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8800" windowHeight="11865" activeTab="3"/>
  </bookViews>
  <sheets>
    <sheet name="метеостанция" sheetId="6" r:id="rId1"/>
    <sheet name="Qп, Гкал" sheetId="26" r:id="rId2"/>
    <sheet name="Контроль экономии" sheetId="2" r:id="rId3"/>
    <sheet name="ТЕМП" sheetId="27" r:id="rId4"/>
    <sheet name="Свод 0" sheetId="28" state="hidden" r:id="rId5"/>
    <sheet name="Факт от t" sheetId="35" r:id="rId6"/>
    <sheet name="Свод" sheetId="32" r:id="rId7"/>
    <sheet name="Аналитика 2" sheetId="36" r:id="rId8"/>
    <sheet name="Ср.вз." sheetId="29" r:id="rId9"/>
  </sheets>
  <definedNames>
    <definedName name="_xlnm._FilterDatabase" localSheetId="1" hidden="1">'Qп, Гкал'!$A$5:$AJ$65</definedName>
    <definedName name="_xlnm._FilterDatabase" localSheetId="7" hidden="1">'Аналитика 2'!$A$1:$T$57</definedName>
    <definedName name="_xlnm._FilterDatabase" localSheetId="2" hidden="1">'Контроль экономии'!$A$3:$ABF$97</definedName>
    <definedName name="_xlnm._FilterDatabase" localSheetId="4" hidden="1">'Свод 0'!$A$3:$X$35</definedName>
    <definedName name="_xlnm._FilterDatabase" localSheetId="8" hidden="1">Ср.вз.!$A$3:$FH$98</definedName>
  </definedNames>
  <calcPr calcId="162913"/>
</workbook>
</file>

<file path=xl/calcChain.xml><?xml version="1.0" encoding="utf-8"?>
<calcChain xmlns="http://schemas.openxmlformats.org/spreadsheetml/2006/main">
  <c r="C6" i="27" l="1"/>
  <c r="C7" i="27"/>
  <c r="C4" i="27"/>
  <c r="F3" i="36" l="1"/>
  <c r="T3" i="36" s="1"/>
  <c r="F4" i="36"/>
  <c r="T4" i="36" s="1"/>
  <c r="F5" i="36"/>
  <c r="T5" i="36" s="1"/>
  <c r="F6" i="36"/>
  <c r="T6" i="36" s="1"/>
  <c r="F7" i="36"/>
  <c r="T7" i="36" s="1"/>
  <c r="F8" i="36"/>
  <c r="F9" i="36"/>
  <c r="T9" i="36" s="1"/>
  <c r="F10" i="36"/>
  <c r="F11" i="36"/>
  <c r="T11" i="36" s="1"/>
  <c r="F12" i="36"/>
  <c r="F13" i="36"/>
  <c r="T13" i="36" s="1"/>
  <c r="F14" i="36"/>
  <c r="T14" i="36" s="1"/>
  <c r="F15" i="36"/>
  <c r="T15" i="36" s="1"/>
  <c r="F16" i="36"/>
  <c r="F17" i="36"/>
  <c r="T17" i="36" s="1"/>
  <c r="F18" i="36"/>
  <c r="T18" i="36" s="1"/>
  <c r="F19" i="36"/>
  <c r="T19" i="36" s="1"/>
  <c r="F20" i="36"/>
  <c r="F21" i="36"/>
  <c r="T21" i="36" s="1"/>
  <c r="F22" i="36"/>
  <c r="F23" i="36"/>
  <c r="T23" i="36" s="1"/>
  <c r="F24" i="36"/>
  <c r="T24" i="36" s="1"/>
  <c r="F25" i="36"/>
  <c r="T25" i="36" s="1"/>
  <c r="F26" i="36"/>
  <c r="T26" i="36" s="1"/>
  <c r="F27" i="36"/>
  <c r="T27" i="36" s="1"/>
  <c r="F28" i="36"/>
  <c r="T28" i="36" s="1"/>
  <c r="F29" i="36"/>
  <c r="T29" i="36" s="1"/>
  <c r="F30" i="36"/>
  <c r="T30" i="36" s="1"/>
  <c r="F31" i="36"/>
  <c r="T31" i="36" s="1"/>
  <c r="F32" i="36"/>
  <c r="F33" i="36"/>
  <c r="T33" i="36" s="1"/>
  <c r="F34" i="36"/>
  <c r="F35" i="36"/>
  <c r="T35" i="36" s="1"/>
  <c r="F36" i="36"/>
  <c r="F37" i="36"/>
  <c r="T37" i="36" s="1"/>
  <c r="F38" i="36"/>
  <c r="T38" i="36" s="1"/>
  <c r="F39" i="36"/>
  <c r="T39" i="36" s="1"/>
  <c r="F40" i="36"/>
  <c r="F41" i="36"/>
  <c r="T41" i="36" s="1"/>
  <c r="F42" i="36"/>
  <c r="T42" i="36" s="1"/>
  <c r="F43" i="36"/>
  <c r="T43" i="36" s="1"/>
  <c r="F44" i="36"/>
  <c r="F45" i="36"/>
  <c r="T45" i="36" s="1"/>
  <c r="F46" i="36"/>
  <c r="T46" i="36" s="1"/>
  <c r="F47" i="36"/>
  <c r="T47" i="36" s="1"/>
  <c r="F48" i="36"/>
  <c r="T48" i="36" s="1"/>
  <c r="F49" i="36"/>
  <c r="T49" i="36" s="1"/>
  <c r="F50" i="36"/>
  <c r="T50" i="36" s="1"/>
  <c r="F51" i="36"/>
  <c r="T51" i="36" s="1"/>
  <c r="F52" i="36"/>
  <c r="T52" i="36" s="1"/>
  <c r="F53" i="36"/>
  <c r="T53" i="36" s="1"/>
  <c r="F54" i="36"/>
  <c r="T54" i="36" s="1"/>
  <c r="F55" i="36"/>
  <c r="T55" i="36" s="1"/>
  <c r="F56" i="36"/>
  <c r="F57" i="36"/>
  <c r="T57" i="36" s="1"/>
  <c r="T8" i="36"/>
  <c r="T10" i="36"/>
  <c r="T12" i="36"/>
  <c r="T16" i="36"/>
  <c r="T20" i="36"/>
  <c r="T22" i="36"/>
  <c r="T32" i="36"/>
  <c r="T34" i="36"/>
  <c r="T36" i="36"/>
  <c r="T40" i="36"/>
  <c r="T44" i="36"/>
  <c r="T56" i="36"/>
  <c r="S6" i="36"/>
  <c r="S7" i="36"/>
  <c r="S8" i="36"/>
  <c r="S9" i="36"/>
  <c r="S10" i="36"/>
  <c r="S11" i="36"/>
  <c r="S12" i="36"/>
  <c r="S13" i="36"/>
  <c r="S14" i="36"/>
  <c r="S15" i="36"/>
  <c r="S16" i="36"/>
  <c r="S17" i="36"/>
  <c r="S18" i="36"/>
  <c r="S19" i="36"/>
  <c r="S20" i="36"/>
  <c r="S21" i="36"/>
  <c r="S22" i="36"/>
  <c r="S23" i="36"/>
  <c r="S24" i="36"/>
  <c r="S25" i="36"/>
  <c r="S26" i="36"/>
  <c r="S27" i="36"/>
  <c r="S28" i="36"/>
  <c r="S29" i="36"/>
  <c r="S30" i="36"/>
  <c r="S31" i="36"/>
  <c r="S32" i="36"/>
  <c r="S33" i="36"/>
  <c r="S34" i="36"/>
  <c r="S35" i="36"/>
  <c r="S36" i="36"/>
  <c r="S37" i="36"/>
  <c r="S38" i="36"/>
  <c r="S39" i="36"/>
  <c r="S40" i="36"/>
  <c r="S41" i="36"/>
  <c r="S42" i="36"/>
  <c r="S43" i="36"/>
  <c r="S44" i="36"/>
  <c r="S45" i="36"/>
  <c r="S46" i="36"/>
  <c r="S47" i="36"/>
  <c r="S48" i="36"/>
  <c r="S49" i="36"/>
  <c r="S50" i="36"/>
  <c r="S51" i="36"/>
  <c r="S52" i="36"/>
  <c r="S53" i="36"/>
  <c r="S54" i="36"/>
  <c r="S55" i="36"/>
  <c r="S56" i="36"/>
  <c r="S57" i="36"/>
  <c r="S3" i="36"/>
  <c r="S4" i="36"/>
  <c r="S5" i="36"/>
  <c r="S2" i="36"/>
  <c r="F2" i="36"/>
  <c r="T2" i="36" s="1"/>
  <c r="AE6" i="32" l="1"/>
  <c r="AB6" i="32" l="1"/>
  <c r="AC6" i="32"/>
  <c r="AD6" i="32"/>
  <c r="L49" i="36" l="1"/>
  <c r="R49" i="36" s="1"/>
  <c r="K49" i="36"/>
  <c r="J49" i="36"/>
  <c r="I49" i="36"/>
  <c r="D33" i="32"/>
  <c r="AA6" i="32"/>
  <c r="M49" i="36" l="1"/>
  <c r="O49" i="36" s="1"/>
  <c r="O50" i="36"/>
  <c r="L22" i="36"/>
  <c r="R22" i="36" s="1"/>
  <c r="L11" i="36"/>
  <c r="R11" i="36" s="1"/>
  <c r="L8" i="36"/>
  <c r="R8" i="36" s="1"/>
  <c r="L17" i="36"/>
  <c r="R17" i="36" s="1"/>
  <c r="L31" i="36"/>
  <c r="R31" i="36" s="1"/>
  <c r="L13" i="36"/>
  <c r="R13" i="36" s="1"/>
  <c r="L19" i="36"/>
  <c r="R19" i="36" s="1"/>
  <c r="L14" i="36"/>
  <c r="R14" i="36" s="1"/>
  <c r="L20" i="36"/>
  <c r="R20" i="36" s="1"/>
  <c r="L2" i="36"/>
  <c r="R2" i="36" s="1"/>
  <c r="L18" i="36"/>
  <c r="R18" i="36" s="1"/>
  <c r="L46" i="36"/>
  <c r="R46" i="36" s="1"/>
  <c r="L48" i="36"/>
  <c r="R48" i="36" s="1"/>
  <c r="L38" i="36"/>
  <c r="R38" i="36" s="1"/>
  <c r="L25" i="36"/>
  <c r="R25" i="36" s="1"/>
  <c r="L53" i="36"/>
  <c r="R53" i="36" s="1"/>
  <c r="L3" i="36"/>
  <c r="R3" i="36" s="1"/>
  <c r="L7" i="36"/>
  <c r="R7" i="36" s="1"/>
  <c r="L50" i="36"/>
  <c r="R50" i="36" s="1"/>
  <c r="L4" i="36"/>
  <c r="R4" i="36" s="1"/>
  <c r="L23" i="36"/>
  <c r="R23" i="36" s="1"/>
  <c r="L36" i="36"/>
  <c r="R36" i="36" s="1"/>
  <c r="L40" i="36"/>
  <c r="R40" i="36" s="1"/>
  <c r="L12" i="36"/>
  <c r="R12" i="36" s="1"/>
  <c r="L5" i="36"/>
  <c r="R5" i="36" s="1"/>
  <c r="L52" i="36"/>
  <c r="R52" i="36" s="1"/>
  <c r="L43" i="36"/>
  <c r="R43" i="36" s="1"/>
  <c r="L34" i="36"/>
  <c r="R34" i="36" s="1"/>
  <c r="L27" i="36"/>
  <c r="R27" i="36" s="1"/>
  <c r="L42" i="36"/>
  <c r="R42" i="36" s="1"/>
  <c r="L30" i="36"/>
  <c r="R30" i="36" s="1"/>
  <c r="L55" i="36"/>
  <c r="R55" i="36" s="1"/>
  <c r="L33" i="36"/>
  <c r="R33" i="36" s="1"/>
  <c r="L44" i="36"/>
  <c r="R44" i="36" s="1"/>
  <c r="L51" i="36"/>
  <c r="R51" i="36" s="1"/>
  <c r="L35" i="36"/>
  <c r="R35" i="36" s="1"/>
  <c r="L54" i="36"/>
  <c r="R54" i="36" s="1"/>
  <c r="L56" i="36"/>
  <c r="R56" i="36" s="1"/>
  <c r="L57" i="36"/>
  <c r="R57" i="36" s="1"/>
  <c r="P49" i="36" l="1"/>
  <c r="Q22" i="36"/>
  <c r="Q11" i="36"/>
  <c r="Q8" i="36"/>
  <c r="Q17" i="36"/>
  <c r="Q31" i="36"/>
  <c r="Q13" i="36"/>
  <c r="Q19" i="36"/>
  <c r="Q14" i="36"/>
  <c r="Q20" i="36"/>
  <c r="Q2" i="36"/>
  <c r="Q18" i="36"/>
  <c r="Q46" i="36"/>
  <c r="Q48" i="36"/>
  <c r="Q38" i="36"/>
  <c r="Q25" i="36"/>
  <c r="Q53" i="36"/>
  <c r="Q3" i="36"/>
  <c r="Q7" i="36"/>
  <c r="Q50" i="36"/>
  <c r="Q4" i="36"/>
  <c r="Q23" i="36"/>
  <c r="Q36" i="36"/>
  <c r="Q40" i="36"/>
  <c r="Q12" i="36"/>
  <c r="Q5" i="36"/>
  <c r="Q52" i="36"/>
  <c r="Q43" i="36"/>
  <c r="Q34" i="36"/>
  <c r="Q27" i="36"/>
  <c r="Q42" i="36"/>
  <c r="Q30" i="36"/>
  <c r="Q55" i="36"/>
  <c r="Q33" i="36"/>
  <c r="Q44" i="36"/>
  <c r="Q51" i="36"/>
  <c r="Q35" i="36"/>
  <c r="Q54" i="36"/>
  <c r="Q56" i="36"/>
  <c r="Q57" i="36"/>
  <c r="M22" i="36" l="1"/>
  <c r="O22" i="36" s="1"/>
  <c r="I22" i="36"/>
  <c r="J22" i="36"/>
  <c r="K22" i="36"/>
  <c r="Z6" i="32"/>
  <c r="P22" i="36" l="1"/>
  <c r="I56" i="36"/>
  <c r="I54" i="36"/>
  <c r="I35" i="36"/>
  <c r="I6" i="36"/>
  <c r="I51" i="36"/>
  <c r="I44" i="36"/>
  <c r="I9" i="36"/>
  <c r="I10" i="36"/>
  <c r="I33" i="36"/>
  <c r="I55" i="36"/>
  <c r="I30" i="36"/>
  <c r="I42" i="36"/>
  <c r="I15" i="36"/>
  <c r="I16" i="36"/>
  <c r="I27" i="36"/>
  <c r="I34" i="36"/>
  <c r="I43" i="36"/>
  <c r="I52" i="36"/>
  <c r="I21" i="36"/>
  <c r="I5" i="36"/>
  <c r="I12" i="36"/>
  <c r="I24" i="36"/>
  <c r="I40" i="36"/>
  <c r="I26" i="36"/>
  <c r="I36" i="36"/>
  <c r="I28" i="36"/>
  <c r="I29" i="36"/>
  <c r="I23" i="36"/>
  <c r="I4" i="36"/>
  <c r="I32" i="36"/>
  <c r="I50" i="36"/>
  <c r="I7" i="36"/>
  <c r="I3" i="36"/>
  <c r="I53" i="36"/>
  <c r="I37" i="36"/>
  <c r="I25" i="36"/>
  <c r="I39" i="36"/>
  <c r="I38" i="36"/>
  <c r="I41" i="36"/>
  <c r="I48" i="36"/>
  <c r="I46" i="36"/>
  <c r="I18" i="36"/>
  <c r="I45" i="36"/>
  <c r="I2" i="36"/>
  <c r="I47" i="36"/>
  <c r="I20" i="36"/>
  <c r="I14" i="36"/>
  <c r="I19" i="36"/>
  <c r="I13" i="36"/>
  <c r="I31" i="36"/>
  <c r="I17" i="36"/>
  <c r="I8" i="36"/>
  <c r="I11" i="36"/>
  <c r="M56" i="36"/>
  <c r="O56" i="36" s="1"/>
  <c r="M54" i="36"/>
  <c r="O54" i="36" s="1"/>
  <c r="M35" i="36"/>
  <c r="O35" i="36" s="1"/>
  <c r="L6" i="36"/>
  <c r="M51" i="36"/>
  <c r="O51" i="36" s="1"/>
  <c r="M44" i="36"/>
  <c r="O44" i="36" s="1"/>
  <c r="L9" i="36"/>
  <c r="L10" i="36"/>
  <c r="M33" i="36"/>
  <c r="O33" i="36" s="1"/>
  <c r="M55" i="36"/>
  <c r="O55" i="36" s="1"/>
  <c r="M30" i="36"/>
  <c r="O30" i="36" s="1"/>
  <c r="M42" i="36"/>
  <c r="O42" i="36" s="1"/>
  <c r="L15" i="36"/>
  <c r="L16" i="36"/>
  <c r="M27" i="36"/>
  <c r="O27" i="36" s="1"/>
  <c r="M34" i="36"/>
  <c r="O34" i="36" s="1"/>
  <c r="M43" i="36"/>
  <c r="O43" i="36" s="1"/>
  <c r="M52" i="36"/>
  <c r="O52" i="36" s="1"/>
  <c r="L21" i="36"/>
  <c r="M5" i="36"/>
  <c r="O5" i="36" s="1"/>
  <c r="M12" i="36"/>
  <c r="O12" i="36" s="1"/>
  <c r="L24" i="36"/>
  <c r="M40" i="36"/>
  <c r="O40" i="36" s="1"/>
  <c r="L26" i="36"/>
  <c r="M36" i="36"/>
  <c r="O36" i="36" s="1"/>
  <c r="L28" i="36"/>
  <c r="L29" i="36"/>
  <c r="M23" i="36"/>
  <c r="O23" i="36" s="1"/>
  <c r="M4" i="36"/>
  <c r="O4" i="36" s="1"/>
  <c r="L32" i="36"/>
  <c r="P50" i="36"/>
  <c r="M7" i="36"/>
  <c r="O7" i="36" s="1"/>
  <c r="M3" i="36"/>
  <c r="O3" i="36" s="1"/>
  <c r="M53" i="36"/>
  <c r="O53" i="36" s="1"/>
  <c r="L37" i="36"/>
  <c r="M25" i="36"/>
  <c r="O25" i="36" s="1"/>
  <c r="L39" i="36"/>
  <c r="M38" i="36"/>
  <c r="O38" i="36" s="1"/>
  <c r="L41" i="36"/>
  <c r="M48" i="36"/>
  <c r="O48" i="36" s="1"/>
  <c r="M46" i="36"/>
  <c r="O46" i="36" s="1"/>
  <c r="M18" i="36"/>
  <c r="O18" i="36" s="1"/>
  <c r="L45" i="36"/>
  <c r="M2" i="36"/>
  <c r="O2" i="36" s="1"/>
  <c r="L47" i="36"/>
  <c r="M20" i="36"/>
  <c r="O20" i="36" s="1"/>
  <c r="M14" i="36"/>
  <c r="O14" i="36" s="1"/>
  <c r="M19" i="36"/>
  <c r="O19" i="36" s="1"/>
  <c r="M13" i="36"/>
  <c r="O13" i="36" s="1"/>
  <c r="M31" i="36"/>
  <c r="O31" i="36" s="1"/>
  <c r="M17" i="36"/>
  <c r="O17" i="36" s="1"/>
  <c r="M8" i="36"/>
  <c r="O8" i="36" s="1"/>
  <c r="M11" i="36"/>
  <c r="O11" i="36" s="1"/>
  <c r="M57" i="36"/>
  <c r="I57" i="36"/>
  <c r="M47" i="36" l="1"/>
  <c r="R47" i="36"/>
  <c r="M45" i="36"/>
  <c r="R45" i="36"/>
  <c r="M41" i="36"/>
  <c r="R41" i="36"/>
  <c r="M39" i="36"/>
  <c r="R39" i="36"/>
  <c r="M37" i="36"/>
  <c r="R37" i="36"/>
  <c r="M29" i="36"/>
  <c r="R29" i="36"/>
  <c r="M21" i="36"/>
  <c r="R21" i="36"/>
  <c r="M15" i="36"/>
  <c r="R15" i="36"/>
  <c r="M9" i="36"/>
  <c r="R9" i="36"/>
  <c r="M32" i="36"/>
  <c r="R32" i="36"/>
  <c r="M28" i="36"/>
  <c r="R28" i="36"/>
  <c r="M26" i="36"/>
  <c r="R26" i="36"/>
  <c r="M24" i="36"/>
  <c r="R24" i="36"/>
  <c r="M16" i="36"/>
  <c r="R16" i="36"/>
  <c r="M10" i="36"/>
  <c r="R10" i="36"/>
  <c r="M6" i="36"/>
  <c r="R6" i="36"/>
  <c r="P11" i="36"/>
  <c r="P17" i="36"/>
  <c r="P13" i="36"/>
  <c r="P14" i="36"/>
  <c r="P46" i="36"/>
  <c r="P3" i="36"/>
  <c r="P4" i="36"/>
  <c r="P36" i="36"/>
  <c r="P40" i="36"/>
  <c r="P12" i="36"/>
  <c r="P43" i="36"/>
  <c r="P27" i="36"/>
  <c r="P30" i="36"/>
  <c r="P33" i="36"/>
  <c r="P51" i="36"/>
  <c r="P35" i="36"/>
  <c r="P56" i="36"/>
  <c r="P57" i="36"/>
  <c r="O57" i="36"/>
  <c r="P8" i="36"/>
  <c r="P31" i="36"/>
  <c r="P19" i="36"/>
  <c r="P20" i="36"/>
  <c r="P2" i="36"/>
  <c r="P18" i="36"/>
  <c r="P48" i="36"/>
  <c r="P38" i="36"/>
  <c r="P25" i="36"/>
  <c r="P53" i="36"/>
  <c r="P7" i="36"/>
  <c r="P23" i="36"/>
  <c r="P5" i="36"/>
  <c r="P52" i="36"/>
  <c r="P34" i="36"/>
  <c r="P42" i="36"/>
  <c r="P55" i="36"/>
  <c r="P44" i="36"/>
  <c r="P54" i="36"/>
  <c r="K56" i="36"/>
  <c r="K9" i="36"/>
  <c r="K16" i="36"/>
  <c r="K54" i="36"/>
  <c r="K35" i="36"/>
  <c r="K51" i="36"/>
  <c r="K44" i="36"/>
  <c r="K32" i="36"/>
  <c r="K24" i="36"/>
  <c r="K33" i="36"/>
  <c r="K55" i="36"/>
  <c r="K30" i="36"/>
  <c r="K42" i="36"/>
  <c r="K27" i="36"/>
  <c r="K26" i="36"/>
  <c r="K15" i="36"/>
  <c r="K34" i="36"/>
  <c r="K43" i="36"/>
  <c r="K52" i="36"/>
  <c r="K5" i="36"/>
  <c r="K12" i="36"/>
  <c r="K6" i="36"/>
  <c r="K37" i="36"/>
  <c r="K40" i="36"/>
  <c r="K36" i="36"/>
  <c r="K23" i="36"/>
  <c r="K4" i="36"/>
  <c r="K50" i="36"/>
  <c r="K21" i="36"/>
  <c r="K28" i="36"/>
  <c r="K7" i="36"/>
  <c r="K3" i="36"/>
  <c r="K25" i="36"/>
  <c r="K38" i="36"/>
  <c r="K48" i="36"/>
  <c r="K10" i="36"/>
  <c r="K29" i="36"/>
  <c r="K46" i="36"/>
  <c r="K18" i="36"/>
  <c r="K2" i="36"/>
  <c r="K20" i="36"/>
  <c r="K14" i="36"/>
  <c r="K45" i="36"/>
  <c r="K47" i="36"/>
  <c r="K19" i="36"/>
  <c r="K13" i="36"/>
  <c r="K31" i="36"/>
  <c r="K17" i="36"/>
  <c r="K8" i="36"/>
  <c r="K39" i="36"/>
  <c r="K41" i="36"/>
  <c r="K53" i="36"/>
  <c r="K11" i="36"/>
  <c r="K57" i="36"/>
  <c r="J11" i="36"/>
  <c r="J19" i="36"/>
  <c r="J39" i="36"/>
  <c r="J41" i="36"/>
  <c r="J53" i="36"/>
  <c r="J31" i="36"/>
  <c r="P6" i="36" l="1"/>
  <c r="O6" i="36"/>
  <c r="P10" i="36"/>
  <c r="O10" i="36"/>
  <c r="P16" i="36"/>
  <c r="O16" i="36"/>
  <c r="P24" i="36"/>
  <c r="O24" i="36"/>
  <c r="P26" i="36"/>
  <c r="O26" i="36"/>
  <c r="P28" i="36"/>
  <c r="O28" i="36"/>
  <c r="P32" i="36"/>
  <c r="O32" i="36"/>
  <c r="P9" i="36"/>
  <c r="O9" i="36"/>
  <c r="P15" i="36"/>
  <c r="O15" i="36"/>
  <c r="P21" i="36"/>
  <c r="O21" i="36"/>
  <c r="P29" i="36"/>
  <c r="O29" i="36"/>
  <c r="P37" i="36"/>
  <c r="O37" i="36"/>
  <c r="P39" i="36"/>
  <c r="O39" i="36"/>
  <c r="P41" i="36"/>
  <c r="O41" i="36"/>
  <c r="P45" i="36"/>
  <c r="O45" i="36"/>
  <c r="P47" i="36"/>
  <c r="O47" i="36"/>
  <c r="Y6" i="32"/>
  <c r="X6" i="32" l="1"/>
  <c r="U6" i="32" l="1"/>
  <c r="V6" i="32"/>
  <c r="W6" i="32"/>
  <c r="T6" i="32" l="1"/>
  <c r="J21" i="36" l="1"/>
  <c r="J28" i="36"/>
  <c r="J34" i="36" l="1"/>
  <c r="J40" i="36"/>
  <c r="J9" i="36"/>
  <c r="J16" i="36"/>
  <c r="J30" i="36"/>
  <c r="J5" i="36"/>
  <c r="J7" i="36"/>
  <c r="J4" i="36"/>
  <c r="J32" i="36"/>
  <c r="J24" i="36"/>
  <c r="J27" i="36"/>
  <c r="J33" i="36"/>
  <c r="J35" i="36"/>
  <c r="J44" i="36"/>
  <c r="J36" i="36"/>
  <c r="J26" i="36"/>
  <c r="J15" i="36"/>
  <c r="J12" i="36"/>
  <c r="J3" i="36"/>
  <c r="J2" i="36"/>
  <c r="J54" i="36"/>
  <c r="J57" i="36"/>
  <c r="J6" i="36"/>
  <c r="J37" i="36"/>
  <c r="J48" i="36"/>
  <c r="J46" i="36"/>
  <c r="J25" i="36"/>
  <c r="J23" i="36"/>
  <c r="J43" i="36"/>
  <c r="J55" i="36" l="1"/>
  <c r="J42" i="36"/>
  <c r="J51" i="36"/>
  <c r="J56" i="36"/>
  <c r="J10" i="36"/>
  <c r="J29" i="36"/>
  <c r="J52" i="36"/>
  <c r="J38" i="36"/>
  <c r="J13" i="36"/>
  <c r="J14" i="36"/>
  <c r="J18" i="36"/>
  <c r="J45" i="36"/>
  <c r="J47" i="36"/>
  <c r="J20" i="36"/>
  <c r="J17" i="36"/>
  <c r="J8" i="36"/>
  <c r="J50" i="36"/>
  <c r="S6" i="32" l="1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B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C8" i="6"/>
  <c r="B9" i="6" l="1"/>
  <c r="D9" i="6"/>
  <c r="F9" i="6"/>
  <c r="H9" i="6"/>
  <c r="J9" i="6"/>
  <c r="L9" i="6"/>
  <c r="N9" i="6"/>
  <c r="P9" i="6"/>
  <c r="R9" i="6"/>
  <c r="C9" i="6"/>
  <c r="E9" i="6"/>
  <c r="G9" i="6"/>
  <c r="I9" i="6"/>
  <c r="K9" i="6"/>
  <c r="M9" i="6"/>
  <c r="O9" i="6"/>
  <c r="Q9" i="6"/>
  <c r="T9" i="6"/>
  <c r="V9" i="6"/>
  <c r="S9" i="6"/>
  <c r="U9" i="6"/>
  <c r="W9" i="6"/>
  <c r="R6" i="32"/>
  <c r="C6" i="32"/>
  <c r="D6" i="32" l="1"/>
  <c r="E6" i="32"/>
  <c r="F6" i="32"/>
  <c r="G6" i="32"/>
  <c r="H6" i="32"/>
  <c r="I6" i="32"/>
  <c r="J6" i="32"/>
  <c r="K6" i="32"/>
  <c r="L6" i="32"/>
  <c r="M6" i="32"/>
  <c r="N6" i="32"/>
  <c r="O6" i="32"/>
  <c r="P6" i="32"/>
  <c r="JX5" i="2"/>
  <c r="Q6" i="32"/>
  <c r="F70" i="26" l="1"/>
  <c r="G70" i="26"/>
  <c r="H70" i="26"/>
  <c r="I70" i="26"/>
  <c r="J70" i="26"/>
  <c r="K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E70" i="26"/>
  <c r="AH69" i="26"/>
  <c r="F69" i="26"/>
  <c r="G69" i="26"/>
  <c r="H69" i="26"/>
  <c r="I69" i="26"/>
  <c r="J69" i="26"/>
  <c r="K69" i="26"/>
  <c r="L69" i="26"/>
  <c r="M69" i="26"/>
  <c r="N69" i="26"/>
  <c r="O69" i="26"/>
  <c r="P69" i="26"/>
  <c r="Q69" i="26"/>
  <c r="R69" i="26"/>
  <c r="S69" i="26"/>
  <c r="T69" i="26"/>
  <c r="U69" i="26"/>
  <c r="V69" i="26"/>
  <c r="W69" i="26"/>
  <c r="X69" i="26"/>
  <c r="Y69" i="26"/>
  <c r="Z69" i="26"/>
  <c r="AA69" i="26"/>
  <c r="AB69" i="26"/>
  <c r="AC69" i="26"/>
  <c r="AD69" i="26"/>
  <c r="AE69" i="26"/>
  <c r="AF69" i="26"/>
  <c r="AG69" i="26"/>
  <c r="E69" i="26"/>
  <c r="AI69" i="26" l="1"/>
  <c r="AI70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E72" i="26"/>
  <c r="B3" i="2" l="1"/>
  <c r="JI4" i="2" l="1"/>
  <c r="JI67" i="2"/>
  <c r="JI85" i="2"/>
  <c r="JI7" i="2"/>
  <c r="JI75" i="2"/>
  <c r="JI9" i="2"/>
  <c r="JI61" i="2"/>
  <c r="JI89" i="2"/>
  <c r="JI12" i="2"/>
  <c r="JI13" i="2"/>
  <c r="JI14" i="2"/>
  <c r="JI10" i="2"/>
  <c r="JI71" i="2"/>
  <c r="JI17" i="2"/>
  <c r="JI18" i="2"/>
  <c r="JI19" i="2"/>
  <c r="JI20" i="2"/>
  <c r="JI21" i="2"/>
  <c r="JI22" i="2"/>
  <c r="JI23" i="2"/>
  <c r="JI24" i="2"/>
  <c r="JI25" i="2"/>
  <c r="JI26" i="2"/>
  <c r="JI27" i="2"/>
  <c r="JI28" i="2"/>
  <c r="JI29" i="2"/>
  <c r="JI30" i="2"/>
  <c r="JI31" i="2"/>
  <c r="JI32" i="2"/>
  <c r="JI96" i="2"/>
  <c r="JI34" i="2"/>
  <c r="JI35" i="2"/>
  <c r="JI36" i="2"/>
  <c r="JI37" i="2"/>
  <c r="JI38" i="2"/>
  <c r="JI39" i="2"/>
  <c r="JI40" i="2"/>
  <c r="JI41" i="2"/>
  <c r="JI8" i="2"/>
  <c r="JI43" i="2"/>
  <c r="JI44" i="2"/>
  <c r="JI45" i="2"/>
  <c r="JI53" i="2"/>
  <c r="JI15" i="2"/>
  <c r="JI49" i="2"/>
  <c r="JI50" i="2"/>
  <c r="JI51" i="2"/>
  <c r="JI52" i="2"/>
  <c r="JI94" i="2"/>
  <c r="JI54" i="2"/>
  <c r="JI55" i="2"/>
  <c r="JI48" i="2"/>
  <c r="JI57" i="2"/>
  <c r="JI58" i="2"/>
  <c r="JI59" i="2"/>
  <c r="JI74" i="2"/>
  <c r="JI47" i="2"/>
  <c r="JI62" i="2"/>
  <c r="JI6" i="2"/>
  <c r="JI81" i="2"/>
  <c r="JI65" i="2"/>
  <c r="JI66" i="2"/>
  <c r="JI11" i="2"/>
  <c r="JI87" i="2"/>
  <c r="JI69" i="2"/>
  <c r="JI70" i="2"/>
  <c r="JI33" i="2"/>
  <c r="JI72" i="2"/>
  <c r="JI73" i="2"/>
  <c r="JI88" i="2"/>
  <c r="JI46" i="2"/>
  <c r="JI76" i="2"/>
  <c r="JI77" i="2"/>
  <c r="JI78" i="2"/>
  <c r="JI64" i="2"/>
  <c r="JI80" i="2"/>
  <c r="JI92" i="2"/>
  <c r="JI91" i="2"/>
  <c r="JI83" i="2"/>
  <c r="JI56" i="2"/>
  <c r="JI84" i="2"/>
  <c r="JI63" i="2"/>
  <c r="JI86" i="2"/>
  <c r="JI97" i="2"/>
  <c r="JI93" i="2"/>
  <c r="JI79" i="2"/>
  <c r="JI60" i="2"/>
  <c r="JI82" i="2"/>
  <c r="JI16" i="2"/>
  <c r="JI5" i="2"/>
  <c r="JI68" i="2"/>
  <c r="JI95" i="2"/>
  <c r="JI90" i="2"/>
  <c r="JI42" i="2"/>
  <c r="JI3" i="2" l="1"/>
  <c r="JJ83" i="2" l="1"/>
  <c r="JG6" i="2" l="1"/>
  <c r="JG15" i="2"/>
  <c r="JG56" i="2"/>
  <c r="JG87" i="2"/>
  <c r="JG44" i="2"/>
  <c r="JG61" i="2"/>
  <c r="JG5" i="2"/>
  <c r="JG16" i="2"/>
  <c r="JG68" i="2"/>
  <c r="JG48" i="2"/>
  <c r="JG94" i="2"/>
  <c r="JG82" i="2"/>
  <c r="JG79" i="2"/>
  <c r="JG63" i="2"/>
  <c r="JG81" i="2"/>
  <c r="JG47" i="2"/>
  <c r="JG11" i="2"/>
  <c r="JG60" i="2"/>
  <c r="JG42" i="2"/>
  <c r="JG90" i="2"/>
  <c r="JG64" i="2"/>
  <c r="JG95" i="2"/>
  <c r="JG75" i="2"/>
  <c r="JG74" i="2"/>
  <c r="JG34" i="2"/>
  <c r="JG92" i="2"/>
  <c r="JG67" i="2"/>
  <c r="JG85" i="2"/>
  <c r="JG10" i="2"/>
  <c r="JG71" i="2"/>
  <c r="JG96" i="2"/>
  <c r="JG53" i="2"/>
  <c r="JG8" i="2"/>
  <c r="JG72" i="2"/>
  <c r="JG88" i="2"/>
  <c r="JG93" i="2"/>
  <c r="JG91" i="2"/>
  <c r="KL78" i="2"/>
  <c r="LQ78" i="2" s="1"/>
  <c r="KL76" i="2"/>
  <c r="LQ76" i="2" s="1"/>
  <c r="KL59" i="2"/>
  <c r="KL58" i="2"/>
  <c r="LQ58" i="2" s="1"/>
  <c r="KL57" i="2"/>
  <c r="LQ57" i="2" s="1"/>
  <c r="KL55" i="2"/>
  <c r="LQ55" i="2" s="1"/>
  <c r="KL51" i="2"/>
  <c r="LQ51" i="2" s="1"/>
  <c r="KL50" i="2"/>
  <c r="LQ50" i="2" s="1"/>
  <c r="KL49" i="2"/>
  <c r="LQ49" i="2" s="1"/>
  <c r="KL45" i="2"/>
  <c r="LQ45" i="2" s="1"/>
  <c r="KL43" i="2"/>
  <c r="LQ43" i="2" s="1"/>
  <c r="KL40" i="2"/>
  <c r="LQ40" i="2" s="1"/>
  <c r="KL39" i="2"/>
  <c r="LQ39" i="2" s="1"/>
  <c r="KL38" i="2"/>
  <c r="LQ38" i="2" s="1"/>
  <c r="KL37" i="2"/>
  <c r="LQ37" i="2" s="1"/>
  <c r="KL36" i="2"/>
  <c r="LQ36" i="2" s="1"/>
  <c r="KL35" i="2"/>
  <c r="LQ35" i="2" s="1"/>
  <c r="KL32" i="2"/>
  <c r="LQ32" i="2" s="1"/>
  <c r="KL31" i="2"/>
  <c r="LQ31" i="2" s="1"/>
  <c r="KL30" i="2"/>
  <c r="LQ30" i="2" s="1"/>
  <c r="KL29" i="2"/>
  <c r="LQ29" i="2" s="1"/>
  <c r="KL28" i="2"/>
  <c r="LQ28" i="2" s="1"/>
  <c r="KL27" i="2"/>
  <c r="LQ27" i="2" s="1"/>
  <c r="KL26" i="2"/>
  <c r="LQ26" i="2" s="1"/>
  <c r="KL25" i="2"/>
  <c r="LQ25" i="2" s="1"/>
  <c r="KL22" i="2"/>
  <c r="LQ22" i="2" s="1"/>
  <c r="KL21" i="2"/>
  <c r="LQ21" i="2" s="1"/>
  <c r="KL20" i="2"/>
  <c r="LQ20" i="2" s="1"/>
  <c r="KL19" i="2"/>
  <c r="LQ19" i="2" s="1"/>
  <c r="KL18" i="2"/>
  <c r="LQ18" i="2" s="1"/>
  <c r="KL17" i="2"/>
  <c r="LQ17" i="2" s="1"/>
  <c r="KL13" i="2"/>
  <c r="LQ13" i="2" s="1"/>
  <c r="KL12" i="2"/>
  <c r="LQ12" i="2" s="1"/>
  <c r="KL9" i="2"/>
  <c r="LQ9" i="2" s="1"/>
  <c r="KL4" i="2"/>
  <c r="KL80" i="2"/>
  <c r="KL54" i="2"/>
  <c r="KL6" i="2"/>
  <c r="KL15" i="2"/>
  <c r="KL56" i="2"/>
  <c r="KL87" i="2"/>
  <c r="KL44" i="2"/>
  <c r="KL62" i="2"/>
  <c r="LQ62" i="2" s="1"/>
  <c r="KL61" i="2"/>
  <c r="KL5" i="2"/>
  <c r="KL16" i="2"/>
  <c r="KL68" i="2"/>
  <c r="KL23" i="2"/>
  <c r="LQ23" i="2" s="1"/>
  <c r="KL48" i="2"/>
  <c r="KL94" i="2"/>
  <c r="KL7" i="2"/>
  <c r="KL82" i="2"/>
  <c r="KL79" i="2"/>
  <c r="KL66" i="2"/>
  <c r="KL63" i="2"/>
  <c r="KL77" i="2"/>
  <c r="KL81" i="2"/>
  <c r="KL70" i="2"/>
  <c r="KL65" i="2"/>
  <c r="KL47" i="2"/>
  <c r="KL11" i="2"/>
  <c r="KL60" i="2"/>
  <c r="KL46" i="2"/>
  <c r="KL42" i="2"/>
  <c r="KL90" i="2"/>
  <c r="KL64" i="2"/>
  <c r="KL95" i="2"/>
  <c r="KL75" i="2"/>
  <c r="KL73" i="2"/>
  <c r="KL74" i="2"/>
  <c r="KL34" i="2"/>
  <c r="KL92" i="2"/>
  <c r="KL84" i="2"/>
  <c r="KL67" i="2"/>
  <c r="KL85" i="2"/>
  <c r="KL10" i="2"/>
  <c r="KL71" i="2"/>
  <c r="KL83" i="2"/>
  <c r="LQ83" i="2" s="1"/>
  <c r="KL24" i="2"/>
  <c r="LQ24" i="2" s="1"/>
  <c r="KL96" i="2"/>
  <c r="KL53" i="2"/>
  <c r="KL8" i="2"/>
  <c r="KL72" i="2"/>
  <c r="KL88" i="2"/>
  <c r="KL69" i="2"/>
  <c r="KL33" i="2"/>
  <c r="KL93" i="2"/>
  <c r="KL41" i="2"/>
  <c r="LQ41" i="2" s="1"/>
  <c r="KL86" i="2"/>
  <c r="LQ4" i="2" l="1"/>
  <c r="KL91" i="2"/>
  <c r="AG5" i="26" l="1"/>
  <c r="AH5" i="26"/>
  <c r="AI5" i="26"/>
  <c r="S74" i="2" l="1"/>
  <c r="KL89" i="2" l="1"/>
  <c r="KL14" i="2"/>
  <c r="LQ14" i="2" s="1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KL52" i="2" s="1"/>
  <c r="LQ52" i="2" s="1"/>
  <c r="AH71" i="26"/>
  <c r="AI71" i="26"/>
  <c r="KL97" i="2"/>
  <c r="JK83" i="2"/>
  <c r="JL83" i="2"/>
  <c r="JM83" i="2"/>
  <c r="JN83" i="2"/>
  <c r="JO83" i="2"/>
  <c r="JP83" i="2"/>
  <c r="JQ83" i="2"/>
  <c r="JS83" i="2"/>
  <c r="KX83" i="2" s="1"/>
  <c r="LQ89" i="2" l="1"/>
  <c r="KL3" i="2"/>
  <c r="JV83" i="2"/>
  <c r="JU83" i="2"/>
  <c r="KZ83" i="2" s="1"/>
  <c r="JT83" i="2"/>
  <c r="KY83" i="2" s="1"/>
  <c r="JR83" i="2"/>
  <c r="KE84" i="2"/>
  <c r="JW83" i="2" l="1"/>
  <c r="LB83" i="2" s="1"/>
  <c r="JX83" i="2" l="1"/>
  <c r="LC83" i="2" s="1"/>
  <c r="JY83" i="2" l="1"/>
  <c r="LD83" i="2" s="1"/>
  <c r="JZ83" i="2" l="1"/>
  <c r="LE83" i="2" s="1"/>
  <c r="KA83" i="2" l="1"/>
  <c r="LF83" i="2" s="1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24" i="29"/>
  <c r="A25" i="29"/>
  <c r="A26" i="29"/>
  <c r="A27" i="29"/>
  <c r="A28" i="29"/>
  <c r="A29" i="29"/>
  <c r="A30" i="29"/>
  <c r="A31" i="29"/>
  <c r="A32" i="29"/>
  <c r="A33" i="29"/>
  <c r="A34" i="29"/>
  <c r="A35" i="29"/>
  <c r="A36" i="29"/>
  <c r="A37" i="29"/>
  <c r="A38" i="29"/>
  <c r="A39" i="29"/>
  <c r="A40" i="29"/>
  <c r="A41" i="29"/>
  <c r="A42" i="29"/>
  <c r="A43" i="29"/>
  <c r="A44" i="29"/>
  <c r="A45" i="29"/>
  <c r="A46" i="29"/>
  <c r="A47" i="29"/>
  <c r="A48" i="29"/>
  <c r="A49" i="29"/>
  <c r="A50" i="29"/>
  <c r="A51" i="29"/>
  <c r="A52" i="29"/>
  <c r="A53" i="29"/>
  <c r="A54" i="29"/>
  <c r="A55" i="29"/>
  <c r="A56" i="29"/>
  <c r="A57" i="29"/>
  <c r="A58" i="29"/>
  <c r="A59" i="29"/>
  <c r="A60" i="29"/>
  <c r="A61" i="29"/>
  <c r="A62" i="29"/>
  <c r="A63" i="29"/>
  <c r="A64" i="29"/>
  <c r="A65" i="29"/>
  <c r="A66" i="29"/>
  <c r="A67" i="29"/>
  <c r="A68" i="29"/>
  <c r="A69" i="29"/>
  <c r="A70" i="29"/>
  <c r="A71" i="29"/>
  <c r="A72" i="29"/>
  <c r="A73" i="29"/>
  <c r="A74" i="29"/>
  <c r="A75" i="29"/>
  <c r="A76" i="29"/>
  <c r="A77" i="29"/>
  <c r="A78" i="29"/>
  <c r="A79" i="29"/>
  <c r="A80" i="29"/>
  <c r="A81" i="29"/>
  <c r="A82" i="29"/>
  <c r="A83" i="29"/>
  <c r="A84" i="29"/>
  <c r="A85" i="29"/>
  <c r="A86" i="29"/>
  <c r="A87" i="29"/>
  <c r="A88" i="29"/>
  <c r="A89" i="29"/>
  <c r="A90" i="29"/>
  <c r="A91" i="29"/>
  <c r="A92" i="29"/>
  <c r="A93" i="29"/>
  <c r="A94" i="29"/>
  <c r="A95" i="29"/>
  <c r="A96" i="29"/>
  <c r="A97" i="29"/>
  <c r="A98" i="29"/>
  <c r="A4" i="29"/>
  <c r="B5" i="29"/>
  <c r="C5" i="29"/>
  <c r="B6" i="29"/>
  <c r="C6" i="29"/>
  <c r="B7" i="29"/>
  <c r="C7" i="29"/>
  <c r="B8" i="29"/>
  <c r="C8" i="29"/>
  <c r="B9" i="29"/>
  <c r="C9" i="29"/>
  <c r="B10" i="29"/>
  <c r="C10" i="29"/>
  <c r="B11" i="29"/>
  <c r="C11" i="29"/>
  <c r="B12" i="29"/>
  <c r="C12" i="29"/>
  <c r="B13" i="29"/>
  <c r="C13" i="29"/>
  <c r="B14" i="29"/>
  <c r="C14" i="29"/>
  <c r="B15" i="29"/>
  <c r="C15" i="29"/>
  <c r="B16" i="29"/>
  <c r="C16" i="29"/>
  <c r="B17" i="29"/>
  <c r="C17" i="29"/>
  <c r="B18" i="29"/>
  <c r="C18" i="29"/>
  <c r="B19" i="29"/>
  <c r="C19" i="29"/>
  <c r="B20" i="29"/>
  <c r="C20" i="29"/>
  <c r="B21" i="29"/>
  <c r="C21" i="29"/>
  <c r="B22" i="29"/>
  <c r="C22" i="29"/>
  <c r="B23" i="29"/>
  <c r="C23" i="29"/>
  <c r="B24" i="29"/>
  <c r="C24" i="29"/>
  <c r="B25" i="29"/>
  <c r="C25" i="29"/>
  <c r="B26" i="29"/>
  <c r="C26" i="29"/>
  <c r="B27" i="29"/>
  <c r="C27" i="29"/>
  <c r="B28" i="29"/>
  <c r="C28" i="29"/>
  <c r="B29" i="29"/>
  <c r="C29" i="29"/>
  <c r="B30" i="29"/>
  <c r="C30" i="29"/>
  <c r="B31" i="29"/>
  <c r="C31" i="29"/>
  <c r="B32" i="29"/>
  <c r="C32" i="29"/>
  <c r="B33" i="29"/>
  <c r="C33" i="29"/>
  <c r="B34" i="29"/>
  <c r="C34" i="29"/>
  <c r="B35" i="29"/>
  <c r="C35" i="29"/>
  <c r="B36" i="29"/>
  <c r="C36" i="29"/>
  <c r="B37" i="29"/>
  <c r="C37" i="29"/>
  <c r="B38" i="29"/>
  <c r="C38" i="29"/>
  <c r="B39" i="29"/>
  <c r="C39" i="29"/>
  <c r="B40" i="29"/>
  <c r="C40" i="29"/>
  <c r="B41" i="29"/>
  <c r="C41" i="29"/>
  <c r="B42" i="29"/>
  <c r="C42" i="29"/>
  <c r="B43" i="29"/>
  <c r="C43" i="29"/>
  <c r="B44" i="29"/>
  <c r="C44" i="29"/>
  <c r="B45" i="29"/>
  <c r="C45" i="29"/>
  <c r="B46" i="29"/>
  <c r="C46" i="29"/>
  <c r="B47" i="29"/>
  <c r="C47" i="29"/>
  <c r="B48" i="29"/>
  <c r="C48" i="29"/>
  <c r="B49" i="29"/>
  <c r="C49" i="29"/>
  <c r="B50" i="29"/>
  <c r="C50" i="29"/>
  <c r="B51" i="29"/>
  <c r="C51" i="29"/>
  <c r="B52" i="29"/>
  <c r="C52" i="29"/>
  <c r="B53" i="29"/>
  <c r="C53" i="29"/>
  <c r="B54" i="29"/>
  <c r="C54" i="29"/>
  <c r="B55" i="29"/>
  <c r="C55" i="29"/>
  <c r="B56" i="29"/>
  <c r="C56" i="29"/>
  <c r="B57" i="29"/>
  <c r="C57" i="29"/>
  <c r="B58" i="29"/>
  <c r="C58" i="29"/>
  <c r="B59" i="29"/>
  <c r="C59" i="29"/>
  <c r="B60" i="29"/>
  <c r="C60" i="29"/>
  <c r="B61" i="29"/>
  <c r="C61" i="29"/>
  <c r="B62" i="29"/>
  <c r="C62" i="29"/>
  <c r="B63" i="29"/>
  <c r="C63" i="29"/>
  <c r="B64" i="29"/>
  <c r="C64" i="29"/>
  <c r="B65" i="29"/>
  <c r="C65" i="29"/>
  <c r="B66" i="29"/>
  <c r="C66" i="29"/>
  <c r="B67" i="29"/>
  <c r="C67" i="29"/>
  <c r="B68" i="29"/>
  <c r="C68" i="29"/>
  <c r="B69" i="29"/>
  <c r="C69" i="29"/>
  <c r="B70" i="29"/>
  <c r="C70" i="29"/>
  <c r="B71" i="29"/>
  <c r="C71" i="29"/>
  <c r="B72" i="29"/>
  <c r="C72" i="29"/>
  <c r="B73" i="29"/>
  <c r="C73" i="29"/>
  <c r="B74" i="29"/>
  <c r="C74" i="29"/>
  <c r="B75" i="29"/>
  <c r="C75" i="29"/>
  <c r="B76" i="29"/>
  <c r="C76" i="29"/>
  <c r="B77" i="29"/>
  <c r="C77" i="29"/>
  <c r="B78" i="29"/>
  <c r="C78" i="29"/>
  <c r="B79" i="29"/>
  <c r="C79" i="29"/>
  <c r="B80" i="29"/>
  <c r="C80" i="29"/>
  <c r="B81" i="29"/>
  <c r="C81" i="29"/>
  <c r="B82" i="29"/>
  <c r="C82" i="29"/>
  <c r="B83" i="29"/>
  <c r="C83" i="29"/>
  <c r="B84" i="29"/>
  <c r="C84" i="29"/>
  <c r="B85" i="29"/>
  <c r="C85" i="29"/>
  <c r="B86" i="29"/>
  <c r="C86" i="29"/>
  <c r="B87" i="29"/>
  <c r="C87" i="29"/>
  <c r="B88" i="29"/>
  <c r="C88" i="29"/>
  <c r="B89" i="29"/>
  <c r="C89" i="29"/>
  <c r="B90" i="29"/>
  <c r="C90" i="29"/>
  <c r="B91" i="29"/>
  <c r="C91" i="29"/>
  <c r="B92" i="29"/>
  <c r="C92" i="29"/>
  <c r="B93" i="29"/>
  <c r="C93" i="29"/>
  <c r="B94" i="29"/>
  <c r="C94" i="29"/>
  <c r="B95" i="29"/>
  <c r="C95" i="29"/>
  <c r="B96" i="29"/>
  <c r="C96" i="29"/>
  <c r="B97" i="29"/>
  <c r="C97" i="29"/>
  <c r="B98" i="29"/>
  <c r="C98" i="29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C5" i="32"/>
  <c r="KB83" i="2" l="1"/>
  <c r="LG83" i="2" s="1"/>
  <c r="KC75" i="2"/>
  <c r="KC83" i="2" l="1"/>
  <c r="LH83" i="2" s="1"/>
  <c r="JJ7" i="2"/>
  <c r="JK7" i="2"/>
  <c r="JL7" i="2"/>
  <c r="JM7" i="2"/>
  <c r="JN7" i="2"/>
  <c r="JO7" i="2"/>
  <c r="JP7" i="2"/>
  <c r="JQ7" i="2"/>
  <c r="KA7" i="2"/>
  <c r="KB7" i="2"/>
  <c r="KD83" i="2" l="1"/>
  <c r="LI83" i="2" s="1"/>
  <c r="E5" i="26"/>
  <c r="JU42" i="2" l="1"/>
  <c r="JT42" i="2"/>
  <c r="JS42" i="2"/>
  <c r="JR42" i="2"/>
  <c r="JQ42" i="2"/>
  <c r="JP42" i="2"/>
  <c r="JO42" i="2"/>
  <c r="JN42" i="2"/>
  <c r="JM42" i="2"/>
  <c r="JU90" i="2"/>
  <c r="JT90" i="2"/>
  <c r="JS90" i="2"/>
  <c r="JR90" i="2"/>
  <c r="JQ90" i="2"/>
  <c r="JP90" i="2"/>
  <c r="JO90" i="2"/>
  <c r="JN90" i="2"/>
  <c r="JM90" i="2"/>
  <c r="JJ42" i="2"/>
  <c r="JJ90" i="2"/>
  <c r="JJ87" i="2"/>
  <c r="JJ74" i="2"/>
  <c r="JJ64" i="2"/>
  <c r="JJ94" i="2"/>
  <c r="JJ44" i="2"/>
  <c r="JJ71" i="2"/>
  <c r="JJ46" i="2"/>
  <c r="JJ11" i="2"/>
  <c r="JJ96" i="2"/>
  <c r="JJ63" i="2"/>
  <c r="JJ88" i="2"/>
  <c r="JJ81" i="2"/>
  <c r="JJ48" i="2"/>
  <c r="JJ91" i="2"/>
  <c r="JJ6" i="2"/>
  <c r="JJ61" i="2"/>
  <c r="JJ8" i="2"/>
  <c r="JJ56" i="2"/>
  <c r="JJ68" i="2"/>
  <c r="JJ72" i="2"/>
  <c r="JJ93" i="2"/>
  <c r="JJ34" i="2"/>
  <c r="JJ79" i="2"/>
  <c r="JJ10" i="2"/>
  <c r="JJ92" i="2"/>
  <c r="JJ15" i="2"/>
  <c r="JJ53" i="2"/>
  <c r="JJ60" i="2"/>
  <c r="JJ75" i="2"/>
  <c r="JJ82" i="2"/>
  <c r="JJ16" i="2"/>
  <c r="JJ84" i="2"/>
  <c r="JJ95" i="2"/>
  <c r="JJ5" i="2"/>
  <c r="KN42" i="2"/>
  <c r="LS42" i="2" s="1"/>
  <c r="KM42" i="2"/>
  <c r="AF46" i="29"/>
  <c r="KK42" i="2"/>
  <c r="KJ42" i="2"/>
  <c r="KI42" i="2"/>
  <c r="KH42" i="2"/>
  <c r="KG42" i="2"/>
  <c r="KF42" i="2"/>
  <c r="KE42" i="2"/>
  <c r="KD42" i="2"/>
  <c r="KC42" i="2"/>
  <c r="KB42" i="2"/>
  <c r="KA42" i="2"/>
  <c r="JZ42" i="2"/>
  <c r="JY42" i="2"/>
  <c r="JX42" i="2"/>
  <c r="JW42" i="2"/>
  <c r="JV42" i="2"/>
  <c r="JL42" i="2"/>
  <c r="JK42" i="2"/>
  <c r="FC100" i="29"/>
  <c r="FD100" i="29"/>
  <c r="FE100" i="29"/>
  <c r="FF100" i="29"/>
  <c r="FG100" i="29"/>
  <c r="FH100" i="29"/>
  <c r="R35" i="28"/>
  <c r="JH42" i="2"/>
  <c r="JF42" i="2"/>
  <c r="JE42" i="2"/>
  <c r="JD42" i="2"/>
  <c r="JC42" i="2"/>
  <c r="JB42" i="2"/>
  <c r="JA42" i="2"/>
  <c r="IZ42" i="2"/>
  <c r="IY42" i="2"/>
  <c r="IX42" i="2"/>
  <c r="IW42" i="2"/>
  <c r="IV42" i="2"/>
  <c r="IU42" i="2"/>
  <c r="IT42" i="2"/>
  <c r="IS42" i="2"/>
  <c r="IR42" i="2"/>
  <c r="IQ42" i="2"/>
  <c r="IP42" i="2"/>
  <c r="IO42" i="2"/>
  <c r="IN42" i="2"/>
  <c r="IM42" i="2"/>
  <c r="IL42" i="2"/>
  <c r="IK42" i="2"/>
  <c r="IJ42" i="2"/>
  <c r="II42" i="2"/>
  <c r="IH42" i="2"/>
  <c r="IG42" i="2"/>
  <c r="IF42" i="2"/>
  <c r="IE42" i="2"/>
  <c r="D16" i="29" l="1"/>
  <c r="D34" i="29"/>
  <c r="D44" i="29"/>
  <c r="D7" i="29"/>
  <c r="OC42" i="2"/>
  <c r="QM42" i="2" s="1"/>
  <c r="S42" i="2"/>
  <c r="Q42" i="2"/>
  <c r="U42" i="2" s="1"/>
  <c r="P42" i="2"/>
  <c r="T42" i="2" s="1"/>
  <c r="O42" i="2" l="1"/>
  <c r="Y42" i="2" s="1"/>
  <c r="GZ42" i="2"/>
  <c r="KO42" i="2" s="1"/>
  <c r="HB42" i="2"/>
  <c r="HD42" i="2"/>
  <c r="HF42" i="2"/>
  <c r="KU42" i="2" s="1"/>
  <c r="NE42" i="2" s="1"/>
  <c r="PO42" i="2" s="1"/>
  <c r="HH42" i="2"/>
  <c r="KW42" i="2" s="1"/>
  <c r="NG42" i="2" s="1"/>
  <c r="PQ42" i="2" s="1"/>
  <c r="HJ42" i="2"/>
  <c r="KY42" i="2" s="1"/>
  <c r="NI42" i="2" s="1"/>
  <c r="PS42" i="2" s="1"/>
  <c r="HL42" i="2"/>
  <c r="LA42" i="2" s="1"/>
  <c r="NK42" i="2" s="1"/>
  <c r="PU42" i="2" s="1"/>
  <c r="HN42" i="2"/>
  <c r="LC42" i="2" s="1"/>
  <c r="NM42" i="2" s="1"/>
  <c r="PW42" i="2" s="1"/>
  <c r="HP42" i="2"/>
  <c r="LE42" i="2" s="1"/>
  <c r="NO42" i="2" s="1"/>
  <c r="PY42" i="2" s="1"/>
  <c r="HR42" i="2"/>
  <c r="LG42" i="2" s="1"/>
  <c r="NQ42" i="2" s="1"/>
  <c r="QA42" i="2" s="1"/>
  <c r="HT42" i="2"/>
  <c r="LI42" i="2" s="1"/>
  <c r="NS42" i="2" s="1"/>
  <c r="QC42" i="2" s="1"/>
  <c r="HV42" i="2"/>
  <c r="LK42" i="2" s="1"/>
  <c r="HX42" i="2"/>
  <c r="LM42" i="2" s="1"/>
  <c r="HZ42" i="2"/>
  <c r="LO42" i="2" s="1"/>
  <c r="IB42" i="2"/>
  <c r="LQ42" i="2" s="1"/>
  <c r="HC42" i="2"/>
  <c r="HG42" i="2"/>
  <c r="KV42" i="2" s="1"/>
  <c r="NF42" i="2" s="1"/>
  <c r="PP42" i="2" s="1"/>
  <c r="HK42" i="2"/>
  <c r="KZ42" i="2" s="1"/>
  <c r="NJ42" i="2" s="1"/>
  <c r="PT42" i="2" s="1"/>
  <c r="HO42" i="2"/>
  <c r="LD42" i="2" s="1"/>
  <c r="NN42" i="2" s="1"/>
  <c r="PX42" i="2" s="1"/>
  <c r="HS42" i="2"/>
  <c r="LH42" i="2" s="1"/>
  <c r="NR42" i="2" s="1"/>
  <c r="QB42" i="2" s="1"/>
  <c r="HW42" i="2"/>
  <c r="LL42" i="2" s="1"/>
  <c r="NV42" i="2" s="1"/>
  <c r="QF42" i="2" s="1"/>
  <c r="IA42" i="2"/>
  <c r="LP42" i="2" s="1"/>
  <c r="NZ42" i="2" s="1"/>
  <c r="QJ42" i="2" s="1"/>
  <c r="HA42" i="2"/>
  <c r="HE42" i="2"/>
  <c r="HI42" i="2"/>
  <c r="KX42" i="2" s="1"/>
  <c r="NH42" i="2" s="1"/>
  <c r="PR42" i="2" s="1"/>
  <c r="HM42" i="2"/>
  <c r="LB42" i="2" s="1"/>
  <c r="NL42" i="2" s="1"/>
  <c r="PV42" i="2" s="1"/>
  <c r="HQ42" i="2"/>
  <c r="LF42" i="2" s="1"/>
  <c r="NP42" i="2" s="1"/>
  <c r="PZ42" i="2" s="1"/>
  <c r="HU42" i="2"/>
  <c r="LJ42" i="2" s="1"/>
  <c r="NT42" i="2" s="1"/>
  <c r="QD42" i="2" s="1"/>
  <c r="HY42" i="2"/>
  <c r="LN42" i="2" s="1"/>
  <c r="NX42" i="2" s="1"/>
  <c r="QH42" i="2" s="1"/>
  <c r="IC42" i="2"/>
  <c r="LR42" i="2" s="1"/>
  <c r="OB42" i="2" s="1"/>
  <c r="QL42" i="2" s="1"/>
  <c r="NU42" i="2"/>
  <c r="QE42" i="2" s="1"/>
  <c r="NW42" i="2"/>
  <c r="QG42" i="2" s="1"/>
  <c r="NY42" i="2"/>
  <c r="QI42" i="2" s="1"/>
  <c r="OA42" i="2"/>
  <c r="QK42" i="2" s="1"/>
  <c r="W42" i="2" l="1"/>
  <c r="EQ42" i="2" s="1"/>
  <c r="AB42" i="2"/>
  <c r="CL42" i="2" s="1"/>
  <c r="AD42" i="2"/>
  <c r="CN42" i="2" s="1"/>
  <c r="AM42" i="2"/>
  <c r="CW42" i="2" s="1"/>
  <c r="AT42" i="2"/>
  <c r="DD42" i="2" s="1"/>
  <c r="AR42" i="2"/>
  <c r="FL42" i="2" s="1"/>
  <c r="AU42" i="2"/>
  <c r="FO42" i="2" s="1"/>
  <c r="AE42" i="2"/>
  <c r="CO42" i="2" s="1"/>
  <c r="AL42" i="2"/>
  <c r="CV42" i="2" s="1"/>
  <c r="V42" i="2"/>
  <c r="EP42" i="2" s="1"/>
  <c r="FU42" i="2" s="1"/>
  <c r="AJ42" i="2"/>
  <c r="FD42" i="2" s="1"/>
  <c r="AY42" i="2"/>
  <c r="FS42" i="2" s="1"/>
  <c r="AQ42" i="2"/>
  <c r="DA42" i="2" s="1"/>
  <c r="AI42" i="2"/>
  <c r="FC42" i="2" s="1"/>
  <c r="AA42" i="2"/>
  <c r="CK42" i="2" s="1"/>
  <c r="AX42" i="2"/>
  <c r="DH42" i="2" s="1"/>
  <c r="AP42" i="2"/>
  <c r="CZ42" i="2" s="1"/>
  <c r="AH42" i="2"/>
  <c r="CR42" i="2" s="1"/>
  <c r="Z42" i="2"/>
  <c r="ET42" i="2" s="1"/>
  <c r="AV42" i="2"/>
  <c r="DF42" i="2" s="1"/>
  <c r="AN42" i="2"/>
  <c r="FH42" i="2" s="1"/>
  <c r="AF42" i="2"/>
  <c r="CP42" i="2" s="1"/>
  <c r="X42" i="2"/>
  <c r="CH42" i="2" s="1"/>
  <c r="AW42" i="2"/>
  <c r="DG42" i="2" s="1"/>
  <c r="AS42" i="2"/>
  <c r="DC42" i="2" s="1"/>
  <c r="AO42" i="2"/>
  <c r="CY42" i="2" s="1"/>
  <c r="AK42" i="2"/>
  <c r="FE42" i="2" s="1"/>
  <c r="AG42" i="2"/>
  <c r="FA42" i="2" s="1"/>
  <c r="AC42" i="2"/>
  <c r="EW42" i="2" s="1"/>
  <c r="KT42" i="2"/>
  <c r="ND42" i="2" s="1"/>
  <c r="PN42" i="2" s="1"/>
  <c r="KS42" i="2"/>
  <c r="NC42" i="2" s="1"/>
  <c r="PM42" i="2" s="1"/>
  <c r="KR42" i="2"/>
  <c r="NB42" i="2" s="1"/>
  <c r="PL42" i="2" s="1"/>
  <c r="KP42" i="2"/>
  <c r="MZ42" i="2" s="1"/>
  <c r="PJ42" i="2" s="1"/>
  <c r="KQ42" i="2"/>
  <c r="NA42" i="2" s="1"/>
  <c r="PK42" i="2" s="1"/>
  <c r="MY42" i="2"/>
  <c r="PI42" i="2" s="1"/>
  <c r="LT42" i="2"/>
  <c r="CI42" i="2"/>
  <c r="ES42" i="2"/>
  <c r="FT42" i="2"/>
  <c r="DJ42" i="2"/>
  <c r="JY5" i="2"/>
  <c r="FF42" i="2" l="1"/>
  <c r="EY42" i="2"/>
  <c r="CM42" i="2"/>
  <c r="CT42" i="2"/>
  <c r="DE42" i="2"/>
  <c r="CG42" i="2"/>
  <c r="EU42" i="2"/>
  <c r="EX42" i="2"/>
  <c r="EV42" i="2"/>
  <c r="FN42" i="2"/>
  <c r="CJ42" i="2"/>
  <c r="CS42" i="2"/>
  <c r="FI42" i="2"/>
  <c r="DB42" i="2"/>
  <c r="DI42" i="2"/>
  <c r="FR42" i="2"/>
  <c r="CF42" i="2"/>
  <c r="DK42" i="2" s="1"/>
  <c r="FG42" i="2"/>
  <c r="FP42" i="2"/>
  <c r="EZ42" i="2"/>
  <c r="FQ42" i="2"/>
  <c r="CQ42" i="2"/>
  <c r="FB42" i="2"/>
  <c r="BA42" i="2"/>
  <c r="SX42" i="2" s="1"/>
  <c r="ER42" i="2"/>
  <c r="FM42" i="2"/>
  <c r="CX42" i="2"/>
  <c r="FK42" i="2"/>
  <c r="FJ42" i="2"/>
  <c r="CU42" i="2"/>
  <c r="LU42" i="2"/>
  <c r="LV42" i="2" s="1"/>
  <c r="LW42" i="2" s="1"/>
  <c r="LX42" i="2" s="1"/>
  <c r="LY42" i="2" s="1"/>
  <c r="LZ42" i="2" s="1"/>
  <c r="MA42" i="2" s="1"/>
  <c r="MB42" i="2" s="1"/>
  <c r="MC42" i="2" s="1"/>
  <c r="MD42" i="2" s="1"/>
  <c r="ME42" i="2" s="1"/>
  <c r="MF42" i="2" s="1"/>
  <c r="MG42" i="2" s="1"/>
  <c r="MH42" i="2" s="1"/>
  <c r="MI42" i="2" s="1"/>
  <c r="QN42" i="2"/>
  <c r="OE42" i="2"/>
  <c r="OF42" i="2" s="1"/>
  <c r="OG42" i="2" s="1"/>
  <c r="OH42" i="2" s="1"/>
  <c r="OI42" i="2" s="1"/>
  <c r="OJ42" i="2" s="1"/>
  <c r="OK42" i="2" s="1"/>
  <c r="OL42" i="2" s="1"/>
  <c r="OM42" i="2" s="1"/>
  <c r="ON42" i="2" s="1"/>
  <c r="OO42" i="2" s="1"/>
  <c r="OP42" i="2" s="1"/>
  <c r="OQ42" i="2" s="1"/>
  <c r="OR42" i="2" s="1"/>
  <c r="OS42" i="2" s="1"/>
  <c r="OT42" i="2" s="1"/>
  <c r="OU42" i="2" s="1"/>
  <c r="OV42" i="2" s="1"/>
  <c r="OW42" i="2" s="1"/>
  <c r="OX42" i="2" s="1"/>
  <c r="OY42" i="2" s="1"/>
  <c r="OZ42" i="2" s="1"/>
  <c r="PA42" i="2" s="1"/>
  <c r="PB42" i="2" s="1"/>
  <c r="PC42" i="2" s="1"/>
  <c r="PD42" i="2" s="1"/>
  <c r="PE42" i="2" s="1"/>
  <c r="PF42" i="2" s="1"/>
  <c r="PG42" i="2" s="1"/>
  <c r="PH42" i="2" s="1"/>
  <c r="OD42" i="2"/>
  <c r="FV42" i="2"/>
  <c r="JX90" i="2"/>
  <c r="JW90" i="2"/>
  <c r="JV90" i="2"/>
  <c r="JL90" i="2"/>
  <c r="JK90" i="2"/>
  <c r="JX95" i="2"/>
  <c r="JW95" i="2"/>
  <c r="JV95" i="2"/>
  <c r="JU95" i="2"/>
  <c r="JT95" i="2"/>
  <c r="JS95" i="2"/>
  <c r="JR95" i="2"/>
  <c r="JQ95" i="2"/>
  <c r="JP95" i="2"/>
  <c r="JO95" i="2"/>
  <c r="JN95" i="2"/>
  <c r="JM95" i="2"/>
  <c r="JL95" i="2"/>
  <c r="JK95" i="2"/>
  <c r="JX68" i="2"/>
  <c r="JW68" i="2"/>
  <c r="JV68" i="2"/>
  <c r="JU68" i="2"/>
  <c r="JT68" i="2"/>
  <c r="JS68" i="2"/>
  <c r="JR68" i="2"/>
  <c r="JQ68" i="2"/>
  <c r="JP68" i="2"/>
  <c r="JO68" i="2"/>
  <c r="JN68" i="2"/>
  <c r="JM68" i="2"/>
  <c r="JL68" i="2"/>
  <c r="JK68" i="2"/>
  <c r="JW5" i="2"/>
  <c r="JV5" i="2"/>
  <c r="JU5" i="2"/>
  <c r="JT5" i="2"/>
  <c r="JS5" i="2"/>
  <c r="JR5" i="2"/>
  <c r="JQ5" i="2"/>
  <c r="JP5" i="2"/>
  <c r="JO5" i="2"/>
  <c r="JN5" i="2"/>
  <c r="JM5" i="2"/>
  <c r="JL5" i="2"/>
  <c r="JK5" i="2"/>
  <c r="JX16" i="2"/>
  <c r="JW16" i="2"/>
  <c r="JV16" i="2"/>
  <c r="JU16" i="2"/>
  <c r="JT16" i="2"/>
  <c r="JS16" i="2"/>
  <c r="JR16" i="2"/>
  <c r="JQ16" i="2"/>
  <c r="JP16" i="2"/>
  <c r="JO16" i="2"/>
  <c r="JN16" i="2"/>
  <c r="JM16" i="2"/>
  <c r="JL16" i="2"/>
  <c r="JK16" i="2"/>
  <c r="JX82" i="2"/>
  <c r="JW82" i="2"/>
  <c r="JV82" i="2"/>
  <c r="JU82" i="2"/>
  <c r="JT82" i="2"/>
  <c r="JS82" i="2"/>
  <c r="JR82" i="2"/>
  <c r="JQ82" i="2"/>
  <c r="JP82" i="2"/>
  <c r="JO82" i="2"/>
  <c r="JN82" i="2"/>
  <c r="JM82" i="2"/>
  <c r="JL82" i="2"/>
  <c r="JK82" i="2"/>
  <c r="JX60" i="2"/>
  <c r="JW60" i="2"/>
  <c r="JV60" i="2"/>
  <c r="JU60" i="2"/>
  <c r="JT60" i="2"/>
  <c r="JS60" i="2"/>
  <c r="JR60" i="2"/>
  <c r="JQ60" i="2"/>
  <c r="JP60" i="2"/>
  <c r="JO60" i="2"/>
  <c r="JN60" i="2"/>
  <c r="JM60" i="2"/>
  <c r="JL60" i="2"/>
  <c r="JK60" i="2"/>
  <c r="JX79" i="2"/>
  <c r="JW79" i="2"/>
  <c r="JV79" i="2"/>
  <c r="JU79" i="2"/>
  <c r="JT79" i="2"/>
  <c r="JS79" i="2"/>
  <c r="JR79" i="2"/>
  <c r="JQ79" i="2"/>
  <c r="JP79" i="2"/>
  <c r="JO79" i="2"/>
  <c r="JN79" i="2"/>
  <c r="JM79" i="2"/>
  <c r="JL79" i="2"/>
  <c r="JK79" i="2"/>
  <c r="JX93" i="2"/>
  <c r="JW93" i="2"/>
  <c r="JV93" i="2"/>
  <c r="JU93" i="2"/>
  <c r="JT93" i="2"/>
  <c r="JS93" i="2"/>
  <c r="JR93" i="2"/>
  <c r="JQ93" i="2"/>
  <c r="JP93" i="2"/>
  <c r="JO93" i="2"/>
  <c r="JN93" i="2"/>
  <c r="JM93" i="2"/>
  <c r="JL93" i="2"/>
  <c r="JK93" i="2"/>
  <c r="JX86" i="2"/>
  <c r="JW86" i="2"/>
  <c r="JV86" i="2"/>
  <c r="JU86" i="2"/>
  <c r="JT86" i="2"/>
  <c r="JS86" i="2"/>
  <c r="JR86" i="2"/>
  <c r="JQ86" i="2"/>
  <c r="JP86" i="2"/>
  <c r="JO86" i="2"/>
  <c r="JN86" i="2"/>
  <c r="JM86" i="2"/>
  <c r="JL86" i="2"/>
  <c r="JK86" i="2"/>
  <c r="JJ86" i="2"/>
  <c r="JX63" i="2"/>
  <c r="JW63" i="2"/>
  <c r="JV63" i="2"/>
  <c r="JU63" i="2"/>
  <c r="JT63" i="2"/>
  <c r="JS63" i="2"/>
  <c r="JR63" i="2"/>
  <c r="JQ63" i="2"/>
  <c r="JP63" i="2"/>
  <c r="JO63" i="2"/>
  <c r="JN63" i="2"/>
  <c r="JM63" i="2"/>
  <c r="JL63" i="2"/>
  <c r="JK63" i="2"/>
  <c r="JX84" i="2"/>
  <c r="JW84" i="2"/>
  <c r="JV84" i="2"/>
  <c r="JU84" i="2"/>
  <c r="JT84" i="2"/>
  <c r="JS84" i="2"/>
  <c r="JR84" i="2"/>
  <c r="JQ84" i="2"/>
  <c r="JP84" i="2"/>
  <c r="JO84" i="2"/>
  <c r="JN84" i="2"/>
  <c r="JM84" i="2"/>
  <c r="JL84" i="2"/>
  <c r="JK84" i="2"/>
  <c r="JX56" i="2"/>
  <c r="JW56" i="2"/>
  <c r="JV56" i="2"/>
  <c r="JU56" i="2"/>
  <c r="JT56" i="2"/>
  <c r="JS56" i="2"/>
  <c r="JR56" i="2"/>
  <c r="JQ56" i="2"/>
  <c r="JP56" i="2"/>
  <c r="JO56" i="2"/>
  <c r="JN56" i="2"/>
  <c r="JM56" i="2"/>
  <c r="JL56" i="2"/>
  <c r="JK56" i="2"/>
  <c r="JX91" i="2"/>
  <c r="JW91" i="2"/>
  <c r="JV91" i="2"/>
  <c r="JU91" i="2"/>
  <c r="JT91" i="2"/>
  <c r="JS91" i="2"/>
  <c r="JR91" i="2"/>
  <c r="JQ91" i="2"/>
  <c r="JP91" i="2"/>
  <c r="JO91" i="2"/>
  <c r="JN91" i="2"/>
  <c r="JM91" i="2"/>
  <c r="JL91" i="2"/>
  <c r="JK91" i="2"/>
  <c r="JX92" i="2"/>
  <c r="JW92" i="2"/>
  <c r="JV92" i="2"/>
  <c r="JU92" i="2"/>
  <c r="JT92" i="2"/>
  <c r="JS92" i="2"/>
  <c r="JR92" i="2"/>
  <c r="JQ92" i="2"/>
  <c r="JP92" i="2"/>
  <c r="JO92" i="2"/>
  <c r="JN92" i="2"/>
  <c r="JM92" i="2"/>
  <c r="JL92" i="2"/>
  <c r="JK92" i="2"/>
  <c r="JX80" i="2"/>
  <c r="JW80" i="2"/>
  <c r="JV80" i="2"/>
  <c r="JU80" i="2"/>
  <c r="KZ80" i="2" s="1"/>
  <c r="JT80" i="2"/>
  <c r="KY80" i="2" s="1"/>
  <c r="JS80" i="2"/>
  <c r="KX80" i="2" s="1"/>
  <c r="JR80" i="2"/>
  <c r="KW80" i="2" s="1"/>
  <c r="JQ80" i="2"/>
  <c r="KV80" i="2" s="1"/>
  <c r="JP80" i="2"/>
  <c r="KU80" i="2" s="1"/>
  <c r="JO80" i="2"/>
  <c r="KT80" i="2" s="1"/>
  <c r="JN80" i="2"/>
  <c r="KS80" i="2" s="1"/>
  <c r="JM80" i="2"/>
  <c r="KR80" i="2" s="1"/>
  <c r="JL80" i="2"/>
  <c r="JK80" i="2"/>
  <c r="JJ80" i="2"/>
  <c r="KO80" i="2" s="1"/>
  <c r="JX64" i="2"/>
  <c r="JW64" i="2"/>
  <c r="JV64" i="2"/>
  <c r="JU64" i="2"/>
  <c r="JT64" i="2"/>
  <c r="JS64" i="2"/>
  <c r="JR64" i="2"/>
  <c r="JQ64" i="2"/>
  <c r="JP64" i="2"/>
  <c r="JO64" i="2"/>
  <c r="JN64" i="2"/>
  <c r="JM64" i="2"/>
  <c r="JL64" i="2"/>
  <c r="JK64" i="2"/>
  <c r="JX78" i="2"/>
  <c r="LC78" i="2" s="1"/>
  <c r="JW78" i="2"/>
  <c r="LB78" i="2" s="1"/>
  <c r="JV78" i="2"/>
  <c r="LA78" i="2" s="1"/>
  <c r="JU78" i="2"/>
  <c r="KZ78" i="2" s="1"/>
  <c r="JT78" i="2"/>
  <c r="KY78" i="2" s="1"/>
  <c r="JS78" i="2"/>
  <c r="KX78" i="2" s="1"/>
  <c r="JR78" i="2"/>
  <c r="JQ78" i="2"/>
  <c r="KV78" i="2" s="1"/>
  <c r="JP78" i="2"/>
  <c r="KU78" i="2" s="1"/>
  <c r="JO78" i="2"/>
  <c r="KT78" i="2" s="1"/>
  <c r="JN78" i="2"/>
  <c r="KS78" i="2" s="1"/>
  <c r="JM78" i="2"/>
  <c r="KR78" i="2" s="1"/>
  <c r="JL78" i="2"/>
  <c r="KQ78" i="2" s="1"/>
  <c r="JK78" i="2"/>
  <c r="KP78" i="2" s="1"/>
  <c r="JJ78" i="2"/>
  <c r="KO78" i="2" s="1"/>
  <c r="JX77" i="2"/>
  <c r="JW77" i="2"/>
  <c r="JV77" i="2"/>
  <c r="JU77" i="2"/>
  <c r="JT77" i="2"/>
  <c r="JS77" i="2"/>
  <c r="JR77" i="2"/>
  <c r="JQ77" i="2"/>
  <c r="JP77" i="2"/>
  <c r="JO77" i="2"/>
  <c r="JN77" i="2"/>
  <c r="JM77" i="2"/>
  <c r="JL77" i="2"/>
  <c r="JK77" i="2"/>
  <c r="JJ77" i="2"/>
  <c r="JX76" i="2"/>
  <c r="LC76" i="2" s="1"/>
  <c r="JW76" i="2"/>
  <c r="LB76" i="2" s="1"/>
  <c r="JV76" i="2"/>
  <c r="LA76" i="2" s="1"/>
  <c r="JU76" i="2"/>
  <c r="KZ76" i="2" s="1"/>
  <c r="JT76" i="2"/>
  <c r="KY76" i="2" s="1"/>
  <c r="JS76" i="2"/>
  <c r="KX76" i="2" s="1"/>
  <c r="JR76" i="2"/>
  <c r="KW76" i="2" s="1"/>
  <c r="JQ76" i="2"/>
  <c r="KV76" i="2" s="1"/>
  <c r="JP76" i="2"/>
  <c r="KU76" i="2" s="1"/>
  <c r="JO76" i="2"/>
  <c r="KT76" i="2" s="1"/>
  <c r="JN76" i="2"/>
  <c r="KS76" i="2" s="1"/>
  <c r="JM76" i="2"/>
  <c r="KR76" i="2" s="1"/>
  <c r="JL76" i="2"/>
  <c r="KQ76" i="2" s="1"/>
  <c r="JK76" i="2"/>
  <c r="KP76" i="2" s="1"/>
  <c r="JJ76" i="2"/>
  <c r="KO76" i="2" s="1"/>
  <c r="JX46" i="2"/>
  <c r="JW46" i="2"/>
  <c r="JV46" i="2"/>
  <c r="JU46" i="2"/>
  <c r="JT46" i="2"/>
  <c r="JS46" i="2"/>
  <c r="JR46" i="2"/>
  <c r="JQ46" i="2"/>
  <c r="JP46" i="2"/>
  <c r="JO46" i="2"/>
  <c r="JN46" i="2"/>
  <c r="JM46" i="2"/>
  <c r="JL46" i="2"/>
  <c r="JK46" i="2"/>
  <c r="JX88" i="2"/>
  <c r="JW88" i="2"/>
  <c r="JV88" i="2"/>
  <c r="JU88" i="2"/>
  <c r="JT88" i="2"/>
  <c r="JS88" i="2"/>
  <c r="JR88" i="2"/>
  <c r="JQ88" i="2"/>
  <c r="JP88" i="2"/>
  <c r="JO88" i="2"/>
  <c r="JN88" i="2"/>
  <c r="JM88" i="2"/>
  <c r="JL88" i="2"/>
  <c r="JK88" i="2"/>
  <c r="JX73" i="2"/>
  <c r="JW73" i="2"/>
  <c r="JV73" i="2"/>
  <c r="JU73" i="2"/>
  <c r="JT73" i="2"/>
  <c r="JS73" i="2"/>
  <c r="JR73" i="2"/>
  <c r="KW73" i="2" s="1"/>
  <c r="JQ73" i="2"/>
  <c r="JP73" i="2"/>
  <c r="JO73" i="2"/>
  <c r="JN73" i="2"/>
  <c r="JM73" i="2"/>
  <c r="JL73" i="2"/>
  <c r="JK73" i="2"/>
  <c r="JJ73" i="2"/>
  <c r="JX72" i="2"/>
  <c r="JW72" i="2"/>
  <c r="JV72" i="2"/>
  <c r="JU72" i="2"/>
  <c r="JT72" i="2"/>
  <c r="JS72" i="2"/>
  <c r="JR72" i="2"/>
  <c r="JQ72" i="2"/>
  <c r="JP72" i="2"/>
  <c r="JO72" i="2"/>
  <c r="JN72" i="2"/>
  <c r="JM72" i="2"/>
  <c r="JL72" i="2"/>
  <c r="JK72" i="2"/>
  <c r="JX33" i="2"/>
  <c r="JW33" i="2"/>
  <c r="JV33" i="2"/>
  <c r="JU33" i="2"/>
  <c r="JT33" i="2"/>
  <c r="JS33" i="2"/>
  <c r="JR33" i="2"/>
  <c r="JQ33" i="2"/>
  <c r="JP33" i="2"/>
  <c r="JO33" i="2"/>
  <c r="JN33" i="2"/>
  <c r="JM33" i="2"/>
  <c r="JL33" i="2"/>
  <c r="JK33" i="2"/>
  <c r="JJ33" i="2"/>
  <c r="JX70" i="2"/>
  <c r="JW70" i="2"/>
  <c r="JV70" i="2"/>
  <c r="JU70" i="2"/>
  <c r="JT70" i="2"/>
  <c r="JS70" i="2"/>
  <c r="JR70" i="2"/>
  <c r="JQ70" i="2"/>
  <c r="JP70" i="2"/>
  <c r="JO70" i="2"/>
  <c r="JN70" i="2"/>
  <c r="JM70" i="2"/>
  <c r="JL70" i="2"/>
  <c r="JK70" i="2"/>
  <c r="JJ70" i="2"/>
  <c r="JX69" i="2"/>
  <c r="JW69" i="2"/>
  <c r="JV69" i="2"/>
  <c r="JU69" i="2"/>
  <c r="JT69" i="2"/>
  <c r="JS69" i="2"/>
  <c r="JR69" i="2"/>
  <c r="JQ69" i="2"/>
  <c r="JP69" i="2"/>
  <c r="JO69" i="2"/>
  <c r="JN69" i="2"/>
  <c r="JM69" i="2"/>
  <c r="JL69" i="2"/>
  <c r="JK69" i="2"/>
  <c r="JJ69" i="2"/>
  <c r="JX87" i="2"/>
  <c r="JW87" i="2"/>
  <c r="JV87" i="2"/>
  <c r="JU87" i="2"/>
  <c r="JT87" i="2"/>
  <c r="JS87" i="2"/>
  <c r="JR87" i="2"/>
  <c r="JQ87" i="2"/>
  <c r="JP87" i="2"/>
  <c r="JO87" i="2"/>
  <c r="JN87" i="2"/>
  <c r="JM87" i="2"/>
  <c r="JL87" i="2"/>
  <c r="JK87" i="2"/>
  <c r="JX11" i="2"/>
  <c r="JW11" i="2"/>
  <c r="JV11" i="2"/>
  <c r="JU11" i="2"/>
  <c r="JT11" i="2"/>
  <c r="JS11" i="2"/>
  <c r="JR11" i="2"/>
  <c r="JQ11" i="2"/>
  <c r="JP11" i="2"/>
  <c r="JO11" i="2"/>
  <c r="JN11" i="2"/>
  <c r="JM11" i="2"/>
  <c r="JL11" i="2"/>
  <c r="JK11" i="2"/>
  <c r="JX66" i="2"/>
  <c r="JW66" i="2"/>
  <c r="JV66" i="2"/>
  <c r="JU66" i="2"/>
  <c r="JT66" i="2"/>
  <c r="JS66" i="2"/>
  <c r="JR66" i="2"/>
  <c r="JQ66" i="2"/>
  <c r="JP66" i="2"/>
  <c r="JO66" i="2"/>
  <c r="JN66" i="2"/>
  <c r="JM66" i="2"/>
  <c r="JL66" i="2"/>
  <c r="JK66" i="2"/>
  <c r="JJ66" i="2"/>
  <c r="JX65" i="2"/>
  <c r="JW65" i="2"/>
  <c r="JV65" i="2"/>
  <c r="JU65" i="2"/>
  <c r="JT65" i="2"/>
  <c r="JS65" i="2"/>
  <c r="JR65" i="2"/>
  <c r="JQ65" i="2"/>
  <c r="JP65" i="2"/>
  <c r="JO65" i="2"/>
  <c r="JN65" i="2"/>
  <c r="JM65" i="2"/>
  <c r="JL65" i="2"/>
  <c r="JK65" i="2"/>
  <c r="JJ65" i="2"/>
  <c r="JX81" i="2"/>
  <c r="JW81" i="2"/>
  <c r="JV81" i="2"/>
  <c r="JU81" i="2"/>
  <c r="JT81" i="2"/>
  <c r="JS81" i="2"/>
  <c r="JR81" i="2"/>
  <c r="JQ81" i="2"/>
  <c r="JP81" i="2"/>
  <c r="JO81" i="2"/>
  <c r="JN81" i="2"/>
  <c r="JM81" i="2"/>
  <c r="JL81" i="2"/>
  <c r="JK81" i="2"/>
  <c r="JX6" i="2"/>
  <c r="JW6" i="2"/>
  <c r="JV6" i="2"/>
  <c r="JU6" i="2"/>
  <c r="JT6" i="2"/>
  <c r="JS6" i="2"/>
  <c r="JR6" i="2"/>
  <c r="JQ6" i="2"/>
  <c r="JP6" i="2"/>
  <c r="JO6" i="2"/>
  <c r="JN6" i="2"/>
  <c r="JM6" i="2"/>
  <c r="JL6" i="2"/>
  <c r="JK6" i="2"/>
  <c r="JX62" i="2"/>
  <c r="LC62" i="2" s="1"/>
  <c r="JW62" i="2"/>
  <c r="LB62" i="2" s="1"/>
  <c r="JV62" i="2"/>
  <c r="LA62" i="2" s="1"/>
  <c r="JU62" i="2"/>
  <c r="KZ62" i="2" s="1"/>
  <c r="JT62" i="2"/>
  <c r="KY62" i="2" s="1"/>
  <c r="JS62" i="2"/>
  <c r="KX62" i="2" s="1"/>
  <c r="JR62" i="2"/>
  <c r="KW62" i="2" s="1"/>
  <c r="JQ62" i="2"/>
  <c r="KV62" i="2" s="1"/>
  <c r="JP62" i="2"/>
  <c r="KU62" i="2" s="1"/>
  <c r="JO62" i="2"/>
  <c r="KT62" i="2" s="1"/>
  <c r="JN62" i="2"/>
  <c r="KS62" i="2" s="1"/>
  <c r="JM62" i="2"/>
  <c r="KR62" i="2" s="1"/>
  <c r="JL62" i="2"/>
  <c r="KQ62" i="2" s="1"/>
  <c r="JK62" i="2"/>
  <c r="KP62" i="2" s="1"/>
  <c r="JJ62" i="2"/>
  <c r="KO62" i="2" s="1"/>
  <c r="JX47" i="2"/>
  <c r="JW47" i="2"/>
  <c r="JV47" i="2"/>
  <c r="JU47" i="2"/>
  <c r="JT47" i="2"/>
  <c r="JS47" i="2"/>
  <c r="JR47" i="2"/>
  <c r="JQ47" i="2"/>
  <c r="JX74" i="2"/>
  <c r="JW74" i="2"/>
  <c r="JV74" i="2"/>
  <c r="JU74" i="2"/>
  <c r="JT74" i="2"/>
  <c r="JS74" i="2"/>
  <c r="JR74" i="2"/>
  <c r="JQ74" i="2"/>
  <c r="JP74" i="2"/>
  <c r="JO74" i="2"/>
  <c r="JN74" i="2"/>
  <c r="JM74" i="2"/>
  <c r="JL74" i="2"/>
  <c r="JK74" i="2"/>
  <c r="JX59" i="2"/>
  <c r="JW59" i="2"/>
  <c r="JV59" i="2"/>
  <c r="JU59" i="2"/>
  <c r="JT59" i="2"/>
  <c r="JS59" i="2"/>
  <c r="JR59" i="2"/>
  <c r="JQ59" i="2"/>
  <c r="JP59" i="2"/>
  <c r="JO59" i="2"/>
  <c r="JN59" i="2"/>
  <c r="JM59" i="2"/>
  <c r="JL59" i="2"/>
  <c r="JK59" i="2"/>
  <c r="JJ59" i="2"/>
  <c r="JX58" i="2"/>
  <c r="LC58" i="2" s="1"/>
  <c r="JW58" i="2"/>
  <c r="LB58" i="2" s="1"/>
  <c r="JV58" i="2"/>
  <c r="LA58" i="2" s="1"/>
  <c r="JU58" i="2"/>
  <c r="KZ58" i="2" s="1"/>
  <c r="JT58" i="2"/>
  <c r="KY58" i="2" s="1"/>
  <c r="JS58" i="2"/>
  <c r="KX58" i="2" s="1"/>
  <c r="JR58" i="2"/>
  <c r="KW58" i="2" s="1"/>
  <c r="JQ58" i="2"/>
  <c r="KV58" i="2" s="1"/>
  <c r="JP58" i="2"/>
  <c r="KU58" i="2" s="1"/>
  <c r="JO58" i="2"/>
  <c r="KT58" i="2" s="1"/>
  <c r="JN58" i="2"/>
  <c r="KS58" i="2" s="1"/>
  <c r="JM58" i="2"/>
  <c r="KR58" i="2" s="1"/>
  <c r="JL58" i="2"/>
  <c r="KQ58" i="2" s="1"/>
  <c r="JK58" i="2"/>
  <c r="KP58" i="2" s="1"/>
  <c r="JJ58" i="2"/>
  <c r="KO58" i="2" s="1"/>
  <c r="JX57" i="2"/>
  <c r="LC57" i="2" s="1"/>
  <c r="JW57" i="2"/>
  <c r="LB57" i="2" s="1"/>
  <c r="JV57" i="2"/>
  <c r="LA57" i="2" s="1"/>
  <c r="JU57" i="2"/>
  <c r="KZ57" i="2" s="1"/>
  <c r="JT57" i="2"/>
  <c r="KY57" i="2" s="1"/>
  <c r="JS57" i="2"/>
  <c r="KX57" i="2" s="1"/>
  <c r="JR57" i="2"/>
  <c r="KW57" i="2" s="1"/>
  <c r="JQ57" i="2"/>
  <c r="KV57" i="2" s="1"/>
  <c r="JP57" i="2"/>
  <c r="KU57" i="2" s="1"/>
  <c r="JO57" i="2"/>
  <c r="KT57" i="2" s="1"/>
  <c r="JN57" i="2"/>
  <c r="KS57" i="2" s="1"/>
  <c r="JM57" i="2"/>
  <c r="KR57" i="2" s="1"/>
  <c r="JL57" i="2"/>
  <c r="KQ57" i="2" s="1"/>
  <c r="JK57" i="2"/>
  <c r="KP57" i="2" s="1"/>
  <c r="JJ57" i="2"/>
  <c r="KO57" i="2" s="1"/>
  <c r="JX48" i="2"/>
  <c r="JW48" i="2"/>
  <c r="JV48" i="2"/>
  <c r="JU48" i="2"/>
  <c r="JT48" i="2"/>
  <c r="JS48" i="2"/>
  <c r="JR48" i="2"/>
  <c r="JQ48" i="2"/>
  <c r="JP48" i="2"/>
  <c r="JO48" i="2"/>
  <c r="JN48" i="2"/>
  <c r="JM48" i="2"/>
  <c r="JL48" i="2"/>
  <c r="JK48" i="2"/>
  <c r="JX55" i="2"/>
  <c r="LC55" i="2" s="1"/>
  <c r="JW55" i="2"/>
  <c r="LB55" i="2" s="1"/>
  <c r="JV55" i="2"/>
  <c r="LA55" i="2" s="1"/>
  <c r="JU55" i="2"/>
  <c r="KZ55" i="2" s="1"/>
  <c r="JT55" i="2"/>
  <c r="KY55" i="2" s="1"/>
  <c r="JS55" i="2"/>
  <c r="KX55" i="2" s="1"/>
  <c r="JR55" i="2"/>
  <c r="KW55" i="2" s="1"/>
  <c r="JQ55" i="2"/>
  <c r="KV55" i="2" s="1"/>
  <c r="JP55" i="2"/>
  <c r="KU55" i="2" s="1"/>
  <c r="JO55" i="2"/>
  <c r="KT55" i="2" s="1"/>
  <c r="JN55" i="2"/>
  <c r="KS55" i="2" s="1"/>
  <c r="JM55" i="2"/>
  <c r="KR55" i="2" s="1"/>
  <c r="JL55" i="2"/>
  <c r="KQ55" i="2" s="1"/>
  <c r="JK55" i="2"/>
  <c r="KP55" i="2" s="1"/>
  <c r="JJ55" i="2"/>
  <c r="KO55" i="2" s="1"/>
  <c r="JX54" i="2"/>
  <c r="JW54" i="2"/>
  <c r="JV54" i="2"/>
  <c r="JU54" i="2"/>
  <c r="JT54" i="2"/>
  <c r="JS54" i="2"/>
  <c r="JR54" i="2"/>
  <c r="JQ54" i="2"/>
  <c r="JP54" i="2"/>
  <c r="JO54" i="2"/>
  <c r="JN54" i="2"/>
  <c r="JM54" i="2"/>
  <c r="JL54" i="2"/>
  <c r="JK54" i="2"/>
  <c r="JJ54" i="2"/>
  <c r="JX94" i="2"/>
  <c r="JW94" i="2"/>
  <c r="JV94" i="2"/>
  <c r="JU94" i="2"/>
  <c r="JT94" i="2"/>
  <c r="JS94" i="2"/>
  <c r="JR94" i="2"/>
  <c r="JQ94" i="2"/>
  <c r="JP94" i="2"/>
  <c r="JO94" i="2"/>
  <c r="JN94" i="2"/>
  <c r="JM94" i="2"/>
  <c r="JL94" i="2"/>
  <c r="JK94" i="2"/>
  <c r="JJ9" i="2"/>
  <c r="KO9" i="2" s="1"/>
  <c r="JK9" i="2"/>
  <c r="KP9" i="2" s="1"/>
  <c r="JL9" i="2"/>
  <c r="KQ9" i="2" s="1"/>
  <c r="JM9" i="2"/>
  <c r="KR9" i="2" s="1"/>
  <c r="JN9" i="2"/>
  <c r="KS9" i="2" s="1"/>
  <c r="JO9" i="2"/>
  <c r="KT9" i="2" s="1"/>
  <c r="JP9" i="2"/>
  <c r="KU9" i="2" s="1"/>
  <c r="JQ9" i="2"/>
  <c r="KV9" i="2" s="1"/>
  <c r="JR9" i="2"/>
  <c r="KW9" i="2" s="1"/>
  <c r="JS9" i="2"/>
  <c r="KX9" i="2" s="1"/>
  <c r="JT9" i="2"/>
  <c r="KY9" i="2" s="1"/>
  <c r="JU9" i="2"/>
  <c r="KZ9" i="2" s="1"/>
  <c r="JV9" i="2"/>
  <c r="LA9" i="2" s="1"/>
  <c r="JK61" i="2"/>
  <c r="JL61" i="2"/>
  <c r="JM61" i="2"/>
  <c r="JN61" i="2"/>
  <c r="JO61" i="2"/>
  <c r="JP61" i="2"/>
  <c r="JQ61" i="2"/>
  <c r="JR61" i="2"/>
  <c r="JS61" i="2"/>
  <c r="JT61" i="2"/>
  <c r="JU61" i="2"/>
  <c r="JV61" i="2"/>
  <c r="JR7" i="2"/>
  <c r="JS7" i="2"/>
  <c r="JT7" i="2"/>
  <c r="JU7" i="2"/>
  <c r="JV7" i="2"/>
  <c r="JY67" i="2"/>
  <c r="JZ67" i="2"/>
  <c r="KA67" i="2"/>
  <c r="KB67" i="2"/>
  <c r="KC67" i="2"/>
  <c r="KD67" i="2"/>
  <c r="KE67" i="2"/>
  <c r="KF67" i="2"/>
  <c r="KG67" i="2"/>
  <c r="KH67" i="2"/>
  <c r="KI67" i="2"/>
  <c r="KJ67" i="2"/>
  <c r="KK67" i="2"/>
  <c r="KM67" i="2"/>
  <c r="KN67" i="2"/>
  <c r="LS67" i="2" s="1"/>
  <c r="JY85" i="2"/>
  <c r="JZ85" i="2"/>
  <c r="KA85" i="2"/>
  <c r="KB85" i="2"/>
  <c r="KC85" i="2"/>
  <c r="KD85" i="2"/>
  <c r="KE85" i="2"/>
  <c r="KF85" i="2"/>
  <c r="KG85" i="2"/>
  <c r="KH85" i="2"/>
  <c r="KI85" i="2"/>
  <c r="KJ85" i="2"/>
  <c r="KK85" i="2"/>
  <c r="KM85" i="2"/>
  <c r="KN85" i="2"/>
  <c r="LS85" i="2" s="1"/>
  <c r="JY7" i="2"/>
  <c r="JZ7" i="2"/>
  <c r="KC7" i="2"/>
  <c r="KD7" i="2"/>
  <c r="KE7" i="2"/>
  <c r="KF7" i="2"/>
  <c r="KG7" i="2"/>
  <c r="KH7" i="2"/>
  <c r="KI7" i="2"/>
  <c r="KJ7" i="2"/>
  <c r="KK7" i="2"/>
  <c r="KM7" i="2"/>
  <c r="KN7" i="2"/>
  <c r="LS7" i="2" s="1"/>
  <c r="JY75" i="2"/>
  <c r="JZ75" i="2"/>
  <c r="KA75" i="2"/>
  <c r="KB75" i="2"/>
  <c r="KD75" i="2"/>
  <c r="KE75" i="2"/>
  <c r="KF75" i="2"/>
  <c r="KG75" i="2"/>
  <c r="KH75" i="2"/>
  <c r="KI75" i="2"/>
  <c r="KJ75" i="2"/>
  <c r="KK75" i="2"/>
  <c r="KM75" i="2"/>
  <c r="KN75" i="2"/>
  <c r="LS75" i="2" s="1"/>
  <c r="JX51" i="2"/>
  <c r="LC51" i="2" s="1"/>
  <c r="JW51" i="2"/>
  <c r="LB51" i="2" s="1"/>
  <c r="JV51" i="2"/>
  <c r="LA51" i="2" s="1"/>
  <c r="JU51" i="2"/>
  <c r="KZ51" i="2" s="1"/>
  <c r="JT51" i="2"/>
  <c r="KY51" i="2" s="1"/>
  <c r="JS51" i="2"/>
  <c r="KX51" i="2" s="1"/>
  <c r="JR51" i="2"/>
  <c r="KW51" i="2" s="1"/>
  <c r="JQ51" i="2"/>
  <c r="KV51" i="2" s="1"/>
  <c r="JP51" i="2"/>
  <c r="KU51" i="2" s="1"/>
  <c r="JO51" i="2"/>
  <c r="KT51" i="2" s="1"/>
  <c r="JN51" i="2"/>
  <c r="KS51" i="2" s="1"/>
  <c r="JM51" i="2"/>
  <c r="KR51" i="2" s="1"/>
  <c r="JL51" i="2"/>
  <c r="KQ51" i="2" s="1"/>
  <c r="JK51" i="2"/>
  <c r="KP51" i="2" s="1"/>
  <c r="JJ51" i="2"/>
  <c r="KO51" i="2" s="1"/>
  <c r="JX50" i="2"/>
  <c r="LC50" i="2" s="1"/>
  <c r="JW50" i="2"/>
  <c r="LB50" i="2" s="1"/>
  <c r="JV50" i="2"/>
  <c r="LA50" i="2" s="1"/>
  <c r="JU50" i="2"/>
  <c r="KZ50" i="2" s="1"/>
  <c r="JT50" i="2"/>
  <c r="KY50" i="2" s="1"/>
  <c r="JS50" i="2"/>
  <c r="KX50" i="2" s="1"/>
  <c r="JR50" i="2"/>
  <c r="KW50" i="2" s="1"/>
  <c r="JQ50" i="2"/>
  <c r="KV50" i="2" s="1"/>
  <c r="JP50" i="2"/>
  <c r="KU50" i="2" s="1"/>
  <c r="JO50" i="2"/>
  <c r="KT50" i="2" s="1"/>
  <c r="JN50" i="2"/>
  <c r="KS50" i="2" s="1"/>
  <c r="JM50" i="2"/>
  <c r="KR50" i="2" s="1"/>
  <c r="JL50" i="2"/>
  <c r="KQ50" i="2" s="1"/>
  <c r="JK50" i="2"/>
  <c r="KP50" i="2" s="1"/>
  <c r="JJ50" i="2"/>
  <c r="KO50" i="2" s="1"/>
  <c r="JX49" i="2"/>
  <c r="LC49" i="2" s="1"/>
  <c r="JW49" i="2"/>
  <c r="LB49" i="2" s="1"/>
  <c r="JV49" i="2"/>
  <c r="LA49" i="2" s="1"/>
  <c r="JU49" i="2"/>
  <c r="KZ49" i="2" s="1"/>
  <c r="JT49" i="2"/>
  <c r="KY49" i="2" s="1"/>
  <c r="JS49" i="2"/>
  <c r="KX49" i="2" s="1"/>
  <c r="JR49" i="2"/>
  <c r="KW49" i="2" s="1"/>
  <c r="JQ49" i="2"/>
  <c r="KV49" i="2" s="1"/>
  <c r="JP49" i="2"/>
  <c r="KU49" i="2" s="1"/>
  <c r="JO49" i="2"/>
  <c r="KT49" i="2" s="1"/>
  <c r="JN49" i="2"/>
  <c r="KS49" i="2" s="1"/>
  <c r="JM49" i="2"/>
  <c r="KR49" i="2" s="1"/>
  <c r="JL49" i="2"/>
  <c r="KQ49" i="2" s="1"/>
  <c r="JK49" i="2"/>
  <c r="KP49" i="2" s="1"/>
  <c r="JJ49" i="2"/>
  <c r="KO49" i="2" s="1"/>
  <c r="JX15" i="2"/>
  <c r="JW15" i="2"/>
  <c r="JV15" i="2"/>
  <c r="JU15" i="2"/>
  <c r="JT15" i="2"/>
  <c r="JS15" i="2"/>
  <c r="JR15" i="2"/>
  <c r="JQ15" i="2"/>
  <c r="JP15" i="2"/>
  <c r="JO15" i="2"/>
  <c r="JN15" i="2"/>
  <c r="JM15" i="2"/>
  <c r="JL15" i="2"/>
  <c r="JK15" i="2"/>
  <c r="JX53" i="2"/>
  <c r="JW53" i="2"/>
  <c r="JV53" i="2"/>
  <c r="JU53" i="2"/>
  <c r="JT53" i="2"/>
  <c r="JS53" i="2"/>
  <c r="JR53" i="2"/>
  <c r="JQ53" i="2"/>
  <c r="JP53" i="2"/>
  <c r="JO53" i="2"/>
  <c r="JN53" i="2"/>
  <c r="JM53" i="2"/>
  <c r="JL53" i="2"/>
  <c r="JK53" i="2"/>
  <c r="JX45" i="2"/>
  <c r="LC45" i="2" s="1"/>
  <c r="JW45" i="2"/>
  <c r="LB45" i="2" s="1"/>
  <c r="JV45" i="2"/>
  <c r="LA45" i="2" s="1"/>
  <c r="JU45" i="2"/>
  <c r="KZ45" i="2" s="1"/>
  <c r="JT45" i="2"/>
  <c r="KY45" i="2" s="1"/>
  <c r="JS45" i="2"/>
  <c r="KX45" i="2" s="1"/>
  <c r="JR45" i="2"/>
  <c r="KW45" i="2" s="1"/>
  <c r="JQ45" i="2"/>
  <c r="KV45" i="2" s="1"/>
  <c r="JP45" i="2"/>
  <c r="KU45" i="2" s="1"/>
  <c r="JO45" i="2"/>
  <c r="KT45" i="2" s="1"/>
  <c r="JN45" i="2"/>
  <c r="KS45" i="2" s="1"/>
  <c r="JM45" i="2"/>
  <c r="KR45" i="2" s="1"/>
  <c r="JL45" i="2"/>
  <c r="KQ45" i="2" s="1"/>
  <c r="JK45" i="2"/>
  <c r="KP45" i="2" s="1"/>
  <c r="JJ45" i="2"/>
  <c r="KO45" i="2" s="1"/>
  <c r="JX44" i="2"/>
  <c r="JW44" i="2"/>
  <c r="JV44" i="2"/>
  <c r="JU44" i="2"/>
  <c r="JT44" i="2"/>
  <c r="JS44" i="2"/>
  <c r="JR44" i="2"/>
  <c r="JQ44" i="2"/>
  <c r="JP44" i="2"/>
  <c r="JO44" i="2"/>
  <c r="JN44" i="2"/>
  <c r="JM44" i="2"/>
  <c r="JL44" i="2"/>
  <c r="JK44" i="2"/>
  <c r="JX43" i="2"/>
  <c r="LC43" i="2" s="1"/>
  <c r="JW43" i="2"/>
  <c r="LB43" i="2" s="1"/>
  <c r="JV43" i="2"/>
  <c r="LA43" i="2" s="1"/>
  <c r="JU43" i="2"/>
  <c r="KZ43" i="2" s="1"/>
  <c r="JT43" i="2"/>
  <c r="KY43" i="2" s="1"/>
  <c r="JS43" i="2"/>
  <c r="KX43" i="2" s="1"/>
  <c r="JR43" i="2"/>
  <c r="KW43" i="2" s="1"/>
  <c r="JQ43" i="2"/>
  <c r="KV43" i="2" s="1"/>
  <c r="JP43" i="2"/>
  <c r="KU43" i="2" s="1"/>
  <c r="JO43" i="2"/>
  <c r="KT43" i="2" s="1"/>
  <c r="JN43" i="2"/>
  <c r="KS43" i="2" s="1"/>
  <c r="JM43" i="2"/>
  <c r="KR43" i="2" s="1"/>
  <c r="JL43" i="2"/>
  <c r="KQ43" i="2" s="1"/>
  <c r="JK43" i="2"/>
  <c r="KP43" i="2" s="1"/>
  <c r="JJ43" i="2"/>
  <c r="JX8" i="2"/>
  <c r="JW8" i="2"/>
  <c r="JV8" i="2"/>
  <c r="JU8" i="2"/>
  <c r="JT8" i="2"/>
  <c r="JS8" i="2"/>
  <c r="JR8" i="2"/>
  <c r="JQ8" i="2"/>
  <c r="JP8" i="2"/>
  <c r="JO8" i="2"/>
  <c r="JN8" i="2"/>
  <c r="JM8" i="2"/>
  <c r="JL8" i="2"/>
  <c r="JK8" i="2"/>
  <c r="JX41" i="2"/>
  <c r="LC41" i="2" s="1"/>
  <c r="JW41" i="2"/>
  <c r="LB41" i="2" s="1"/>
  <c r="JV41" i="2"/>
  <c r="LA41" i="2" s="1"/>
  <c r="JU41" i="2"/>
  <c r="KZ41" i="2" s="1"/>
  <c r="JT41" i="2"/>
  <c r="KY41" i="2" s="1"/>
  <c r="JS41" i="2"/>
  <c r="KX41" i="2" s="1"/>
  <c r="JR41" i="2"/>
  <c r="KW41" i="2" s="1"/>
  <c r="JQ41" i="2"/>
  <c r="KV41" i="2" s="1"/>
  <c r="JP41" i="2"/>
  <c r="KU41" i="2" s="1"/>
  <c r="JO41" i="2"/>
  <c r="KT41" i="2" s="1"/>
  <c r="JN41" i="2"/>
  <c r="KS41" i="2" s="1"/>
  <c r="JM41" i="2"/>
  <c r="KR41" i="2" s="1"/>
  <c r="JL41" i="2"/>
  <c r="KQ41" i="2" s="1"/>
  <c r="JK41" i="2"/>
  <c r="KP41" i="2" s="1"/>
  <c r="JJ41" i="2"/>
  <c r="KO41" i="2" s="1"/>
  <c r="JX40" i="2"/>
  <c r="LC40" i="2" s="1"/>
  <c r="JW40" i="2"/>
  <c r="LB40" i="2" s="1"/>
  <c r="JV40" i="2"/>
  <c r="LA40" i="2" s="1"/>
  <c r="JU40" i="2"/>
  <c r="KZ40" i="2" s="1"/>
  <c r="JT40" i="2"/>
  <c r="KY40" i="2" s="1"/>
  <c r="JS40" i="2"/>
  <c r="KX40" i="2" s="1"/>
  <c r="JR40" i="2"/>
  <c r="KW40" i="2" s="1"/>
  <c r="JQ40" i="2"/>
  <c r="KV40" i="2" s="1"/>
  <c r="JP40" i="2"/>
  <c r="KU40" i="2" s="1"/>
  <c r="JO40" i="2"/>
  <c r="KT40" i="2" s="1"/>
  <c r="JN40" i="2"/>
  <c r="KS40" i="2" s="1"/>
  <c r="JM40" i="2"/>
  <c r="KR40" i="2" s="1"/>
  <c r="JL40" i="2"/>
  <c r="KQ40" i="2" s="1"/>
  <c r="JK40" i="2"/>
  <c r="KP40" i="2" s="1"/>
  <c r="JJ40" i="2"/>
  <c r="KO40" i="2" s="1"/>
  <c r="JX39" i="2"/>
  <c r="LC39" i="2" s="1"/>
  <c r="JW39" i="2"/>
  <c r="LB39" i="2" s="1"/>
  <c r="JV39" i="2"/>
  <c r="LA39" i="2" s="1"/>
  <c r="JU39" i="2"/>
  <c r="KZ39" i="2" s="1"/>
  <c r="JT39" i="2"/>
  <c r="KY39" i="2" s="1"/>
  <c r="JS39" i="2"/>
  <c r="KX39" i="2" s="1"/>
  <c r="JR39" i="2"/>
  <c r="KW39" i="2" s="1"/>
  <c r="JQ39" i="2"/>
  <c r="KV39" i="2" s="1"/>
  <c r="JP39" i="2"/>
  <c r="KU39" i="2" s="1"/>
  <c r="JO39" i="2"/>
  <c r="KT39" i="2" s="1"/>
  <c r="JN39" i="2"/>
  <c r="KS39" i="2" s="1"/>
  <c r="JM39" i="2"/>
  <c r="KR39" i="2" s="1"/>
  <c r="JL39" i="2"/>
  <c r="KQ39" i="2" s="1"/>
  <c r="JK39" i="2"/>
  <c r="KP39" i="2" s="1"/>
  <c r="JJ39" i="2"/>
  <c r="KO39" i="2" s="1"/>
  <c r="JX38" i="2"/>
  <c r="LC38" i="2" s="1"/>
  <c r="JW38" i="2"/>
  <c r="LB38" i="2" s="1"/>
  <c r="JV38" i="2"/>
  <c r="LA38" i="2" s="1"/>
  <c r="JU38" i="2"/>
  <c r="KZ38" i="2" s="1"/>
  <c r="JT38" i="2"/>
  <c r="KY38" i="2" s="1"/>
  <c r="JS38" i="2"/>
  <c r="KX38" i="2" s="1"/>
  <c r="JR38" i="2"/>
  <c r="KW38" i="2" s="1"/>
  <c r="JQ38" i="2"/>
  <c r="KV38" i="2" s="1"/>
  <c r="JP38" i="2"/>
  <c r="KU38" i="2" s="1"/>
  <c r="JO38" i="2"/>
  <c r="KT38" i="2" s="1"/>
  <c r="JN38" i="2"/>
  <c r="KS38" i="2" s="1"/>
  <c r="JM38" i="2"/>
  <c r="KR38" i="2" s="1"/>
  <c r="JL38" i="2"/>
  <c r="KQ38" i="2" s="1"/>
  <c r="JK38" i="2"/>
  <c r="KP38" i="2" s="1"/>
  <c r="JJ38" i="2"/>
  <c r="KO38" i="2" s="1"/>
  <c r="JX37" i="2"/>
  <c r="LC37" i="2" s="1"/>
  <c r="JW37" i="2"/>
  <c r="LB37" i="2" s="1"/>
  <c r="JV37" i="2"/>
  <c r="LA37" i="2" s="1"/>
  <c r="JU37" i="2"/>
  <c r="KZ37" i="2" s="1"/>
  <c r="JT37" i="2"/>
  <c r="KY37" i="2" s="1"/>
  <c r="JS37" i="2"/>
  <c r="KX37" i="2" s="1"/>
  <c r="JR37" i="2"/>
  <c r="KW37" i="2" s="1"/>
  <c r="JQ37" i="2"/>
  <c r="KV37" i="2" s="1"/>
  <c r="JP37" i="2"/>
  <c r="KU37" i="2" s="1"/>
  <c r="JO37" i="2"/>
  <c r="KT37" i="2" s="1"/>
  <c r="JN37" i="2"/>
  <c r="KS37" i="2" s="1"/>
  <c r="JM37" i="2"/>
  <c r="KR37" i="2" s="1"/>
  <c r="JL37" i="2"/>
  <c r="KQ37" i="2" s="1"/>
  <c r="JK37" i="2"/>
  <c r="KP37" i="2" s="1"/>
  <c r="JJ37" i="2"/>
  <c r="JX36" i="2"/>
  <c r="LC36" i="2" s="1"/>
  <c r="JW36" i="2"/>
  <c r="LB36" i="2" s="1"/>
  <c r="JV36" i="2"/>
  <c r="LA36" i="2" s="1"/>
  <c r="JU36" i="2"/>
  <c r="KZ36" i="2" s="1"/>
  <c r="JT36" i="2"/>
  <c r="KY36" i="2" s="1"/>
  <c r="JS36" i="2"/>
  <c r="KX36" i="2" s="1"/>
  <c r="JR36" i="2"/>
  <c r="KW36" i="2" s="1"/>
  <c r="JQ36" i="2"/>
  <c r="KV36" i="2" s="1"/>
  <c r="JP36" i="2"/>
  <c r="KU36" i="2" s="1"/>
  <c r="JO36" i="2"/>
  <c r="KT36" i="2" s="1"/>
  <c r="JN36" i="2"/>
  <c r="KS36" i="2" s="1"/>
  <c r="JM36" i="2"/>
  <c r="KR36" i="2" s="1"/>
  <c r="JL36" i="2"/>
  <c r="KQ36" i="2" s="1"/>
  <c r="JK36" i="2"/>
  <c r="KP36" i="2" s="1"/>
  <c r="JJ36" i="2"/>
  <c r="KO36" i="2" s="1"/>
  <c r="JX35" i="2"/>
  <c r="LC35" i="2" s="1"/>
  <c r="JW35" i="2"/>
  <c r="LB35" i="2" s="1"/>
  <c r="JV35" i="2"/>
  <c r="LA35" i="2" s="1"/>
  <c r="JU35" i="2"/>
  <c r="KZ35" i="2" s="1"/>
  <c r="JT35" i="2"/>
  <c r="KY35" i="2" s="1"/>
  <c r="JS35" i="2"/>
  <c r="KX35" i="2" s="1"/>
  <c r="JR35" i="2"/>
  <c r="KW35" i="2" s="1"/>
  <c r="JQ35" i="2"/>
  <c r="JP35" i="2"/>
  <c r="JO35" i="2"/>
  <c r="JN35" i="2"/>
  <c r="JM35" i="2"/>
  <c r="JL35" i="2"/>
  <c r="JK35" i="2"/>
  <c r="JJ35" i="2"/>
  <c r="JX34" i="2"/>
  <c r="LC34" i="2" s="1"/>
  <c r="JW34" i="2"/>
  <c r="JV34" i="2"/>
  <c r="LA34" i="2" s="1"/>
  <c r="JU34" i="2"/>
  <c r="JT34" i="2"/>
  <c r="JS34" i="2"/>
  <c r="JR34" i="2"/>
  <c r="JQ34" i="2"/>
  <c r="JP34" i="2"/>
  <c r="JO34" i="2"/>
  <c r="JN34" i="2"/>
  <c r="JM34" i="2"/>
  <c r="JL34" i="2"/>
  <c r="JK34" i="2"/>
  <c r="JX96" i="2"/>
  <c r="JW96" i="2"/>
  <c r="JV96" i="2"/>
  <c r="JU96" i="2"/>
  <c r="JT96" i="2"/>
  <c r="JS96" i="2"/>
  <c r="JR96" i="2"/>
  <c r="JQ96" i="2"/>
  <c r="JP96" i="2"/>
  <c r="JO96" i="2"/>
  <c r="JN96" i="2"/>
  <c r="JM96" i="2"/>
  <c r="JL96" i="2"/>
  <c r="JK96" i="2"/>
  <c r="JX32" i="2"/>
  <c r="LC32" i="2" s="1"/>
  <c r="JW32" i="2"/>
  <c r="LB32" i="2" s="1"/>
  <c r="JV32" i="2"/>
  <c r="LA32" i="2" s="1"/>
  <c r="JU32" i="2"/>
  <c r="KZ32" i="2" s="1"/>
  <c r="JT32" i="2"/>
  <c r="KY32" i="2" s="1"/>
  <c r="JS32" i="2"/>
  <c r="KX32" i="2" s="1"/>
  <c r="JR32" i="2"/>
  <c r="KW32" i="2" s="1"/>
  <c r="JQ32" i="2"/>
  <c r="KV32" i="2" s="1"/>
  <c r="JP32" i="2"/>
  <c r="KU32" i="2" s="1"/>
  <c r="JO32" i="2"/>
  <c r="KT32" i="2" s="1"/>
  <c r="JN32" i="2"/>
  <c r="KS32" i="2" s="1"/>
  <c r="JM32" i="2"/>
  <c r="KR32" i="2" s="1"/>
  <c r="JL32" i="2"/>
  <c r="KQ32" i="2" s="1"/>
  <c r="JK32" i="2"/>
  <c r="KP32" i="2" s="1"/>
  <c r="JJ32" i="2"/>
  <c r="JX31" i="2"/>
  <c r="LC31" i="2" s="1"/>
  <c r="JW31" i="2"/>
  <c r="LB31" i="2" s="1"/>
  <c r="JV31" i="2"/>
  <c r="LA31" i="2" s="1"/>
  <c r="JU31" i="2"/>
  <c r="KZ31" i="2" s="1"/>
  <c r="JT31" i="2"/>
  <c r="KY31" i="2" s="1"/>
  <c r="JS31" i="2"/>
  <c r="KX31" i="2" s="1"/>
  <c r="JR31" i="2"/>
  <c r="KW31" i="2" s="1"/>
  <c r="JQ31" i="2"/>
  <c r="KV31" i="2" s="1"/>
  <c r="JP31" i="2"/>
  <c r="KU31" i="2" s="1"/>
  <c r="JO31" i="2"/>
  <c r="KT31" i="2" s="1"/>
  <c r="JN31" i="2"/>
  <c r="KS31" i="2" s="1"/>
  <c r="JM31" i="2"/>
  <c r="KR31" i="2" s="1"/>
  <c r="JL31" i="2"/>
  <c r="KQ31" i="2" s="1"/>
  <c r="JK31" i="2"/>
  <c r="KP31" i="2" s="1"/>
  <c r="JJ31" i="2"/>
  <c r="JX30" i="2"/>
  <c r="LC30" i="2" s="1"/>
  <c r="JW30" i="2"/>
  <c r="LB30" i="2" s="1"/>
  <c r="JV30" i="2"/>
  <c r="LA30" i="2" s="1"/>
  <c r="JU30" i="2"/>
  <c r="KZ30" i="2" s="1"/>
  <c r="JT30" i="2"/>
  <c r="KY30" i="2" s="1"/>
  <c r="JS30" i="2"/>
  <c r="KX30" i="2" s="1"/>
  <c r="JR30" i="2"/>
  <c r="KW30" i="2" s="1"/>
  <c r="JQ30" i="2"/>
  <c r="KV30" i="2" s="1"/>
  <c r="JP30" i="2"/>
  <c r="KU30" i="2" s="1"/>
  <c r="JO30" i="2"/>
  <c r="KT30" i="2" s="1"/>
  <c r="JN30" i="2"/>
  <c r="KS30" i="2" s="1"/>
  <c r="JM30" i="2"/>
  <c r="KR30" i="2" s="1"/>
  <c r="JL30" i="2"/>
  <c r="KQ30" i="2" s="1"/>
  <c r="JK30" i="2"/>
  <c r="KP30" i="2" s="1"/>
  <c r="JJ30" i="2"/>
  <c r="JX29" i="2"/>
  <c r="LC29" i="2" s="1"/>
  <c r="JW29" i="2"/>
  <c r="LB29" i="2" s="1"/>
  <c r="JV29" i="2"/>
  <c r="LA29" i="2" s="1"/>
  <c r="JU29" i="2"/>
  <c r="KZ29" i="2" s="1"/>
  <c r="JT29" i="2"/>
  <c r="KY29" i="2" s="1"/>
  <c r="JS29" i="2"/>
  <c r="KX29" i="2" s="1"/>
  <c r="JR29" i="2"/>
  <c r="KW29" i="2" s="1"/>
  <c r="JQ29" i="2"/>
  <c r="KV29" i="2" s="1"/>
  <c r="JP29" i="2"/>
  <c r="KU29" i="2" s="1"/>
  <c r="JO29" i="2"/>
  <c r="KT29" i="2" s="1"/>
  <c r="JN29" i="2"/>
  <c r="KS29" i="2" s="1"/>
  <c r="JM29" i="2"/>
  <c r="KR29" i="2" s="1"/>
  <c r="JL29" i="2"/>
  <c r="KQ29" i="2" s="1"/>
  <c r="JK29" i="2"/>
  <c r="KP29" i="2" s="1"/>
  <c r="JJ29" i="2"/>
  <c r="JX28" i="2"/>
  <c r="LC28" i="2" s="1"/>
  <c r="JW28" i="2"/>
  <c r="LB28" i="2" s="1"/>
  <c r="JV28" i="2"/>
  <c r="LA28" i="2" s="1"/>
  <c r="JU28" i="2"/>
  <c r="KZ28" i="2" s="1"/>
  <c r="JT28" i="2"/>
  <c r="KY28" i="2" s="1"/>
  <c r="JS28" i="2"/>
  <c r="KX28" i="2" s="1"/>
  <c r="JR28" i="2"/>
  <c r="JQ28" i="2"/>
  <c r="KV28" i="2" s="1"/>
  <c r="JP28" i="2"/>
  <c r="KU28" i="2" s="1"/>
  <c r="JO28" i="2"/>
  <c r="KT28" i="2" s="1"/>
  <c r="JN28" i="2"/>
  <c r="KS28" i="2" s="1"/>
  <c r="JM28" i="2"/>
  <c r="KR28" i="2" s="1"/>
  <c r="JL28" i="2"/>
  <c r="KQ28" i="2" s="1"/>
  <c r="JK28" i="2"/>
  <c r="KP28" i="2" s="1"/>
  <c r="JJ28" i="2"/>
  <c r="JX27" i="2"/>
  <c r="LC27" i="2" s="1"/>
  <c r="JW27" i="2"/>
  <c r="LB27" i="2" s="1"/>
  <c r="JV27" i="2"/>
  <c r="LA27" i="2" s="1"/>
  <c r="JU27" i="2"/>
  <c r="KZ27" i="2" s="1"/>
  <c r="JT27" i="2"/>
  <c r="KY27" i="2" s="1"/>
  <c r="JS27" i="2"/>
  <c r="KX27" i="2" s="1"/>
  <c r="JR27" i="2"/>
  <c r="KW27" i="2" s="1"/>
  <c r="JQ27" i="2"/>
  <c r="KV27" i="2" s="1"/>
  <c r="JP27" i="2"/>
  <c r="KU27" i="2" s="1"/>
  <c r="JO27" i="2"/>
  <c r="KT27" i="2" s="1"/>
  <c r="JN27" i="2"/>
  <c r="KS27" i="2" s="1"/>
  <c r="JM27" i="2"/>
  <c r="KR27" i="2" s="1"/>
  <c r="JL27" i="2"/>
  <c r="KQ27" i="2" s="1"/>
  <c r="JK27" i="2"/>
  <c r="KP27" i="2" s="1"/>
  <c r="JJ27" i="2"/>
  <c r="JX26" i="2"/>
  <c r="LC26" i="2" s="1"/>
  <c r="JW26" i="2"/>
  <c r="LB26" i="2" s="1"/>
  <c r="JV26" i="2"/>
  <c r="LA26" i="2" s="1"/>
  <c r="JU26" i="2"/>
  <c r="KZ26" i="2" s="1"/>
  <c r="JT26" i="2"/>
  <c r="KY26" i="2" s="1"/>
  <c r="JS26" i="2"/>
  <c r="KX26" i="2" s="1"/>
  <c r="JR26" i="2"/>
  <c r="KW26" i="2" s="1"/>
  <c r="JQ26" i="2"/>
  <c r="KV26" i="2" s="1"/>
  <c r="JP26" i="2"/>
  <c r="KU26" i="2" s="1"/>
  <c r="JO26" i="2"/>
  <c r="KT26" i="2" s="1"/>
  <c r="JN26" i="2"/>
  <c r="KS26" i="2" s="1"/>
  <c r="JM26" i="2"/>
  <c r="KR26" i="2" s="1"/>
  <c r="JL26" i="2"/>
  <c r="KQ26" i="2" s="1"/>
  <c r="JK26" i="2"/>
  <c r="KP26" i="2" s="1"/>
  <c r="JJ26" i="2"/>
  <c r="JX25" i="2"/>
  <c r="LC25" i="2" s="1"/>
  <c r="JW25" i="2"/>
  <c r="LB25" i="2" s="1"/>
  <c r="JV25" i="2"/>
  <c r="LA25" i="2" s="1"/>
  <c r="JU25" i="2"/>
  <c r="KZ25" i="2" s="1"/>
  <c r="JT25" i="2"/>
  <c r="KY25" i="2" s="1"/>
  <c r="JS25" i="2"/>
  <c r="KX25" i="2" s="1"/>
  <c r="JR25" i="2"/>
  <c r="KW25" i="2" s="1"/>
  <c r="JQ25" i="2"/>
  <c r="KV25" i="2" s="1"/>
  <c r="JP25" i="2"/>
  <c r="KU25" i="2" s="1"/>
  <c r="JO25" i="2"/>
  <c r="KT25" i="2" s="1"/>
  <c r="JN25" i="2"/>
  <c r="KS25" i="2" s="1"/>
  <c r="JM25" i="2"/>
  <c r="KR25" i="2" s="1"/>
  <c r="JL25" i="2"/>
  <c r="KQ25" i="2" s="1"/>
  <c r="JK25" i="2"/>
  <c r="KP25" i="2" s="1"/>
  <c r="JJ25" i="2"/>
  <c r="KO25" i="2" s="1"/>
  <c r="JX24" i="2"/>
  <c r="LC24" i="2" s="1"/>
  <c r="JW24" i="2"/>
  <c r="LB24" i="2" s="1"/>
  <c r="JV24" i="2"/>
  <c r="LA24" i="2" s="1"/>
  <c r="JU24" i="2"/>
  <c r="KZ24" i="2" s="1"/>
  <c r="JT24" i="2"/>
  <c r="KY24" i="2" s="1"/>
  <c r="JS24" i="2"/>
  <c r="KX24" i="2" s="1"/>
  <c r="JR24" i="2"/>
  <c r="KW24" i="2" s="1"/>
  <c r="JQ24" i="2"/>
  <c r="KV24" i="2" s="1"/>
  <c r="JP24" i="2"/>
  <c r="KU24" i="2" s="1"/>
  <c r="JO24" i="2"/>
  <c r="KT24" i="2" s="1"/>
  <c r="JN24" i="2"/>
  <c r="KS24" i="2" s="1"/>
  <c r="JM24" i="2"/>
  <c r="KR24" i="2" s="1"/>
  <c r="JL24" i="2"/>
  <c r="KQ24" i="2" s="1"/>
  <c r="JK24" i="2"/>
  <c r="KP24" i="2" s="1"/>
  <c r="JJ24" i="2"/>
  <c r="JX23" i="2"/>
  <c r="LC23" i="2" s="1"/>
  <c r="JW23" i="2"/>
  <c r="LB23" i="2" s="1"/>
  <c r="JV23" i="2"/>
  <c r="LA23" i="2" s="1"/>
  <c r="JU23" i="2"/>
  <c r="KZ23" i="2" s="1"/>
  <c r="JT23" i="2"/>
  <c r="KY23" i="2" s="1"/>
  <c r="JS23" i="2"/>
  <c r="KX23" i="2" s="1"/>
  <c r="JR23" i="2"/>
  <c r="JQ23" i="2"/>
  <c r="KV23" i="2" s="1"/>
  <c r="JP23" i="2"/>
  <c r="KU23" i="2" s="1"/>
  <c r="JO23" i="2"/>
  <c r="KT23" i="2" s="1"/>
  <c r="JN23" i="2"/>
  <c r="KS23" i="2" s="1"/>
  <c r="JM23" i="2"/>
  <c r="KR23" i="2" s="1"/>
  <c r="JL23" i="2"/>
  <c r="KQ23" i="2" s="1"/>
  <c r="JK23" i="2"/>
  <c r="KP23" i="2" s="1"/>
  <c r="JJ23" i="2"/>
  <c r="JX22" i="2"/>
  <c r="LC22" i="2" s="1"/>
  <c r="JW22" i="2"/>
  <c r="LB22" i="2" s="1"/>
  <c r="JV22" i="2"/>
  <c r="LA22" i="2" s="1"/>
  <c r="JU22" i="2"/>
  <c r="KZ22" i="2" s="1"/>
  <c r="JT22" i="2"/>
  <c r="KY22" i="2" s="1"/>
  <c r="JS22" i="2"/>
  <c r="KX22" i="2" s="1"/>
  <c r="JR22" i="2"/>
  <c r="KW22" i="2" s="1"/>
  <c r="JQ22" i="2"/>
  <c r="KV22" i="2" s="1"/>
  <c r="JP22" i="2"/>
  <c r="KU22" i="2" s="1"/>
  <c r="JO22" i="2"/>
  <c r="KT22" i="2" s="1"/>
  <c r="JN22" i="2"/>
  <c r="KS22" i="2" s="1"/>
  <c r="JM22" i="2"/>
  <c r="KR22" i="2" s="1"/>
  <c r="JL22" i="2"/>
  <c r="KQ22" i="2" s="1"/>
  <c r="JK22" i="2"/>
  <c r="KP22" i="2" s="1"/>
  <c r="JJ22" i="2"/>
  <c r="JX21" i="2"/>
  <c r="LC21" i="2" s="1"/>
  <c r="JW21" i="2"/>
  <c r="LB21" i="2" s="1"/>
  <c r="JV21" i="2"/>
  <c r="LA21" i="2" s="1"/>
  <c r="JU21" i="2"/>
  <c r="KZ21" i="2" s="1"/>
  <c r="JT21" i="2"/>
  <c r="KY21" i="2" s="1"/>
  <c r="JS21" i="2"/>
  <c r="KX21" i="2" s="1"/>
  <c r="JR21" i="2"/>
  <c r="KW21" i="2" s="1"/>
  <c r="JQ21" i="2"/>
  <c r="KV21" i="2" s="1"/>
  <c r="JP21" i="2"/>
  <c r="KU21" i="2" s="1"/>
  <c r="JO21" i="2"/>
  <c r="KT21" i="2" s="1"/>
  <c r="JN21" i="2"/>
  <c r="KS21" i="2" s="1"/>
  <c r="JM21" i="2"/>
  <c r="KR21" i="2" s="1"/>
  <c r="JL21" i="2"/>
  <c r="KQ21" i="2" s="1"/>
  <c r="JK21" i="2"/>
  <c r="KP21" i="2" s="1"/>
  <c r="JJ21" i="2"/>
  <c r="JX20" i="2"/>
  <c r="LC20" i="2" s="1"/>
  <c r="JW20" i="2"/>
  <c r="LB20" i="2" s="1"/>
  <c r="JV20" i="2"/>
  <c r="LA20" i="2" s="1"/>
  <c r="JU20" i="2"/>
  <c r="KZ20" i="2" s="1"/>
  <c r="JT20" i="2"/>
  <c r="KY20" i="2" s="1"/>
  <c r="JS20" i="2"/>
  <c r="KX20" i="2" s="1"/>
  <c r="JR20" i="2"/>
  <c r="KW20" i="2" s="1"/>
  <c r="JQ20" i="2"/>
  <c r="KV20" i="2" s="1"/>
  <c r="JP20" i="2"/>
  <c r="KU20" i="2" s="1"/>
  <c r="JO20" i="2"/>
  <c r="KT20" i="2" s="1"/>
  <c r="JN20" i="2"/>
  <c r="KS20" i="2" s="1"/>
  <c r="JM20" i="2"/>
  <c r="KR20" i="2" s="1"/>
  <c r="JL20" i="2"/>
  <c r="KQ20" i="2" s="1"/>
  <c r="JK20" i="2"/>
  <c r="KP20" i="2" s="1"/>
  <c r="JJ20" i="2"/>
  <c r="JX19" i="2"/>
  <c r="LC19" i="2" s="1"/>
  <c r="JW19" i="2"/>
  <c r="LB19" i="2" s="1"/>
  <c r="JV19" i="2"/>
  <c r="LA19" i="2" s="1"/>
  <c r="JU19" i="2"/>
  <c r="KZ19" i="2" s="1"/>
  <c r="JT19" i="2"/>
  <c r="KY19" i="2" s="1"/>
  <c r="JS19" i="2"/>
  <c r="KX19" i="2" s="1"/>
  <c r="JR19" i="2"/>
  <c r="KW19" i="2" s="1"/>
  <c r="JQ19" i="2"/>
  <c r="KV19" i="2" s="1"/>
  <c r="JP19" i="2"/>
  <c r="KU19" i="2" s="1"/>
  <c r="JO19" i="2"/>
  <c r="KT19" i="2" s="1"/>
  <c r="JN19" i="2"/>
  <c r="KS19" i="2" s="1"/>
  <c r="JM19" i="2"/>
  <c r="KR19" i="2" s="1"/>
  <c r="JL19" i="2"/>
  <c r="KQ19" i="2" s="1"/>
  <c r="JK19" i="2"/>
  <c r="KP19" i="2" s="1"/>
  <c r="JJ19" i="2"/>
  <c r="JX18" i="2"/>
  <c r="LC18" i="2" s="1"/>
  <c r="JW18" i="2"/>
  <c r="LB18" i="2" s="1"/>
  <c r="JV18" i="2"/>
  <c r="LA18" i="2" s="1"/>
  <c r="JU18" i="2"/>
  <c r="KZ18" i="2" s="1"/>
  <c r="JT18" i="2"/>
  <c r="KY18" i="2" s="1"/>
  <c r="JS18" i="2"/>
  <c r="KX18" i="2" s="1"/>
  <c r="JR18" i="2"/>
  <c r="KW18" i="2" s="1"/>
  <c r="JQ18" i="2"/>
  <c r="KV18" i="2" s="1"/>
  <c r="JP18" i="2"/>
  <c r="KU18" i="2" s="1"/>
  <c r="JO18" i="2"/>
  <c r="KT18" i="2" s="1"/>
  <c r="JN18" i="2"/>
  <c r="KS18" i="2" s="1"/>
  <c r="JM18" i="2"/>
  <c r="KR18" i="2" s="1"/>
  <c r="JL18" i="2"/>
  <c r="KQ18" i="2" s="1"/>
  <c r="JK18" i="2"/>
  <c r="KP18" i="2" s="1"/>
  <c r="JJ18" i="2"/>
  <c r="JX17" i="2"/>
  <c r="LC17" i="2" s="1"/>
  <c r="JW17" i="2"/>
  <c r="LB17" i="2" s="1"/>
  <c r="JV17" i="2"/>
  <c r="LA17" i="2" s="1"/>
  <c r="JU17" i="2"/>
  <c r="KZ17" i="2" s="1"/>
  <c r="JT17" i="2"/>
  <c r="KY17" i="2" s="1"/>
  <c r="JS17" i="2"/>
  <c r="KX17" i="2" s="1"/>
  <c r="JR17" i="2"/>
  <c r="KW17" i="2" s="1"/>
  <c r="JQ17" i="2"/>
  <c r="KV17" i="2" s="1"/>
  <c r="JP17" i="2"/>
  <c r="KU17" i="2" s="1"/>
  <c r="JO17" i="2"/>
  <c r="KT17" i="2" s="1"/>
  <c r="JN17" i="2"/>
  <c r="KS17" i="2" s="1"/>
  <c r="JM17" i="2"/>
  <c r="KR17" i="2" s="1"/>
  <c r="JL17" i="2"/>
  <c r="KQ17" i="2" s="1"/>
  <c r="JK17" i="2"/>
  <c r="KP17" i="2" s="1"/>
  <c r="JJ17" i="2"/>
  <c r="JX71" i="2"/>
  <c r="JW71" i="2"/>
  <c r="JV71" i="2"/>
  <c r="JU71" i="2"/>
  <c r="JT71" i="2"/>
  <c r="JS71" i="2"/>
  <c r="JR71" i="2"/>
  <c r="JQ71" i="2"/>
  <c r="JP71" i="2"/>
  <c r="JO71" i="2"/>
  <c r="JN71" i="2"/>
  <c r="JM71" i="2"/>
  <c r="JL71" i="2"/>
  <c r="JK71" i="2"/>
  <c r="JX10" i="2"/>
  <c r="JW10" i="2"/>
  <c r="JV10" i="2"/>
  <c r="JU10" i="2"/>
  <c r="JT10" i="2"/>
  <c r="JS10" i="2"/>
  <c r="JR10" i="2"/>
  <c r="JQ10" i="2"/>
  <c r="JP10" i="2"/>
  <c r="JO10" i="2"/>
  <c r="JN10" i="2"/>
  <c r="JM10" i="2"/>
  <c r="JL10" i="2"/>
  <c r="JK10" i="2"/>
  <c r="JX13" i="2"/>
  <c r="LC13" i="2" s="1"/>
  <c r="JW13" i="2"/>
  <c r="LB13" i="2" s="1"/>
  <c r="JV13" i="2"/>
  <c r="LA13" i="2" s="1"/>
  <c r="JU13" i="2"/>
  <c r="KZ13" i="2" s="1"/>
  <c r="JT13" i="2"/>
  <c r="KY13" i="2" s="1"/>
  <c r="JS13" i="2"/>
  <c r="KX13" i="2" s="1"/>
  <c r="JR13" i="2"/>
  <c r="KW13" i="2" s="1"/>
  <c r="JQ13" i="2"/>
  <c r="KV13" i="2" s="1"/>
  <c r="JP13" i="2"/>
  <c r="KU13" i="2" s="1"/>
  <c r="JO13" i="2"/>
  <c r="KT13" i="2" s="1"/>
  <c r="JN13" i="2"/>
  <c r="KS13" i="2" s="1"/>
  <c r="JM13" i="2"/>
  <c r="KR13" i="2" s="1"/>
  <c r="JL13" i="2"/>
  <c r="KQ13" i="2" s="1"/>
  <c r="JK13" i="2"/>
  <c r="KP13" i="2" s="1"/>
  <c r="JJ13" i="2"/>
  <c r="JX12" i="2"/>
  <c r="LC12" i="2" s="1"/>
  <c r="JW12" i="2"/>
  <c r="LB12" i="2" s="1"/>
  <c r="JV12" i="2"/>
  <c r="LA12" i="2" s="1"/>
  <c r="JU12" i="2"/>
  <c r="KZ12" i="2" s="1"/>
  <c r="JT12" i="2"/>
  <c r="KY12" i="2" s="1"/>
  <c r="JS12" i="2"/>
  <c r="KX12" i="2" s="1"/>
  <c r="JR12" i="2"/>
  <c r="KW12" i="2" s="1"/>
  <c r="JQ12" i="2"/>
  <c r="KV12" i="2" s="1"/>
  <c r="JP12" i="2"/>
  <c r="KU12" i="2" s="1"/>
  <c r="JO12" i="2"/>
  <c r="KT12" i="2" s="1"/>
  <c r="JN12" i="2"/>
  <c r="KS12" i="2" s="1"/>
  <c r="JM12" i="2"/>
  <c r="KR12" i="2" s="1"/>
  <c r="JL12" i="2"/>
  <c r="KQ12" i="2" s="1"/>
  <c r="JK12" i="2"/>
  <c r="KP12" i="2" s="1"/>
  <c r="JJ12" i="2"/>
  <c r="JW7" i="2"/>
  <c r="JX7" i="2"/>
  <c r="JK75" i="2"/>
  <c r="JL75" i="2"/>
  <c r="JM75" i="2"/>
  <c r="JN75" i="2"/>
  <c r="JO75" i="2"/>
  <c r="JP75" i="2"/>
  <c r="JQ75" i="2"/>
  <c r="JR75" i="2"/>
  <c r="JS75" i="2"/>
  <c r="JT75" i="2"/>
  <c r="JU75" i="2"/>
  <c r="JV75" i="2"/>
  <c r="JW75" i="2"/>
  <c r="JX75" i="2"/>
  <c r="JW9" i="2"/>
  <c r="LB9" i="2" s="1"/>
  <c r="JX9" i="2"/>
  <c r="LC9" i="2" s="1"/>
  <c r="JW61" i="2"/>
  <c r="JX61" i="2"/>
  <c r="Z5" i="26"/>
  <c r="AA5" i="26"/>
  <c r="AB5" i="26"/>
  <c r="AC5" i="26"/>
  <c r="AD5" i="26"/>
  <c r="AE5" i="26"/>
  <c r="AF5" i="26"/>
  <c r="F5" i="26"/>
  <c r="JX85" i="2"/>
  <c r="JW85" i="2"/>
  <c r="JV85" i="2"/>
  <c r="JU85" i="2"/>
  <c r="JT85" i="2"/>
  <c r="JS85" i="2"/>
  <c r="JR85" i="2"/>
  <c r="JQ85" i="2"/>
  <c r="JX67" i="2"/>
  <c r="JW67" i="2"/>
  <c r="JV67" i="2"/>
  <c r="JU67" i="2"/>
  <c r="JT67" i="2"/>
  <c r="JS67" i="2"/>
  <c r="JR67" i="2"/>
  <c r="JQ67" i="2"/>
  <c r="JK52" i="2"/>
  <c r="KP52" i="2" s="1"/>
  <c r="JL52" i="2"/>
  <c r="KQ52" i="2" s="1"/>
  <c r="JM52" i="2"/>
  <c r="KR52" i="2" s="1"/>
  <c r="JN52" i="2"/>
  <c r="KS52" i="2" s="1"/>
  <c r="JO52" i="2"/>
  <c r="KT52" i="2" s="1"/>
  <c r="JP52" i="2"/>
  <c r="KU52" i="2" s="1"/>
  <c r="JQ52" i="2"/>
  <c r="KV52" i="2" s="1"/>
  <c r="JR52" i="2"/>
  <c r="JS52" i="2"/>
  <c r="KX52" i="2" s="1"/>
  <c r="JT52" i="2"/>
  <c r="KY52" i="2" s="1"/>
  <c r="JU52" i="2"/>
  <c r="KZ52" i="2" s="1"/>
  <c r="JV52" i="2"/>
  <c r="LA52" i="2" s="1"/>
  <c r="JW52" i="2"/>
  <c r="LB52" i="2" s="1"/>
  <c r="JX52" i="2"/>
  <c r="LC52" i="2" s="1"/>
  <c r="JY52" i="2"/>
  <c r="LD52" i="2" s="1"/>
  <c r="JZ52" i="2"/>
  <c r="LE52" i="2" s="1"/>
  <c r="KA52" i="2"/>
  <c r="LF52" i="2" s="1"/>
  <c r="KC52" i="2"/>
  <c r="LH52" i="2" s="1"/>
  <c r="KD52" i="2"/>
  <c r="LI52" i="2" s="1"/>
  <c r="KE52" i="2"/>
  <c r="LJ52" i="2" s="1"/>
  <c r="KF52" i="2"/>
  <c r="LK52" i="2" s="1"/>
  <c r="KG52" i="2"/>
  <c r="LL52" i="2" s="1"/>
  <c r="KH52" i="2"/>
  <c r="LM52" i="2" s="1"/>
  <c r="KI52" i="2"/>
  <c r="LN52" i="2" s="1"/>
  <c r="KJ52" i="2"/>
  <c r="LO52" i="2" s="1"/>
  <c r="KK52" i="2"/>
  <c r="LP52" i="2" s="1"/>
  <c r="AF86" i="29"/>
  <c r="KM52" i="2"/>
  <c r="LR52" i="2" s="1"/>
  <c r="KN52" i="2"/>
  <c r="LS52" i="2" s="1"/>
  <c r="JK14" i="2"/>
  <c r="JL14" i="2"/>
  <c r="JM14" i="2"/>
  <c r="JN14" i="2"/>
  <c r="JO14" i="2"/>
  <c r="JP14" i="2"/>
  <c r="JQ14" i="2"/>
  <c r="JR14" i="2"/>
  <c r="JS14" i="2"/>
  <c r="JT14" i="2"/>
  <c r="JJ4" i="2"/>
  <c r="JK89" i="2"/>
  <c r="JL89" i="2"/>
  <c r="JM89" i="2"/>
  <c r="JN89" i="2"/>
  <c r="JO89" i="2"/>
  <c r="JP89" i="2"/>
  <c r="JQ89" i="2"/>
  <c r="JR89" i="2"/>
  <c r="JS89" i="2"/>
  <c r="JT89" i="2"/>
  <c r="JK97" i="2"/>
  <c r="JL97" i="2"/>
  <c r="JM97" i="2"/>
  <c r="JN97" i="2"/>
  <c r="JO97" i="2"/>
  <c r="JP97" i="2"/>
  <c r="JQ97" i="2"/>
  <c r="JR97" i="2"/>
  <c r="JS97" i="2"/>
  <c r="JT97" i="2"/>
  <c r="DL42" i="2" l="1"/>
  <c r="DM42" i="2" s="1"/>
  <c r="DN42" i="2" s="1"/>
  <c r="DO42" i="2" s="1"/>
  <c r="DP42" i="2" s="1"/>
  <c r="DQ42" i="2" s="1"/>
  <c r="DR42" i="2" s="1"/>
  <c r="DS42" i="2" s="1"/>
  <c r="DT42" i="2" s="1"/>
  <c r="DU42" i="2" s="1"/>
  <c r="DV42" i="2" s="1"/>
  <c r="DW42" i="2" s="1"/>
  <c r="DX42" i="2" s="1"/>
  <c r="DY42" i="2" s="1"/>
  <c r="DZ42" i="2" s="1"/>
  <c r="EA42" i="2" s="1"/>
  <c r="EB42" i="2" s="1"/>
  <c r="EC42" i="2" s="1"/>
  <c r="ED42" i="2" s="1"/>
  <c r="EE42" i="2" s="1"/>
  <c r="EF42" i="2" s="1"/>
  <c r="EG42" i="2" s="1"/>
  <c r="EH42" i="2" s="1"/>
  <c r="EI42" i="2" s="1"/>
  <c r="EJ42" i="2" s="1"/>
  <c r="EK42" i="2" s="1"/>
  <c r="EL42" i="2" s="1"/>
  <c r="EM42" i="2" s="1"/>
  <c r="EN42" i="2" s="1"/>
  <c r="EO42" i="2" s="1"/>
  <c r="MJ42" i="2"/>
  <c r="BB42" i="2"/>
  <c r="UD42" i="2" s="1"/>
  <c r="UC42" i="2"/>
  <c r="JK3" i="2"/>
  <c r="JM3" i="2"/>
  <c r="JO3" i="2"/>
  <c r="JQ3" i="2"/>
  <c r="JS3" i="2"/>
  <c r="D33" i="29"/>
  <c r="JL3" i="2"/>
  <c r="JN3" i="2"/>
  <c r="JP3" i="2"/>
  <c r="JR3" i="2"/>
  <c r="JT3" i="2"/>
  <c r="KO4" i="2"/>
  <c r="L45" i="29"/>
  <c r="KW52" i="2"/>
  <c r="E86" i="29"/>
  <c r="D18" i="29"/>
  <c r="AI18" i="29" s="1"/>
  <c r="KO18" i="2"/>
  <c r="D20" i="29"/>
  <c r="AI20" i="29" s="1"/>
  <c r="KO20" i="2"/>
  <c r="D22" i="29"/>
  <c r="AI22" i="29" s="1"/>
  <c r="KO22" i="2"/>
  <c r="D15" i="29"/>
  <c r="KO24" i="2"/>
  <c r="D26" i="29"/>
  <c r="AI26" i="29" s="1"/>
  <c r="KO26" i="2"/>
  <c r="D28" i="29"/>
  <c r="AI28" i="29" s="1"/>
  <c r="KO28" i="2"/>
  <c r="L60" i="29"/>
  <c r="KW28" i="2"/>
  <c r="D30" i="29"/>
  <c r="AI30" i="29" s="1"/>
  <c r="KO30" i="2"/>
  <c r="D32" i="29"/>
  <c r="AI32" i="29" s="1"/>
  <c r="KO32" i="2"/>
  <c r="H33" i="29"/>
  <c r="N33" i="29"/>
  <c r="E82" i="29"/>
  <c r="KP35" i="2"/>
  <c r="G82" i="29"/>
  <c r="KR35" i="2"/>
  <c r="I82" i="29"/>
  <c r="KT35" i="2"/>
  <c r="K82" i="29"/>
  <c r="KV35" i="2"/>
  <c r="D43" i="29"/>
  <c r="AI43" i="29" s="1"/>
  <c r="KO43" i="2"/>
  <c r="D17" i="29"/>
  <c r="AI17" i="29" s="1"/>
  <c r="KO17" i="2"/>
  <c r="D19" i="29"/>
  <c r="AI19" i="29" s="1"/>
  <c r="KO19" i="2"/>
  <c r="D21" i="29"/>
  <c r="AI21" i="29" s="1"/>
  <c r="KO21" i="2"/>
  <c r="D23" i="29"/>
  <c r="AI23" i="29" s="1"/>
  <c r="KO23" i="2"/>
  <c r="L83" i="29"/>
  <c r="KW23" i="2"/>
  <c r="D27" i="29"/>
  <c r="AI27" i="29" s="1"/>
  <c r="KO27" i="2"/>
  <c r="D29" i="29"/>
  <c r="AI29" i="29" s="1"/>
  <c r="KO29" i="2"/>
  <c r="D31" i="29"/>
  <c r="AI31" i="29" s="1"/>
  <c r="KO31" i="2"/>
  <c r="G33" i="29"/>
  <c r="I33" i="29"/>
  <c r="K33" i="29"/>
  <c r="M33" i="29"/>
  <c r="O33" i="29"/>
  <c r="Q33" i="29"/>
  <c r="KO35" i="2"/>
  <c r="F82" i="29"/>
  <c r="KQ35" i="2"/>
  <c r="H82" i="29"/>
  <c r="KS35" i="2"/>
  <c r="J82" i="29"/>
  <c r="KU35" i="2"/>
  <c r="D37" i="29"/>
  <c r="AI37" i="29" s="1"/>
  <c r="KO37" i="2"/>
  <c r="L38" i="29"/>
  <c r="R38" i="29"/>
  <c r="L36" i="29"/>
  <c r="D13" i="29"/>
  <c r="AI13" i="29" s="1"/>
  <c r="KO13" i="2"/>
  <c r="F38" i="29"/>
  <c r="F36" i="29"/>
  <c r="R36" i="29"/>
  <c r="E38" i="29"/>
  <c r="G38" i="29"/>
  <c r="I38" i="29"/>
  <c r="K38" i="29"/>
  <c r="M38" i="29"/>
  <c r="O38" i="29"/>
  <c r="Q38" i="29"/>
  <c r="E36" i="29"/>
  <c r="G36" i="29"/>
  <c r="I36" i="29"/>
  <c r="K36" i="29"/>
  <c r="M36" i="29"/>
  <c r="O36" i="29"/>
  <c r="Q36" i="29"/>
  <c r="R23" i="29"/>
  <c r="D12" i="29"/>
  <c r="AI12" i="29" s="1"/>
  <c r="KO12" i="2"/>
  <c r="K10" i="29"/>
  <c r="G10" i="29"/>
  <c r="F15" i="29"/>
  <c r="J15" i="29"/>
  <c r="L15" i="29"/>
  <c r="P15" i="29"/>
  <c r="L98" i="29"/>
  <c r="KW78" i="2"/>
  <c r="M10" i="29"/>
  <c r="I10" i="29"/>
  <c r="E10" i="29"/>
  <c r="R15" i="29"/>
  <c r="N10" i="29"/>
  <c r="H10" i="29"/>
  <c r="I15" i="29"/>
  <c r="O15" i="29"/>
  <c r="F7" i="29"/>
  <c r="L49" i="29"/>
  <c r="L51" i="29"/>
  <c r="L59" i="29"/>
  <c r="L61" i="29"/>
  <c r="L65" i="29"/>
  <c r="N24" i="29"/>
  <c r="L24" i="29"/>
  <c r="J24" i="29"/>
  <c r="H24" i="29"/>
  <c r="F24" i="29"/>
  <c r="M39" i="29"/>
  <c r="K39" i="29"/>
  <c r="I39" i="29"/>
  <c r="G39" i="29"/>
  <c r="E39" i="29"/>
  <c r="E37" i="29"/>
  <c r="G37" i="29"/>
  <c r="I37" i="29"/>
  <c r="K37" i="29"/>
  <c r="M37" i="29"/>
  <c r="O37" i="29"/>
  <c r="Q37" i="29"/>
  <c r="N6" i="29"/>
  <c r="J6" i="29"/>
  <c r="H6" i="29"/>
  <c r="M6" i="29"/>
  <c r="K6" i="29"/>
  <c r="I6" i="29"/>
  <c r="G6" i="29"/>
  <c r="E6" i="29"/>
  <c r="M24" i="29"/>
  <c r="G24" i="29"/>
  <c r="N39" i="29"/>
  <c r="L39" i="29"/>
  <c r="H39" i="29"/>
  <c r="F39" i="29"/>
  <c r="G22" i="29"/>
  <c r="I22" i="29"/>
  <c r="M22" i="29"/>
  <c r="O22" i="29"/>
  <c r="E27" i="29"/>
  <c r="G27" i="29"/>
  <c r="K27" i="29"/>
  <c r="M27" i="29"/>
  <c r="Q27" i="29"/>
  <c r="E29" i="29"/>
  <c r="G29" i="29"/>
  <c r="I29" i="29"/>
  <c r="K29" i="29"/>
  <c r="M29" i="29"/>
  <c r="O29" i="29"/>
  <c r="Q29" i="29"/>
  <c r="F43" i="29"/>
  <c r="J43" i="29"/>
  <c r="L43" i="29"/>
  <c r="P43" i="29"/>
  <c r="R43" i="29"/>
  <c r="E25" i="29"/>
  <c r="G25" i="29"/>
  <c r="K25" i="29"/>
  <c r="M25" i="29"/>
  <c r="Q25" i="29"/>
  <c r="E30" i="29"/>
  <c r="G30" i="29"/>
  <c r="I30" i="29"/>
  <c r="K30" i="29"/>
  <c r="M30" i="29"/>
  <c r="O30" i="29"/>
  <c r="Q30" i="29"/>
  <c r="D35" i="29"/>
  <c r="AI35" i="29" s="1"/>
  <c r="E44" i="29"/>
  <c r="G44" i="29"/>
  <c r="I44" i="29"/>
  <c r="K44" i="29"/>
  <c r="D9" i="29"/>
  <c r="AI9" i="29" s="1"/>
  <c r="E21" i="29"/>
  <c r="F16" i="29"/>
  <c r="H16" i="29"/>
  <c r="J16" i="29"/>
  <c r="L16" i="29"/>
  <c r="N16" i="29"/>
  <c r="P16" i="29"/>
  <c r="R16" i="29"/>
  <c r="H22" i="29"/>
  <c r="N22" i="29"/>
  <c r="E40" i="29"/>
  <c r="G40" i="29"/>
  <c r="K40" i="29"/>
  <c r="M40" i="29"/>
  <c r="Q40" i="29"/>
  <c r="F27" i="29"/>
  <c r="H27" i="29"/>
  <c r="J27" i="29"/>
  <c r="L27" i="29"/>
  <c r="N27" i="29"/>
  <c r="P27" i="29"/>
  <c r="R27" i="29"/>
  <c r="F29" i="29"/>
  <c r="H29" i="29"/>
  <c r="J29" i="29"/>
  <c r="L29" i="29"/>
  <c r="N29" i="29"/>
  <c r="P29" i="29"/>
  <c r="R29" i="29"/>
  <c r="E43" i="29"/>
  <c r="G43" i="29"/>
  <c r="I43" i="29"/>
  <c r="K43" i="29"/>
  <c r="M43" i="29"/>
  <c r="O43" i="29"/>
  <c r="Q43" i="29"/>
  <c r="J25" i="29"/>
  <c r="P25" i="29"/>
  <c r="F30" i="29"/>
  <c r="H30" i="29"/>
  <c r="J30" i="29"/>
  <c r="L30" i="29"/>
  <c r="N30" i="29"/>
  <c r="P30" i="29"/>
  <c r="R30" i="29"/>
  <c r="D40" i="29"/>
  <c r="AI40" i="29" s="1"/>
  <c r="F44" i="29"/>
  <c r="H44" i="29"/>
  <c r="J44" i="29"/>
  <c r="D36" i="29"/>
  <c r="AI36" i="29" s="1"/>
  <c r="D25" i="29"/>
  <c r="AI25" i="29" s="1"/>
  <c r="F31" i="29"/>
  <c r="L31" i="29"/>
  <c r="R31" i="29"/>
  <c r="D38" i="29"/>
  <c r="AI38" i="29" s="1"/>
  <c r="H21" i="29"/>
  <c r="J21" i="29"/>
  <c r="N21" i="29"/>
  <c r="P21" i="29"/>
  <c r="L7" i="29"/>
  <c r="E16" i="29"/>
  <c r="G16" i="29"/>
  <c r="I16" i="29"/>
  <c r="K16" i="29"/>
  <c r="M16" i="29"/>
  <c r="O16" i="29"/>
  <c r="Q16" i="29"/>
  <c r="Q23" i="29"/>
  <c r="L52" i="29"/>
  <c r="J40" i="29"/>
  <c r="P40" i="29"/>
  <c r="E42" i="29"/>
  <c r="K42" i="29"/>
  <c r="E33" i="29"/>
  <c r="I31" i="29"/>
  <c r="O31" i="29"/>
  <c r="K21" i="29"/>
  <c r="Q21" i="29"/>
  <c r="I32" i="29"/>
  <c r="O32" i="29"/>
  <c r="E22" i="29"/>
  <c r="K22" i="29"/>
  <c r="Q22" i="29"/>
  <c r="E32" i="29"/>
  <c r="K32" i="29"/>
  <c r="Q32" i="29"/>
  <c r="L55" i="29"/>
  <c r="L57" i="29"/>
  <c r="G42" i="29"/>
  <c r="M42" i="29"/>
  <c r="F32" i="29"/>
  <c r="L32" i="29"/>
  <c r="R32" i="29"/>
  <c r="J37" i="29"/>
  <c r="P37" i="29"/>
  <c r="H42" i="29"/>
  <c r="N42" i="29"/>
  <c r="H15" i="29"/>
  <c r="N15" i="29"/>
  <c r="L54" i="29"/>
  <c r="I25" i="29"/>
  <c r="O25" i="29"/>
  <c r="E31" i="29"/>
  <c r="K31" i="29"/>
  <c r="Q31" i="29"/>
  <c r="J42" i="29"/>
  <c r="G21" i="29"/>
  <c r="M21" i="29"/>
  <c r="I40" i="29"/>
  <c r="O40" i="29"/>
  <c r="H32" i="29"/>
  <c r="N32" i="29"/>
  <c r="H13" i="29"/>
  <c r="N13" i="29"/>
  <c r="J38" i="29"/>
  <c r="P38" i="29"/>
  <c r="L84" i="29"/>
  <c r="E7" i="29"/>
  <c r="K24" i="29"/>
  <c r="E24" i="29"/>
  <c r="J39" i="29"/>
  <c r="J36" i="29"/>
  <c r="P36" i="29"/>
  <c r="H37" i="29"/>
  <c r="N37" i="29"/>
  <c r="F33" i="29"/>
  <c r="L33" i="29"/>
  <c r="R33" i="29"/>
  <c r="I27" i="29"/>
  <c r="O27" i="29"/>
  <c r="G31" i="29"/>
  <c r="M31" i="29"/>
  <c r="F6" i="29"/>
  <c r="L53" i="29"/>
  <c r="F22" i="29"/>
  <c r="L22" i="29"/>
  <c r="R22" i="29"/>
  <c r="L6" i="29"/>
  <c r="H40" i="29"/>
  <c r="N40" i="29"/>
  <c r="G32" i="29"/>
  <c r="M32" i="29"/>
  <c r="H18" i="29"/>
  <c r="N18" i="29"/>
  <c r="J11" i="29"/>
  <c r="H9" i="29"/>
  <c r="N9" i="29"/>
  <c r="F8" i="29"/>
  <c r="L8" i="29"/>
  <c r="H20" i="29"/>
  <c r="N20" i="29"/>
  <c r="F5" i="29"/>
  <c r="L5" i="29"/>
  <c r="F86" i="29"/>
  <c r="L10" i="29"/>
  <c r="F10" i="29"/>
  <c r="G15" i="29"/>
  <c r="M15" i="29"/>
  <c r="G17" i="29"/>
  <c r="M17" i="29"/>
  <c r="L72" i="29"/>
  <c r="J12" i="29"/>
  <c r="P12" i="29"/>
  <c r="L74" i="29"/>
  <c r="P23" i="29"/>
  <c r="J23" i="29"/>
  <c r="G26" i="29"/>
  <c r="M26" i="29"/>
  <c r="H25" i="29"/>
  <c r="N25" i="29"/>
  <c r="L90" i="29"/>
  <c r="J34" i="29"/>
  <c r="P34" i="29"/>
  <c r="N44" i="29"/>
  <c r="I19" i="29"/>
  <c r="O19" i="29"/>
  <c r="L94" i="29"/>
  <c r="J31" i="29"/>
  <c r="P31" i="29"/>
  <c r="H35" i="29"/>
  <c r="N35" i="29"/>
  <c r="I42" i="29"/>
  <c r="L96" i="29"/>
  <c r="J14" i="29"/>
  <c r="H28" i="29"/>
  <c r="N28" i="29"/>
  <c r="F21" i="29"/>
  <c r="L21" i="29"/>
  <c r="R21" i="29"/>
  <c r="I24" i="29"/>
  <c r="M86" i="29"/>
  <c r="M45" i="29"/>
  <c r="G86" i="29"/>
  <c r="G45" i="29"/>
  <c r="H38" i="29"/>
  <c r="N38" i="29"/>
  <c r="F17" i="29"/>
  <c r="L17" i="29"/>
  <c r="R17" i="29"/>
  <c r="L66" i="29"/>
  <c r="L68" i="29"/>
  <c r="L70" i="29"/>
  <c r="I12" i="29"/>
  <c r="O12" i="29"/>
  <c r="G13" i="29"/>
  <c r="M13" i="29"/>
  <c r="L82" i="29"/>
  <c r="K23" i="29"/>
  <c r="E23" i="29"/>
  <c r="I41" i="29"/>
  <c r="I46" i="29"/>
  <c r="L87" i="29"/>
  <c r="H43" i="29"/>
  <c r="N43" i="29"/>
  <c r="F26" i="29"/>
  <c r="L26" i="29"/>
  <c r="R26" i="29"/>
  <c r="I34" i="29"/>
  <c r="O34" i="29"/>
  <c r="M44" i="29"/>
  <c r="H19" i="29"/>
  <c r="N19" i="29"/>
  <c r="G35" i="29"/>
  <c r="M35" i="29"/>
  <c r="I14" i="29"/>
  <c r="G28" i="29"/>
  <c r="M28" i="29"/>
  <c r="G18" i="29"/>
  <c r="M18" i="29"/>
  <c r="I11" i="29"/>
  <c r="G9" i="29"/>
  <c r="M9" i="29"/>
  <c r="E8" i="29"/>
  <c r="K8" i="29"/>
  <c r="G20" i="29"/>
  <c r="M20" i="29"/>
  <c r="E5" i="29"/>
  <c r="K5" i="29"/>
  <c r="R45" i="29"/>
  <c r="J41" i="29"/>
  <c r="J46" i="29"/>
  <c r="K86" i="29"/>
  <c r="K45" i="29"/>
  <c r="H36" i="29"/>
  <c r="N36" i="29"/>
  <c r="F37" i="29"/>
  <c r="L37" i="29"/>
  <c r="R37" i="29"/>
  <c r="L56" i="29"/>
  <c r="L58" i="29"/>
  <c r="L62" i="29"/>
  <c r="AQ62" i="29" s="1"/>
  <c r="J33" i="29"/>
  <c r="P33" i="29"/>
  <c r="H17" i="29"/>
  <c r="N17" i="29"/>
  <c r="L71" i="29"/>
  <c r="E12" i="29"/>
  <c r="K12" i="29"/>
  <c r="Q12" i="29"/>
  <c r="I13" i="29"/>
  <c r="O13" i="29"/>
  <c r="O23" i="29"/>
  <c r="I23" i="29"/>
  <c r="E41" i="29"/>
  <c r="E46" i="29"/>
  <c r="K41" i="29"/>
  <c r="K46" i="29"/>
  <c r="L77" i="29"/>
  <c r="L79" i="29"/>
  <c r="H26" i="29"/>
  <c r="N26" i="29"/>
  <c r="E34" i="29"/>
  <c r="K34" i="29"/>
  <c r="Q34" i="29"/>
  <c r="O44" i="29"/>
  <c r="L91" i="29"/>
  <c r="L93" i="29"/>
  <c r="J19" i="29"/>
  <c r="P19" i="29"/>
  <c r="I35" i="29"/>
  <c r="O35" i="29"/>
  <c r="L80" i="29"/>
  <c r="AQ80" i="29" s="1"/>
  <c r="L81" i="29"/>
  <c r="E14" i="29"/>
  <c r="K14" i="29"/>
  <c r="I28" i="29"/>
  <c r="O28" i="29"/>
  <c r="I18" i="29"/>
  <c r="O18" i="29"/>
  <c r="E11" i="29"/>
  <c r="K11" i="29"/>
  <c r="I9" i="29"/>
  <c r="O9" i="29"/>
  <c r="G8" i="29"/>
  <c r="M8" i="29"/>
  <c r="I20" i="29"/>
  <c r="O20" i="29"/>
  <c r="G5" i="29"/>
  <c r="M5" i="29"/>
  <c r="E45" i="29"/>
  <c r="J86" i="29"/>
  <c r="J45" i="29"/>
  <c r="J10" i="29"/>
  <c r="I17" i="29"/>
  <c r="O17" i="29"/>
  <c r="L67" i="29"/>
  <c r="L69" i="29"/>
  <c r="L85" i="29"/>
  <c r="J22" i="29"/>
  <c r="P22" i="29"/>
  <c r="F12" i="29"/>
  <c r="L12" i="29"/>
  <c r="R12" i="29"/>
  <c r="J13" i="29"/>
  <c r="P13" i="29"/>
  <c r="N23" i="29"/>
  <c r="H23" i="29"/>
  <c r="F41" i="29"/>
  <c r="F46" i="29"/>
  <c r="L41" i="29"/>
  <c r="L46" i="29"/>
  <c r="L76" i="29"/>
  <c r="AQ76" i="29" s="1"/>
  <c r="I26" i="29"/>
  <c r="O26" i="29"/>
  <c r="L88" i="29"/>
  <c r="F34" i="29"/>
  <c r="L34" i="29"/>
  <c r="R34" i="29"/>
  <c r="P44" i="29"/>
  <c r="E19" i="29"/>
  <c r="K19" i="29"/>
  <c r="Q19" i="29"/>
  <c r="J35" i="29"/>
  <c r="P35" i="29"/>
  <c r="F14" i="29"/>
  <c r="L14" i="29"/>
  <c r="J28" i="29"/>
  <c r="P28" i="29"/>
  <c r="L97" i="29"/>
  <c r="J18" i="29"/>
  <c r="P18" i="29"/>
  <c r="F11" i="29"/>
  <c r="L11" i="29"/>
  <c r="J9" i="29"/>
  <c r="P9" i="29"/>
  <c r="H8" i="29"/>
  <c r="N8" i="29"/>
  <c r="J20" i="29"/>
  <c r="P20" i="29"/>
  <c r="H5" i="29"/>
  <c r="N5" i="29"/>
  <c r="F45" i="29"/>
  <c r="O45" i="29"/>
  <c r="I86" i="29"/>
  <c r="I45" i="29"/>
  <c r="L50" i="29"/>
  <c r="J17" i="29"/>
  <c r="P17" i="29"/>
  <c r="F40" i="29"/>
  <c r="L40" i="29"/>
  <c r="R40" i="29"/>
  <c r="G12" i="29"/>
  <c r="M12" i="29"/>
  <c r="E13" i="29"/>
  <c r="K13" i="29"/>
  <c r="Q13" i="29"/>
  <c r="L73" i="29"/>
  <c r="L75" i="29"/>
  <c r="M23" i="29"/>
  <c r="G23" i="29"/>
  <c r="G41" i="29"/>
  <c r="G46" i="29"/>
  <c r="M41" i="29"/>
  <c r="M46" i="29"/>
  <c r="J26" i="29"/>
  <c r="P26" i="29"/>
  <c r="L89" i="29"/>
  <c r="G34" i="29"/>
  <c r="M34" i="29"/>
  <c r="Q44" i="29"/>
  <c r="F19" i="29"/>
  <c r="L19" i="29"/>
  <c r="R19" i="29"/>
  <c r="E35" i="29"/>
  <c r="K35" i="29"/>
  <c r="Q35" i="29"/>
  <c r="F42" i="29"/>
  <c r="L42" i="29"/>
  <c r="G14" i="29"/>
  <c r="M14" i="29"/>
  <c r="E28" i="29"/>
  <c r="K28" i="29"/>
  <c r="Q28" i="29"/>
  <c r="J32" i="29"/>
  <c r="P32" i="29"/>
  <c r="E18" i="29"/>
  <c r="K18" i="29"/>
  <c r="Q18" i="29"/>
  <c r="G11" i="29"/>
  <c r="M11" i="29"/>
  <c r="E9" i="29"/>
  <c r="K9" i="29"/>
  <c r="Q9" i="29"/>
  <c r="I8" i="29"/>
  <c r="E20" i="29"/>
  <c r="K20" i="29"/>
  <c r="Q20" i="29"/>
  <c r="I5" i="29"/>
  <c r="P45" i="29"/>
  <c r="N86" i="29"/>
  <c r="N45" i="29"/>
  <c r="H86" i="29"/>
  <c r="H45" i="29"/>
  <c r="E15" i="29"/>
  <c r="K15" i="29"/>
  <c r="Q15" i="29"/>
  <c r="L63" i="29"/>
  <c r="E17" i="29"/>
  <c r="K17" i="29"/>
  <c r="Q17" i="29"/>
  <c r="H12" i="29"/>
  <c r="N12" i="29"/>
  <c r="F13" i="29"/>
  <c r="L13" i="29"/>
  <c r="R13" i="29"/>
  <c r="L23" i="29"/>
  <c r="F23" i="29"/>
  <c r="L48" i="29"/>
  <c r="H41" i="29"/>
  <c r="H46" i="29"/>
  <c r="N41" i="29"/>
  <c r="N46" i="29"/>
  <c r="L78" i="29"/>
  <c r="AQ78" i="29" s="1"/>
  <c r="E26" i="29"/>
  <c r="K26" i="29"/>
  <c r="Q26" i="29"/>
  <c r="F25" i="29"/>
  <c r="L25" i="29"/>
  <c r="R25" i="29"/>
  <c r="H34" i="29"/>
  <c r="N34" i="29"/>
  <c r="L44" i="29"/>
  <c r="R44" i="29"/>
  <c r="L92" i="29"/>
  <c r="G19" i="29"/>
  <c r="M19" i="29"/>
  <c r="H31" i="29"/>
  <c r="N31" i="29"/>
  <c r="F35" i="29"/>
  <c r="L35" i="29"/>
  <c r="R35" i="29"/>
  <c r="L95" i="29"/>
  <c r="H14" i="29"/>
  <c r="N14" i="29"/>
  <c r="F28" i="29"/>
  <c r="L28" i="29"/>
  <c r="R28" i="29"/>
  <c r="I21" i="29"/>
  <c r="O21" i="29"/>
  <c r="F18" i="29"/>
  <c r="L18" i="29"/>
  <c r="R18" i="29"/>
  <c r="H11" i="29"/>
  <c r="N11" i="29"/>
  <c r="F9" i="29"/>
  <c r="L9" i="29"/>
  <c r="R9" i="29"/>
  <c r="J8" i="29"/>
  <c r="F20" i="29"/>
  <c r="L20" i="29"/>
  <c r="R20" i="29"/>
  <c r="J5" i="29"/>
  <c r="Q45" i="29"/>
  <c r="L86" i="29"/>
  <c r="R48" i="29"/>
  <c r="D49" i="29"/>
  <c r="AI49" i="29" s="1"/>
  <c r="H49" i="29"/>
  <c r="N49" i="29"/>
  <c r="E50" i="29"/>
  <c r="I50" i="29"/>
  <c r="M50" i="29"/>
  <c r="Q50" i="29"/>
  <c r="F51" i="29"/>
  <c r="J51" i="29"/>
  <c r="N51" i="29"/>
  <c r="R51" i="29"/>
  <c r="G52" i="29"/>
  <c r="K52" i="29"/>
  <c r="O52" i="29"/>
  <c r="H53" i="29"/>
  <c r="E54" i="29"/>
  <c r="I54" i="29"/>
  <c r="M54" i="29"/>
  <c r="Q54" i="29"/>
  <c r="F55" i="29"/>
  <c r="J55" i="29"/>
  <c r="N55" i="29"/>
  <c r="R55" i="29"/>
  <c r="G56" i="29"/>
  <c r="K56" i="29"/>
  <c r="D83" i="29"/>
  <c r="H83" i="29"/>
  <c r="P83" i="29"/>
  <c r="E84" i="29"/>
  <c r="I84" i="29"/>
  <c r="M84" i="29"/>
  <c r="Q84" i="29"/>
  <c r="F57" i="29"/>
  <c r="J57" i="29"/>
  <c r="N57" i="29"/>
  <c r="R57" i="29"/>
  <c r="G58" i="29"/>
  <c r="K58" i="29"/>
  <c r="O58" i="29"/>
  <c r="D59" i="29"/>
  <c r="H59" i="29"/>
  <c r="P59" i="29"/>
  <c r="G60" i="29"/>
  <c r="Q48" i="29"/>
  <c r="E49" i="29"/>
  <c r="G49" i="29"/>
  <c r="I49" i="29"/>
  <c r="K49" i="29"/>
  <c r="M49" i="29"/>
  <c r="O49" i="29"/>
  <c r="Q49" i="29"/>
  <c r="D50" i="29"/>
  <c r="AI50" i="29" s="1"/>
  <c r="F50" i="29"/>
  <c r="H50" i="29"/>
  <c r="J50" i="29"/>
  <c r="N50" i="29"/>
  <c r="P50" i="29"/>
  <c r="R50" i="29"/>
  <c r="E51" i="29"/>
  <c r="G51" i="29"/>
  <c r="I51" i="29"/>
  <c r="K51" i="29"/>
  <c r="M51" i="29"/>
  <c r="O51" i="29"/>
  <c r="Q51" i="29"/>
  <c r="F52" i="29"/>
  <c r="H52" i="29"/>
  <c r="J52" i="29"/>
  <c r="N52" i="29"/>
  <c r="P52" i="29"/>
  <c r="R52" i="29"/>
  <c r="E53" i="29"/>
  <c r="G53" i="29"/>
  <c r="I53" i="29"/>
  <c r="K53" i="29"/>
  <c r="M53" i="29"/>
  <c r="D54" i="29"/>
  <c r="F54" i="29"/>
  <c r="H54" i="29"/>
  <c r="J54" i="29"/>
  <c r="N54" i="29"/>
  <c r="P54" i="29"/>
  <c r="R54" i="29"/>
  <c r="E55" i="29"/>
  <c r="G55" i="29"/>
  <c r="I55" i="29"/>
  <c r="K55" i="29"/>
  <c r="M55" i="29"/>
  <c r="O55" i="29"/>
  <c r="Q55" i="29"/>
  <c r="F56" i="29"/>
  <c r="H56" i="29"/>
  <c r="J56" i="29"/>
  <c r="N56" i="29"/>
  <c r="E83" i="29"/>
  <c r="G83" i="29"/>
  <c r="I83" i="29"/>
  <c r="K83" i="29"/>
  <c r="M83" i="29"/>
  <c r="AR83" i="29" s="1"/>
  <c r="O83" i="29"/>
  <c r="AT83" i="29" s="1"/>
  <c r="Q83" i="29"/>
  <c r="AV83" i="29" s="1"/>
  <c r="D84" i="29"/>
  <c r="F84" i="29"/>
  <c r="H84" i="29"/>
  <c r="J84" i="29"/>
  <c r="N84" i="29"/>
  <c r="P84" i="29"/>
  <c r="R84" i="29"/>
  <c r="E57" i="29"/>
  <c r="G57" i="29"/>
  <c r="I57" i="29"/>
  <c r="K57" i="29"/>
  <c r="M57" i="29"/>
  <c r="O57" i="29"/>
  <c r="Q57" i="29"/>
  <c r="D58" i="29"/>
  <c r="AI58" i="29" s="1"/>
  <c r="F58" i="29"/>
  <c r="H58" i="29"/>
  <c r="J58" i="29"/>
  <c r="N58" i="29"/>
  <c r="P58" i="29"/>
  <c r="R58" i="29"/>
  <c r="E59" i="29"/>
  <c r="G59" i="29"/>
  <c r="I59" i="29"/>
  <c r="K59" i="29"/>
  <c r="M59" i="29"/>
  <c r="O59" i="29"/>
  <c r="Q59" i="29"/>
  <c r="D60" i="29"/>
  <c r="F60" i="29"/>
  <c r="H60" i="29"/>
  <c r="J60" i="29"/>
  <c r="N60" i="29"/>
  <c r="P60" i="29"/>
  <c r="R60" i="29"/>
  <c r="E61" i="29"/>
  <c r="G61" i="29"/>
  <c r="I61" i="29"/>
  <c r="K61" i="29"/>
  <c r="M61" i="29"/>
  <c r="O61" i="29"/>
  <c r="Q61" i="29"/>
  <c r="D62" i="29"/>
  <c r="AI62" i="29" s="1"/>
  <c r="F62" i="29"/>
  <c r="H62" i="29"/>
  <c r="AM62" i="29" s="1"/>
  <c r="J62" i="29"/>
  <c r="AO62" i="29" s="1"/>
  <c r="N62" i="29"/>
  <c r="AS62" i="29" s="1"/>
  <c r="P62" i="29"/>
  <c r="R62" i="29"/>
  <c r="E63" i="29"/>
  <c r="G63" i="29"/>
  <c r="I63" i="29"/>
  <c r="K63" i="29"/>
  <c r="M63" i="29"/>
  <c r="D64" i="29"/>
  <c r="E65" i="29"/>
  <c r="G65" i="29"/>
  <c r="I65" i="29"/>
  <c r="K65" i="29"/>
  <c r="M65" i="29"/>
  <c r="O65" i="29"/>
  <c r="Q65" i="29"/>
  <c r="D66" i="29"/>
  <c r="F66" i="29"/>
  <c r="H66" i="29"/>
  <c r="J66" i="29"/>
  <c r="N66" i="29"/>
  <c r="P66" i="29"/>
  <c r="R66" i="29"/>
  <c r="E67" i="29"/>
  <c r="G67" i="29"/>
  <c r="I67" i="29"/>
  <c r="K67" i="29"/>
  <c r="M67" i="29"/>
  <c r="O67" i="29"/>
  <c r="Q67" i="29"/>
  <c r="D68" i="29"/>
  <c r="F68" i="29"/>
  <c r="H68" i="29"/>
  <c r="J68" i="29"/>
  <c r="N68" i="29"/>
  <c r="P68" i="29"/>
  <c r="R68" i="29"/>
  <c r="E69" i="29"/>
  <c r="G69" i="29"/>
  <c r="I69" i="29"/>
  <c r="K69" i="29"/>
  <c r="M69" i="29"/>
  <c r="O69" i="29"/>
  <c r="Q69" i="29"/>
  <c r="D70" i="29"/>
  <c r="F70" i="29"/>
  <c r="H70" i="29"/>
  <c r="J70" i="29"/>
  <c r="N70" i="29"/>
  <c r="P70" i="29"/>
  <c r="R70" i="29"/>
  <c r="E85" i="29"/>
  <c r="G85" i="29"/>
  <c r="I85" i="29"/>
  <c r="K85" i="29"/>
  <c r="M85" i="29"/>
  <c r="O85" i="29"/>
  <c r="Q85" i="29"/>
  <c r="D71" i="29"/>
  <c r="F71" i="29"/>
  <c r="H71" i="29"/>
  <c r="J71" i="29"/>
  <c r="N71" i="29"/>
  <c r="P71" i="29"/>
  <c r="R71" i="29"/>
  <c r="E72" i="29"/>
  <c r="G72" i="29"/>
  <c r="I72" i="29"/>
  <c r="K72" i="29"/>
  <c r="M72" i="29"/>
  <c r="O72" i="29"/>
  <c r="Q72" i="29"/>
  <c r="D73" i="29"/>
  <c r="F73" i="29"/>
  <c r="H73" i="29"/>
  <c r="J73" i="29"/>
  <c r="N73" i="29"/>
  <c r="P73" i="29"/>
  <c r="R73" i="29"/>
  <c r="E74" i="29"/>
  <c r="G74" i="29"/>
  <c r="I74" i="29"/>
  <c r="K74" i="29"/>
  <c r="M74" i="29"/>
  <c r="O74" i="29"/>
  <c r="Q74" i="29"/>
  <c r="F75" i="29"/>
  <c r="H75" i="29"/>
  <c r="J75" i="29"/>
  <c r="N75" i="29"/>
  <c r="M82" i="29"/>
  <c r="P48" i="29"/>
  <c r="N48" i="29"/>
  <c r="J48" i="29"/>
  <c r="H48" i="29"/>
  <c r="F48" i="29"/>
  <c r="D48" i="29"/>
  <c r="E87" i="29"/>
  <c r="G87" i="29"/>
  <c r="I87" i="29"/>
  <c r="K87" i="29"/>
  <c r="M87" i="29"/>
  <c r="O87" i="29"/>
  <c r="Q87" i="29"/>
  <c r="D76" i="29"/>
  <c r="AI76" i="29" s="1"/>
  <c r="F76" i="29"/>
  <c r="AK76" i="29" s="1"/>
  <c r="H76" i="29"/>
  <c r="AM76" i="29" s="1"/>
  <c r="J76" i="29"/>
  <c r="AO76" i="29" s="1"/>
  <c r="N76" i="29"/>
  <c r="AS76" i="29" s="1"/>
  <c r="P76" i="29"/>
  <c r="AU76" i="29" s="1"/>
  <c r="R76" i="29"/>
  <c r="AW76" i="29" s="1"/>
  <c r="E77" i="29"/>
  <c r="G77" i="29"/>
  <c r="I77" i="29"/>
  <c r="K77" i="29"/>
  <c r="M77" i="29"/>
  <c r="O77" i="29"/>
  <c r="Q77" i="29"/>
  <c r="D78" i="29"/>
  <c r="AI78" i="29" s="1"/>
  <c r="F78" i="29"/>
  <c r="AK78" i="29" s="1"/>
  <c r="H78" i="29"/>
  <c r="AM78" i="29" s="1"/>
  <c r="J78" i="29"/>
  <c r="AO78" i="29" s="1"/>
  <c r="N78" i="29"/>
  <c r="AS78" i="29" s="1"/>
  <c r="P78" i="29"/>
  <c r="AU78" i="29" s="1"/>
  <c r="R78" i="29"/>
  <c r="AW78" i="29" s="1"/>
  <c r="E79" i="29"/>
  <c r="G79" i="29"/>
  <c r="I79" i="29"/>
  <c r="K79" i="29"/>
  <c r="M79" i="29"/>
  <c r="F88" i="29"/>
  <c r="H88" i="29"/>
  <c r="J88" i="29"/>
  <c r="N88" i="29"/>
  <c r="E89" i="29"/>
  <c r="G89" i="29"/>
  <c r="I89" i="29"/>
  <c r="K89" i="29"/>
  <c r="M89" i="29"/>
  <c r="D90" i="29"/>
  <c r="F90" i="29"/>
  <c r="H90" i="29"/>
  <c r="J90" i="29"/>
  <c r="N90" i="29"/>
  <c r="P90" i="29"/>
  <c r="R90" i="29"/>
  <c r="E91" i="29"/>
  <c r="G91" i="29"/>
  <c r="I91" i="29"/>
  <c r="K91" i="29"/>
  <c r="M91" i="29"/>
  <c r="O91" i="29"/>
  <c r="Q91" i="29"/>
  <c r="F92" i="29"/>
  <c r="H92" i="29"/>
  <c r="J92" i="29"/>
  <c r="N92" i="29"/>
  <c r="E93" i="29"/>
  <c r="G93" i="29"/>
  <c r="I93" i="29"/>
  <c r="K93" i="29"/>
  <c r="M93" i="29"/>
  <c r="D94" i="29"/>
  <c r="F94" i="29"/>
  <c r="H94" i="29"/>
  <c r="J94" i="29"/>
  <c r="N94" i="29"/>
  <c r="P94" i="29"/>
  <c r="R94" i="29"/>
  <c r="E80" i="29"/>
  <c r="G80" i="29"/>
  <c r="AL80" i="29" s="1"/>
  <c r="I80" i="29"/>
  <c r="AN80" i="29" s="1"/>
  <c r="K80" i="29"/>
  <c r="AP80" i="29" s="1"/>
  <c r="M80" i="29"/>
  <c r="AR80" i="29" s="1"/>
  <c r="O80" i="29"/>
  <c r="AT80" i="29" s="1"/>
  <c r="Q80" i="29"/>
  <c r="F95" i="29"/>
  <c r="H95" i="29"/>
  <c r="J95" i="29"/>
  <c r="N95" i="29"/>
  <c r="E81" i="29"/>
  <c r="G81" i="29"/>
  <c r="I81" i="29"/>
  <c r="K81" i="29"/>
  <c r="M81" i="29"/>
  <c r="O81" i="29"/>
  <c r="Q81" i="29"/>
  <c r="F96" i="29"/>
  <c r="H96" i="29"/>
  <c r="J96" i="29"/>
  <c r="N96" i="29"/>
  <c r="E98" i="29"/>
  <c r="G98" i="29"/>
  <c r="I98" i="29"/>
  <c r="K98" i="29"/>
  <c r="M98" i="29"/>
  <c r="G7" i="29"/>
  <c r="I7" i="29"/>
  <c r="K7" i="29"/>
  <c r="M7" i="29"/>
  <c r="O7" i="29"/>
  <c r="Q7" i="29"/>
  <c r="F97" i="29"/>
  <c r="H97" i="29"/>
  <c r="J97" i="29"/>
  <c r="N97" i="29"/>
  <c r="F49" i="29"/>
  <c r="J49" i="29"/>
  <c r="P49" i="29"/>
  <c r="R49" i="29"/>
  <c r="G50" i="29"/>
  <c r="K50" i="29"/>
  <c r="O50" i="29"/>
  <c r="D51" i="29"/>
  <c r="AI51" i="29" s="1"/>
  <c r="H51" i="29"/>
  <c r="P51" i="29"/>
  <c r="E52" i="29"/>
  <c r="I52" i="29"/>
  <c r="M52" i="29"/>
  <c r="Q52" i="29"/>
  <c r="F53" i="29"/>
  <c r="J53" i="29"/>
  <c r="N53" i="29"/>
  <c r="G54" i="29"/>
  <c r="K54" i="29"/>
  <c r="O54" i="29"/>
  <c r="D55" i="29"/>
  <c r="AI55" i="29" s="1"/>
  <c r="H55" i="29"/>
  <c r="P55" i="29"/>
  <c r="E56" i="29"/>
  <c r="I56" i="29"/>
  <c r="M56" i="29"/>
  <c r="F83" i="29"/>
  <c r="J83" i="29"/>
  <c r="N83" i="29"/>
  <c r="AS83" i="29" s="1"/>
  <c r="R83" i="29"/>
  <c r="AW83" i="29" s="1"/>
  <c r="G84" i="29"/>
  <c r="K84" i="29"/>
  <c r="O84" i="29"/>
  <c r="D57" i="29"/>
  <c r="AI57" i="29" s="1"/>
  <c r="H57" i="29"/>
  <c r="P57" i="29"/>
  <c r="E58" i="29"/>
  <c r="I58" i="29"/>
  <c r="M58" i="29"/>
  <c r="Q58" i="29"/>
  <c r="F59" i="29"/>
  <c r="J59" i="29"/>
  <c r="N59" i="29"/>
  <c r="R59" i="29"/>
  <c r="E60" i="29"/>
  <c r="I60" i="29"/>
  <c r="K60" i="29"/>
  <c r="M60" i="29"/>
  <c r="O60" i="29"/>
  <c r="Q60" i="29"/>
  <c r="D61" i="29"/>
  <c r="F61" i="29"/>
  <c r="H61" i="29"/>
  <c r="J61" i="29"/>
  <c r="N61" i="29"/>
  <c r="P61" i="29"/>
  <c r="R61" i="29"/>
  <c r="E62" i="29"/>
  <c r="G62" i="29"/>
  <c r="AL62" i="29" s="1"/>
  <c r="I62" i="29"/>
  <c r="AN62" i="29" s="1"/>
  <c r="K62" i="29"/>
  <c r="AP62" i="29" s="1"/>
  <c r="M62" i="29"/>
  <c r="AR62" i="29" s="1"/>
  <c r="O62" i="29"/>
  <c r="AT62" i="29" s="1"/>
  <c r="Q62" i="29"/>
  <c r="F63" i="29"/>
  <c r="H63" i="29"/>
  <c r="J63" i="29"/>
  <c r="N63" i="29"/>
  <c r="D65" i="29"/>
  <c r="F65" i="29"/>
  <c r="H65" i="29"/>
  <c r="J65" i="29"/>
  <c r="N65" i="29"/>
  <c r="P65" i="29"/>
  <c r="R65" i="29"/>
  <c r="E66" i="29"/>
  <c r="G66" i="29"/>
  <c r="I66" i="29"/>
  <c r="K66" i="29"/>
  <c r="M66" i="29"/>
  <c r="O66" i="29"/>
  <c r="Q66" i="29"/>
  <c r="D67" i="29"/>
  <c r="F67" i="29"/>
  <c r="H67" i="29"/>
  <c r="J67" i="29"/>
  <c r="N67" i="29"/>
  <c r="P67" i="29"/>
  <c r="R67" i="29"/>
  <c r="E68" i="29"/>
  <c r="G68" i="29"/>
  <c r="I68" i="29"/>
  <c r="K68" i="29"/>
  <c r="M68" i="29"/>
  <c r="O68" i="29"/>
  <c r="Q68" i="29"/>
  <c r="D69" i="29"/>
  <c r="F69" i="29"/>
  <c r="H69" i="29"/>
  <c r="J69" i="29"/>
  <c r="N69" i="29"/>
  <c r="P69" i="29"/>
  <c r="R69" i="29"/>
  <c r="E70" i="29"/>
  <c r="G70" i="29"/>
  <c r="I70" i="29"/>
  <c r="K70" i="29"/>
  <c r="M70" i="29"/>
  <c r="O70" i="29"/>
  <c r="Q70" i="29"/>
  <c r="D85" i="29"/>
  <c r="F85" i="29"/>
  <c r="H85" i="29"/>
  <c r="J85" i="29"/>
  <c r="N85" i="29"/>
  <c r="P85" i="29"/>
  <c r="R85" i="29"/>
  <c r="E71" i="29"/>
  <c r="G71" i="29"/>
  <c r="I71" i="29"/>
  <c r="K71" i="29"/>
  <c r="M71" i="29"/>
  <c r="O71" i="29"/>
  <c r="Q71" i="29"/>
  <c r="D72" i="29"/>
  <c r="F72" i="29"/>
  <c r="H72" i="29"/>
  <c r="J72" i="29"/>
  <c r="N72" i="29"/>
  <c r="P72" i="29"/>
  <c r="R72" i="29"/>
  <c r="E73" i="29"/>
  <c r="G73" i="29"/>
  <c r="I73" i="29"/>
  <c r="K73" i="29"/>
  <c r="M73" i="29"/>
  <c r="O73" i="29"/>
  <c r="Q73" i="29"/>
  <c r="D74" i="29"/>
  <c r="F74" i="29"/>
  <c r="H74" i="29"/>
  <c r="J74" i="29"/>
  <c r="N74" i="29"/>
  <c r="P74" i="29"/>
  <c r="R74" i="29"/>
  <c r="E75" i="29"/>
  <c r="G75" i="29"/>
  <c r="I75" i="29"/>
  <c r="K75" i="29"/>
  <c r="M75" i="29"/>
  <c r="AF10" i="29"/>
  <c r="AF82" i="29"/>
  <c r="AF36" i="29"/>
  <c r="AF38" i="29"/>
  <c r="N82" i="29"/>
  <c r="O48" i="29"/>
  <c r="M48" i="29"/>
  <c r="K48" i="29"/>
  <c r="I48" i="29"/>
  <c r="G48" i="29"/>
  <c r="E48" i="29"/>
  <c r="D87" i="29"/>
  <c r="F87" i="29"/>
  <c r="H87" i="29"/>
  <c r="J87" i="29"/>
  <c r="N87" i="29"/>
  <c r="P87" i="29"/>
  <c r="R87" i="29"/>
  <c r="E76" i="29"/>
  <c r="AJ76" i="29" s="1"/>
  <c r="G76" i="29"/>
  <c r="AL76" i="29" s="1"/>
  <c r="I76" i="29"/>
  <c r="AN76" i="29" s="1"/>
  <c r="K76" i="29"/>
  <c r="AP76" i="29" s="1"/>
  <c r="M76" i="29"/>
  <c r="AR76" i="29" s="1"/>
  <c r="O76" i="29"/>
  <c r="AT76" i="29" s="1"/>
  <c r="Q76" i="29"/>
  <c r="AV76" i="29" s="1"/>
  <c r="D77" i="29"/>
  <c r="F77" i="29"/>
  <c r="H77" i="29"/>
  <c r="J77" i="29"/>
  <c r="N77" i="29"/>
  <c r="P77" i="29"/>
  <c r="R77" i="29"/>
  <c r="E78" i="29"/>
  <c r="AJ78" i="29" s="1"/>
  <c r="G78" i="29"/>
  <c r="AL78" i="29" s="1"/>
  <c r="I78" i="29"/>
  <c r="AN78" i="29" s="1"/>
  <c r="K78" i="29"/>
  <c r="AP78" i="29" s="1"/>
  <c r="M78" i="29"/>
  <c r="AR78" i="29" s="1"/>
  <c r="O78" i="29"/>
  <c r="AT78" i="29" s="1"/>
  <c r="Q78" i="29"/>
  <c r="AV78" i="29" s="1"/>
  <c r="F79" i="29"/>
  <c r="H79" i="29"/>
  <c r="J79" i="29"/>
  <c r="N79" i="29"/>
  <c r="E88" i="29"/>
  <c r="G88" i="29"/>
  <c r="I88" i="29"/>
  <c r="K88" i="29"/>
  <c r="M88" i="29"/>
  <c r="F89" i="29"/>
  <c r="H89" i="29"/>
  <c r="J89" i="29"/>
  <c r="N89" i="29"/>
  <c r="E90" i="29"/>
  <c r="G90" i="29"/>
  <c r="I90" i="29"/>
  <c r="K90" i="29"/>
  <c r="M90" i="29"/>
  <c r="O90" i="29"/>
  <c r="Q90" i="29"/>
  <c r="D91" i="29"/>
  <c r="F91" i="29"/>
  <c r="H91" i="29"/>
  <c r="J91" i="29"/>
  <c r="N91" i="29"/>
  <c r="P91" i="29"/>
  <c r="R91" i="29"/>
  <c r="E92" i="29"/>
  <c r="G92" i="29"/>
  <c r="I92" i="29"/>
  <c r="K92" i="29"/>
  <c r="M92" i="29"/>
  <c r="F93" i="29"/>
  <c r="H93" i="29"/>
  <c r="J93" i="29"/>
  <c r="N93" i="29"/>
  <c r="E94" i="29"/>
  <c r="G94" i="29"/>
  <c r="I94" i="29"/>
  <c r="K94" i="29"/>
  <c r="M94" i="29"/>
  <c r="O94" i="29"/>
  <c r="Q94" i="29"/>
  <c r="D80" i="29"/>
  <c r="AI80" i="29" s="1"/>
  <c r="F80" i="29"/>
  <c r="H80" i="29"/>
  <c r="AM80" i="29" s="1"/>
  <c r="J80" i="29"/>
  <c r="AO80" i="29" s="1"/>
  <c r="N80" i="29"/>
  <c r="AS80" i="29" s="1"/>
  <c r="P80" i="29"/>
  <c r="R80" i="29"/>
  <c r="E95" i="29"/>
  <c r="G95" i="29"/>
  <c r="I95" i="29"/>
  <c r="K95" i="29"/>
  <c r="M95" i="29"/>
  <c r="D81" i="29"/>
  <c r="F81" i="29"/>
  <c r="H81" i="29"/>
  <c r="J81" i="29"/>
  <c r="N81" i="29"/>
  <c r="P81" i="29"/>
  <c r="R81" i="29"/>
  <c r="E96" i="29"/>
  <c r="G96" i="29"/>
  <c r="I96" i="29"/>
  <c r="K96" i="29"/>
  <c r="M96" i="29"/>
  <c r="F98" i="29"/>
  <c r="H98" i="29"/>
  <c r="J98" i="29"/>
  <c r="N98" i="29"/>
  <c r="H7" i="29"/>
  <c r="J7" i="29"/>
  <c r="N7" i="29"/>
  <c r="P7" i="29"/>
  <c r="R7" i="29"/>
  <c r="E97" i="29"/>
  <c r="G97" i="29"/>
  <c r="I97" i="29"/>
  <c r="K97" i="29"/>
  <c r="M97" i="29"/>
  <c r="VH42" i="2"/>
  <c r="QO42" i="2"/>
  <c r="RS42" i="2"/>
  <c r="AAB42" i="2" s="1"/>
  <c r="FW42" i="2"/>
  <c r="JJ97" i="2"/>
  <c r="JJ52" i="2"/>
  <c r="JJ89" i="2"/>
  <c r="D89" i="29" s="1"/>
  <c r="JJ14" i="2"/>
  <c r="KB52" i="2"/>
  <c r="LG52" i="2" s="1"/>
  <c r="KB24" i="2"/>
  <c r="LG24" i="2" s="1"/>
  <c r="KB14" i="2"/>
  <c r="LG14" i="2" s="1"/>
  <c r="JV97" i="2"/>
  <c r="P8" i="29" s="1"/>
  <c r="JY97" i="2"/>
  <c r="JZ97" i="2"/>
  <c r="KA97" i="2"/>
  <c r="KB97" i="2"/>
  <c r="KC97" i="2"/>
  <c r="KD97" i="2"/>
  <c r="KE97" i="2"/>
  <c r="KF97" i="2"/>
  <c r="KG97" i="2"/>
  <c r="KH97" i="2"/>
  <c r="KI97" i="2"/>
  <c r="KJ97" i="2"/>
  <c r="KK97" i="2"/>
  <c r="AF6" i="29"/>
  <c r="KM97" i="2"/>
  <c r="KN97" i="2"/>
  <c r="LS97" i="2" s="1"/>
  <c r="JU97" i="2"/>
  <c r="O10" i="29" s="1"/>
  <c r="JV14" i="2"/>
  <c r="LA14" i="2" s="1"/>
  <c r="JU14" i="2"/>
  <c r="JY14" i="2"/>
  <c r="LD14" i="2" s="1"/>
  <c r="JZ14" i="2"/>
  <c r="LE14" i="2" s="1"/>
  <c r="KA14" i="2"/>
  <c r="LF14" i="2" s="1"/>
  <c r="KC14" i="2"/>
  <c r="LH14" i="2" s="1"/>
  <c r="KD14" i="2"/>
  <c r="LI14" i="2" s="1"/>
  <c r="KE14" i="2"/>
  <c r="LJ14" i="2" s="1"/>
  <c r="KF14" i="2"/>
  <c r="LK14" i="2" s="1"/>
  <c r="KG14" i="2"/>
  <c r="LL14" i="2" s="1"/>
  <c r="KH14" i="2"/>
  <c r="LM14" i="2" s="1"/>
  <c r="KI14" i="2"/>
  <c r="LN14" i="2" s="1"/>
  <c r="KJ14" i="2"/>
  <c r="LO14" i="2" s="1"/>
  <c r="KK14" i="2"/>
  <c r="LP14" i="2" s="1"/>
  <c r="AF39" i="29"/>
  <c r="KM14" i="2"/>
  <c r="LR14" i="2" s="1"/>
  <c r="KN14" i="2"/>
  <c r="LS14" i="2" s="1"/>
  <c r="JV89" i="2"/>
  <c r="P86" i="29" s="1"/>
  <c r="JY89" i="2"/>
  <c r="JZ89" i="2"/>
  <c r="KA89" i="2"/>
  <c r="KB89" i="2"/>
  <c r="KC89" i="2"/>
  <c r="KD89" i="2"/>
  <c r="KE89" i="2"/>
  <c r="KF89" i="2"/>
  <c r="KG89" i="2"/>
  <c r="KH89" i="2"/>
  <c r="KI89" i="2"/>
  <c r="KJ89" i="2"/>
  <c r="KK89" i="2"/>
  <c r="AF24" i="29"/>
  <c r="KM89" i="2"/>
  <c r="LR89" i="2" s="1"/>
  <c r="KN89" i="2"/>
  <c r="LS89" i="2" s="1"/>
  <c r="JU89" i="2"/>
  <c r="O98" i="29" s="1"/>
  <c r="JW14" i="2"/>
  <c r="LB14" i="2" s="1"/>
  <c r="JX14" i="2"/>
  <c r="LC14" i="2" s="1"/>
  <c r="KN90" i="2"/>
  <c r="LS90" i="2" s="1"/>
  <c r="KM90" i="2"/>
  <c r="KK90" i="2"/>
  <c r="KJ90" i="2"/>
  <c r="KI90" i="2"/>
  <c r="KH90" i="2"/>
  <c r="KG90" i="2"/>
  <c r="KF90" i="2"/>
  <c r="KE90" i="2"/>
  <c r="KD90" i="2"/>
  <c r="KC90" i="2"/>
  <c r="KB90" i="2"/>
  <c r="KA90" i="2"/>
  <c r="JZ90" i="2"/>
  <c r="JY90" i="2"/>
  <c r="KN95" i="2"/>
  <c r="LS95" i="2" s="1"/>
  <c r="KM95" i="2"/>
  <c r="KK95" i="2"/>
  <c r="KJ95" i="2"/>
  <c r="KI95" i="2"/>
  <c r="KH95" i="2"/>
  <c r="KG95" i="2"/>
  <c r="KF95" i="2"/>
  <c r="KE95" i="2"/>
  <c r="KD95" i="2"/>
  <c r="KC95" i="2"/>
  <c r="KB95" i="2"/>
  <c r="KA95" i="2"/>
  <c r="JZ95" i="2"/>
  <c r="JY95" i="2"/>
  <c r="KN68" i="2"/>
  <c r="LS68" i="2" s="1"/>
  <c r="KM68" i="2"/>
  <c r="KK68" i="2"/>
  <c r="KJ68" i="2"/>
  <c r="KI68" i="2"/>
  <c r="KH68" i="2"/>
  <c r="KG68" i="2"/>
  <c r="KF68" i="2"/>
  <c r="KE68" i="2"/>
  <c r="KD68" i="2"/>
  <c r="KC68" i="2"/>
  <c r="KB68" i="2"/>
  <c r="KA68" i="2"/>
  <c r="JZ68" i="2"/>
  <c r="JY68" i="2"/>
  <c r="KN5" i="2"/>
  <c r="LS5" i="2" s="1"/>
  <c r="KM5" i="2"/>
  <c r="KK5" i="2"/>
  <c r="KJ5" i="2"/>
  <c r="KI5" i="2"/>
  <c r="KH5" i="2"/>
  <c r="KG5" i="2"/>
  <c r="KF5" i="2"/>
  <c r="KE5" i="2"/>
  <c r="KD5" i="2"/>
  <c r="KC5" i="2"/>
  <c r="KB5" i="2"/>
  <c r="KA5" i="2"/>
  <c r="JZ5" i="2"/>
  <c r="KN16" i="2"/>
  <c r="LS16" i="2" s="1"/>
  <c r="KM16" i="2"/>
  <c r="KK16" i="2"/>
  <c r="KJ16" i="2"/>
  <c r="KI16" i="2"/>
  <c r="KH16" i="2"/>
  <c r="KG16" i="2"/>
  <c r="KF16" i="2"/>
  <c r="KE16" i="2"/>
  <c r="KD16" i="2"/>
  <c r="KC16" i="2"/>
  <c r="KB16" i="2"/>
  <c r="KA16" i="2"/>
  <c r="JZ16" i="2"/>
  <c r="JY16" i="2"/>
  <c r="KN82" i="2"/>
  <c r="LS82" i="2" s="1"/>
  <c r="KM82" i="2"/>
  <c r="KK82" i="2"/>
  <c r="KJ82" i="2"/>
  <c r="KI82" i="2"/>
  <c r="KH82" i="2"/>
  <c r="KG82" i="2"/>
  <c r="KF82" i="2"/>
  <c r="KE82" i="2"/>
  <c r="KD82" i="2"/>
  <c r="KC82" i="2"/>
  <c r="KB82" i="2"/>
  <c r="KA82" i="2"/>
  <c r="JZ82" i="2"/>
  <c r="JY82" i="2"/>
  <c r="KN60" i="2"/>
  <c r="LS60" i="2" s="1"/>
  <c r="KM60" i="2"/>
  <c r="KK60" i="2"/>
  <c r="KJ60" i="2"/>
  <c r="KI60" i="2"/>
  <c r="KH60" i="2"/>
  <c r="KG60" i="2"/>
  <c r="KF60" i="2"/>
  <c r="KE60" i="2"/>
  <c r="KD60" i="2"/>
  <c r="KC60" i="2"/>
  <c r="KB60" i="2"/>
  <c r="KA60" i="2"/>
  <c r="JZ60" i="2"/>
  <c r="JY60" i="2"/>
  <c r="KN79" i="2"/>
  <c r="LS79" i="2" s="1"/>
  <c r="KM79" i="2"/>
  <c r="KK79" i="2"/>
  <c r="KJ79" i="2"/>
  <c r="KI79" i="2"/>
  <c r="KH79" i="2"/>
  <c r="KG79" i="2"/>
  <c r="KF79" i="2"/>
  <c r="KE79" i="2"/>
  <c r="KD79" i="2"/>
  <c r="KC79" i="2"/>
  <c r="KB79" i="2"/>
  <c r="KA79" i="2"/>
  <c r="JZ79" i="2"/>
  <c r="JY79" i="2"/>
  <c r="KN93" i="2"/>
  <c r="LS93" i="2" s="1"/>
  <c r="KM93" i="2"/>
  <c r="KK93" i="2"/>
  <c r="KJ93" i="2"/>
  <c r="KI93" i="2"/>
  <c r="KH93" i="2"/>
  <c r="KG93" i="2"/>
  <c r="KF93" i="2"/>
  <c r="KE93" i="2"/>
  <c r="KD93" i="2"/>
  <c r="KC93" i="2"/>
  <c r="KB93" i="2"/>
  <c r="KA93" i="2"/>
  <c r="JZ93" i="2"/>
  <c r="JY93" i="2"/>
  <c r="KN86" i="2"/>
  <c r="LS86" i="2" s="1"/>
  <c r="KM86" i="2"/>
  <c r="KK86" i="2"/>
  <c r="KJ86" i="2"/>
  <c r="KI86" i="2"/>
  <c r="KH86" i="2"/>
  <c r="KG86" i="2"/>
  <c r="KF86" i="2"/>
  <c r="KE86" i="2"/>
  <c r="KD86" i="2"/>
  <c r="KC86" i="2"/>
  <c r="KB86" i="2"/>
  <c r="KA86" i="2"/>
  <c r="JZ86" i="2"/>
  <c r="JY86" i="2"/>
  <c r="KN63" i="2"/>
  <c r="LS63" i="2" s="1"/>
  <c r="KM63" i="2"/>
  <c r="KK63" i="2"/>
  <c r="KJ63" i="2"/>
  <c r="KI63" i="2"/>
  <c r="KH63" i="2"/>
  <c r="KG63" i="2"/>
  <c r="KF63" i="2"/>
  <c r="KE63" i="2"/>
  <c r="KD63" i="2"/>
  <c r="KC63" i="2"/>
  <c r="KB63" i="2"/>
  <c r="KA63" i="2"/>
  <c r="JZ63" i="2"/>
  <c r="JY63" i="2"/>
  <c r="KN84" i="2"/>
  <c r="LS84" i="2" s="1"/>
  <c r="KM84" i="2"/>
  <c r="KK84" i="2"/>
  <c r="KJ84" i="2"/>
  <c r="KI84" i="2"/>
  <c r="KH84" i="2"/>
  <c r="KG84" i="2"/>
  <c r="KF84" i="2"/>
  <c r="KD84" i="2"/>
  <c r="KC84" i="2"/>
  <c r="KB84" i="2"/>
  <c r="KA84" i="2"/>
  <c r="JZ84" i="2"/>
  <c r="JY84" i="2"/>
  <c r="KN56" i="2"/>
  <c r="LS56" i="2" s="1"/>
  <c r="KM56" i="2"/>
  <c r="KK56" i="2"/>
  <c r="KJ56" i="2"/>
  <c r="KI56" i="2"/>
  <c r="KH56" i="2"/>
  <c r="KG56" i="2"/>
  <c r="KF56" i="2"/>
  <c r="KE56" i="2"/>
  <c r="KD56" i="2"/>
  <c r="KC56" i="2"/>
  <c r="KB56" i="2"/>
  <c r="KA56" i="2"/>
  <c r="JZ56" i="2"/>
  <c r="JY56" i="2"/>
  <c r="KN83" i="2"/>
  <c r="LS83" i="2" s="1"/>
  <c r="KM83" i="2"/>
  <c r="LR83" i="2" s="1"/>
  <c r="KK83" i="2"/>
  <c r="LP83" i="2" s="1"/>
  <c r="KJ83" i="2"/>
  <c r="LO83" i="2" s="1"/>
  <c r="KI83" i="2"/>
  <c r="LN83" i="2" s="1"/>
  <c r="KH83" i="2"/>
  <c r="LM83" i="2" s="1"/>
  <c r="KG83" i="2"/>
  <c r="LL83" i="2" s="1"/>
  <c r="KF83" i="2"/>
  <c r="LK83" i="2" s="1"/>
  <c r="KE83" i="2"/>
  <c r="LJ83" i="2" s="1"/>
  <c r="KN91" i="2"/>
  <c r="LS91" i="2" s="1"/>
  <c r="KM91" i="2"/>
  <c r="KK91" i="2"/>
  <c r="KJ91" i="2"/>
  <c r="KI91" i="2"/>
  <c r="KH91" i="2"/>
  <c r="KG91" i="2"/>
  <c r="KF91" i="2"/>
  <c r="KE91" i="2"/>
  <c r="KD91" i="2"/>
  <c r="KC91" i="2"/>
  <c r="KB91" i="2"/>
  <c r="KA91" i="2"/>
  <c r="JZ91" i="2"/>
  <c r="JY91" i="2"/>
  <c r="KN92" i="2"/>
  <c r="LS92" i="2" s="1"/>
  <c r="KM92" i="2"/>
  <c r="KK92" i="2"/>
  <c r="KJ92" i="2"/>
  <c r="KI92" i="2"/>
  <c r="KH92" i="2"/>
  <c r="KG92" i="2"/>
  <c r="KF92" i="2"/>
  <c r="KE92" i="2"/>
  <c r="KD92" i="2"/>
  <c r="KC92" i="2"/>
  <c r="KB92" i="2"/>
  <c r="KA92" i="2"/>
  <c r="JZ92" i="2"/>
  <c r="JY92" i="2"/>
  <c r="KN80" i="2"/>
  <c r="LS80" i="2" s="1"/>
  <c r="KM80" i="2"/>
  <c r="KK80" i="2"/>
  <c r="KJ80" i="2"/>
  <c r="KI80" i="2"/>
  <c r="KH80" i="2"/>
  <c r="KG80" i="2"/>
  <c r="KF80" i="2"/>
  <c r="KE80" i="2"/>
  <c r="KD80" i="2"/>
  <c r="KC80" i="2"/>
  <c r="KB80" i="2"/>
  <c r="KA80" i="2"/>
  <c r="JZ80" i="2"/>
  <c r="JY80" i="2"/>
  <c r="KN64" i="2"/>
  <c r="LS64" i="2" s="1"/>
  <c r="KM64" i="2"/>
  <c r="KK64" i="2"/>
  <c r="KJ64" i="2"/>
  <c r="KI64" i="2"/>
  <c r="KH64" i="2"/>
  <c r="KG64" i="2"/>
  <c r="KF64" i="2"/>
  <c r="KE64" i="2"/>
  <c r="KD64" i="2"/>
  <c r="KC64" i="2"/>
  <c r="KB64" i="2"/>
  <c r="KA64" i="2"/>
  <c r="JZ64" i="2"/>
  <c r="JY64" i="2"/>
  <c r="KN78" i="2"/>
  <c r="LS78" i="2" s="1"/>
  <c r="KM78" i="2"/>
  <c r="LR78" i="2" s="1"/>
  <c r="KK78" i="2"/>
  <c r="LP78" i="2" s="1"/>
  <c r="KJ78" i="2"/>
  <c r="LO78" i="2" s="1"/>
  <c r="KI78" i="2"/>
  <c r="LN78" i="2" s="1"/>
  <c r="KH78" i="2"/>
  <c r="LM78" i="2" s="1"/>
  <c r="KG78" i="2"/>
  <c r="LL78" i="2" s="1"/>
  <c r="KF78" i="2"/>
  <c r="LK78" i="2" s="1"/>
  <c r="KE78" i="2"/>
  <c r="LJ78" i="2" s="1"/>
  <c r="KD78" i="2"/>
  <c r="LI78" i="2" s="1"/>
  <c r="KC78" i="2"/>
  <c r="LH78" i="2" s="1"/>
  <c r="KB78" i="2"/>
  <c r="LG78" i="2" s="1"/>
  <c r="KA78" i="2"/>
  <c r="LF78" i="2" s="1"/>
  <c r="JZ78" i="2"/>
  <c r="LE78" i="2" s="1"/>
  <c r="JY78" i="2"/>
  <c r="LD78" i="2" s="1"/>
  <c r="KN77" i="2"/>
  <c r="LS77" i="2" s="1"/>
  <c r="KM77" i="2"/>
  <c r="KK77" i="2"/>
  <c r="KJ77" i="2"/>
  <c r="KI77" i="2"/>
  <c r="KH77" i="2"/>
  <c r="KG77" i="2"/>
  <c r="KF77" i="2"/>
  <c r="KE77" i="2"/>
  <c r="KD77" i="2"/>
  <c r="KC77" i="2"/>
  <c r="KB77" i="2"/>
  <c r="KA77" i="2"/>
  <c r="JZ77" i="2"/>
  <c r="JY77" i="2"/>
  <c r="KN76" i="2"/>
  <c r="LS76" i="2" s="1"/>
  <c r="KM76" i="2"/>
  <c r="LR76" i="2" s="1"/>
  <c r="KK76" i="2"/>
  <c r="LP76" i="2" s="1"/>
  <c r="KJ76" i="2"/>
  <c r="LO76" i="2" s="1"/>
  <c r="KI76" i="2"/>
  <c r="LN76" i="2" s="1"/>
  <c r="KH76" i="2"/>
  <c r="LM76" i="2" s="1"/>
  <c r="KG76" i="2"/>
  <c r="LL76" i="2" s="1"/>
  <c r="KF76" i="2"/>
  <c r="LK76" i="2" s="1"/>
  <c r="KE76" i="2"/>
  <c r="LJ76" i="2" s="1"/>
  <c r="KD76" i="2"/>
  <c r="LI76" i="2" s="1"/>
  <c r="KC76" i="2"/>
  <c r="LH76" i="2" s="1"/>
  <c r="KB76" i="2"/>
  <c r="LG76" i="2" s="1"/>
  <c r="KA76" i="2"/>
  <c r="LF76" i="2" s="1"/>
  <c r="JZ76" i="2"/>
  <c r="LE76" i="2" s="1"/>
  <c r="JY76" i="2"/>
  <c r="LD76" i="2" s="1"/>
  <c r="KN46" i="2"/>
  <c r="LS46" i="2" s="1"/>
  <c r="KM46" i="2"/>
  <c r="KK46" i="2"/>
  <c r="KJ46" i="2"/>
  <c r="KI46" i="2"/>
  <c r="KH46" i="2"/>
  <c r="KG46" i="2"/>
  <c r="KF46" i="2"/>
  <c r="KE46" i="2"/>
  <c r="KD46" i="2"/>
  <c r="KC46" i="2"/>
  <c r="KB46" i="2"/>
  <c r="KA46" i="2"/>
  <c r="JZ46" i="2"/>
  <c r="JY46" i="2"/>
  <c r="KN88" i="2"/>
  <c r="LS88" i="2" s="1"/>
  <c r="KM88" i="2"/>
  <c r="KK88" i="2"/>
  <c r="KJ88" i="2"/>
  <c r="KI88" i="2"/>
  <c r="KH88" i="2"/>
  <c r="KG88" i="2"/>
  <c r="KF88" i="2"/>
  <c r="KE88" i="2"/>
  <c r="KD88" i="2"/>
  <c r="KC88" i="2"/>
  <c r="KB88" i="2"/>
  <c r="KA88" i="2"/>
  <c r="JZ88" i="2"/>
  <c r="JY88" i="2"/>
  <c r="KN73" i="2"/>
  <c r="LS73" i="2" s="1"/>
  <c r="KM73" i="2"/>
  <c r="KK73" i="2"/>
  <c r="KJ73" i="2"/>
  <c r="KI73" i="2"/>
  <c r="KH73" i="2"/>
  <c r="KG73" i="2"/>
  <c r="KF73" i="2"/>
  <c r="KE73" i="2"/>
  <c r="KD73" i="2"/>
  <c r="KC73" i="2"/>
  <c r="KB73" i="2"/>
  <c r="KA73" i="2"/>
  <c r="JZ73" i="2"/>
  <c r="JY73" i="2"/>
  <c r="KN72" i="2"/>
  <c r="LS72" i="2" s="1"/>
  <c r="KM72" i="2"/>
  <c r="KK72" i="2"/>
  <c r="KJ72" i="2"/>
  <c r="KI72" i="2"/>
  <c r="KH72" i="2"/>
  <c r="KG72" i="2"/>
  <c r="KF72" i="2"/>
  <c r="KE72" i="2"/>
  <c r="KD72" i="2"/>
  <c r="KC72" i="2"/>
  <c r="KB72" i="2"/>
  <c r="KA72" i="2"/>
  <c r="JZ72" i="2"/>
  <c r="JY72" i="2"/>
  <c r="KN33" i="2"/>
  <c r="LS33" i="2" s="1"/>
  <c r="KM33" i="2"/>
  <c r="KK33" i="2"/>
  <c r="KJ33" i="2"/>
  <c r="KI33" i="2"/>
  <c r="KH33" i="2"/>
  <c r="KG33" i="2"/>
  <c r="KF33" i="2"/>
  <c r="KE33" i="2"/>
  <c r="KD33" i="2"/>
  <c r="KC33" i="2"/>
  <c r="KB33" i="2"/>
  <c r="KA33" i="2"/>
  <c r="JZ33" i="2"/>
  <c r="JY33" i="2"/>
  <c r="KN70" i="2"/>
  <c r="LS70" i="2" s="1"/>
  <c r="KM70" i="2"/>
  <c r="KK70" i="2"/>
  <c r="KJ70" i="2"/>
  <c r="KI70" i="2"/>
  <c r="KH70" i="2"/>
  <c r="KG70" i="2"/>
  <c r="KF70" i="2"/>
  <c r="KE70" i="2"/>
  <c r="KD70" i="2"/>
  <c r="KC70" i="2"/>
  <c r="KB70" i="2"/>
  <c r="KA70" i="2"/>
  <c r="JZ70" i="2"/>
  <c r="JY70" i="2"/>
  <c r="KN69" i="2"/>
  <c r="LS69" i="2" s="1"/>
  <c r="KM69" i="2"/>
  <c r="KK69" i="2"/>
  <c r="KJ69" i="2"/>
  <c r="KI69" i="2"/>
  <c r="KH69" i="2"/>
  <c r="KG69" i="2"/>
  <c r="KF69" i="2"/>
  <c r="KE69" i="2"/>
  <c r="KD69" i="2"/>
  <c r="KC69" i="2"/>
  <c r="KB69" i="2"/>
  <c r="KA69" i="2"/>
  <c r="JZ69" i="2"/>
  <c r="JY69" i="2"/>
  <c r="KN87" i="2"/>
  <c r="LS87" i="2" s="1"/>
  <c r="KM87" i="2"/>
  <c r="KK87" i="2"/>
  <c r="KJ87" i="2"/>
  <c r="KI87" i="2"/>
  <c r="KH87" i="2"/>
  <c r="KG87" i="2"/>
  <c r="KF87" i="2"/>
  <c r="KE87" i="2"/>
  <c r="KD87" i="2"/>
  <c r="KC87" i="2"/>
  <c r="KB87" i="2"/>
  <c r="KA87" i="2"/>
  <c r="JZ87" i="2"/>
  <c r="JY87" i="2"/>
  <c r="KN11" i="2"/>
  <c r="LS11" i="2" s="1"/>
  <c r="KM11" i="2"/>
  <c r="KK11" i="2"/>
  <c r="KJ11" i="2"/>
  <c r="KI11" i="2"/>
  <c r="KH11" i="2"/>
  <c r="KG11" i="2"/>
  <c r="KF11" i="2"/>
  <c r="KE11" i="2"/>
  <c r="KD11" i="2"/>
  <c r="KC11" i="2"/>
  <c r="KB11" i="2"/>
  <c r="KA11" i="2"/>
  <c r="JZ11" i="2"/>
  <c r="JY11" i="2"/>
  <c r="KN66" i="2"/>
  <c r="LS66" i="2" s="1"/>
  <c r="KM66" i="2"/>
  <c r="KK66" i="2"/>
  <c r="KJ66" i="2"/>
  <c r="KI66" i="2"/>
  <c r="KH66" i="2"/>
  <c r="KG66" i="2"/>
  <c r="KF66" i="2"/>
  <c r="KE66" i="2"/>
  <c r="KD66" i="2"/>
  <c r="KC66" i="2"/>
  <c r="KB66" i="2"/>
  <c r="KA66" i="2"/>
  <c r="JZ66" i="2"/>
  <c r="JY66" i="2"/>
  <c r="KN65" i="2"/>
  <c r="LS65" i="2" s="1"/>
  <c r="KM65" i="2"/>
  <c r="KK65" i="2"/>
  <c r="KJ65" i="2"/>
  <c r="KI65" i="2"/>
  <c r="KH65" i="2"/>
  <c r="KG65" i="2"/>
  <c r="KF65" i="2"/>
  <c r="KE65" i="2"/>
  <c r="KD65" i="2"/>
  <c r="KC65" i="2"/>
  <c r="KB65" i="2"/>
  <c r="KA65" i="2"/>
  <c r="JZ65" i="2"/>
  <c r="JY65" i="2"/>
  <c r="KN81" i="2"/>
  <c r="LS81" i="2" s="1"/>
  <c r="KM81" i="2"/>
  <c r="KK81" i="2"/>
  <c r="KJ81" i="2"/>
  <c r="KI81" i="2"/>
  <c r="KH81" i="2"/>
  <c r="KG81" i="2"/>
  <c r="KF81" i="2"/>
  <c r="KE81" i="2"/>
  <c r="KD81" i="2"/>
  <c r="KC81" i="2"/>
  <c r="KB81" i="2"/>
  <c r="KA81" i="2"/>
  <c r="JZ81" i="2"/>
  <c r="JY81" i="2"/>
  <c r="KN6" i="2"/>
  <c r="LS6" i="2" s="1"/>
  <c r="KM6" i="2"/>
  <c r="KK6" i="2"/>
  <c r="KJ6" i="2"/>
  <c r="KI6" i="2"/>
  <c r="KH6" i="2"/>
  <c r="KG6" i="2"/>
  <c r="KF6" i="2"/>
  <c r="KE6" i="2"/>
  <c r="KD6" i="2"/>
  <c r="KC6" i="2"/>
  <c r="KB6" i="2"/>
  <c r="KA6" i="2"/>
  <c r="JZ6" i="2"/>
  <c r="JY6" i="2"/>
  <c r="KN62" i="2"/>
  <c r="LS62" i="2" s="1"/>
  <c r="KM62" i="2"/>
  <c r="LR62" i="2" s="1"/>
  <c r="KK62" i="2"/>
  <c r="LP62" i="2" s="1"/>
  <c r="KJ62" i="2"/>
  <c r="LO62" i="2" s="1"/>
  <c r="KI62" i="2"/>
  <c r="LN62" i="2" s="1"/>
  <c r="KH62" i="2"/>
  <c r="LM62" i="2" s="1"/>
  <c r="KG62" i="2"/>
  <c r="LL62" i="2" s="1"/>
  <c r="KF62" i="2"/>
  <c r="LK62" i="2" s="1"/>
  <c r="KE62" i="2"/>
  <c r="LJ62" i="2" s="1"/>
  <c r="KD62" i="2"/>
  <c r="LI62" i="2" s="1"/>
  <c r="KC62" i="2"/>
  <c r="LH62" i="2" s="1"/>
  <c r="KB62" i="2"/>
  <c r="LG62" i="2" s="1"/>
  <c r="KA62" i="2"/>
  <c r="LF62" i="2" s="1"/>
  <c r="JZ62" i="2"/>
  <c r="LE62" i="2" s="1"/>
  <c r="JY62" i="2"/>
  <c r="LD62" i="2" s="1"/>
  <c r="KN47" i="2"/>
  <c r="LS47" i="2" s="1"/>
  <c r="KM47" i="2"/>
  <c r="KK47" i="2"/>
  <c r="KJ47" i="2"/>
  <c r="KI47" i="2"/>
  <c r="KH47" i="2"/>
  <c r="KG47" i="2"/>
  <c r="KF47" i="2"/>
  <c r="KE47" i="2"/>
  <c r="KD47" i="2"/>
  <c r="KC47" i="2"/>
  <c r="KB47" i="2"/>
  <c r="KA47" i="2"/>
  <c r="JZ47" i="2"/>
  <c r="JY47" i="2"/>
  <c r="KN74" i="2"/>
  <c r="LS74" i="2" s="1"/>
  <c r="KM74" i="2"/>
  <c r="KK74" i="2"/>
  <c r="KJ74" i="2"/>
  <c r="KI74" i="2"/>
  <c r="KH74" i="2"/>
  <c r="KG74" i="2"/>
  <c r="KF74" i="2"/>
  <c r="KE74" i="2"/>
  <c r="KD74" i="2"/>
  <c r="KC74" i="2"/>
  <c r="KB74" i="2"/>
  <c r="KA74" i="2"/>
  <c r="JZ74" i="2"/>
  <c r="JY74" i="2"/>
  <c r="KN59" i="2"/>
  <c r="LS59" i="2" s="1"/>
  <c r="KM59" i="2"/>
  <c r="KK59" i="2"/>
  <c r="KJ59" i="2"/>
  <c r="KI59" i="2"/>
  <c r="KH59" i="2"/>
  <c r="KG59" i="2"/>
  <c r="KF59" i="2"/>
  <c r="KE59" i="2"/>
  <c r="KD59" i="2"/>
  <c r="KC59" i="2"/>
  <c r="KB59" i="2"/>
  <c r="KA59" i="2"/>
  <c r="JZ59" i="2"/>
  <c r="JY59" i="2"/>
  <c r="KN58" i="2"/>
  <c r="LS58" i="2" s="1"/>
  <c r="KM58" i="2"/>
  <c r="LR58" i="2" s="1"/>
  <c r="KK58" i="2"/>
  <c r="LP58" i="2" s="1"/>
  <c r="KJ58" i="2"/>
  <c r="LO58" i="2" s="1"/>
  <c r="KI58" i="2"/>
  <c r="LN58" i="2" s="1"/>
  <c r="KH58" i="2"/>
  <c r="LM58" i="2" s="1"/>
  <c r="KG58" i="2"/>
  <c r="LL58" i="2" s="1"/>
  <c r="KF58" i="2"/>
  <c r="LK58" i="2" s="1"/>
  <c r="KE58" i="2"/>
  <c r="LJ58" i="2" s="1"/>
  <c r="KD58" i="2"/>
  <c r="LI58" i="2" s="1"/>
  <c r="KC58" i="2"/>
  <c r="LH58" i="2" s="1"/>
  <c r="KB58" i="2"/>
  <c r="LG58" i="2" s="1"/>
  <c r="KA58" i="2"/>
  <c r="LF58" i="2" s="1"/>
  <c r="JZ58" i="2"/>
  <c r="LE58" i="2" s="1"/>
  <c r="JY58" i="2"/>
  <c r="LD58" i="2" s="1"/>
  <c r="KN57" i="2"/>
  <c r="LS57" i="2" s="1"/>
  <c r="KM57" i="2"/>
  <c r="LR57" i="2" s="1"/>
  <c r="KK57" i="2"/>
  <c r="LP57" i="2" s="1"/>
  <c r="KJ57" i="2"/>
  <c r="LO57" i="2" s="1"/>
  <c r="KI57" i="2"/>
  <c r="LN57" i="2" s="1"/>
  <c r="KH57" i="2"/>
  <c r="LM57" i="2" s="1"/>
  <c r="KG57" i="2"/>
  <c r="LL57" i="2" s="1"/>
  <c r="KF57" i="2"/>
  <c r="LK57" i="2" s="1"/>
  <c r="KE57" i="2"/>
  <c r="LJ57" i="2" s="1"/>
  <c r="KD57" i="2"/>
  <c r="LI57" i="2" s="1"/>
  <c r="KC57" i="2"/>
  <c r="LH57" i="2" s="1"/>
  <c r="KB57" i="2"/>
  <c r="LG57" i="2" s="1"/>
  <c r="KA57" i="2"/>
  <c r="LF57" i="2" s="1"/>
  <c r="JZ57" i="2"/>
  <c r="LE57" i="2" s="1"/>
  <c r="JY57" i="2"/>
  <c r="LD57" i="2" s="1"/>
  <c r="KN48" i="2"/>
  <c r="LS48" i="2" s="1"/>
  <c r="KM48" i="2"/>
  <c r="KK48" i="2"/>
  <c r="KJ48" i="2"/>
  <c r="KI48" i="2"/>
  <c r="KH48" i="2"/>
  <c r="KG48" i="2"/>
  <c r="KF48" i="2"/>
  <c r="KE48" i="2"/>
  <c r="KD48" i="2"/>
  <c r="KC48" i="2"/>
  <c r="KB48" i="2"/>
  <c r="KA48" i="2"/>
  <c r="JZ48" i="2"/>
  <c r="JY48" i="2"/>
  <c r="KN55" i="2"/>
  <c r="LS55" i="2" s="1"/>
  <c r="KM55" i="2"/>
  <c r="LR55" i="2" s="1"/>
  <c r="KK55" i="2"/>
  <c r="LP55" i="2" s="1"/>
  <c r="KJ55" i="2"/>
  <c r="LO55" i="2" s="1"/>
  <c r="KI55" i="2"/>
  <c r="LN55" i="2" s="1"/>
  <c r="KH55" i="2"/>
  <c r="LM55" i="2" s="1"/>
  <c r="KG55" i="2"/>
  <c r="LL55" i="2" s="1"/>
  <c r="KF55" i="2"/>
  <c r="LK55" i="2" s="1"/>
  <c r="KE55" i="2"/>
  <c r="LJ55" i="2" s="1"/>
  <c r="KD55" i="2"/>
  <c r="LI55" i="2" s="1"/>
  <c r="KC55" i="2"/>
  <c r="LH55" i="2" s="1"/>
  <c r="KB55" i="2"/>
  <c r="LG55" i="2" s="1"/>
  <c r="KA55" i="2"/>
  <c r="LF55" i="2" s="1"/>
  <c r="JZ55" i="2"/>
  <c r="LE55" i="2" s="1"/>
  <c r="JY55" i="2"/>
  <c r="LD55" i="2" s="1"/>
  <c r="KN54" i="2"/>
  <c r="LS54" i="2" s="1"/>
  <c r="KM54" i="2"/>
  <c r="KK54" i="2"/>
  <c r="KJ54" i="2"/>
  <c r="KI54" i="2"/>
  <c r="KH54" i="2"/>
  <c r="KG54" i="2"/>
  <c r="KF54" i="2"/>
  <c r="KE54" i="2"/>
  <c r="KD54" i="2"/>
  <c r="KC54" i="2"/>
  <c r="KB54" i="2"/>
  <c r="KA54" i="2"/>
  <c r="JZ54" i="2"/>
  <c r="JY54" i="2"/>
  <c r="KN94" i="2"/>
  <c r="LS94" i="2" s="1"/>
  <c r="KM94" i="2"/>
  <c r="KK94" i="2"/>
  <c r="KJ94" i="2"/>
  <c r="KI94" i="2"/>
  <c r="KH94" i="2"/>
  <c r="KG94" i="2"/>
  <c r="KF94" i="2"/>
  <c r="KE94" i="2"/>
  <c r="KD94" i="2"/>
  <c r="KC94" i="2"/>
  <c r="KB94" i="2"/>
  <c r="KA94" i="2"/>
  <c r="JZ94" i="2"/>
  <c r="JY94" i="2"/>
  <c r="KN51" i="2"/>
  <c r="LS51" i="2" s="1"/>
  <c r="KM51" i="2"/>
  <c r="LR51" i="2" s="1"/>
  <c r="KK51" i="2"/>
  <c r="LP51" i="2" s="1"/>
  <c r="KJ51" i="2"/>
  <c r="LO51" i="2" s="1"/>
  <c r="KI51" i="2"/>
  <c r="LN51" i="2" s="1"/>
  <c r="KH51" i="2"/>
  <c r="LM51" i="2" s="1"/>
  <c r="KG51" i="2"/>
  <c r="LL51" i="2" s="1"/>
  <c r="KF51" i="2"/>
  <c r="LK51" i="2" s="1"/>
  <c r="KE51" i="2"/>
  <c r="LJ51" i="2" s="1"/>
  <c r="KD51" i="2"/>
  <c r="LI51" i="2" s="1"/>
  <c r="KC51" i="2"/>
  <c r="LH51" i="2" s="1"/>
  <c r="KB51" i="2"/>
  <c r="LG51" i="2" s="1"/>
  <c r="KA51" i="2"/>
  <c r="LF51" i="2" s="1"/>
  <c r="JZ51" i="2"/>
  <c r="LE51" i="2" s="1"/>
  <c r="JY51" i="2"/>
  <c r="LD51" i="2" s="1"/>
  <c r="KN50" i="2"/>
  <c r="LS50" i="2" s="1"/>
  <c r="KM50" i="2"/>
  <c r="LR50" i="2" s="1"/>
  <c r="KK50" i="2"/>
  <c r="LP50" i="2" s="1"/>
  <c r="KJ50" i="2"/>
  <c r="LO50" i="2" s="1"/>
  <c r="KI50" i="2"/>
  <c r="LN50" i="2" s="1"/>
  <c r="KH50" i="2"/>
  <c r="LM50" i="2" s="1"/>
  <c r="KG50" i="2"/>
  <c r="LL50" i="2" s="1"/>
  <c r="KF50" i="2"/>
  <c r="LK50" i="2" s="1"/>
  <c r="KE50" i="2"/>
  <c r="LJ50" i="2" s="1"/>
  <c r="KD50" i="2"/>
  <c r="LI50" i="2" s="1"/>
  <c r="KC50" i="2"/>
  <c r="LH50" i="2" s="1"/>
  <c r="KB50" i="2"/>
  <c r="LG50" i="2" s="1"/>
  <c r="KA50" i="2"/>
  <c r="LF50" i="2" s="1"/>
  <c r="JZ50" i="2"/>
  <c r="LE50" i="2" s="1"/>
  <c r="JY50" i="2"/>
  <c r="LD50" i="2" s="1"/>
  <c r="KN49" i="2"/>
  <c r="LS49" i="2" s="1"/>
  <c r="KM49" i="2"/>
  <c r="LR49" i="2" s="1"/>
  <c r="KK49" i="2"/>
  <c r="LP49" i="2" s="1"/>
  <c r="KJ49" i="2"/>
  <c r="LO49" i="2" s="1"/>
  <c r="KI49" i="2"/>
  <c r="LN49" i="2" s="1"/>
  <c r="KH49" i="2"/>
  <c r="LM49" i="2" s="1"/>
  <c r="KG49" i="2"/>
  <c r="LL49" i="2" s="1"/>
  <c r="KF49" i="2"/>
  <c r="LK49" i="2" s="1"/>
  <c r="KE49" i="2"/>
  <c r="LJ49" i="2" s="1"/>
  <c r="KD49" i="2"/>
  <c r="LI49" i="2" s="1"/>
  <c r="KC49" i="2"/>
  <c r="LH49" i="2" s="1"/>
  <c r="KB49" i="2"/>
  <c r="LG49" i="2" s="1"/>
  <c r="KA49" i="2"/>
  <c r="LF49" i="2" s="1"/>
  <c r="JZ49" i="2"/>
  <c r="LE49" i="2" s="1"/>
  <c r="JY49" i="2"/>
  <c r="LD49" i="2" s="1"/>
  <c r="KN15" i="2"/>
  <c r="LS15" i="2" s="1"/>
  <c r="KM15" i="2"/>
  <c r="KK15" i="2"/>
  <c r="KJ15" i="2"/>
  <c r="KI15" i="2"/>
  <c r="KH15" i="2"/>
  <c r="KG15" i="2"/>
  <c r="KF15" i="2"/>
  <c r="KE15" i="2"/>
  <c r="KD15" i="2"/>
  <c r="KC15" i="2"/>
  <c r="KB15" i="2"/>
  <c r="KA15" i="2"/>
  <c r="JZ15" i="2"/>
  <c r="JY15" i="2"/>
  <c r="KN53" i="2"/>
  <c r="LS53" i="2" s="1"/>
  <c r="KM53" i="2"/>
  <c r="KK53" i="2"/>
  <c r="KJ53" i="2"/>
  <c r="KI53" i="2"/>
  <c r="KH53" i="2"/>
  <c r="KG53" i="2"/>
  <c r="KF53" i="2"/>
  <c r="KE53" i="2"/>
  <c r="KD53" i="2"/>
  <c r="KC53" i="2"/>
  <c r="KB53" i="2"/>
  <c r="KA53" i="2"/>
  <c r="JZ53" i="2"/>
  <c r="JY53" i="2"/>
  <c r="KN45" i="2"/>
  <c r="LS45" i="2" s="1"/>
  <c r="KM45" i="2"/>
  <c r="LR45" i="2" s="1"/>
  <c r="KK45" i="2"/>
  <c r="LP45" i="2" s="1"/>
  <c r="KJ45" i="2"/>
  <c r="LO45" i="2" s="1"/>
  <c r="KI45" i="2"/>
  <c r="LN45" i="2" s="1"/>
  <c r="KH45" i="2"/>
  <c r="LM45" i="2" s="1"/>
  <c r="KG45" i="2"/>
  <c r="LL45" i="2" s="1"/>
  <c r="KF45" i="2"/>
  <c r="LK45" i="2" s="1"/>
  <c r="KE45" i="2"/>
  <c r="LJ45" i="2" s="1"/>
  <c r="KD45" i="2"/>
  <c r="LI45" i="2" s="1"/>
  <c r="KC45" i="2"/>
  <c r="LH45" i="2" s="1"/>
  <c r="KB45" i="2"/>
  <c r="LG45" i="2" s="1"/>
  <c r="KA45" i="2"/>
  <c r="LF45" i="2" s="1"/>
  <c r="JZ45" i="2"/>
  <c r="LE45" i="2" s="1"/>
  <c r="JY45" i="2"/>
  <c r="LD45" i="2" s="1"/>
  <c r="KN44" i="2"/>
  <c r="LS44" i="2" s="1"/>
  <c r="KM44" i="2"/>
  <c r="KK44" i="2"/>
  <c r="KJ44" i="2"/>
  <c r="KI44" i="2"/>
  <c r="KH44" i="2"/>
  <c r="KG44" i="2"/>
  <c r="KF44" i="2"/>
  <c r="KE44" i="2"/>
  <c r="KD44" i="2"/>
  <c r="KC44" i="2"/>
  <c r="KB44" i="2"/>
  <c r="KA44" i="2"/>
  <c r="JZ44" i="2"/>
  <c r="JY44" i="2"/>
  <c r="KN43" i="2"/>
  <c r="LS43" i="2" s="1"/>
  <c r="KM43" i="2"/>
  <c r="LR43" i="2" s="1"/>
  <c r="KK43" i="2"/>
  <c r="LP43" i="2" s="1"/>
  <c r="KJ43" i="2"/>
  <c r="LO43" i="2" s="1"/>
  <c r="KI43" i="2"/>
  <c r="LN43" i="2" s="1"/>
  <c r="KH43" i="2"/>
  <c r="LM43" i="2" s="1"/>
  <c r="KG43" i="2"/>
  <c r="LL43" i="2" s="1"/>
  <c r="KF43" i="2"/>
  <c r="LK43" i="2" s="1"/>
  <c r="KE43" i="2"/>
  <c r="LJ43" i="2" s="1"/>
  <c r="KD43" i="2"/>
  <c r="LI43" i="2" s="1"/>
  <c r="KC43" i="2"/>
  <c r="LH43" i="2" s="1"/>
  <c r="KB43" i="2"/>
  <c r="LG43" i="2" s="1"/>
  <c r="KA43" i="2"/>
  <c r="LF43" i="2" s="1"/>
  <c r="JZ43" i="2"/>
  <c r="LE43" i="2" s="1"/>
  <c r="JY43" i="2"/>
  <c r="LD43" i="2" s="1"/>
  <c r="KN8" i="2"/>
  <c r="LS8" i="2" s="1"/>
  <c r="KM8" i="2"/>
  <c r="KK8" i="2"/>
  <c r="KJ8" i="2"/>
  <c r="KI8" i="2"/>
  <c r="KH8" i="2"/>
  <c r="KG8" i="2"/>
  <c r="KF8" i="2"/>
  <c r="KE8" i="2"/>
  <c r="KD8" i="2"/>
  <c r="KC8" i="2"/>
  <c r="KB8" i="2"/>
  <c r="KA8" i="2"/>
  <c r="JZ8" i="2"/>
  <c r="JY8" i="2"/>
  <c r="KN41" i="2"/>
  <c r="LS41" i="2" s="1"/>
  <c r="KM41" i="2"/>
  <c r="LR41" i="2" s="1"/>
  <c r="KK41" i="2"/>
  <c r="LP41" i="2" s="1"/>
  <c r="KJ41" i="2"/>
  <c r="LO41" i="2" s="1"/>
  <c r="KI41" i="2"/>
  <c r="LN41" i="2" s="1"/>
  <c r="KH41" i="2"/>
  <c r="LM41" i="2" s="1"/>
  <c r="KG41" i="2"/>
  <c r="LL41" i="2" s="1"/>
  <c r="KF41" i="2"/>
  <c r="LK41" i="2" s="1"/>
  <c r="KE41" i="2"/>
  <c r="LJ41" i="2" s="1"/>
  <c r="KD41" i="2"/>
  <c r="LI41" i="2" s="1"/>
  <c r="KC41" i="2"/>
  <c r="LH41" i="2" s="1"/>
  <c r="KB41" i="2"/>
  <c r="LG41" i="2" s="1"/>
  <c r="KA41" i="2"/>
  <c r="LF41" i="2" s="1"/>
  <c r="JZ41" i="2"/>
  <c r="LE41" i="2" s="1"/>
  <c r="JY41" i="2"/>
  <c r="LD41" i="2" s="1"/>
  <c r="KN40" i="2"/>
  <c r="LS40" i="2" s="1"/>
  <c r="KM40" i="2"/>
  <c r="LR40" i="2" s="1"/>
  <c r="KK40" i="2"/>
  <c r="LP40" i="2" s="1"/>
  <c r="KJ40" i="2"/>
  <c r="LO40" i="2" s="1"/>
  <c r="KI40" i="2"/>
  <c r="LN40" i="2" s="1"/>
  <c r="KH40" i="2"/>
  <c r="LM40" i="2" s="1"/>
  <c r="KG40" i="2"/>
  <c r="LL40" i="2" s="1"/>
  <c r="KF40" i="2"/>
  <c r="LK40" i="2" s="1"/>
  <c r="KE40" i="2"/>
  <c r="LJ40" i="2" s="1"/>
  <c r="KD40" i="2"/>
  <c r="LI40" i="2" s="1"/>
  <c r="KC40" i="2"/>
  <c r="LH40" i="2" s="1"/>
  <c r="KB40" i="2"/>
  <c r="LG40" i="2" s="1"/>
  <c r="KA40" i="2"/>
  <c r="LF40" i="2" s="1"/>
  <c r="JZ40" i="2"/>
  <c r="LE40" i="2" s="1"/>
  <c r="JY40" i="2"/>
  <c r="LD40" i="2" s="1"/>
  <c r="KN39" i="2"/>
  <c r="LS39" i="2" s="1"/>
  <c r="KM39" i="2"/>
  <c r="LR39" i="2" s="1"/>
  <c r="KK39" i="2"/>
  <c r="LP39" i="2" s="1"/>
  <c r="KJ39" i="2"/>
  <c r="LO39" i="2" s="1"/>
  <c r="KI39" i="2"/>
  <c r="LN39" i="2" s="1"/>
  <c r="KH39" i="2"/>
  <c r="LM39" i="2" s="1"/>
  <c r="KG39" i="2"/>
  <c r="LL39" i="2" s="1"/>
  <c r="KF39" i="2"/>
  <c r="LK39" i="2" s="1"/>
  <c r="KE39" i="2"/>
  <c r="LJ39" i="2" s="1"/>
  <c r="KD39" i="2"/>
  <c r="LI39" i="2" s="1"/>
  <c r="KC39" i="2"/>
  <c r="LH39" i="2" s="1"/>
  <c r="KB39" i="2"/>
  <c r="LG39" i="2" s="1"/>
  <c r="KA39" i="2"/>
  <c r="LF39" i="2" s="1"/>
  <c r="JZ39" i="2"/>
  <c r="LE39" i="2" s="1"/>
  <c r="JY39" i="2"/>
  <c r="LD39" i="2" s="1"/>
  <c r="KN38" i="2"/>
  <c r="LS38" i="2" s="1"/>
  <c r="KM38" i="2"/>
  <c r="LR38" i="2" s="1"/>
  <c r="KK38" i="2"/>
  <c r="LP38" i="2" s="1"/>
  <c r="KJ38" i="2"/>
  <c r="LO38" i="2" s="1"/>
  <c r="KI38" i="2"/>
  <c r="LN38" i="2" s="1"/>
  <c r="KH38" i="2"/>
  <c r="LM38" i="2" s="1"/>
  <c r="KG38" i="2"/>
  <c r="LL38" i="2" s="1"/>
  <c r="KF38" i="2"/>
  <c r="LK38" i="2" s="1"/>
  <c r="KE38" i="2"/>
  <c r="LJ38" i="2" s="1"/>
  <c r="KD38" i="2"/>
  <c r="LI38" i="2" s="1"/>
  <c r="KC38" i="2"/>
  <c r="LH38" i="2" s="1"/>
  <c r="KB38" i="2"/>
  <c r="LG38" i="2" s="1"/>
  <c r="KA38" i="2"/>
  <c r="LF38" i="2" s="1"/>
  <c r="JZ38" i="2"/>
  <c r="LE38" i="2" s="1"/>
  <c r="JY38" i="2"/>
  <c r="LD38" i="2" s="1"/>
  <c r="KN37" i="2"/>
  <c r="LS37" i="2" s="1"/>
  <c r="KM37" i="2"/>
  <c r="LR37" i="2" s="1"/>
  <c r="KK37" i="2"/>
  <c r="LP37" i="2" s="1"/>
  <c r="KJ37" i="2"/>
  <c r="LO37" i="2" s="1"/>
  <c r="KI37" i="2"/>
  <c r="LN37" i="2" s="1"/>
  <c r="KH37" i="2"/>
  <c r="LM37" i="2" s="1"/>
  <c r="KG37" i="2"/>
  <c r="LL37" i="2" s="1"/>
  <c r="KF37" i="2"/>
  <c r="LK37" i="2" s="1"/>
  <c r="KE37" i="2"/>
  <c r="LJ37" i="2" s="1"/>
  <c r="KD37" i="2"/>
  <c r="LI37" i="2" s="1"/>
  <c r="KC37" i="2"/>
  <c r="LH37" i="2" s="1"/>
  <c r="KB37" i="2"/>
  <c r="LG37" i="2" s="1"/>
  <c r="KA37" i="2"/>
  <c r="LF37" i="2" s="1"/>
  <c r="JZ37" i="2"/>
  <c r="LE37" i="2" s="1"/>
  <c r="JY37" i="2"/>
  <c r="LD37" i="2" s="1"/>
  <c r="KN36" i="2"/>
  <c r="LS36" i="2" s="1"/>
  <c r="KM36" i="2"/>
  <c r="LR36" i="2" s="1"/>
  <c r="KK36" i="2"/>
  <c r="LP36" i="2" s="1"/>
  <c r="KJ36" i="2"/>
  <c r="LO36" i="2" s="1"/>
  <c r="KI36" i="2"/>
  <c r="LN36" i="2" s="1"/>
  <c r="KH36" i="2"/>
  <c r="LM36" i="2" s="1"/>
  <c r="KG36" i="2"/>
  <c r="LL36" i="2" s="1"/>
  <c r="KF36" i="2"/>
  <c r="LK36" i="2" s="1"/>
  <c r="KE36" i="2"/>
  <c r="LJ36" i="2" s="1"/>
  <c r="KD36" i="2"/>
  <c r="LI36" i="2" s="1"/>
  <c r="KC36" i="2"/>
  <c r="LH36" i="2" s="1"/>
  <c r="KB36" i="2"/>
  <c r="LG36" i="2" s="1"/>
  <c r="KA36" i="2"/>
  <c r="LF36" i="2" s="1"/>
  <c r="JZ36" i="2"/>
  <c r="LE36" i="2" s="1"/>
  <c r="JY36" i="2"/>
  <c r="LD36" i="2" s="1"/>
  <c r="KN35" i="2"/>
  <c r="KM35" i="2"/>
  <c r="KK35" i="2"/>
  <c r="KJ35" i="2"/>
  <c r="KI35" i="2"/>
  <c r="KH35" i="2"/>
  <c r="KG35" i="2"/>
  <c r="KF35" i="2"/>
  <c r="KE35" i="2"/>
  <c r="KD35" i="2"/>
  <c r="KC35" i="2"/>
  <c r="KB35" i="2"/>
  <c r="KA35" i="2"/>
  <c r="JZ35" i="2"/>
  <c r="JY35" i="2"/>
  <c r="KN34" i="2"/>
  <c r="LS34" i="2" s="1"/>
  <c r="KM34" i="2"/>
  <c r="KK34" i="2"/>
  <c r="KJ34" i="2"/>
  <c r="KI34" i="2"/>
  <c r="KH34" i="2"/>
  <c r="KG34" i="2"/>
  <c r="KF34" i="2"/>
  <c r="KE34" i="2"/>
  <c r="KD34" i="2"/>
  <c r="KC34" i="2"/>
  <c r="KB34" i="2"/>
  <c r="KA34" i="2"/>
  <c r="JZ34" i="2"/>
  <c r="JY34" i="2"/>
  <c r="KN96" i="2"/>
  <c r="LS96" i="2" s="1"/>
  <c r="KM96" i="2"/>
  <c r="KK96" i="2"/>
  <c r="KJ96" i="2"/>
  <c r="KI96" i="2"/>
  <c r="KH96" i="2"/>
  <c r="KG96" i="2"/>
  <c r="KF96" i="2"/>
  <c r="KE96" i="2"/>
  <c r="KD96" i="2"/>
  <c r="KC96" i="2"/>
  <c r="KB96" i="2"/>
  <c r="KA96" i="2"/>
  <c r="JZ96" i="2"/>
  <c r="JY96" i="2"/>
  <c r="KN32" i="2"/>
  <c r="LS32" i="2" s="1"/>
  <c r="KM32" i="2"/>
  <c r="LR32" i="2" s="1"/>
  <c r="KK32" i="2"/>
  <c r="LP32" i="2" s="1"/>
  <c r="KJ32" i="2"/>
  <c r="LO32" i="2" s="1"/>
  <c r="KI32" i="2"/>
  <c r="LN32" i="2" s="1"/>
  <c r="KH32" i="2"/>
  <c r="LM32" i="2" s="1"/>
  <c r="KG32" i="2"/>
  <c r="LL32" i="2" s="1"/>
  <c r="KF32" i="2"/>
  <c r="LK32" i="2" s="1"/>
  <c r="KE32" i="2"/>
  <c r="LJ32" i="2" s="1"/>
  <c r="KD32" i="2"/>
  <c r="LI32" i="2" s="1"/>
  <c r="KC32" i="2"/>
  <c r="LH32" i="2" s="1"/>
  <c r="KB32" i="2"/>
  <c r="LG32" i="2" s="1"/>
  <c r="KA32" i="2"/>
  <c r="LF32" i="2" s="1"/>
  <c r="JZ32" i="2"/>
  <c r="LE32" i="2" s="1"/>
  <c r="JY32" i="2"/>
  <c r="LD32" i="2" s="1"/>
  <c r="KN31" i="2"/>
  <c r="LS31" i="2" s="1"/>
  <c r="KM31" i="2"/>
  <c r="LR31" i="2" s="1"/>
  <c r="KK31" i="2"/>
  <c r="LP31" i="2" s="1"/>
  <c r="KJ31" i="2"/>
  <c r="LO31" i="2" s="1"/>
  <c r="KI31" i="2"/>
  <c r="LN31" i="2" s="1"/>
  <c r="KH31" i="2"/>
  <c r="LM31" i="2" s="1"/>
  <c r="KG31" i="2"/>
  <c r="LL31" i="2" s="1"/>
  <c r="KF31" i="2"/>
  <c r="LK31" i="2" s="1"/>
  <c r="KE31" i="2"/>
  <c r="LJ31" i="2" s="1"/>
  <c r="KD31" i="2"/>
  <c r="LI31" i="2" s="1"/>
  <c r="KC31" i="2"/>
  <c r="LH31" i="2" s="1"/>
  <c r="KB31" i="2"/>
  <c r="LG31" i="2" s="1"/>
  <c r="KA31" i="2"/>
  <c r="LF31" i="2" s="1"/>
  <c r="JZ31" i="2"/>
  <c r="LE31" i="2" s="1"/>
  <c r="JY31" i="2"/>
  <c r="LD31" i="2" s="1"/>
  <c r="KN30" i="2"/>
  <c r="LS30" i="2" s="1"/>
  <c r="KM30" i="2"/>
  <c r="LR30" i="2" s="1"/>
  <c r="KK30" i="2"/>
  <c r="LP30" i="2" s="1"/>
  <c r="KJ30" i="2"/>
  <c r="LO30" i="2" s="1"/>
  <c r="KI30" i="2"/>
  <c r="LN30" i="2" s="1"/>
  <c r="KH30" i="2"/>
  <c r="LM30" i="2" s="1"/>
  <c r="KG30" i="2"/>
  <c r="LL30" i="2" s="1"/>
  <c r="KF30" i="2"/>
  <c r="LK30" i="2" s="1"/>
  <c r="KE30" i="2"/>
  <c r="LJ30" i="2" s="1"/>
  <c r="KD30" i="2"/>
  <c r="LI30" i="2" s="1"/>
  <c r="KC30" i="2"/>
  <c r="LH30" i="2" s="1"/>
  <c r="KB30" i="2"/>
  <c r="LG30" i="2" s="1"/>
  <c r="KA30" i="2"/>
  <c r="LF30" i="2" s="1"/>
  <c r="JZ30" i="2"/>
  <c r="LE30" i="2" s="1"/>
  <c r="JY30" i="2"/>
  <c r="LD30" i="2" s="1"/>
  <c r="KN29" i="2"/>
  <c r="LS29" i="2" s="1"/>
  <c r="KM29" i="2"/>
  <c r="LR29" i="2" s="1"/>
  <c r="KK29" i="2"/>
  <c r="LP29" i="2" s="1"/>
  <c r="KJ29" i="2"/>
  <c r="LO29" i="2" s="1"/>
  <c r="KI29" i="2"/>
  <c r="LN29" i="2" s="1"/>
  <c r="KH29" i="2"/>
  <c r="LM29" i="2" s="1"/>
  <c r="KG29" i="2"/>
  <c r="LL29" i="2" s="1"/>
  <c r="KF29" i="2"/>
  <c r="LK29" i="2" s="1"/>
  <c r="KE29" i="2"/>
  <c r="LJ29" i="2" s="1"/>
  <c r="KD29" i="2"/>
  <c r="LI29" i="2" s="1"/>
  <c r="KC29" i="2"/>
  <c r="LH29" i="2" s="1"/>
  <c r="KB29" i="2"/>
  <c r="LG29" i="2" s="1"/>
  <c r="KA29" i="2"/>
  <c r="LF29" i="2" s="1"/>
  <c r="JZ29" i="2"/>
  <c r="LE29" i="2" s="1"/>
  <c r="JY29" i="2"/>
  <c r="LD29" i="2" s="1"/>
  <c r="KN28" i="2"/>
  <c r="LS28" i="2" s="1"/>
  <c r="KM28" i="2"/>
  <c r="LR28" i="2" s="1"/>
  <c r="KK28" i="2"/>
  <c r="LP28" i="2" s="1"/>
  <c r="KJ28" i="2"/>
  <c r="LO28" i="2" s="1"/>
  <c r="KI28" i="2"/>
  <c r="LN28" i="2" s="1"/>
  <c r="KH28" i="2"/>
  <c r="LM28" i="2" s="1"/>
  <c r="KG28" i="2"/>
  <c r="LL28" i="2" s="1"/>
  <c r="KF28" i="2"/>
  <c r="LK28" i="2" s="1"/>
  <c r="KE28" i="2"/>
  <c r="LJ28" i="2" s="1"/>
  <c r="KD28" i="2"/>
  <c r="LI28" i="2" s="1"/>
  <c r="KC28" i="2"/>
  <c r="LH28" i="2" s="1"/>
  <c r="KB28" i="2"/>
  <c r="LG28" i="2" s="1"/>
  <c r="KA28" i="2"/>
  <c r="LF28" i="2" s="1"/>
  <c r="JZ28" i="2"/>
  <c r="LE28" i="2" s="1"/>
  <c r="JY28" i="2"/>
  <c r="LD28" i="2" s="1"/>
  <c r="KN27" i="2"/>
  <c r="LS27" i="2" s="1"/>
  <c r="KM27" i="2"/>
  <c r="LR27" i="2" s="1"/>
  <c r="KK27" i="2"/>
  <c r="LP27" i="2" s="1"/>
  <c r="KJ27" i="2"/>
  <c r="LO27" i="2" s="1"/>
  <c r="KI27" i="2"/>
  <c r="LN27" i="2" s="1"/>
  <c r="KH27" i="2"/>
  <c r="LM27" i="2" s="1"/>
  <c r="KG27" i="2"/>
  <c r="LL27" i="2" s="1"/>
  <c r="KF27" i="2"/>
  <c r="LK27" i="2" s="1"/>
  <c r="KE27" i="2"/>
  <c r="LJ27" i="2" s="1"/>
  <c r="KD27" i="2"/>
  <c r="LI27" i="2" s="1"/>
  <c r="KC27" i="2"/>
  <c r="LH27" i="2" s="1"/>
  <c r="KB27" i="2"/>
  <c r="LG27" i="2" s="1"/>
  <c r="KA27" i="2"/>
  <c r="LF27" i="2" s="1"/>
  <c r="JZ27" i="2"/>
  <c r="LE27" i="2" s="1"/>
  <c r="JY27" i="2"/>
  <c r="LD27" i="2" s="1"/>
  <c r="KN26" i="2"/>
  <c r="LS26" i="2" s="1"/>
  <c r="KM26" i="2"/>
  <c r="LR26" i="2" s="1"/>
  <c r="KK26" i="2"/>
  <c r="LP26" i="2" s="1"/>
  <c r="KJ26" i="2"/>
  <c r="LO26" i="2" s="1"/>
  <c r="KI26" i="2"/>
  <c r="LN26" i="2" s="1"/>
  <c r="KH26" i="2"/>
  <c r="LM26" i="2" s="1"/>
  <c r="KG26" i="2"/>
  <c r="LL26" i="2" s="1"/>
  <c r="KF26" i="2"/>
  <c r="LK26" i="2" s="1"/>
  <c r="KE26" i="2"/>
  <c r="LJ26" i="2" s="1"/>
  <c r="KD26" i="2"/>
  <c r="LI26" i="2" s="1"/>
  <c r="KC26" i="2"/>
  <c r="LH26" i="2" s="1"/>
  <c r="KB26" i="2"/>
  <c r="LG26" i="2" s="1"/>
  <c r="KA26" i="2"/>
  <c r="LF26" i="2" s="1"/>
  <c r="JZ26" i="2"/>
  <c r="LE26" i="2" s="1"/>
  <c r="JY26" i="2"/>
  <c r="LD26" i="2" s="1"/>
  <c r="KN25" i="2"/>
  <c r="LS25" i="2" s="1"/>
  <c r="KM25" i="2"/>
  <c r="LR25" i="2" s="1"/>
  <c r="KK25" i="2"/>
  <c r="LP25" i="2" s="1"/>
  <c r="KJ25" i="2"/>
  <c r="LO25" i="2" s="1"/>
  <c r="KI25" i="2"/>
  <c r="LN25" i="2" s="1"/>
  <c r="KH25" i="2"/>
  <c r="LM25" i="2" s="1"/>
  <c r="KG25" i="2"/>
  <c r="LL25" i="2" s="1"/>
  <c r="KF25" i="2"/>
  <c r="LK25" i="2" s="1"/>
  <c r="KE25" i="2"/>
  <c r="LJ25" i="2" s="1"/>
  <c r="KD25" i="2"/>
  <c r="LI25" i="2" s="1"/>
  <c r="KC25" i="2"/>
  <c r="LH25" i="2" s="1"/>
  <c r="KB25" i="2"/>
  <c r="LG25" i="2" s="1"/>
  <c r="KA25" i="2"/>
  <c r="LF25" i="2" s="1"/>
  <c r="JZ25" i="2"/>
  <c r="LE25" i="2" s="1"/>
  <c r="JY25" i="2"/>
  <c r="LD25" i="2" s="1"/>
  <c r="KN24" i="2"/>
  <c r="LS24" i="2" s="1"/>
  <c r="KM24" i="2"/>
  <c r="LR24" i="2" s="1"/>
  <c r="KK24" i="2"/>
  <c r="LP24" i="2" s="1"/>
  <c r="KJ24" i="2"/>
  <c r="LO24" i="2" s="1"/>
  <c r="KI24" i="2"/>
  <c r="LN24" i="2" s="1"/>
  <c r="KH24" i="2"/>
  <c r="LM24" i="2" s="1"/>
  <c r="KG24" i="2"/>
  <c r="LL24" i="2" s="1"/>
  <c r="KF24" i="2"/>
  <c r="LK24" i="2" s="1"/>
  <c r="KE24" i="2"/>
  <c r="LJ24" i="2" s="1"/>
  <c r="KD24" i="2"/>
  <c r="LI24" i="2" s="1"/>
  <c r="KC24" i="2"/>
  <c r="LH24" i="2" s="1"/>
  <c r="KA24" i="2"/>
  <c r="LF24" i="2" s="1"/>
  <c r="JZ24" i="2"/>
  <c r="LE24" i="2" s="1"/>
  <c r="JY24" i="2"/>
  <c r="LD24" i="2" s="1"/>
  <c r="KN23" i="2"/>
  <c r="LS23" i="2" s="1"/>
  <c r="KM23" i="2"/>
  <c r="LR23" i="2" s="1"/>
  <c r="KK23" i="2"/>
  <c r="LP23" i="2" s="1"/>
  <c r="KJ23" i="2"/>
  <c r="LO23" i="2" s="1"/>
  <c r="KI23" i="2"/>
  <c r="LN23" i="2" s="1"/>
  <c r="KH23" i="2"/>
  <c r="LM23" i="2" s="1"/>
  <c r="KG23" i="2"/>
  <c r="LL23" i="2" s="1"/>
  <c r="KF23" i="2"/>
  <c r="LK23" i="2" s="1"/>
  <c r="KE23" i="2"/>
  <c r="LJ23" i="2" s="1"/>
  <c r="KD23" i="2"/>
  <c r="LI23" i="2" s="1"/>
  <c r="KC23" i="2"/>
  <c r="LH23" i="2" s="1"/>
  <c r="KB23" i="2"/>
  <c r="LG23" i="2" s="1"/>
  <c r="KA23" i="2"/>
  <c r="LF23" i="2" s="1"/>
  <c r="JZ23" i="2"/>
  <c r="LE23" i="2" s="1"/>
  <c r="JY23" i="2"/>
  <c r="LD23" i="2" s="1"/>
  <c r="KN22" i="2"/>
  <c r="LS22" i="2" s="1"/>
  <c r="KM22" i="2"/>
  <c r="LR22" i="2" s="1"/>
  <c r="KK22" i="2"/>
  <c r="LP22" i="2" s="1"/>
  <c r="KJ22" i="2"/>
  <c r="LO22" i="2" s="1"/>
  <c r="KI22" i="2"/>
  <c r="LN22" i="2" s="1"/>
  <c r="KH22" i="2"/>
  <c r="LM22" i="2" s="1"/>
  <c r="KG22" i="2"/>
  <c r="LL22" i="2" s="1"/>
  <c r="KF22" i="2"/>
  <c r="LK22" i="2" s="1"/>
  <c r="KE22" i="2"/>
  <c r="LJ22" i="2" s="1"/>
  <c r="KD22" i="2"/>
  <c r="LI22" i="2" s="1"/>
  <c r="KC22" i="2"/>
  <c r="LH22" i="2" s="1"/>
  <c r="KB22" i="2"/>
  <c r="LG22" i="2" s="1"/>
  <c r="KA22" i="2"/>
  <c r="LF22" i="2" s="1"/>
  <c r="JZ22" i="2"/>
  <c r="LE22" i="2" s="1"/>
  <c r="JY22" i="2"/>
  <c r="LD22" i="2" s="1"/>
  <c r="KN21" i="2"/>
  <c r="LS21" i="2" s="1"/>
  <c r="KM21" i="2"/>
  <c r="LR21" i="2" s="1"/>
  <c r="KK21" i="2"/>
  <c r="LP21" i="2" s="1"/>
  <c r="KJ21" i="2"/>
  <c r="LO21" i="2" s="1"/>
  <c r="KI21" i="2"/>
  <c r="LN21" i="2" s="1"/>
  <c r="KH21" i="2"/>
  <c r="LM21" i="2" s="1"/>
  <c r="KG21" i="2"/>
  <c r="LL21" i="2" s="1"/>
  <c r="KF21" i="2"/>
  <c r="LK21" i="2" s="1"/>
  <c r="KE21" i="2"/>
  <c r="LJ21" i="2" s="1"/>
  <c r="KD21" i="2"/>
  <c r="LI21" i="2" s="1"/>
  <c r="KC21" i="2"/>
  <c r="LH21" i="2" s="1"/>
  <c r="KB21" i="2"/>
  <c r="LG21" i="2" s="1"/>
  <c r="KA21" i="2"/>
  <c r="LF21" i="2" s="1"/>
  <c r="JZ21" i="2"/>
  <c r="LE21" i="2" s="1"/>
  <c r="JY21" i="2"/>
  <c r="LD21" i="2" s="1"/>
  <c r="KN20" i="2"/>
  <c r="LS20" i="2" s="1"/>
  <c r="KM20" i="2"/>
  <c r="LR20" i="2" s="1"/>
  <c r="KK20" i="2"/>
  <c r="LP20" i="2" s="1"/>
  <c r="KJ20" i="2"/>
  <c r="LO20" i="2" s="1"/>
  <c r="KI20" i="2"/>
  <c r="LN20" i="2" s="1"/>
  <c r="KH20" i="2"/>
  <c r="LM20" i="2" s="1"/>
  <c r="KG20" i="2"/>
  <c r="LL20" i="2" s="1"/>
  <c r="KF20" i="2"/>
  <c r="LK20" i="2" s="1"/>
  <c r="KE20" i="2"/>
  <c r="LJ20" i="2" s="1"/>
  <c r="KD20" i="2"/>
  <c r="LI20" i="2" s="1"/>
  <c r="KC20" i="2"/>
  <c r="LH20" i="2" s="1"/>
  <c r="KB20" i="2"/>
  <c r="LG20" i="2" s="1"/>
  <c r="KA20" i="2"/>
  <c r="LF20" i="2" s="1"/>
  <c r="JZ20" i="2"/>
  <c r="LE20" i="2" s="1"/>
  <c r="JY20" i="2"/>
  <c r="LD20" i="2" s="1"/>
  <c r="KN19" i="2"/>
  <c r="LS19" i="2" s="1"/>
  <c r="KM19" i="2"/>
  <c r="LR19" i="2" s="1"/>
  <c r="KK19" i="2"/>
  <c r="LP19" i="2" s="1"/>
  <c r="KJ19" i="2"/>
  <c r="LO19" i="2" s="1"/>
  <c r="KI19" i="2"/>
  <c r="LN19" i="2" s="1"/>
  <c r="KH19" i="2"/>
  <c r="LM19" i="2" s="1"/>
  <c r="KG19" i="2"/>
  <c r="LL19" i="2" s="1"/>
  <c r="KF19" i="2"/>
  <c r="LK19" i="2" s="1"/>
  <c r="KE19" i="2"/>
  <c r="LJ19" i="2" s="1"/>
  <c r="KD19" i="2"/>
  <c r="LI19" i="2" s="1"/>
  <c r="KC19" i="2"/>
  <c r="LH19" i="2" s="1"/>
  <c r="KB19" i="2"/>
  <c r="LG19" i="2" s="1"/>
  <c r="KA19" i="2"/>
  <c r="LF19" i="2" s="1"/>
  <c r="JZ19" i="2"/>
  <c r="LE19" i="2" s="1"/>
  <c r="JY19" i="2"/>
  <c r="LD19" i="2" s="1"/>
  <c r="KN18" i="2"/>
  <c r="LS18" i="2" s="1"/>
  <c r="KM18" i="2"/>
  <c r="LR18" i="2" s="1"/>
  <c r="KK18" i="2"/>
  <c r="LP18" i="2" s="1"/>
  <c r="KJ18" i="2"/>
  <c r="LO18" i="2" s="1"/>
  <c r="KI18" i="2"/>
  <c r="LN18" i="2" s="1"/>
  <c r="KH18" i="2"/>
  <c r="LM18" i="2" s="1"/>
  <c r="KG18" i="2"/>
  <c r="LL18" i="2" s="1"/>
  <c r="KF18" i="2"/>
  <c r="LK18" i="2" s="1"/>
  <c r="KE18" i="2"/>
  <c r="LJ18" i="2" s="1"/>
  <c r="KD18" i="2"/>
  <c r="LI18" i="2" s="1"/>
  <c r="KC18" i="2"/>
  <c r="LH18" i="2" s="1"/>
  <c r="KB18" i="2"/>
  <c r="LG18" i="2" s="1"/>
  <c r="KA18" i="2"/>
  <c r="LF18" i="2" s="1"/>
  <c r="JZ18" i="2"/>
  <c r="LE18" i="2" s="1"/>
  <c r="JY18" i="2"/>
  <c r="LD18" i="2" s="1"/>
  <c r="KN17" i="2"/>
  <c r="LS17" i="2" s="1"/>
  <c r="KM17" i="2"/>
  <c r="LR17" i="2" s="1"/>
  <c r="KK17" i="2"/>
  <c r="LP17" i="2" s="1"/>
  <c r="KJ17" i="2"/>
  <c r="LO17" i="2" s="1"/>
  <c r="KI17" i="2"/>
  <c r="LN17" i="2" s="1"/>
  <c r="KH17" i="2"/>
  <c r="LM17" i="2" s="1"/>
  <c r="KG17" i="2"/>
  <c r="LL17" i="2" s="1"/>
  <c r="KF17" i="2"/>
  <c r="LK17" i="2" s="1"/>
  <c r="KE17" i="2"/>
  <c r="LJ17" i="2" s="1"/>
  <c r="KD17" i="2"/>
  <c r="LI17" i="2" s="1"/>
  <c r="KC17" i="2"/>
  <c r="LH17" i="2" s="1"/>
  <c r="KB17" i="2"/>
  <c r="LG17" i="2" s="1"/>
  <c r="KA17" i="2"/>
  <c r="LF17" i="2" s="1"/>
  <c r="JZ17" i="2"/>
  <c r="LE17" i="2" s="1"/>
  <c r="JY17" i="2"/>
  <c r="LD17" i="2" s="1"/>
  <c r="KN71" i="2"/>
  <c r="LS71" i="2" s="1"/>
  <c r="KM71" i="2"/>
  <c r="KK71" i="2"/>
  <c r="KJ71" i="2"/>
  <c r="KI71" i="2"/>
  <c r="KH71" i="2"/>
  <c r="KG71" i="2"/>
  <c r="KF71" i="2"/>
  <c r="KE71" i="2"/>
  <c r="KD71" i="2"/>
  <c r="KC71" i="2"/>
  <c r="KB71" i="2"/>
  <c r="KA71" i="2"/>
  <c r="JZ71" i="2"/>
  <c r="JY71" i="2"/>
  <c r="KN10" i="2"/>
  <c r="LS10" i="2" s="1"/>
  <c r="KM10" i="2"/>
  <c r="KK10" i="2"/>
  <c r="KJ10" i="2"/>
  <c r="KI10" i="2"/>
  <c r="KH10" i="2"/>
  <c r="KG10" i="2"/>
  <c r="KF10" i="2"/>
  <c r="KE10" i="2"/>
  <c r="KD10" i="2"/>
  <c r="KC10" i="2"/>
  <c r="KB10" i="2"/>
  <c r="KA10" i="2"/>
  <c r="JZ10" i="2"/>
  <c r="JY10" i="2"/>
  <c r="KN13" i="2"/>
  <c r="LS13" i="2" s="1"/>
  <c r="KM13" i="2"/>
  <c r="LR13" i="2" s="1"/>
  <c r="KK13" i="2"/>
  <c r="LP13" i="2" s="1"/>
  <c r="KJ13" i="2"/>
  <c r="LO13" i="2" s="1"/>
  <c r="KI13" i="2"/>
  <c r="LN13" i="2" s="1"/>
  <c r="KH13" i="2"/>
  <c r="LM13" i="2" s="1"/>
  <c r="KG13" i="2"/>
  <c r="LL13" i="2" s="1"/>
  <c r="KF13" i="2"/>
  <c r="LK13" i="2" s="1"/>
  <c r="KE13" i="2"/>
  <c r="LJ13" i="2" s="1"/>
  <c r="KD13" i="2"/>
  <c r="LI13" i="2" s="1"/>
  <c r="KC13" i="2"/>
  <c r="LH13" i="2" s="1"/>
  <c r="KB13" i="2"/>
  <c r="LG13" i="2" s="1"/>
  <c r="KA13" i="2"/>
  <c r="LF13" i="2" s="1"/>
  <c r="JZ13" i="2"/>
  <c r="LE13" i="2" s="1"/>
  <c r="JY13" i="2"/>
  <c r="LD13" i="2" s="1"/>
  <c r="KN12" i="2"/>
  <c r="LS12" i="2" s="1"/>
  <c r="KM12" i="2"/>
  <c r="LR12" i="2" s="1"/>
  <c r="KK12" i="2"/>
  <c r="LP12" i="2" s="1"/>
  <c r="KJ12" i="2"/>
  <c r="LO12" i="2" s="1"/>
  <c r="KI12" i="2"/>
  <c r="LN12" i="2" s="1"/>
  <c r="KH12" i="2"/>
  <c r="LM12" i="2" s="1"/>
  <c r="KG12" i="2"/>
  <c r="LL12" i="2" s="1"/>
  <c r="KF12" i="2"/>
  <c r="LK12" i="2" s="1"/>
  <c r="KE12" i="2"/>
  <c r="LJ12" i="2" s="1"/>
  <c r="KD12" i="2"/>
  <c r="LI12" i="2" s="1"/>
  <c r="KC12" i="2"/>
  <c r="LH12" i="2" s="1"/>
  <c r="KB12" i="2"/>
  <c r="LG12" i="2" s="1"/>
  <c r="KA12" i="2"/>
  <c r="LF12" i="2" s="1"/>
  <c r="JZ12" i="2"/>
  <c r="LE12" i="2" s="1"/>
  <c r="JY12" i="2"/>
  <c r="LD12" i="2" s="1"/>
  <c r="KN61" i="2"/>
  <c r="LS61" i="2" s="1"/>
  <c r="KM61" i="2"/>
  <c r="KK61" i="2"/>
  <c r="KJ61" i="2"/>
  <c r="KI61" i="2"/>
  <c r="KH61" i="2"/>
  <c r="KG61" i="2"/>
  <c r="KF61" i="2"/>
  <c r="KE61" i="2"/>
  <c r="KD61" i="2"/>
  <c r="KC61" i="2"/>
  <c r="KB61" i="2"/>
  <c r="KA61" i="2"/>
  <c r="JZ61" i="2"/>
  <c r="JY61" i="2"/>
  <c r="KN9" i="2"/>
  <c r="LS9" i="2" s="1"/>
  <c r="KM9" i="2"/>
  <c r="LR9" i="2" s="1"/>
  <c r="KK9" i="2"/>
  <c r="LP9" i="2" s="1"/>
  <c r="KJ9" i="2"/>
  <c r="LO9" i="2" s="1"/>
  <c r="KI9" i="2"/>
  <c r="LN9" i="2" s="1"/>
  <c r="KH9" i="2"/>
  <c r="LM9" i="2" s="1"/>
  <c r="KG9" i="2"/>
  <c r="LL9" i="2" s="1"/>
  <c r="KF9" i="2"/>
  <c r="LK9" i="2" s="1"/>
  <c r="KE9" i="2"/>
  <c r="LJ9" i="2" s="1"/>
  <c r="KD9" i="2"/>
  <c r="LI9" i="2" s="1"/>
  <c r="KC9" i="2"/>
  <c r="LH9" i="2" s="1"/>
  <c r="KB9" i="2"/>
  <c r="LG9" i="2" s="1"/>
  <c r="KA9" i="2"/>
  <c r="LF9" i="2" s="1"/>
  <c r="JZ9" i="2"/>
  <c r="LE9" i="2" s="1"/>
  <c r="JY9" i="2"/>
  <c r="LD9" i="2" s="1"/>
  <c r="KN4" i="2"/>
  <c r="KM4" i="2"/>
  <c r="KK4" i="2"/>
  <c r="KJ4" i="2"/>
  <c r="KI4" i="2"/>
  <c r="KH4" i="2"/>
  <c r="KG4" i="2"/>
  <c r="KF4" i="2"/>
  <c r="KE4" i="2"/>
  <c r="KD4" i="2"/>
  <c r="KC4" i="2"/>
  <c r="KB4" i="2"/>
  <c r="KA4" i="2"/>
  <c r="JZ4" i="2"/>
  <c r="JY4" i="2"/>
  <c r="JX4" i="2"/>
  <c r="JW4" i="2"/>
  <c r="JL4" i="2"/>
  <c r="JK4" i="2"/>
  <c r="SY42" i="2" l="1"/>
  <c r="O89" i="29"/>
  <c r="P89" i="29"/>
  <c r="O42" i="29"/>
  <c r="D53" i="29"/>
  <c r="D42" i="29"/>
  <c r="D93" i="29"/>
  <c r="D5" i="29"/>
  <c r="P42" i="29"/>
  <c r="BC42" i="2"/>
  <c r="SZ42" i="2" s="1"/>
  <c r="D79" i="29"/>
  <c r="P79" i="29"/>
  <c r="O79" i="29"/>
  <c r="MK42" i="2"/>
  <c r="ML42" i="2" s="1"/>
  <c r="MM42" i="2" s="1"/>
  <c r="MN42" i="2" s="1"/>
  <c r="MO42" i="2" s="1"/>
  <c r="MP42" i="2" s="1"/>
  <c r="MQ42" i="2" s="1"/>
  <c r="MR42" i="2" s="1"/>
  <c r="MS42" i="2" s="1"/>
  <c r="MT42" i="2" s="1"/>
  <c r="MU42" i="2" s="1"/>
  <c r="MV42" i="2" s="1"/>
  <c r="MW42" i="2" s="1"/>
  <c r="MX42" i="2" s="1"/>
  <c r="WM42" i="2"/>
  <c r="XR42" i="2" s="1"/>
  <c r="P82" i="29"/>
  <c r="O82" i="29"/>
  <c r="D82" i="29"/>
  <c r="JJ3" i="2"/>
  <c r="JY3" i="2"/>
  <c r="JV3" i="2"/>
  <c r="JZ3" i="2"/>
  <c r="JU3" i="2"/>
  <c r="D75" i="29"/>
  <c r="O75" i="29"/>
  <c r="P75" i="29"/>
  <c r="P53" i="29"/>
  <c r="O53" i="29"/>
  <c r="D47" i="29"/>
  <c r="O96" i="29"/>
  <c r="O86" i="29"/>
  <c r="D96" i="29"/>
  <c r="P96" i="29"/>
  <c r="P93" i="29"/>
  <c r="O93" i="29"/>
  <c r="D8" i="29"/>
  <c r="D10" i="29"/>
  <c r="P10" i="29"/>
  <c r="D92" i="29"/>
  <c r="D46" i="29"/>
  <c r="P46" i="29"/>
  <c r="O46" i="29"/>
  <c r="D98" i="29"/>
  <c r="P98" i="29"/>
  <c r="O97" i="29"/>
  <c r="P97" i="29"/>
  <c r="P95" i="29"/>
  <c r="O95" i="29"/>
  <c r="D97" i="29"/>
  <c r="D95" i="29"/>
  <c r="O92" i="29"/>
  <c r="O8" i="29"/>
  <c r="P92" i="29"/>
  <c r="P5" i="29"/>
  <c r="O5" i="29"/>
  <c r="KQ4" i="2"/>
  <c r="LC4" i="2"/>
  <c r="LE4" i="2"/>
  <c r="LG4" i="2"/>
  <c r="KB3" i="2"/>
  <c r="LI4" i="2"/>
  <c r="KD3" i="2"/>
  <c r="LK4" i="2"/>
  <c r="KF3" i="2"/>
  <c r="LM4" i="2"/>
  <c r="KH3" i="2"/>
  <c r="LO4" i="2"/>
  <c r="KJ3" i="2"/>
  <c r="LR4" i="2"/>
  <c r="KM3" i="2"/>
  <c r="KP4" i="2"/>
  <c r="LB4" i="2"/>
  <c r="LD4" i="2"/>
  <c r="LF4" i="2"/>
  <c r="KA3" i="2"/>
  <c r="LH4" i="2"/>
  <c r="KC3" i="2"/>
  <c r="LJ4" i="2"/>
  <c r="KE3" i="2"/>
  <c r="LL4" i="2"/>
  <c r="KG3" i="2"/>
  <c r="LN4" i="2"/>
  <c r="KI3" i="2"/>
  <c r="LP4" i="2"/>
  <c r="KK3" i="2"/>
  <c r="LS4" i="2"/>
  <c r="LS3" i="2" s="1"/>
  <c r="KN3" i="2"/>
  <c r="P6" i="29"/>
  <c r="D52" i="29"/>
  <c r="AI52" i="29" s="1"/>
  <c r="KO52" i="2"/>
  <c r="VI42" i="2"/>
  <c r="WN42" i="2" s="1"/>
  <c r="D14" i="29"/>
  <c r="V37" i="29"/>
  <c r="X37" i="29"/>
  <c r="T82" i="29"/>
  <c r="LE35" i="2"/>
  <c r="V82" i="29"/>
  <c r="LG35" i="2"/>
  <c r="X82" i="29"/>
  <c r="LI35" i="2"/>
  <c r="Z82" i="29"/>
  <c r="LK35" i="2"/>
  <c r="AB82" i="29"/>
  <c r="LM35" i="2"/>
  <c r="AD82" i="29"/>
  <c r="LO35" i="2"/>
  <c r="AG82" i="29"/>
  <c r="LR35" i="2"/>
  <c r="S33" i="29"/>
  <c r="U33" i="29"/>
  <c r="S82" i="29"/>
  <c r="LD35" i="2"/>
  <c r="U82" i="29"/>
  <c r="LF35" i="2"/>
  <c r="W82" i="29"/>
  <c r="LH35" i="2"/>
  <c r="Y82" i="29"/>
  <c r="LJ35" i="2"/>
  <c r="AA82" i="29"/>
  <c r="LL35" i="2"/>
  <c r="AC82" i="29"/>
  <c r="LN35" i="2"/>
  <c r="AE82" i="29"/>
  <c r="LP35" i="2"/>
  <c r="AH82" i="29"/>
  <c r="BM82" i="29" s="1"/>
  <c r="LS35" i="2"/>
  <c r="S23" i="29"/>
  <c r="V15" i="29"/>
  <c r="S86" i="29"/>
  <c r="U86" i="29"/>
  <c r="W86" i="29"/>
  <c r="Y86" i="29"/>
  <c r="AA86" i="29"/>
  <c r="AC86" i="29"/>
  <c r="AE86" i="29"/>
  <c r="AH86" i="29"/>
  <c r="BM86" i="29" s="1"/>
  <c r="T86" i="29"/>
  <c r="X86" i="29"/>
  <c r="Z86" i="29"/>
  <c r="AB86" i="29"/>
  <c r="AD86" i="29"/>
  <c r="AG86" i="29"/>
  <c r="E64" i="29"/>
  <c r="E4" i="29"/>
  <c r="T22" i="29"/>
  <c r="V22" i="29"/>
  <c r="X22" i="29"/>
  <c r="V40" i="29"/>
  <c r="X27" i="29"/>
  <c r="AB46" i="29"/>
  <c r="AD46" i="29"/>
  <c r="U29" i="29"/>
  <c r="W43" i="29"/>
  <c r="V26" i="29"/>
  <c r="X26" i="29"/>
  <c r="T25" i="29"/>
  <c r="V25" i="29"/>
  <c r="X25" i="29"/>
  <c r="S30" i="29"/>
  <c r="U30" i="29"/>
  <c r="W30" i="29"/>
  <c r="S44" i="29"/>
  <c r="U44" i="29"/>
  <c r="W44" i="29"/>
  <c r="S36" i="29"/>
  <c r="U36" i="29"/>
  <c r="W36" i="29"/>
  <c r="Y36" i="29"/>
  <c r="AA36" i="29"/>
  <c r="AC36" i="29"/>
  <c r="AE36" i="29"/>
  <c r="AH36" i="29"/>
  <c r="BM36" i="29" s="1"/>
  <c r="S19" i="29"/>
  <c r="U19" i="29"/>
  <c r="W19" i="29"/>
  <c r="Y10" i="29"/>
  <c r="AC10" i="29"/>
  <c r="AE10" i="29"/>
  <c r="T38" i="29"/>
  <c r="V38" i="29"/>
  <c r="X38" i="29"/>
  <c r="Z38" i="29"/>
  <c r="AB38" i="29"/>
  <c r="AD38" i="29"/>
  <c r="AG38" i="29"/>
  <c r="S16" i="29"/>
  <c r="U16" i="29"/>
  <c r="W16" i="29"/>
  <c r="S45" i="29"/>
  <c r="U45" i="29"/>
  <c r="W45" i="29"/>
  <c r="Q39" i="29"/>
  <c r="P24" i="29"/>
  <c r="P11" i="29"/>
  <c r="O39" i="29"/>
  <c r="O14" i="29"/>
  <c r="O6" i="29"/>
  <c r="O88" i="29"/>
  <c r="D24" i="29"/>
  <c r="AI24" i="29" s="1"/>
  <c r="D11" i="29"/>
  <c r="D6" i="29"/>
  <c r="D88" i="29"/>
  <c r="Q64" i="29"/>
  <c r="Q4" i="29"/>
  <c r="F64" i="29"/>
  <c r="F4" i="29"/>
  <c r="R64" i="29"/>
  <c r="R4" i="29"/>
  <c r="S22" i="29"/>
  <c r="U22" i="29"/>
  <c r="W22" i="29"/>
  <c r="Y46" i="29"/>
  <c r="AA46" i="29"/>
  <c r="AC46" i="29"/>
  <c r="AE46" i="29"/>
  <c r="AH46" i="29"/>
  <c r="BM46" i="29" s="1"/>
  <c r="X29" i="29"/>
  <c r="T43" i="29"/>
  <c r="S26" i="29"/>
  <c r="U26" i="29"/>
  <c r="W26" i="29"/>
  <c r="S25" i="29"/>
  <c r="U25" i="29"/>
  <c r="W25" i="29"/>
  <c r="T30" i="29"/>
  <c r="V30" i="29"/>
  <c r="X30" i="29"/>
  <c r="T44" i="29"/>
  <c r="V44" i="29"/>
  <c r="X44" i="29"/>
  <c r="T36" i="29"/>
  <c r="V36" i="29"/>
  <c r="X36" i="29"/>
  <c r="Z36" i="29"/>
  <c r="AB36" i="29"/>
  <c r="AD36" i="29"/>
  <c r="AG36" i="29"/>
  <c r="T19" i="29"/>
  <c r="V19" i="29"/>
  <c r="X19" i="29"/>
  <c r="V10" i="29"/>
  <c r="X10" i="29"/>
  <c r="Z10" i="29"/>
  <c r="AB10" i="29"/>
  <c r="AD10" i="29"/>
  <c r="AG10" i="29"/>
  <c r="S38" i="29"/>
  <c r="U38" i="29"/>
  <c r="W38" i="29"/>
  <c r="Y38" i="29"/>
  <c r="AA38" i="29"/>
  <c r="AC38" i="29"/>
  <c r="AE38" i="29"/>
  <c r="AH38" i="29"/>
  <c r="BM38" i="29" s="1"/>
  <c r="P88" i="29"/>
  <c r="T16" i="29"/>
  <c r="V16" i="29"/>
  <c r="X16" i="29"/>
  <c r="T45" i="29"/>
  <c r="V45" i="29"/>
  <c r="X45" i="29"/>
  <c r="R39" i="29"/>
  <c r="O24" i="29"/>
  <c r="O11" i="29"/>
  <c r="P39" i="29"/>
  <c r="P14" i="29"/>
  <c r="U27" i="29"/>
  <c r="W27" i="29"/>
  <c r="T32" i="29"/>
  <c r="U20" i="29"/>
  <c r="S32" i="29"/>
  <c r="T20" i="29"/>
  <c r="V23" i="29"/>
  <c r="W42" i="29"/>
  <c r="U32" i="29"/>
  <c r="V20" i="29"/>
  <c r="AA10" i="29"/>
  <c r="AH10" i="29"/>
  <c r="BM10" i="29" s="1"/>
  <c r="V32" i="29"/>
  <c r="W20" i="29"/>
  <c r="V33" i="29"/>
  <c r="S40" i="29"/>
  <c r="W32" i="29"/>
  <c r="X20" i="29"/>
  <c r="S37" i="29"/>
  <c r="Z46" i="29"/>
  <c r="AG46" i="29"/>
  <c r="T26" i="29"/>
  <c r="T42" i="29"/>
  <c r="X32" i="29"/>
  <c r="S20" i="29"/>
  <c r="V43" i="29"/>
  <c r="U23" i="29"/>
  <c r="V42" i="29"/>
  <c r="S21" i="29"/>
  <c r="T29" i="29"/>
  <c r="T15" i="29"/>
  <c r="X40" i="29"/>
  <c r="U31" i="29"/>
  <c r="U21" i="29"/>
  <c r="S13" i="29"/>
  <c r="S31" i="29"/>
  <c r="W23" i="29"/>
  <c r="U13" i="29"/>
  <c r="X42" i="29"/>
  <c r="U28" i="29"/>
  <c r="S27" i="29"/>
  <c r="V29" i="29"/>
  <c r="W33" i="29"/>
  <c r="T40" i="29"/>
  <c r="W13" i="29"/>
  <c r="W21" i="29"/>
  <c r="W15" i="29"/>
  <c r="T37" i="29"/>
  <c r="X43" i="29"/>
  <c r="W37" i="29"/>
  <c r="T23" i="29"/>
  <c r="U42" i="29"/>
  <c r="O41" i="29"/>
  <c r="V27" i="29"/>
  <c r="S29" i="29"/>
  <c r="S15" i="29"/>
  <c r="T33" i="29"/>
  <c r="W40" i="29"/>
  <c r="T21" i="29"/>
  <c r="X17" i="29"/>
  <c r="U43" i="29"/>
  <c r="X14" i="29"/>
  <c r="V11" i="29"/>
  <c r="S9" i="29"/>
  <c r="V8" i="29"/>
  <c r="T5" i="29"/>
  <c r="AD24" i="29"/>
  <c r="X24" i="29"/>
  <c r="AC39" i="29"/>
  <c r="W39" i="29"/>
  <c r="AC6" i="29"/>
  <c r="W6" i="29"/>
  <c r="X35" i="29"/>
  <c r="X15" i="29"/>
  <c r="U37" i="29"/>
  <c r="W17" i="29"/>
  <c r="W12" i="29"/>
  <c r="T13" i="29"/>
  <c r="W41" i="29"/>
  <c r="W46" i="29"/>
  <c r="W34" i="29"/>
  <c r="T31" i="29"/>
  <c r="W35" i="29"/>
  <c r="W14" i="29"/>
  <c r="T28" i="29"/>
  <c r="U11" i="29"/>
  <c r="X9" i="29"/>
  <c r="U8" i="29"/>
  <c r="AE24" i="29"/>
  <c r="Y24" i="29"/>
  <c r="S24" i="29"/>
  <c r="AD39" i="29"/>
  <c r="X39" i="29"/>
  <c r="AD6" i="29"/>
  <c r="X6" i="29"/>
  <c r="D86" i="29"/>
  <c r="D45" i="29"/>
  <c r="AI45" i="29" s="1"/>
  <c r="O56" i="29"/>
  <c r="T10" i="29"/>
  <c r="X23" i="29"/>
  <c r="U15" i="29"/>
  <c r="S17" i="29"/>
  <c r="S12" i="29"/>
  <c r="V13" i="29"/>
  <c r="S41" i="29"/>
  <c r="S46" i="29"/>
  <c r="S34" i="29"/>
  <c r="V31" i="29"/>
  <c r="S35" i="29"/>
  <c r="S42" i="29"/>
  <c r="S14" i="29"/>
  <c r="V28" i="29"/>
  <c r="V21" i="29"/>
  <c r="W11" i="29"/>
  <c r="T9" i="29"/>
  <c r="W8" i="29"/>
  <c r="U5" i="29"/>
  <c r="AC24" i="29"/>
  <c r="W24" i="29"/>
  <c r="AH39" i="29"/>
  <c r="BM39" i="29" s="1"/>
  <c r="AB39" i="29"/>
  <c r="U39" i="29"/>
  <c r="AH6" i="29"/>
  <c r="BM6" i="29" s="1"/>
  <c r="AB6" i="29"/>
  <c r="V6" i="29"/>
  <c r="O63" i="29"/>
  <c r="U10" i="29"/>
  <c r="X12" i="29"/>
  <c r="T17" i="29"/>
  <c r="T12" i="29"/>
  <c r="T27" i="29"/>
  <c r="T41" i="29"/>
  <c r="T46" i="29"/>
  <c r="W29" i="29"/>
  <c r="T34" i="29"/>
  <c r="W31" i="29"/>
  <c r="W10" i="29"/>
  <c r="T35" i="29"/>
  <c r="T14" i="29"/>
  <c r="W28" i="29"/>
  <c r="X11" i="29"/>
  <c r="U9" i="29"/>
  <c r="X8" i="29"/>
  <c r="V5" i="29"/>
  <c r="AH24" i="29"/>
  <c r="BM24" i="29" s="1"/>
  <c r="AB24" i="29"/>
  <c r="V24" i="29"/>
  <c r="AG39" i="29"/>
  <c r="AA39" i="29"/>
  <c r="T39" i="29"/>
  <c r="AG6" i="29"/>
  <c r="AA6" i="29"/>
  <c r="U6" i="29"/>
  <c r="V86" i="29"/>
  <c r="P56" i="29"/>
  <c r="D56" i="29"/>
  <c r="R41" i="29"/>
  <c r="P41" i="29"/>
  <c r="S10" i="29"/>
  <c r="V39" i="29"/>
  <c r="X33" i="29"/>
  <c r="U17" i="29"/>
  <c r="U40" i="29"/>
  <c r="U12" i="29"/>
  <c r="X13" i="29"/>
  <c r="U41" i="29"/>
  <c r="U46" i="29"/>
  <c r="U34" i="29"/>
  <c r="X31" i="29"/>
  <c r="U35" i="29"/>
  <c r="U14" i="29"/>
  <c r="X28" i="29"/>
  <c r="X21" i="29"/>
  <c r="S11" i="29"/>
  <c r="V9" i="29"/>
  <c r="S8" i="29"/>
  <c r="W5" i="29"/>
  <c r="AG24" i="29"/>
  <c r="AA24" i="29"/>
  <c r="U24" i="29"/>
  <c r="Z39" i="29"/>
  <c r="S39" i="29"/>
  <c r="Z6" i="29"/>
  <c r="T6" i="29"/>
  <c r="D39" i="29"/>
  <c r="AI39" i="29" s="1"/>
  <c r="D41" i="29"/>
  <c r="AI41" i="29" s="1"/>
  <c r="X41" i="29"/>
  <c r="X46" i="29"/>
  <c r="X34" i="29"/>
  <c r="V17" i="29"/>
  <c r="V12" i="29"/>
  <c r="V41" i="29"/>
  <c r="V46" i="29"/>
  <c r="S43" i="29"/>
  <c r="V34" i="29"/>
  <c r="V35" i="29"/>
  <c r="V14" i="29"/>
  <c r="S28" i="29"/>
  <c r="S4" i="29"/>
  <c r="T11" i="29"/>
  <c r="W9" i="29"/>
  <c r="T8" i="29"/>
  <c r="X5" i="29"/>
  <c r="Z24" i="29"/>
  <c r="T24" i="29"/>
  <c r="AE39" i="29"/>
  <c r="Y39" i="29"/>
  <c r="AE6" i="29"/>
  <c r="Y6" i="29"/>
  <c r="S6" i="29"/>
  <c r="P63" i="29"/>
  <c r="D63" i="29"/>
  <c r="Q41" i="29"/>
  <c r="U47" i="29"/>
  <c r="F47" i="29"/>
  <c r="T47" i="29"/>
  <c r="V47" i="29"/>
  <c r="X47" i="29"/>
  <c r="Z47" i="29"/>
  <c r="AB47" i="29"/>
  <c r="AD47" i="29"/>
  <c r="AF47" i="29"/>
  <c r="AH47" i="29"/>
  <c r="BM47" i="29" s="1"/>
  <c r="T48" i="29"/>
  <c r="V48" i="29"/>
  <c r="X48" i="29"/>
  <c r="Z48" i="29"/>
  <c r="AB48" i="29"/>
  <c r="AD48" i="29"/>
  <c r="AF48" i="29"/>
  <c r="AH48" i="29"/>
  <c r="BM48" i="29" s="1"/>
  <c r="Z23" i="29"/>
  <c r="AB23" i="29"/>
  <c r="AD23" i="29"/>
  <c r="AF23" i="29"/>
  <c r="AH23" i="29"/>
  <c r="BM23" i="29" s="1"/>
  <c r="T49" i="29"/>
  <c r="V49" i="29"/>
  <c r="X49" i="29"/>
  <c r="Z49" i="29"/>
  <c r="AB49" i="29"/>
  <c r="AD49" i="29"/>
  <c r="AF49" i="29"/>
  <c r="AH49" i="29"/>
  <c r="BM49" i="29" s="1"/>
  <c r="T50" i="29"/>
  <c r="V50" i="29"/>
  <c r="X50" i="29"/>
  <c r="Z50" i="29"/>
  <c r="AB50" i="29"/>
  <c r="AD50" i="29"/>
  <c r="AF50" i="29"/>
  <c r="AH50" i="29"/>
  <c r="BM50" i="29" s="1"/>
  <c r="Z15" i="29"/>
  <c r="AB15" i="29"/>
  <c r="AD15" i="29"/>
  <c r="AF15" i="29"/>
  <c r="AH15" i="29"/>
  <c r="BM15" i="29" s="1"/>
  <c r="Z37" i="29"/>
  <c r="AB37" i="29"/>
  <c r="AD37" i="29"/>
  <c r="AF37" i="29"/>
  <c r="AH37" i="29"/>
  <c r="BM37" i="29" s="1"/>
  <c r="T51" i="29"/>
  <c r="V51" i="29"/>
  <c r="X51" i="29"/>
  <c r="Z51" i="29"/>
  <c r="AB51" i="29"/>
  <c r="AD51" i="29"/>
  <c r="AF51" i="29"/>
  <c r="AH51" i="29"/>
  <c r="BM51" i="29" s="1"/>
  <c r="T52" i="29"/>
  <c r="V52" i="29"/>
  <c r="X52" i="29"/>
  <c r="Z52" i="29"/>
  <c r="AB52" i="29"/>
  <c r="AD52" i="29"/>
  <c r="AF52" i="29"/>
  <c r="AH52" i="29"/>
  <c r="BM52" i="29" s="1"/>
  <c r="T53" i="29"/>
  <c r="V53" i="29"/>
  <c r="X53" i="29"/>
  <c r="Z53" i="29"/>
  <c r="AB53" i="29"/>
  <c r="AD53" i="29"/>
  <c r="AF53" i="29"/>
  <c r="AH53" i="29"/>
  <c r="BM53" i="29" s="1"/>
  <c r="T54" i="29"/>
  <c r="V54" i="29"/>
  <c r="X54" i="29"/>
  <c r="Z54" i="29"/>
  <c r="AB54" i="29"/>
  <c r="AD54" i="29"/>
  <c r="AF54" i="29"/>
  <c r="AH54" i="29"/>
  <c r="BM54" i="29" s="1"/>
  <c r="T55" i="29"/>
  <c r="V55" i="29"/>
  <c r="X55" i="29"/>
  <c r="Z55" i="29"/>
  <c r="AB55" i="29"/>
  <c r="AD55" i="29"/>
  <c r="AF55" i="29"/>
  <c r="AH55" i="29"/>
  <c r="BM55" i="29" s="1"/>
  <c r="T56" i="29"/>
  <c r="V56" i="29"/>
  <c r="X56" i="29"/>
  <c r="Z56" i="29"/>
  <c r="AB56" i="29"/>
  <c r="AD56" i="29"/>
  <c r="AF56" i="29"/>
  <c r="AH56" i="29"/>
  <c r="BM56" i="29" s="1"/>
  <c r="T83" i="29"/>
  <c r="AY83" i="29" s="1"/>
  <c r="V83" i="29"/>
  <c r="BA83" i="29" s="1"/>
  <c r="X83" i="29"/>
  <c r="BC83" i="29" s="1"/>
  <c r="Z83" i="29"/>
  <c r="AB83" i="29"/>
  <c r="AD83" i="29"/>
  <c r="AF83" i="29"/>
  <c r="AH83" i="29"/>
  <c r="BM83" i="29" s="1"/>
  <c r="T84" i="29"/>
  <c r="W84" i="29"/>
  <c r="Y84" i="29"/>
  <c r="AA84" i="29"/>
  <c r="AC84" i="29"/>
  <c r="AE84" i="29"/>
  <c r="AG84" i="29"/>
  <c r="S57" i="29"/>
  <c r="U57" i="29"/>
  <c r="W57" i="29"/>
  <c r="Y57" i="29"/>
  <c r="AA57" i="29"/>
  <c r="AC57" i="29"/>
  <c r="AE57" i="29"/>
  <c r="AG57" i="29"/>
  <c r="S58" i="29"/>
  <c r="U58" i="29"/>
  <c r="W58" i="29"/>
  <c r="Y58" i="29"/>
  <c r="AA58" i="29"/>
  <c r="AC58" i="29"/>
  <c r="AE58" i="29"/>
  <c r="AG58" i="29"/>
  <c r="S59" i="29"/>
  <c r="U59" i="29"/>
  <c r="W59" i="29"/>
  <c r="Y59" i="29"/>
  <c r="AA59" i="29"/>
  <c r="AC59" i="29"/>
  <c r="AE59" i="29"/>
  <c r="AG59" i="29"/>
  <c r="S60" i="29"/>
  <c r="U60" i="29"/>
  <c r="W60" i="29"/>
  <c r="Y60" i="29"/>
  <c r="AA60" i="29"/>
  <c r="AC60" i="29"/>
  <c r="AE60" i="29"/>
  <c r="AG60" i="29"/>
  <c r="S61" i="29"/>
  <c r="U61" i="29"/>
  <c r="W61" i="29"/>
  <c r="Y61" i="29"/>
  <c r="AA61" i="29"/>
  <c r="AC61" i="29"/>
  <c r="AE61" i="29"/>
  <c r="AG61" i="29"/>
  <c r="S62" i="29"/>
  <c r="U62" i="29"/>
  <c r="W62" i="29"/>
  <c r="Y62" i="29"/>
  <c r="AA62" i="29"/>
  <c r="AC62" i="29"/>
  <c r="AE62" i="29"/>
  <c r="AG62" i="29"/>
  <c r="S63" i="29"/>
  <c r="U63" i="29"/>
  <c r="W63" i="29"/>
  <c r="Y63" i="29"/>
  <c r="AA63" i="29"/>
  <c r="AC63" i="29"/>
  <c r="AE63" i="29"/>
  <c r="AG63" i="29"/>
  <c r="S64" i="29"/>
  <c r="U64" i="29"/>
  <c r="W64" i="29"/>
  <c r="Y64" i="29"/>
  <c r="AA64" i="29"/>
  <c r="AC64" i="29"/>
  <c r="AE64" i="29"/>
  <c r="AG64" i="29"/>
  <c r="Y33" i="29"/>
  <c r="AA33" i="29"/>
  <c r="AC33" i="29"/>
  <c r="AE33" i="29"/>
  <c r="AG33" i="29"/>
  <c r="Y17" i="29"/>
  <c r="AA17" i="29"/>
  <c r="AC17" i="29"/>
  <c r="AE17" i="29"/>
  <c r="AG17" i="29"/>
  <c r="S65" i="29"/>
  <c r="U65" i="29"/>
  <c r="W65" i="29"/>
  <c r="Y65" i="29"/>
  <c r="AA65" i="29"/>
  <c r="AC65" i="29"/>
  <c r="AE65" i="29"/>
  <c r="AG65" i="29"/>
  <c r="S66" i="29"/>
  <c r="U66" i="29"/>
  <c r="W66" i="29"/>
  <c r="Y66" i="29"/>
  <c r="AA66" i="29"/>
  <c r="AC66" i="29"/>
  <c r="AE66" i="29"/>
  <c r="AG66" i="29"/>
  <c r="S67" i="29"/>
  <c r="U67" i="29"/>
  <c r="W67" i="29"/>
  <c r="Y67" i="29"/>
  <c r="AA67" i="29"/>
  <c r="AC67" i="29"/>
  <c r="AE67" i="29"/>
  <c r="AG67" i="29"/>
  <c r="S68" i="29"/>
  <c r="U68" i="29"/>
  <c r="W68" i="29"/>
  <c r="Y68" i="29"/>
  <c r="AA68" i="29"/>
  <c r="AC68" i="29"/>
  <c r="AE68" i="29"/>
  <c r="AG68" i="29"/>
  <c r="S69" i="29"/>
  <c r="U69" i="29"/>
  <c r="W69" i="29"/>
  <c r="Y69" i="29"/>
  <c r="AA69" i="29"/>
  <c r="AC69" i="29"/>
  <c r="AE69" i="29"/>
  <c r="AG69" i="29"/>
  <c r="S70" i="29"/>
  <c r="U70" i="29"/>
  <c r="W70" i="29"/>
  <c r="Y70" i="29"/>
  <c r="AA70" i="29"/>
  <c r="AC70" i="29"/>
  <c r="AE70" i="29"/>
  <c r="AG70" i="29"/>
  <c r="S85" i="29"/>
  <c r="U85" i="29"/>
  <c r="W85" i="29"/>
  <c r="Y85" i="29"/>
  <c r="AA85" i="29"/>
  <c r="AC85" i="29"/>
  <c r="AE85" i="29"/>
  <c r="AG85" i="29"/>
  <c r="Y22" i="29"/>
  <c r="AA22" i="29"/>
  <c r="AC22" i="29"/>
  <c r="AE22" i="29"/>
  <c r="AG22" i="29"/>
  <c r="S71" i="29"/>
  <c r="U71" i="29"/>
  <c r="W71" i="29"/>
  <c r="Y71" i="29"/>
  <c r="AA71" i="29"/>
  <c r="AC71" i="29"/>
  <c r="AE71" i="29"/>
  <c r="AG71" i="29"/>
  <c r="Y40" i="29"/>
  <c r="AA40" i="29"/>
  <c r="AC40" i="29"/>
  <c r="AE40" i="29"/>
  <c r="AG40" i="29"/>
  <c r="S72" i="29"/>
  <c r="U72" i="29"/>
  <c r="W72" i="29"/>
  <c r="Y72" i="29"/>
  <c r="AA72" i="29"/>
  <c r="AC72" i="29"/>
  <c r="AE72" i="29"/>
  <c r="AG72" i="29"/>
  <c r="Y12" i="29"/>
  <c r="AA12" i="29"/>
  <c r="AC12" i="29"/>
  <c r="AE12" i="29"/>
  <c r="AG12" i="29"/>
  <c r="Y13" i="29"/>
  <c r="AA13" i="29"/>
  <c r="AC13" i="29"/>
  <c r="AE13" i="29"/>
  <c r="AG13" i="29"/>
  <c r="Y27" i="29"/>
  <c r="AA27" i="29"/>
  <c r="AC27" i="29"/>
  <c r="AE27" i="29"/>
  <c r="AG27" i="29"/>
  <c r="S73" i="29"/>
  <c r="U73" i="29"/>
  <c r="W73" i="29"/>
  <c r="Y73" i="29"/>
  <c r="AA73" i="29"/>
  <c r="AC73" i="29"/>
  <c r="AE73" i="29"/>
  <c r="AG73" i="29"/>
  <c r="S74" i="29"/>
  <c r="U74" i="29"/>
  <c r="W74" i="29"/>
  <c r="Y74" i="29"/>
  <c r="AA74" i="29"/>
  <c r="AC74" i="29"/>
  <c r="AE74" i="29"/>
  <c r="AG74" i="29"/>
  <c r="S75" i="29"/>
  <c r="U75" i="29"/>
  <c r="W75" i="29"/>
  <c r="Y75" i="29"/>
  <c r="AA75" i="29"/>
  <c r="AC75" i="29"/>
  <c r="AE75" i="29"/>
  <c r="AG75" i="29"/>
  <c r="Y41" i="29"/>
  <c r="AA41" i="29"/>
  <c r="AC41" i="29"/>
  <c r="AE41" i="29"/>
  <c r="AG41" i="29"/>
  <c r="BL41" i="29" s="1"/>
  <c r="S87" i="29"/>
  <c r="U87" i="29"/>
  <c r="W87" i="29"/>
  <c r="Y87" i="29"/>
  <c r="AA87" i="29"/>
  <c r="AC87" i="29"/>
  <c r="AE87" i="29"/>
  <c r="AG87" i="29"/>
  <c r="S76" i="29"/>
  <c r="AX76" i="29" s="1"/>
  <c r="U76" i="29"/>
  <c r="AZ76" i="29" s="1"/>
  <c r="W76" i="29"/>
  <c r="BB76" i="29" s="1"/>
  <c r="Y76" i="29"/>
  <c r="BD76" i="29" s="1"/>
  <c r="AA76" i="29"/>
  <c r="BF76" i="29" s="1"/>
  <c r="AC76" i="29"/>
  <c r="BH76" i="29" s="1"/>
  <c r="AE76" i="29"/>
  <c r="BJ76" i="29" s="1"/>
  <c r="AG76" i="29"/>
  <c r="BL76" i="29" s="1"/>
  <c r="Y29" i="29"/>
  <c r="AA29" i="29"/>
  <c r="AC29" i="29"/>
  <c r="AE29" i="29"/>
  <c r="AG29" i="29"/>
  <c r="S77" i="29"/>
  <c r="U77" i="29"/>
  <c r="W77" i="29"/>
  <c r="Y77" i="29"/>
  <c r="AA77" i="29"/>
  <c r="AC77" i="29"/>
  <c r="AE77" i="29"/>
  <c r="AG77" i="29"/>
  <c r="S78" i="29"/>
  <c r="AX78" i="29" s="1"/>
  <c r="U78" i="29"/>
  <c r="AZ78" i="29" s="1"/>
  <c r="W78" i="29"/>
  <c r="BB78" i="29" s="1"/>
  <c r="Y78" i="29"/>
  <c r="BD78" i="29" s="1"/>
  <c r="AA78" i="29"/>
  <c r="BF78" i="29" s="1"/>
  <c r="AC78" i="29"/>
  <c r="BH78" i="29" s="1"/>
  <c r="AE78" i="29"/>
  <c r="BJ78" i="29" s="1"/>
  <c r="AG78" i="29"/>
  <c r="BL78" i="29" s="1"/>
  <c r="S79" i="29"/>
  <c r="U79" i="29"/>
  <c r="W79" i="29"/>
  <c r="Y79" i="29"/>
  <c r="AA79" i="29"/>
  <c r="AC79" i="29"/>
  <c r="AE79" i="29"/>
  <c r="AG79" i="29"/>
  <c r="Y43" i="29"/>
  <c r="AA43" i="29"/>
  <c r="AC43" i="29"/>
  <c r="AE43" i="29"/>
  <c r="AG43" i="29"/>
  <c r="Y26" i="29"/>
  <c r="AA26" i="29"/>
  <c r="AC26" i="29"/>
  <c r="AE26" i="29"/>
  <c r="AG26" i="29"/>
  <c r="S88" i="29"/>
  <c r="U88" i="29"/>
  <c r="W88" i="29"/>
  <c r="Y88" i="29"/>
  <c r="AA88" i="29"/>
  <c r="AC88" i="29"/>
  <c r="AE88" i="29"/>
  <c r="AG88" i="29"/>
  <c r="Y25" i="29"/>
  <c r="AA25" i="29"/>
  <c r="AC25" i="29"/>
  <c r="AE25" i="29"/>
  <c r="AG25" i="29"/>
  <c r="Y30" i="29"/>
  <c r="AA30" i="29"/>
  <c r="AC30" i="29"/>
  <c r="AE30" i="29"/>
  <c r="AG30" i="29"/>
  <c r="S89" i="29"/>
  <c r="U89" i="29"/>
  <c r="W89" i="29"/>
  <c r="Y89" i="29"/>
  <c r="AA89" i="29"/>
  <c r="AC89" i="29"/>
  <c r="AE89" i="29"/>
  <c r="AG89" i="29"/>
  <c r="S90" i="29"/>
  <c r="U90" i="29"/>
  <c r="W90" i="29"/>
  <c r="Y90" i="29"/>
  <c r="AA90" i="29"/>
  <c r="AC90" i="29"/>
  <c r="AE90" i="29"/>
  <c r="AG90" i="29"/>
  <c r="Y34" i="29"/>
  <c r="AA34" i="29"/>
  <c r="AC34" i="29"/>
  <c r="AE34" i="29"/>
  <c r="AG34" i="29"/>
  <c r="Y44" i="29"/>
  <c r="AA44" i="29"/>
  <c r="AC44" i="29"/>
  <c r="AE44" i="29"/>
  <c r="AG44" i="29"/>
  <c r="S91" i="29"/>
  <c r="U91" i="29"/>
  <c r="W91" i="29"/>
  <c r="Y91" i="29"/>
  <c r="AA91" i="29"/>
  <c r="AC91" i="29"/>
  <c r="AE91" i="29"/>
  <c r="AG91" i="29"/>
  <c r="S92" i="29"/>
  <c r="U92" i="29"/>
  <c r="W92" i="29"/>
  <c r="Y92" i="29"/>
  <c r="AA92" i="29"/>
  <c r="AC92" i="29"/>
  <c r="AE92" i="29"/>
  <c r="AG92" i="29"/>
  <c r="S93" i="29"/>
  <c r="U93" i="29"/>
  <c r="W93" i="29"/>
  <c r="Y93" i="29"/>
  <c r="AA93" i="29"/>
  <c r="AC93" i="29"/>
  <c r="AE93" i="29"/>
  <c r="AG93" i="29"/>
  <c r="Y19" i="29"/>
  <c r="AA19" i="29"/>
  <c r="AC19" i="29"/>
  <c r="AE19" i="29"/>
  <c r="AG19" i="29"/>
  <c r="S94" i="29"/>
  <c r="U94" i="29"/>
  <c r="W94" i="29"/>
  <c r="Y94" i="29"/>
  <c r="AA94" i="29"/>
  <c r="AC94" i="29"/>
  <c r="AE94" i="29"/>
  <c r="AG94" i="29"/>
  <c r="Y31" i="29"/>
  <c r="AA31" i="29"/>
  <c r="AC31" i="29"/>
  <c r="AE31" i="29"/>
  <c r="AG31" i="29"/>
  <c r="Y35" i="29"/>
  <c r="AA35" i="29"/>
  <c r="AC35" i="29"/>
  <c r="AE35" i="29"/>
  <c r="AG35" i="29"/>
  <c r="S80" i="29"/>
  <c r="U80" i="29"/>
  <c r="W80" i="29"/>
  <c r="Y80" i="29"/>
  <c r="AA80" i="29"/>
  <c r="AC80" i="29"/>
  <c r="AE80" i="29"/>
  <c r="AG80" i="29"/>
  <c r="S95" i="29"/>
  <c r="U95" i="29"/>
  <c r="W95" i="29"/>
  <c r="Y95" i="29"/>
  <c r="AA95" i="29"/>
  <c r="AC95" i="29"/>
  <c r="AE95" i="29"/>
  <c r="AG95" i="29"/>
  <c r="S81" i="29"/>
  <c r="U81" i="29"/>
  <c r="W81" i="29"/>
  <c r="Y81" i="29"/>
  <c r="AA81" i="29"/>
  <c r="AC81" i="29"/>
  <c r="AE81" i="29"/>
  <c r="AG81" i="29"/>
  <c r="Y42" i="29"/>
  <c r="AA42" i="29"/>
  <c r="AC42" i="29"/>
  <c r="AE42" i="29"/>
  <c r="AG42" i="29"/>
  <c r="S96" i="29"/>
  <c r="U96" i="29"/>
  <c r="W96" i="29"/>
  <c r="Y96" i="29"/>
  <c r="AA96" i="29"/>
  <c r="AC96" i="29"/>
  <c r="AE96" i="29"/>
  <c r="AG96" i="29"/>
  <c r="Y14" i="29"/>
  <c r="AA14" i="29"/>
  <c r="AC14" i="29"/>
  <c r="AE14" i="29"/>
  <c r="AG14" i="29"/>
  <c r="Y28" i="29"/>
  <c r="AA28" i="29"/>
  <c r="AC28" i="29"/>
  <c r="AE28" i="29"/>
  <c r="AG28" i="29"/>
  <c r="S98" i="29"/>
  <c r="U98" i="29"/>
  <c r="W98" i="29"/>
  <c r="Y98" i="29"/>
  <c r="AA98" i="29"/>
  <c r="AC98" i="29"/>
  <c r="AE98" i="29"/>
  <c r="AG98" i="29"/>
  <c r="Y21" i="29"/>
  <c r="AA21" i="29"/>
  <c r="AC21" i="29"/>
  <c r="AE21" i="29"/>
  <c r="AG21" i="29"/>
  <c r="S7" i="29"/>
  <c r="U7" i="29"/>
  <c r="W7" i="29"/>
  <c r="Y7" i="29"/>
  <c r="AA7" i="29"/>
  <c r="AC7" i="29"/>
  <c r="AE7" i="29"/>
  <c r="AG7" i="29"/>
  <c r="Y32" i="29"/>
  <c r="AA32" i="29"/>
  <c r="AC32" i="29"/>
  <c r="AE32" i="29"/>
  <c r="AG32" i="29"/>
  <c r="S97" i="29"/>
  <c r="U97" i="29"/>
  <c r="W97" i="29"/>
  <c r="Y97" i="29"/>
  <c r="AA97" i="29"/>
  <c r="AC97" i="29"/>
  <c r="AE97" i="29"/>
  <c r="AG97" i="29"/>
  <c r="S18" i="29"/>
  <c r="U18" i="29"/>
  <c r="W18" i="29"/>
  <c r="Y18" i="29"/>
  <c r="AA18" i="29"/>
  <c r="AC18" i="29"/>
  <c r="AE18" i="29"/>
  <c r="AG18" i="29"/>
  <c r="Y16" i="29"/>
  <c r="AA16" i="29"/>
  <c r="AC16" i="29"/>
  <c r="AE16" i="29"/>
  <c r="AG16" i="29"/>
  <c r="Y11" i="29"/>
  <c r="AA11" i="29"/>
  <c r="AC11" i="29"/>
  <c r="AE11" i="29"/>
  <c r="AG11" i="29"/>
  <c r="Y9" i="29"/>
  <c r="AA9" i="29"/>
  <c r="AC9" i="29"/>
  <c r="AE9" i="29"/>
  <c r="AG9" i="29"/>
  <c r="Y8" i="29"/>
  <c r="AA8" i="29"/>
  <c r="AC8" i="29"/>
  <c r="AE8" i="29"/>
  <c r="AG8" i="29"/>
  <c r="T4" i="29"/>
  <c r="V4" i="29"/>
  <c r="X4" i="29"/>
  <c r="Z4" i="29"/>
  <c r="AB4" i="29"/>
  <c r="AD4" i="29"/>
  <c r="AF4" i="29"/>
  <c r="AH4" i="29"/>
  <c r="Z20" i="29"/>
  <c r="AB20" i="29"/>
  <c r="AD20" i="29"/>
  <c r="AF20" i="29"/>
  <c r="AH20" i="29"/>
  <c r="BM20" i="29" s="1"/>
  <c r="Z5" i="29"/>
  <c r="AB5" i="29"/>
  <c r="AD5" i="29"/>
  <c r="AF5" i="29"/>
  <c r="AH5" i="29"/>
  <c r="BM5" i="29" s="1"/>
  <c r="Z45" i="29"/>
  <c r="AB45" i="29"/>
  <c r="AD45" i="29"/>
  <c r="AF45" i="29"/>
  <c r="BK45" i="29" s="1"/>
  <c r="AH45" i="29"/>
  <c r="BM45" i="29" s="1"/>
  <c r="E47" i="29"/>
  <c r="S47" i="29"/>
  <c r="W47" i="29"/>
  <c r="Y47" i="29"/>
  <c r="AA47" i="29"/>
  <c r="AC47" i="29"/>
  <c r="AE47" i="29"/>
  <c r="AG47" i="29"/>
  <c r="S48" i="29"/>
  <c r="U48" i="29"/>
  <c r="W48" i="29"/>
  <c r="Y48" i="29"/>
  <c r="AA48" i="29"/>
  <c r="AC48" i="29"/>
  <c r="AE48" i="29"/>
  <c r="AG48" i="29"/>
  <c r="Y23" i="29"/>
  <c r="AA23" i="29"/>
  <c r="AC23" i="29"/>
  <c r="AE23" i="29"/>
  <c r="AG23" i="29"/>
  <c r="S49" i="29"/>
  <c r="U49" i="29"/>
  <c r="W49" i="29"/>
  <c r="Y49" i="29"/>
  <c r="AA49" i="29"/>
  <c r="AC49" i="29"/>
  <c r="AE49" i="29"/>
  <c r="AG49" i="29"/>
  <c r="S50" i="29"/>
  <c r="U50" i="29"/>
  <c r="W50" i="29"/>
  <c r="Y50" i="29"/>
  <c r="AA50" i="29"/>
  <c r="AC50" i="29"/>
  <c r="AE50" i="29"/>
  <c r="AG50" i="29"/>
  <c r="Y15" i="29"/>
  <c r="AA15" i="29"/>
  <c r="AC15" i="29"/>
  <c r="AE15" i="29"/>
  <c r="AG15" i="29"/>
  <c r="Y37" i="29"/>
  <c r="AA37" i="29"/>
  <c r="AC37" i="29"/>
  <c r="AE37" i="29"/>
  <c r="AG37" i="29"/>
  <c r="S51" i="29"/>
  <c r="U51" i="29"/>
  <c r="W51" i="29"/>
  <c r="Y51" i="29"/>
  <c r="AA51" i="29"/>
  <c r="AC51" i="29"/>
  <c r="AE51" i="29"/>
  <c r="AG51" i="29"/>
  <c r="S52" i="29"/>
  <c r="U52" i="29"/>
  <c r="W52" i="29"/>
  <c r="Y52" i="29"/>
  <c r="AA52" i="29"/>
  <c r="AC52" i="29"/>
  <c r="AE52" i="29"/>
  <c r="AG52" i="29"/>
  <c r="S53" i="29"/>
  <c r="U53" i="29"/>
  <c r="W53" i="29"/>
  <c r="Y53" i="29"/>
  <c r="AA53" i="29"/>
  <c r="AC53" i="29"/>
  <c r="AE53" i="29"/>
  <c r="AG53" i="29"/>
  <c r="S54" i="29"/>
  <c r="U54" i="29"/>
  <c r="W54" i="29"/>
  <c r="Y54" i="29"/>
  <c r="AA54" i="29"/>
  <c r="AC54" i="29"/>
  <c r="AE54" i="29"/>
  <c r="AG54" i="29"/>
  <c r="S55" i="29"/>
  <c r="U55" i="29"/>
  <c r="W55" i="29"/>
  <c r="Y55" i="29"/>
  <c r="AA55" i="29"/>
  <c r="AC55" i="29"/>
  <c r="AE55" i="29"/>
  <c r="AG55" i="29"/>
  <c r="S56" i="29"/>
  <c r="U56" i="29"/>
  <c r="W56" i="29"/>
  <c r="Y56" i="29"/>
  <c r="AA56" i="29"/>
  <c r="AC56" i="29"/>
  <c r="AE56" i="29"/>
  <c r="AG56" i="29"/>
  <c r="S83" i="29"/>
  <c r="AX83" i="29" s="1"/>
  <c r="U83" i="29"/>
  <c r="AZ83" i="29" s="1"/>
  <c r="W83" i="29"/>
  <c r="BB83" i="29" s="1"/>
  <c r="Y83" i="29"/>
  <c r="AA83" i="29"/>
  <c r="AC83" i="29"/>
  <c r="AE83" i="29"/>
  <c r="AG83" i="29"/>
  <c r="S84" i="29"/>
  <c r="U84" i="29"/>
  <c r="X84" i="29"/>
  <c r="Z84" i="29"/>
  <c r="AB84" i="29"/>
  <c r="AD84" i="29"/>
  <c r="AF84" i="29"/>
  <c r="AH84" i="29"/>
  <c r="BM84" i="29" s="1"/>
  <c r="T57" i="29"/>
  <c r="V57" i="29"/>
  <c r="X57" i="29"/>
  <c r="Z57" i="29"/>
  <c r="AB57" i="29"/>
  <c r="AD57" i="29"/>
  <c r="AF57" i="29"/>
  <c r="AH57" i="29"/>
  <c r="BM57" i="29" s="1"/>
  <c r="T58" i="29"/>
  <c r="V58" i="29"/>
  <c r="X58" i="29"/>
  <c r="Z58" i="29"/>
  <c r="AB58" i="29"/>
  <c r="AD58" i="29"/>
  <c r="AF58" i="29"/>
  <c r="AH58" i="29"/>
  <c r="BM58" i="29" s="1"/>
  <c r="T59" i="29"/>
  <c r="V59" i="29"/>
  <c r="X59" i="29"/>
  <c r="Z59" i="29"/>
  <c r="AB59" i="29"/>
  <c r="AD59" i="29"/>
  <c r="AF59" i="29"/>
  <c r="AH59" i="29"/>
  <c r="BM59" i="29" s="1"/>
  <c r="T60" i="29"/>
  <c r="V60" i="29"/>
  <c r="X60" i="29"/>
  <c r="Z60" i="29"/>
  <c r="AB60" i="29"/>
  <c r="AD60" i="29"/>
  <c r="AF60" i="29"/>
  <c r="AH60" i="29"/>
  <c r="BM60" i="29" s="1"/>
  <c r="T61" i="29"/>
  <c r="V61" i="29"/>
  <c r="X61" i="29"/>
  <c r="Z61" i="29"/>
  <c r="AB61" i="29"/>
  <c r="AD61" i="29"/>
  <c r="AF61" i="29"/>
  <c r="AH61" i="29"/>
  <c r="BM61" i="29" s="1"/>
  <c r="T62" i="29"/>
  <c r="V62" i="29"/>
  <c r="X62" i="29"/>
  <c r="Z62" i="29"/>
  <c r="AB62" i="29"/>
  <c r="AD62" i="29"/>
  <c r="AF62" i="29"/>
  <c r="AH62" i="29"/>
  <c r="BM62" i="29" s="1"/>
  <c r="T63" i="29"/>
  <c r="V63" i="29"/>
  <c r="X63" i="29"/>
  <c r="Z63" i="29"/>
  <c r="AB63" i="29"/>
  <c r="AD63" i="29"/>
  <c r="AF63" i="29"/>
  <c r="AH63" i="29"/>
  <c r="BM63" i="29" s="1"/>
  <c r="T64" i="29"/>
  <c r="V64" i="29"/>
  <c r="X64" i="29"/>
  <c r="Z64" i="29"/>
  <c r="AB64" i="29"/>
  <c r="AD64" i="29"/>
  <c r="AF64" i="29"/>
  <c r="AH64" i="29"/>
  <c r="BM64" i="29" s="1"/>
  <c r="Z33" i="29"/>
  <c r="AB33" i="29"/>
  <c r="AD33" i="29"/>
  <c r="AF33" i="29"/>
  <c r="AH33" i="29"/>
  <c r="BM33" i="29" s="1"/>
  <c r="Z17" i="29"/>
  <c r="AB17" i="29"/>
  <c r="AD17" i="29"/>
  <c r="AF17" i="29"/>
  <c r="AH17" i="29"/>
  <c r="BM17" i="29" s="1"/>
  <c r="T65" i="29"/>
  <c r="V65" i="29"/>
  <c r="X65" i="29"/>
  <c r="Z65" i="29"/>
  <c r="AB65" i="29"/>
  <c r="AD65" i="29"/>
  <c r="AF65" i="29"/>
  <c r="AH65" i="29"/>
  <c r="BM65" i="29" s="1"/>
  <c r="T66" i="29"/>
  <c r="V66" i="29"/>
  <c r="X66" i="29"/>
  <c r="Z66" i="29"/>
  <c r="AB66" i="29"/>
  <c r="AD66" i="29"/>
  <c r="AF66" i="29"/>
  <c r="AH66" i="29"/>
  <c r="BM66" i="29" s="1"/>
  <c r="T67" i="29"/>
  <c r="V67" i="29"/>
  <c r="X67" i="29"/>
  <c r="Z67" i="29"/>
  <c r="AB67" i="29"/>
  <c r="AD67" i="29"/>
  <c r="AF67" i="29"/>
  <c r="AH67" i="29"/>
  <c r="BM67" i="29" s="1"/>
  <c r="T68" i="29"/>
  <c r="V68" i="29"/>
  <c r="X68" i="29"/>
  <c r="Z68" i="29"/>
  <c r="AB68" i="29"/>
  <c r="AD68" i="29"/>
  <c r="AF68" i="29"/>
  <c r="AH68" i="29"/>
  <c r="BM68" i="29" s="1"/>
  <c r="T69" i="29"/>
  <c r="V69" i="29"/>
  <c r="X69" i="29"/>
  <c r="Z69" i="29"/>
  <c r="AB69" i="29"/>
  <c r="AD69" i="29"/>
  <c r="AF69" i="29"/>
  <c r="AH69" i="29"/>
  <c r="BM69" i="29" s="1"/>
  <c r="T70" i="29"/>
  <c r="V70" i="29"/>
  <c r="X70" i="29"/>
  <c r="Z70" i="29"/>
  <c r="AB70" i="29"/>
  <c r="AD70" i="29"/>
  <c r="AF70" i="29"/>
  <c r="AH70" i="29"/>
  <c r="BM70" i="29" s="1"/>
  <c r="T85" i="29"/>
  <c r="V85" i="29"/>
  <c r="X85" i="29"/>
  <c r="Z85" i="29"/>
  <c r="AB85" i="29"/>
  <c r="AD85" i="29"/>
  <c r="AF85" i="29"/>
  <c r="AH85" i="29"/>
  <c r="BM85" i="29" s="1"/>
  <c r="Z22" i="29"/>
  <c r="AB22" i="29"/>
  <c r="AD22" i="29"/>
  <c r="AF22" i="29"/>
  <c r="AH22" i="29"/>
  <c r="BM22" i="29" s="1"/>
  <c r="T71" i="29"/>
  <c r="V71" i="29"/>
  <c r="X71" i="29"/>
  <c r="Z71" i="29"/>
  <c r="AB71" i="29"/>
  <c r="AD71" i="29"/>
  <c r="AF71" i="29"/>
  <c r="AH71" i="29"/>
  <c r="BM71" i="29" s="1"/>
  <c r="Z40" i="29"/>
  <c r="AB40" i="29"/>
  <c r="AD40" i="29"/>
  <c r="AF40" i="29"/>
  <c r="AH40" i="29"/>
  <c r="BM40" i="29" s="1"/>
  <c r="T72" i="29"/>
  <c r="V72" i="29"/>
  <c r="X72" i="29"/>
  <c r="Z72" i="29"/>
  <c r="AB72" i="29"/>
  <c r="AD72" i="29"/>
  <c r="AF72" i="29"/>
  <c r="AH72" i="29"/>
  <c r="BM72" i="29" s="1"/>
  <c r="Z12" i="29"/>
  <c r="AB12" i="29"/>
  <c r="AD12" i="29"/>
  <c r="AF12" i="29"/>
  <c r="AH12" i="29"/>
  <c r="BM12" i="29" s="1"/>
  <c r="Z13" i="29"/>
  <c r="AB13" i="29"/>
  <c r="AD13" i="29"/>
  <c r="AF13" i="29"/>
  <c r="AH13" i="29"/>
  <c r="BM13" i="29" s="1"/>
  <c r="Z27" i="29"/>
  <c r="AB27" i="29"/>
  <c r="AD27" i="29"/>
  <c r="AF27" i="29"/>
  <c r="AH27" i="29"/>
  <c r="BM27" i="29" s="1"/>
  <c r="T73" i="29"/>
  <c r="V73" i="29"/>
  <c r="X73" i="29"/>
  <c r="Z73" i="29"/>
  <c r="AB73" i="29"/>
  <c r="AD73" i="29"/>
  <c r="AF73" i="29"/>
  <c r="AH73" i="29"/>
  <c r="BM73" i="29" s="1"/>
  <c r="T74" i="29"/>
  <c r="V74" i="29"/>
  <c r="X74" i="29"/>
  <c r="Z74" i="29"/>
  <c r="AB74" i="29"/>
  <c r="AD74" i="29"/>
  <c r="AF74" i="29"/>
  <c r="AH74" i="29"/>
  <c r="BM74" i="29" s="1"/>
  <c r="T75" i="29"/>
  <c r="V75" i="29"/>
  <c r="X75" i="29"/>
  <c r="Z75" i="29"/>
  <c r="AB75" i="29"/>
  <c r="AD75" i="29"/>
  <c r="AF75" i="29"/>
  <c r="AH75" i="29"/>
  <c r="BM75" i="29" s="1"/>
  <c r="Z41" i="29"/>
  <c r="AB41" i="29"/>
  <c r="AD41" i="29"/>
  <c r="AF41" i="29"/>
  <c r="BK41" i="29" s="1"/>
  <c r="AH41" i="29"/>
  <c r="BM41" i="29" s="1"/>
  <c r="T87" i="29"/>
  <c r="V87" i="29"/>
  <c r="X87" i="29"/>
  <c r="Z87" i="29"/>
  <c r="AB87" i="29"/>
  <c r="AD87" i="29"/>
  <c r="AF87" i="29"/>
  <c r="AH87" i="29"/>
  <c r="BM87" i="29" s="1"/>
  <c r="T76" i="29"/>
  <c r="AY76" i="29" s="1"/>
  <c r="V76" i="29"/>
  <c r="BA76" i="29" s="1"/>
  <c r="X76" i="29"/>
  <c r="BC76" i="29" s="1"/>
  <c r="Z76" i="29"/>
  <c r="BE76" i="29" s="1"/>
  <c r="AB76" i="29"/>
  <c r="BG76" i="29" s="1"/>
  <c r="AD76" i="29"/>
  <c r="BI76" i="29" s="1"/>
  <c r="AF76" i="29"/>
  <c r="BK76" i="29" s="1"/>
  <c r="AH76" i="29"/>
  <c r="BM76" i="29" s="1"/>
  <c r="Z29" i="29"/>
  <c r="AB29" i="29"/>
  <c r="AD29" i="29"/>
  <c r="AF29" i="29"/>
  <c r="AH29" i="29"/>
  <c r="BM29" i="29" s="1"/>
  <c r="T77" i="29"/>
  <c r="V77" i="29"/>
  <c r="X77" i="29"/>
  <c r="Z77" i="29"/>
  <c r="AB77" i="29"/>
  <c r="AD77" i="29"/>
  <c r="AF77" i="29"/>
  <c r="AH77" i="29"/>
  <c r="BM77" i="29" s="1"/>
  <c r="T78" i="29"/>
  <c r="AY78" i="29" s="1"/>
  <c r="V78" i="29"/>
  <c r="BA78" i="29" s="1"/>
  <c r="X78" i="29"/>
  <c r="BC78" i="29" s="1"/>
  <c r="Z78" i="29"/>
  <c r="BE78" i="29" s="1"/>
  <c r="AB78" i="29"/>
  <c r="BG78" i="29" s="1"/>
  <c r="AD78" i="29"/>
  <c r="BI78" i="29" s="1"/>
  <c r="AF78" i="29"/>
  <c r="BK78" i="29" s="1"/>
  <c r="AH78" i="29"/>
  <c r="BM78" i="29" s="1"/>
  <c r="T79" i="29"/>
  <c r="V79" i="29"/>
  <c r="X79" i="29"/>
  <c r="Z79" i="29"/>
  <c r="AB79" i="29"/>
  <c r="AD79" i="29"/>
  <c r="AF79" i="29"/>
  <c r="AH79" i="29"/>
  <c r="BM79" i="29" s="1"/>
  <c r="Z43" i="29"/>
  <c r="AB43" i="29"/>
  <c r="AD43" i="29"/>
  <c r="AF43" i="29"/>
  <c r="AH43" i="29"/>
  <c r="BM43" i="29" s="1"/>
  <c r="Z26" i="29"/>
  <c r="AB26" i="29"/>
  <c r="AD26" i="29"/>
  <c r="AF26" i="29"/>
  <c r="AH26" i="29"/>
  <c r="BM26" i="29" s="1"/>
  <c r="T88" i="29"/>
  <c r="V88" i="29"/>
  <c r="X88" i="29"/>
  <c r="Z88" i="29"/>
  <c r="AB88" i="29"/>
  <c r="AD88" i="29"/>
  <c r="AF88" i="29"/>
  <c r="AH88" i="29"/>
  <c r="BM88" i="29" s="1"/>
  <c r="Z25" i="29"/>
  <c r="AB25" i="29"/>
  <c r="AD25" i="29"/>
  <c r="AF25" i="29"/>
  <c r="AH25" i="29"/>
  <c r="BM25" i="29" s="1"/>
  <c r="Z30" i="29"/>
  <c r="AB30" i="29"/>
  <c r="AD30" i="29"/>
  <c r="AF30" i="29"/>
  <c r="AH30" i="29"/>
  <c r="BM30" i="29" s="1"/>
  <c r="T89" i="29"/>
  <c r="V89" i="29"/>
  <c r="X89" i="29"/>
  <c r="Z89" i="29"/>
  <c r="AB89" i="29"/>
  <c r="AD89" i="29"/>
  <c r="AF89" i="29"/>
  <c r="AH89" i="29"/>
  <c r="BM89" i="29" s="1"/>
  <c r="T90" i="29"/>
  <c r="V90" i="29"/>
  <c r="X90" i="29"/>
  <c r="Z90" i="29"/>
  <c r="AB90" i="29"/>
  <c r="AD90" i="29"/>
  <c r="AF90" i="29"/>
  <c r="AH90" i="29"/>
  <c r="BM90" i="29" s="1"/>
  <c r="Z34" i="29"/>
  <c r="AB34" i="29"/>
  <c r="AD34" i="29"/>
  <c r="AF34" i="29"/>
  <c r="AH34" i="29"/>
  <c r="BM34" i="29" s="1"/>
  <c r="Z44" i="29"/>
  <c r="AB44" i="29"/>
  <c r="AD44" i="29"/>
  <c r="AF44" i="29"/>
  <c r="AH44" i="29"/>
  <c r="BM44" i="29" s="1"/>
  <c r="T91" i="29"/>
  <c r="V91" i="29"/>
  <c r="X91" i="29"/>
  <c r="Z91" i="29"/>
  <c r="AB91" i="29"/>
  <c r="AD91" i="29"/>
  <c r="AF91" i="29"/>
  <c r="AH91" i="29"/>
  <c r="BM91" i="29" s="1"/>
  <c r="T92" i="29"/>
  <c r="V92" i="29"/>
  <c r="X92" i="29"/>
  <c r="Z92" i="29"/>
  <c r="AB92" i="29"/>
  <c r="AD92" i="29"/>
  <c r="AF92" i="29"/>
  <c r="AH92" i="29"/>
  <c r="BM92" i="29" s="1"/>
  <c r="T93" i="29"/>
  <c r="V93" i="29"/>
  <c r="X93" i="29"/>
  <c r="Z93" i="29"/>
  <c r="AB93" i="29"/>
  <c r="AD93" i="29"/>
  <c r="AF93" i="29"/>
  <c r="AH93" i="29"/>
  <c r="BM93" i="29" s="1"/>
  <c r="Z19" i="29"/>
  <c r="AB19" i="29"/>
  <c r="AD19" i="29"/>
  <c r="AF19" i="29"/>
  <c r="AH19" i="29"/>
  <c r="BM19" i="29" s="1"/>
  <c r="T94" i="29"/>
  <c r="V94" i="29"/>
  <c r="X94" i="29"/>
  <c r="Z94" i="29"/>
  <c r="AB94" i="29"/>
  <c r="AD94" i="29"/>
  <c r="AF94" i="29"/>
  <c r="AH94" i="29"/>
  <c r="BM94" i="29" s="1"/>
  <c r="Z31" i="29"/>
  <c r="AB31" i="29"/>
  <c r="AD31" i="29"/>
  <c r="AF31" i="29"/>
  <c r="AH31" i="29"/>
  <c r="BM31" i="29" s="1"/>
  <c r="Z35" i="29"/>
  <c r="AB35" i="29"/>
  <c r="AD35" i="29"/>
  <c r="AF35" i="29"/>
  <c r="AH35" i="29"/>
  <c r="BM35" i="29" s="1"/>
  <c r="T80" i="29"/>
  <c r="V80" i="29"/>
  <c r="X80" i="29"/>
  <c r="Z80" i="29"/>
  <c r="AB80" i="29"/>
  <c r="AD80" i="29"/>
  <c r="AF80" i="29"/>
  <c r="AH80" i="29"/>
  <c r="BM80" i="29" s="1"/>
  <c r="T95" i="29"/>
  <c r="V95" i="29"/>
  <c r="X95" i="29"/>
  <c r="Z95" i="29"/>
  <c r="AB95" i="29"/>
  <c r="AD95" i="29"/>
  <c r="AF95" i="29"/>
  <c r="AH95" i="29"/>
  <c r="BM95" i="29" s="1"/>
  <c r="T81" i="29"/>
  <c r="V81" i="29"/>
  <c r="X81" i="29"/>
  <c r="Z81" i="29"/>
  <c r="AB81" i="29"/>
  <c r="AD81" i="29"/>
  <c r="AF81" i="29"/>
  <c r="AH81" i="29"/>
  <c r="BM81" i="29" s="1"/>
  <c r="Z42" i="29"/>
  <c r="AB42" i="29"/>
  <c r="AD42" i="29"/>
  <c r="AF42" i="29"/>
  <c r="AH42" i="29"/>
  <c r="BM42" i="29" s="1"/>
  <c r="T96" i="29"/>
  <c r="V96" i="29"/>
  <c r="X96" i="29"/>
  <c r="Z96" i="29"/>
  <c r="AB96" i="29"/>
  <c r="AD96" i="29"/>
  <c r="AF96" i="29"/>
  <c r="AH96" i="29"/>
  <c r="BM96" i="29" s="1"/>
  <c r="Z14" i="29"/>
  <c r="AB14" i="29"/>
  <c r="AD14" i="29"/>
  <c r="AF14" i="29"/>
  <c r="AH14" i="29"/>
  <c r="BM14" i="29" s="1"/>
  <c r="Z28" i="29"/>
  <c r="AB28" i="29"/>
  <c r="AD28" i="29"/>
  <c r="AF28" i="29"/>
  <c r="AH28" i="29"/>
  <c r="BM28" i="29" s="1"/>
  <c r="T98" i="29"/>
  <c r="V98" i="29"/>
  <c r="X98" i="29"/>
  <c r="Z98" i="29"/>
  <c r="AB98" i="29"/>
  <c r="AD98" i="29"/>
  <c r="AF98" i="29"/>
  <c r="AH98" i="29"/>
  <c r="BM98" i="29" s="1"/>
  <c r="Z21" i="29"/>
  <c r="AB21" i="29"/>
  <c r="AD21" i="29"/>
  <c r="AF21" i="29"/>
  <c r="AH21" i="29"/>
  <c r="BM21" i="29" s="1"/>
  <c r="T7" i="29"/>
  <c r="V7" i="29"/>
  <c r="X7" i="29"/>
  <c r="Z7" i="29"/>
  <c r="AB7" i="29"/>
  <c r="AD7" i="29"/>
  <c r="AF7" i="29"/>
  <c r="AH7" i="29"/>
  <c r="BM7" i="29" s="1"/>
  <c r="Z32" i="29"/>
  <c r="AB32" i="29"/>
  <c r="AD32" i="29"/>
  <c r="AF32" i="29"/>
  <c r="AH32" i="29"/>
  <c r="BM32" i="29" s="1"/>
  <c r="T97" i="29"/>
  <c r="V97" i="29"/>
  <c r="X97" i="29"/>
  <c r="Z97" i="29"/>
  <c r="AB97" i="29"/>
  <c r="AD97" i="29"/>
  <c r="AF97" i="29"/>
  <c r="AH97" i="29"/>
  <c r="BM97" i="29" s="1"/>
  <c r="T18" i="29"/>
  <c r="V18" i="29"/>
  <c r="X18" i="29"/>
  <c r="Z18" i="29"/>
  <c r="AB18" i="29"/>
  <c r="AD18" i="29"/>
  <c r="AF18" i="29"/>
  <c r="AH18" i="29"/>
  <c r="BM18" i="29" s="1"/>
  <c r="Z16" i="29"/>
  <c r="AB16" i="29"/>
  <c r="AD16" i="29"/>
  <c r="AF16" i="29"/>
  <c r="AH16" i="29"/>
  <c r="BM16" i="29" s="1"/>
  <c r="Z11" i="29"/>
  <c r="AB11" i="29"/>
  <c r="AD11" i="29"/>
  <c r="AF11" i="29"/>
  <c r="AH11" i="29"/>
  <c r="BM11" i="29" s="1"/>
  <c r="Z9" i="29"/>
  <c r="AB9" i="29"/>
  <c r="AD9" i="29"/>
  <c r="AF9" i="29"/>
  <c r="AH9" i="29"/>
  <c r="BM9" i="29" s="1"/>
  <c r="Z8" i="29"/>
  <c r="AB8" i="29"/>
  <c r="AD8" i="29"/>
  <c r="AF8" i="29"/>
  <c r="AH8" i="29"/>
  <c r="BM8" i="29" s="1"/>
  <c r="U4" i="29"/>
  <c r="W4" i="29"/>
  <c r="Y4" i="29"/>
  <c r="AA4" i="29"/>
  <c r="AC4" i="29"/>
  <c r="AE4" i="29"/>
  <c r="AG4" i="29"/>
  <c r="Y20" i="29"/>
  <c r="AA20" i="29"/>
  <c r="AC20" i="29"/>
  <c r="AE20" i="29"/>
  <c r="AG20" i="29"/>
  <c r="S5" i="29"/>
  <c r="Y5" i="29"/>
  <c r="AA5" i="29"/>
  <c r="AC5" i="29"/>
  <c r="AE5" i="29"/>
  <c r="AG5" i="29"/>
  <c r="Y45" i="29"/>
  <c r="AA45" i="29"/>
  <c r="AC45" i="29"/>
  <c r="AE45" i="29"/>
  <c r="AG45" i="29"/>
  <c r="BL45" i="29" s="1"/>
  <c r="V84" i="29"/>
  <c r="O24" i="28"/>
  <c r="O23" i="28"/>
  <c r="O22" i="28"/>
  <c r="O5" i="28"/>
  <c r="O21" i="28"/>
  <c r="QP42" i="2"/>
  <c r="RT42" i="2"/>
  <c r="AAC42" i="2" s="1"/>
  <c r="O20" i="28"/>
  <c r="FX42" i="2"/>
  <c r="O4" i="28"/>
  <c r="O19" i="28"/>
  <c r="JX89" i="2"/>
  <c r="R89" i="29" s="1"/>
  <c r="JX97" i="2"/>
  <c r="R97" i="29" s="1"/>
  <c r="JW97" i="2"/>
  <c r="Q97" i="29" s="1"/>
  <c r="JW89" i="2"/>
  <c r="Q89" i="29" s="1"/>
  <c r="R5" i="26"/>
  <c r="UE42" i="2" l="1"/>
  <c r="R82" i="29"/>
  <c r="R42" i="29"/>
  <c r="Q82" i="29"/>
  <c r="Q42" i="29"/>
  <c r="VJ42" i="2"/>
  <c r="BD42" i="2"/>
  <c r="TA42" i="2" s="1"/>
  <c r="Q47" i="29"/>
  <c r="Q79" i="29"/>
  <c r="R47" i="29"/>
  <c r="R79" i="29"/>
  <c r="YW42" i="2"/>
  <c r="JW3" i="2"/>
  <c r="JX3" i="2"/>
  <c r="R53" i="29"/>
  <c r="R75" i="29"/>
  <c r="Q53" i="29"/>
  <c r="Q75" i="29"/>
  <c r="Q5" i="29"/>
  <c r="Q96" i="29"/>
  <c r="R5" i="29"/>
  <c r="R96" i="29"/>
  <c r="R46" i="29"/>
  <c r="R86" i="29"/>
  <c r="Q46" i="29"/>
  <c r="Q86" i="29"/>
  <c r="Q10" i="29"/>
  <c r="Q93" i="29"/>
  <c r="R10" i="29"/>
  <c r="R93" i="29"/>
  <c r="R92" i="29"/>
  <c r="R98" i="29"/>
  <c r="Q92" i="29"/>
  <c r="Q98" i="29"/>
  <c r="Q8" i="29"/>
  <c r="Q95" i="29"/>
  <c r="R14" i="29"/>
  <c r="R8" i="29"/>
  <c r="R95" i="29"/>
  <c r="Q14" i="29"/>
  <c r="R11" i="29"/>
  <c r="Q88" i="29"/>
  <c r="R88" i="29"/>
  <c r="Q11" i="29"/>
  <c r="R24" i="29"/>
  <c r="R56" i="29"/>
  <c r="Q6" i="29"/>
  <c r="Q63" i="29"/>
  <c r="Q24" i="29"/>
  <c r="Q56" i="29"/>
  <c r="R6" i="29"/>
  <c r="R63" i="29"/>
  <c r="W3" i="29"/>
  <c r="V7" i="32" s="1"/>
  <c r="S3" i="29"/>
  <c r="R7" i="32" s="1"/>
  <c r="U3" i="29"/>
  <c r="T7" i="32" s="1"/>
  <c r="AG3" i="29"/>
  <c r="AF7" i="32" s="1"/>
  <c r="AC3" i="29"/>
  <c r="AB7" i="32" s="1"/>
  <c r="Y3" i="29"/>
  <c r="X7" i="32" s="1"/>
  <c r="AF3" i="29"/>
  <c r="AE7" i="32" s="1"/>
  <c r="AB3" i="29"/>
  <c r="AA7" i="32" s="1"/>
  <c r="AE3" i="29"/>
  <c r="AD7" i="32" s="1"/>
  <c r="AA3" i="29"/>
  <c r="Z7" i="32" s="1"/>
  <c r="BM4" i="29"/>
  <c r="BM3" i="29" s="1"/>
  <c r="AH3" i="29"/>
  <c r="AD3" i="29"/>
  <c r="AC7" i="32" s="1"/>
  <c r="Z3" i="29"/>
  <c r="Y7" i="32" s="1"/>
  <c r="X3" i="29"/>
  <c r="W7" i="32" s="1"/>
  <c r="V3" i="29"/>
  <c r="U7" i="32" s="1"/>
  <c r="T3" i="29"/>
  <c r="S7" i="32" s="1"/>
  <c r="E3" i="29"/>
  <c r="D7" i="32" s="1"/>
  <c r="F3" i="29"/>
  <c r="E7" i="32" s="1"/>
  <c r="YX42" i="2"/>
  <c r="RU42" i="2"/>
  <c r="AAD42" i="2" s="1"/>
  <c r="O17" i="28"/>
  <c r="O18" i="28"/>
  <c r="XS42" i="2"/>
  <c r="QQ42" i="2"/>
  <c r="FY42" i="2"/>
  <c r="Y5" i="26"/>
  <c r="X5" i="26"/>
  <c r="W5" i="26"/>
  <c r="V5" i="26"/>
  <c r="U5" i="26"/>
  <c r="T5" i="26"/>
  <c r="S5" i="26"/>
  <c r="P5" i="26"/>
  <c r="O5" i="26"/>
  <c r="N5" i="26"/>
  <c r="M5" i="26"/>
  <c r="L5" i="26"/>
  <c r="K5" i="26"/>
  <c r="J5" i="26"/>
  <c r="I5" i="26"/>
  <c r="H5" i="26"/>
  <c r="G5" i="26"/>
  <c r="Q5" i="26"/>
  <c r="WO42" i="2" l="1"/>
  <c r="XT42" i="2" s="1"/>
  <c r="UF42" i="2"/>
  <c r="VK42" i="2"/>
  <c r="BE42" i="2"/>
  <c r="TB42" i="2" s="1"/>
  <c r="R3" i="29"/>
  <c r="Q7" i="32" s="1"/>
  <c r="Q3" i="29"/>
  <c r="P7" i="32" s="1"/>
  <c r="YY42" i="2"/>
  <c r="QR42" i="2"/>
  <c r="RV42" i="2"/>
  <c r="AAE42" i="2" s="1"/>
  <c r="FZ42" i="2"/>
  <c r="BF42" i="2" l="1"/>
  <c r="TC42" i="2" s="1"/>
  <c r="WP42" i="2"/>
  <c r="YZ42" i="2" s="1"/>
  <c r="VL42" i="2"/>
  <c r="UG42" i="2"/>
  <c r="RW42" i="2"/>
  <c r="AAF42" i="2" s="1"/>
  <c r="QS42" i="2"/>
  <c r="GA42" i="2"/>
  <c r="C4" i="29"/>
  <c r="B4" i="29"/>
  <c r="JV4" i="2"/>
  <c r="VM42" i="2" l="1"/>
  <c r="UH42" i="2"/>
  <c r="XU42" i="2"/>
  <c r="BG42" i="2"/>
  <c r="TD42" i="2" s="1"/>
  <c r="WQ42" i="2"/>
  <c r="XV42" i="2" s="1"/>
  <c r="LA4" i="2"/>
  <c r="P64" i="29"/>
  <c r="P4" i="29"/>
  <c r="P47" i="29"/>
  <c r="RX42" i="2"/>
  <c r="AAG42" i="2" s="1"/>
  <c r="QT42" i="2"/>
  <c r="GB42" i="2"/>
  <c r="O16" i="28"/>
  <c r="BH42" i="2" l="1"/>
  <c r="TE42" i="2" s="1"/>
  <c r="WR42" i="2"/>
  <c r="ZB42" i="2" s="1"/>
  <c r="VN42" i="2"/>
  <c r="UI42" i="2"/>
  <c r="ZA42" i="2"/>
  <c r="P3" i="29"/>
  <c r="O7" i="32" s="1"/>
  <c r="RY42" i="2"/>
  <c r="AAH42" i="2" s="1"/>
  <c r="XW42" i="2"/>
  <c r="QU42" i="2"/>
  <c r="GC42" i="2"/>
  <c r="JU4" i="2"/>
  <c r="A5" i="26"/>
  <c r="UJ42" i="2" l="1"/>
  <c r="BI42" i="2"/>
  <c r="TF42" i="2" s="1"/>
  <c r="WS42" i="2"/>
  <c r="ZC42" i="2" s="1"/>
  <c r="KZ4" i="2"/>
  <c r="O64" i="29"/>
  <c r="O4" i="29"/>
  <c r="O47" i="29"/>
  <c r="UK42" i="2"/>
  <c r="RZ42" i="2"/>
  <c r="AAI42" i="2" s="1"/>
  <c r="VO42" i="2"/>
  <c r="WT42" i="2" s="1"/>
  <c r="QV42" i="2"/>
  <c r="GD42" i="2"/>
  <c r="O15" i="28"/>
  <c r="XX42" i="2" l="1"/>
  <c r="BJ42" i="2"/>
  <c r="TG42" i="2" s="1"/>
  <c r="O3" i="29"/>
  <c r="N7" i="32" s="1"/>
  <c r="ZD42" i="2"/>
  <c r="SA42" i="2"/>
  <c r="AAJ42" i="2" s="1"/>
  <c r="VP42" i="2"/>
  <c r="WU42" i="2" s="1"/>
  <c r="ZE42" i="2" s="1"/>
  <c r="XY42" i="2"/>
  <c r="QW42" i="2"/>
  <c r="GE42" i="2"/>
  <c r="UL42" i="2" l="1"/>
  <c r="BK42" i="2"/>
  <c r="TH42" i="2" s="1"/>
  <c r="XZ42" i="2"/>
  <c r="SB42" i="2"/>
  <c r="AAK42" i="2" s="1"/>
  <c r="VQ42" i="2"/>
  <c r="WV42" i="2" s="1"/>
  <c r="YA42" i="2" s="1"/>
  <c r="BL42" i="2"/>
  <c r="TI42" i="2" s="1"/>
  <c r="QX42" i="2"/>
  <c r="GF42" i="2"/>
  <c r="JT4" i="2"/>
  <c r="JS4" i="2"/>
  <c r="JR4" i="2"/>
  <c r="JQ4" i="2"/>
  <c r="JP4" i="2"/>
  <c r="JO4" i="2"/>
  <c r="JN4" i="2"/>
  <c r="JM4" i="2"/>
  <c r="VR42" i="2" l="1"/>
  <c r="UM42" i="2"/>
  <c r="KR4" i="2"/>
  <c r="KT4" i="2"/>
  <c r="KV4" i="2"/>
  <c r="KX4" i="2"/>
  <c r="KS4" i="2"/>
  <c r="KU4" i="2"/>
  <c r="KY4" i="2"/>
  <c r="L4" i="29"/>
  <c r="KW4" i="2"/>
  <c r="G64" i="29"/>
  <c r="G4" i="29"/>
  <c r="I64" i="29"/>
  <c r="I4" i="29"/>
  <c r="K64" i="29"/>
  <c r="K4" i="29"/>
  <c r="H64" i="29"/>
  <c r="H4" i="29"/>
  <c r="J64" i="29"/>
  <c r="J4" i="29"/>
  <c r="N64" i="29"/>
  <c r="N4" i="29"/>
  <c r="M64" i="29"/>
  <c r="M4" i="29"/>
  <c r="L47" i="29"/>
  <c r="L64" i="29"/>
  <c r="H47" i="29"/>
  <c r="J47" i="29"/>
  <c r="N47" i="29"/>
  <c r="G47" i="29"/>
  <c r="I47" i="29"/>
  <c r="K47" i="29"/>
  <c r="M47" i="29"/>
  <c r="ZF42" i="2"/>
  <c r="SC42" i="2"/>
  <c r="AAL42" i="2" s="1"/>
  <c r="BM42" i="2"/>
  <c r="TJ42" i="2" s="1"/>
  <c r="UN42" i="2"/>
  <c r="QY42" i="2"/>
  <c r="VS42" i="2" s="1"/>
  <c r="GG42" i="2"/>
  <c r="O13" i="28"/>
  <c r="O12" i="28"/>
  <c r="D4" i="29"/>
  <c r="O10" i="28"/>
  <c r="O9" i="28"/>
  <c r="O6" i="28"/>
  <c r="O7" i="28"/>
  <c r="O8" i="28"/>
  <c r="O11" i="28"/>
  <c r="WW42" i="2" l="1"/>
  <c r="L3" i="29"/>
  <c r="K7" i="32" s="1"/>
  <c r="M3" i="29"/>
  <c r="L7" i="32" s="1"/>
  <c r="K3" i="29"/>
  <c r="J7" i="32" s="1"/>
  <c r="I3" i="29"/>
  <c r="H7" i="32" s="1"/>
  <c r="G3" i="29"/>
  <c r="F7" i="32" s="1"/>
  <c r="N3" i="29"/>
  <c r="M7" i="32" s="1"/>
  <c r="J3" i="29"/>
  <c r="I7" i="32" s="1"/>
  <c r="H3" i="29"/>
  <c r="G7" i="32" s="1"/>
  <c r="ZG42" i="2"/>
  <c r="SD42" i="2"/>
  <c r="AAM42" i="2" s="1"/>
  <c r="YB42" i="2"/>
  <c r="WX42" i="2"/>
  <c r="YC42" i="2" s="1"/>
  <c r="BN42" i="2"/>
  <c r="TK42" i="2" s="1"/>
  <c r="UO42" i="2"/>
  <c r="QZ42" i="2"/>
  <c r="VT42" i="2" s="1"/>
  <c r="D3" i="29"/>
  <c r="C7" i="32" s="1"/>
  <c r="GH42" i="2"/>
  <c r="O14" i="28"/>
  <c r="D4" i="27" l="1"/>
  <c r="D27" i="27"/>
  <c r="C27" i="27"/>
  <c r="ZH42" i="2"/>
  <c r="WY42" i="2"/>
  <c r="BO42" i="2"/>
  <c r="TL42" i="2" s="1"/>
  <c r="UP42" i="2"/>
  <c r="RA42" i="2"/>
  <c r="SE42" i="2"/>
  <c r="AAN42" i="2" s="1"/>
  <c r="GI42" i="2"/>
  <c r="A4" i="28"/>
  <c r="A5" i="28"/>
  <c r="A6" i="28"/>
  <c r="A7" i="28"/>
  <c r="A8" i="28"/>
  <c r="A9" i="28"/>
  <c r="A10" i="28"/>
  <c r="A11" i="28"/>
  <c r="A12" i="28"/>
  <c r="A13" i="28"/>
  <c r="A14" i="28"/>
  <c r="A15" i="28"/>
  <c r="A16" i="28"/>
  <c r="A17" i="28"/>
  <c r="A18" i="28"/>
  <c r="A19" i="28"/>
  <c r="A20" i="28"/>
  <c r="A21" i="28"/>
  <c r="A22" i="28"/>
  <c r="A23" i="28"/>
  <c r="A24" i="28"/>
  <c r="A25" i="28"/>
  <c r="A26" i="28"/>
  <c r="A27" i="28"/>
  <c r="A28" i="28"/>
  <c r="A29" i="28"/>
  <c r="A30" i="28"/>
  <c r="A31" i="28"/>
  <c r="A32" i="28"/>
  <c r="A33" i="28"/>
  <c r="A34" i="28"/>
  <c r="A35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R25" i="28" s="1"/>
  <c r="E27" i="28"/>
  <c r="R26" i="28" s="1"/>
  <c r="E28" i="28"/>
  <c r="R27" i="28" s="1"/>
  <c r="E29" i="28"/>
  <c r="R28" i="28" s="1"/>
  <c r="E30" i="28"/>
  <c r="R29" i="28" s="1"/>
  <c r="E31" i="28"/>
  <c r="R30" i="28" s="1"/>
  <c r="E32" i="28"/>
  <c r="R31" i="28" s="1"/>
  <c r="E33" i="28"/>
  <c r="R32" i="28" s="1"/>
  <c r="E34" i="28"/>
  <c r="R33" i="28" s="1"/>
  <c r="E35" i="28"/>
  <c r="R34" i="28" s="1"/>
  <c r="E4" i="28"/>
  <c r="E4" i="27" l="1"/>
  <c r="E27" i="27"/>
  <c r="YD42" i="2"/>
  <c r="ZI42" i="2"/>
  <c r="SF42" i="2"/>
  <c r="AAO42" i="2" s="1"/>
  <c r="VU42" i="2"/>
  <c r="WZ42" i="2" s="1"/>
  <c r="BP42" i="2"/>
  <c r="TM42" i="2" s="1"/>
  <c r="UQ42" i="2"/>
  <c r="RB42" i="2"/>
  <c r="GJ42" i="2"/>
  <c r="ZJ42" i="2" l="1"/>
  <c r="YE42" i="2"/>
  <c r="SG42" i="2"/>
  <c r="AAP42" i="2" s="1"/>
  <c r="VV42" i="2"/>
  <c r="XA42" i="2" s="1"/>
  <c r="BQ42" i="2"/>
  <c r="TN42" i="2" s="1"/>
  <c r="UR42" i="2"/>
  <c r="RC42" i="2"/>
  <c r="VW42" i="2" s="1"/>
  <c r="GK42" i="2"/>
  <c r="LT9" i="2"/>
  <c r="LU9" i="2" s="1"/>
  <c r="LV9" i="2" s="1"/>
  <c r="LW9" i="2" s="1"/>
  <c r="LX9" i="2" s="1"/>
  <c r="LY9" i="2" s="1"/>
  <c r="LZ9" i="2" s="1"/>
  <c r="MA9" i="2" s="1"/>
  <c r="MB9" i="2" s="1"/>
  <c r="MC9" i="2" s="1"/>
  <c r="MD9" i="2" s="1"/>
  <c r="ME9" i="2" s="1"/>
  <c r="MF9" i="2" s="1"/>
  <c r="MG9" i="2" s="1"/>
  <c r="MH9" i="2" s="1"/>
  <c r="MI9" i="2" s="1"/>
  <c r="LT12" i="2"/>
  <c r="LU12" i="2" s="1"/>
  <c r="LV12" i="2" s="1"/>
  <c r="LW12" i="2" s="1"/>
  <c r="LX12" i="2" s="1"/>
  <c r="LY12" i="2" s="1"/>
  <c r="LZ12" i="2" s="1"/>
  <c r="MA12" i="2" s="1"/>
  <c r="MB12" i="2" s="1"/>
  <c r="MC12" i="2" s="1"/>
  <c r="MD12" i="2" s="1"/>
  <c r="ME12" i="2" s="1"/>
  <c r="MF12" i="2" s="1"/>
  <c r="MG12" i="2" s="1"/>
  <c r="MH12" i="2" s="1"/>
  <c r="MI12" i="2" s="1"/>
  <c r="LT13" i="2"/>
  <c r="LU13" i="2" s="1"/>
  <c r="LV13" i="2" s="1"/>
  <c r="LW13" i="2" s="1"/>
  <c r="LX13" i="2" s="1"/>
  <c r="LY13" i="2" s="1"/>
  <c r="LZ13" i="2" s="1"/>
  <c r="MA13" i="2" s="1"/>
  <c r="MB13" i="2" s="1"/>
  <c r="MC13" i="2" s="1"/>
  <c r="MD13" i="2" s="1"/>
  <c r="ME13" i="2" s="1"/>
  <c r="MF13" i="2" s="1"/>
  <c r="MG13" i="2" s="1"/>
  <c r="MH13" i="2" s="1"/>
  <c r="MI13" i="2" s="1"/>
  <c r="LT18" i="2"/>
  <c r="LU18" i="2" s="1"/>
  <c r="LV18" i="2" s="1"/>
  <c r="LW18" i="2" s="1"/>
  <c r="LX18" i="2" s="1"/>
  <c r="LY18" i="2" s="1"/>
  <c r="LZ18" i="2" s="1"/>
  <c r="MA18" i="2" s="1"/>
  <c r="MB18" i="2" s="1"/>
  <c r="MC18" i="2" s="1"/>
  <c r="MD18" i="2" s="1"/>
  <c r="ME18" i="2" s="1"/>
  <c r="MF18" i="2" s="1"/>
  <c r="MG18" i="2" s="1"/>
  <c r="MH18" i="2" s="1"/>
  <c r="MI18" i="2" s="1"/>
  <c r="LT19" i="2"/>
  <c r="LU19" i="2" s="1"/>
  <c r="LV19" i="2" s="1"/>
  <c r="LW19" i="2" s="1"/>
  <c r="LX19" i="2" s="1"/>
  <c r="LY19" i="2" s="1"/>
  <c r="LZ19" i="2" s="1"/>
  <c r="MA19" i="2" s="1"/>
  <c r="MB19" i="2" s="1"/>
  <c r="MC19" i="2" s="1"/>
  <c r="MD19" i="2" s="1"/>
  <c r="ME19" i="2" s="1"/>
  <c r="MF19" i="2" s="1"/>
  <c r="MG19" i="2" s="1"/>
  <c r="MH19" i="2" s="1"/>
  <c r="MI19" i="2" s="1"/>
  <c r="LT20" i="2"/>
  <c r="LU20" i="2" s="1"/>
  <c r="LV20" i="2" s="1"/>
  <c r="LW20" i="2" s="1"/>
  <c r="LX20" i="2" s="1"/>
  <c r="LY20" i="2" s="1"/>
  <c r="LZ20" i="2" s="1"/>
  <c r="MA20" i="2" s="1"/>
  <c r="MB20" i="2" s="1"/>
  <c r="MC20" i="2" s="1"/>
  <c r="MD20" i="2" s="1"/>
  <c r="ME20" i="2" s="1"/>
  <c r="MF20" i="2" s="1"/>
  <c r="MG20" i="2" s="1"/>
  <c r="MH20" i="2" s="1"/>
  <c r="MI20" i="2" s="1"/>
  <c r="LT21" i="2"/>
  <c r="LU21" i="2" s="1"/>
  <c r="LV21" i="2" s="1"/>
  <c r="LW21" i="2" s="1"/>
  <c r="LX21" i="2" s="1"/>
  <c r="LY21" i="2" s="1"/>
  <c r="LZ21" i="2" s="1"/>
  <c r="MA21" i="2" s="1"/>
  <c r="MB21" i="2" s="1"/>
  <c r="MC21" i="2" s="1"/>
  <c r="MD21" i="2" s="1"/>
  <c r="ME21" i="2" s="1"/>
  <c r="MF21" i="2" s="1"/>
  <c r="MG21" i="2" s="1"/>
  <c r="MH21" i="2" s="1"/>
  <c r="MI21" i="2" s="1"/>
  <c r="LT22" i="2"/>
  <c r="LU22" i="2" s="1"/>
  <c r="LV22" i="2" s="1"/>
  <c r="LW22" i="2" s="1"/>
  <c r="LX22" i="2" s="1"/>
  <c r="LY22" i="2" s="1"/>
  <c r="LZ22" i="2" s="1"/>
  <c r="MA22" i="2" s="1"/>
  <c r="MB22" i="2" s="1"/>
  <c r="MC22" i="2" s="1"/>
  <c r="MD22" i="2" s="1"/>
  <c r="ME22" i="2" s="1"/>
  <c r="MF22" i="2" s="1"/>
  <c r="MG22" i="2" s="1"/>
  <c r="MH22" i="2" s="1"/>
  <c r="MI22" i="2" s="1"/>
  <c r="LT25" i="2"/>
  <c r="LU25" i="2" s="1"/>
  <c r="LV25" i="2" s="1"/>
  <c r="LW25" i="2" s="1"/>
  <c r="LX25" i="2" s="1"/>
  <c r="LY25" i="2" s="1"/>
  <c r="LZ25" i="2" s="1"/>
  <c r="MA25" i="2" s="1"/>
  <c r="MB25" i="2" s="1"/>
  <c r="MC25" i="2" s="1"/>
  <c r="MD25" i="2" s="1"/>
  <c r="ME25" i="2" s="1"/>
  <c r="MF25" i="2" s="1"/>
  <c r="MG25" i="2" s="1"/>
  <c r="MH25" i="2" s="1"/>
  <c r="MI25" i="2" s="1"/>
  <c r="LT26" i="2"/>
  <c r="LU26" i="2" s="1"/>
  <c r="LV26" i="2" s="1"/>
  <c r="LW26" i="2" s="1"/>
  <c r="LX26" i="2" s="1"/>
  <c r="LY26" i="2" s="1"/>
  <c r="LZ26" i="2" s="1"/>
  <c r="MA26" i="2" s="1"/>
  <c r="MB26" i="2" s="1"/>
  <c r="MC26" i="2" s="1"/>
  <c r="MD26" i="2" s="1"/>
  <c r="ME26" i="2" s="1"/>
  <c r="MF26" i="2" s="1"/>
  <c r="MG26" i="2" s="1"/>
  <c r="MH26" i="2" s="1"/>
  <c r="MI26" i="2" s="1"/>
  <c r="LT27" i="2"/>
  <c r="LU27" i="2" s="1"/>
  <c r="LV27" i="2" s="1"/>
  <c r="LW27" i="2" s="1"/>
  <c r="LX27" i="2" s="1"/>
  <c r="LY27" i="2" s="1"/>
  <c r="LZ27" i="2" s="1"/>
  <c r="MA27" i="2" s="1"/>
  <c r="MB27" i="2" s="1"/>
  <c r="MC27" i="2" s="1"/>
  <c r="MD27" i="2" s="1"/>
  <c r="ME27" i="2" s="1"/>
  <c r="MF27" i="2" s="1"/>
  <c r="MG27" i="2" s="1"/>
  <c r="MH27" i="2" s="1"/>
  <c r="MI27" i="2" s="1"/>
  <c r="LT28" i="2"/>
  <c r="LU28" i="2" s="1"/>
  <c r="LV28" i="2" s="1"/>
  <c r="LW28" i="2" s="1"/>
  <c r="LX28" i="2" s="1"/>
  <c r="LY28" i="2" s="1"/>
  <c r="LZ28" i="2" s="1"/>
  <c r="MA28" i="2" s="1"/>
  <c r="MB28" i="2" s="1"/>
  <c r="MC28" i="2" s="1"/>
  <c r="MD28" i="2" s="1"/>
  <c r="ME28" i="2" s="1"/>
  <c r="MF28" i="2" s="1"/>
  <c r="MG28" i="2" s="1"/>
  <c r="MH28" i="2" s="1"/>
  <c r="MI28" i="2" s="1"/>
  <c r="LT29" i="2"/>
  <c r="LU29" i="2" s="1"/>
  <c r="LV29" i="2" s="1"/>
  <c r="LW29" i="2" s="1"/>
  <c r="LX29" i="2" s="1"/>
  <c r="LY29" i="2" s="1"/>
  <c r="LZ29" i="2" s="1"/>
  <c r="MA29" i="2" s="1"/>
  <c r="MB29" i="2" s="1"/>
  <c r="MC29" i="2" s="1"/>
  <c r="MD29" i="2" s="1"/>
  <c r="ME29" i="2" s="1"/>
  <c r="MF29" i="2" s="1"/>
  <c r="MG29" i="2" s="1"/>
  <c r="MH29" i="2" s="1"/>
  <c r="MI29" i="2" s="1"/>
  <c r="LT30" i="2"/>
  <c r="LU30" i="2" s="1"/>
  <c r="LV30" i="2" s="1"/>
  <c r="LW30" i="2" s="1"/>
  <c r="LX30" i="2" s="1"/>
  <c r="LY30" i="2" s="1"/>
  <c r="LZ30" i="2" s="1"/>
  <c r="MA30" i="2" s="1"/>
  <c r="MB30" i="2" s="1"/>
  <c r="MC30" i="2" s="1"/>
  <c r="MD30" i="2" s="1"/>
  <c r="ME30" i="2" s="1"/>
  <c r="MF30" i="2" s="1"/>
  <c r="MG30" i="2" s="1"/>
  <c r="MH30" i="2" s="1"/>
  <c r="MI30" i="2" s="1"/>
  <c r="LT31" i="2"/>
  <c r="LU31" i="2" s="1"/>
  <c r="LV31" i="2" s="1"/>
  <c r="LW31" i="2" s="1"/>
  <c r="LX31" i="2" s="1"/>
  <c r="LY31" i="2" s="1"/>
  <c r="LZ31" i="2" s="1"/>
  <c r="MA31" i="2" s="1"/>
  <c r="MB31" i="2" s="1"/>
  <c r="MC31" i="2" s="1"/>
  <c r="MD31" i="2" s="1"/>
  <c r="ME31" i="2" s="1"/>
  <c r="MF31" i="2" s="1"/>
  <c r="MG31" i="2" s="1"/>
  <c r="MH31" i="2" s="1"/>
  <c r="MI31" i="2" s="1"/>
  <c r="LT32" i="2"/>
  <c r="LU32" i="2" s="1"/>
  <c r="LV32" i="2" s="1"/>
  <c r="LW32" i="2" s="1"/>
  <c r="LX32" i="2" s="1"/>
  <c r="LY32" i="2" s="1"/>
  <c r="LZ32" i="2" s="1"/>
  <c r="MA32" i="2" s="1"/>
  <c r="MB32" i="2" s="1"/>
  <c r="MC32" i="2" s="1"/>
  <c r="MD32" i="2" s="1"/>
  <c r="ME32" i="2" s="1"/>
  <c r="MF32" i="2" s="1"/>
  <c r="MG32" i="2" s="1"/>
  <c r="MH32" i="2" s="1"/>
  <c r="MI32" i="2" s="1"/>
  <c r="LT35" i="2"/>
  <c r="LU35" i="2" s="1"/>
  <c r="LV35" i="2" s="1"/>
  <c r="LW35" i="2" s="1"/>
  <c r="LX35" i="2" s="1"/>
  <c r="LY35" i="2" s="1"/>
  <c r="LZ35" i="2" s="1"/>
  <c r="MA35" i="2" s="1"/>
  <c r="MB35" i="2" s="1"/>
  <c r="MC35" i="2" s="1"/>
  <c r="MD35" i="2" s="1"/>
  <c r="ME35" i="2" s="1"/>
  <c r="MF35" i="2" s="1"/>
  <c r="MG35" i="2" s="1"/>
  <c r="MH35" i="2" s="1"/>
  <c r="MI35" i="2" s="1"/>
  <c r="LT36" i="2"/>
  <c r="LU36" i="2" s="1"/>
  <c r="LV36" i="2" s="1"/>
  <c r="LW36" i="2" s="1"/>
  <c r="LX36" i="2" s="1"/>
  <c r="LY36" i="2" s="1"/>
  <c r="LZ36" i="2" s="1"/>
  <c r="MA36" i="2" s="1"/>
  <c r="MB36" i="2" s="1"/>
  <c r="MC36" i="2" s="1"/>
  <c r="MD36" i="2" s="1"/>
  <c r="ME36" i="2" s="1"/>
  <c r="MF36" i="2" s="1"/>
  <c r="MG36" i="2" s="1"/>
  <c r="MH36" i="2" s="1"/>
  <c r="MI36" i="2" s="1"/>
  <c r="LT37" i="2"/>
  <c r="LU37" i="2" s="1"/>
  <c r="LV37" i="2" s="1"/>
  <c r="LW37" i="2" s="1"/>
  <c r="LX37" i="2" s="1"/>
  <c r="LY37" i="2" s="1"/>
  <c r="LZ37" i="2" s="1"/>
  <c r="MA37" i="2" s="1"/>
  <c r="MB37" i="2" s="1"/>
  <c r="MC37" i="2" s="1"/>
  <c r="MD37" i="2" s="1"/>
  <c r="ME37" i="2" s="1"/>
  <c r="MF37" i="2" s="1"/>
  <c r="MG37" i="2" s="1"/>
  <c r="MH37" i="2" s="1"/>
  <c r="MI37" i="2" s="1"/>
  <c r="LT38" i="2"/>
  <c r="LU38" i="2" s="1"/>
  <c r="LV38" i="2" s="1"/>
  <c r="LW38" i="2" s="1"/>
  <c r="LX38" i="2" s="1"/>
  <c r="LY38" i="2" s="1"/>
  <c r="LZ38" i="2" s="1"/>
  <c r="MA38" i="2" s="1"/>
  <c r="MB38" i="2" s="1"/>
  <c r="MC38" i="2" s="1"/>
  <c r="MD38" i="2" s="1"/>
  <c r="ME38" i="2" s="1"/>
  <c r="MF38" i="2" s="1"/>
  <c r="MG38" i="2" s="1"/>
  <c r="MH38" i="2" s="1"/>
  <c r="MI38" i="2" s="1"/>
  <c r="LT39" i="2"/>
  <c r="LU39" i="2" s="1"/>
  <c r="LV39" i="2" s="1"/>
  <c r="LW39" i="2" s="1"/>
  <c r="LX39" i="2" s="1"/>
  <c r="LY39" i="2" s="1"/>
  <c r="LZ39" i="2" s="1"/>
  <c r="MA39" i="2" s="1"/>
  <c r="MB39" i="2" s="1"/>
  <c r="MC39" i="2" s="1"/>
  <c r="MD39" i="2" s="1"/>
  <c r="ME39" i="2" s="1"/>
  <c r="MF39" i="2" s="1"/>
  <c r="MG39" i="2" s="1"/>
  <c r="MH39" i="2" s="1"/>
  <c r="MI39" i="2" s="1"/>
  <c r="LT40" i="2"/>
  <c r="LU40" i="2" s="1"/>
  <c r="LV40" i="2" s="1"/>
  <c r="LW40" i="2" s="1"/>
  <c r="LX40" i="2" s="1"/>
  <c r="LY40" i="2" s="1"/>
  <c r="LZ40" i="2" s="1"/>
  <c r="MA40" i="2" s="1"/>
  <c r="MB40" i="2" s="1"/>
  <c r="MC40" i="2" s="1"/>
  <c r="MD40" i="2" s="1"/>
  <c r="ME40" i="2" s="1"/>
  <c r="MF40" i="2" s="1"/>
  <c r="MG40" i="2" s="1"/>
  <c r="MH40" i="2" s="1"/>
  <c r="MI40" i="2" s="1"/>
  <c r="LT43" i="2"/>
  <c r="LU43" i="2" s="1"/>
  <c r="LV43" i="2" s="1"/>
  <c r="LW43" i="2" s="1"/>
  <c r="LX43" i="2" s="1"/>
  <c r="LY43" i="2" s="1"/>
  <c r="LZ43" i="2" s="1"/>
  <c r="MA43" i="2" s="1"/>
  <c r="MB43" i="2" s="1"/>
  <c r="MC43" i="2" s="1"/>
  <c r="MD43" i="2" s="1"/>
  <c r="ME43" i="2" s="1"/>
  <c r="MF43" i="2" s="1"/>
  <c r="MG43" i="2" s="1"/>
  <c r="MH43" i="2" s="1"/>
  <c r="MI43" i="2" s="1"/>
  <c r="LT45" i="2"/>
  <c r="LU45" i="2" s="1"/>
  <c r="LV45" i="2" s="1"/>
  <c r="LW45" i="2" s="1"/>
  <c r="LX45" i="2" s="1"/>
  <c r="LY45" i="2" s="1"/>
  <c r="LZ45" i="2" s="1"/>
  <c r="MA45" i="2" s="1"/>
  <c r="MB45" i="2" s="1"/>
  <c r="MC45" i="2" s="1"/>
  <c r="MD45" i="2" s="1"/>
  <c r="ME45" i="2" s="1"/>
  <c r="MF45" i="2" s="1"/>
  <c r="MG45" i="2" s="1"/>
  <c r="MH45" i="2" s="1"/>
  <c r="MI45" i="2" s="1"/>
  <c r="LT49" i="2"/>
  <c r="LU49" i="2" s="1"/>
  <c r="LV49" i="2" s="1"/>
  <c r="LW49" i="2" s="1"/>
  <c r="LX49" i="2" s="1"/>
  <c r="LY49" i="2" s="1"/>
  <c r="LZ49" i="2" s="1"/>
  <c r="MA49" i="2" s="1"/>
  <c r="MB49" i="2" s="1"/>
  <c r="MC49" i="2" s="1"/>
  <c r="MD49" i="2" s="1"/>
  <c r="ME49" i="2" s="1"/>
  <c r="MF49" i="2" s="1"/>
  <c r="MG49" i="2" s="1"/>
  <c r="MH49" i="2" s="1"/>
  <c r="MI49" i="2" s="1"/>
  <c r="LT50" i="2"/>
  <c r="LU50" i="2" s="1"/>
  <c r="LV50" i="2" s="1"/>
  <c r="LW50" i="2" s="1"/>
  <c r="LX50" i="2" s="1"/>
  <c r="LY50" i="2" s="1"/>
  <c r="LZ50" i="2" s="1"/>
  <c r="MA50" i="2" s="1"/>
  <c r="MB50" i="2" s="1"/>
  <c r="MC50" i="2" s="1"/>
  <c r="MD50" i="2" s="1"/>
  <c r="ME50" i="2" s="1"/>
  <c r="MF50" i="2" s="1"/>
  <c r="MG50" i="2" s="1"/>
  <c r="MH50" i="2" s="1"/>
  <c r="MI50" i="2" s="1"/>
  <c r="LT51" i="2"/>
  <c r="LU51" i="2" s="1"/>
  <c r="LV51" i="2" s="1"/>
  <c r="LW51" i="2" s="1"/>
  <c r="LX51" i="2" s="1"/>
  <c r="LY51" i="2" s="1"/>
  <c r="LZ51" i="2" s="1"/>
  <c r="MA51" i="2" s="1"/>
  <c r="MB51" i="2" s="1"/>
  <c r="MC51" i="2" s="1"/>
  <c r="MD51" i="2" s="1"/>
  <c r="ME51" i="2" s="1"/>
  <c r="MF51" i="2" s="1"/>
  <c r="MG51" i="2" s="1"/>
  <c r="MH51" i="2" s="1"/>
  <c r="MI51" i="2" s="1"/>
  <c r="LT55" i="2"/>
  <c r="LU55" i="2" s="1"/>
  <c r="LV55" i="2" s="1"/>
  <c r="LW55" i="2" s="1"/>
  <c r="LX55" i="2" s="1"/>
  <c r="LY55" i="2" s="1"/>
  <c r="LZ55" i="2" s="1"/>
  <c r="MA55" i="2" s="1"/>
  <c r="MB55" i="2" s="1"/>
  <c r="MC55" i="2" s="1"/>
  <c r="MD55" i="2" s="1"/>
  <c r="ME55" i="2" s="1"/>
  <c r="MF55" i="2" s="1"/>
  <c r="MG55" i="2" s="1"/>
  <c r="MH55" i="2" s="1"/>
  <c r="MI55" i="2" s="1"/>
  <c r="LT57" i="2"/>
  <c r="LU57" i="2" s="1"/>
  <c r="LV57" i="2" s="1"/>
  <c r="LW57" i="2" s="1"/>
  <c r="LX57" i="2" s="1"/>
  <c r="LY57" i="2" s="1"/>
  <c r="LZ57" i="2" s="1"/>
  <c r="MA57" i="2" s="1"/>
  <c r="MB57" i="2" s="1"/>
  <c r="MC57" i="2" s="1"/>
  <c r="MD57" i="2" s="1"/>
  <c r="ME57" i="2" s="1"/>
  <c r="MF57" i="2" s="1"/>
  <c r="MG57" i="2" s="1"/>
  <c r="MH57" i="2" s="1"/>
  <c r="MI57" i="2" s="1"/>
  <c r="LT58" i="2"/>
  <c r="LU58" i="2" s="1"/>
  <c r="LV58" i="2" s="1"/>
  <c r="LW58" i="2" s="1"/>
  <c r="LX58" i="2" s="1"/>
  <c r="LY58" i="2" s="1"/>
  <c r="LZ58" i="2" s="1"/>
  <c r="MA58" i="2" s="1"/>
  <c r="MB58" i="2" s="1"/>
  <c r="MC58" i="2" s="1"/>
  <c r="MD58" i="2" s="1"/>
  <c r="ME58" i="2" s="1"/>
  <c r="MF58" i="2" s="1"/>
  <c r="MG58" i="2" s="1"/>
  <c r="MH58" i="2" s="1"/>
  <c r="MI58" i="2" s="1"/>
  <c r="LT76" i="2"/>
  <c r="LU76" i="2" s="1"/>
  <c r="LV76" i="2" s="1"/>
  <c r="LW76" i="2" s="1"/>
  <c r="LX76" i="2" s="1"/>
  <c r="LY76" i="2" s="1"/>
  <c r="LZ76" i="2" s="1"/>
  <c r="MA76" i="2" s="1"/>
  <c r="MB76" i="2" s="1"/>
  <c r="MC76" i="2" s="1"/>
  <c r="MD76" i="2" s="1"/>
  <c r="ME76" i="2" s="1"/>
  <c r="MF76" i="2" s="1"/>
  <c r="MG76" i="2" s="1"/>
  <c r="MH76" i="2" s="1"/>
  <c r="MI76" i="2" s="1"/>
  <c r="LT78" i="2"/>
  <c r="LU78" i="2" s="1"/>
  <c r="LV78" i="2" s="1"/>
  <c r="LW78" i="2" s="1"/>
  <c r="LX78" i="2" s="1"/>
  <c r="LY78" i="2" s="1"/>
  <c r="LZ78" i="2" s="1"/>
  <c r="MA78" i="2" s="1"/>
  <c r="MB78" i="2" s="1"/>
  <c r="MC78" i="2" s="1"/>
  <c r="MD78" i="2" s="1"/>
  <c r="ME78" i="2" s="1"/>
  <c r="MF78" i="2" s="1"/>
  <c r="MG78" i="2" s="1"/>
  <c r="MH78" i="2" s="1"/>
  <c r="MI78" i="2" s="1"/>
  <c r="LT4" i="2"/>
  <c r="MJ76" i="2" l="1"/>
  <c r="MJ58" i="2"/>
  <c r="MJ55" i="2"/>
  <c r="MJ50" i="2"/>
  <c r="MJ45" i="2"/>
  <c r="MJ40" i="2"/>
  <c r="MJ38" i="2"/>
  <c r="MJ36" i="2"/>
  <c r="MJ32" i="2"/>
  <c r="MJ30" i="2"/>
  <c r="MJ28" i="2"/>
  <c r="MJ26" i="2"/>
  <c r="MJ22" i="2"/>
  <c r="MJ20" i="2"/>
  <c r="MJ18" i="2"/>
  <c r="MJ12" i="2"/>
  <c r="MJ78" i="2"/>
  <c r="MJ57" i="2"/>
  <c r="MJ51" i="2"/>
  <c r="MJ49" i="2"/>
  <c r="MJ43" i="2"/>
  <c r="MJ39" i="2"/>
  <c r="MJ37" i="2"/>
  <c r="MJ35" i="2"/>
  <c r="MJ31" i="2"/>
  <c r="MJ29" i="2"/>
  <c r="MJ27" i="2"/>
  <c r="MJ25" i="2"/>
  <c r="MJ21" i="2"/>
  <c r="MJ19" i="2"/>
  <c r="MJ13" i="2"/>
  <c r="MJ9" i="2"/>
  <c r="LU4" i="2"/>
  <c r="YF42" i="2"/>
  <c r="SH42" i="2"/>
  <c r="AAQ42" i="2" s="1"/>
  <c r="ZK42" i="2"/>
  <c r="XB42" i="2"/>
  <c r="YG42" i="2" s="1"/>
  <c r="BR42" i="2"/>
  <c r="TO42" i="2" s="1"/>
  <c r="US42" i="2"/>
  <c r="RD42" i="2"/>
  <c r="GL42" i="2"/>
  <c r="MK9" i="2" l="1"/>
  <c r="ML9" i="2" s="1"/>
  <c r="MM9" i="2" s="1"/>
  <c r="MN9" i="2" s="1"/>
  <c r="MO9" i="2" s="1"/>
  <c r="MP9" i="2" s="1"/>
  <c r="MQ9" i="2" s="1"/>
  <c r="MR9" i="2" s="1"/>
  <c r="MS9" i="2" s="1"/>
  <c r="MT9" i="2" s="1"/>
  <c r="MU9" i="2" s="1"/>
  <c r="MV9" i="2" s="1"/>
  <c r="MW9" i="2" s="1"/>
  <c r="MX9" i="2" s="1"/>
  <c r="MK13" i="2"/>
  <c r="ML13" i="2" s="1"/>
  <c r="MM13" i="2" s="1"/>
  <c r="MN13" i="2" s="1"/>
  <c r="MO13" i="2" s="1"/>
  <c r="MP13" i="2" s="1"/>
  <c r="MQ13" i="2" s="1"/>
  <c r="MR13" i="2" s="1"/>
  <c r="MS13" i="2" s="1"/>
  <c r="MT13" i="2" s="1"/>
  <c r="MU13" i="2" s="1"/>
  <c r="MV13" i="2" s="1"/>
  <c r="MW13" i="2" s="1"/>
  <c r="MX13" i="2" s="1"/>
  <c r="MK19" i="2"/>
  <c r="ML19" i="2" s="1"/>
  <c r="MM19" i="2" s="1"/>
  <c r="MN19" i="2" s="1"/>
  <c r="MO19" i="2" s="1"/>
  <c r="MP19" i="2" s="1"/>
  <c r="MQ19" i="2" s="1"/>
  <c r="MR19" i="2" s="1"/>
  <c r="MS19" i="2" s="1"/>
  <c r="MT19" i="2" s="1"/>
  <c r="MU19" i="2" s="1"/>
  <c r="MV19" i="2" s="1"/>
  <c r="MW19" i="2" s="1"/>
  <c r="MX19" i="2" s="1"/>
  <c r="MK21" i="2"/>
  <c r="ML21" i="2" s="1"/>
  <c r="MM21" i="2" s="1"/>
  <c r="MN21" i="2" s="1"/>
  <c r="MO21" i="2" s="1"/>
  <c r="MP21" i="2" s="1"/>
  <c r="MQ21" i="2" s="1"/>
  <c r="MR21" i="2" s="1"/>
  <c r="MS21" i="2" s="1"/>
  <c r="MT21" i="2" s="1"/>
  <c r="MU21" i="2" s="1"/>
  <c r="MV21" i="2" s="1"/>
  <c r="MW21" i="2" s="1"/>
  <c r="MX21" i="2" s="1"/>
  <c r="MK25" i="2"/>
  <c r="ML25" i="2" s="1"/>
  <c r="MM25" i="2" s="1"/>
  <c r="MN25" i="2" s="1"/>
  <c r="MO25" i="2" s="1"/>
  <c r="MP25" i="2" s="1"/>
  <c r="MQ25" i="2" s="1"/>
  <c r="MR25" i="2" s="1"/>
  <c r="MS25" i="2" s="1"/>
  <c r="MT25" i="2" s="1"/>
  <c r="MU25" i="2" s="1"/>
  <c r="MV25" i="2" s="1"/>
  <c r="MW25" i="2" s="1"/>
  <c r="MX25" i="2" s="1"/>
  <c r="MK27" i="2"/>
  <c r="ML27" i="2" s="1"/>
  <c r="MM27" i="2" s="1"/>
  <c r="MN27" i="2" s="1"/>
  <c r="MO27" i="2" s="1"/>
  <c r="MP27" i="2" s="1"/>
  <c r="MQ27" i="2" s="1"/>
  <c r="MR27" i="2" s="1"/>
  <c r="MS27" i="2" s="1"/>
  <c r="MT27" i="2" s="1"/>
  <c r="MU27" i="2" s="1"/>
  <c r="MV27" i="2" s="1"/>
  <c r="MW27" i="2" s="1"/>
  <c r="MX27" i="2" s="1"/>
  <c r="MK29" i="2"/>
  <c r="ML29" i="2" s="1"/>
  <c r="MM29" i="2" s="1"/>
  <c r="MN29" i="2" s="1"/>
  <c r="MO29" i="2" s="1"/>
  <c r="MP29" i="2" s="1"/>
  <c r="MQ29" i="2" s="1"/>
  <c r="MR29" i="2" s="1"/>
  <c r="MS29" i="2" s="1"/>
  <c r="MT29" i="2" s="1"/>
  <c r="MU29" i="2" s="1"/>
  <c r="MV29" i="2" s="1"/>
  <c r="MW29" i="2" s="1"/>
  <c r="MX29" i="2" s="1"/>
  <c r="MK31" i="2"/>
  <c r="ML31" i="2" s="1"/>
  <c r="MM31" i="2" s="1"/>
  <c r="MN31" i="2" s="1"/>
  <c r="MO31" i="2" s="1"/>
  <c r="MP31" i="2" s="1"/>
  <c r="MQ31" i="2" s="1"/>
  <c r="MR31" i="2" s="1"/>
  <c r="MS31" i="2" s="1"/>
  <c r="MT31" i="2" s="1"/>
  <c r="MU31" i="2" s="1"/>
  <c r="MV31" i="2" s="1"/>
  <c r="MW31" i="2" s="1"/>
  <c r="MX31" i="2" s="1"/>
  <c r="MK35" i="2"/>
  <c r="ML35" i="2" s="1"/>
  <c r="MM35" i="2" s="1"/>
  <c r="MN35" i="2" s="1"/>
  <c r="MO35" i="2" s="1"/>
  <c r="MP35" i="2" s="1"/>
  <c r="MQ35" i="2" s="1"/>
  <c r="MR35" i="2" s="1"/>
  <c r="MS35" i="2" s="1"/>
  <c r="MT35" i="2" s="1"/>
  <c r="MU35" i="2" s="1"/>
  <c r="MV35" i="2" s="1"/>
  <c r="MW35" i="2" s="1"/>
  <c r="MX35" i="2" s="1"/>
  <c r="MK37" i="2"/>
  <c r="ML37" i="2" s="1"/>
  <c r="MM37" i="2" s="1"/>
  <c r="MN37" i="2" s="1"/>
  <c r="MO37" i="2" s="1"/>
  <c r="MP37" i="2" s="1"/>
  <c r="MQ37" i="2" s="1"/>
  <c r="MR37" i="2" s="1"/>
  <c r="MS37" i="2" s="1"/>
  <c r="MT37" i="2" s="1"/>
  <c r="MU37" i="2" s="1"/>
  <c r="MV37" i="2" s="1"/>
  <c r="MW37" i="2" s="1"/>
  <c r="MX37" i="2" s="1"/>
  <c r="MK39" i="2"/>
  <c r="ML39" i="2" s="1"/>
  <c r="MM39" i="2" s="1"/>
  <c r="MN39" i="2" s="1"/>
  <c r="MO39" i="2" s="1"/>
  <c r="MP39" i="2" s="1"/>
  <c r="MQ39" i="2" s="1"/>
  <c r="MR39" i="2" s="1"/>
  <c r="MS39" i="2" s="1"/>
  <c r="MT39" i="2" s="1"/>
  <c r="MU39" i="2" s="1"/>
  <c r="MV39" i="2" s="1"/>
  <c r="MW39" i="2" s="1"/>
  <c r="MX39" i="2" s="1"/>
  <c r="MK43" i="2"/>
  <c r="ML43" i="2" s="1"/>
  <c r="MM43" i="2" s="1"/>
  <c r="MN43" i="2" s="1"/>
  <c r="MO43" i="2" s="1"/>
  <c r="MP43" i="2" s="1"/>
  <c r="MQ43" i="2" s="1"/>
  <c r="MR43" i="2" s="1"/>
  <c r="MS43" i="2" s="1"/>
  <c r="MT43" i="2" s="1"/>
  <c r="MU43" i="2" s="1"/>
  <c r="MV43" i="2" s="1"/>
  <c r="MW43" i="2" s="1"/>
  <c r="MX43" i="2" s="1"/>
  <c r="MK49" i="2"/>
  <c r="ML49" i="2" s="1"/>
  <c r="MM49" i="2" s="1"/>
  <c r="MN49" i="2" s="1"/>
  <c r="MO49" i="2" s="1"/>
  <c r="MP49" i="2" s="1"/>
  <c r="MQ49" i="2" s="1"/>
  <c r="MR49" i="2" s="1"/>
  <c r="MS49" i="2" s="1"/>
  <c r="MT49" i="2" s="1"/>
  <c r="MU49" i="2" s="1"/>
  <c r="MV49" i="2" s="1"/>
  <c r="MW49" i="2" s="1"/>
  <c r="MX49" i="2" s="1"/>
  <c r="MK51" i="2"/>
  <c r="ML51" i="2" s="1"/>
  <c r="MM51" i="2" s="1"/>
  <c r="MN51" i="2" s="1"/>
  <c r="MO51" i="2" s="1"/>
  <c r="MP51" i="2" s="1"/>
  <c r="MQ51" i="2" s="1"/>
  <c r="MR51" i="2" s="1"/>
  <c r="MS51" i="2" s="1"/>
  <c r="MT51" i="2" s="1"/>
  <c r="MU51" i="2" s="1"/>
  <c r="MV51" i="2" s="1"/>
  <c r="MW51" i="2" s="1"/>
  <c r="MX51" i="2" s="1"/>
  <c r="MK57" i="2"/>
  <c r="ML57" i="2" s="1"/>
  <c r="MM57" i="2" s="1"/>
  <c r="MN57" i="2" s="1"/>
  <c r="MO57" i="2" s="1"/>
  <c r="MP57" i="2" s="1"/>
  <c r="MQ57" i="2" s="1"/>
  <c r="MR57" i="2" s="1"/>
  <c r="MS57" i="2" s="1"/>
  <c r="MT57" i="2" s="1"/>
  <c r="MU57" i="2" s="1"/>
  <c r="MV57" i="2" s="1"/>
  <c r="MW57" i="2" s="1"/>
  <c r="MX57" i="2" s="1"/>
  <c r="MK78" i="2"/>
  <c r="ML78" i="2" s="1"/>
  <c r="MM78" i="2" s="1"/>
  <c r="MN78" i="2" s="1"/>
  <c r="MO78" i="2" s="1"/>
  <c r="MP78" i="2" s="1"/>
  <c r="MQ78" i="2" s="1"/>
  <c r="MR78" i="2" s="1"/>
  <c r="MS78" i="2" s="1"/>
  <c r="MT78" i="2" s="1"/>
  <c r="MU78" i="2" s="1"/>
  <c r="MV78" i="2" s="1"/>
  <c r="MW78" i="2" s="1"/>
  <c r="MX78" i="2" s="1"/>
  <c r="MK12" i="2"/>
  <c r="ML12" i="2" s="1"/>
  <c r="MM12" i="2" s="1"/>
  <c r="MN12" i="2" s="1"/>
  <c r="MO12" i="2" s="1"/>
  <c r="MP12" i="2" s="1"/>
  <c r="MQ12" i="2" s="1"/>
  <c r="MR12" i="2" s="1"/>
  <c r="MS12" i="2" s="1"/>
  <c r="MT12" i="2" s="1"/>
  <c r="MU12" i="2" s="1"/>
  <c r="MV12" i="2" s="1"/>
  <c r="MW12" i="2" s="1"/>
  <c r="MX12" i="2" s="1"/>
  <c r="MK18" i="2"/>
  <c r="ML18" i="2" s="1"/>
  <c r="MM18" i="2" s="1"/>
  <c r="MN18" i="2" s="1"/>
  <c r="MO18" i="2" s="1"/>
  <c r="MP18" i="2" s="1"/>
  <c r="MQ18" i="2" s="1"/>
  <c r="MR18" i="2" s="1"/>
  <c r="MS18" i="2" s="1"/>
  <c r="MT18" i="2" s="1"/>
  <c r="MU18" i="2" s="1"/>
  <c r="MV18" i="2" s="1"/>
  <c r="MW18" i="2" s="1"/>
  <c r="MX18" i="2" s="1"/>
  <c r="MK20" i="2"/>
  <c r="ML20" i="2" s="1"/>
  <c r="MM20" i="2" s="1"/>
  <c r="MN20" i="2" s="1"/>
  <c r="MO20" i="2" s="1"/>
  <c r="MP20" i="2" s="1"/>
  <c r="MQ20" i="2" s="1"/>
  <c r="MR20" i="2" s="1"/>
  <c r="MS20" i="2" s="1"/>
  <c r="MT20" i="2" s="1"/>
  <c r="MU20" i="2" s="1"/>
  <c r="MV20" i="2" s="1"/>
  <c r="MW20" i="2" s="1"/>
  <c r="MX20" i="2" s="1"/>
  <c r="MK22" i="2"/>
  <c r="ML22" i="2" s="1"/>
  <c r="MM22" i="2" s="1"/>
  <c r="MN22" i="2" s="1"/>
  <c r="MO22" i="2" s="1"/>
  <c r="MP22" i="2" s="1"/>
  <c r="MQ22" i="2" s="1"/>
  <c r="MR22" i="2" s="1"/>
  <c r="MS22" i="2" s="1"/>
  <c r="MT22" i="2" s="1"/>
  <c r="MU22" i="2" s="1"/>
  <c r="MV22" i="2" s="1"/>
  <c r="MW22" i="2" s="1"/>
  <c r="MX22" i="2" s="1"/>
  <c r="MK26" i="2"/>
  <c r="ML26" i="2" s="1"/>
  <c r="MM26" i="2" s="1"/>
  <c r="MN26" i="2" s="1"/>
  <c r="MO26" i="2" s="1"/>
  <c r="MP26" i="2" s="1"/>
  <c r="MQ26" i="2" s="1"/>
  <c r="MR26" i="2" s="1"/>
  <c r="MS26" i="2" s="1"/>
  <c r="MT26" i="2" s="1"/>
  <c r="MU26" i="2" s="1"/>
  <c r="MV26" i="2" s="1"/>
  <c r="MW26" i="2" s="1"/>
  <c r="MX26" i="2" s="1"/>
  <c r="MK28" i="2"/>
  <c r="ML28" i="2" s="1"/>
  <c r="MM28" i="2" s="1"/>
  <c r="MN28" i="2" s="1"/>
  <c r="MO28" i="2" s="1"/>
  <c r="MP28" i="2" s="1"/>
  <c r="MQ28" i="2" s="1"/>
  <c r="MR28" i="2" s="1"/>
  <c r="MS28" i="2" s="1"/>
  <c r="MT28" i="2" s="1"/>
  <c r="MU28" i="2" s="1"/>
  <c r="MV28" i="2" s="1"/>
  <c r="MW28" i="2" s="1"/>
  <c r="MX28" i="2" s="1"/>
  <c r="MK30" i="2"/>
  <c r="ML30" i="2" s="1"/>
  <c r="MM30" i="2" s="1"/>
  <c r="MN30" i="2" s="1"/>
  <c r="MO30" i="2" s="1"/>
  <c r="MP30" i="2" s="1"/>
  <c r="MQ30" i="2" s="1"/>
  <c r="MR30" i="2" s="1"/>
  <c r="MS30" i="2" s="1"/>
  <c r="MT30" i="2" s="1"/>
  <c r="MU30" i="2" s="1"/>
  <c r="MV30" i="2" s="1"/>
  <c r="MW30" i="2" s="1"/>
  <c r="MX30" i="2" s="1"/>
  <c r="MK32" i="2"/>
  <c r="ML32" i="2" s="1"/>
  <c r="MM32" i="2" s="1"/>
  <c r="MN32" i="2" s="1"/>
  <c r="MO32" i="2" s="1"/>
  <c r="MP32" i="2" s="1"/>
  <c r="MQ32" i="2" s="1"/>
  <c r="MR32" i="2" s="1"/>
  <c r="MS32" i="2" s="1"/>
  <c r="MT32" i="2" s="1"/>
  <c r="MU32" i="2" s="1"/>
  <c r="MV32" i="2" s="1"/>
  <c r="MW32" i="2" s="1"/>
  <c r="MX32" i="2" s="1"/>
  <c r="MK36" i="2"/>
  <c r="ML36" i="2" s="1"/>
  <c r="MM36" i="2" s="1"/>
  <c r="MN36" i="2" s="1"/>
  <c r="MO36" i="2" s="1"/>
  <c r="MP36" i="2" s="1"/>
  <c r="MQ36" i="2" s="1"/>
  <c r="MR36" i="2" s="1"/>
  <c r="MS36" i="2" s="1"/>
  <c r="MT36" i="2" s="1"/>
  <c r="MU36" i="2" s="1"/>
  <c r="MV36" i="2" s="1"/>
  <c r="MW36" i="2" s="1"/>
  <c r="MX36" i="2" s="1"/>
  <c r="MK38" i="2"/>
  <c r="ML38" i="2" s="1"/>
  <c r="MM38" i="2" s="1"/>
  <c r="MN38" i="2" s="1"/>
  <c r="MO38" i="2" s="1"/>
  <c r="MP38" i="2" s="1"/>
  <c r="MQ38" i="2" s="1"/>
  <c r="MR38" i="2" s="1"/>
  <c r="MS38" i="2" s="1"/>
  <c r="MT38" i="2" s="1"/>
  <c r="MU38" i="2" s="1"/>
  <c r="MV38" i="2" s="1"/>
  <c r="MW38" i="2" s="1"/>
  <c r="MX38" i="2" s="1"/>
  <c r="MK40" i="2"/>
  <c r="ML40" i="2" s="1"/>
  <c r="MM40" i="2" s="1"/>
  <c r="MN40" i="2" s="1"/>
  <c r="MO40" i="2" s="1"/>
  <c r="MP40" i="2" s="1"/>
  <c r="MQ40" i="2" s="1"/>
  <c r="MR40" i="2" s="1"/>
  <c r="MS40" i="2" s="1"/>
  <c r="MT40" i="2" s="1"/>
  <c r="MU40" i="2" s="1"/>
  <c r="MV40" i="2" s="1"/>
  <c r="MW40" i="2" s="1"/>
  <c r="MX40" i="2" s="1"/>
  <c r="MK45" i="2"/>
  <c r="ML45" i="2" s="1"/>
  <c r="MM45" i="2" s="1"/>
  <c r="MN45" i="2" s="1"/>
  <c r="MO45" i="2" s="1"/>
  <c r="MP45" i="2" s="1"/>
  <c r="MQ45" i="2" s="1"/>
  <c r="MR45" i="2" s="1"/>
  <c r="MS45" i="2" s="1"/>
  <c r="MT45" i="2" s="1"/>
  <c r="MU45" i="2" s="1"/>
  <c r="MV45" i="2" s="1"/>
  <c r="MW45" i="2" s="1"/>
  <c r="MX45" i="2" s="1"/>
  <c r="MK50" i="2"/>
  <c r="ML50" i="2" s="1"/>
  <c r="MM50" i="2" s="1"/>
  <c r="MN50" i="2" s="1"/>
  <c r="MO50" i="2" s="1"/>
  <c r="MP50" i="2" s="1"/>
  <c r="MQ50" i="2" s="1"/>
  <c r="MR50" i="2" s="1"/>
  <c r="MS50" i="2" s="1"/>
  <c r="MT50" i="2" s="1"/>
  <c r="MU50" i="2" s="1"/>
  <c r="MV50" i="2" s="1"/>
  <c r="MW50" i="2" s="1"/>
  <c r="MX50" i="2" s="1"/>
  <c r="MK55" i="2"/>
  <c r="ML55" i="2" s="1"/>
  <c r="MM55" i="2" s="1"/>
  <c r="MN55" i="2" s="1"/>
  <c r="MO55" i="2" s="1"/>
  <c r="MP55" i="2" s="1"/>
  <c r="MQ55" i="2" s="1"/>
  <c r="MR55" i="2" s="1"/>
  <c r="MS55" i="2" s="1"/>
  <c r="MT55" i="2" s="1"/>
  <c r="MU55" i="2" s="1"/>
  <c r="MV55" i="2" s="1"/>
  <c r="MW55" i="2" s="1"/>
  <c r="MX55" i="2" s="1"/>
  <c r="MK58" i="2"/>
  <c r="ML58" i="2" s="1"/>
  <c r="MM58" i="2" s="1"/>
  <c r="MN58" i="2" s="1"/>
  <c r="MO58" i="2" s="1"/>
  <c r="MP58" i="2" s="1"/>
  <c r="MQ58" i="2" s="1"/>
  <c r="MR58" i="2" s="1"/>
  <c r="MS58" i="2" s="1"/>
  <c r="MT58" i="2" s="1"/>
  <c r="MU58" i="2" s="1"/>
  <c r="MV58" i="2" s="1"/>
  <c r="MW58" i="2" s="1"/>
  <c r="MX58" i="2" s="1"/>
  <c r="MK76" i="2"/>
  <c r="ML76" i="2" s="1"/>
  <c r="MM76" i="2" s="1"/>
  <c r="MN76" i="2" s="1"/>
  <c r="MO76" i="2" s="1"/>
  <c r="MP76" i="2" s="1"/>
  <c r="MQ76" i="2" s="1"/>
  <c r="MR76" i="2" s="1"/>
  <c r="MS76" i="2" s="1"/>
  <c r="MT76" i="2" s="1"/>
  <c r="MU76" i="2" s="1"/>
  <c r="MV76" i="2" s="1"/>
  <c r="MW76" i="2" s="1"/>
  <c r="MX76" i="2" s="1"/>
  <c r="LV4" i="2"/>
  <c r="ZL42" i="2"/>
  <c r="SI42" i="2"/>
  <c r="AAR42" i="2" s="1"/>
  <c r="VX42" i="2"/>
  <c r="XC42" i="2" s="1"/>
  <c r="ZM42" i="2" s="1"/>
  <c r="BS42" i="2"/>
  <c r="TP42" i="2" s="1"/>
  <c r="UT42" i="2"/>
  <c r="RE42" i="2"/>
  <c r="VY42" i="2" s="1"/>
  <c r="GM42" i="2"/>
  <c r="S67" i="2"/>
  <c r="S85" i="2"/>
  <c r="S7" i="2"/>
  <c r="S75" i="2"/>
  <c r="S9" i="2"/>
  <c r="S61" i="2"/>
  <c r="S89" i="2"/>
  <c r="S12" i="2"/>
  <c r="S13" i="2"/>
  <c r="S14" i="2"/>
  <c r="S10" i="2"/>
  <c r="S71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96" i="2"/>
  <c r="S34" i="2"/>
  <c r="S35" i="2"/>
  <c r="S36" i="2"/>
  <c r="S37" i="2"/>
  <c r="S38" i="2"/>
  <c r="S39" i="2"/>
  <c r="S40" i="2"/>
  <c r="S41" i="2"/>
  <c r="S8" i="2"/>
  <c r="S43" i="2"/>
  <c r="S44" i="2"/>
  <c r="S45" i="2"/>
  <c r="S53" i="2"/>
  <c r="S15" i="2"/>
  <c r="S49" i="2"/>
  <c r="S50" i="2"/>
  <c r="S51" i="2"/>
  <c r="S52" i="2"/>
  <c r="S94" i="2"/>
  <c r="S54" i="2"/>
  <c r="S55" i="2"/>
  <c r="S48" i="2"/>
  <c r="S57" i="2"/>
  <c r="S58" i="2"/>
  <c r="S59" i="2"/>
  <c r="O74" i="2"/>
  <c r="S47" i="2"/>
  <c r="S62" i="2"/>
  <c r="S6" i="2"/>
  <c r="S81" i="2"/>
  <c r="S65" i="2"/>
  <c r="S66" i="2"/>
  <c r="S11" i="2"/>
  <c r="S87" i="2"/>
  <c r="S69" i="2"/>
  <c r="S70" i="2"/>
  <c r="S33" i="2"/>
  <c r="S72" i="2"/>
  <c r="S73" i="2"/>
  <c r="S88" i="2"/>
  <c r="S46" i="2"/>
  <c r="S76" i="2"/>
  <c r="S77" i="2"/>
  <c r="S78" i="2"/>
  <c r="S64" i="2"/>
  <c r="S80" i="2"/>
  <c r="S92" i="2"/>
  <c r="S91" i="2"/>
  <c r="S83" i="2"/>
  <c r="S56" i="2"/>
  <c r="S84" i="2"/>
  <c r="S63" i="2"/>
  <c r="S86" i="2"/>
  <c r="S97" i="2"/>
  <c r="S93" i="2"/>
  <c r="S79" i="2"/>
  <c r="S60" i="2"/>
  <c r="S82" i="2"/>
  <c r="S16" i="2"/>
  <c r="S5" i="2"/>
  <c r="S68" i="2"/>
  <c r="S95" i="2"/>
  <c r="S90" i="2"/>
  <c r="S4" i="2"/>
  <c r="O86" i="2" l="1"/>
  <c r="AU86" i="2" s="1"/>
  <c r="O84" i="2"/>
  <c r="W84" i="2" s="1"/>
  <c r="O83" i="2"/>
  <c r="AO83" i="2" s="1"/>
  <c r="O77" i="2"/>
  <c r="AA77" i="2" s="1"/>
  <c r="O73" i="2"/>
  <c r="AS73" i="2" s="1"/>
  <c r="O69" i="2"/>
  <c r="X69" i="2" s="1"/>
  <c r="O65" i="2"/>
  <c r="AL65" i="2" s="1"/>
  <c r="O59" i="2"/>
  <c r="AN59" i="2" s="1"/>
  <c r="O57" i="2"/>
  <c r="Y57" i="2" s="1"/>
  <c r="O55" i="2"/>
  <c r="AH55" i="2" s="1"/>
  <c r="O4" i="2"/>
  <c r="Y4" i="2" s="1"/>
  <c r="O80" i="2"/>
  <c r="AC80" i="2" s="1"/>
  <c r="O78" i="2"/>
  <c r="AA78" i="2" s="1"/>
  <c r="O76" i="2"/>
  <c r="Y76" i="2" s="1"/>
  <c r="O72" i="2"/>
  <c r="AK72" i="2" s="1"/>
  <c r="O70" i="2"/>
  <c r="AJ70" i="2" s="1"/>
  <c r="O66" i="2"/>
  <c r="Y66" i="2" s="1"/>
  <c r="O62" i="2"/>
  <c r="AD62" i="2" s="1"/>
  <c r="O58" i="2"/>
  <c r="V58" i="2" s="1"/>
  <c r="O54" i="2"/>
  <c r="AT54" i="2" s="1"/>
  <c r="O52" i="2"/>
  <c r="V52" i="2" s="1"/>
  <c r="O50" i="2"/>
  <c r="W50" i="2" s="1"/>
  <c r="O40" i="2"/>
  <c r="Z40" i="2" s="1"/>
  <c r="O38" i="2"/>
  <c r="AW38" i="2" s="1"/>
  <c r="O36" i="2"/>
  <c r="AD36" i="2" s="1"/>
  <c r="O34" i="2"/>
  <c r="AJ34" i="2" s="1"/>
  <c r="O32" i="2"/>
  <c r="AI32" i="2" s="1"/>
  <c r="O30" i="2"/>
  <c r="AO30" i="2" s="1"/>
  <c r="O28" i="2"/>
  <c r="AG28" i="2" s="1"/>
  <c r="O26" i="2"/>
  <c r="AX26" i="2" s="1"/>
  <c r="O24" i="2"/>
  <c r="AG24" i="2" s="1"/>
  <c r="O22" i="2"/>
  <c r="AD22" i="2" s="1"/>
  <c r="O20" i="2"/>
  <c r="AR20" i="2" s="1"/>
  <c r="O18" i="2"/>
  <c r="AH18" i="2" s="1"/>
  <c r="O14" i="2"/>
  <c r="X14" i="2" s="1"/>
  <c r="O12" i="2"/>
  <c r="X12" i="2" s="1"/>
  <c r="O51" i="2"/>
  <c r="AC51" i="2" s="1"/>
  <c r="O49" i="2"/>
  <c r="AK49" i="2" s="1"/>
  <c r="O45" i="2"/>
  <c r="AK45" i="2" s="1"/>
  <c r="O43" i="2"/>
  <c r="AF43" i="2" s="1"/>
  <c r="O41" i="2"/>
  <c r="AS41" i="2" s="1"/>
  <c r="O39" i="2"/>
  <c r="AO39" i="2" s="1"/>
  <c r="O37" i="2"/>
  <c r="X37" i="2" s="1"/>
  <c r="O35" i="2"/>
  <c r="AV35" i="2" s="1"/>
  <c r="O31" i="2"/>
  <c r="Y31" i="2" s="1"/>
  <c r="O29" i="2"/>
  <c r="AB29" i="2" s="1"/>
  <c r="O27" i="2"/>
  <c r="AS27" i="2" s="1"/>
  <c r="O25" i="2"/>
  <c r="AB25" i="2" s="1"/>
  <c r="O23" i="2"/>
  <c r="AY23" i="2" s="1"/>
  <c r="O21" i="2"/>
  <c r="AW21" i="2" s="1"/>
  <c r="O19" i="2"/>
  <c r="AR19" i="2" s="1"/>
  <c r="O17" i="2"/>
  <c r="AK17" i="2" s="1"/>
  <c r="O13" i="2"/>
  <c r="V13" i="2" s="1"/>
  <c r="O9" i="2"/>
  <c r="AF9" i="2" s="1"/>
  <c r="O7" i="2"/>
  <c r="W7" i="2" s="1"/>
  <c r="O61" i="2"/>
  <c r="W61" i="2" s="1"/>
  <c r="O16" i="2"/>
  <c r="AK16" i="2" s="1"/>
  <c r="O93" i="2"/>
  <c r="Y93" i="2" s="1"/>
  <c r="O33" i="2"/>
  <c r="AV33" i="2" s="1"/>
  <c r="O11" i="2"/>
  <c r="V11" i="2" s="1"/>
  <c r="O94" i="2"/>
  <c r="AK94" i="2" s="1"/>
  <c r="O96" i="2"/>
  <c r="O95" i="2"/>
  <c r="AL95" i="2" s="1"/>
  <c r="O5" i="2"/>
  <c r="O48" i="2"/>
  <c r="O71" i="2"/>
  <c r="Z71" i="2" s="1"/>
  <c r="O79" i="2"/>
  <c r="AR79" i="2" s="1"/>
  <c r="O89" i="2"/>
  <c r="V89" i="2" s="1"/>
  <c r="O63" i="2"/>
  <c r="AB63" i="2" s="1"/>
  <c r="O88" i="2"/>
  <c r="AV88" i="2" s="1"/>
  <c r="O44" i="2"/>
  <c r="AV44" i="2" s="1"/>
  <c r="O60" i="2"/>
  <c r="AF60" i="2" s="1"/>
  <c r="O46" i="2"/>
  <c r="W46" i="2" s="1"/>
  <c r="O64" i="2"/>
  <c r="AX64" i="2" s="1"/>
  <c r="O67" i="2"/>
  <c r="AC67" i="2" s="1"/>
  <c r="O68" i="2"/>
  <c r="AP68" i="2" s="1"/>
  <c r="O56" i="2"/>
  <c r="O82" i="2"/>
  <c r="AI82" i="2" s="1"/>
  <c r="O90" i="2"/>
  <c r="AB90" i="2" s="1"/>
  <c r="O97" i="2"/>
  <c r="O92" i="2"/>
  <c r="AS92" i="2" s="1"/>
  <c r="O87" i="2"/>
  <c r="AP87" i="2" s="1"/>
  <c r="O85" i="2"/>
  <c r="AC85" i="2" s="1"/>
  <c r="O81" i="2"/>
  <c r="AE81" i="2" s="1"/>
  <c r="O15" i="2"/>
  <c r="AP15" i="2" s="1"/>
  <c r="O53" i="2"/>
  <c r="O6" i="2"/>
  <c r="O91" i="2"/>
  <c r="AM91" i="2" s="1"/>
  <c r="O8" i="2"/>
  <c r="O47" i="2"/>
  <c r="AJ47" i="2" s="1"/>
  <c r="O75" i="2"/>
  <c r="AX75" i="2" s="1"/>
  <c r="O10" i="2"/>
  <c r="AO10" i="2" s="1"/>
  <c r="W74" i="2"/>
  <c r="Y74" i="2"/>
  <c r="AA74" i="2"/>
  <c r="AC74" i="2"/>
  <c r="AE74" i="2"/>
  <c r="AG74" i="2"/>
  <c r="AI74" i="2"/>
  <c r="AK74" i="2"/>
  <c r="AM74" i="2"/>
  <c r="AO74" i="2"/>
  <c r="AQ74" i="2"/>
  <c r="AS74" i="2"/>
  <c r="AU74" i="2"/>
  <c r="AW74" i="2"/>
  <c r="AY74" i="2"/>
  <c r="V74" i="2"/>
  <c r="Z74" i="2"/>
  <c r="AD74" i="2"/>
  <c r="AH74" i="2"/>
  <c r="AL74" i="2"/>
  <c r="AP74" i="2"/>
  <c r="AT74" i="2"/>
  <c r="AX74" i="2"/>
  <c r="X74" i="2"/>
  <c r="AB74" i="2"/>
  <c r="AF74" i="2"/>
  <c r="AJ74" i="2"/>
  <c r="AN74" i="2"/>
  <c r="AR74" i="2"/>
  <c r="AV74" i="2"/>
  <c r="AV70" i="2"/>
  <c r="Z16" i="2"/>
  <c r="AF93" i="2"/>
  <c r="AE86" i="2"/>
  <c r="AE84" i="2"/>
  <c r="AE14" i="2"/>
  <c r="AW13" i="2"/>
  <c r="LW4" i="2"/>
  <c r="YH42" i="2"/>
  <c r="XD42" i="2"/>
  <c r="SJ42" i="2"/>
  <c r="AAS42" i="2" s="1"/>
  <c r="BT42" i="2"/>
  <c r="TQ42" i="2" s="1"/>
  <c r="UU42" i="2"/>
  <c r="RF42" i="2"/>
  <c r="GN42" i="2"/>
  <c r="LT17" i="2"/>
  <c r="LU17" i="2" s="1"/>
  <c r="LT23" i="2"/>
  <c r="LT24" i="2"/>
  <c r="LT41" i="2"/>
  <c r="LT52" i="2"/>
  <c r="LT62" i="2"/>
  <c r="AR25" i="2" l="1"/>
  <c r="AK12" i="2"/>
  <c r="AH69" i="2"/>
  <c r="X80" i="2"/>
  <c r="AO55" i="2"/>
  <c r="AT61" i="2"/>
  <c r="Z12" i="2"/>
  <c r="AY69" i="2"/>
  <c r="AY77" i="2"/>
  <c r="AT76" i="2"/>
  <c r="X17" i="2"/>
  <c r="X35" i="2"/>
  <c r="AQ65" i="2"/>
  <c r="AM12" i="2"/>
  <c r="AP12" i="2"/>
  <c r="X11" i="2"/>
  <c r="AX69" i="2"/>
  <c r="AP77" i="2"/>
  <c r="AP84" i="2"/>
  <c r="AC70" i="2"/>
  <c r="AG76" i="2"/>
  <c r="AU9" i="2"/>
  <c r="AG21" i="2"/>
  <c r="AR29" i="2"/>
  <c r="AU43" i="2"/>
  <c r="AA18" i="2"/>
  <c r="Y62" i="2"/>
  <c r="AL4" i="2"/>
  <c r="AG64" i="2"/>
  <c r="AB72" i="2"/>
  <c r="AQ85" i="2"/>
  <c r="Y61" i="2"/>
  <c r="W12" i="2"/>
  <c r="AX12" i="2"/>
  <c r="AH12" i="2"/>
  <c r="AW69" i="2"/>
  <c r="AI69" i="2"/>
  <c r="AP69" i="2"/>
  <c r="Z69" i="2"/>
  <c r="V77" i="2"/>
  <c r="AI77" i="2"/>
  <c r="AR84" i="2"/>
  <c r="AU84" i="2"/>
  <c r="AY70" i="2"/>
  <c r="AB70" i="2"/>
  <c r="AV76" i="2"/>
  <c r="AW76" i="2"/>
  <c r="Z80" i="2"/>
  <c r="AK80" i="2"/>
  <c r="AV9" i="2"/>
  <c r="AV21" i="2"/>
  <c r="AI25" i="2"/>
  <c r="AI29" i="2"/>
  <c r="AU35" i="2"/>
  <c r="AR39" i="2"/>
  <c r="AL49" i="2"/>
  <c r="AC59" i="2"/>
  <c r="AF22" i="2"/>
  <c r="X7" i="2"/>
  <c r="AV13" i="2"/>
  <c r="AL14" i="2"/>
  <c r="AI4" i="2"/>
  <c r="Z65" i="2"/>
  <c r="Y83" i="2"/>
  <c r="AI66" i="2"/>
  <c r="AN23" i="2"/>
  <c r="AH7" i="2"/>
  <c r="AK7" i="2"/>
  <c r="AU13" i="2"/>
  <c r="AF13" i="2"/>
  <c r="AC14" i="2"/>
  <c r="V14" i="2"/>
  <c r="AY4" i="2"/>
  <c r="AS65" i="2"/>
  <c r="AT65" i="2"/>
  <c r="AD83" i="2"/>
  <c r="AP86" i="2"/>
  <c r="AI87" i="2"/>
  <c r="AH78" i="2"/>
  <c r="W63" i="2"/>
  <c r="AE19" i="2"/>
  <c r="AN32" i="2"/>
  <c r="AU67" i="2"/>
  <c r="X89" i="2"/>
  <c r="AB61" i="2"/>
  <c r="AO61" i="2"/>
  <c r="AU12" i="2"/>
  <c r="AE12" i="2"/>
  <c r="AS12" i="2"/>
  <c r="AC12" i="2"/>
  <c r="AT12" i="2"/>
  <c r="AL12" i="2"/>
  <c r="AD12" i="2"/>
  <c r="V12" i="2"/>
  <c r="AE11" i="2"/>
  <c r="AC69" i="2"/>
  <c r="AG69" i="2"/>
  <c r="AQ69" i="2"/>
  <c r="AA69" i="2"/>
  <c r="AT69" i="2"/>
  <c r="AL69" i="2"/>
  <c r="AD69" i="2"/>
  <c r="V69" i="2"/>
  <c r="AC46" i="2"/>
  <c r="Z77" i="2"/>
  <c r="AJ77" i="2"/>
  <c r="AQ77" i="2"/>
  <c r="AN92" i="2"/>
  <c r="AB84" i="2"/>
  <c r="Z84" i="2"/>
  <c r="AM84" i="2"/>
  <c r="AG90" i="2"/>
  <c r="AT70" i="2"/>
  <c r="AQ70" i="2"/>
  <c r="AR76" i="2"/>
  <c r="AD76" i="2"/>
  <c r="AO76" i="2"/>
  <c r="AP80" i="2"/>
  <c r="AN80" i="2"/>
  <c r="AS80" i="2"/>
  <c r="AE9" i="2"/>
  <c r="AH17" i="2"/>
  <c r="AT21" i="2"/>
  <c r="AO25" i="2"/>
  <c r="AO29" i="2"/>
  <c r="AW35" i="2"/>
  <c r="AD67" i="2"/>
  <c r="AE67" i="2"/>
  <c r="AE89" i="2"/>
  <c r="AP85" i="2"/>
  <c r="AY61" i="2"/>
  <c r="AF61" i="2"/>
  <c r="AH61" i="2"/>
  <c r="AG61" i="2"/>
  <c r="AS11" i="2"/>
  <c r="AN11" i="2"/>
  <c r="AN46" i="2"/>
  <c r="AH75" i="2"/>
  <c r="AC73" i="2"/>
  <c r="AD7" i="2"/>
  <c r="AN7" i="2"/>
  <c r="AS7" i="2"/>
  <c r="AC7" i="2"/>
  <c r="AG13" i="2"/>
  <c r="AE13" i="2"/>
  <c r="AN13" i="2"/>
  <c r="X13" i="2"/>
  <c r="AU14" i="2"/>
  <c r="AS14" i="2"/>
  <c r="AT14" i="2"/>
  <c r="AD14" i="2"/>
  <c r="AT4" i="2"/>
  <c r="AD4" i="2"/>
  <c r="AQ4" i="2"/>
  <c r="AA4" i="2"/>
  <c r="AG65" i="2"/>
  <c r="AA65" i="2"/>
  <c r="AN73" i="2"/>
  <c r="AF83" i="2"/>
  <c r="AR86" i="2"/>
  <c r="AS36" i="2"/>
  <c r="W92" i="2"/>
  <c r="AC92" i="2"/>
  <c r="AL92" i="2"/>
  <c r="AH90" i="2"/>
  <c r="AT90" i="2"/>
  <c r="AW90" i="2"/>
  <c r="AU56" i="2"/>
  <c r="AR56" i="2"/>
  <c r="W5" i="2"/>
  <c r="AM5" i="2"/>
  <c r="W93" i="2"/>
  <c r="AO93" i="2"/>
  <c r="AH93" i="2"/>
  <c r="AN9" i="2"/>
  <c r="X9" i="2"/>
  <c r="AM9" i="2"/>
  <c r="W9" i="2"/>
  <c r="AC17" i="2"/>
  <c r="AS17" i="2"/>
  <c r="AN17" i="2"/>
  <c r="AT17" i="2"/>
  <c r="Y21" i="2"/>
  <c r="AO21" i="2"/>
  <c r="AF21" i="2"/>
  <c r="AX21" i="2"/>
  <c r="AJ25" i="2"/>
  <c r="Y25" i="2"/>
  <c r="AE25" i="2"/>
  <c r="AJ29" i="2"/>
  <c r="Y29" i="2"/>
  <c r="AE29" i="2"/>
  <c r="AN35" i="2"/>
  <c r="AE35" i="2"/>
  <c r="AG35" i="2"/>
  <c r="AB39" i="2"/>
  <c r="AM39" i="2"/>
  <c r="X43" i="2"/>
  <c r="AV43" i="2"/>
  <c r="AW43" i="2"/>
  <c r="AC49" i="2"/>
  <c r="V49" i="2"/>
  <c r="AI18" i="2"/>
  <c r="AQ18" i="2"/>
  <c r="AF18" i="2"/>
  <c r="W22" i="2"/>
  <c r="AE22" i="2"/>
  <c r="AB22" i="2"/>
  <c r="Z26" i="2"/>
  <c r="AH26" i="2"/>
  <c r="AY26" i="2"/>
  <c r="X30" i="2"/>
  <c r="AN30" i="2"/>
  <c r="AV38" i="2"/>
  <c r="AF38" i="2"/>
  <c r="AM50" i="2"/>
  <c r="X50" i="2"/>
  <c r="AY54" i="2"/>
  <c r="AI54" i="2"/>
  <c r="V70" i="2"/>
  <c r="X70" i="2"/>
  <c r="AF70" i="2"/>
  <c r="AN70" i="2"/>
  <c r="AK70" i="2"/>
  <c r="AU70" i="2"/>
  <c r="AI70" i="2"/>
  <c r="W70" i="2"/>
  <c r="AR70" i="2"/>
  <c r="W76" i="2"/>
  <c r="AC76" i="2"/>
  <c r="AK76" i="2"/>
  <c r="AS76" i="2"/>
  <c r="V76" i="2"/>
  <c r="AL76" i="2"/>
  <c r="AB76" i="2"/>
  <c r="AF76" i="2"/>
  <c r="W80" i="2"/>
  <c r="Y80" i="2"/>
  <c r="AG80" i="2"/>
  <c r="AO80" i="2"/>
  <c r="AW80" i="2"/>
  <c r="AF80" i="2"/>
  <c r="AV80" i="2"/>
  <c r="AH80" i="2"/>
  <c r="AX80" i="2"/>
  <c r="AG55" i="2"/>
  <c r="Y55" i="2"/>
  <c r="AF55" i="2"/>
  <c r="AK59" i="2"/>
  <c r="AS59" i="2"/>
  <c r="AP59" i="2"/>
  <c r="Y77" i="2"/>
  <c r="W77" i="2"/>
  <c r="AE77" i="2"/>
  <c r="AM77" i="2"/>
  <c r="AU77" i="2"/>
  <c r="AB77" i="2"/>
  <c r="AR77" i="2"/>
  <c r="AL77" i="2"/>
  <c r="Y84" i="2"/>
  <c r="AA84" i="2"/>
  <c r="AI84" i="2"/>
  <c r="AQ84" i="2"/>
  <c r="AY84" i="2"/>
  <c r="AH84" i="2"/>
  <c r="AX84" i="2"/>
  <c r="AJ84" i="2"/>
  <c r="AT96" i="2"/>
  <c r="AQ96" i="2"/>
  <c r="AX9" i="2"/>
  <c r="AR9" i="2"/>
  <c r="AJ9" i="2"/>
  <c r="AB9" i="2"/>
  <c r="AY9" i="2"/>
  <c r="AQ9" i="2"/>
  <c r="AI9" i="2"/>
  <c r="AA9" i="2"/>
  <c r="W17" i="2"/>
  <c r="Y17" i="2"/>
  <c r="AG17" i="2"/>
  <c r="AO17" i="2"/>
  <c r="AW17" i="2"/>
  <c r="AF17" i="2"/>
  <c r="AV17" i="2"/>
  <c r="AX17" i="2"/>
  <c r="AL17" i="2"/>
  <c r="W21" i="2"/>
  <c r="AC21" i="2"/>
  <c r="AK21" i="2"/>
  <c r="AS21" i="2"/>
  <c r="X21" i="2"/>
  <c r="AN21" i="2"/>
  <c r="AH21" i="2"/>
  <c r="AL21" i="2"/>
  <c r="V25" i="2"/>
  <c r="X25" i="2"/>
  <c r="AF25" i="2"/>
  <c r="AN25" i="2"/>
  <c r="AV25" i="2"/>
  <c r="AG25" i="2"/>
  <c r="AW25" i="2"/>
  <c r="AU25" i="2"/>
  <c r="AY25" i="2"/>
  <c r="V29" i="2"/>
  <c r="X29" i="2"/>
  <c r="AF29" i="2"/>
  <c r="AN29" i="2"/>
  <c r="AV29" i="2"/>
  <c r="AG29" i="2"/>
  <c r="AW29" i="2"/>
  <c r="AU29" i="2"/>
  <c r="AY29" i="2"/>
  <c r="AF35" i="2"/>
  <c r="AR35" i="2"/>
  <c r="W35" i="2"/>
  <c r="AM35" i="2"/>
  <c r="Y35" i="2"/>
  <c r="AO35" i="2"/>
  <c r="AJ39" i="2"/>
  <c r="W39" i="2"/>
  <c r="Y39" i="2"/>
  <c r="AG43" i="2"/>
  <c r="AE43" i="2"/>
  <c r="AN43" i="2"/>
  <c r="AT49" i="2"/>
  <c r="AD49" i="2"/>
  <c r="AS49" i="2"/>
  <c r="AX55" i="2"/>
  <c r="AV55" i="2"/>
  <c r="AW55" i="2"/>
  <c r="Z59" i="2"/>
  <c r="X59" i="2"/>
  <c r="AX18" i="2"/>
  <c r="AY18" i="2"/>
  <c r="AY22" i="2"/>
  <c r="AR22" i="2"/>
  <c r="AM22" i="2"/>
  <c r="AW26" i="2"/>
  <c r="AI26" i="2"/>
  <c r="AP26" i="2"/>
  <c r="AE30" i="2"/>
  <c r="Y34" i="2"/>
  <c r="AY38" i="2"/>
  <c r="AN50" i="2"/>
  <c r="AH73" i="2"/>
  <c r="W81" i="2"/>
  <c r="AU81" i="2"/>
  <c r="AX81" i="2"/>
  <c r="X68" i="2"/>
  <c r="AI68" i="2"/>
  <c r="Y64" i="2"/>
  <c r="X64" i="2"/>
  <c r="AO64" i="2"/>
  <c r="AH64" i="2"/>
  <c r="AJ64" i="2"/>
  <c r="W60" i="2"/>
  <c r="AO60" i="2"/>
  <c r="AH60" i="2"/>
  <c r="W33" i="2"/>
  <c r="AW33" i="2"/>
  <c r="AT33" i="2"/>
  <c r="Y16" i="2"/>
  <c r="AC16" i="2"/>
  <c r="AS16" i="2"/>
  <c r="AN16" i="2"/>
  <c r="AP16" i="2"/>
  <c r="W19" i="2"/>
  <c r="AM19" i="2"/>
  <c r="AB19" i="2"/>
  <c r="AL19" i="2"/>
  <c r="AF23" i="2"/>
  <c r="AV23" i="2"/>
  <c r="AW23" i="2"/>
  <c r="AU23" i="2"/>
  <c r="Z27" i="2"/>
  <c r="AC27" i="2"/>
  <c r="AQ27" i="2"/>
  <c r="AP31" i="2"/>
  <c r="AO31" i="2"/>
  <c r="AN37" i="2"/>
  <c r="AG37" i="2"/>
  <c r="AD41" i="2"/>
  <c r="AQ41" i="2"/>
  <c r="Z45" i="2"/>
  <c r="AI45" i="2"/>
  <c r="AS51" i="2"/>
  <c r="AT51" i="2"/>
  <c r="AG20" i="2"/>
  <c r="AT20" i="2"/>
  <c r="Z24" i="2"/>
  <c r="AM24" i="2"/>
  <c r="AB66" i="2"/>
  <c r="AR66" i="2"/>
  <c r="AG66" i="2"/>
  <c r="AW66" i="2"/>
  <c r="AY66" i="2"/>
  <c r="AM66" i="2"/>
  <c r="AC72" i="2"/>
  <c r="AS72" i="2"/>
  <c r="AL72" i="2"/>
  <c r="AF72" i="2"/>
  <c r="AI78" i="2"/>
  <c r="AY78" i="2"/>
  <c r="AX78" i="2"/>
  <c r="AO57" i="2"/>
  <c r="AH57" i="2"/>
  <c r="X65" i="2"/>
  <c r="V65" i="2"/>
  <c r="AD65" i="2"/>
  <c r="W73" i="2"/>
  <c r="Y73" i="2"/>
  <c r="AG73" i="2"/>
  <c r="AO73" i="2"/>
  <c r="AW73" i="2"/>
  <c r="AF73" i="2"/>
  <c r="AV73" i="2"/>
  <c r="AT73" i="2"/>
  <c r="AX73" i="2"/>
  <c r="W83" i="2"/>
  <c r="AC83" i="2"/>
  <c r="AK83" i="2"/>
  <c r="AS83" i="2"/>
  <c r="V83" i="2"/>
  <c r="AL83" i="2"/>
  <c r="X83" i="2"/>
  <c r="AN83" i="2"/>
  <c r="Y86" i="2"/>
  <c r="AA86" i="2"/>
  <c r="AI86" i="2"/>
  <c r="AQ86" i="2"/>
  <c r="AY86" i="2"/>
  <c r="AH86" i="2"/>
  <c r="AX86" i="2"/>
  <c r="AJ86" i="2"/>
  <c r="AT7" i="2"/>
  <c r="AX7" i="2"/>
  <c r="AV7" i="2"/>
  <c r="AF7" i="2"/>
  <c r="AW7" i="2"/>
  <c r="AO7" i="2"/>
  <c r="AG7" i="2"/>
  <c r="Y7" i="2"/>
  <c r="AO13" i="2"/>
  <c r="Y13" i="2"/>
  <c r="AM13" i="2"/>
  <c r="W13" i="2"/>
  <c r="AR13" i="2"/>
  <c r="AJ13" i="2"/>
  <c r="AB13" i="2"/>
  <c r="AM14" i="2"/>
  <c r="W14" i="2"/>
  <c r="AK14" i="2"/>
  <c r="AX14" i="2"/>
  <c r="AP14" i="2"/>
  <c r="AH14" i="2"/>
  <c r="Z14" i="2"/>
  <c r="AX4" i="2"/>
  <c r="AP4" i="2"/>
  <c r="AH4" i="2"/>
  <c r="Z4" i="2"/>
  <c r="AU4" i="2"/>
  <c r="AM4" i="2"/>
  <c r="AE4" i="2"/>
  <c r="W4" i="2"/>
  <c r="AW65" i="2"/>
  <c r="AY65" i="2"/>
  <c r="AI65" i="2"/>
  <c r="AX65" i="2"/>
  <c r="AP65" i="2"/>
  <c r="AH65" i="2"/>
  <c r="AG33" i="2"/>
  <c r="AD73" i="2"/>
  <c r="X73" i="2"/>
  <c r="AK73" i="2"/>
  <c r="AW64" i="2"/>
  <c r="AV83" i="2"/>
  <c r="AT83" i="2"/>
  <c r="AW83" i="2"/>
  <c r="AG83" i="2"/>
  <c r="AB86" i="2"/>
  <c r="Z86" i="2"/>
  <c r="AM86" i="2"/>
  <c r="W86" i="2"/>
  <c r="Y60" i="2"/>
  <c r="X16" i="2"/>
  <c r="AY68" i="2"/>
  <c r="AH81" i="2"/>
  <c r="AU66" i="2"/>
  <c r="AO66" i="2"/>
  <c r="AJ66" i="2"/>
  <c r="V72" i="2"/>
  <c r="AV78" i="2"/>
  <c r="AQ78" i="2"/>
  <c r="AX82" i="2"/>
  <c r="AL10" i="2"/>
  <c r="Z19" i="2"/>
  <c r="AU19" i="2"/>
  <c r="AG23" i="2"/>
  <c r="X23" i="2"/>
  <c r="AM27" i="2"/>
  <c r="AP27" i="2"/>
  <c r="AM31" i="2"/>
  <c r="AE37" i="2"/>
  <c r="AT41" i="2"/>
  <c r="AP45" i="2"/>
  <c r="AD51" i="2"/>
  <c r="AF57" i="2"/>
  <c r="AW20" i="2"/>
  <c r="AR24" i="2"/>
  <c r="AR28" i="2"/>
  <c r="AK40" i="2"/>
  <c r="W91" i="2"/>
  <c r="AD91" i="2"/>
  <c r="AH87" i="2"/>
  <c r="Z87" i="2"/>
  <c r="AK87" i="2"/>
  <c r="AI97" i="2"/>
  <c r="AY97" i="2"/>
  <c r="AA88" i="2"/>
  <c r="AQ88" i="2"/>
  <c r="AE79" i="2"/>
  <c r="AU79" i="2"/>
  <c r="Y19" i="2"/>
  <c r="AA19" i="2"/>
  <c r="AI19" i="2"/>
  <c r="AQ19" i="2"/>
  <c r="AY19" i="2"/>
  <c r="AJ19" i="2"/>
  <c r="V19" i="2"/>
  <c r="AH19" i="2"/>
  <c r="V23" i="2"/>
  <c r="AB23" i="2"/>
  <c r="AJ23" i="2"/>
  <c r="AR23" i="2"/>
  <c r="Y23" i="2"/>
  <c r="AO23" i="2"/>
  <c r="AI23" i="2"/>
  <c r="AE23" i="2"/>
  <c r="AH27" i="2"/>
  <c r="AX27" i="2"/>
  <c r="AK27" i="2"/>
  <c r="AA27" i="2"/>
  <c r="W27" i="2"/>
  <c r="AH31" i="2"/>
  <c r="AX31" i="2"/>
  <c r="W31" i="2"/>
  <c r="AF37" i="2"/>
  <c r="AV37" i="2"/>
  <c r="AU37" i="2"/>
  <c r="AW37" i="2"/>
  <c r="V41" i="2"/>
  <c r="AL41" i="2"/>
  <c r="AA41" i="2"/>
  <c r="AC41" i="2"/>
  <c r="AH45" i="2"/>
  <c r="AX45" i="2"/>
  <c r="AY45" i="2"/>
  <c r="AK51" i="2"/>
  <c r="V51" i="2"/>
  <c r="AL51" i="2"/>
  <c r="Y20" i="2"/>
  <c r="AO20" i="2"/>
  <c r="AD20" i="2"/>
  <c r="AN20" i="2"/>
  <c r="AJ24" i="2"/>
  <c r="W24" i="2"/>
  <c r="AC24" i="2"/>
  <c r="AB28" i="2"/>
  <c r="AM28" i="2"/>
  <c r="X32" i="2"/>
  <c r="AG32" i="2"/>
  <c r="AT36" i="2"/>
  <c r="AU36" i="2"/>
  <c r="AP40" i="2"/>
  <c r="AM40" i="2"/>
  <c r="AK52" i="2"/>
  <c r="AL52" i="2"/>
  <c r="V66" i="2"/>
  <c r="X66" i="2"/>
  <c r="AF66" i="2"/>
  <c r="AN66" i="2"/>
  <c r="AV66" i="2"/>
  <c r="W72" i="2"/>
  <c r="Y72" i="2"/>
  <c r="AG72" i="2"/>
  <c r="AO72" i="2"/>
  <c r="AW72" i="2"/>
  <c r="AD72" i="2"/>
  <c r="AT72" i="2"/>
  <c r="AR72" i="2"/>
  <c r="AV72" i="2"/>
  <c r="Y78" i="2"/>
  <c r="W78" i="2"/>
  <c r="AE78" i="2"/>
  <c r="AM78" i="2"/>
  <c r="AU78" i="2"/>
  <c r="Z78" i="2"/>
  <c r="AP78" i="2"/>
  <c r="AF78" i="2"/>
  <c r="AJ78" i="2"/>
  <c r="AG57" i="2"/>
  <c r="AW57" i="2"/>
  <c r="AV57" i="2"/>
  <c r="AX57" i="2"/>
  <c r="AA34" i="2"/>
  <c r="W53" i="2"/>
  <c r="AH53" i="2"/>
  <c r="X27" i="2"/>
  <c r="AB27" i="2"/>
  <c r="AF27" i="2"/>
  <c r="AJ27" i="2"/>
  <c r="AN27" i="2"/>
  <c r="AR27" i="2"/>
  <c r="AV27" i="2"/>
  <c r="V31" i="2"/>
  <c r="Z31" i="2"/>
  <c r="AB31" i="2"/>
  <c r="AF31" i="2"/>
  <c r="AJ31" i="2"/>
  <c r="AN31" i="2"/>
  <c r="AR31" i="2"/>
  <c r="AV31" i="2"/>
  <c r="AA31" i="2"/>
  <c r="AI31" i="2"/>
  <c r="AQ31" i="2"/>
  <c r="AY31" i="2"/>
  <c r="AC31" i="2"/>
  <c r="AK31" i="2"/>
  <c r="AS31" i="2"/>
  <c r="V37" i="2"/>
  <c r="Z37" i="2"/>
  <c r="AD37" i="2"/>
  <c r="AH37" i="2"/>
  <c r="AL37" i="2"/>
  <c r="AP37" i="2"/>
  <c r="AT37" i="2"/>
  <c r="AX37" i="2"/>
  <c r="AA37" i="2"/>
  <c r="AI37" i="2"/>
  <c r="AQ37" i="2"/>
  <c r="AY37" i="2"/>
  <c r="AC37" i="2"/>
  <c r="AK37" i="2"/>
  <c r="AS37" i="2"/>
  <c r="X41" i="2"/>
  <c r="AB41" i="2"/>
  <c r="AF41" i="2"/>
  <c r="AJ41" i="2"/>
  <c r="AN41" i="2"/>
  <c r="AR41" i="2"/>
  <c r="AV41" i="2"/>
  <c r="W41" i="2"/>
  <c r="AE41" i="2"/>
  <c r="AM41" i="2"/>
  <c r="AU41" i="2"/>
  <c r="Y41" i="2"/>
  <c r="AG41" i="2"/>
  <c r="AO41" i="2"/>
  <c r="AW41" i="2"/>
  <c r="X45" i="2"/>
  <c r="AB45" i="2"/>
  <c r="AF45" i="2"/>
  <c r="AJ45" i="2"/>
  <c r="AN45" i="2"/>
  <c r="AR45" i="2"/>
  <c r="AV45" i="2"/>
  <c r="W45" i="2"/>
  <c r="AE45" i="2"/>
  <c r="AM45" i="2"/>
  <c r="AU45" i="2"/>
  <c r="Y45" i="2"/>
  <c r="AG45" i="2"/>
  <c r="AO45" i="2"/>
  <c r="AW45" i="2"/>
  <c r="W51" i="2"/>
  <c r="AA51" i="2"/>
  <c r="AE51" i="2"/>
  <c r="AI51" i="2"/>
  <c r="AM51" i="2"/>
  <c r="AQ51" i="2"/>
  <c r="AU51" i="2"/>
  <c r="AY51" i="2"/>
  <c r="X51" i="2"/>
  <c r="AB51" i="2"/>
  <c r="AF51" i="2"/>
  <c r="AJ51" i="2"/>
  <c r="AN51" i="2"/>
  <c r="AR51" i="2"/>
  <c r="AV51" i="2"/>
  <c r="W20" i="2"/>
  <c r="AA20" i="2"/>
  <c r="AE20" i="2"/>
  <c r="AI20" i="2"/>
  <c r="AM20" i="2"/>
  <c r="AQ20" i="2"/>
  <c r="AU20" i="2"/>
  <c r="AY20" i="2"/>
  <c r="Z20" i="2"/>
  <c r="AH20" i="2"/>
  <c r="AP20" i="2"/>
  <c r="AX20" i="2"/>
  <c r="AF20" i="2"/>
  <c r="AV20" i="2"/>
  <c r="AB20" i="2"/>
  <c r="X24" i="2"/>
  <c r="AB24" i="2"/>
  <c r="V24" i="2"/>
  <c r="AD24" i="2"/>
  <c r="AH24" i="2"/>
  <c r="AL24" i="2"/>
  <c r="AP24" i="2"/>
  <c r="AT24" i="2"/>
  <c r="AX24" i="2"/>
  <c r="AA24" i="2"/>
  <c r="AI24" i="2"/>
  <c r="AQ24" i="2"/>
  <c r="AY24" i="2"/>
  <c r="AK24" i="2"/>
  <c r="Y24" i="2"/>
  <c r="AO24" i="2"/>
  <c r="V28" i="2"/>
  <c r="Z28" i="2"/>
  <c r="AD28" i="2"/>
  <c r="AH28" i="2"/>
  <c r="AL28" i="2"/>
  <c r="AP28" i="2"/>
  <c r="AT28" i="2"/>
  <c r="AX28" i="2"/>
  <c r="AA28" i="2"/>
  <c r="AI28" i="2"/>
  <c r="AQ28" i="2"/>
  <c r="AY28" i="2"/>
  <c r="AK28" i="2"/>
  <c r="Y28" i="2"/>
  <c r="AO28" i="2"/>
  <c r="X28" i="2"/>
  <c r="AF28" i="2"/>
  <c r="AN28" i="2"/>
  <c r="AV28" i="2"/>
  <c r="AE28" i="2"/>
  <c r="AU28" i="2"/>
  <c r="AS28" i="2"/>
  <c r="AW28" i="2"/>
  <c r="V32" i="2"/>
  <c r="Z32" i="2"/>
  <c r="AD32" i="2"/>
  <c r="AH32" i="2"/>
  <c r="AL32" i="2"/>
  <c r="AP32" i="2"/>
  <c r="AT32" i="2"/>
  <c r="AX32" i="2"/>
  <c r="AC32" i="2"/>
  <c r="AK32" i="2"/>
  <c r="AS32" i="2"/>
  <c r="W32" i="2"/>
  <c r="AE32" i="2"/>
  <c r="AM32" i="2"/>
  <c r="AU32" i="2"/>
  <c r="AB32" i="2"/>
  <c r="AJ32" i="2"/>
  <c r="AR32" i="2"/>
  <c r="Y32" i="2"/>
  <c r="AO32" i="2"/>
  <c r="AA32" i="2"/>
  <c r="AQ32" i="2"/>
  <c r="X36" i="2"/>
  <c r="AB36" i="2"/>
  <c r="AF36" i="2"/>
  <c r="AJ36" i="2"/>
  <c r="AN36" i="2"/>
  <c r="AR36" i="2"/>
  <c r="AV36" i="2"/>
  <c r="Y36" i="2"/>
  <c r="AG36" i="2"/>
  <c r="AO36" i="2"/>
  <c r="AW36" i="2"/>
  <c r="AA36" i="2"/>
  <c r="AI36" i="2"/>
  <c r="AQ36" i="2"/>
  <c r="AY36" i="2"/>
  <c r="Z36" i="2"/>
  <c r="AH36" i="2"/>
  <c r="AP36" i="2"/>
  <c r="AX36" i="2"/>
  <c r="AK36" i="2"/>
  <c r="W36" i="2"/>
  <c r="AM36" i="2"/>
  <c r="X40" i="2"/>
  <c r="AB40" i="2"/>
  <c r="AF40" i="2"/>
  <c r="AJ40" i="2"/>
  <c r="AN40" i="2"/>
  <c r="AR40" i="2"/>
  <c r="AV40" i="2"/>
  <c r="Y40" i="2"/>
  <c r="AG40" i="2"/>
  <c r="AO40" i="2"/>
  <c r="AW40" i="2"/>
  <c r="AA40" i="2"/>
  <c r="AI40" i="2"/>
  <c r="AQ40" i="2"/>
  <c r="AY40" i="2"/>
  <c r="V40" i="2"/>
  <c r="AD40" i="2"/>
  <c r="AL40" i="2"/>
  <c r="AT40" i="2"/>
  <c r="AC40" i="2"/>
  <c r="AS40" i="2"/>
  <c r="AE40" i="2"/>
  <c r="AU40" i="2"/>
  <c r="W52" i="2"/>
  <c r="AA52" i="2"/>
  <c r="AE52" i="2"/>
  <c r="AI52" i="2"/>
  <c r="AM52" i="2"/>
  <c r="AQ52" i="2"/>
  <c r="AU52" i="2"/>
  <c r="AY52" i="2"/>
  <c r="X52" i="2"/>
  <c r="AB52" i="2"/>
  <c r="AF52" i="2"/>
  <c r="AJ52" i="2"/>
  <c r="AN52" i="2"/>
  <c r="AR52" i="2"/>
  <c r="AV52" i="2"/>
  <c r="Y52" i="2"/>
  <c r="AG52" i="2"/>
  <c r="AO52" i="2"/>
  <c r="AW52" i="2"/>
  <c r="Z52" i="2"/>
  <c r="AH52" i="2"/>
  <c r="AP52" i="2"/>
  <c r="AX52" i="2"/>
  <c r="W58" i="2"/>
  <c r="Y58" i="2"/>
  <c r="AG58" i="2"/>
  <c r="AO58" i="2"/>
  <c r="AW58" i="2"/>
  <c r="AD58" i="2"/>
  <c r="AT58" i="2"/>
  <c r="AF58" i="2"/>
  <c r="AV58" i="2"/>
  <c r="AC58" i="2"/>
  <c r="AS58" i="2"/>
  <c r="AL58" i="2"/>
  <c r="AN58" i="2"/>
  <c r="W57" i="2"/>
  <c r="AA57" i="2"/>
  <c r="AE57" i="2"/>
  <c r="AI57" i="2"/>
  <c r="AM57" i="2"/>
  <c r="AQ57" i="2"/>
  <c r="AU57" i="2"/>
  <c r="AY57" i="2"/>
  <c r="AB57" i="2"/>
  <c r="AJ57" i="2"/>
  <c r="AR57" i="2"/>
  <c r="V57" i="2"/>
  <c r="AD57" i="2"/>
  <c r="AL57" i="2"/>
  <c r="AT57" i="2"/>
  <c r="AL7" i="2"/>
  <c r="V7" i="2"/>
  <c r="AP7" i="2"/>
  <c r="Z7" i="2"/>
  <c r="AR7" i="2"/>
  <c r="AJ7" i="2"/>
  <c r="AB7" i="2"/>
  <c r="AY7" i="2"/>
  <c r="AU7" i="2"/>
  <c r="AQ7" i="2"/>
  <c r="AM7" i="2"/>
  <c r="AI7" i="2"/>
  <c r="AE7" i="2"/>
  <c r="AA7" i="2"/>
  <c r="AS13" i="2"/>
  <c r="AK13" i="2"/>
  <c r="AC13" i="2"/>
  <c r="AY13" i="2"/>
  <c r="AQ13" i="2"/>
  <c r="AI13" i="2"/>
  <c r="AA13" i="2"/>
  <c r="AX13" i="2"/>
  <c r="AT13" i="2"/>
  <c r="AP13" i="2"/>
  <c r="AL13" i="2"/>
  <c r="AH13" i="2"/>
  <c r="AD13" i="2"/>
  <c r="Z13" i="2"/>
  <c r="AY14" i="2"/>
  <c r="AQ14" i="2"/>
  <c r="AI14" i="2"/>
  <c r="AA14" i="2"/>
  <c r="AW14" i="2"/>
  <c r="AO14" i="2"/>
  <c r="AG14" i="2"/>
  <c r="Y14" i="2"/>
  <c r="AV14" i="2"/>
  <c r="AR14" i="2"/>
  <c r="AN14" i="2"/>
  <c r="AJ14" i="2"/>
  <c r="AF14" i="2"/>
  <c r="AB14" i="2"/>
  <c r="V4" i="2"/>
  <c r="AV4" i="2"/>
  <c r="AR4" i="2"/>
  <c r="AN4" i="2"/>
  <c r="AJ4" i="2"/>
  <c r="AF4" i="2"/>
  <c r="AB4" i="2"/>
  <c r="X4" i="2"/>
  <c r="AW4" i="2"/>
  <c r="AS4" i="2"/>
  <c r="AO4" i="2"/>
  <c r="AK4" i="2"/>
  <c r="AG4" i="2"/>
  <c r="AC4" i="2"/>
  <c r="AK65" i="2"/>
  <c r="AC65" i="2"/>
  <c r="AO65" i="2"/>
  <c r="Y65" i="2"/>
  <c r="AU65" i="2"/>
  <c r="AM65" i="2"/>
  <c r="AE65" i="2"/>
  <c r="W65" i="2"/>
  <c r="AV65" i="2"/>
  <c r="AR65" i="2"/>
  <c r="AN65" i="2"/>
  <c r="AJ65" i="2"/>
  <c r="AF65" i="2"/>
  <c r="AB65" i="2"/>
  <c r="AX33" i="2"/>
  <c r="AF33" i="2"/>
  <c r="AO33" i="2"/>
  <c r="Y33" i="2"/>
  <c r="AP73" i="2"/>
  <c r="Z73" i="2"/>
  <c r="AL73" i="2"/>
  <c r="V73" i="2"/>
  <c r="AR73" i="2"/>
  <c r="AJ73" i="2"/>
  <c r="AB73" i="2"/>
  <c r="AY73" i="2"/>
  <c r="AU73" i="2"/>
  <c r="AQ73" i="2"/>
  <c r="AM73" i="2"/>
  <c r="AI73" i="2"/>
  <c r="AE73" i="2"/>
  <c r="AA73" i="2"/>
  <c r="AR64" i="2"/>
  <c r="AB64" i="2"/>
  <c r="AP64" i="2"/>
  <c r="Z64" i="2"/>
  <c r="AS64" i="2"/>
  <c r="AK64" i="2"/>
  <c r="AC64" i="2"/>
  <c r="W64" i="2"/>
  <c r="AR83" i="2"/>
  <c r="AJ83" i="2"/>
  <c r="AB83" i="2"/>
  <c r="AX83" i="2"/>
  <c r="AP83" i="2"/>
  <c r="AH83" i="2"/>
  <c r="Z83" i="2"/>
  <c r="AY83" i="2"/>
  <c r="AU83" i="2"/>
  <c r="AQ83" i="2"/>
  <c r="AM83" i="2"/>
  <c r="AI83" i="2"/>
  <c r="AE83" i="2"/>
  <c r="AA83" i="2"/>
  <c r="AV86" i="2"/>
  <c r="AN86" i="2"/>
  <c r="AF86" i="2"/>
  <c r="X86" i="2"/>
  <c r="AT86" i="2"/>
  <c r="AL86" i="2"/>
  <c r="AD86" i="2"/>
  <c r="V86" i="2"/>
  <c r="AW86" i="2"/>
  <c r="AS86" i="2"/>
  <c r="AO86" i="2"/>
  <c r="AK86" i="2"/>
  <c r="AG86" i="2"/>
  <c r="AC86" i="2"/>
  <c r="AX60" i="2"/>
  <c r="AV60" i="2"/>
  <c r="AW60" i="2"/>
  <c r="AG60" i="2"/>
  <c r="AX16" i="2"/>
  <c r="AH16" i="2"/>
  <c r="AV16" i="2"/>
  <c r="AF16" i="2"/>
  <c r="AW16" i="2"/>
  <c r="AO16" i="2"/>
  <c r="AG16" i="2"/>
  <c r="W16" i="2"/>
  <c r="AQ68" i="2"/>
  <c r="Z68" i="2"/>
  <c r="AP81" i="2"/>
  <c r="Z81" i="2"/>
  <c r="AM81" i="2"/>
  <c r="W66" i="2"/>
  <c r="AE66" i="2"/>
  <c r="AQ66" i="2"/>
  <c r="AA66" i="2"/>
  <c r="AS66" i="2"/>
  <c r="AK66" i="2"/>
  <c r="AC66" i="2"/>
  <c r="AX66" i="2"/>
  <c r="AT66" i="2"/>
  <c r="AP66" i="2"/>
  <c r="AL66" i="2"/>
  <c r="AH66" i="2"/>
  <c r="AD66" i="2"/>
  <c r="Z66" i="2"/>
  <c r="W87" i="2"/>
  <c r="AX87" i="2"/>
  <c r="AN72" i="2"/>
  <c r="X72" i="2"/>
  <c r="AJ72" i="2"/>
  <c r="AX72" i="2"/>
  <c r="AP72" i="2"/>
  <c r="AH72" i="2"/>
  <c r="Z72" i="2"/>
  <c r="AY72" i="2"/>
  <c r="AU72" i="2"/>
  <c r="AQ72" i="2"/>
  <c r="AM72" i="2"/>
  <c r="AI72" i="2"/>
  <c r="AE72" i="2"/>
  <c r="AA72" i="2"/>
  <c r="AH88" i="2"/>
  <c r="AR78" i="2"/>
  <c r="AB78" i="2"/>
  <c r="AN78" i="2"/>
  <c r="X78" i="2"/>
  <c r="AT78" i="2"/>
  <c r="AL78" i="2"/>
  <c r="AD78" i="2"/>
  <c r="V78" i="2"/>
  <c r="AW78" i="2"/>
  <c r="AS78" i="2"/>
  <c r="AO78" i="2"/>
  <c r="AK78" i="2"/>
  <c r="AG78" i="2"/>
  <c r="AC78" i="2"/>
  <c r="AB91" i="2"/>
  <c r="AX97" i="2"/>
  <c r="AP79" i="2"/>
  <c r="AP19" i="2"/>
  <c r="AX19" i="2"/>
  <c r="AT19" i="2"/>
  <c r="AD19" i="2"/>
  <c r="AV19" i="2"/>
  <c r="AN19" i="2"/>
  <c r="AF19" i="2"/>
  <c r="X19" i="2"/>
  <c r="AW19" i="2"/>
  <c r="AS19" i="2"/>
  <c r="AO19" i="2"/>
  <c r="AK19" i="2"/>
  <c r="AG19" i="2"/>
  <c r="AC19" i="2"/>
  <c r="AM23" i="2"/>
  <c r="W23" i="2"/>
  <c r="AQ23" i="2"/>
  <c r="AA23" i="2"/>
  <c r="AS23" i="2"/>
  <c r="AK23" i="2"/>
  <c r="AC23" i="2"/>
  <c r="AX23" i="2"/>
  <c r="AT23" i="2"/>
  <c r="AP23" i="2"/>
  <c r="AL23" i="2"/>
  <c r="AH23" i="2"/>
  <c r="AD23" i="2"/>
  <c r="Z23" i="2"/>
  <c r="AU27" i="2"/>
  <c r="AE27" i="2"/>
  <c r="AY27" i="2"/>
  <c r="AI27" i="2"/>
  <c r="AW27" i="2"/>
  <c r="AO27" i="2"/>
  <c r="AG27" i="2"/>
  <c r="Y27" i="2"/>
  <c r="AT27" i="2"/>
  <c r="AL27" i="2"/>
  <c r="AD27" i="2"/>
  <c r="V27" i="2"/>
  <c r="AW31" i="2"/>
  <c r="AG31" i="2"/>
  <c r="AU31" i="2"/>
  <c r="AE31" i="2"/>
  <c r="AT31" i="2"/>
  <c r="AL31" i="2"/>
  <c r="AD31" i="2"/>
  <c r="X31" i="2"/>
  <c r="AO37" i="2"/>
  <c r="Y37" i="2"/>
  <c r="AM37" i="2"/>
  <c r="W37" i="2"/>
  <c r="AR37" i="2"/>
  <c r="AJ37" i="2"/>
  <c r="AB37" i="2"/>
  <c r="AK41" i="2"/>
  <c r="AY41" i="2"/>
  <c r="AI41" i="2"/>
  <c r="AX41" i="2"/>
  <c r="AP41" i="2"/>
  <c r="AH41" i="2"/>
  <c r="Z41" i="2"/>
  <c r="AS45" i="2"/>
  <c r="AC45" i="2"/>
  <c r="AQ45" i="2"/>
  <c r="AA45" i="2"/>
  <c r="AT45" i="2"/>
  <c r="AL45" i="2"/>
  <c r="AD45" i="2"/>
  <c r="V45" i="2"/>
  <c r="AX51" i="2"/>
  <c r="AP51" i="2"/>
  <c r="AH51" i="2"/>
  <c r="Z51" i="2"/>
  <c r="AW51" i="2"/>
  <c r="AO51" i="2"/>
  <c r="AG51" i="2"/>
  <c r="Y51" i="2"/>
  <c r="AP57" i="2"/>
  <c r="Z57" i="2"/>
  <c r="AN57" i="2"/>
  <c r="X57" i="2"/>
  <c r="AS57" i="2"/>
  <c r="AK57" i="2"/>
  <c r="AC57" i="2"/>
  <c r="AJ20" i="2"/>
  <c r="X20" i="2"/>
  <c r="AL20" i="2"/>
  <c r="V20" i="2"/>
  <c r="AS20" i="2"/>
  <c r="AK20" i="2"/>
  <c r="AC20" i="2"/>
  <c r="AW24" i="2"/>
  <c r="AS24" i="2"/>
  <c r="AU24" i="2"/>
  <c r="AE24" i="2"/>
  <c r="AV24" i="2"/>
  <c r="AN24" i="2"/>
  <c r="AF24" i="2"/>
  <c r="AC28" i="2"/>
  <c r="W28" i="2"/>
  <c r="AJ28" i="2"/>
  <c r="AY32" i="2"/>
  <c r="AW32" i="2"/>
  <c r="AV32" i="2"/>
  <c r="AF32" i="2"/>
  <c r="AE36" i="2"/>
  <c r="AC36" i="2"/>
  <c r="AL36" i="2"/>
  <c r="V36" i="2"/>
  <c r="W40" i="2"/>
  <c r="AX40" i="2"/>
  <c r="AH40" i="2"/>
  <c r="AT52" i="2"/>
  <c r="AD52" i="2"/>
  <c r="AS52" i="2"/>
  <c r="AC52" i="2"/>
  <c r="X58" i="2"/>
  <c r="AK58" i="2"/>
  <c r="AJ8" i="2"/>
  <c r="Y8" i="2"/>
  <c r="AS6" i="2"/>
  <c r="AN6" i="2"/>
  <c r="AF44" i="2"/>
  <c r="AY44" i="2"/>
  <c r="AP71" i="2"/>
  <c r="AE71" i="2"/>
  <c r="V35" i="2"/>
  <c r="Z35" i="2"/>
  <c r="AD35" i="2"/>
  <c r="AH35" i="2"/>
  <c r="AL35" i="2"/>
  <c r="V39" i="2"/>
  <c r="Z39" i="2"/>
  <c r="AD39" i="2"/>
  <c r="AH39" i="2"/>
  <c r="AL39" i="2"/>
  <c r="AP39" i="2"/>
  <c r="AT39" i="2"/>
  <c r="AX39" i="2"/>
  <c r="AA39" i="2"/>
  <c r="AI39" i="2"/>
  <c r="AQ39" i="2"/>
  <c r="AY39" i="2"/>
  <c r="AC39" i="2"/>
  <c r="AK39" i="2"/>
  <c r="AS39" i="2"/>
  <c r="V43" i="2"/>
  <c r="Z43" i="2"/>
  <c r="AD43" i="2"/>
  <c r="AH43" i="2"/>
  <c r="AL43" i="2"/>
  <c r="AP43" i="2"/>
  <c r="AT43" i="2"/>
  <c r="AX43" i="2"/>
  <c r="AA43" i="2"/>
  <c r="AI43" i="2"/>
  <c r="AQ43" i="2"/>
  <c r="AY43" i="2"/>
  <c r="AC43" i="2"/>
  <c r="AK43" i="2"/>
  <c r="AS43" i="2"/>
  <c r="W49" i="2"/>
  <c r="AA49" i="2"/>
  <c r="AE49" i="2"/>
  <c r="AI49" i="2"/>
  <c r="AM49" i="2"/>
  <c r="AQ49" i="2"/>
  <c r="AU49" i="2"/>
  <c r="AY49" i="2"/>
  <c r="X49" i="2"/>
  <c r="AB49" i="2"/>
  <c r="AF49" i="2"/>
  <c r="AJ49" i="2"/>
  <c r="AN49" i="2"/>
  <c r="AR49" i="2"/>
  <c r="AV49" i="2"/>
  <c r="Y18" i="2"/>
  <c r="AC18" i="2"/>
  <c r="AG18" i="2"/>
  <c r="AK18" i="2"/>
  <c r="AO18" i="2"/>
  <c r="AS18" i="2"/>
  <c r="AW18" i="2"/>
  <c r="V18" i="2"/>
  <c r="AD18" i="2"/>
  <c r="AL18" i="2"/>
  <c r="AT18" i="2"/>
  <c r="AB18" i="2"/>
  <c r="AR18" i="2"/>
  <c r="AV18" i="2"/>
  <c r="AN18" i="2"/>
  <c r="Y22" i="2"/>
  <c r="AC22" i="2"/>
  <c r="AG22" i="2"/>
  <c r="AK22" i="2"/>
  <c r="AO22" i="2"/>
  <c r="Z22" i="2"/>
  <c r="AH22" i="2"/>
  <c r="AP22" i="2"/>
  <c r="AT22" i="2"/>
  <c r="AX22" i="2"/>
  <c r="AJ22" i="2"/>
  <c r="AU22" i="2"/>
  <c r="X22" i="2"/>
  <c r="AW22" i="2"/>
  <c r="AS22" i="2"/>
  <c r="V26" i="2"/>
  <c r="X26" i="2"/>
  <c r="AB26" i="2"/>
  <c r="AF26" i="2"/>
  <c r="AJ26" i="2"/>
  <c r="AN26" i="2"/>
  <c r="AR26" i="2"/>
  <c r="AV26" i="2"/>
  <c r="W26" i="2"/>
  <c r="AE26" i="2"/>
  <c r="AM26" i="2"/>
  <c r="AU26" i="2"/>
  <c r="Y26" i="2"/>
  <c r="AO26" i="2"/>
  <c r="AC26" i="2"/>
  <c r="AS26" i="2"/>
  <c r="V30" i="2"/>
  <c r="Z30" i="2"/>
  <c r="AD30" i="2"/>
  <c r="AH30" i="2"/>
  <c r="AL30" i="2"/>
  <c r="AP30" i="2"/>
  <c r="AT30" i="2"/>
  <c r="AX30" i="2"/>
  <c r="AA30" i="2"/>
  <c r="AI30" i="2"/>
  <c r="AQ30" i="2"/>
  <c r="AY30" i="2"/>
  <c r="AG30" i="2"/>
  <c r="AW30" i="2"/>
  <c r="AK30" i="2"/>
  <c r="AB30" i="2"/>
  <c r="AJ30" i="2"/>
  <c r="AR30" i="2"/>
  <c r="W30" i="2"/>
  <c r="AM30" i="2"/>
  <c r="Y30" i="2"/>
  <c r="AC30" i="2"/>
  <c r="V34" i="2"/>
  <c r="Z34" i="2"/>
  <c r="AD34" i="2"/>
  <c r="AH34" i="2"/>
  <c r="AL34" i="2"/>
  <c r="AP34" i="2"/>
  <c r="AT34" i="2"/>
  <c r="AX34" i="2"/>
  <c r="AC34" i="2"/>
  <c r="AK34" i="2"/>
  <c r="AS34" i="2"/>
  <c r="W34" i="2"/>
  <c r="AE34" i="2"/>
  <c r="AM34" i="2"/>
  <c r="AU34" i="2"/>
  <c r="X34" i="2"/>
  <c r="AF34" i="2"/>
  <c r="AN34" i="2"/>
  <c r="AV34" i="2"/>
  <c r="AG34" i="2"/>
  <c r="AW34" i="2"/>
  <c r="AI34" i="2"/>
  <c r="AY34" i="2"/>
  <c r="V38" i="2"/>
  <c r="Z38" i="2"/>
  <c r="AD38" i="2"/>
  <c r="AH38" i="2"/>
  <c r="AL38" i="2"/>
  <c r="AP38" i="2"/>
  <c r="AT38" i="2"/>
  <c r="AX38" i="2"/>
  <c r="AC38" i="2"/>
  <c r="AK38" i="2"/>
  <c r="AS38" i="2"/>
  <c r="W38" i="2"/>
  <c r="AE38" i="2"/>
  <c r="AM38" i="2"/>
  <c r="AU38" i="2"/>
  <c r="AB38" i="2"/>
  <c r="AJ38" i="2"/>
  <c r="AR38" i="2"/>
  <c r="Y38" i="2"/>
  <c r="AO38" i="2"/>
  <c r="AA38" i="2"/>
  <c r="AQ38" i="2"/>
  <c r="Y50" i="2"/>
  <c r="AC50" i="2"/>
  <c r="AG50" i="2"/>
  <c r="AK50" i="2"/>
  <c r="AO50" i="2"/>
  <c r="AS50" i="2"/>
  <c r="AW50" i="2"/>
  <c r="V50" i="2"/>
  <c r="Z50" i="2"/>
  <c r="AD50" i="2"/>
  <c r="AH50" i="2"/>
  <c r="AL50" i="2"/>
  <c r="AP50" i="2"/>
  <c r="AT50" i="2"/>
  <c r="AX50" i="2"/>
  <c r="AA50" i="2"/>
  <c r="AI50" i="2"/>
  <c r="AQ50" i="2"/>
  <c r="AY50" i="2"/>
  <c r="AB50" i="2"/>
  <c r="AJ50" i="2"/>
  <c r="AR50" i="2"/>
  <c r="Y54" i="2"/>
  <c r="AC54" i="2"/>
  <c r="AG54" i="2"/>
  <c r="AK54" i="2"/>
  <c r="AO54" i="2"/>
  <c r="AS54" i="2"/>
  <c r="AW54" i="2"/>
  <c r="V54" i="2"/>
  <c r="Z54" i="2"/>
  <c r="AH54" i="2"/>
  <c r="AP54" i="2"/>
  <c r="AX54" i="2"/>
  <c r="AF54" i="2"/>
  <c r="AN54" i="2"/>
  <c r="AV54" i="2"/>
  <c r="W54" i="2"/>
  <c r="AE54" i="2"/>
  <c r="AM54" i="2"/>
  <c r="AU54" i="2"/>
  <c r="X54" i="2"/>
  <c r="AL54" i="2"/>
  <c r="AB54" i="2"/>
  <c r="AR54" i="2"/>
  <c r="W62" i="2"/>
  <c r="AC62" i="2"/>
  <c r="AK62" i="2"/>
  <c r="AS62" i="2"/>
  <c r="V62" i="2"/>
  <c r="AL62" i="2"/>
  <c r="X62" i="2"/>
  <c r="AN62" i="2"/>
  <c r="AG62" i="2"/>
  <c r="AW62" i="2"/>
  <c r="AT62" i="2"/>
  <c r="AV62" i="2"/>
  <c r="W55" i="2"/>
  <c r="AA55" i="2"/>
  <c r="AE55" i="2"/>
  <c r="AI55" i="2"/>
  <c r="AM55" i="2"/>
  <c r="AQ55" i="2"/>
  <c r="AU55" i="2"/>
  <c r="AY55" i="2"/>
  <c r="AB55" i="2"/>
  <c r="AJ55" i="2"/>
  <c r="AR55" i="2"/>
  <c r="V55" i="2"/>
  <c r="AD55" i="2"/>
  <c r="AL55" i="2"/>
  <c r="AT55" i="2"/>
  <c r="W59" i="2"/>
  <c r="AA59" i="2"/>
  <c r="AE59" i="2"/>
  <c r="AI59" i="2"/>
  <c r="AM59" i="2"/>
  <c r="AQ59" i="2"/>
  <c r="AU59" i="2"/>
  <c r="AY59" i="2"/>
  <c r="AB59" i="2"/>
  <c r="AJ59" i="2"/>
  <c r="AR59" i="2"/>
  <c r="V59" i="2"/>
  <c r="AD59" i="2"/>
  <c r="AL59" i="2"/>
  <c r="AT59" i="2"/>
  <c r="AP67" i="2"/>
  <c r="AJ67" i="2"/>
  <c r="AM67" i="2"/>
  <c r="AG89" i="2"/>
  <c r="AN89" i="2"/>
  <c r="AN85" i="2"/>
  <c r="AY85" i="2"/>
  <c r="AI85" i="2"/>
  <c r="AQ61" i="2"/>
  <c r="AS61" i="2"/>
  <c r="AX61" i="2"/>
  <c r="AP61" i="2"/>
  <c r="Z61" i="2"/>
  <c r="AK61" i="2"/>
  <c r="AC61" i="2"/>
  <c r="AY12" i="2"/>
  <c r="AQ12" i="2"/>
  <c r="AI12" i="2"/>
  <c r="AA12" i="2"/>
  <c r="AW12" i="2"/>
  <c r="AO12" i="2"/>
  <c r="AG12" i="2"/>
  <c r="Y12" i="2"/>
  <c r="AV12" i="2"/>
  <c r="AR12" i="2"/>
  <c r="AN12" i="2"/>
  <c r="AJ12" i="2"/>
  <c r="AF12" i="2"/>
  <c r="AB12" i="2"/>
  <c r="AO11" i="2"/>
  <c r="AU11" i="2"/>
  <c r="AV11" i="2"/>
  <c r="AF11" i="2"/>
  <c r="AS69" i="2"/>
  <c r="AK69" i="2"/>
  <c r="AO69" i="2"/>
  <c r="Y69" i="2"/>
  <c r="AU69" i="2"/>
  <c r="AM69" i="2"/>
  <c r="AE69" i="2"/>
  <c r="W69" i="2"/>
  <c r="AV69" i="2"/>
  <c r="AR69" i="2"/>
  <c r="AN69" i="2"/>
  <c r="AJ69" i="2"/>
  <c r="AF69" i="2"/>
  <c r="AB69" i="2"/>
  <c r="AD46" i="2"/>
  <c r="AS46" i="2"/>
  <c r="AX77" i="2"/>
  <c r="AH77" i="2"/>
  <c r="AT77" i="2"/>
  <c r="AD77" i="2"/>
  <c r="AV77" i="2"/>
  <c r="AN77" i="2"/>
  <c r="AF77" i="2"/>
  <c r="X77" i="2"/>
  <c r="AW77" i="2"/>
  <c r="AS77" i="2"/>
  <c r="AO77" i="2"/>
  <c r="AK77" i="2"/>
  <c r="AG77" i="2"/>
  <c r="AC77" i="2"/>
  <c r="X92" i="2"/>
  <c r="V92" i="2"/>
  <c r="AK92" i="2"/>
  <c r="AV84" i="2"/>
  <c r="AN84" i="2"/>
  <c r="AF84" i="2"/>
  <c r="X84" i="2"/>
  <c r="AT84" i="2"/>
  <c r="AL84" i="2"/>
  <c r="AD84" i="2"/>
  <c r="V84" i="2"/>
  <c r="AW84" i="2"/>
  <c r="AS84" i="2"/>
  <c r="AO84" i="2"/>
  <c r="AK84" i="2"/>
  <c r="AG84" i="2"/>
  <c r="AC84" i="2"/>
  <c r="AX93" i="2"/>
  <c r="AV93" i="2"/>
  <c r="AW93" i="2"/>
  <c r="AG93" i="2"/>
  <c r="AO90" i="2"/>
  <c r="Y90" i="2"/>
  <c r="AL90" i="2"/>
  <c r="AE70" i="2"/>
  <c r="AM70" i="2"/>
  <c r="AX70" i="2"/>
  <c r="AP70" i="2"/>
  <c r="AA70" i="2"/>
  <c r="AW70" i="2"/>
  <c r="AS70" i="2"/>
  <c r="AO70" i="2"/>
  <c r="AG70" i="2"/>
  <c r="Y70" i="2"/>
  <c r="AL70" i="2"/>
  <c r="AH70" i="2"/>
  <c r="AD70" i="2"/>
  <c r="Z70" i="2"/>
  <c r="AN76" i="2"/>
  <c r="X76" i="2"/>
  <c r="AJ76" i="2"/>
  <c r="AX76" i="2"/>
  <c r="AP76" i="2"/>
  <c r="AH76" i="2"/>
  <c r="Z76" i="2"/>
  <c r="AY76" i="2"/>
  <c r="AU76" i="2"/>
  <c r="AQ76" i="2"/>
  <c r="AM76" i="2"/>
  <c r="AI76" i="2"/>
  <c r="AE76" i="2"/>
  <c r="AA76" i="2"/>
  <c r="AT80" i="2"/>
  <c r="AL80" i="2"/>
  <c r="AD80" i="2"/>
  <c r="V80" i="2"/>
  <c r="AR80" i="2"/>
  <c r="AJ80" i="2"/>
  <c r="AB80" i="2"/>
  <c r="AY80" i="2"/>
  <c r="AU80" i="2"/>
  <c r="AQ80" i="2"/>
  <c r="AM80" i="2"/>
  <c r="AI80" i="2"/>
  <c r="AE80" i="2"/>
  <c r="AA80" i="2"/>
  <c r="AE56" i="2"/>
  <c r="AB5" i="2"/>
  <c r="AK75" i="2"/>
  <c r="Y9" i="2"/>
  <c r="AC9" i="2"/>
  <c r="AG9" i="2"/>
  <c r="AK9" i="2"/>
  <c r="AO9" i="2"/>
  <c r="AS9" i="2"/>
  <c r="AW9" i="2"/>
  <c r="V9" i="2"/>
  <c r="Z9" i="2"/>
  <c r="AD9" i="2"/>
  <c r="AH9" i="2"/>
  <c r="AL9" i="2"/>
  <c r="AP9" i="2"/>
  <c r="AT9" i="2"/>
  <c r="V17" i="2"/>
  <c r="AD17" i="2"/>
  <c r="AP17" i="2"/>
  <c r="Z17" i="2"/>
  <c r="AR17" i="2"/>
  <c r="AJ17" i="2"/>
  <c r="AB17" i="2"/>
  <c r="AY17" i="2"/>
  <c r="AU17" i="2"/>
  <c r="AQ17" i="2"/>
  <c r="AM17" i="2"/>
  <c r="AI17" i="2"/>
  <c r="AE17" i="2"/>
  <c r="AA17" i="2"/>
  <c r="AD21" i="2"/>
  <c r="V21" i="2"/>
  <c r="AP21" i="2"/>
  <c r="Z21" i="2"/>
  <c r="AR21" i="2"/>
  <c r="AJ21" i="2"/>
  <c r="AB21" i="2"/>
  <c r="AY21" i="2"/>
  <c r="AU21" i="2"/>
  <c r="AQ21" i="2"/>
  <c r="AM21" i="2"/>
  <c r="AI21" i="2"/>
  <c r="AE21" i="2"/>
  <c r="AA21" i="2"/>
  <c r="AQ25" i="2"/>
  <c r="AA25" i="2"/>
  <c r="AM25" i="2"/>
  <c r="W25" i="2"/>
  <c r="AS25" i="2"/>
  <c r="AK25" i="2"/>
  <c r="AC25" i="2"/>
  <c r="AX25" i="2"/>
  <c r="AT25" i="2"/>
  <c r="AP25" i="2"/>
  <c r="AL25" i="2"/>
  <c r="AH25" i="2"/>
  <c r="AD25" i="2"/>
  <c r="Z25" i="2"/>
  <c r="AQ29" i="2"/>
  <c r="AA29" i="2"/>
  <c r="AM29" i="2"/>
  <c r="W29" i="2"/>
  <c r="AS29" i="2"/>
  <c r="AK29" i="2"/>
  <c r="AC29" i="2"/>
  <c r="AX29" i="2"/>
  <c r="AT29" i="2"/>
  <c r="AP29" i="2"/>
  <c r="AL29" i="2"/>
  <c r="AH29" i="2"/>
  <c r="AD29" i="2"/>
  <c r="Z29" i="2"/>
  <c r="AD96" i="2"/>
  <c r="AS35" i="2"/>
  <c r="AK35" i="2"/>
  <c r="AC35" i="2"/>
  <c r="AY35" i="2"/>
  <c r="AQ35" i="2"/>
  <c r="AI35" i="2"/>
  <c r="AA35" i="2"/>
  <c r="AX35" i="2"/>
  <c r="AT35" i="2"/>
  <c r="AP35" i="2"/>
  <c r="AJ35" i="2"/>
  <c r="AB35" i="2"/>
  <c r="AW39" i="2"/>
  <c r="AG39" i="2"/>
  <c r="AU39" i="2"/>
  <c r="AE39" i="2"/>
  <c r="AV39" i="2"/>
  <c r="AN39" i="2"/>
  <c r="AF39" i="2"/>
  <c r="X39" i="2"/>
  <c r="AO43" i="2"/>
  <c r="Y43" i="2"/>
  <c r="AM43" i="2"/>
  <c r="W43" i="2"/>
  <c r="AR43" i="2"/>
  <c r="AJ43" i="2"/>
  <c r="AB43" i="2"/>
  <c r="AX49" i="2"/>
  <c r="AP49" i="2"/>
  <c r="AH49" i="2"/>
  <c r="Z49" i="2"/>
  <c r="AW49" i="2"/>
  <c r="AO49" i="2"/>
  <c r="AG49" i="2"/>
  <c r="Y49" i="2"/>
  <c r="AP55" i="2"/>
  <c r="Z55" i="2"/>
  <c r="AN55" i="2"/>
  <c r="X55" i="2"/>
  <c r="AS55" i="2"/>
  <c r="AK55" i="2"/>
  <c r="AC55" i="2"/>
  <c r="AX59" i="2"/>
  <c r="AH59" i="2"/>
  <c r="AV59" i="2"/>
  <c r="AF59" i="2"/>
  <c r="AW59" i="2"/>
  <c r="AO59" i="2"/>
  <c r="AG59" i="2"/>
  <c r="Y59" i="2"/>
  <c r="AC6" i="2"/>
  <c r="X18" i="2"/>
  <c r="AJ18" i="2"/>
  <c r="AP18" i="2"/>
  <c r="Z18" i="2"/>
  <c r="AU18" i="2"/>
  <c r="AM18" i="2"/>
  <c r="AE18" i="2"/>
  <c r="W18" i="2"/>
  <c r="AN22" i="2"/>
  <c r="AQ22" i="2"/>
  <c r="AV22" i="2"/>
  <c r="AL22" i="2"/>
  <c r="V22" i="2"/>
  <c r="AI22" i="2"/>
  <c r="AA22" i="2"/>
  <c r="AK26" i="2"/>
  <c r="AG26" i="2"/>
  <c r="AQ26" i="2"/>
  <c r="AA26" i="2"/>
  <c r="AT26" i="2"/>
  <c r="AL26" i="2"/>
  <c r="AD26" i="2"/>
  <c r="AS30" i="2"/>
  <c r="AU30" i="2"/>
  <c r="AV30" i="2"/>
  <c r="AF30" i="2"/>
  <c r="AQ34" i="2"/>
  <c r="AO34" i="2"/>
  <c r="AR34" i="2"/>
  <c r="AB34" i="2"/>
  <c r="AI38" i="2"/>
  <c r="AG38" i="2"/>
  <c r="AN38" i="2"/>
  <c r="X38" i="2"/>
  <c r="AV50" i="2"/>
  <c r="AF50" i="2"/>
  <c r="AU50" i="2"/>
  <c r="AE50" i="2"/>
  <c r="AJ54" i="2"/>
  <c r="AD54" i="2"/>
  <c r="AQ54" i="2"/>
  <c r="AA54" i="2"/>
  <c r="AF62" i="2"/>
  <c r="AO62" i="2"/>
  <c r="AR58" i="2"/>
  <c r="AJ58" i="2"/>
  <c r="AB58" i="2"/>
  <c r="AX58" i="2"/>
  <c r="AP58" i="2"/>
  <c r="AH58" i="2"/>
  <c r="Z58" i="2"/>
  <c r="AY58" i="2"/>
  <c r="AU58" i="2"/>
  <c r="AQ58" i="2"/>
  <c r="AM58" i="2"/>
  <c r="AI58" i="2"/>
  <c r="AE58" i="2"/>
  <c r="AA58" i="2"/>
  <c r="AR62" i="2"/>
  <c r="AJ62" i="2"/>
  <c r="AB62" i="2"/>
  <c r="AX62" i="2"/>
  <c r="AP62" i="2"/>
  <c r="AH62" i="2"/>
  <c r="Z62" i="2"/>
  <c r="AY62" i="2"/>
  <c r="AU62" i="2"/>
  <c r="AQ62" i="2"/>
  <c r="AM62" i="2"/>
  <c r="AI62" i="2"/>
  <c r="AE62" i="2"/>
  <c r="AA62" i="2"/>
  <c r="AW10" i="2"/>
  <c r="AG10" i="2"/>
  <c r="AT10" i="2"/>
  <c r="AD10" i="2"/>
  <c r="AE47" i="2"/>
  <c r="AM47" i="2"/>
  <c r="AT47" i="2"/>
  <c r="Y91" i="2"/>
  <c r="AA91" i="2"/>
  <c r="AI91" i="2"/>
  <c r="AQ91" i="2"/>
  <c r="AY91" i="2"/>
  <c r="AJ91" i="2"/>
  <c r="V91" i="2"/>
  <c r="AL91" i="2"/>
  <c r="V53" i="2"/>
  <c r="Z53" i="2"/>
  <c r="AP53" i="2"/>
  <c r="AK53" i="2"/>
  <c r="AM53" i="2"/>
  <c r="Y81" i="2"/>
  <c r="AC81" i="2"/>
  <c r="AG81" i="2"/>
  <c r="AK81" i="2"/>
  <c r="AO81" i="2"/>
  <c r="AS81" i="2"/>
  <c r="AW81" i="2"/>
  <c r="X81" i="2"/>
  <c r="AB81" i="2"/>
  <c r="AF81" i="2"/>
  <c r="AJ81" i="2"/>
  <c r="AN81" i="2"/>
  <c r="AR81" i="2"/>
  <c r="AV81" i="2"/>
  <c r="V81" i="2"/>
  <c r="X87" i="2"/>
  <c r="AB87" i="2"/>
  <c r="AF87" i="2"/>
  <c r="AJ87" i="2"/>
  <c r="AN87" i="2"/>
  <c r="AR87" i="2"/>
  <c r="AV87" i="2"/>
  <c r="Y87" i="2"/>
  <c r="AG87" i="2"/>
  <c r="AO87" i="2"/>
  <c r="AW87" i="2"/>
  <c r="AE87" i="2"/>
  <c r="AU87" i="2"/>
  <c r="AY87" i="2"/>
  <c r="AQ87" i="2"/>
  <c r="W97" i="2"/>
  <c r="AE97" i="2"/>
  <c r="AM97" i="2"/>
  <c r="AU97" i="2"/>
  <c r="Z97" i="2"/>
  <c r="AP97" i="2"/>
  <c r="AB97" i="2"/>
  <c r="AR97" i="2"/>
  <c r="AA82" i="2"/>
  <c r="AQ82" i="2"/>
  <c r="AH82" i="2"/>
  <c r="AJ82" i="2"/>
  <c r="W68" i="2"/>
  <c r="Y68" i="2"/>
  <c r="AD68" i="2"/>
  <c r="AL68" i="2"/>
  <c r="AT68" i="2"/>
  <c r="Y88" i="2"/>
  <c r="W88" i="2"/>
  <c r="AE88" i="2"/>
  <c r="AM88" i="2"/>
  <c r="AU88" i="2"/>
  <c r="Z88" i="2"/>
  <c r="AP88" i="2"/>
  <c r="AF88" i="2"/>
  <c r="AJ88" i="2"/>
  <c r="AE63" i="2"/>
  <c r="AU63" i="2"/>
  <c r="AR63" i="2"/>
  <c r="AT63" i="2"/>
  <c r="AA79" i="2"/>
  <c r="AI79" i="2"/>
  <c r="AQ79" i="2"/>
  <c r="AY79" i="2"/>
  <c r="AH79" i="2"/>
  <c r="AX79" i="2"/>
  <c r="AJ79" i="2"/>
  <c r="AI48" i="2"/>
  <c r="AY48" i="2"/>
  <c r="V95" i="2"/>
  <c r="Y95" i="2"/>
  <c r="AD33" i="2"/>
  <c r="AH33" i="2"/>
  <c r="AN33" i="2"/>
  <c r="X33" i="2"/>
  <c r="AS33" i="2"/>
  <c r="AK33" i="2"/>
  <c r="AC33" i="2"/>
  <c r="AV64" i="2"/>
  <c r="AN64" i="2"/>
  <c r="AF64" i="2"/>
  <c r="V64" i="2"/>
  <c r="AT64" i="2"/>
  <c r="AL64" i="2"/>
  <c r="AD64" i="2"/>
  <c r="AY64" i="2"/>
  <c r="AU64" i="2"/>
  <c r="AQ64" i="2"/>
  <c r="AM64" i="2"/>
  <c r="AI64" i="2"/>
  <c r="AE64" i="2"/>
  <c r="AA64" i="2"/>
  <c r="AP60" i="2"/>
  <c r="Z60" i="2"/>
  <c r="AN60" i="2"/>
  <c r="X60" i="2"/>
  <c r="AS60" i="2"/>
  <c r="AK60" i="2"/>
  <c r="AC60" i="2"/>
  <c r="AU68" i="2"/>
  <c r="AM68" i="2"/>
  <c r="AE68" i="2"/>
  <c r="AX68" i="2"/>
  <c r="AH68" i="2"/>
  <c r="AT81" i="2"/>
  <c r="AL81" i="2"/>
  <c r="AD81" i="2"/>
  <c r="AY81" i="2"/>
  <c r="AQ81" i="2"/>
  <c r="AI81" i="2"/>
  <c r="AA81" i="2"/>
  <c r="AA87" i="2"/>
  <c r="AM87" i="2"/>
  <c r="AS87" i="2"/>
  <c r="AC87" i="2"/>
  <c r="AT87" i="2"/>
  <c r="AL87" i="2"/>
  <c r="AD87" i="2"/>
  <c r="V87" i="2"/>
  <c r="AX88" i="2"/>
  <c r="AY88" i="2"/>
  <c r="AI88" i="2"/>
  <c r="AT91" i="2"/>
  <c r="AR91" i="2"/>
  <c r="AU91" i="2"/>
  <c r="AE91" i="2"/>
  <c r="AD63" i="2"/>
  <c r="AM63" i="2"/>
  <c r="AJ97" i="2"/>
  <c r="AH97" i="2"/>
  <c r="AQ97" i="2"/>
  <c r="AA97" i="2"/>
  <c r="AB79" i="2"/>
  <c r="Z79" i="2"/>
  <c r="AM79" i="2"/>
  <c r="W79" i="2"/>
  <c r="AY82" i="2"/>
  <c r="AO95" i="2"/>
  <c r="V10" i="2"/>
  <c r="Y10" i="2"/>
  <c r="V94" i="2"/>
  <c r="AX53" i="2"/>
  <c r="AI15" i="2"/>
  <c r="Z15" i="2"/>
  <c r="AT67" i="2"/>
  <c r="AR67" i="2"/>
  <c r="AY67" i="2"/>
  <c r="AQ67" i="2"/>
  <c r="AI67" i="2"/>
  <c r="AW89" i="2"/>
  <c r="AU89" i="2"/>
  <c r="AV89" i="2"/>
  <c r="AF89" i="2"/>
  <c r="AJ85" i="2"/>
  <c r="AX85" i="2"/>
  <c r="AH85" i="2"/>
  <c r="AU85" i="2"/>
  <c r="AM85" i="2"/>
  <c r="AE85" i="2"/>
  <c r="AU61" i="2"/>
  <c r="AJ61" i="2"/>
  <c r="AW61" i="2"/>
  <c r="AN61" i="2"/>
  <c r="X61" i="2"/>
  <c r="AV61" i="2"/>
  <c r="AR61" i="2"/>
  <c r="AL61" i="2"/>
  <c r="AD61" i="2"/>
  <c r="V61" i="2"/>
  <c r="AM61" i="2"/>
  <c r="AI61" i="2"/>
  <c r="AE61" i="2"/>
  <c r="AA61" i="2"/>
  <c r="AW11" i="2"/>
  <c r="AC11" i="2"/>
  <c r="AM11" i="2"/>
  <c r="W11" i="2"/>
  <c r="AR11" i="2"/>
  <c r="AJ11" i="2"/>
  <c r="AB11" i="2"/>
  <c r="AH46" i="2"/>
  <c r="X46" i="2"/>
  <c r="AK46" i="2"/>
  <c r="AV92" i="2"/>
  <c r="AF92" i="2"/>
  <c r="AT92" i="2"/>
  <c r="AD92" i="2"/>
  <c r="AW92" i="2"/>
  <c r="AO92" i="2"/>
  <c r="AG92" i="2"/>
  <c r="Y92" i="2"/>
  <c r="AP93" i="2"/>
  <c r="Z93" i="2"/>
  <c r="AN93" i="2"/>
  <c r="X93" i="2"/>
  <c r="AS93" i="2"/>
  <c r="AK93" i="2"/>
  <c r="AC93" i="2"/>
  <c r="AS90" i="2"/>
  <c r="AK90" i="2"/>
  <c r="AC90" i="2"/>
  <c r="AX90" i="2"/>
  <c r="AP90" i="2"/>
  <c r="AT56" i="2"/>
  <c r="Z5" i="2"/>
  <c r="AS96" i="2"/>
  <c r="AK15" i="2"/>
  <c r="AP6" i="2"/>
  <c r="AG71" i="2"/>
  <c r="AA8" i="2"/>
  <c r="AW44" i="2"/>
  <c r="AL94" i="2"/>
  <c r="AD47" i="2"/>
  <c r="AU47" i="2"/>
  <c r="AU53" i="2"/>
  <c r="AE53" i="2"/>
  <c r="AS53" i="2"/>
  <c r="AC53" i="2"/>
  <c r="AT53" i="2"/>
  <c r="AL53" i="2"/>
  <c r="AD53" i="2"/>
  <c r="AX48" i="2"/>
  <c r="AY75" i="2"/>
  <c r="AW75" i="2"/>
  <c r="AO75" i="2"/>
  <c r="AG75" i="2"/>
  <c r="Y75" i="2"/>
  <c r="AT75" i="2"/>
  <c r="AL75" i="2"/>
  <c r="AD75" i="2"/>
  <c r="Z75" i="2"/>
  <c r="V8" i="2"/>
  <c r="X8" i="2"/>
  <c r="AF8" i="2"/>
  <c r="AN8" i="2"/>
  <c r="AV8" i="2"/>
  <c r="AG8" i="2"/>
  <c r="AW8" i="2"/>
  <c r="AI8" i="2"/>
  <c r="AY8" i="2"/>
  <c r="W6" i="2"/>
  <c r="Y6" i="2"/>
  <c r="AG6" i="2"/>
  <c r="AO6" i="2"/>
  <c r="AW6" i="2"/>
  <c r="AF6" i="2"/>
  <c r="AV6" i="2"/>
  <c r="AH6" i="2"/>
  <c r="AX6" i="2"/>
  <c r="X15" i="2"/>
  <c r="V15" i="2"/>
  <c r="AD15" i="2"/>
  <c r="AL15" i="2"/>
  <c r="AT15" i="2"/>
  <c r="AA15" i="2"/>
  <c r="AQ15" i="2"/>
  <c r="AC15" i="2"/>
  <c r="AS15" i="2"/>
  <c r="V90" i="2"/>
  <c r="Z90" i="2"/>
  <c r="AD90" i="2"/>
  <c r="Y56" i="2"/>
  <c r="AA56" i="2"/>
  <c r="AI56" i="2"/>
  <c r="AQ56" i="2"/>
  <c r="AY56" i="2"/>
  <c r="AJ56" i="2"/>
  <c r="V56" i="2"/>
  <c r="AL56" i="2"/>
  <c r="V44" i="2"/>
  <c r="AB44" i="2"/>
  <c r="AJ44" i="2"/>
  <c r="AR44" i="2"/>
  <c r="Y44" i="2"/>
  <c r="AO44" i="2"/>
  <c r="AA44" i="2"/>
  <c r="AQ44" i="2"/>
  <c r="X71" i="2"/>
  <c r="AD71" i="2"/>
  <c r="AL71" i="2"/>
  <c r="AT71" i="2"/>
  <c r="W71" i="2"/>
  <c r="AM71" i="2"/>
  <c r="Y71" i="2"/>
  <c r="AO71" i="2"/>
  <c r="AA5" i="2"/>
  <c r="AI5" i="2"/>
  <c r="AQ5" i="2"/>
  <c r="AY5" i="2"/>
  <c r="AH5" i="2"/>
  <c r="AX5" i="2"/>
  <c r="AJ5" i="2"/>
  <c r="Z96" i="2"/>
  <c r="AH96" i="2"/>
  <c r="AP96" i="2"/>
  <c r="AX96" i="2"/>
  <c r="AI96" i="2"/>
  <c r="AY96" i="2"/>
  <c r="AK96" i="2"/>
  <c r="AX67" i="2"/>
  <c r="AH67" i="2"/>
  <c r="AL67" i="2"/>
  <c r="AV67" i="2"/>
  <c r="AN67" i="2"/>
  <c r="AF67" i="2"/>
  <c r="AW67" i="2"/>
  <c r="AS67" i="2"/>
  <c r="AO67" i="2"/>
  <c r="AK67" i="2"/>
  <c r="AG67" i="2"/>
  <c r="AO89" i="2"/>
  <c r="Y89" i="2"/>
  <c r="AM89" i="2"/>
  <c r="W89" i="2"/>
  <c r="AR89" i="2"/>
  <c r="AJ89" i="2"/>
  <c r="AB89" i="2"/>
  <c r="AR85" i="2"/>
  <c r="AV85" i="2"/>
  <c r="AF85" i="2"/>
  <c r="AT85" i="2"/>
  <c r="AL85" i="2"/>
  <c r="AD85" i="2"/>
  <c r="AW85" i="2"/>
  <c r="AS85" i="2"/>
  <c r="AO85" i="2"/>
  <c r="AK85" i="2"/>
  <c r="AG85" i="2"/>
  <c r="Y11" i="2"/>
  <c r="AG11" i="2"/>
  <c r="AK11" i="2"/>
  <c r="AY11" i="2"/>
  <c r="AQ11" i="2"/>
  <c r="AI11" i="2"/>
  <c r="AA11" i="2"/>
  <c r="AX11" i="2"/>
  <c r="AT11" i="2"/>
  <c r="AP11" i="2"/>
  <c r="AL11" i="2"/>
  <c r="AH11" i="2"/>
  <c r="AD11" i="2"/>
  <c r="Z11" i="2"/>
  <c r="AT46" i="2"/>
  <c r="AX46" i="2"/>
  <c r="AV46" i="2"/>
  <c r="AF46" i="2"/>
  <c r="AW46" i="2"/>
  <c r="AO46" i="2"/>
  <c r="AG46" i="2"/>
  <c r="Y46" i="2"/>
  <c r="AR92" i="2"/>
  <c r="AJ92" i="2"/>
  <c r="AB92" i="2"/>
  <c r="AX92" i="2"/>
  <c r="AP92" i="2"/>
  <c r="AH92" i="2"/>
  <c r="Z92" i="2"/>
  <c r="AY92" i="2"/>
  <c r="AU92" i="2"/>
  <c r="AQ92" i="2"/>
  <c r="AM92" i="2"/>
  <c r="AI92" i="2"/>
  <c r="AE92" i="2"/>
  <c r="AA92" i="2"/>
  <c r="AT93" i="2"/>
  <c r="AL93" i="2"/>
  <c r="AD93" i="2"/>
  <c r="V93" i="2"/>
  <c r="AR93" i="2"/>
  <c r="AJ93" i="2"/>
  <c r="AB93" i="2"/>
  <c r="AY93" i="2"/>
  <c r="AU93" i="2"/>
  <c r="AQ93" i="2"/>
  <c r="AM93" i="2"/>
  <c r="AI93" i="2"/>
  <c r="AE93" i="2"/>
  <c r="AA93" i="2"/>
  <c r="AY90" i="2"/>
  <c r="AU90" i="2"/>
  <c r="AQ90" i="2"/>
  <c r="AM90" i="2"/>
  <c r="AI90" i="2"/>
  <c r="AE90" i="2"/>
  <c r="AA90" i="2"/>
  <c r="W90" i="2"/>
  <c r="AV90" i="2"/>
  <c r="AR90" i="2"/>
  <c r="AN90" i="2"/>
  <c r="AJ90" i="2"/>
  <c r="AF90" i="2"/>
  <c r="X90" i="2"/>
  <c r="AD56" i="2"/>
  <c r="AB56" i="2"/>
  <c r="AM56" i="2"/>
  <c r="W56" i="2"/>
  <c r="AR5" i="2"/>
  <c r="AP5" i="2"/>
  <c r="AU5" i="2"/>
  <c r="AE5" i="2"/>
  <c r="X75" i="2"/>
  <c r="AP75" i="2"/>
  <c r="AC75" i="2"/>
  <c r="AS75" i="2"/>
  <c r="AC96" i="2"/>
  <c r="AA96" i="2"/>
  <c r="AL96" i="2"/>
  <c r="V96" i="2"/>
  <c r="AY15" i="2"/>
  <c r="AX15" i="2"/>
  <c r="AH15" i="2"/>
  <c r="Z6" i="2"/>
  <c r="X6" i="2"/>
  <c r="AK6" i="2"/>
  <c r="AW71" i="2"/>
  <c r="AU71" i="2"/>
  <c r="AX71" i="2"/>
  <c r="AH71" i="2"/>
  <c r="AQ8" i="2"/>
  <c r="AO8" i="2"/>
  <c r="AR8" i="2"/>
  <c r="AB8" i="2"/>
  <c r="AI44" i="2"/>
  <c r="AG44" i="2"/>
  <c r="AN44" i="2"/>
  <c r="X44" i="2"/>
  <c r="AY10" i="2"/>
  <c r="AS10" i="2"/>
  <c r="AK10" i="2"/>
  <c r="AC10" i="2"/>
  <c r="AX10" i="2"/>
  <c r="AP10" i="2"/>
  <c r="AH10" i="2"/>
  <c r="Z10" i="2"/>
  <c r="AC47" i="2"/>
  <c r="AI47" i="2"/>
  <c r="AQ47" i="2"/>
  <c r="AY47" i="2"/>
  <c r="AR47" i="2"/>
  <c r="AL47" i="2"/>
  <c r="X53" i="2"/>
  <c r="AB53" i="2"/>
  <c r="AF53" i="2"/>
  <c r="AJ53" i="2"/>
  <c r="AN53" i="2"/>
  <c r="AR53" i="2"/>
  <c r="AV53" i="2"/>
  <c r="Y53" i="2"/>
  <c r="AG53" i="2"/>
  <c r="AO53" i="2"/>
  <c r="AW53" i="2"/>
  <c r="AA53" i="2"/>
  <c r="AI53" i="2"/>
  <c r="AQ53" i="2"/>
  <c r="AY53" i="2"/>
  <c r="Y97" i="2"/>
  <c r="AC97" i="2"/>
  <c r="AG97" i="2"/>
  <c r="AK97" i="2"/>
  <c r="AO97" i="2"/>
  <c r="AS97" i="2"/>
  <c r="AW97" i="2"/>
  <c r="V97" i="2"/>
  <c r="AD97" i="2"/>
  <c r="AL97" i="2"/>
  <c r="AT97" i="2"/>
  <c r="X97" i="2"/>
  <c r="AF97" i="2"/>
  <c r="AN97" i="2"/>
  <c r="AV97" i="2"/>
  <c r="Y82" i="2"/>
  <c r="W82" i="2"/>
  <c r="AE82" i="2"/>
  <c r="AM82" i="2"/>
  <c r="AU82" i="2"/>
  <c r="Z82" i="2"/>
  <c r="AP82" i="2"/>
  <c r="AB82" i="2"/>
  <c r="AR82" i="2"/>
  <c r="Y63" i="2"/>
  <c r="AA63" i="2"/>
  <c r="AI63" i="2"/>
  <c r="AQ63" i="2"/>
  <c r="AY63" i="2"/>
  <c r="AJ63" i="2"/>
  <c r="V63" i="2"/>
  <c r="AL63" i="2"/>
  <c r="Y79" i="2"/>
  <c r="AC79" i="2"/>
  <c r="AG79" i="2"/>
  <c r="AK79" i="2"/>
  <c r="AO79" i="2"/>
  <c r="AS79" i="2"/>
  <c r="AW79" i="2"/>
  <c r="V79" i="2"/>
  <c r="AD79" i="2"/>
  <c r="AL79" i="2"/>
  <c r="AT79" i="2"/>
  <c r="X79" i="2"/>
  <c r="AF79" i="2"/>
  <c r="AN79" i="2"/>
  <c r="AV79" i="2"/>
  <c r="AA48" i="2"/>
  <c r="AQ48" i="2"/>
  <c r="AH48" i="2"/>
  <c r="AJ48" i="2"/>
  <c r="AD95" i="2"/>
  <c r="AT95" i="2"/>
  <c r="AG95" i="2"/>
  <c r="AW95" i="2"/>
  <c r="AC94" i="2"/>
  <c r="AS94" i="2"/>
  <c r="AD94" i="2"/>
  <c r="AT94" i="2"/>
  <c r="Y48" i="2"/>
  <c r="AC48" i="2"/>
  <c r="AG48" i="2"/>
  <c r="AK48" i="2"/>
  <c r="AO48" i="2"/>
  <c r="AS48" i="2"/>
  <c r="AW48" i="2"/>
  <c r="V48" i="2"/>
  <c r="AD48" i="2"/>
  <c r="AL48" i="2"/>
  <c r="AT48" i="2"/>
  <c r="X48" i="2"/>
  <c r="AF48" i="2"/>
  <c r="AN48" i="2"/>
  <c r="AV48" i="2"/>
  <c r="X95" i="2"/>
  <c r="AB95" i="2"/>
  <c r="AF95" i="2"/>
  <c r="AJ95" i="2"/>
  <c r="AN95" i="2"/>
  <c r="AR95" i="2"/>
  <c r="AV95" i="2"/>
  <c r="W95" i="2"/>
  <c r="AA95" i="2"/>
  <c r="AE95" i="2"/>
  <c r="AI95" i="2"/>
  <c r="AM95" i="2"/>
  <c r="AQ95" i="2"/>
  <c r="AU95" i="2"/>
  <c r="AY95" i="2"/>
  <c r="W94" i="2"/>
  <c r="AA94" i="2"/>
  <c r="AE94" i="2"/>
  <c r="AI94" i="2"/>
  <c r="AM94" i="2"/>
  <c r="AQ94" i="2"/>
  <c r="AU94" i="2"/>
  <c r="AY94" i="2"/>
  <c r="X94" i="2"/>
  <c r="AB94" i="2"/>
  <c r="AF94" i="2"/>
  <c r="AJ94" i="2"/>
  <c r="AN94" i="2"/>
  <c r="AR94" i="2"/>
  <c r="AV94" i="2"/>
  <c r="AL33" i="2"/>
  <c r="V33" i="2"/>
  <c r="AP33" i="2"/>
  <c r="Z33" i="2"/>
  <c r="AR33" i="2"/>
  <c r="AJ33" i="2"/>
  <c r="AB33" i="2"/>
  <c r="AY33" i="2"/>
  <c r="AU33" i="2"/>
  <c r="AQ33" i="2"/>
  <c r="AM33" i="2"/>
  <c r="AI33" i="2"/>
  <c r="AE33" i="2"/>
  <c r="AA33" i="2"/>
  <c r="AT16" i="2"/>
  <c r="AL16" i="2"/>
  <c r="AD16" i="2"/>
  <c r="V16" i="2"/>
  <c r="AR16" i="2"/>
  <c r="AJ16" i="2"/>
  <c r="AB16" i="2"/>
  <c r="AY16" i="2"/>
  <c r="AU16" i="2"/>
  <c r="AQ16" i="2"/>
  <c r="AM16" i="2"/>
  <c r="AI16" i="2"/>
  <c r="AE16" i="2"/>
  <c r="AA16" i="2"/>
  <c r="AS95" i="2"/>
  <c r="AK95" i="2"/>
  <c r="AC95" i="2"/>
  <c r="AX95" i="2"/>
  <c r="AP95" i="2"/>
  <c r="AH95" i="2"/>
  <c r="Z95" i="2"/>
  <c r="AX94" i="2"/>
  <c r="AP94" i="2"/>
  <c r="AH94" i="2"/>
  <c r="Z94" i="2"/>
  <c r="AW94" i="2"/>
  <c r="AO94" i="2"/>
  <c r="AG94" i="2"/>
  <c r="Y94" i="2"/>
  <c r="AR48" i="2"/>
  <c r="AB48" i="2"/>
  <c r="AP48" i="2"/>
  <c r="Z48" i="2"/>
  <c r="AU48" i="2"/>
  <c r="AM48" i="2"/>
  <c r="AE48" i="2"/>
  <c r="W48" i="2"/>
  <c r="Y5" i="2"/>
  <c r="AC5" i="2"/>
  <c r="AG5" i="2"/>
  <c r="AK5" i="2"/>
  <c r="AO5" i="2"/>
  <c r="AS5" i="2"/>
  <c r="AW5" i="2"/>
  <c r="V5" i="2"/>
  <c r="AD5" i="2"/>
  <c r="AL5" i="2"/>
  <c r="AT5" i="2"/>
  <c r="X5" i="2"/>
  <c r="AF5" i="2"/>
  <c r="AN5" i="2"/>
  <c r="AV5" i="2"/>
  <c r="X96" i="2"/>
  <c r="AB96" i="2"/>
  <c r="AF96" i="2"/>
  <c r="AJ96" i="2"/>
  <c r="AN96" i="2"/>
  <c r="AR96" i="2"/>
  <c r="AV96" i="2"/>
  <c r="W96" i="2"/>
  <c r="AE96" i="2"/>
  <c r="AM96" i="2"/>
  <c r="AU96" i="2"/>
  <c r="Y96" i="2"/>
  <c r="AG96" i="2"/>
  <c r="AO96" i="2"/>
  <c r="AW96" i="2"/>
  <c r="AS71" i="2"/>
  <c r="AK71" i="2"/>
  <c r="AC71" i="2"/>
  <c r="AY71" i="2"/>
  <c r="AQ71" i="2"/>
  <c r="AI71" i="2"/>
  <c r="AA71" i="2"/>
  <c r="V71" i="2"/>
  <c r="AV71" i="2"/>
  <c r="AR71" i="2"/>
  <c r="AN71" i="2"/>
  <c r="AJ71" i="2"/>
  <c r="AF71" i="2"/>
  <c r="AB71" i="2"/>
  <c r="AS89" i="2"/>
  <c r="AK89" i="2"/>
  <c r="AC89" i="2"/>
  <c r="AY89" i="2"/>
  <c r="AQ89" i="2"/>
  <c r="AI89" i="2"/>
  <c r="AA89" i="2"/>
  <c r="AX89" i="2"/>
  <c r="AT89" i="2"/>
  <c r="AP89" i="2"/>
  <c r="AL89" i="2"/>
  <c r="AH89" i="2"/>
  <c r="AD89" i="2"/>
  <c r="Z89" i="2"/>
  <c r="AX63" i="2"/>
  <c r="AP63" i="2"/>
  <c r="AH63" i="2"/>
  <c r="Z63" i="2"/>
  <c r="AV63" i="2"/>
  <c r="AN63" i="2"/>
  <c r="AF63" i="2"/>
  <c r="X63" i="2"/>
  <c r="AW63" i="2"/>
  <c r="AS63" i="2"/>
  <c r="AO63" i="2"/>
  <c r="AK63" i="2"/>
  <c r="AG63" i="2"/>
  <c r="AC63" i="2"/>
  <c r="AL46" i="2"/>
  <c r="V46" i="2"/>
  <c r="AP46" i="2"/>
  <c r="Z46" i="2"/>
  <c r="AR46" i="2"/>
  <c r="AJ46" i="2"/>
  <c r="AB46" i="2"/>
  <c r="AY46" i="2"/>
  <c r="AU46" i="2"/>
  <c r="AQ46" i="2"/>
  <c r="AM46" i="2"/>
  <c r="AI46" i="2"/>
  <c r="AE46" i="2"/>
  <c r="AA46" i="2"/>
  <c r="AT60" i="2"/>
  <c r="AL60" i="2"/>
  <c r="AD60" i="2"/>
  <c r="V60" i="2"/>
  <c r="AR60" i="2"/>
  <c r="AJ60" i="2"/>
  <c r="AB60" i="2"/>
  <c r="AY60" i="2"/>
  <c r="AU60" i="2"/>
  <c r="AQ60" i="2"/>
  <c r="AM60" i="2"/>
  <c r="AI60" i="2"/>
  <c r="AE60" i="2"/>
  <c r="AA60" i="2"/>
  <c r="AR88" i="2"/>
  <c r="AB88" i="2"/>
  <c r="AN88" i="2"/>
  <c r="X88" i="2"/>
  <c r="AT88" i="2"/>
  <c r="AL88" i="2"/>
  <c r="AD88" i="2"/>
  <c r="V88" i="2"/>
  <c r="AW88" i="2"/>
  <c r="AS88" i="2"/>
  <c r="AO88" i="2"/>
  <c r="AK88" i="2"/>
  <c r="AG88" i="2"/>
  <c r="AC88" i="2"/>
  <c r="AU44" i="2"/>
  <c r="AM44" i="2"/>
  <c r="AE44" i="2"/>
  <c r="W44" i="2"/>
  <c r="AS44" i="2"/>
  <c r="AK44" i="2"/>
  <c r="AC44" i="2"/>
  <c r="AX44" i="2"/>
  <c r="AT44" i="2"/>
  <c r="AP44" i="2"/>
  <c r="AL44" i="2"/>
  <c r="AH44" i="2"/>
  <c r="AD44" i="2"/>
  <c r="Z44" i="2"/>
  <c r="AW68" i="2"/>
  <c r="AS68" i="2"/>
  <c r="AO68" i="2"/>
  <c r="AK68" i="2"/>
  <c r="AG68" i="2"/>
  <c r="AC68" i="2"/>
  <c r="V68" i="2"/>
  <c r="AV68" i="2"/>
  <c r="AR68" i="2"/>
  <c r="AN68" i="2"/>
  <c r="AJ68" i="2"/>
  <c r="AF68" i="2"/>
  <c r="AB68" i="2"/>
  <c r="AA68" i="2"/>
  <c r="AX56" i="2"/>
  <c r="AP56" i="2"/>
  <c r="AH56" i="2"/>
  <c r="Z56" i="2"/>
  <c r="AV56" i="2"/>
  <c r="AN56" i="2"/>
  <c r="AF56" i="2"/>
  <c r="X56" i="2"/>
  <c r="AW56" i="2"/>
  <c r="AS56" i="2"/>
  <c r="AO56" i="2"/>
  <c r="AK56" i="2"/>
  <c r="AG56" i="2"/>
  <c r="AC56" i="2"/>
  <c r="AV82" i="2"/>
  <c r="AN82" i="2"/>
  <c r="AF82" i="2"/>
  <c r="X82" i="2"/>
  <c r="AT82" i="2"/>
  <c r="AL82" i="2"/>
  <c r="AD82" i="2"/>
  <c r="V82" i="2"/>
  <c r="AW82" i="2"/>
  <c r="AS82" i="2"/>
  <c r="AO82" i="2"/>
  <c r="AK82" i="2"/>
  <c r="AG82" i="2"/>
  <c r="AC82" i="2"/>
  <c r="AW15" i="2"/>
  <c r="AO15" i="2"/>
  <c r="AG15" i="2"/>
  <c r="Y15" i="2"/>
  <c r="AU15" i="2"/>
  <c r="AM15" i="2"/>
  <c r="AE15" i="2"/>
  <c r="W15" i="2"/>
  <c r="AV15" i="2"/>
  <c r="AR15" i="2"/>
  <c r="AN15" i="2"/>
  <c r="AJ15" i="2"/>
  <c r="AF15" i="2"/>
  <c r="AB15" i="2"/>
  <c r="AX91" i="2"/>
  <c r="AP91" i="2"/>
  <c r="AH91" i="2"/>
  <c r="Z91" i="2"/>
  <c r="AV91" i="2"/>
  <c r="AN91" i="2"/>
  <c r="AF91" i="2"/>
  <c r="X91" i="2"/>
  <c r="AW91" i="2"/>
  <c r="AS91" i="2"/>
  <c r="AO91" i="2"/>
  <c r="AK91" i="2"/>
  <c r="AG91" i="2"/>
  <c r="AC91" i="2"/>
  <c r="AT6" i="2"/>
  <c r="AL6" i="2"/>
  <c r="AD6" i="2"/>
  <c r="V6" i="2"/>
  <c r="AR6" i="2"/>
  <c r="AJ6" i="2"/>
  <c r="AB6" i="2"/>
  <c r="AY6" i="2"/>
  <c r="AU6" i="2"/>
  <c r="AQ6" i="2"/>
  <c r="AM6" i="2"/>
  <c r="AI6" i="2"/>
  <c r="AE6" i="2"/>
  <c r="AA6" i="2"/>
  <c r="AU8" i="2"/>
  <c r="AM8" i="2"/>
  <c r="AE8" i="2"/>
  <c r="W8" i="2"/>
  <c r="AS8" i="2"/>
  <c r="AK8" i="2"/>
  <c r="AC8" i="2"/>
  <c r="AX8" i="2"/>
  <c r="AT8" i="2"/>
  <c r="AP8" i="2"/>
  <c r="AL8" i="2"/>
  <c r="AH8" i="2"/>
  <c r="AD8" i="2"/>
  <c r="Z8" i="2"/>
  <c r="V75" i="2"/>
  <c r="AB75" i="2"/>
  <c r="AF75" i="2"/>
  <c r="AJ75" i="2"/>
  <c r="AN75" i="2"/>
  <c r="AR75" i="2"/>
  <c r="AV75" i="2"/>
  <c r="W75" i="2"/>
  <c r="AA75" i="2"/>
  <c r="AE75" i="2"/>
  <c r="AI75" i="2"/>
  <c r="AM75" i="2"/>
  <c r="AQ75" i="2"/>
  <c r="AU75" i="2"/>
  <c r="AX47" i="2"/>
  <c r="AP47" i="2"/>
  <c r="AH47" i="2"/>
  <c r="AV47" i="2"/>
  <c r="AN47" i="2"/>
  <c r="AF47" i="2"/>
  <c r="AW47" i="2"/>
  <c r="AS47" i="2"/>
  <c r="AO47" i="2"/>
  <c r="AK47" i="2"/>
  <c r="AG47" i="2"/>
  <c r="X10" i="2"/>
  <c r="AB10" i="2"/>
  <c r="AF10" i="2"/>
  <c r="AJ10" i="2"/>
  <c r="AN10" i="2"/>
  <c r="AR10" i="2"/>
  <c r="AV10" i="2"/>
  <c r="W10" i="2"/>
  <c r="AA10" i="2"/>
  <c r="AE10" i="2"/>
  <c r="AI10" i="2"/>
  <c r="AM10" i="2"/>
  <c r="AQ10" i="2"/>
  <c r="AU10" i="2"/>
  <c r="AZ3" i="2"/>
  <c r="LX4" i="2"/>
  <c r="VZ42" i="2"/>
  <c r="XE42" i="2" s="1"/>
  <c r="ZO42" i="2" s="1"/>
  <c r="RG42" i="2"/>
  <c r="WA42" i="2" s="1"/>
  <c r="YI42" i="2"/>
  <c r="SK42" i="2"/>
  <c r="AAT42" i="2" s="1"/>
  <c r="ZN42" i="2"/>
  <c r="BU42" i="2"/>
  <c r="TR42" i="2" s="1"/>
  <c r="UV42" i="2"/>
  <c r="GO42" i="2"/>
  <c r="LU52" i="2"/>
  <c r="LV52" i="2" s="1"/>
  <c r="LW52" i="2" s="1"/>
  <c r="LX52" i="2" s="1"/>
  <c r="LY52" i="2" s="1"/>
  <c r="LZ52" i="2" s="1"/>
  <c r="MA52" i="2" s="1"/>
  <c r="MB52" i="2" s="1"/>
  <c r="MC52" i="2" s="1"/>
  <c r="MD52" i="2" s="1"/>
  <c r="ME52" i="2" s="1"/>
  <c r="MF52" i="2" s="1"/>
  <c r="MG52" i="2" s="1"/>
  <c r="MH52" i="2" s="1"/>
  <c r="MI52" i="2" s="1"/>
  <c r="LU41" i="2"/>
  <c r="LV41" i="2" s="1"/>
  <c r="LW41" i="2" s="1"/>
  <c r="LX41" i="2" s="1"/>
  <c r="LY41" i="2" s="1"/>
  <c r="LZ41" i="2" s="1"/>
  <c r="MA41" i="2" s="1"/>
  <c r="MB41" i="2" s="1"/>
  <c r="MC41" i="2" s="1"/>
  <c r="MD41" i="2" s="1"/>
  <c r="ME41" i="2" s="1"/>
  <c r="MF41" i="2" s="1"/>
  <c r="MG41" i="2" s="1"/>
  <c r="MH41" i="2" s="1"/>
  <c r="MI41" i="2" s="1"/>
  <c r="LU23" i="2"/>
  <c r="LV23" i="2" s="1"/>
  <c r="LW23" i="2" s="1"/>
  <c r="LX23" i="2" s="1"/>
  <c r="LY23" i="2" s="1"/>
  <c r="LZ23" i="2" s="1"/>
  <c r="MA23" i="2" s="1"/>
  <c r="MB23" i="2" s="1"/>
  <c r="MC23" i="2" s="1"/>
  <c r="MD23" i="2" s="1"/>
  <c r="ME23" i="2" s="1"/>
  <c r="MF23" i="2" s="1"/>
  <c r="MG23" i="2" s="1"/>
  <c r="MH23" i="2" s="1"/>
  <c r="MI23" i="2" s="1"/>
  <c r="LV17" i="2"/>
  <c r="LW17" i="2" s="1"/>
  <c r="LX17" i="2" s="1"/>
  <c r="LY17" i="2" s="1"/>
  <c r="LZ17" i="2" s="1"/>
  <c r="MA17" i="2" s="1"/>
  <c r="MB17" i="2" s="1"/>
  <c r="MC17" i="2" s="1"/>
  <c r="MD17" i="2" s="1"/>
  <c r="ME17" i="2" s="1"/>
  <c r="MF17" i="2" s="1"/>
  <c r="MG17" i="2" s="1"/>
  <c r="MH17" i="2" s="1"/>
  <c r="MI17" i="2" s="1"/>
  <c r="LU62" i="2"/>
  <c r="LV62" i="2" s="1"/>
  <c r="LW62" i="2" s="1"/>
  <c r="LX62" i="2" s="1"/>
  <c r="LY62" i="2" s="1"/>
  <c r="LZ62" i="2" s="1"/>
  <c r="MA62" i="2" s="1"/>
  <c r="MB62" i="2" s="1"/>
  <c r="MC62" i="2" s="1"/>
  <c r="MD62" i="2" s="1"/>
  <c r="ME62" i="2" s="1"/>
  <c r="MF62" i="2" s="1"/>
  <c r="MG62" i="2" s="1"/>
  <c r="MH62" i="2" s="1"/>
  <c r="MI62" i="2" s="1"/>
  <c r="LU24" i="2"/>
  <c r="LV24" i="2" s="1"/>
  <c r="LW24" i="2" s="1"/>
  <c r="LX24" i="2" s="1"/>
  <c r="LY24" i="2" s="1"/>
  <c r="LZ24" i="2" s="1"/>
  <c r="MA24" i="2" s="1"/>
  <c r="MB24" i="2" s="1"/>
  <c r="MC24" i="2" s="1"/>
  <c r="MD24" i="2" s="1"/>
  <c r="ME24" i="2" s="1"/>
  <c r="MF24" i="2" s="1"/>
  <c r="MG24" i="2" s="1"/>
  <c r="MH24" i="2" s="1"/>
  <c r="MI24" i="2" s="1"/>
  <c r="OC67" i="2"/>
  <c r="QM67" i="2" s="1"/>
  <c r="OC85" i="2"/>
  <c r="QM85" i="2" s="1"/>
  <c r="OC7" i="2"/>
  <c r="QM7" i="2" s="1"/>
  <c r="OC75" i="2"/>
  <c r="QM75" i="2" s="1"/>
  <c r="MZ9" i="2"/>
  <c r="PJ9" i="2" s="1"/>
  <c r="NA9" i="2"/>
  <c r="PK9" i="2" s="1"/>
  <c r="NB9" i="2"/>
  <c r="PL9" i="2" s="1"/>
  <c r="NC9" i="2"/>
  <c r="PM9" i="2" s="1"/>
  <c r="ND9" i="2"/>
  <c r="PN9" i="2" s="1"/>
  <c r="NE9" i="2"/>
  <c r="PO9" i="2" s="1"/>
  <c r="NF9" i="2"/>
  <c r="PP9" i="2" s="1"/>
  <c r="NG9" i="2"/>
  <c r="PQ9" i="2" s="1"/>
  <c r="NH9" i="2"/>
  <c r="PR9" i="2" s="1"/>
  <c r="NI9" i="2"/>
  <c r="PS9" i="2" s="1"/>
  <c r="NJ9" i="2"/>
  <c r="PT9" i="2" s="1"/>
  <c r="NK9" i="2"/>
  <c r="PU9" i="2" s="1"/>
  <c r="NL9" i="2"/>
  <c r="PV9" i="2" s="1"/>
  <c r="NM9" i="2"/>
  <c r="PW9" i="2" s="1"/>
  <c r="NN9" i="2"/>
  <c r="PX9" i="2" s="1"/>
  <c r="NO9" i="2"/>
  <c r="PY9" i="2" s="1"/>
  <c r="NP9" i="2"/>
  <c r="PZ9" i="2" s="1"/>
  <c r="NQ9" i="2"/>
  <c r="QA9" i="2" s="1"/>
  <c r="NR9" i="2"/>
  <c r="QB9" i="2" s="1"/>
  <c r="NS9" i="2"/>
  <c r="QC9" i="2" s="1"/>
  <c r="NT9" i="2"/>
  <c r="QD9" i="2" s="1"/>
  <c r="NU9" i="2"/>
  <c r="QE9" i="2" s="1"/>
  <c r="NV9" i="2"/>
  <c r="QF9" i="2" s="1"/>
  <c r="NW9" i="2"/>
  <c r="QG9" i="2" s="1"/>
  <c r="NX9" i="2"/>
  <c r="QH9" i="2" s="1"/>
  <c r="NY9" i="2"/>
  <c r="QI9" i="2" s="1"/>
  <c r="NZ9" i="2"/>
  <c r="QJ9" i="2" s="1"/>
  <c r="OA9" i="2"/>
  <c r="QK9" i="2" s="1"/>
  <c r="OB9" i="2"/>
  <c r="QL9" i="2" s="1"/>
  <c r="OC9" i="2"/>
  <c r="QM9" i="2" s="1"/>
  <c r="OC61" i="2"/>
  <c r="QM61" i="2" s="1"/>
  <c r="OA89" i="2"/>
  <c r="QK89" i="2" s="1"/>
  <c r="OB89" i="2"/>
  <c r="QL89" i="2" s="1"/>
  <c r="OC89" i="2"/>
  <c r="QM89" i="2" s="1"/>
  <c r="MZ12" i="2"/>
  <c r="PJ12" i="2" s="1"/>
  <c r="NA12" i="2"/>
  <c r="PK12" i="2" s="1"/>
  <c r="NB12" i="2"/>
  <c r="PL12" i="2" s="1"/>
  <c r="NC12" i="2"/>
  <c r="PM12" i="2" s="1"/>
  <c r="ND12" i="2"/>
  <c r="PN12" i="2" s="1"/>
  <c r="NE12" i="2"/>
  <c r="PO12" i="2" s="1"/>
  <c r="NF12" i="2"/>
  <c r="PP12" i="2" s="1"/>
  <c r="NG12" i="2"/>
  <c r="PQ12" i="2" s="1"/>
  <c r="NH12" i="2"/>
  <c r="PR12" i="2" s="1"/>
  <c r="NI12" i="2"/>
  <c r="PS12" i="2" s="1"/>
  <c r="NJ12" i="2"/>
  <c r="PT12" i="2" s="1"/>
  <c r="NK12" i="2"/>
  <c r="PU12" i="2" s="1"/>
  <c r="NL12" i="2"/>
  <c r="PV12" i="2" s="1"/>
  <c r="NM12" i="2"/>
  <c r="PW12" i="2" s="1"/>
  <c r="NN12" i="2"/>
  <c r="PX12" i="2" s="1"/>
  <c r="NO12" i="2"/>
  <c r="PY12" i="2" s="1"/>
  <c r="NP12" i="2"/>
  <c r="PZ12" i="2" s="1"/>
  <c r="NQ12" i="2"/>
  <c r="QA12" i="2" s="1"/>
  <c r="NR12" i="2"/>
  <c r="QB12" i="2" s="1"/>
  <c r="NS12" i="2"/>
  <c r="QC12" i="2" s="1"/>
  <c r="NT12" i="2"/>
  <c r="QD12" i="2" s="1"/>
  <c r="NU12" i="2"/>
  <c r="QE12" i="2" s="1"/>
  <c r="NV12" i="2"/>
  <c r="QF12" i="2" s="1"/>
  <c r="NW12" i="2"/>
  <c r="QG12" i="2" s="1"/>
  <c r="NX12" i="2"/>
  <c r="QH12" i="2" s="1"/>
  <c r="NY12" i="2"/>
  <c r="QI12" i="2" s="1"/>
  <c r="NZ12" i="2"/>
  <c r="QJ12" i="2" s="1"/>
  <c r="OA12" i="2"/>
  <c r="QK12" i="2" s="1"/>
  <c r="OB12" i="2"/>
  <c r="QL12" i="2" s="1"/>
  <c r="OC12" i="2"/>
  <c r="QM12" i="2" s="1"/>
  <c r="MZ13" i="2"/>
  <c r="PJ13" i="2" s="1"/>
  <c r="NA13" i="2"/>
  <c r="PK13" i="2" s="1"/>
  <c r="NB13" i="2"/>
  <c r="PL13" i="2" s="1"/>
  <c r="NC13" i="2"/>
  <c r="PM13" i="2" s="1"/>
  <c r="ND13" i="2"/>
  <c r="PN13" i="2" s="1"/>
  <c r="NE13" i="2"/>
  <c r="PO13" i="2" s="1"/>
  <c r="NF13" i="2"/>
  <c r="PP13" i="2" s="1"/>
  <c r="NG13" i="2"/>
  <c r="PQ13" i="2" s="1"/>
  <c r="NH13" i="2"/>
  <c r="PR13" i="2" s="1"/>
  <c r="NI13" i="2"/>
  <c r="PS13" i="2" s="1"/>
  <c r="NJ13" i="2"/>
  <c r="PT13" i="2" s="1"/>
  <c r="NK13" i="2"/>
  <c r="PU13" i="2" s="1"/>
  <c r="NL13" i="2"/>
  <c r="PV13" i="2" s="1"/>
  <c r="NM13" i="2"/>
  <c r="PW13" i="2" s="1"/>
  <c r="NN13" i="2"/>
  <c r="PX13" i="2" s="1"/>
  <c r="NO13" i="2"/>
  <c r="PY13" i="2" s="1"/>
  <c r="NP13" i="2"/>
  <c r="PZ13" i="2" s="1"/>
  <c r="NQ13" i="2"/>
  <c r="QA13" i="2" s="1"/>
  <c r="NR13" i="2"/>
  <c r="QB13" i="2" s="1"/>
  <c r="NS13" i="2"/>
  <c r="QC13" i="2" s="1"/>
  <c r="NT13" i="2"/>
  <c r="QD13" i="2" s="1"/>
  <c r="NU13" i="2"/>
  <c r="QE13" i="2" s="1"/>
  <c r="NV13" i="2"/>
  <c r="QF13" i="2" s="1"/>
  <c r="NW13" i="2"/>
  <c r="QG13" i="2" s="1"/>
  <c r="NX13" i="2"/>
  <c r="QH13" i="2" s="1"/>
  <c r="NY13" i="2"/>
  <c r="QI13" i="2" s="1"/>
  <c r="NZ13" i="2"/>
  <c r="QJ13" i="2" s="1"/>
  <c r="OA13" i="2"/>
  <c r="QK13" i="2" s="1"/>
  <c r="OB13" i="2"/>
  <c r="QL13" i="2" s="1"/>
  <c r="OC13" i="2"/>
  <c r="QM13" i="2" s="1"/>
  <c r="NY14" i="2"/>
  <c r="QI14" i="2" s="1"/>
  <c r="NZ14" i="2"/>
  <c r="QJ14" i="2" s="1"/>
  <c r="OA14" i="2"/>
  <c r="QK14" i="2" s="1"/>
  <c r="OB14" i="2"/>
  <c r="QL14" i="2" s="1"/>
  <c r="OC14" i="2"/>
  <c r="QM14" i="2" s="1"/>
  <c r="OC10" i="2"/>
  <c r="QM10" i="2" s="1"/>
  <c r="OC71" i="2"/>
  <c r="QM71" i="2" s="1"/>
  <c r="MZ17" i="2"/>
  <c r="PJ17" i="2" s="1"/>
  <c r="NA17" i="2"/>
  <c r="PK17" i="2" s="1"/>
  <c r="NB17" i="2"/>
  <c r="PL17" i="2" s="1"/>
  <c r="NC17" i="2"/>
  <c r="PM17" i="2" s="1"/>
  <c r="ND17" i="2"/>
  <c r="PN17" i="2" s="1"/>
  <c r="NE17" i="2"/>
  <c r="PO17" i="2" s="1"/>
  <c r="NF17" i="2"/>
  <c r="PP17" i="2" s="1"/>
  <c r="NG17" i="2"/>
  <c r="PQ17" i="2" s="1"/>
  <c r="NH17" i="2"/>
  <c r="PR17" i="2" s="1"/>
  <c r="NI17" i="2"/>
  <c r="PS17" i="2" s="1"/>
  <c r="NJ17" i="2"/>
  <c r="PT17" i="2" s="1"/>
  <c r="NK17" i="2"/>
  <c r="PU17" i="2" s="1"/>
  <c r="NL17" i="2"/>
  <c r="PV17" i="2" s="1"/>
  <c r="NM17" i="2"/>
  <c r="PW17" i="2" s="1"/>
  <c r="NN17" i="2"/>
  <c r="PX17" i="2" s="1"/>
  <c r="NO17" i="2"/>
  <c r="PY17" i="2" s="1"/>
  <c r="NP17" i="2"/>
  <c r="PZ17" i="2" s="1"/>
  <c r="NQ17" i="2"/>
  <c r="QA17" i="2" s="1"/>
  <c r="NR17" i="2"/>
  <c r="QB17" i="2" s="1"/>
  <c r="NS17" i="2"/>
  <c r="QC17" i="2" s="1"/>
  <c r="NT17" i="2"/>
  <c r="QD17" i="2" s="1"/>
  <c r="NU17" i="2"/>
  <c r="QE17" i="2" s="1"/>
  <c r="NV17" i="2"/>
  <c r="QF17" i="2" s="1"/>
  <c r="NW17" i="2"/>
  <c r="QG17" i="2" s="1"/>
  <c r="NX17" i="2"/>
  <c r="QH17" i="2" s="1"/>
  <c r="NY17" i="2"/>
  <c r="QI17" i="2" s="1"/>
  <c r="NZ17" i="2"/>
  <c r="QJ17" i="2" s="1"/>
  <c r="OA17" i="2"/>
  <c r="QK17" i="2" s="1"/>
  <c r="OB17" i="2"/>
  <c r="QL17" i="2" s="1"/>
  <c r="OC17" i="2"/>
  <c r="QM17" i="2" s="1"/>
  <c r="MZ18" i="2"/>
  <c r="PJ18" i="2" s="1"/>
  <c r="NA18" i="2"/>
  <c r="PK18" i="2" s="1"/>
  <c r="NB18" i="2"/>
  <c r="PL18" i="2" s="1"/>
  <c r="NC18" i="2"/>
  <c r="PM18" i="2" s="1"/>
  <c r="ND18" i="2"/>
  <c r="PN18" i="2" s="1"/>
  <c r="NE18" i="2"/>
  <c r="PO18" i="2" s="1"/>
  <c r="NF18" i="2"/>
  <c r="PP18" i="2" s="1"/>
  <c r="NG18" i="2"/>
  <c r="PQ18" i="2" s="1"/>
  <c r="NH18" i="2"/>
  <c r="PR18" i="2" s="1"/>
  <c r="NI18" i="2"/>
  <c r="PS18" i="2" s="1"/>
  <c r="NJ18" i="2"/>
  <c r="PT18" i="2" s="1"/>
  <c r="NK18" i="2"/>
  <c r="PU18" i="2" s="1"/>
  <c r="NL18" i="2"/>
  <c r="PV18" i="2" s="1"/>
  <c r="NM18" i="2"/>
  <c r="PW18" i="2" s="1"/>
  <c r="NN18" i="2"/>
  <c r="PX18" i="2" s="1"/>
  <c r="NO18" i="2"/>
  <c r="PY18" i="2" s="1"/>
  <c r="NP18" i="2"/>
  <c r="PZ18" i="2" s="1"/>
  <c r="NQ18" i="2"/>
  <c r="QA18" i="2" s="1"/>
  <c r="NR18" i="2"/>
  <c r="QB18" i="2" s="1"/>
  <c r="NS18" i="2"/>
  <c r="QC18" i="2" s="1"/>
  <c r="NT18" i="2"/>
  <c r="QD18" i="2" s="1"/>
  <c r="NU18" i="2"/>
  <c r="QE18" i="2" s="1"/>
  <c r="NV18" i="2"/>
  <c r="QF18" i="2" s="1"/>
  <c r="NW18" i="2"/>
  <c r="QG18" i="2" s="1"/>
  <c r="NX18" i="2"/>
  <c r="QH18" i="2" s="1"/>
  <c r="NY18" i="2"/>
  <c r="QI18" i="2" s="1"/>
  <c r="NZ18" i="2"/>
  <c r="QJ18" i="2" s="1"/>
  <c r="OA18" i="2"/>
  <c r="QK18" i="2" s="1"/>
  <c r="OB18" i="2"/>
  <c r="QL18" i="2" s="1"/>
  <c r="OC18" i="2"/>
  <c r="QM18" i="2" s="1"/>
  <c r="MZ19" i="2"/>
  <c r="PJ19" i="2" s="1"/>
  <c r="NA19" i="2"/>
  <c r="PK19" i="2" s="1"/>
  <c r="NB19" i="2"/>
  <c r="PL19" i="2" s="1"/>
  <c r="NC19" i="2"/>
  <c r="PM19" i="2" s="1"/>
  <c r="ND19" i="2"/>
  <c r="PN19" i="2" s="1"/>
  <c r="NE19" i="2"/>
  <c r="PO19" i="2" s="1"/>
  <c r="NF19" i="2"/>
  <c r="PP19" i="2" s="1"/>
  <c r="NG19" i="2"/>
  <c r="PQ19" i="2" s="1"/>
  <c r="NH19" i="2"/>
  <c r="PR19" i="2" s="1"/>
  <c r="NI19" i="2"/>
  <c r="PS19" i="2" s="1"/>
  <c r="NJ19" i="2"/>
  <c r="PT19" i="2" s="1"/>
  <c r="NK19" i="2"/>
  <c r="PU19" i="2" s="1"/>
  <c r="NL19" i="2"/>
  <c r="PV19" i="2" s="1"/>
  <c r="NM19" i="2"/>
  <c r="PW19" i="2" s="1"/>
  <c r="NN19" i="2"/>
  <c r="PX19" i="2" s="1"/>
  <c r="NO19" i="2"/>
  <c r="PY19" i="2" s="1"/>
  <c r="NP19" i="2"/>
  <c r="PZ19" i="2" s="1"/>
  <c r="NQ19" i="2"/>
  <c r="QA19" i="2" s="1"/>
  <c r="NR19" i="2"/>
  <c r="QB19" i="2" s="1"/>
  <c r="NS19" i="2"/>
  <c r="QC19" i="2" s="1"/>
  <c r="NT19" i="2"/>
  <c r="QD19" i="2" s="1"/>
  <c r="NU19" i="2"/>
  <c r="QE19" i="2" s="1"/>
  <c r="NV19" i="2"/>
  <c r="QF19" i="2" s="1"/>
  <c r="NW19" i="2"/>
  <c r="QG19" i="2" s="1"/>
  <c r="NX19" i="2"/>
  <c r="QH19" i="2" s="1"/>
  <c r="NY19" i="2"/>
  <c r="QI19" i="2" s="1"/>
  <c r="NZ19" i="2"/>
  <c r="QJ19" i="2" s="1"/>
  <c r="OA19" i="2"/>
  <c r="QK19" i="2" s="1"/>
  <c r="OB19" i="2"/>
  <c r="QL19" i="2" s="1"/>
  <c r="OC19" i="2"/>
  <c r="QM19" i="2" s="1"/>
  <c r="MZ20" i="2"/>
  <c r="PJ20" i="2" s="1"/>
  <c r="NA20" i="2"/>
  <c r="PK20" i="2" s="1"/>
  <c r="NB20" i="2"/>
  <c r="PL20" i="2" s="1"/>
  <c r="NC20" i="2"/>
  <c r="PM20" i="2" s="1"/>
  <c r="ND20" i="2"/>
  <c r="PN20" i="2" s="1"/>
  <c r="NE20" i="2"/>
  <c r="PO20" i="2" s="1"/>
  <c r="NF20" i="2"/>
  <c r="PP20" i="2" s="1"/>
  <c r="NG20" i="2"/>
  <c r="PQ20" i="2" s="1"/>
  <c r="NH20" i="2"/>
  <c r="PR20" i="2" s="1"/>
  <c r="NI20" i="2"/>
  <c r="PS20" i="2" s="1"/>
  <c r="NJ20" i="2"/>
  <c r="PT20" i="2" s="1"/>
  <c r="NK20" i="2"/>
  <c r="PU20" i="2" s="1"/>
  <c r="NL20" i="2"/>
  <c r="PV20" i="2" s="1"/>
  <c r="NM20" i="2"/>
  <c r="PW20" i="2" s="1"/>
  <c r="NN20" i="2"/>
  <c r="PX20" i="2" s="1"/>
  <c r="NO20" i="2"/>
  <c r="PY20" i="2" s="1"/>
  <c r="NP20" i="2"/>
  <c r="PZ20" i="2" s="1"/>
  <c r="NQ20" i="2"/>
  <c r="QA20" i="2" s="1"/>
  <c r="NR20" i="2"/>
  <c r="QB20" i="2" s="1"/>
  <c r="NS20" i="2"/>
  <c r="QC20" i="2" s="1"/>
  <c r="NT20" i="2"/>
  <c r="QD20" i="2" s="1"/>
  <c r="NU20" i="2"/>
  <c r="QE20" i="2" s="1"/>
  <c r="NV20" i="2"/>
  <c r="QF20" i="2" s="1"/>
  <c r="NW20" i="2"/>
  <c r="QG20" i="2" s="1"/>
  <c r="NX20" i="2"/>
  <c r="QH20" i="2" s="1"/>
  <c r="NY20" i="2"/>
  <c r="QI20" i="2" s="1"/>
  <c r="NZ20" i="2"/>
  <c r="QJ20" i="2" s="1"/>
  <c r="OA20" i="2"/>
  <c r="QK20" i="2" s="1"/>
  <c r="OB20" i="2"/>
  <c r="QL20" i="2" s="1"/>
  <c r="OC20" i="2"/>
  <c r="QM20" i="2" s="1"/>
  <c r="MZ21" i="2"/>
  <c r="PJ21" i="2" s="1"/>
  <c r="NA21" i="2"/>
  <c r="PK21" i="2" s="1"/>
  <c r="NB21" i="2"/>
  <c r="PL21" i="2" s="1"/>
  <c r="NC21" i="2"/>
  <c r="PM21" i="2" s="1"/>
  <c r="ND21" i="2"/>
  <c r="PN21" i="2" s="1"/>
  <c r="NE21" i="2"/>
  <c r="PO21" i="2" s="1"/>
  <c r="NF21" i="2"/>
  <c r="PP21" i="2" s="1"/>
  <c r="NG21" i="2"/>
  <c r="PQ21" i="2" s="1"/>
  <c r="NH21" i="2"/>
  <c r="PR21" i="2" s="1"/>
  <c r="NI21" i="2"/>
  <c r="PS21" i="2" s="1"/>
  <c r="NJ21" i="2"/>
  <c r="PT21" i="2" s="1"/>
  <c r="NK21" i="2"/>
  <c r="PU21" i="2" s="1"/>
  <c r="NL21" i="2"/>
  <c r="PV21" i="2" s="1"/>
  <c r="NM21" i="2"/>
  <c r="PW21" i="2" s="1"/>
  <c r="NN21" i="2"/>
  <c r="PX21" i="2" s="1"/>
  <c r="NO21" i="2"/>
  <c r="PY21" i="2" s="1"/>
  <c r="NP21" i="2"/>
  <c r="PZ21" i="2" s="1"/>
  <c r="NQ21" i="2"/>
  <c r="QA21" i="2" s="1"/>
  <c r="NR21" i="2"/>
  <c r="QB21" i="2" s="1"/>
  <c r="NS21" i="2"/>
  <c r="QC21" i="2" s="1"/>
  <c r="NT21" i="2"/>
  <c r="QD21" i="2" s="1"/>
  <c r="NU21" i="2"/>
  <c r="QE21" i="2" s="1"/>
  <c r="NV21" i="2"/>
  <c r="QF21" i="2" s="1"/>
  <c r="NW21" i="2"/>
  <c r="QG21" i="2" s="1"/>
  <c r="NX21" i="2"/>
  <c r="QH21" i="2" s="1"/>
  <c r="NY21" i="2"/>
  <c r="QI21" i="2" s="1"/>
  <c r="NZ21" i="2"/>
  <c r="QJ21" i="2" s="1"/>
  <c r="OA21" i="2"/>
  <c r="QK21" i="2" s="1"/>
  <c r="OB21" i="2"/>
  <c r="QL21" i="2" s="1"/>
  <c r="OC21" i="2"/>
  <c r="QM21" i="2" s="1"/>
  <c r="MZ22" i="2"/>
  <c r="PJ22" i="2" s="1"/>
  <c r="NA22" i="2"/>
  <c r="PK22" i="2" s="1"/>
  <c r="NB22" i="2"/>
  <c r="PL22" i="2" s="1"/>
  <c r="NC22" i="2"/>
  <c r="PM22" i="2" s="1"/>
  <c r="ND22" i="2"/>
  <c r="PN22" i="2" s="1"/>
  <c r="NE22" i="2"/>
  <c r="PO22" i="2" s="1"/>
  <c r="NF22" i="2"/>
  <c r="PP22" i="2" s="1"/>
  <c r="NG22" i="2"/>
  <c r="PQ22" i="2" s="1"/>
  <c r="NH22" i="2"/>
  <c r="PR22" i="2" s="1"/>
  <c r="NI22" i="2"/>
  <c r="PS22" i="2" s="1"/>
  <c r="NJ22" i="2"/>
  <c r="PT22" i="2" s="1"/>
  <c r="NK22" i="2"/>
  <c r="PU22" i="2" s="1"/>
  <c r="NL22" i="2"/>
  <c r="PV22" i="2" s="1"/>
  <c r="NM22" i="2"/>
  <c r="PW22" i="2" s="1"/>
  <c r="NN22" i="2"/>
  <c r="PX22" i="2" s="1"/>
  <c r="NO22" i="2"/>
  <c r="PY22" i="2" s="1"/>
  <c r="NP22" i="2"/>
  <c r="PZ22" i="2" s="1"/>
  <c r="NQ22" i="2"/>
  <c r="QA22" i="2" s="1"/>
  <c r="NR22" i="2"/>
  <c r="QB22" i="2" s="1"/>
  <c r="NS22" i="2"/>
  <c r="QC22" i="2" s="1"/>
  <c r="NT22" i="2"/>
  <c r="QD22" i="2" s="1"/>
  <c r="NU22" i="2"/>
  <c r="QE22" i="2" s="1"/>
  <c r="NV22" i="2"/>
  <c r="QF22" i="2" s="1"/>
  <c r="NW22" i="2"/>
  <c r="QG22" i="2" s="1"/>
  <c r="NX22" i="2"/>
  <c r="QH22" i="2" s="1"/>
  <c r="NY22" i="2"/>
  <c r="QI22" i="2" s="1"/>
  <c r="NZ22" i="2"/>
  <c r="QJ22" i="2" s="1"/>
  <c r="OA22" i="2"/>
  <c r="QK22" i="2" s="1"/>
  <c r="OB22" i="2"/>
  <c r="QL22" i="2" s="1"/>
  <c r="OC22" i="2"/>
  <c r="QM22" i="2" s="1"/>
  <c r="MZ23" i="2"/>
  <c r="PJ23" i="2" s="1"/>
  <c r="NA23" i="2"/>
  <c r="PK23" i="2" s="1"/>
  <c r="NB23" i="2"/>
  <c r="PL23" i="2" s="1"/>
  <c r="NC23" i="2"/>
  <c r="PM23" i="2" s="1"/>
  <c r="ND23" i="2"/>
  <c r="PN23" i="2" s="1"/>
  <c r="NE23" i="2"/>
  <c r="PO23" i="2" s="1"/>
  <c r="NF23" i="2"/>
  <c r="PP23" i="2" s="1"/>
  <c r="NG23" i="2"/>
  <c r="PQ23" i="2" s="1"/>
  <c r="NH23" i="2"/>
  <c r="PR23" i="2" s="1"/>
  <c r="NI23" i="2"/>
  <c r="PS23" i="2" s="1"/>
  <c r="NJ23" i="2"/>
  <c r="PT23" i="2" s="1"/>
  <c r="NK23" i="2"/>
  <c r="PU23" i="2" s="1"/>
  <c r="NL23" i="2"/>
  <c r="PV23" i="2" s="1"/>
  <c r="NM23" i="2"/>
  <c r="PW23" i="2" s="1"/>
  <c r="NN23" i="2"/>
  <c r="PX23" i="2" s="1"/>
  <c r="NO23" i="2"/>
  <c r="PY23" i="2" s="1"/>
  <c r="NP23" i="2"/>
  <c r="PZ23" i="2" s="1"/>
  <c r="NQ23" i="2"/>
  <c r="QA23" i="2" s="1"/>
  <c r="NR23" i="2"/>
  <c r="QB23" i="2" s="1"/>
  <c r="NS23" i="2"/>
  <c r="QC23" i="2" s="1"/>
  <c r="NT23" i="2"/>
  <c r="QD23" i="2" s="1"/>
  <c r="NU23" i="2"/>
  <c r="QE23" i="2" s="1"/>
  <c r="NV23" i="2"/>
  <c r="QF23" i="2" s="1"/>
  <c r="NW23" i="2"/>
  <c r="QG23" i="2" s="1"/>
  <c r="NX23" i="2"/>
  <c r="QH23" i="2" s="1"/>
  <c r="NY23" i="2"/>
  <c r="QI23" i="2" s="1"/>
  <c r="NZ23" i="2"/>
  <c r="QJ23" i="2" s="1"/>
  <c r="OA23" i="2"/>
  <c r="QK23" i="2" s="1"/>
  <c r="OB23" i="2"/>
  <c r="QL23" i="2" s="1"/>
  <c r="OC23" i="2"/>
  <c r="QM23" i="2" s="1"/>
  <c r="NF24" i="2"/>
  <c r="PP24" i="2" s="1"/>
  <c r="NG24" i="2"/>
  <c r="PQ24" i="2" s="1"/>
  <c r="NH24" i="2"/>
  <c r="PR24" i="2" s="1"/>
  <c r="NI24" i="2"/>
  <c r="PS24" i="2" s="1"/>
  <c r="NJ24" i="2"/>
  <c r="PT24" i="2" s="1"/>
  <c r="NK24" i="2"/>
  <c r="PU24" i="2" s="1"/>
  <c r="NL24" i="2"/>
  <c r="PV24" i="2" s="1"/>
  <c r="NM24" i="2"/>
  <c r="PW24" i="2" s="1"/>
  <c r="NN24" i="2"/>
  <c r="PX24" i="2" s="1"/>
  <c r="NO24" i="2"/>
  <c r="PY24" i="2" s="1"/>
  <c r="NP24" i="2"/>
  <c r="PZ24" i="2" s="1"/>
  <c r="NQ24" i="2"/>
  <c r="QA24" i="2" s="1"/>
  <c r="NR24" i="2"/>
  <c r="QB24" i="2" s="1"/>
  <c r="NS24" i="2"/>
  <c r="QC24" i="2" s="1"/>
  <c r="NT24" i="2"/>
  <c r="QD24" i="2" s="1"/>
  <c r="NU24" i="2"/>
  <c r="QE24" i="2" s="1"/>
  <c r="NV24" i="2"/>
  <c r="QF24" i="2" s="1"/>
  <c r="NW24" i="2"/>
  <c r="QG24" i="2" s="1"/>
  <c r="NX24" i="2"/>
  <c r="QH24" i="2" s="1"/>
  <c r="NY24" i="2"/>
  <c r="QI24" i="2" s="1"/>
  <c r="NZ24" i="2"/>
  <c r="QJ24" i="2" s="1"/>
  <c r="OA24" i="2"/>
  <c r="QK24" i="2" s="1"/>
  <c r="OB24" i="2"/>
  <c r="QL24" i="2" s="1"/>
  <c r="OC24" i="2"/>
  <c r="QM24" i="2" s="1"/>
  <c r="MZ25" i="2"/>
  <c r="PJ25" i="2" s="1"/>
  <c r="NA25" i="2"/>
  <c r="PK25" i="2" s="1"/>
  <c r="NB25" i="2"/>
  <c r="PL25" i="2" s="1"/>
  <c r="NC25" i="2"/>
  <c r="PM25" i="2" s="1"/>
  <c r="ND25" i="2"/>
  <c r="PN25" i="2" s="1"/>
  <c r="NE25" i="2"/>
  <c r="PO25" i="2" s="1"/>
  <c r="NF25" i="2"/>
  <c r="PP25" i="2" s="1"/>
  <c r="NG25" i="2"/>
  <c r="PQ25" i="2" s="1"/>
  <c r="NH25" i="2"/>
  <c r="PR25" i="2" s="1"/>
  <c r="NI25" i="2"/>
  <c r="PS25" i="2" s="1"/>
  <c r="NJ25" i="2"/>
  <c r="PT25" i="2" s="1"/>
  <c r="NK25" i="2"/>
  <c r="PU25" i="2" s="1"/>
  <c r="NL25" i="2"/>
  <c r="PV25" i="2" s="1"/>
  <c r="NM25" i="2"/>
  <c r="PW25" i="2" s="1"/>
  <c r="NN25" i="2"/>
  <c r="PX25" i="2" s="1"/>
  <c r="NO25" i="2"/>
  <c r="PY25" i="2" s="1"/>
  <c r="NP25" i="2"/>
  <c r="PZ25" i="2" s="1"/>
  <c r="NQ25" i="2"/>
  <c r="QA25" i="2" s="1"/>
  <c r="NR25" i="2"/>
  <c r="QB25" i="2" s="1"/>
  <c r="NS25" i="2"/>
  <c r="QC25" i="2" s="1"/>
  <c r="NT25" i="2"/>
  <c r="QD25" i="2" s="1"/>
  <c r="NU25" i="2"/>
  <c r="QE25" i="2" s="1"/>
  <c r="NV25" i="2"/>
  <c r="QF25" i="2" s="1"/>
  <c r="NW25" i="2"/>
  <c r="QG25" i="2" s="1"/>
  <c r="NX25" i="2"/>
  <c r="QH25" i="2" s="1"/>
  <c r="NY25" i="2"/>
  <c r="QI25" i="2" s="1"/>
  <c r="NZ25" i="2"/>
  <c r="QJ25" i="2" s="1"/>
  <c r="OA25" i="2"/>
  <c r="QK25" i="2" s="1"/>
  <c r="OB25" i="2"/>
  <c r="QL25" i="2" s="1"/>
  <c r="OC25" i="2"/>
  <c r="QM25" i="2" s="1"/>
  <c r="MZ26" i="2"/>
  <c r="PJ26" i="2" s="1"/>
  <c r="NA26" i="2"/>
  <c r="PK26" i="2" s="1"/>
  <c r="NB26" i="2"/>
  <c r="PL26" i="2" s="1"/>
  <c r="NC26" i="2"/>
  <c r="PM26" i="2" s="1"/>
  <c r="ND26" i="2"/>
  <c r="PN26" i="2" s="1"/>
  <c r="NE26" i="2"/>
  <c r="PO26" i="2" s="1"/>
  <c r="NF26" i="2"/>
  <c r="PP26" i="2" s="1"/>
  <c r="NG26" i="2"/>
  <c r="PQ26" i="2" s="1"/>
  <c r="NH26" i="2"/>
  <c r="PR26" i="2" s="1"/>
  <c r="NI26" i="2"/>
  <c r="PS26" i="2" s="1"/>
  <c r="NJ26" i="2"/>
  <c r="PT26" i="2" s="1"/>
  <c r="NK26" i="2"/>
  <c r="PU26" i="2" s="1"/>
  <c r="NL26" i="2"/>
  <c r="PV26" i="2" s="1"/>
  <c r="NM26" i="2"/>
  <c r="PW26" i="2" s="1"/>
  <c r="NN26" i="2"/>
  <c r="PX26" i="2" s="1"/>
  <c r="NO26" i="2"/>
  <c r="PY26" i="2" s="1"/>
  <c r="NP26" i="2"/>
  <c r="PZ26" i="2" s="1"/>
  <c r="NQ26" i="2"/>
  <c r="QA26" i="2" s="1"/>
  <c r="NR26" i="2"/>
  <c r="QB26" i="2" s="1"/>
  <c r="NS26" i="2"/>
  <c r="QC26" i="2" s="1"/>
  <c r="NT26" i="2"/>
  <c r="QD26" i="2" s="1"/>
  <c r="NU26" i="2"/>
  <c r="QE26" i="2" s="1"/>
  <c r="NV26" i="2"/>
  <c r="QF26" i="2" s="1"/>
  <c r="NW26" i="2"/>
  <c r="QG26" i="2" s="1"/>
  <c r="NX26" i="2"/>
  <c r="QH26" i="2" s="1"/>
  <c r="NY26" i="2"/>
  <c r="QI26" i="2" s="1"/>
  <c r="NZ26" i="2"/>
  <c r="QJ26" i="2" s="1"/>
  <c r="OA26" i="2"/>
  <c r="QK26" i="2" s="1"/>
  <c r="OB26" i="2"/>
  <c r="QL26" i="2" s="1"/>
  <c r="OC26" i="2"/>
  <c r="QM26" i="2" s="1"/>
  <c r="MZ27" i="2"/>
  <c r="PJ27" i="2" s="1"/>
  <c r="NA27" i="2"/>
  <c r="PK27" i="2" s="1"/>
  <c r="NB27" i="2"/>
  <c r="PL27" i="2" s="1"/>
  <c r="NC27" i="2"/>
  <c r="PM27" i="2" s="1"/>
  <c r="ND27" i="2"/>
  <c r="PN27" i="2" s="1"/>
  <c r="NE27" i="2"/>
  <c r="PO27" i="2" s="1"/>
  <c r="NF27" i="2"/>
  <c r="PP27" i="2" s="1"/>
  <c r="NG27" i="2"/>
  <c r="PQ27" i="2" s="1"/>
  <c r="NH27" i="2"/>
  <c r="PR27" i="2" s="1"/>
  <c r="NI27" i="2"/>
  <c r="PS27" i="2" s="1"/>
  <c r="NJ27" i="2"/>
  <c r="PT27" i="2" s="1"/>
  <c r="NK27" i="2"/>
  <c r="PU27" i="2" s="1"/>
  <c r="NL27" i="2"/>
  <c r="PV27" i="2" s="1"/>
  <c r="NM27" i="2"/>
  <c r="PW27" i="2" s="1"/>
  <c r="NN27" i="2"/>
  <c r="PX27" i="2" s="1"/>
  <c r="NO27" i="2"/>
  <c r="PY27" i="2" s="1"/>
  <c r="NP27" i="2"/>
  <c r="PZ27" i="2" s="1"/>
  <c r="NQ27" i="2"/>
  <c r="QA27" i="2" s="1"/>
  <c r="NR27" i="2"/>
  <c r="QB27" i="2" s="1"/>
  <c r="NS27" i="2"/>
  <c r="QC27" i="2" s="1"/>
  <c r="NT27" i="2"/>
  <c r="QD27" i="2" s="1"/>
  <c r="NU27" i="2"/>
  <c r="QE27" i="2" s="1"/>
  <c r="NV27" i="2"/>
  <c r="QF27" i="2" s="1"/>
  <c r="NW27" i="2"/>
  <c r="QG27" i="2" s="1"/>
  <c r="NX27" i="2"/>
  <c r="QH27" i="2" s="1"/>
  <c r="NY27" i="2"/>
  <c r="QI27" i="2" s="1"/>
  <c r="NZ27" i="2"/>
  <c r="QJ27" i="2" s="1"/>
  <c r="OA27" i="2"/>
  <c r="QK27" i="2" s="1"/>
  <c r="OB27" i="2"/>
  <c r="QL27" i="2" s="1"/>
  <c r="OC27" i="2"/>
  <c r="QM27" i="2" s="1"/>
  <c r="MZ28" i="2"/>
  <c r="PJ28" i="2" s="1"/>
  <c r="NA28" i="2"/>
  <c r="PK28" i="2" s="1"/>
  <c r="NB28" i="2"/>
  <c r="PL28" i="2" s="1"/>
  <c r="NC28" i="2"/>
  <c r="PM28" i="2" s="1"/>
  <c r="ND28" i="2"/>
  <c r="PN28" i="2" s="1"/>
  <c r="NE28" i="2"/>
  <c r="PO28" i="2" s="1"/>
  <c r="NF28" i="2"/>
  <c r="PP28" i="2" s="1"/>
  <c r="NG28" i="2"/>
  <c r="PQ28" i="2" s="1"/>
  <c r="NH28" i="2"/>
  <c r="PR28" i="2" s="1"/>
  <c r="NI28" i="2"/>
  <c r="PS28" i="2" s="1"/>
  <c r="NJ28" i="2"/>
  <c r="PT28" i="2" s="1"/>
  <c r="NK28" i="2"/>
  <c r="PU28" i="2" s="1"/>
  <c r="NL28" i="2"/>
  <c r="PV28" i="2" s="1"/>
  <c r="NM28" i="2"/>
  <c r="PW28" i="2" s="1"/>
  <c r="NN28" i="2"/>
  <c r="PX28" i="2" s="1"/>
  <c r="NO28" i="2"/>
  <c r="PY28" i="2" s="1"/>
  <c r="NP28" i="2"/>
  <c r="PZ28" i="2" s="1"/>
  <c r="NQ28" i="2"/>
  <c r="QA28" i="2" s="1"/>
  <c r="NR28" i="2"/>
  <c r="QB28" i="2" s="1"/>
  <c r="NS28" i="2"/>
  <c r="QC28" i="2" s="1"/>
  <c r="NT28" i="2"/>
  <c r="QD28" i="2" s="1"/>
  <c r="NU28" i="2"/>
  <c r="QE28" i="2" s="1"/>
  <c r="NV28" i="2"/>
  <c r="QF28" i="2" s="1"/>
  <c r="NW28" i="2"/>
  <c r="QG28" i="2" s="1"/>
  <c r="NX28" i="2"/>
  <c r="QH28" i="2" s="1"/>
  <c r="NY28" i="2"/>
  <c r="QI28" i="2" s="1"/>
  <c r="NZ28" i="2"/>
  <c r="QJ28" i="2" s="1"/>
  <c r="OA28" i="2"/>
  <c r="QK28" i="2" s="1"/>
  <c r="OB28" i="2"/>
  <c r="QL28" i="2" s="1"/>
  <c r="OC28" i="2"/>
  <c r="QM28" i="2" s="1"/>
  <c r="MZ29" i="2"/>
  <c r="PJ29" i="2" s="1"/>
  <c r="NA29" i="2"/>
  <c r="PK29" i="2" s="1"/>
  <c r="NB29" i="2"/>
  <c r="PL29" i="2" s="1"/>
  <c r="NC29" i="2"/>
  <c r="PM29" i="2" s="1"/>
  <c r="ND29" i="2"/>
  <c r="PN29" i="2" s="1"/>
  <c r="NE29" i="2"/>
  <c r="PO29" i="2" s="1"/>
  <c r="NF29" i="2"/>
  <c r="PP29" i="2" s="1"/>
  <c r="NG29" i="2"/>
  <c r="PQ29" i="2" s="1"/>
  <c r="NH29" i="2"/>
  <c r="PR29" i="2" s="1"/>
  <c r="NI29" i="2"/>
  <c r="PS29" i="2" s="1"/>
  <c r="NJ29" i="2"/>
  <c r="PT29" i="2" s="1"/>
  <c r="NK29" i="2"/>
  <c r="PU29" i="2" s="1"/>
  <c r="NL29" i="2"/>
  <c r="PV29" i="2" s="1"/>
  <c r="NM29" i="2"/>
  <c r="PW29" i="2" s="1"/>
  <c r="NN29" i="2"/>
  <c r="PX29" i="2" s="1"/>
  <c r="NO29" i="2"/>
  <c r="PY29" i="2" s="1"/>
  <c r="NP29" i="2"/>
  <c r="PZ29" i="2" s="1"/>
  <c r="NQ29" i="2"/>
  <c r="QA29" i="2" s="1"/>
  <c r="NR29" i="2"/>
  <c r="QB29" i="2" s="1"/>
  <c r="NS29" i="2"/>
  <c r="QC29" i="2" s="1"/>
  <c r="NT29" i="2"/>
  <c r="QD29" i="2" s="1"/>
  <c r="NU29" i="2"/>
  <c r="QE29" i="2" s="1"/>
  <c r="NV29" i="2"/>
  <c r="QF29" i="2" s="1"/>
  <c r="NW29" i="2"/>
  <c r="QG29" i="2" s="1"/>
  <c r="NX29" i="2"/>
  <c r="QH29" i="2" s="1"/>
  <c r="NY29" i="2"/>
  <c r="QI29" i="2" s="1"/>
  <c r="NZ29" i="2"/>
  <c r="QJ29" i="2" s="1"/>
  <c r="OA29" i="2"/>
  <c r="QK29" i="2" s="1"/>
  <c r="OB29" i="2"/>
  <c r="QL29" i="2" s="1"/>
  <c r="OC29" i="2"/>
  <c r="QM29" i="2" s="1"/>
  <c r="MZ30" i="2"/>
  <c r="PJ30" i="2" s="1"/>
  <c r="NA30" i="2"/>
  <c r="PK30" i="2" s="1"/>
  <c r="NB30" i="2"/>
  <c r="PL30" i="2" s="1"/>
  <c r="NC30" i="2"/>
  <c r="PM30" i="2" s="1"/>
  <c r="ND30" i="2"/>
  <c r="PN30" i="2" s="1"/>
  <c r="NE30" i="2"/>
  <c r="PO30" i="2" s="1"/>
  <c r="NF30" i="2"/>
  <c r="PP30" i="2" s="1"/>
  <c r="NG30" i="2"/>
  <c r="PQ30" i="2" s="1"/>
  <c r="NH30" i="2"/>
  <c r="PR30" i="2" s="1"/>
  <c r="NI30" i="2"/>
  <c r="PS30" i="2" s="1"/>
  <c r="NJ30" i="2"/>
  <c r="PT30" i="2" s="1"/>
  <c r="NK30" i="2"/>
  <c r="PU30" i="2" s="1"/>
  <c r="NL30" i="2"/>
  <c r="PV30" i="2" s="1"/>
  <c r="NM30" i="2"/>
  <c r="PW30" i="2" s="1"/>
  <c r="NN30" i="2"/>
  <c r="PX30" i="2" s="1"/>
  <c r="NO30" i="2"/>
  <c r="PY30" i="2" s="1"/>
  <c r="NP30" i="2"/>
  <c r="PZ30" i="2" s="1"/>
  <c r="NQ30" i="2"/>
  <c r="QA30" i="2" s="1"/>
  <c r="NR30" i="2"/>
  <c r="QB30" i="2" s="1"/>
  <c r="NS30" i="2"/>
  <c r="QC30" i="2" s="1"/>
  <c r="NT30" i="2"/>
  <c r="QD30" i="2" s="1"/>
  <c r="NU30" i="2"/>
  <c r="QE30" i="2" s="1"/>
  <c r="NV30" i="2"/>
  <c r="QF30" i="2" s="1"/>
  <c r="NW30" i="2"/>
  <c r="QG30" i="2" s="1"/>
  <c r="NX30" i="2"/>
  <c r="QH30" i="2" s="1"/>
  <c r="NY30" i="2"/>
  <c r="QI30" i="2" s="1"/>
  <c r="NZ30" i="2"/>
  <c r="QJ30" i="2" s="1"/>
  <c r="OA30" i="2"/>
  <c r="QK30" i="2" s="1"/>
  <c r="OB30" i="2"/>
  <c r="QL30" i="2" s="1"/>
  <c r="OC30" i="2"/>
  <c r="QM30" i="2" s="1"/>
  <c r="MZ31" i="2"/>
  <c r="PJ31" i="2" s="1"/>
  <c r="NA31" i="2"/>
  <c r="PK31" i="2" s="1"/>
  <c r="NB31" i="2"/>
  <c r="PL31" i="2" s="1"/>
  <c r="NC31" i="2"/>
  <c r="PM31" i="2" s="1"/>
  <c r="ND31" i="2"/>
  <c r="PN31" i="2" s="1"/>
  <c r="NE31" i="2"/>
  <c r="PO31" i="2" s="1"/>
  <c r="NF31" i="2"/>
  <c r="PP31" i="2" s="1"/>
  <c r="NG31" i="2"/>
  <c r="PQ31" i="2" s="1"/>
  <c r="NH31" i="2"/>
  <c r="PR31" i="2" s="1"/>
  <c r="NI31" i="2"/>
  <c r="PS31" i="2" s="1"/>
  <c r="NJ31" i="2"/>
  <c r="PT31" i="2" s="1"/>
  <c r="NK31" i="2"/>
  <c r="PU31" i="2" s="1"/>
  <c r="NL31" i="2"/>
  <c r="PV31" i="2" s="1"/>
  <c r="NM31" i="2"/>
  <c r="PW31" i="2" s="1"/>
  <c r="NN31" i="2"/>
  <c r="PX31" i="2" s="1"/>
  <c r="NO31" i="2"/>
  <c r="PY31" i="2" s="1"/>
  <c r="NP31" i="2"/>
  <c r="PZ31" i="2" s="1"/>
  <c r="NQ31" i="2"/>
  <c r="QA31" i="2" s="1"/>
  <c r="NR31" i="2"/>
  <c r="QB31" i="2" s="1"/>
  <c r="NS31" i="2"/>
  <c r="QC31" i="2" s="1"/>
  <c r="NT31" i="2"/>
  <c r="QD31" i="2" s="1"/>
  <c r="NU31" i="2"/>
  <c r="QE31" i="2" s="1"/>
  <c r="NV31" i="2"/>
  <c r="QF31" i="2" s="1"/>
  <c r="NW31" i="2"/>
  <c r="QG31" i="2" s="1"/>
  <c r="NX31" i="2"/>
  <c r="QH31" i="2" s="1"/>
  <c r="NY31" i="2"/>
  <c r="QI31" i="2" s="1"/>
  <c r="NZ31" i="2"/>
  <c r="QJ31" i="2" s="1"/>
  <c r="OA31" i="2"/>
  <c r="QK31" i="2" s="1"/>
  <c r="OB31" i="2"/>
  <c r="QL31" i="2" s="1"/>
  <c r="OC31" i="2"/>
  <c r="QM31" i="2" s="1"/>
  <c r="MZ32" i="2"/>
  <c r="PJ32" i="2" s="1"/>
  <c r="NA32" i="2"/>
  <c r="PK32" i="2" s="1"/>
  <c r="NB32" i="2"/>
  <c r="PL32" i="2" s="1"/>
  <c r="NC32" i="2"/>
  <c r="PM32" i="2" s="1"/>
  <c r="ND32" i="2"/>
  <c r="PN32" i="2" s="1"/>
  <c r="NE32" i="2"/>
  <c r="PO32" i="2" s="1"/>
  <c r="NF32" i="2"/>
  <c r="PP32" i="2" s="1"/>
  <c r="NG32" i="2"/>
  <c r="PQ32" i="2" s="1"/>
  <c r="NH32" i="2"/>
  <c r="PR32" i="2" s="1"/>
  <c r="NI32" i="2"/>
  <c r="PS32" i="2" s="1"/>
  <c r="NJ32" i="2"/>
  <c r="PT32" i="2" s="1"/>
  <c r="NK32" i="2"/>
  <c r="PU32" i="2" s="1"/>
  <c r="NL32" i="2"/>
  <c r="PV32" i="2" s="1"/>
  <c r="NM32" i="2"/>
  <c r="PW32" i="2" s="1"/>
  <c r="NN32" i="2"/>
  <c r="PX32" i="2" s="1"/>
  <c r="NO32" i="2"/>
  <c r="PY32" i="2" s="1"/>
  <c r="NP32" i="2"/>
  <c r="PZ32" i="2" s="1"/>
  <c r="NQ32" i="2"/>
  <c r="QA32" i="2" s="1"/>
  <c r="NR32" i="2"/>
  <c r="QB32" i="2" s="1"/>
  <c r="NS32" i="2"/>
  <c r="QC32" i="2" s="1"/>
  <c r="NT32" i="2"/>
  <c r="QD32" i="2" s="1"/>
  <c r="NU32" i="2"/>
  <c r="QE32" i="2" s="1"/>
  <c r="NV32" i="2"/>
  <c r="QF32" i="2" s="1"/>
  <c r="NW32" i="2"/>
  <c r="QG32" i="2" s="1"/>
  <c r="NX32" i="2"/>
  <c r="QH32" i="2" s="1"/>
  <c r="NY32" i="2"/>
  <c r="QI32" i="2" s="1"/>
  <c r="NZ32" i="2"/>
  <c r="QJ32" i="2" s="1"/>
  <c r="OA32" i="2"/>
  <c r="QK32" i="2" s="1"/>
  <c r="OB32" i="2"/>
  <c r="QL32" i="2" s="1"/>
  <c r="OC32" i="2"/>
  <c r="QM32" i="2" s="1"/>
  <c r="OC96" i="2"/>
  <c r="QM96" i="2" s="1"/>
  <c r="OC34" i="2"/>
  <c r="QM34" i="2" s="1"/>
  <c r="MZ35" i="2"/>
  <c r="PJ35" i="2" s="1"/>
  <c r="NA35" i="2"/>
  <c r="PK35" i="2" s="1"/>
  <c r="NB35" i="2"/>
  <c r="PL35" i="2" s="1"/>
  <c r="NC35" i="2"/>
  <c r="PM35" i="2" s="1"/>
  <c r="ND35" i="2"/>
  <c r="PN35" i="2" s="1"/>
  <c r="NE35" i="2"/>
  <c r="PO35" i="2" s="1"/>
  <c r="NF35" i="2"/>
  <c r="PP35" i="2" s="1"/>
  <c r="NG35" i="2"/>
  <c r="PQ35" i="2" s="1"/>
  <c r="NH35" i="2"/>
  <c r="PR35" i="2" s="1"/>
  <c r="NI35" i="2"/>
  <c r="PS35" i="2" s="1"/>
  <c r="NJ35" i="2"/>
  <c r="PT35" i="2" s="1"/>
  <c r="NK35" i="2"/>
  <c r="PU35" i="2" s="1"/>
  <c r="NL35" i="2"/>
  <c r="PV35" i="2" s="1"/>
  <c r="NM35" i="2"/>
  <c r="PW35" i="2" s="1"/>
  <c r="NN35" i="2"/>
  <c r="PX35" i="2" s="1"/>
  <c r="NO35" i="2"/>
  <c r="PY35" i="2" s="1"/>
  <c r="NP35" i="2"/>
  <c r="PZ35" i="2" s="1"/>
  <c r="NQ35" i="2"/>
  <c r="QA35" i="2" s="1"/>
  <c r="NR35" i="2"/>
  <c r="QB35" i="2" s="1"/>
  <c r="NS35" i="2"/>
  <c r="QC35" i="2" s="1"/>
  <c r="NT35" i="2"/>
  <c r="QD35" i="2" s="1"/>
  <c r="NU35" i="2"/>
  <c r="QE35" i="2" s="1"/>
  <c r="NV35" i="2"/>
  <c r="QF35" i="2" s="1"/>
  <c r="NW35" i="2"/>
  <c r="QG35" i="2" s="1"/>
  <c r="NX35" i="2"/>
  <c r="QH35" i="2" s="1"/>
  <c r="NY35" i="2"/>
  <c r="QI35" i="2" s="1"/>
  <c r="NZ35" i="2"/>
  <c r="QJ35" i="2" s="1"/>
  <c r="OA35" i="2"/>
  <c r="QK35" i="2" s="1"/>
  <c r="OB35" i="2"/>
  <c r="QL35" i="2" s="1"/>
  <c r="OC35" i="2"/>
  <c r="QM35" i="2" s="1"/>
  <c r="MZ36" i="2"/>
  <c r="PJ36" i="2" s="1"/>
  <c r="NA36" i="2"/>
  <c r="PK36" i="2" s="1"/>
  <c r="NB36" i="2"/>
  <c r="PL36" i="2" s="1"/>
  <c r="NC36" i="2"/>
  <c r="PM36" i="2" s="1"/>
  <c r="ND36" i="2"/>
  <c r="PN36" i="2" s="1"/>
  <c r="NE36" i="2"/>
  <c r="PO36" i="2" s="1"/>
  <c r="NF36" i="2"/>
  <c r="PP36" i="2" s="1"/>
  <c r="NG36" i="2"/>
  <c r="PQ36" i="2" s="1"/>
  <c r="NH36" i="2"/>
  <c r="PR36" i="2" s="1"/>
  <c r="NI36" i="2"/>
  <c r="PS36" i="2" s="1"/>
  <c r="NJ36" i="2"/>
  <c r="PT36" i="2" s="1"/>
  <c r="NK36" i="2"/>
  <c r="PU36" i="2" s="1"/>
  <c r="NL36" i="2"/>
  <c r="PV36" i="2" s="1"/>
  <c r="NM36" i="2"/>
  <c r="PW36" i="2" s="1"/>
  <c r="NN36" i="2"/>
  <c r="PX36" i="2" s="1"/>
  <c r="NO36" i="2"/>
  <c r="PY36" i="2" s="1"/>
  <c r="NP36" i="2"/>
  <c r="PZ36" i="2" s="1"/>
  <c r="NQ36" i="2"/>
  <c r="QA36" i="2" s="1"/>
  <c r="NR36" i="2"/>
  <c r="QB36" i="2" s="1"/>
  <c r="NS36" i="2"/>
  <c r="QC36" i="2" s="1"/>
  <c r="NT36" i="2"/>
  <c r="QD36" i="2" s="1"/>
  <c r="NU36" i="2"/>
  <c r="QE36" i="2" s="1"/>
  <c r="NV36" i="2"/>
  <c r="QF36" i="2" s="1"/>
  <c r="NW36" i="2"/>
  <c r="QG36" i="2" s="1"/>
  <c r="NX36" i="2"/>
  <c r="QH36" i="2" s="1"/>
  <c r="NY36" i="2"/>
  <c r="QI36" i="2" s="1"/>
  <c r="NZ36" i="2"/>
  <c r="QJ36" i="2" s="1"/>
  <c r="OA36" i="2"/>
  <c r="QK36" i="2" s="1"/>
  <c r="OB36" i="2"/>
  <c r="QL36" i="2" s="1"/>
  <c r="OC36" i="2"/>
  <c r="QM36" i="2" s="1"/>
  <c r="MZ37" i="2"/>
  <c r="PJ37" i="2" s="1"/>
  <c r="NA37" i="2"/>
  <c r="PK37" i="2" s="1"/>
  <c r="NB37" i="2"/>
  <c r="PL37" i="2" s="1"/>
  <c r="NC37" i="2"/>
  <c r="PM37" i="2" s="1"/>
  <c r="ND37" i="2"/>
  <c r="PN37" i="2" s="1"/>
  <c r="NE37" i="2"/>
  <c r="PO37" i="2" s="1"/>
  <c r="NF37" i="2"/>
  <c r="PP37" i="2" s="1"/>
  <c r="NG37" i="2"/>
  <c r="PQ37" i="2" s="1"/>
  <c r="NH37" i="2"/>
  <c r="PR37" i="2" s="1"/>
  <c r="NI37" i="2"/>
  <c r="PS37" i="2" s="1"/>
  <c r="NJ37" i="2"/>
  <c r="PT37" i="2" s="1"/>
  <c r="NK37" i="2"/>
  <c r="PU37" i="2" s="1"/>
  <c r="NL37" i="2"/>
  <c r="PV37" i="2" s="1"/>
  <c r="NM37" i="2"/>
  <c r="PW37" i="2" s="1"/>
  <c r="NN37" i="2"/>
  <c r="PX37" i="2" s="1"/>
  <c r="NO37" i="2"/>
  <c r="PY37" i="2" s="1"/>
  <c r="NP37" i="2"/>
  <c r="PZ37" i="2" s="1"/>
  <c r="NQ37" i="2"/>
  <c r="QA37" i="2" s="1"/>
  <c r="NR37" i="2"/>
  <c r="QB37" i="2" s="1"/>
  <c r="NS37" i="2"/>
  <c r="QC37" i="2" s="1"/>
  <c r="NT37" i="2"/>
  <c r="QD37" i="2" s="1"/>
  <c r="NU37" i="2"/>
  <c r="QE37" i="2" s="1"/>
  <c r="NV37" i="2"/>
  <c r="QF37" i="2" s="1"/>
  <c r="NW37" i="2"/>
  <c r="QG37" i="2" s="1"/>
  <c r="NX37" i="2"/>
  <c r="QH37" i="2" s="1"/>
  <c r="NY37" i="2"/>
  <c r="QI37" i="2" s="1"/>
  <c r="NZ37" i="2"/>
  <c r="QJ37" i="2" s="1"/>
  <c r="OA37" i="2"/>
  <c r="QK37" i="2" s="1"/>
  <c r="OB37" i="2"/>
  <c r="QL37" i="2" s="1"/>
  <c r="OC37" i="2"/>
  <c r="QM37" i="2" s="1"/>
  <c r="MZ38" i="2"/>
  <c r="PJ38" i="2" s="1"/>
  <c r="NA38" i="2"/>
  <c r="PK38" i="2" s="1"/>
  <c r="NB38" i="2"/>
  <c r="PL38" i="2" s="1"/>
  <c r="NC38" i="2"/>
  <c r="PM38" i="2" s="1"/>
  <c r="ND38" i="2"/>
  <c r="PN38" i="2" s="1"/>
  <c r="NE38" i="2"/>
  <c r="PO38" i="2" s="1"/>
  <c r="NF38" i="2"/>
  <c r="PP38" i="2" s="1"/>
  <c r="NG38" i="2"/>
  <c r="PQ38" i="2" s="1"/>
  <c r="NH38" i="2"/>
  <c r="PR38" i="2" s="1"/>
  <c r="NI38" i="2"/>
  <c r="PS38" i="2" s="1"/>
  <c r="NJ38" i="2"/>
  <c r="PT38" i="2" s="1"/>
  <c r="NK38" i="2"/>
  <c r="PU38" i="2" s="1"/>
  <c r="NL38" i="2"/>
  <c r="PV38" i="2" s="1"/>
  <c r="NM38" i="2"/>
  <c r="PW38" i="2" s="1"/>
  <c r="NN38" i="2"/>
  <c r="PX38" i="2" s="1"/>
  <c r="NO38" i="2"/>
  <c r="PY38" i="2" s="1"/>
  <c r="NP38" i="2"/>
  <c r="PZ38" i="2" s="1"/>
  <c r="NQ38" i="2"/>
  <c r="QA38" i="2" s="1"/>
  <c r="NR38" i="2"/>
  <c r="QB38" i="2" s="1"/>
  <c r="NS38" i="2"/>
  <c r="QC38" i="2" s="1"/>
  <c r="NT38" i="2"/>
  <c r="QD38" i="2" s="1"/>
  <c r="NU38" i="2"/>
  <c r="QE38" i="2" s="1"/>
  <c r="NV38" i="2"/>
  <c r="QF38" i="2" s="1"/>
  <c r="NW38" i="2"/>
  <c r="QG38" i="2" s="1"/>
  <c r="NX38" i="2"/>
  <c r="QH38" i="2" s="1"/>
  <c r="NY38" i="2"/>
  <c r="QI38" i="2" s="1"/>
  <c r="NZ38" i="2"/>
  <c r="QJ38" i="2" s="1"/>
  <c r="OA38" i="2"/>
  <c r="QK38" i="2" s="1"/>
  <c r="OB38" i="2"/>
  <c r="QL38" i="2" s="1"/>
  <c r="OC38" i="2"/>
  <c r="QM38" i="2" s="1"/>
  <c r="MZ39" i="2"/>
  <c r="PJ39" i="2" s="1"/>
  <c r="NA39" i="2"/>
  <c r="PK39" i="2" s="1"/>
  <c r="NB39" i="2"/>
  <c r="PL39" i="2" s="1"/>
  <c r="NC39" i="2"/>
  <c r="PM39" i="2" s="1"/>
  <c r="ND39" i="2"/>
  <c r="PN39" i="2" s="1"/>
  <c r="NE39" i="2"/>
  <c r="PO39" i="2" s="1"/>
  <c r="NF39" i="2"/>
  <c r="PP39" i="2" s="1"/>
  <c r="NG39" i="2"/>
  <c r="PQ39" i="2" s="1"/>
  <c r="NH39" i="2"/>
  <c r="PR39" i="2" s="1"/>
  <c r="NI39" i="2"/>
  <c r="PS39" i="2" s="1"/>
  <c r="NJ39" i="2"/>
  <c r="PT39" i="2" s="1"/>
  <c r="NK39" i="2"/>
  <c r="PU39" i="2" s="1"/>
  <c r="NL39" i="2"/>
  <c r="PV39" i="2" s="1"/>
  <c r="NM39" i="2"/>
  <c r="PW39" i="2" s="1"/>
  <c r="NN39" i="2"/>
  <c r="PX39" i="2" s="1"/>
  <c r="NO39" i="2"/>
  <c r="PY39" i="2" s="1"/>
  <c r="NP39" i="2"/>
  <c r="PZ39" i="2" s="1"/>
  <c r="NQ39" i="2"/>
  <c r="QA39" i="2" s="1"/>
  <c r="NR39" i="2"/>
  <c r="QB39" i="2" s="1"/>
  <c r="NS39" i="2"/>
  <c r="QC39" i="2" s="1"/>
  <c r="NT39" i="2"/>
  <c r="QD39" i="2" s="1"/>
  <c r="NU39" i="2"/>
  <c r="QE39" i="2" s="1"/>
  <c r="NV39" i="2"/>
  <c r="QF39" i="2" s="1"/>
  <c r="NW39" i="2"/>
  <c r="QG39" i="2" s="1"/>
  <c r="NX39" i="2"/>
  <c r="QH39" i="2" s="1"/>
  <c r="NY39" i="2"/>
  <c r="QI39" i="2" s="1"/>
  <c r="NZ39" i="2"/>
  <c r="QJ39" i="2" s="1"/>
  <c r="OA39" i="2"/>
  <c r="QK39" i="2" s="1"/>
  <c r="OB39" i="2"/>
  <c r="QL39" i="2" s="1"/>
  <c r="OC39" i="2"/>
  <c r="QM39" i="2" s="1"/>
  <c r="MZ40" i="2"/>
  <c r="PJ40" i="2" s="1"/>
  <c r="NA40" i="2"/>
  <c r="PK40" i="2" s="1"/>
  <c r="NB40" i="2"/>
  <c r="PL40" i="2" s="1"/>
  <c r="NC40" i="2"/>
  <c r="PM40" i="2" s="1"/>
  <c r="ND40" i="2"/>
  <c r="PN40" i="2" s="1"/>
  <c r="NE40" i="2"/>
  <c r="PO40" i="2" s="1"/>
  <c r="NF40" i="2"/>
  <c r="PP40" i="2" s="1"/>
  <c r="NG40" i="2"/>
  <c r="PQ40" i="2" s="1"/>
  <c r="NH40" i="2"/>
  <c r="PR40" i="2" s="1"/>
  <c r="NI40" i="2"/>
  <c r="PS40" i="2" s="1"/>
  <c r="NJ40" i="2"/>
  <c r="PT40" i="2" s="1"/>
  <c r="NK40" i="2"/>
  <c r="PU40" i="2" s="1"/>
  <c r="NL40" i="2"/>
  <c r="PV40" i="2" s="1"/>
  <c r="NM40" i="2"/>
  <c r="PW40" i="2" s="1"/>
  <c r="NN40" i="2"/>
  <c r="PX40" i="2" s="1"/>
  <c r="NO40" i="2"/>
  <c r="PY40" i="2" s="1"/>
  <c r="NP40" i="2"/>
  <c r="PZ40" i="2" s="1"/>
  <c r="NQ40" i="2"/>
  <c r="QA40" i="2" s="1"/>
  <c r="NR40" i="2"/>
  <c r="QB40" i="2" s="1"/>
  <c r="NS40" i="2"/>
  <c r="QC40" i="2" s="1"/>
  <c r="NT40" i="2"/>
  <c r="QD40" i="2" s="1"/>
  <c r="NU40" i="2"/>
  <c r="QE40" i="2" s="1"/>
  <c r="NV40" i="2"/>
  <c r="QF40" i="2" s="1"/>
  <c r="NW40" i="2"/>
  <c r="QG40" i="2" s="1"/>
  <c r="NX40" i="2"/>
  <c r="QH40" i="2" s="1"/>
  <c r="NY40" i="2"/>
  <c r="QI40" i="2" s="1"/>
  <c r="NZ40" i="2"/>
  <c r="QJ40" i="2" s="1"/>
  <c r="OA40" i="2"/>
  <c r="QK40" i="2" s="1"/>
  <c r="OB40" i="2"/>
  <c r="QL40" i="2" s="1"/>
  <c r="OC40" i="2"/>
  <c r="QM40" i="2" s="1"/>
  <c r="MZ41" i="2"/>
  <c r="PJ41" i="2" s="1"/>
  <c r="NA41" i="2"/>
  <c r="PK41" i="2" s="1"/>
  <c r="NB41" i="2"/>
  <c r="PL41" i="2" s="1"/>
  <c r="NC41" i="2"/>
  <c r="PM41" i="2" s="1"/>
  <c r="ND41" i="2"/>
  <c r="PN41" i="2" s="1"/>
  <c r="NE41" i="2"/>
  <c r="PO41" i="2" s="1"/>
  <c r="NF41" i="2"/>
  <c r="PP41" i="2" s="1"/>
  <c r="NG41" i="2"/>
  <c r="PQ41" i="2" s="1"/>
  <c r="NH41" i="2"/>
  <c r="PR41" i="2" s="1"/>
  <c r="NI41" i="2"/>
  <c r="PS41" i="2" s="1"/>
  <c r="NJ41" i="2"/>
  <c r="PT41" i="2" s="1"/>
  <c r="NK41" i="2"/>
  <c r="PU41" i="2" s="1"/>
  <c r="NL41" i="2"/>
  <c r="PV41" i="2" s="1"/>
  <c r="NM41" i="2"/>
  <c r="PW41" i="2" s="1"/>
  <c r="NN41" i="2"/>
  <c r="PX41" i="2" s="1"/>
  <c r="NO41" i="2"/>
  <c r="PY41" i="2" s="1"/>
  <c r="NP41" i="2"/>
  <c r="PZ41" i="2" s="1"/>
  <c r="NQ41" i="2"/>
  <c r="QA41" i="2" s="1"/>
  <c r="NR41" i="2"/>
  <c r="QB41" i="2" s="1"/>
  <c r="NS41" i="2"/>
  <c r="QC41" i="2" s="1"/>
  <c r="NT41" i="2"/>
  <c r="QD41" i="2" s="1"/>
  <c r="NU41" i="2"/>
  <c r="QE41" i="2" s="1"/>
  <c r="NV41" i="2"/>
  <c r="QF41" i="2" s="1"/>
  <c r="NW41" i="2"/>
  <c r="QG41" i="2" s="1"/>
  <c r="NX41" i="2"/>
  <c r="QH41" i="2" s="1"/>
  <c r="NY41" i="2"/>
  <c r="QI41" i="2" s="1"/>
  <c r="NZ41" i="2"/>
  <c r="QJ41" i="2" s="1"/>
  <c r="OA41" i="2"/>
  <c r="QK41" i="2" s="1"/>
  <c r="OB41" i="2"/>
  <c r="QL41" i="2" s="1"/>
  <c r="OC41" i="2"/>
  <c r="QM41" i="2" s="1"/>
  <c r="OC8" i="2"/>
  <c r="QM8" i="2" s="1"/>
  <c r="MZ43" i="2"/>
  <c r="PJ43" i="2" s="1"/>
  <c r="NA43" i="2"/>
  <c r="PK43" i="2" s="1"/>
  <c r="NB43" i="2"/>
  <c r="PL43" i="2" s="1"/>
  <c r="NC43" i="2"/>
  <c r="PM43" i="2" s="1"/>
  <c r="ND43" i="2"/>
  <c r="PN43" i="2" s="1"/>
  <c r="NE43" i="2"/>
  <c r="PO43" i="2" s="1"/>
  <c r="NF43" i="2"/>
  <c r="PP43" i="2" s="1"/>
  <c r="NG43" i="2"/>
  <c r="PQ43" i="2" s="1"/>
  <c r="NH43" i="2"/>
  <c r="PR43" i="2" s="1"/>
  <c r="NI43" i="2"/>
  <c r="PS43" i="2" s="1"/>
  <c r="NJ43" i="2"/>
  <c r="PT43" i="2" s="1"/>
  <c r="NK43" i="2"/>
  <c r="PU43" i="2" s="1"/>
  <c r="NL43" i="2"/>
  <c r="PV43" i="2" s="1"/>
  <c r="NM43" i="2"/>
  <c r="PW43" i="2" s="1"/>
  <c r="NN43" i="2"/>
  <c r="PX43" i="2" s="1"/>
  <c r="NO43" i="2"/>
  <c r="PY43" i="2" s="1"/>
  <c r="NP43" i="2"/>
  <c r="PZ43" i="2" s="1"/>
  <c r="NQ43" i="2"/>
  <c r="QA43" i="2" s="1"/>
  <c r="NR43" i="2"/>
  <c r="QB43" i="2" s="1"/>
  <c r="NS43" i="2"/>
  <c r="QC43" i="2" s="1"/>
  <c r="NT43" i="2"/>
  <c r="QD43" i="2" s="1"/>
  <c r="NU43" i="2"/>
  <c r="QE43" i="2" s="1"/>
  <c r="NV43" i="2"/>
  <c r="QF43" i="2" s="1"/>
  <c r="NW43" i="2"/>
  <c r="QG43" i="2" s="1"/>
  <c r="NX43" i="2"/>
  <c r="QH43" i="2" s="1"/>
  <c r="NY43" i="2"/>
  <c r="QI43" i="2" s="1"/>
  <c r="NZ43" i="2"/>
  <c r="QJ43" i="2" s="1"/>
  <c r="OA43" i="2"/>
  <c r="QK43" i="2" s="1"/>
  <c r="OB43" i="2"/>
  <c r="QL43" i="2" s="1"/>
  <c r="OC43" i="2"/>
  <c r="QM43" i="2" s="1"/>
  <c r="OC44" i="2"/>
  <c r="QM44" i="2" s="1"/>
  <c r="MZ45" i="2"/>
  <c r="PJ45" i="2" s="1"/>
  <c r="NA45" i="2"/>
  <c r="PK45" i="2" s="1"/>
  <c r="NB45" i="2"/>
  <c r="PL45" i="2" s="1"/>
  <c r="NC45" i="2"/>
  <c r="PM45" i="2" s="1"/>
  <c r="ND45" i="2"/>
  <c r="PN45" i="2" s="1"/>
  <c r="NE45" i="2"/>
  <c r="PO45" i="2" s="1"/>
  <c r="NF45" i="2"/>
  <c r="PP45" i="2" s="1"/>
  <c r="NG45" i="2"/>
  <c r="PQ45" i="2" s="1"/>
  <c r="NH45" i="2"/>
  <c r="PR45" i="2" s="1"/>
  <c r="NI45" i="2"/>
  <c r="PS45" i="2" s="1"/>
  <c r="NJ45" i="2"/>
  <c r="PT45" i="2" s="1"/>
  <c r="NK45" i="2"/>
  <c r="PU45" i="2" s="1"/>
  <c r="NL45" i="2"/>
  <c r="PV45" i="2" s="1"/>
  <c r="NM45" i="2"/>
  <c r="PW45" i="2" s="1"/>
  <c r="NN45" i="2"/>
  <c r="PX45" i="2" s="1"/>
  <c r="NO45" i="2"/>
  <c r="PY45" i="2" s="1"/>
  <c r="NP45" i="2"/>
  <c r="PZ45" i="2" s="1"/>
  <c r="NQ45" i="2"/>
  <c r="QA45" i="2" s="1"/>
  <c r="NR45" i="2"/>
  <c r="QB45" i="2" s="1"/>
  <c r="NS45" i="2"/>
  <c r="QC45" i="2" s="1"/>
  <c r="NT45" i="2"/>
  <c r="QD45" i="2" s="1"/>
  <c r="NU45" i="2"/>
  <c r="QE45" i="2" s="1"/>
  <c r="NV45" i="2"/>
  <c r="QF45" i="2" s="1"/>
  <c r="NW45" i="2"/>
  <c r="QG45" i="2" s="1"/>
  <c r="NX45" i="2"/>
  <c r="QH45" i="2" s="1"/>
  <c r="NY45" i="2"/>
  <c r="QI45" i="2" s="1"/>
  <c r="NZ45" i="2"/>
  <c r="QJ45" i="2" s="1"/>
  <c r="OA45" i="2"/>
  <c r="QK45" i="2" s="1"/>
  <c r="OB45" i="2"/>
  <c r="QL45" i="2" s="1"/>
  <c r="OC45" i="2"/>
  <c r="QM45" i="2" s="1"/>
  <c r="OC53" i="2"/>
  <c r="QM53" i="2" s="1"/>
  <c r="OC15" i="2"/>
  <c r="QM15" i="2" s="1"/>
  <c r="MZ49" i="2"/>
  <c r="PJ49" i="2" s="1"/>
  <c r="NA49" i="2"/>
  <c r="PK49" i="2" s="1"/>
  <c r="NB49" i="2"/>
  <c r="PL49" i="2" s="1"/>
  <c r="NC49" i="2"/>
  <c r="PM49" i="2" s="1"/>
  <c r="ND49" i="2"/>
  <c r="PN49" i="2" s="1"/>
  <c r="NE49" i="2"/>
  <c r="PO49" i="2" s="1"/>
  <c r="NF49" i="2"/>
  <c r="PP49" i="2" s="1"/>
  <c r="NG49" i="2"/>
  <c r="PQ49" i="2" s="1"/>
  <c r="NH49" i="2"/>
  <c r="PR49" i="2" s="1"/>
  <c r="NI49" i="2"/>
  <c r="PS49" i="2" s="1"/>
  <c r="NJ49" i="2"/>
  <c r="PT49" i="2" s="1"/>
  <c r="NK49" i="2"/>
  <c r="PU49" i="2" s="1"/>
  <c r="NL49" i="2"/>
  <c r="PV49" i="2" s="1"/>
  <c r="NM49" i="2"/>
  <c r="PW49" i="2" s="1"/>
  <c r="NN49" i="2"/>
  <c r="PX49" i="2" s="1"/>
  <c r="NO49" i="2"/>
  <c r="PY49" i="2" s="1"/>
  <c r="NP49" i="2"/>
  <c r="PZ49" i="2" s="1"/>
  <c r="NQ49" i="2"/>
  <c r="QA49" i="2" s="1"/>
  <c r="NR49" i="2"/>
  <c r="QB49" i="2" s="1"/>
  <c r="NS49" i="2"/>
  <c r="QC49" i="2" s="1"/>
  <c r="NT49" i="2"/>
  <c r="QD49" i="2" s="1"/>
  <c r="NU49" i="2"/>
  <c r="QE49" i="2" s="1"/>
  <c r="NV49" i="2"/>
  <c r="QF49" i="2" s="1"/>
  <c r="NW49" i="2"/>
  <c r="QG49" i="2" s="1"/>
  <c r="NX49" i="2"/>
  <c r="QH49" i="2" s="1"/>
  <c r="NY49" i="2"/>
  <c r="QI49" i="2" s="1"/>
  <c r="NZ49" i="2"/>
  <c r="QJ49" i="2" s="1"/>
  <c r="OA49" i="2"/>
  <c r="QK49" i="2" s="1"/>
  <c r="OB49" i="2"/>
  <c r="QL49" i="2" s="1"/>
  <c r="OC49" i="2"/>
  <c r="QM49" i="2" s="1"/>
  <c r="MZ50" i="2"/>
  <c r="PJ50" i="2" s="1"/>
  <c r="NA50" i="2"/>
  <c r="PK50" i="2" s="1"/>
  <c r="NB50" i="2"/>
  <c r="PL50" i="2" s="1"/>
  <c r="NC50" i="2"/>
  <c r="PM50" i="2" s="1"/>
  <c r="ND50" i="2"/>
  <c r="PN50" i="2" s="1"/>
  <c r="NE50" i="2"/>
  <c r="PO50" i="2" s="1"/>
  <c r="NF50" i="2"/>
  <c r="PP50" i="2" s="1"/>
  <c r="NG50" i="2"/>
  <c r="PQ50" i="2" s="1"/>
  <c r="NH50" i="2"/>
  <c r="PR50" i="2" s="1"/>
  <c r="NI50" i="2"/>
  <c r="PS50" i="2" s="1"/>
  <c r="NJ50" i="2"/>
  <c r="PT50" i="2" s="1"/>
  <c r="NK50" i="2"/>
  <c r="PU50" i="2" s="1"/>
  <c r="NL50" i="2"/>
  <c r="PV50" i="2" s="1"/>
  <c r="NM50" i="2"/>
  <c r="PW50" i="2" s="1"/>
  <c r="NN50" i="2"/>
  <c r="PX50" i="2" s="1"/>
  <c r="NO50" i="2"/>
  <c r="PY50" i="2" s="1"/>
  <c r="NP50" i="2"/>
  <c r="PZ50" i="2" s="1"/>
  <c r="NQ50" i="2"/>
  <c r="QA50" i="2" s="1"/>
  <c r="NR50" i="2"/>
  <c r="QB50" i="2" s="1"/>
  <c r="NS50" i="2"/>
  <c r="QC50" i="2" s="1"/>
  <c r="NT50" i="2"/>
  <c r="QD50" i="2" s="1"/>
  <c r="NU50" i="2"/>
  <c r="QE50" i="2" s="1"/>
  <c r="NV50" i="2"/>
  <c r="QF50" i="2" s="1"/>
  <c r="NW50" i="2"/>
  <c r="QG50" i="2" s="1"/>
  <c r="NX50" i="2"/>
  <c r="QH50" i="2" s="1"/>
  <c r="NY50" i="2"/>
  <c r="QI50" i="2" s="1"/>
  <c r="NZ50" i="2"/>
  <c r="QJ50" i="2" s="1"/>
  <c r="OA50" i="2"/>
  <c r="QK50" i="2" s="1"/>
  <c r="OB50" i="2"/>
  <c r="QL50" i="2" s="1"/>
  <c r="OC50" i="2"/>
  <c r="QM50" i="2" s="1"/>
  <c r="MZ51" i="2"/>
  <c r="PJ51" i="2" s="1"/>
  <c r="NA51" i="2"/>
  <c r="PK51" i="2" s="1"/>
  <c r="NB51" i="2"/>
  <c r="PL51" i="2" s="1"/>
  <c r="NC51" i="2"/>
  <c r="PM51" i="2" s="1"/>
  <c r="ND51" i="2"/>
  <c r="PN51" i="2" s="1"/>
  <c r="NE51" i="2"/>
  <c r="PO51" i="2" s="1"/>
  <c r="NF51" i="2"/>
  <c r="PP51" i="2" s="1"/>
  <c r="NG51" i="2"/>
  <c r="PQ51" i="2" s="1"/>
  <c r="NH51" i="2"/>
  <c r="PR51" i="2" s="1"/>
  <c r="NI51" i="2"/>
  <c r="PS51" i="2" s="1"/>
  <c r="NJ51" i="2"/>
  <c r="PT51" i="2" s="1"/>
  <c r="NK51" i="2"/>
  <c r="PU51" i="2" s="1"/>
  <c r="NL51" i="2"/>
  <c r="PV51" i="2" s="1"/>
  <c r="NM51" i="2"/>
  <c r="PW51" i="2" s="1"/>
  <c r="NN51" i="2"/>
  <c r="PX51" i="2" s="1"/>
  <c r="NO51" i="2"/>
  <c r="PY51" i="2" s="1"/>
  <c r="NP51" i="2"/>
  <c r="PZ51" i="2" s="1"/>
  <c r="NQ51" i="2"/>
  <c r="QA51" i="2" s="1"/>
  <c r="NR51" i="2"/>
  <c r="QB51" i="2" s="1"/>
  <c r="NS51" i="2"/>
  <c r="QC51" i="2" s="1"/>
  <c r="NT51" i="2"/>
  <c r="QD51" i="2" s="1"/>
  <c r="NU51" i="2"/>
  <c r="QE51" i="2" s="1"/>
  <c r="NV51" i="2"/>
  <c r="QF51" i="2" s="1"/>
  <c r="NW51" i="2"/>
  <c r="QG51" i="2" s="1"/>
  <c r="NX51" i="2"/>
  <c r="QH51" i="2" s="1"/>
  <c r="NY51" i="2"/>
  <c r="QI51" i="2" s="1"/>
  <c r="NZ51" i="2"/>
  <c r="QJ51" i="2" s="1"/>
  <c r="OA51" i="2"/>
  <c r="QK51" i="2" s="1"/>
  <c r="OB51" i="2"/>
  <c r="QL51" i="2" s="1"/>
  <c r="OC51" i="2"/>
  <c r="QM51" i="2" s="1"/>
  <c r="MZ52" i="2"/>
  <c r="PJ52" i="2" s="1"/>
  <c r="NA52" i="2"/>
  <c r="PK52" i="2" s="1"/>
  <c r="NB52" i="2"/>
  <c r="PL52" i="2" s="1"/>
  <c r="NC52" i="2"/>
  <c r="PM52" i="2" s="1"/>
  <c r="ND52" i="2"/>
  <c r="PN52" i="2" s="1"/>
  <c r="NE52" i="2"/>
  <c r="PO52" i="2" s="1"/>
  <c r="NF52" i="2"/>
  <c r="PP52" i="2" s="1"/>
  <c r="NG52" i="2"/>
  <c r="PQ52" i="2" s="1"/>
  <c r="NH52" i="2"/>
  <c r="PR52" i="2" s="1"/>
  <c r="NI52" i="2"/>
  <c r="PS52" i="2" s="1"/>
  <c r="NJ52" i="2"/>
  <c r="PT52" i="2" s="1"/>
  <c r="NK52" i="2"/>
  <c r="PU52" i="2" s="1"/>
  <c r="NL52" i="2"/>
  <c r="PV52" i="2" s="1"/>
  <c r="NM52" i="2"/>
  <c r="PW52" i="2" s="1"/>
  <c r="NN52" i="2"/>
  <c r="PX52" i="2" s="1"/>
  <c r="NO52" i="2"/>
  <c r="PY52" i="2" s="1"/>
  <c r="NP52" i="2"/>
  <c r="PZ52" i="2" s="1"/>
  <c r="NQ52" i="2"/>
  <c r="QA52" i="2" s="1"/>
  <c r="NR52" i="2"/>
  <c r="QB52" i="2" s="1"/>
  <c r="NS52" i="2"/>
  <c r="QC52" i="2" s="1"/>
  <c r="NT52" i="2"/>
  <c r="QD52" i="2" s="1"/>
  <c r="NU52" i="2"/>
  <c r="QE52" i="2" s="1"/>
  <c r="NV52" i="2"/>
  <c r="QF52" i="2" s="1"/>
  <c r="NW52" i="2"/>
  <c r="QG52" i="2" s="1"/>
  <c r="NX52" i="2"/>
  <c r="QH52" i="2" s="1"/>
  <c r="NY52" i="2"/>
  <c r="QI52" i="2" s="1"/>
  <c r="NZ52" i="2"/>
  <c r="QJ52" i="2" s="1"/>
  <c r="OA52" i="2"/>
  <c r="QK52" i="2" s="1"/>
  <c r="OB52" i="2"/>
  <c r="QL52" i="2" s="1"/>
  <c r="OC52" i="2"/>
  <c r="QM52" i="2" s="1"/>
  <c r="OC94" i="2"/>
  <c r="QM94" i="2" s="1"/>
  <c r="OC54" i="2"/>
  <c r="QM54" i="2" s="1"/>
  <c r="MZ55" i="2"/>
  <c r="PJ55" i="2" s="1"/>
  <c r="NA55" i="2"/>
  <c r="PK55" i="2" s="1"/>
  <c r="NB55" i="2"/>
  <c r="PL55" i="2" s="1"/>
  <c r="NC55" i="2"/>
  <c r="PM55" i="2" s="1"/>
  <c r="ND55" i="2"/>
  <c r="PN55" i="2" s="1"/>
  <c r="NE55" i="2"/>
  <c r="PO55" i="2" s="1"/>
  <c r="NF55" i="2"/>
  <c r="PP55" i="2" s="1"/>
  <c r="NG55" i="2"/>
  <c r="PQ55" i="2" s="1"/>
  <c r="NH55" i="2"/>
  <c r="PR55" i="2" s="1"/>
  <c r="NI55" i="2"/>
  <c r="PS55" i="2" s="1"/>
  <c r="NJ55" i="2"/>
  <c r="PT55" i="2" s="1"/>
  <c r="NK55" i="2"/>
  <c r="PU55" i="2" s="1"/>
  <c r="NL55" i="2"/>
  <c r="PV55" i="2" s="1"/>
  <c r="NM55" i="2"/>
  <c r="PW55" i="2" s="1"/>
  <c r="NN55" i="2"/>
  <c r="PX55" i="2" s="1"/>
  <c r="NO55" i="2"/>
  <c r="PY55" i="2" s="1"/>
  <c r="NP55" i="2"/>
  <c r="PZ55" i="2" s="1"/>
  <c r="NQ55" i="2"/>
  <c r="QA55" i="2" s="1"/>
  <c r="NR55" i="2"/>
  <c r="QB55" i="2" s="1"/>
  <c r="NS55" i="2"/>
  <c r="QC55" i="2" s="1"/>
  <c r="NT55" i="2"/>
  <c r="QD55" i="2" s="1"/>
  <c r="NU55" i="2"/>
  <c r="QE55" i="2" s="1"/>
  <c r="NV55" i="2"/>
  <c r="QF55" i="2" s="1"/>
  <c r="NW55" i="2"/>
  <c r="QG55" i="2" s="1"/>
  <c r="NX55" i="2"/>
  <c r="QH55" i="2" s="1"/>
  <c r="NY55" i="2"/>
  <c r="QI55" i="2" s="1"/>
  <c r="NZ55" i="2"/>
  <c r="QJ55" i="2" s="1"/>
  <c r="OA55" i="2"/>
  <c r="QK55" i="2" s="1"/>
  <c r="OB55" i="2"/>
  <c r="QL55" i="2" s="1"/>
  <c r="OC55" i="2"/>
  <c r="QM55" i="2" s="1"/>
  <c r="OC48" i="2"/>
  <c r="QM48" i="2" s="1"/>
  <c r="MZ57" i="2"/>
  <c r="PJ57" i="2" s="1"/>
  <c r="NA57" i="2"/>
  <c r="PK57" i="2" s="1"/>
  <c r="NB57" i="2"/>
  <c r="PL57" i="2" s="1"/>
  <c r="NC57" i="2"/>
  <c r="PM57" i="2" s="1"/>
  <c r="ND57" i="2"/>
  <c r="PN57" i="2" s="1"/>
  <c r="NE57" i="2"/>
  <c r="PO57" i="2" s="1"/>
  <c r="NF57" i="2"/>
  <c r="PP57" i="2" s="1"/>
  <c r="NG57" i="2"/>
  <c r="PQ57" i="2" s="1"/>
  <c r="NH57" i="2"/>
  <c r="PR57" i="2" s="1"/>
  <c r="NI57" i="2"/>
  <c r="PS57" i="2" s="1"/>
  <c r="NJ57" i="2"/>
  <c r="PT57" i="2" s="1"/>
  <c r="NK57" i="2"/>
  <c r="PU57" i="2" s="1"/>
  <c r="NL57" i="2"/>
  <c r="PV57" i="2" s="1"/>
  <c r="NM57" i="2"/>
  <c r="PW57" i="2" s="1"/>
  <c r="NN57" i="2"/>
  <c r="PX57" i="2" s="1"/>
  <c r="NO57" i="2"/>
  <c r="PY57" i="2" s="1"/>
  <c r="NP57" i="2"/>
  <c r="PZ57" i="2" s="1"/>
  <c r="NQ57" i="2"/>
  <c r="QA57" i="2" s="1"/>
  <c r="NR57" i="2"/>
  <c r="QB57" i="2" s="1"/>
  <c r="NS57" i="2"/>
  <c r="QC57" i="2" s="1"/>
  <c r="NT57" i="2"/>
  <c r="QD57" i="2" s="1"/>
  <c r="NU57" i="2"/>
  <c r="QE57" i="2" s="1"/>
  <c r="NV57" i="2"/>
  <c r="QF57" i="2" s="1"/>
  <c r="NW57" i="2"/>
  <c r="QG57" i="2" s="1"/>
  <c r="NX57" i="2"/>
  <c r="QH57" i="2" s="1"/>
  <c r="NY57" i="2"/>
  <c r="QI57" i="2" s="1"/>
  <c r="NZ57" i="2"/>
  <c r="QJ57" i="2" s="1"/>
  <c r="OA57" i="2"/>
  <c r="QK57" i="2" s="1"/>
  <c r="OB57" i="2"/>
  <c r="QL57" i="2" s="1"/>
  <c r="OC57" i="2"/>
  <c r="QM57" i="2" s="1"/>
  <c r="MZ58" i="2"/>
  <c r="PJ58" i="2" s="1"/>
  <c r="NA58" i="2"/>
  <c r="PK58" i="2" s="1"/>
  <c r="NB58" i="2"/>
  <c r="PL58" i="2" s="1"/>
  <c r="NC58" i="2"/>
  <c r="PM58" i="2" s="1"/>
  <c r="ND58" i="2"/>
  <c r="PN58" i="2" s="1"/>
  <c r="NE58" i="2"/>
  <c r="PO58" i="2" s="1"/>
  <c r="NF58" i="2"/>
  <c r="PP58" i="2" s="1"/>
  <c r="NG58" i="2"/>
  <c r="PQ58" i="2" s="1"/>
  <c r="NH58" i="2"/>
  <c r="PR58" i="2" s="1"/>
  <c r="NI58" i="2"/>
  <c r="PS58" i="2" s="1"/>
  <c r="NJ58" i="2"/>
  <c r="PT58" i="2" s="1"/>
  <c r="NK58" i="2"/>
  <c r="PU58" i="2" s="1"/>
  <c r="NL58" i="2"/>
  <c r="PV58" i="2" s="1"/>
  <c r="NM58" i="2"/>
  <c r="PW58" i="2" s="1"/>
  <c r="NN58" i="2"/>
  <c r="PX58" i="2" s="1"/>
  <c r="NO58" i="2"/>
  <c r="PY58" i="2" s="1"/>
  <c r="NP58" i="2"/>
  <c r="PZ58" i="2" s="1"/>
  <c r="NQ58" i="2"/>
  <c r="QA58" i="2" s="1"/>
  <c r="NR58" i="2"/>
  <c r="QB58" i="2" s="1"/>
  <c r="NS58" i="2"/>
  <c r="QC58" i="2" s="1"/>
  <c r="NT58" i="2"/>
  <c r="QD58" i="2" s="1"/>
  <c r="NU58" i="2"/>
  <c r="QE58" i="2" s="1"/>
  <c r="NV58" i="2"/>
  <c r="QF58" i="2" s="1"/>
  <c r="NW58" i="2"/>
  <c r="QG58" i="2" s="1"/>
  <c r="NX58" i="2"/>
  <c r="QH58" i="2" s="1"/>
  <c r="NY58" i="2"/>
  <c r="QI58" i="2" s="1"/>
  <c r="NZ58" i="2"/>
  <c r="QJ58" i="2" s="1"/>
  <c r="OA58" i="2"/>
  <c r="QK58" i="2" s="1"/>
  <c r="OB58" i="2"/>
  <c r="QL58" i="2" s="1"/>
  <c r="OC58" i="2"/>
  <c r="QM58" i="2" s="1"/>
  <c r="OC59" i="2"/>
  <c r="QM59" i="2" s="1"/>
  <c r="OC74" i="2"/>
  <c r="QM74" i="2" s="1"/>
  <c r="OC47" i="2"/>
  <c r="QM47" i="2" s="1"/>
  <c r="MZ62" i="2"/>
  <c r="PJ62" i="2" s="1"/>
  <c r="NA62" i="2"/>
  <c r="PK62" i="2" s="1"/>
  <c r="NB62" i="2"/>
  <c r="PL62" i="2" s="1"/>
  <c r="NC62" i="2"/>
  <c r="PM62" i="2" s="1"/>
  <c r="ND62" i="2"/>
  <c r="PN62" i="2" s="1"/>
  <c r="NE62" i="2"/>
  <c r="PO62" i="2" s="1"/>
  <c r="NF62" i="2"/>
  <c r="PP62" i="2" s="1"/>
  <c r="NG62" i="2"/>
  <c r="PQ62" i="2" s="1"/>
  <c r="NH62" i="2"/>
  <c r="PR62" i="2" s="1"/>
  <c r="NI62" i="2"/>
  <c r="PS62" i="2" s="1"/>
  <c r="NJ62" i="2"/>
  <c r="PT62" i="2" s="1"/>
  <c r="NK62" i="2"/>
  <c r="PU62" i="2" s="1"/>
  <c r="NL62" i="2"/>
  <c r="PV62" i="2" s="1"/>
  <c r="NM62" i="2"/>
  <c r="PW62" i="2" s="1"/>
  <c r="NN62" i="2"/>
  <c r="PX62" i="2" s="1"/>
  <c r="NO62" i="2"/>
  <c r="PY62" i="2" s="1"/>
  <c r="NP62" i="2"/>
  <c r="PZ62" i="2" s="1"/>
  <c r="NQ62" i="2"/>
  <c r="QA62" i="2" s="1"/>
  <c r="NR62" i="2"/>
  <c r="QB62" i="2" s="1"/>
  <c r="NS62" i="2"/>
  <c r="QC62" i="2" s="1"/>
  <c r="NT62" i="2"/>
  <c r="QD62" i="2" s="1"/>
  <c r="NU62" i="2"/>
  <c r="QE62" i="2" s="1"/>
  <c r="NV62" i="2"/>
  <c r="QF62" i="2" s="1"/>
  <c r="NW62" i="2"/>
  <c r="QG62" i="2" s="1"/>
  <c r="NX62" i="2"/>
  <c r="QH62" i="2" s="1"/>
  <c r="NY62" i="2"/>
  <c r="QI62" i="2" s="1"/>
  <c r="NZ62" i="2"/>
  <c r="QJ62" i="2" s="1"/>
  <c r="OA62" i="2"/>
  <c r="QK62" i="2" s="1"/>
  <c r="OB62" i="2"/>
  <c r="QL62" i="2" s="1"/>
  <c r="OC62" i="2"/>
  <c r="QM62" i="2" s="1"/>
  <c r="OC6" i="2"/>
  <c r="QM6" i="2" s="1"/>
  <c r="OC81" i="2"/>
  <c r="QM81" i="2" s="1"/>
  <c r="OC65" i="2"/>
  <c r="QM65" i="2" s="1"/>
  <c r="OC66" i="2"/>
  <c r="QM66" i="2" s="1"/>
  <c r="OC11" i="2"/>
  <c r="QM11" i="2" s="1"/>
  <c r="OC87" i="2"/>
  <c r="QM87" i="2" s="1"/>
  <c r="OC69" i="2"/>
  <c r="QM69" i="2" s="1"/>
  <c r="OC70" i="2"/>
  <c r="QM70" i="2" s="1"/>
  <c r="OC33" i="2"/>
  <c r="QM33" i="2" s="1"/>
  <c r="OC72" i="2"/>
  <c r="QM72" i="2" s="1"/>
  <c r="OC73" i="2"/>
  <c r="QM73" i="2" s="1"/>
  <c r="OC88" i="2"/>
  <c r="QM88" i="2" s="1"/>
  <c r="OC46" i="2"/>
  <c r="QM46" i="2" s="1"/>
  <c r="MZ76" i="2"/>
  <c r="PJ76" i="2" s="1"/>
  <c r="NA76" i="2"/>
  <c r="PK76" i="2" s="1"/>
  <c r="NB76" i="2"/>
  <c r="PL76" i="2" s="1"/>
  <c r="NC76" i="2"/>
  <c r="PM76" i="2" s="1"/>
  <c r="ND76" i="2"/>
  <c r="PN76" i="2" s="1"/>
  <c r="NE76" i="2"/>
  <c r="PO76" i="2" s="1"/>
  <c r="NF76" i="2"/>
  <c r="PP76" i="2" s="1"/>
  <c r="NG76" i="2"/>
  <c r="PQ76" i="2" s="1"/>
  <c r="NH76" i="2"/>
  <c r="PR76" i="2" s="1"/>
  <c r="NI76" i="2"/>
  <c r="PS76" i="2" s="1"/>
  <c r="NJ76" i="2"/>
  <c r="PT76" i="2" s="1"/>
  <c r="NK76" i="2"/>
  <c r="PU76" i="2" s="1"/>
  <c r="NL76" i="2"/>
  <c r="PV76" i="2" s="1"/>
  <c r="NM76" i="2"/>
  <c r="PW76" i="2" s="1"/>
  <c r="NN76" i="2"/>
  <c r="PX76" i="2" s="1"/>
  <c r="NO76" i="2"/>
  <c r="PY76" i="2" s="1"/>
  <c r="NP76" i="2"/>
  <c r="PZ76" i="2" s="1"/>
  <c r="NQ76" i="2"/>
  <c r="QA76" i="2" s="1"/>
  <c r="NR76" i="2"/>
  <c r="QB76" i="2" s="1"/>
  <c r="NS76" i="2"/>
  <c r="QC76" i="2" s="1"/>
  <c r="NT76" i="2"/>
  <c r="QD76" i="2" s="1"/>
  <c r="NU76" i="2"/>
  <c r="QE76" i="2" s="1"/>
  <c r="NV76" i="2"/>
  <c r="QF76" i="2" s="1"/>
  <c r="NW76" i="2"/>
  <c r="QG76" i="2" s="1"/>
  <c r="NX76" i="2"/>
  <c r="QH76" i="2" s="1"/>
  <c r="NY76" i="2"/>
  <c r="QI76" i="2" s="1"/>
  <c r="NZ76" i="2"/>
  <c r="QJ76" i="2" s="1"/>
  <c r="OA76" i="2"/>
  <c r="QK76" i="2" s="1"/>
  <c r="OB76" i="2"/>
  <c r="QL76" i="2" s="1"/>
  <c r="OC76" i="2"/>
  <c r="QM76" i="2" s="1"/>
  <c r="OC77" i="2"/>
  <c r="QM77" i="2" s="1"/>
  <c r="MZ78" i="2"/>
  <c r="PJ78" i="2" s="1"/>
  <c r="NA78" i="2"/>
  <c r="PK78" i="2" s="1"/>
  <c r="NB78" i="2"/>
  <c r="PL78" i="2" s="1"/>
  <c r="NC78" i="2"/>
  <c r="PM78" i="2" s="1"/>
  <c r="ND78" i="2"/>
  <c r="PN78" i="2" s="1"/>
  <c r="NE78" i="2"/>
  <c r="PO78" i="2" s="1"/>
  <c r="NF78" i="2"/>
  <c r="PP78" i="2" s="1"/>
  <c r="NG78" i="2"/>
  <c r="PQ78" i="2" s="1"/>
  <c r="NH78" i="2"/>
  <c r="PR78" i="2" s="1"/>
  <c r="NI78" i="2"/>
  <c r="PS78" i="2" s="1"/>
  <c r="NJ78" i="2"/>
  <c r="PT78" i="2" s="1"/>
  <c r="NK78" i="2"/>
  <c r="PU78" i="2" s="1"/>
  <c r="NL78" i="2"/>
  <c r="PV78" i="2" s="1"/>
  <c r="NM78" i="2"/>
  <c r="PW78" i="2" s="1"/>
  <c r="NN78" i="2"/>
  <c r="PX78" i="2" s="1"/>
  <c r="NO78" i="2"/>
  <c r="PY78" i="2" s="1"/>
  <c r="NP78" i="2"/>
  <c r="PZ78" i="2" s="1"/>
  <c r="NQ78" i="2"/>
  <c r="QA78" i="2" s="1"/>
  <c r="NR78" i="2"/>
  <c r="QB78" i="2" s="1"/>
  <c r="NS78" i="2"/>
  <c r="QC78" i="2" s="1"/>
  <c r="NT78" i="2"/>
  <c r="QD78" i="2" s="1"/>
  <c r="NU78" i="2"/>
  <c r="QE78" i="2" s="1"/>
  <c r="NV78" i="2"/>
  <c r="QF78" i="2" s="1"/>
  <c r="NW78" i="2"/>
  <c r="QG78" i="2" s="1"/>
  <c r="NX78" i="2"/>
  <c r="QH78" i="2" s="1"/>
  <c r="NY78" i="2"/>
  <c r="QI78" i="2" s="1"/>
  <c r="NZ78" i="2"/>
  <c r="QJ78" i="2" s="1"/>
  <c r="OA78" i="2"/>
  <c r="QK78" i="2" s="1"/>
  <c r="OB78" i="2"/>
  <c r="QL78" i="2" s="1"/>
  <c r="OC78" i="2"/>
  <c r="QM78" i="2" s="1"/>
  <c r="OC64" i="2"/>
  <c r="QM64" i="2" s="1"/>
  <c r="OC80" i="2"/>
  <c r="QM80" i="2" s="1"/>
  <c r="OC92" i="2"/>
  <c r="QM92" i="2" s="1"/>
  <c r="OC91" i="2"/>
  <c r="QM91" i="2" s="1"/>
  <c r="NH83" i="2"/>
  <c r="PR83" i="2" s="1"/>
  <c r="NI83" i="2"/>
  <c r="PS83" i="2" s="1"/>
  <c r="NJ83" i="2"/>
  <c r="PT83" i="2" s="1"/>
  <c r="NL83" i="2"/>
  <c r="PV83" i="2" s="1"/>
  <c r="NM83" i="2"/>
  <c r="PW83" i="2" s="1"/>
  <c r="NN83" i="2"/>
  <c r="PX83" i="2" s="1"/>
  <c r="NO83" i="2"/>
  <c r="PY83" i="2" s="1"/>
  <c r="NP83" i="2"/>
  <c r="PZ83" i="2" s="1"/>
  <c r="NQ83" i="2"/>
  <c r="QA83" i="2" s="1"/>
  <c r="NR83" i="2"/>
  <c r="QB83" i="2" s="1"/>
  <c r="NS83" i="2"/>
  <c r="QC83" i="2" s="1"/>
  <c r="OC83" i="2"/>
  <c r="QM83" i="2" s="1"/>
  <c r="OC56" i="2"/>
  <c r="QM56" i="2" s="1"/>
  <c r="OC84" i="2"/>
  <c r="QM84" i="2" s="1"/>
  <c r="OC63" i="2"/>
  <c r="QM63" i="2" s="1"/>
  <c r="OC86" i="2"/>
  <c r="QM86" i="2" s="1"/>
  <c r="OC97" i="2"/>
  <c r="QM97" i="2" s="1"/>
  <c r="OC93" i="2"/>
  <c r="QM93" i="2" s="1"/>
  <c r="OC79" i="2"/>
  <c r="QM79" i="2" s="1"/>
  <c r="OC60" i="2"/>
  <c r="QM60" i="2" s="1"/>
  <c r="OC82" i="2"/>
  <c r="QM82" i="2" s="1"/>
  <c r="OC16" i="2"/>
  <c r="QM16" i="2" s="1"/>
  <c r="OC5" i="2"/>
  <c r="QM5" i="2" s="1"/>
  <c r="OC68" i="2"/>
  <c r="QM68" i="2" s="1"/>
  <c r="OC95" i="2"/>
  <c r="QM95" i="2" s="1"/>
  <c r="OC90" i="2"/>
  <c r="QM90" i="2" s="1"/>
  <c r="NA4" i="2"/>
  <c r="NB4" i="2"/>
  <c r="NC4" i="2"/>
  <c r="ND4" i="2"/>
  <c r="NE4" i="2"/>
  <c r="NF4" i="2"/>
  <c r="NG4" i="2"/>
  <c r="NH4" i="2"/>
  <c r="NI4" i="2"/>
  <c r="NJ4" i="2"/>
  <c r="NK4" i="2"/>
  <c r="NL4" i="2"/>
  <c r="NM4" i="2"/>
  <c r="NN4" i="2"/>
  <c r="NO4" i="2"/>
  <c r="NP4" i="2"/>
  <c r="NQ4" i="2"/>
  <c r="NR4" i="2"/>
  <c r="NS4" i="2"/>
  <c r="NT4" i="2"/>
  <c r="NU4" i="2"/>
  <c r="NV4" i="2"/>
  <c r="NW4" i="2"/>
  <c r="NX4" i="2"/>
  <c r="NY4" i="2"/>
  <c r="NZ4" i="2"/>
  <c r="OA4" i="2"/>
  <c r="OB4" i="2"/>
  <c r="OC4" i="2"/>
  <c r="MZ4" i="2"/>
  <c r="MY9" i="2"/>
  <c r="MY12" i="2"/>
  <c r="MY13" i="2"/>
  <c r="MY17" i="2"/>
  <c r="MY18" i="2"/>
  <c r="MY19" i="2"/>
  <c r="MY20" i="2"/>
  <c r="MY21" i="2"/>
  <c r="MY22" i="2"/>
  <c r="MY23" i="2"/>
  <c r="MY25" i="2"/>
  <c r="MY26" i="2"/>
  <c r="MY27" i="2"/>
  <c r="MY28" i="2"/>
  <c r="MY29" i="2"/>
  <c r="MY30" i="2"/>
  <c r="MY31" i="2"/>
  <c r="MY32" i="2"/>
  <c r="MY35" i="2"/>
  <c r="MY36" i="2"/>
  <c r="MY37" i="2"/>
  <c r="MY38" i="2"/>
  <c r="MY39" i="2"/>
  <c r="MY40" i="2"/>
  <c r="MY41" i="2"/>
  <c r="MY43" i="2"/>
  <c r="MY45" i="2"/>
  <c r="MY49" i="2"/>
  <c r="MY50" i="2"/>
  <c r="MY51" i="2"/>
  <c r="MY52" i="2"/>
  <c r="MY55" i="2"/>
  <c r="MY57" i="2"/>
  <c r="MY58" i="2"/>
  <c r="MY62" i="2"/>
  <c r="MY76" i="2"/>
  <c r="MY78" i="2"/>
  <c r="MY4" i="2"/>
  <c r="Q67" i="2"/>
  <c r="U67" i="2" s="1"/>
  <c r="Q85" i="2"/>
  <c r="U85" i="2" s="1"/>
  <c r="Q7" i="2"/>
  <c r="U7" i="2" s="1"/>
  <c r="Q75" i="2"/>
  <c r="U75" i="2" s="1"/>
  <c r="Q9" i="2"/>
  <c r="U9" i="2" s="1"/>
  <c r="Q61" i="2"/>
  <c r="U61" i="2" s="1"/>
  <c r="Q89" i="2"/>
  <c r="U89" i="2" s="1"/>
  <c r="Q12" i="2"/>
  <c r="U12" i="2" s="1"/>
  <c r="Q13" i="2"/>
  <c r="U13" i="2" s="1"/>
  <c r="Q14" i="2"/>
  <c r="U14" i="2" s="1"/>
  <c r="Q10" i="2"/>
  <c r="U10" i="2" s="1"/>
  <c r="Q71" i="2"/>
  <c r="U71" i="2" s="1"/>
  <c r="Q17" i="2"/>
  <c r="U17" i="2" s="1"/>
  <c r="Q18" i="2"/>
  <c r="U18" i="2" s="1"/>
  <c r="Q19" i="2"/>
  <c r="U19" i="2" s="1"/>
  <c r="Q20" i="2"/>
  <c r="U20" i="2" s="1"/>
  <c r="Q21" i="2"/>
  <c r="U21" i="2" s="1"/>
  <c r="Q22" i="2"/>
  <c r="U22" i="2" s="1"/>
  <c r="Q23" i="2"/>
  <c r="U23" i="2" s="1"/>
  <c r="Q24" i="2"/>
  <c r="U24" i="2" s="1"/>
  <c r="Q25" i="2"/>
  <c r="U25" i="2" s="1"/>
  <c r="Q26" i="2"/>
  <c r="U26" i="2" s="1"/>
  <c r="Q27" i="2"/>
  <c r="U27" i="2" s="1"/>
  <c r="Q28" i="2"/>
  <c r="U28" i="2" s="1"/>
  <c r="Q29" i="2"/>
  <c r="U29" i="2" s="1"/>
  <c r="Q30" i="2"/>
  <c r="U30" i="2" s="1"/>
  <c r="Q31" i="2"/>
  <c r="U31" i="2" s="1"/>
  <c r="Q32" i="2"/>
  <c r="U32" i="2" s="1"/>
  <c r="Q96" i="2"/>
  <c r="U96" i="2" s="1"/>
  <c r="Q34" i="2"/>
  <c r="U34" i="2" s="1"/>
  <c r="Q35" i="2"/>
  <c r="U35" i="2" s="1"/>
  <c r="Q36" i="2"/>
  <c r="U36" i="2" s="1"/>
  <c r="Q37" i="2"/>
  <c r="U37" i="2" s="1"/>
  <c r="Q38" i="2"/>
  <c r="U38" i="2" s="1"/>
  <c r="Q39" i="2"/>
  <c r="U39" i="2" s="1"/>
  <c r="Q40" i="2"/>
  <c r="U40" i="2" s="1"/>
  <c r="Q41" i="2"/>
  <c r="U41" i="2" s="1"/>
  <c r="Q8" i="2"/>
  <c r="U8" i="2" s="1"/>
  <c r="Q43" i="2"/>
  <c r="U43" i="2" s="1"/>
  <c r="Q44" i="2"/>
  <c r="U44" i="2" s="1"/>
  <c r="Q45" i="2"/>
  <c r="U45" i="2" s="1"/>
  <c r="Q53" i="2"/>
  <c r="U53" i="2" s="1"/>
  <c r="Q15" i="2"/>
  <c r="U15" i="2" s="1"/>
  <c r="Q49" i="2"/>
  <c r="U49" i="2" s="1"/>
  <c r="Q50" i="2"/>
  <c r="U50" i="2" s="1"/>
  <c r="Q51" i="2"/>
  <c r="U51" i="2" s="1"/>
  <c r="Q52" i="2"/>
  <c r="U52" i="2" s="1"/>
  <c r="Q94" i="2"/>
  <c r="U94" i="2" s="1"/>
  <c r="Q54" i="2"/>
  <c r="U54" i="2" s="1"/>
  <c r="Q55" i="2"/>
  <c r="U55" i="2" s="1"/>
  <c r="Q48" i="2"/>
  <c r="U48" i="2" s="1"/>
  <c r="Q57" i="2"/>
  <c r="U57" i="2" s="1"/>
  <c r="Q58" i="2"/>
  <c r="U58" i="2" s="1"/>
  <c r="Q59" i="2"/>
  <c r="U59" i="2" s="1"/>
  <c r="Q74" i="2"/>
  <c r="U74" i="2" s="1"/>
  <c r="Q47" i="2"/>
  <c r="U47" i="2" s="1"/>
  <c r="Q62" i="2"/>
  <c r="U62" i="2" s="1"/>
  <c r="Q6" i="2"/>
  <c r="U6" i="2" s="1"/>
  <c r="Q81" i="2"/>
  <c r="U81" i="2" s="1"/>
  <c r="Q65" i="2"/>
  <c r="U65" i="2" s="1"/>
  <c r="Q66" i="2"/>
  <c r="U66" i="2" s="1"/>
  <c r="Q11" i="2"/>
  <c r="U11" i="2" s="1"/>
  <c r="Q87" i="2"/>
  <c r="U87" i="2" s="1"/>
  <c r="Q69" i="2"/>
  <c r="U69" i="2" s="1"/>
  <c r="Q70" i="2"/>
  <c r="U70" i="2" s="1"/>
  <c r="Q33" i="2"/>
  <c r="U33" i="2" s="1"/>
  <c r="Q72" i="2"/>
  <c r="U72" i="2" s="1"/>
  <c r="Q73" i="2"/>
  <c r="U73" i="2" s="1"/>
  <c r="Q88" i="2"/>
  <c r="U88" i="2" s="1"/>
  <c r="Q46" i="2"/>
  <c r="U46" i="2" s="1"/>
  <c r="Q76" i="2"/>
  <c r="U76" i="2" s="1"/>
  <c r="Q77" i="2"/>
  <c r="U77" i="2" s="1"/>
  <c r="Q78" i="2"/>
  <c r="U78" i="2" s="1"/>
  <c r="Q64" i="2"/>
  <c r="U64" i="2" s="1"/>
  <c r="Q80" i="2"/>
  <c r="U80" i="2" s="1"/>
  <c r="Q92" i="2"/>
  <c r="U92" i="2" s="1"/>
  <c r="Q91" i="2"/>
  <c r="U91" i="2" s="1"/>
  <c r="Q83" i="2"/>
  <c r="U83" i="2" s="1"/>
  <c r="Q56" i="2"/>
  <c r="U56" i="2" s="1"/>
  <c r="Q84" i="2"/>
  <c r="U84" i="2" s="1"/>
  <c r="Q63" i="2"/>
  <c r="U63" i="2" s="1"/>
  <c r="Q86" i="2"/>
  <c r="U86" i="2" s="1"/>
  <c r="Q97" i="2"/>
  <c r="U97" i="2" s="1"/>
  <c r="Q93" i="2"/>
  <c r="U93" i="2" s="1"/>
  <c r="Q79" i="2"/>
  <c r="U79" i="2" s="1"/>
  <c r="Q60" i="2"/>
  <c r="U60" i="2" s="1"/>
  <c r="Q82" i="2"/>
  <c r="U82" i="2" s="1"/>
  <c r="Q16" i="2"/>
  <c r="U16" i="2" s="1"/>
  <c r="Q5" i="2"/>
  <c r="U5" i="2" s="1"/>
  <c r="Q68" i="2"/>
  <c r="U68" i="2" s="1"/>
  <c r="Q95" i="2"/>
  <c r="U95" i="2" s="1"/>
  <c r="Q90" i="2"/>
  <c r="U90" i="2" s="1"/>
  <c r="P67" i="2"/>
  <c r="T67" i="2" s="1"/>
  <c r="P85" i="2"/>
  <c r="T85" i="2" s="1"/>
  <c r="P7" i="2"/>
  <c r="T7" i="2" s="1"/>
  <c r="P75" i="2"/>
  <c r="T75" i="2" s="1"/>
  <c r="P9" i="2"/>
  <c r="T9" i="2" s="1"/>
  <c r="P61" i="2"/>
  <c r="T61" i="2" s="1"/>
  <c r="P89" i="2"/>
  <c r="T89" i="2" s="1"/>
  <c r="P12" i="2"/>
  <c r="T12" i="2" s="1"/>
  <c r="P13" i="2"/>
  <c r="T13" i="2" s="1"/>
  <c r="P14" i="2"/>
  <c r="T14" i="2" s="1"/>
  <c r="P10" i="2"/>
  <c r="T10" i="2" s="1"/>
  <c r="P71" i="2"/>
  <c r="T71" i="2" s="1"/>
  <c r="P17" i="2"/>
  <c r="T17" i="2" s="1"/>
  <c r="P18" i="2"/>
  <c r="T18" i="2" s="1"/>
  <c r="P19" i="2"/>
  <c r="T19" i="2" s="1"/>
  <c r="P20" i="2"/>
  <c r="T20" i="2" s="1"/>
  <c r="P21" i="2"/>
  <c r="T21" i="2" s="1"/>
  <c r="P22" i="2"/>
  <c r="T22" i="2" s="1"/>
  <c r="P23" i="2"/>
  <c r="T23" i="2" s="1"/>
  <c r="P24" i="2"/>
  <c r="T24" i="2" s="1"/>
  <c r="P25" i="2"/>
  <c r="T25" i="2" s="1"/>
  <c r="P26" i="2"/>
  <c r="T26" i="2" s="1"/>
  <c r="P27" i="2"/>
  <c r="T27" i="2" s="1"/>
  <c r="P28" i="2"/>
  <c r="T28" i="2" s="1"/>
  <c r="P29" i="2"/>
  <c r="T29" i="2" s="1"/>
  <c r="P30" i="2"/>
  <c r="T30" i="2" s="1"/>
  <c r="P31" i="2"/>
  <c r="T31" i="2" s="1"/>
  <c r="P32" i="2"/>
  <c r="T32" i="2" s="1"/>
  <c r="P96" i="2"/>
  <c r="T96" i="2" s="1"/>
  <c r="P34" i="2"/>
  <c r="T34" i="2" s="1"/>
  <c r="P35" i="2"/>
  <c r="T35" i="2" s="1"/>
  <c r="P36" i="2"/>
  <c r="T36" i="2" s="1"/>
  <c r="P37" i="2"/>
  <c r="T37" i="2" s="1"/>
  <c r="P38" i="2"/>
  <c r="T38" i="2" s="1"/>
  <c r="P39" i="2"/>
  <c r="T39" i="2" s="1"/>
  <c r="P40" i="2"/>
  <c r="T40" i="2" s="1"/>
  <c r="P41" i="2"/>
  <c r="T41" i="2" s="1"/>
  <c r="P8" i="2"/>
  <c r="T8" i="2" s="1"/>
  <c r="P43" i="2"/>
  <c r="T43" i="2" s="1"/>
  <c r="P44" i="2"/>
  <c r="T44" i="2" s="1"/>
  <c r="P45" i="2"/>
  <c r="T45" i="2" s="1"/>
  <c r="P53" i="2"/>
  <c r="T53" i="2" s="1"/>
  <c r="P15" i="2"/>
  <c r="T15" i="2" s="1"/>
  <c r="P49" i="2"/>
  <c r="T49" i="2" s="1"/>
  <c r="P50" i="2"/>
  <c r="T50" i="2" s="1"/>
  <c r="P51" i="2"/>
  <c r="T51" i="2" s="1"/>
  <c r="P52" i="2"/>
  <c r="T52" i="2" s="1"/>
  <c r="P94" i="2"/>
  <c r="T94" i="2" s="1"/>
  <c r="P54" i="2"/>
  <c r="T54" i="2" s="1"/>
  <c r="P55" i="2"/>
  <c r="T55" i="2" s="1"/>
  <c r="P48" i="2"/>
  <c r="T48" i="2" s="1"/>
  <c r="P57" i="2"/>
  <c r="T57" i="2" s="1"/>
  <c r="P58" i="2"/>
  <c r="T58" i="2" s="1"/>
  <c r="P59" i="2"/>
  <c r="T59" i="2" s="1"/>
  <c r="P74" i="2"/>
  <c r="T74" i="2" s="1"/>
  <c r="P47" i="2"/>
  <c r="T47" i="2" s="1"/>
  <c r="P62" i="2"/>
  <c r="T62" i="2" s="1"/>
  <c r="P6" i="2"/>
  <c r="T6" i="2" s="1"/>
  <c r="P81" i="2"/>
  <c r="T81" i="2" s="1"/>
  <c r="P65" i="2"/>
  <c r="T65" i="2" s="1"/>
  <c r="P66" i="2"/>
  <c r="T66" i="2" s="1"/>
  <c r="P11" i="2"/>
  <c r="T11" i="2" s="1"/>
  <c r="P87" i="2"/>
  <c r="T87" i="2" s="1"/>
  <c r="P69" i="2"/>
  <c r="T69" i="2" s="1"/>
  <c r="P70" i="2"/>
  <c r="T70" i="2" s="1"/>
  <c r="P33" i="2"/>
  <c r="T33" i="2" s="1"/>
  <c r="P72" i="2"/>
  <c r="T72" i="2" s="1"/>
  <c r="P73" i="2"/>
  <c r="T73" i="2" s="1"/>
  <c r="P88" i="2"/>
  <c r="T88" i="2" s="1"/>
  <c r="P46" i="2"/>
  <c r="T46" i="2" s="1"/>
  <c r="P76" i="2"/>
  <c r="T76" i="2" s="1"/>
  <c r="P77" i="2"/>
  <c r="T77" i="2" s="1"/>
  <c r="P78" i="2"/>
  <c r="T78" i="2" s="1"/>
  <c r="P64" i="2"/>
  <c r="T64" i="2" s="1"/>
  <c r="P80" i="2"/>
  <c r="T80" i="2" s="1"/>
  <c r="P92" i="2"/>
  <c r="T92" i="2" s="1"/>
  <c r="P91" i="2"/>
  <c r="T91" i="2" s="1"/>
  <c r="P83" i="2"/>
  <c r="T83" i="2" s="1"/>
  <c r="P56" i="2"/>
  <c r="T56" i="2" s="1"/>
  <c r="P84" i="2"/>
  <c r="T84" i="2" s="1"/>
  <c r="P63" i="2"/>
  <c r="T63" i="2" s="1"/>
  <c r="P86" i="2"/>
  <c r="T86" i="2" s="1"/>
  <c r="P97" i="2"/>
  <c r="T97" i="2" s="1"/>
  <c r="P93" i="2"/>
  <c r="T93" i="2" s="1"/>
  <c r="P79" i="2"/>
  <c r="T79" i="2" s="1"/>
  <c r="P60" i="2"/>
  <c r="T60" i="2" s="1"/>
  <c r="P82" i="2"/>
  <c r="T82" i="2" s="1"/>
  <c r="P16" i="2"/>
  <c r="T16" i="2" s="1"/>
  <c r="P5" i="2"/>
  <c r="T5" i="2" s="1"/>
  <c r="P68" i="2"/>
  <c r="T68" i="2" s="1"/>
  <c r="P95" i="2"/>
  <c r="T95" i="2" s="1"/>
  <c r="P90" i="2"/>
  <c r="T90" i="2" s="1"/>
  <c r="Q4" i="2"/>
  <c r="U4" i="2" s="1"/>
  <c r="P4" i="2"/>
  <c r="T4" i="2" s="1"/>
  <c r="MJ62" i="2" l="1"/>
  <c r="MJ23" i="2"/>
  <c r="MJ52" i="2"/>
  <c r="MJ24" i="2"/>
  <c r="MJ17" i="2"/>
  <c r="MJ41" i="2"/>
  <c r="AV3" i="2"/>
  <c r="AF3" i="2"/>
  <c r="AM3" i="2"/>
  <c r="AY3" i="2"/>
  <c r="AL3" i="2"/>
  <c r="V3" i="2"/>
  <c r="AO3" i="2"/>
  <c r="AK3" i="2"/>
  <c r="X3" i="2"/>
  <c r="AI3" i="2"/>
  <c r="AN3" i="2"/>
  <c r="AT3" i="2"/>
  <c r="AD3" i="2"/>
  <c r="W3" i="2"/>
  <c r="Y3" i="2"/>
  <c r="AU3" i="2"/>
  <c r="AE3" i="2"/>
  <c r="AR3" i="2"/>
  <c r="AJ3" i="2"/>
  <c r="AB3" i="2"/>
  <c r="AG3" i="2"/>
  <c r="AW3" i="2"/>
  <c r="AQ3" i="2"/>
  <c r="AA3" i="2"/>
  <c r="AS3" i="2"/>
  <c r="Z3" i="2"/>
  <c r="AP3" i="2"/>
  <c r="AC3" i="2"/>
  <c r="AH3" i="2"/>
  <c r="AX3" i="2"/>
  <c r="IB9" i="2"/>
  <c r="HZ9" i="2"/>
  <c r="HX9" i="2"/>
  <c r="HV9" i="2"/>
  <c r="HT9" i="2"/>
  <c r="HR9" i="2"/>
  <c r="HP9" i="2"/>
  <c r="HN9" i="2"/>
  <c r="HL9" i="2"/>
  <c r="HJ9" i="2"/>
  <c r="HH9" i="2"/>
  <c r="HF9" i="2"/>
  <c r="HD9" i="2"/>
  <c r="HB9" i="2"/>
  <c r="GZ9" i="2"/>
  <c r="IC9" i="2"/>
  <c r="IA9" i="2"/>
  <c r="HY9" i="2"/>
  <c r="HW9" i="2"/>
  <c r="HU9" i="2"/>
  <c r="HS9" i="2"/>
  <c r="HQ9" i="2"/>
  <c r="HO9" i="2"/>
  <c r="HM9" i="2"/>
  <c r="HK9" i="2"/>
  <c r="HI9" i="2"/>
  <c r="HG9" i="2"/>
  <c r="HE9" i="2"/>
  <c r="HC9" i="2"/>
  <c r="HA9" i="2"/>
  <c r="HB75" i="2"/>
  <c r="HD75" i="2"/>
  <c r="HF75" i="2"/>
  <c r="HH75" i="2"/>
  <c r="HJ75" i="2"/>
  <c r="HL75" i="2"/>
  <c r="HN75" i="2"/>
  <c r="HP75" i="2"/>
  <c r="HR75" i="2"/>
  <c r="HT75" i="2"/>
  <c r="HV75" i="2"/>
  <c r="HX75" i="2"/>
  <c r="HZ75" i="2"/>
  <c r="IB75" i="2"/>
  <c r="LQ75" i="2" s="1"/>
  <c r="GZ75" i="2"/>
  <c r="HA75" i="2"/>
  <c r="HC75" i="2"/>
  <c r="HE75" i="2"/>
  <c r="HG75" i="2"/>
  <c r="HI75" i="2"/>
  <c r="HK75" i="2"/>
  <c r="HM75" i="2"/>
  <c r="HO75" i="2"/>
  <c r="HQ75" i="2"/>
  <c r="HS75" i="2"/>
  <c r="HW75" i="2"/>
  <c r="IA75" i="2"/>
  <c r="HU75" i="2"/>
  <c r="HY75" i="2"/>
  <c r="IC75" i="2"/>
  <c r="IB10" i="2"/>
  <c r="LQ10" i="2" s="1"/>
  <c r="OA10" i="2" s="1"/>
  <c r="QK10" i="2" s="1"/>
  <c r="HZ10" i="2"/>
  <c r="HX10" i="2"/>
  <c r="HV10" i="2"/>
  <c r="HT10" i="2"/>
  <c r="HR10" i="2"/>
  <c r="HP10" i="2"/>
  <c r="HN10" i="2"/>
  <c r="HL10" i="2"/>
  <c r="HJ10" i="2"/>
  <c r="HH10" i="2"/>
  <c r="HF10" i="2"/>
  <c r="HD10" i="2"/>
  <c r="HB10" i="2"/>
  <c r="GZ10" i="2"/>
  <c r="IC10" i="2"/>
  <c r="IA10" i="2"/>
  <c r="HY10" i="2"/>
  <c r="HW10" i="2"/>
  <c r="HU10" i="2"/>
  <c r="HS10" i="2"/>
  <c r="HQ10" i="2"/>
  <c r="HO10" i="2"/>
  <c r="HM10" i="2"/>
  <c r="HK10" i="2"/>
  <c r="HI10" i="2"/>
  <c r="HG10" i="2"/>
  <c r="HE10" i="2"/>
  <c r="HC10" i="2"/>
  <c r="HA10" i="2"/>
  <c r="GZ6" i="2"/>
  <c r="HB6" i="2"/>
  <c r="HD6" i="2"/>
  <c r="HF6" i="2"/>
  <c r="HH6" i="2"/>
  <c r="HJ6" i="2"/>
  <c r="HL6" i="2"/>
  <c r="HN6" i="2"/>
  <c r="HP6" i="2"/>
  <c r="HR6" i="2"/>
  <c r="HT6" i="2"/>
  <c r="HV6" i="2"/>
  <c r="HX6" i="2"/>
  <c r="HZ6" i="2"/>
  <c r="IB6" i="2"/>
  <c r="LQ6" i="2" s="1"/>
  <c r="HC6" i="2"/>
  <c r="HG6" i="2"/>
  <c r="HK6" i="2"/>
  <c r="HO6" i="2"/>
  <c r="HS6" i="2"/>
  <c r="HW6" i="2"/>
  <c r="IA6" i="2"/>
  <c r="HA6" i="2"/>
  <c r="HE6" i="2"/>
  <c r="HI6" i="2"/>
  <c r="HM6" i="2"/>
  <c r="HQ6" i="2"/>
  <c r="HU6" i="2"/>
  <c r="HY6" i="2"/>
  <c r="IC6" i="2"/>
  <c r="HH47" i="2"/>
  <c r="HJ47" i="2"/>
  <c r="HL47" i="2"/>
  <c r="HN47" i="2"/>
  <c r="HP47" i="2"/>
  <c r="HR47" i="2"/>
  <c r="HT47" i="2"/>
  <c r="HV47" i="2"/>
  <c r="HX47" i="2"/>
  <c r="HZ47" i="2"/>
  <c r="IB47" i="2"/>
  <c r="LQ47" i="2" s="1"/>
  <c r="OA47" i="2" s="1"/>
  <c r="QK47" i="2" s="1"/>
  <c r="HG47" i="2"/>
  <c r="HK47" i="2"/>
  <c r="HO47" i="2"/>
  <c r="HS47" i="2"/>
  <c r="HW47" i="2"/>
  <c r="IA47" i="2"/>
  <c r="HI47" i="2"/>
  <c r="HM47" i="2"/>
  <c r="HQ47" i="2"/>
  <c r="HU47" i="2"/>
  <c r="HY47" i="2"/>
  <c r="IC47" i="2"/>
  <c r="GZ59" i="2"/>
  <c r="HB59" i="2"/>
  <c r="HD59" i="2"/>
  <c r="HF59" i="2"/>
  <c r="HH59" i="2"/>
  <c r="HJ59" i="2"/>
  <c r="HL59" i="2"/>
  <c r="HN59" i="2"/>
  <c r="HP59" i="2"/>
  <c r="HR59" i="2"/>
  <c r="HT59" i="2"/>
  <c r="HV59" i="2"/>
  <c r="HX59" i="2"/>
  <c r="HZ59" i="2"/>
  <c r="IB59" i="2"/>
  <c r="HC59" i="2"/>
  <c r="HG59" i="2"/>
  <c r="HK59" i="2"/>
  <c r="HO59" i="2"/>
  <c r="HS59" i="2"/>
  <c r="HW59" i="2"/>
  <c r="IA59" i="2"/>
  <c r="HA59" i="2"/>
  <c r="HE59" i="2"/>
  <c r="HI59" i="2"/>
  <c r="HM59" i="2"/>
  <c r="HQ59" i="2"/>
  <c r="HU59" i="2"/>
  <c r="HY59" i="2"/>
  <c r="IC59" i="2"/>
  <c r="GZ57" i="2"/>
  <c r="HB57" i="2"/>
  <c r="HD57" i="2"/>
  <c r="HF57" i="2"/>
  <c r="HH57" i="2"/>
  <c r="HJ57" i="2"/>
  <c r="HL57" i="2"/>
  <c r="HN57" i="2"/>
  <c r="HP57" i="2"/>
  <c r="HR57" i="2"/>
  <c r="HT57" i="2"/>
  <c r="HV57" i="2"/>
  <c r="HX57" i="2"/>
  <c r="HZ57" i="2"/>
  <c r="IB57" i="2"/>
  <c r="HA57" i="2"/>
  <c r="HC57" i="2"/>
  <c r="HE57" i="2"/>
  <c r="HG57" i="2"/>
  <c r="HI57" i="2"/>
  <c r="HK57" i="2"/>
  <c r="HM57" i="2"/>
  <c r="HO57" i="2"/>
  <c r="HQ57" i="2"/>
  <c r="HS57" i="2"/>
  <c r="HU57" i="2"/>
  <c r="HW57" i="2"/>
  <c r="HY57" i="2"/>
  <c r="IA57" i="2"/>
  <c r="IC57" i="2"/>
  <c r="GZ55" i="2"/>
  <c r="HB55" i="2"/>
  <c r="HD55" i="2"/>
  <c r="HF55" i="2"/>
  <c r="HH55" i="2"/>
  <c r="HJ55" i="2"/>
  <c r="HL55" i="2"/>
  <c r="HN55" i="2"/>
  <c r="HP55" i="2"/>
  <c r="HR55" i="2"/>
  <c r="HT55" i="2"/>
  <c r="HV55" i="2"/>
  <c r="HX55" i="2"/>
  <c r="HC55" i="2"/>
  <c r="HG55" i="2"/>
  <c r="HK55" i="2"/>
  <c r="HO55" i="2"/>
  <c r="HS55" i="2"/>
  <c r="HW55" i="2"/>
  <c r="HZ55" i="2"/>
  <c r="IB55" i="2"/>
  <c r="HA55" i="2"/>
  <c r="HE55" i="2"/>
  <c r="HI55" i="2"/>
  <c r="HM55" i="2"/>
  <c r="HQ55" i="2"/>
  <c r="HU55" i="2"/>
  <c r="HY55" i="2"/>
  <c r="IA55" i="2"/>
  <c r="IC55" i="2"/>
  <c r="GZ94" i="2"/>
  <c r="HB94" i="2"/>
  <c r="HD94" i="2"/>
  <c r="HF94" i="2"/>
  <c r="HH94" i="2"/>
  <c r="HJ94" i="2"/>
  <c r="HL94" i="2"/>
  <c r="HN94" i="2"/>
  <c r="HP94" i="2"/>
  <c r="HR94" i="2"/>
  <c r="HT94" i="2"/>
  <c r="HV94" i="2"/>
  <c r="HX94" i="2"/>
  <c r="HZ94" i="2"/>
  <c r="IB94" i="2"/>
  <c r="LQ94" i="2" s="1"/>
  <c r="HC94" i="2"/>
  <c r="HG94" i="2"/>
  <c r="HK94" i="2"/>
  <c r="HO94" i="2"/>
  <c r="HS94" i="2"/>
  <c r="HW94" i="2"/>
  <c r="IA94" i="2"/>
  <c r="HA94" i="2"/>
  <c r="HE94" i="2"/>
  <c r="HI94" i="2"/>
  <c r="HM94" i="2"/>
  <c r="HQ94" i="2"/>
  <c r="HU94" i="2"/>
  <c r="HY94" i="2"/>
  <c r="IC94" i="2"/>
  <c r="GZ51" i="2"/>
  <c r="HB51" i="2"/>
  <c r="HD51" i="2"/>
  <c r="HF51" i="2"/>
  <c r="HH51" i="2"/>
  <c r="HJ51" i="2"/>
  <c r="HL51" i="2"/>
  <c r="HN51" i="2"/>
  <c r="HP51" i="2"/>
  <c r="HR51" i="2"/>
  <c r="HT51" i="2"/>
  <c r="HV51" i="2"/>
  <c r="HX51" i="2"/>
  <c r="HZ51" i="2"/>
  <c r="IB51" i="2"/>
  <c r="HC51" i="2"/>
  <c r="HG51" i="2"/>
  <c r="HK51" i="2"/>
  <c r="HO51" i="2"/>
  <c r="HS51" i="2"/>
  <c r="HW51" i="2"/>
  <c r="IA51" i="2"/>
  <c r="HA51" i="2"/>
  <c r="HE51" i="2"/>
  <c r="HI51" i="2"/>
  <c r="HM51" i="2"/>
  <c r="HQ51" i="2"/>
  <c r="HU51" i="2"/>
  <c r="HY51" i="2"/>
  <c r="IC51" i="2"/>
  <c r="GZ62" i="2"/>
  <c r="HB62" i="2"/>
  <c r="HD62" i="2"/>
  <c r="HF62" i="2"/>
  <c r="HH62" i="2"/>
  <c r="HJ62" i="2"/>
  <c r="HL62" i="2"/>
  <c r="HN62" i="2"/>
  <c r="HP62" i="2"/>
  <c r="HR62" i="2"/>
  <c r="HT62" i="2"/>
  <c r="HV62" i="2"/>
  <c r="HX62" i="2"/>
  <c r="HZ62" i="2"/>
  <c r="IB62" i="2"/>
  <c r="HA62" i="2"/>
  <c r="HE62" i="2"/>
  <c r="HI62" i="2"/>
  <c r="HM62" i="2"/>
  <c r="HQ62" i="2"/>
  <c r="HU62" i="2"/>
  <c r="HY62" i="2"/>
  <c r="IC62" i="2"/>
  <c r="HC62" i="2"/>
  <c r="HG62" i="2"/>
  <c r="HK62" i="2"/>
  <c r="HO62" i="2"/>
  <c r="HS62" i="2"/>
  <c r="HW62" i="2"/>
  <c r="IA62" i="2"/>
  <c r="GZ74" i="2"/>
  <c r="HB74" i="2"/>
  <c r="HD74" i="2"/>
  <c r="HF74" i="2"/>
  <c r="HH74" i="2"/>
  <c r="HJ74" i="2"/>
  <c r="HL74" i="2"/>
  <c r="HN74" i="2"/>
  <c r="HP74" i="2"/>
  <c r="HR74" i="2"/>
  <c r="HT74" i="2"/>
  <c r="HV74" i="2"/>
  <c r="HX74" i="2"/>
  <c r="HZ74" i="2"/>
  <c r="IB74" i="2"/>
  <c r="LQ74" i="2" s="1"/>
  <c r="HA74" i="2"/>
  <c r="HE74" i="2"/>
  <c r="HI74" i="2"/>
  <c r="HM74" i="2"/>
  <c r="HQ74" i="2"/>
  <c r="HU74" i="2"/>
  <c r="HY74" i="2"/>
  <c r="IC74" i="2"/>
  <c r="HC74" i="2"/>
  <c r="HG74" i="2"/>
  <c r="HK74" i="2"/>
  <c r="HO74" i="2"/>
  <c r="HS74" i="2"/>
  <c r="HW74" i="2"/>
  <c r="IA74" i="2"/>
  <c r="GZ58" i="2"/>
  <c r="HB58" i="2"/>
  <c r="HD58" i="2"/>
  <c r="HF58" i="2"/>
  <c r="HH58" i="2"/>
  <c r="HJ58" i="2"/>
  <c r="HL58" i="2"/>
  <c r="HN58" i="2"/>
  <c r="HP58" i="2"/>
  <c r="HR58" i="2"/>
  <c r="HT58" i="2"/>
  <c r="HV58" i="2"/>
  <c r="HX58" i="2"/>
  <c r="HZ58" i="2"/>
  <c r="IB58" i="2"/>
  <c r="HA58" i="2"/>
  <c r="HC58" i="2"/>
  <c r="HE58" i="2"/>
  <c r="HI58" i="2"/>
  <c r="HM58" i="2"/>
  <c r="HQ58" i="2"/>
  <c r="HU58" i="2"/>
  <c r="HY58" i="2"/>
  <c r="IC58" i="2"/>
  <c r="HG58" i="2"/>
  <c r="HK58" i="2"/>
  <c r="HO58" i="2"/>
  <c r="HS58" i="2"/>
  <c r="HW58" i="2"/>
  <c r="IA58" i="2"/>
  <c r="GZ48" i="2"/>
  <c r="HB48" i="2"/>
  <c r="HD48" i="2"/>
  <c r="HF48" i="2"/>
  <c r="HH48" i="2"/>
  <c r="HJ48" i="2"/>
  <c r="HL48" i="2"/>
  <c r="HN48" i="2"/>
  <c r="HP48" i="2"/>
  <c r="HR48" i="2"/>
  <c r="HT48" i="2"/>
  <c r="HV48" i="2"/>
  <c r="HX48" i="2"/>
  <c r="HZ48" i="2"/>
  <c r="IB48" i="2"/>
  <c r="LQ48" i="2" s="1"/>
  <c r="HA48" i="2"/>
  <c r="HC48" i="2"/>
  <c r="HE48" i="2"/>
  <c r="HG48" i="2"/>
  <c r="HI48" i="2"/>
  <c r="HK48" i="2"/>
  <c r="HM48" i="2"/>
  <c r="HO48" i="2"/>
  <c r="HQ48" i="2"/>
  <c r="HS48" i="2"/>
  <c r="HU48" i="2"/>
  <c r="HW48" i="2"/>
  <c r="HY48" i="2"/>
  <c r="IA48" i="2"/>
  <c r="IC48" i="2"/>
  <c r="GZ54" i="2"/>
  <c r="HB54" i="2"/>
  <c r="HD54" i="2"/>
  <c r="HF54" i="2"/>
  <c r="HH54" i="2"/>
  <c r="HJ54" i="2"/>
  <c r="HL54" i="2"/>
  <c r="HN54" i="2"/>
  <c r="HP54" i="2"/>
  <c r="HR54" i="2"/>
  <c r="HT54" i="2"/>
  <c r="HV54" i="2"/>
  <c r="HX54" i="2"/>
  <c r="HZ54" i="2"/>
  <c r="IB54" i="2"/>
  <c r="HA54" i="2"/>
  <c r="HE54" i="2"/>
  <c r="HI54" i="2"/>
  <c r="HM54" i="2"/>
  <c r="HQ54" i="2"/>
  <c r="HU54" i="2"/>
  <c r="HY54" i="2"/>
  <c r="IC54" i="2"/>
  <c r="HC54" i="2"/>
  <c r="HG54" i="2"/>
  <c r="HK54" i="2"/>
  <c r="HO54" i="2"/>
  <c r="HS54" i="2"/>
  <c r="HW54" i="2"/>
  <c r="IA54" i="2"/>
  <c r="GZ52" i="2"/>
  <c r="HB52" i="2"/>
  <c r="HD52" i="2"/>
  <c r="HF52" i="2"/>
  <c r="HH52" i="2"/>
  <c r="HJ52" i="2"/>
  <c r="HL52" i="2"/>
  <c r="HN52" i="2"/>
  <c r="HP52" i="2"/>
  <c r="HR52" i="2"/>
  <c r="HT52" i="2"/>
  <c r="HV52" i="2"/>
  <c r="HX52" i="2"/>
  <c r="HZ52" i="2"/>
  <c r="IB52" i="2"/>
  <c r="HA52" i="2"/>
  <c r="HE52" i="2"/>
  <c r="HI52" i="2"/>
  <c r="HM52" i="2"/>
  <c r="HQ52" i="2"/>
  <c r="HU52" i="2"/>
  <c r="HY52" i="2"/>
  <c r="IC52" i="2"/>
  <c r="HC52" i="2"/>
  <c r="HG52" i="2"/>
  <c r="HK52" i="2"/>
  <c r="HO52" i="2"/>
  <c r="HS52" i="2"/>
  <c r="HW52" i="2"/>
  <c r="IA52" i="2"/>
  <c r="GZ50" i="2"/>
  <c r="HB50" i="2"/>
  <c r="HD50" i="2"/>
  <c r="HF50" i="2"/>
  <c r="HH50" i="2"/>
  <c r="HJ50" i="2"/>
  <c r="HL50" i="2"/>
  <c r="HN50" i="2"/>
  <c r="HP50" i="2"/>
  <c r="HR50" i="2"/>
  <c r="HT50" i="2"/>
  <c r="HV50" i="2"/>
  <c r="HX50" i="2"/>
  <c r="HZ50" i="2"/>
  <c r="IB50" i="2"/>
  <c r="HA50" i="2"/>
  <c r="HE50" i="2"/>
  <c r="HI50" i="2"/>
  <c r="HM50" i="2"/>
  <c r="HQ50" i="2"/>
  <c r="HU50" i="2"/>
  <c r="HY50" i="2"/>
  <c r="IC50" i="2"/>
  <c r="HC50" i="2"/>
  <c r="HG50" i="2"/>
  <c r="HK50" i="2"/>
  <c r="HO50" i="2"/>
  <c r="HS50" i="2"/>
  <c r="HW50" i="2"/>
  <c r="IA50" i="2"/>
  <c r="GZ53" i="2"/>
  <c r="HB53" i="2"/>
  <c r="HD53" i="2"/>
  <c r="HF53" i="2"/>
  <c r="HH53" i="2"/>
  <c r="HJ53" i="2"/>
  <c r="HL53" i="2"/>
  <c r="HN53" i="2"/>
  <c r="HP53" i="2"/>
  <c r="HR53" i="2"/>
  <c r="HT53" i="2"/>
  <c r="HV53" i="2"/>
  <c r="HX53" i="2"/>
  <c r="HZ53" i="2"/>
  <c r="IB53" i="2"/>
  <c r="LQ53" i="2" s="1"/>
  <c r="HA53" i="2"/>
  <c r="HE53" i="2"/>
  <c r="HI53" i="2"/>
  <c r="HM53" i="2"/>
  <c r="HQ53" i="2"/>
  <c r="HU53" i="2"/>
  <c r="HY53" i="2"/>
  <c r="IC53" i="2"/>
  <c r="HG53" i="2"/>
  <c r="HO53" i="2"/>
  <c r="HW53" i="2"/>
  <c r="HC53" i="2"/>
  <c r="HK53" i="2"/>
  <c r="HS53" i="2"/>
  <c r="IA53" i="2"/>
  <c r="GZ44" i="2"/>
  <c r="HB44" i="2"/>
  <c r="HD44" i="2"/>
  <c r="HF44" i="2"/>
  <c r="HH44" i="2"/>
  <c r="HJ44" i="2"/>
  <c r="HL44" i="2"/>
  <c r="HN44" i="2"/>
  <c r="HP44" i="2"/>
  <c r="HR44" i="2"/>
  <c r="HT44" i="2"/>
  <c r="HV44" i="2"/>
  <c r="HX44" i="2"/>
  <c r="HZ44" i="2"/>
  <c r="IB44" i="2"/>
  <c r="LQ44" i="2" s="1"/>
  <c r="HC44" i="2"/>
  <c r="HG44" i="2"/>
  <c r="HK44" i="2"/>
  <c r="HO44" i="2"/>
  <c r="HS44" i="2"/>
  <c r="HW44" i="2"/>
  <c r="HA44" i="2"/>
  <c r="HI44" i="2"/>
  <c r="HQ44" i="2"/>
  <c r="HY44" i="2"/>
  <c r="IC44" i="2"/>
  <c r="HM44" i="2"/>
  <c r="IA44" i="2"/>
  <c r="HE44" i="2"/>
  <c r="HU44" i="2"/>
  <c r="GZ8" i="2"/>
  <c r="HB8" i="2"/>
  <c r="HD8" i="2"/>
  <c r="HF8" i="2"/>
  <c r="HH8" i="2"/>
  <c r="HJ8" i="2"/>
  <c r="HL8" i="2"/>
  <c r="HN8" i="2"/>
  <c r="HP8" i="2"/>
  <c r="HR8" i="2"/>
  <c r="HT8" i="2"/>
  <c r="HV8" i="2"/>
  <c r="HX8" i="2"/>
  <c r="HZ8" i="2"/>
  <c r="IB8" i="2"/>
  <c r="LQ8" i="2" s="1"/>
  <c r="HC8" i="2"/>
  <c r="HG8" i="2"/>
  <c r="HK8" i="2"/>
  <c r="HO8" i="2"/>
  <c r="HS8" i="2"/>
  <c r="HW8" i="2"/>
  <c r="IA8" i="2"/>
  <c r="HE8" i="2"/>
  <c r="HM8" i="2"/>
  <c r="HU8" i="2"/>
  <c r="IC8" i="2"/>
  <c r="HI8" i="2"/>
  <c r="HY8" i="2"/>
  <c r="HA8" i="2"/>
  <c r="HQ8" i="2"/>
  <c r="GZ40" i="2"/>
  <c r="HB40" i="2"/>
  <c r="HD40" i="2"/>
  <c r="HF40" i="2"/>
  <c r="HH40" i="2"/>
  <c r="HJ40" i="2"/>
  <c r="HL40" i="2"/>
  <c r="HN40" i="2"/>
  <c r="HP40" i="2"/>
  <c r="HR40" i="2"/>
  <c r="HT40" i="2"/>
  <c r="HV40" i="2"/>
  <c r="HX40" i="2"/>
  <c r="HZ40" i="2"/>
  <c r="IB40" i="2"/>
  <c r="HC40" i="2"/>
  <c r="HG40" i="2"/>
  <c r="HK40" i="2"/>
  <c r="HO40" i="2"/>
  <c r="HS40" i="2"/>
  <c r="HW40" i="2"/>
  <c r="IA40" i="2"/>
  <c r="HA40" i="2"/>
  <c r="HI40" i="2"/>
  <c r="HQ40" i="2"/>
  <c r="HY40" i="2"/>
  <c r="HE40" i="2"/>
  <c r="HU40" i="2"/>
  <c r="HM40" i="2"/>
  <c r="IC40" i="2"/>
  <c r="GZ38" i="2"/>
  <c r="HB38" i="2"/>
  <c r="HD38" i="2"/>
  <c r="HF38" i="2"/>
  <c r="HH38" i="2"/>
  <c r="HJ38" i="2"/>
  <c r="HL38" i="2"/>
  <c r="HN38" i="2"/>
  <c r="HP38" i="2"/>
  <c r="HR38" i="2"/>
  <c r="HT38" i="2"/>
  <c r="HV38" i="2"/>
  <c r="HX38" i="2"/>
  <c r="HZ38" i="2"/>
  <c r="IB38" i="2"/>
  <c r="HC38" i="2"/>
  <c r="HG38" i="2"/>
  <c r="HK38" i="2"/>
  <c r="HO38" i="2"/>
  <c r="HS38" i="2"/>
  <c r="HW38" i="2"/>
  <c r="IA38" i="2"/>
  <c r="HE38" i="2"/>
  <c r="HM38" i="2"/>
  <c r="HU38" i="2"/>
  <c r="IC38" i="2"/>
  <c r="HA38" i="2"/>
  <c r="HQ38" i="2"/>
  <c r="HI38" i="2"/>
  <c r="HY38" i="2"/>
  <c r="GZ36" i="2"/>
  <c r="HB36" i="2"/>
  <c r="HD36" i="2"/>
  <c r="HF36" i="2"/>
  <c r="HH36" i="2"/>
  <c r="HJ36" i="2"/>
  <c r="HL36" i="2"/>
  <c r="HN36" i="2"/>
  <c r="HP36" i="2"/>
  <c r="HR36" i="2"/>
  <c r="HT36" i="2"/>
  <c r="HV36" i="2"/>
  <c r="HX36" i="2"/>
  <c r="HZ36" i="2"/>
  <c r="IB36" i="2"/>
  <c r="HA36" i="2"/>
  <c r="HE36" i="2"/>
  <c r="HI36" i="2"/>
  <c r="HM36" i="2"/>
  <c r="HQ36" i="2"/>
  <c r="HU36" i="2"/>
  <c r="HC36" i="2"/>
  <c r="HG36" i="2"/>
  <c r="HK36" i="2"/>
  <c r="HO36" i="2"/>
  <c r="HS36" i="2"/>
  <c r="HW36" i="2"/>
  <c r="IA36" i="2"/>
  <c r="HY36" i="2"/>
  <c r="IC36" i="2"/>
  <c r="GZ34" i="2"/>
  <c r="HB34" i="2"/>
  <c r="HD34" i="2"/>
  <c r="HF34" i="2"/>
  <c r="HH34" i="2"/>
  <c r="HJ34" i="2"/>
  <c r="HL34" i="2"/>
  <c r="HN34" i="2"/>
  <c r="HP34" i="2"/>
  <c r="HR34" i="2"/>
  <c r="HT34" i="2"/>
  <c r="HV34" i="2"/>
  <c r="HX34" i="2"/>
  <c r="HZ34" i="2"/>
  <c r="IB34" i="2"/>
  <c r="LQ34" i="2" s="1"/>
  <c r="HA34" i="2"/>
  <c r="HE34" i="2"/>
  <c r="HI34" i="2"/>
  <c r="HM34" i="2"/>
  <c r="HQ34" i="2"/>
  <c r="HU34" i="2"/>
  <c r="HY34" i="2"/>
  <c r="IC34" i="2"/>
  <c r="HC34" i="2"/>
  <c r="HG34" i="2"/>
  <c r="HK34" i="2"/>
  <c r="HO34" i="2"/>
  <c r="HS34" i="2"/>
  <c r="HW34" i="2"/>
  <c r="IA34" i="2"/>
  <c r="GZ32" i="2"/>
  <c r="HB32" i="2"/>
  <c r="HD32" i="2"/>
  <c r="HF32" i="2"/>
  <c r="HH32" i="2"/>
  <c r="HJ32" i="2"/>
  <c r="HL32" i="2"/>
  <c r="HN32" i="2"/>
  <c r="HP32" i="2"/>
  <c r="HR32" i="2"/>
  <c r="HT32" i="2"/>
  <c r="HV32" i="2"/>
  <c r="HX32" i="2"/>
  <c r="HZ32" i="2"/>
  <c r="IB32" i="2"/>
  <c r="HA32" i="2"/>
  <c r="HE32" i="2"/>
  <c r="HI32" i="2"/>
  <c r="HM32" i="2"/>
  <c r="HQ32" i="2"/>
  <c r="HU32" i="2"/>
  <c r="HY32" i="2"/>
  <c r="IC32" i="2"/>
  <c r="HC32" i="2"/>
  <c r="HG32" i="2"/>
  <c r="HK32" i="2"/>
  <c r="HO32" i="2"/>
  <c r="HS32" i="2"/>
  <c r="HW32" i="2"/>
  <c r="IA32" i="2"/>
  <c r="GZ30" i="2"/>
  <c r="HB30" i="2"/>
  <c r="HD30" i="2"/>
  <c r="HF30" i="2"/>
  <c r="HH30" i="2"/>
  <c r="HJ30" i="2"/>
  <c r="HL30" i="2"/>
  <c r="HN30" i="2"/>
  <c r="HP30" i="2"/>
  <c r="HR30" i="2"/>
  <c r="HT30" i="2"/>
  <c r="HV30" i="2"/>
  <c r="HX30" i="2"/>
  <c r="HZ30" i="2"/>
  <c r="IB30" i="2"/>
  <c r="HA30" i="2"/>
  <c r="HE30" i="2"/>
  <c r="HI30" i="2"/>
  <c r="HM30" i="2"/>
  <c r="HQ30" i="2"/>
  <c r="HU30" i="2"/>
  <c r="HY30" i="2"/>
  <c r="IC30" i="2"/>
  <c r="HG30" i="2"/>
  <c r="HO30" i="2"/>
  <c r="HW30" i="2"/>
  <c r="HC30" i="2"/>
  <c r="HK30" i="2"/>
  <c r="HS30" i="2"/>
  <c r="IA30" i="2"/>
  <c r="GZ28" i="2"/>
  <c r="HB28" i="2"/>
  <c r="HD28" i="2"/>
  <c r="HF28" i="2"/>
  <c r="HH28" i="2"/>
  <c r="HJ28" i="2"/>
  <c r="HL28" i="2"/>
  <c r="HN28" i="2"/>
  <c r="HP28" i="2"/>
  <c r="HR28" i="2"/>
  <c r="HT28" i="2"/>
  <c r="HV28" i="2"/>
  <c r="HX28" i="2"/>
  <c r="HZ28" i="2"/>
  <c r="IB28" i="2"/>
  <c r="HA28" i="2"/>
  <c r="HE28" i="2"/>
  <c r="HI28" i="2"/>
  <c r="HM28" i="2"/>
  <c r="HQ28" i="2"/>
  <c r="HU28" i="2"/>
  <c r="HY28" i="2"/>
  <c r="IC28" i="2"/>
  <c r="HC28" i="2"/>
  <c r="HK28" i="2"/>
  <c r="HS28" i="2"/>
  <c r="IA28" i="2"/>
  <c r="HG28" i="2"/>
  <c r="HO28" i="2"/>
  <c r="HW28" i="2"/>
  <c r="GZ26" i="2"/>
  <c r="HB26" i="2"/>
  <c r="HD26" i="2"/>
  <c r="HF26" i="2"/>
  <c r="HH26" i="2"/>
  <c r="HJ26" i="2"/>
  <c r="HL26" i="2"/>
  <c r="HN26" i="2"/>
  <c r="HP26" i="2"/>
  <c r="HR26" i="2"/>
  <c r="HT26" i="2"/>
  <c r="HV26" i="2"/>
  <c r="HX26" i="2"/>
  <c r="HZ26" i="2"/>
  <c r="IB26" i="2"/>
  <c r="HA26" i="2"/>
  <c r="HE26" i="2"/>
  <c r="HI26" i="2"/>
  <c r="HM26" i="2"/>
  <c r="HQ26" i="2"/>
  <c r="HU26" i="2"/>
  <c r="HY26" i="2"/>
  <c r="IC26" i="2"/>
  <c r="HG26" i="2"/>
  <c r="HO26" i="2"/>
  <c r="HW26" i="2"/>
  <c r="HC26" i="2"/>
  <c r="HK26" i="2"/>
  <c r="HS26" i="2"/>
  <c r="IA26" i="2"/>
  <c r="GZ24" i="2"/>
  <c r="HB24" i="2"/>
  <c r="HD24" i="2"/>
  <c r="HF24" i="2"/>
  <c r="HH24" i="2"/>
  <c r="HJ24" i="2"/>
  <c r="HL24" i="2"/>
  <c r="HN24" i="2"/>
  <c r="HP24" i="2"/>
  <c r="HR24" i="2"/>
  <c r="HT24" i="2"/>
  <c r="HV24" i="2"/>
  <c r="HX24" i="2"/>
  <c r="HZ24" i="2"/>
  <c r="IB24" i="2"/>
  <c r="HA24" i="2"/>
  <c r="HE24" i="2"/>
  <c r="HI24" i="2"/>
  <c r="HM24" i="2"/>
  <c r="HQ24" i="2"/>
  <c r="HU24" i="2"/>
  <c r="HY24" i="2"/>
  <c r="IC24" i="2"/>
  <c r="HC24" i="2"/>
  <c r="HK24" i="2"/>
  <c r="HS24" i="2"/>
  <c r="IA24" i="2"/>
  <c r="HG24" i="2"/>
  <c r="HO24" i="2"/>
  <c r="HW24" i="2"/>
  <c r="HA22" i="2"/>
  <c r="HC22" i="2"/>
  <c r="HE22" i="2"/>
  <c r="HG22" i="2"/>
  <c r="HI22" i="2"/>
  <c r="HK22" i="2"/>
  <c r="HM22" i="2"/>
  <c r="HO22" i="2"/>
  <c r="HQ22" i="2"/>
  <c r="HS22" i="2"/>
  <c r="GZ22" i="2"/>
  <c r="HD22" i="2"/>
  <c r="HH22" i="2"/>
  <c r="HL22" i="2"/>
  <c r="HP22" i="2"/>
  <c r="HT22" i="2"/>
  <c r="HV22" i="2"/>
  <c r="HX22" i="2"/>
  <c r="HZ22" i="2"/>
  <c r="IB22" i="2"/>
  <c r="HF22" i="2"/>
  <c r="HN22" i="2"/>
  <c r="HU22" i="2"/>
  <c r="HY22" i="2"/>
  <c r="IC22" i="2"/>
  <c r="HJ22" i="2"/>
  <c r="HW22" i="2"/>
  <c r="HB22" i="2"/>
  <c r="HR22" i="2"/>
  <c r="IA22" i="2"/>
  <c r="HA20" i="2"/>
  <c r="HC20" i="2"/>
  <c r="HE20" i="2"/>
  <c r="HG20" i="2"/>
  <c r="HI20" i="2"/>
  <c r="HK20" i="2"/>
  <c r="HM20" i="2"/>
  <c r="HO20" i="2"/>
  <c r="HQ20" i="2"/>
  <c r="HS20" i="2"/>
  <c r="HU20" i="2"/>
  <c r="HW20" i="2"/>
  <c r="HY20" i="2"/>
  <c r="IA20" i="2"/>
  <c r="IC20" i="2"/>
  <c r="GZ20" i="2"/>
  <c r="HD20" i="2"/>
  <c r="HH20" i="2"/>
  <c r="HL20" i="2"/>
  <c r="HP20" i="2"/>
  <c r="HT20" i="2"/>
  <c r="HX20" i="2"/>
  <c r="IB20" i="2"/>
  <c r="HB20" i="2"/>
  <c r="HJ20" i="2"/>
  <c r="HR20" i="2"/>
  <c r="HZ20" i="2"/>
  <c r="HF20" i="2"/>
  <c r="HV20" i="2"/>
  <c r="HN20" i="2"/>
  <c r="HA18" i="2"/>
  <c r="HC18" i="2"/>
  <c r="HE18" i="2"/>
  <c r="HG18" i="2"/>
  <c r="HI18" i="2"/>
  <c r="HK18" i="2"/>
  <c r="HM18" i="2"/>
  <c r="HO18" i="2"/>
  <c r="HQ18" i="2"/>
  <c r="HS18" i="2"/>
  <c r="HU18" i="2"/>
  <c r="HW18" i="2"/>
  <c r="HY18" i="2"/>
  <c r="IA18" i="2"/>
  <c r="IC18" i="2"/>
  <c r="GZ18" i="2"/>
  <c r="HD18" i="2"/>
  <c r="HH18" i="2"/>
  <c r="HL18" i="2"/>
  <c r="HP18" i="2"/>
  <c r="HT18" i="2"/>
  <c r="HX18" i="2"/>
  <c r="IB18" i="2"/>
  <c r="HF18" i="2"/>
  <c r="HN18" i="2"/>
  <c r="HV18" i="2"/>
  <c r="HB18" i="2"/>
  <c r="HR18" i="2"/>
  <c r="HJ18" i="2"/>
  <c r="HZ18" i="2"/>
  <c r="HA71" i="2"/>
  <c r="HC71" i="2"/>
  <c r="HE71" i="2"/>
  <c r="HG71" i="2"/>
  <c r="HI71" i="2"/>
  <c r="HK71" i="2"/>
  <c r="HM71" i="2"/>
  <c r="HO71" i="2"/>
  <c r="HQ71" i="2"/>
  <c r="HS71" i="2"/>
  <c r="HU71" i="2"/>
  <c r="HW71" i="2"/>
  <c r="HY71" i="2"/>
  <c r="IA71" i="2"/>
  <c r="IC71" i="2"/>
  <c r="HB71" i="2"/>
  <c r="HF71" i="2"/>
  <c r="HJ71" i="2"/>
  <c r="HN71" i="2"/>
  <c r="HR71" i="2"/>
  <c r="HV71" i="2"/>
  <c r="HZ71" i="2"/>
  <c r="GZ71" i="2"/>
  <c r="HD71" i="2"/>
  <c r="HH71" i="2"/>
  <c r="HL71" i="2"/>
  <c r="HP71" i="2"/>
  <c r="HT71" i="2"/>
  <c r="HX71" i="2"/>
  <c r="IB71" i="2"/>
  <c r="LQ71" i="2" s="1"/>
  <c r="OA71" i="2" s="1"/>
  <c r="QK71" i="2" s="1"/>
  <c r="GZ49" i="2"/>
  <c r="HB49" i="2"/>
  <c r="HD49" i="2"/>
  <c r="HF49" i="2"/>
  <c r="HH49" i="2"/>
  <c r="HJ49" i="2"/>
  <c r="HL49" i="2"/>
  <c r="HN49" i="2"/>
  <c r="HP49" i="2"/>
  <c r="HR49" i="2"/>
  <c r="HT49" i="2"/>
  <c r="HV49" i="2"/>
  <c r="HX49" i="2"/>
  <c r="HZ49" i="2"/>
  <c r="IB49" i="2"/>
  <c r="HC49" i="2"/>
  <c r="HG49" i="2"/>
  <c r="HK49" i="2"/>
  <c r="HO49" i="2"/>
  <c r="HS49" i="2"/>
  <c r="HW49" i="2"/>
  <c r="IA49" i="2"/>
  <c r="HA49" i="2"/>
  <c r="HE49" i="2"/>
  <c r="HI49" i="2"/>
  <c r="HM49" i="2"/>
  <c r="HQ49" i="2"/>
  <c r="HU49" i="2"/>
  <c r="HY49" i="2"/>
  <c r="IC49" i="2"/>
  <c r="GZ15" i="2"/>
  <c r="HB15" i="2"/>
  <c r="HD15" i="2"/>
  <c r="HF15" i="2"/>
  <c r="HH15" i="2"/>
  <c r="HJ15" i="2"/>
  <c r="HL15" i="2"/>
  <c r="HN15" i="2"/>
  <c r="HP15" i="2"/>
  <c r="HR15" i="2"/>
  <c r="HT15" i="2"/>
  <c r="HV15" i="2"/>
  <c r="HX15" i="2"/>
  <c r="HZ15" i="2"/>
  <c r="IB15" i="2"/>
  <c r="LQ15" i="2" s="1"/>
  <c r="HC15" i="2"/>
  <c r="HG15" i="2"/>
  <c r="HK15" i="2"/>
  <c r="HO15" i="2"/>
  <c r="HS15" i="2"/>
  <c r="HW15" i="2"/>
  <c r="IA15" i="2"/>
  <c r="HA15" i="2"/>
  <c r="HI15" i="2"/>
  <c r="HQ15" i="2"/>
  <c r="HY15" i="2"/>
  <c r="HE15" i="2"/>
  <c r="HM15" i="2"/>
  <c r="HU15" i="2"/>
  <c r="IC15" i="2"/>
  <c r="GZ45" i="2"/>
  <c r="HB45" i="2"/>
  <c r="HD45" i="2"/>
  <c r="HF45" i="2"/>
  <c r="HH45" i="2"/>
  <c r="HJ45" i="2"/>
  <c r="HL45" i="2"/>
  <c r="HN45" i="2"/>
  <c r="HP45" i="2"/>
  <c r="HR45" i="2"/>
  <c r="HT45" i="2"/>
  <c r="HV45" i="2"/>
  <c r="HX45" i="2"/>
  <c r="HZ45" i="2"/>
  <c r="IB45" i="2"/>
  <c r="HC45" i="2"/>
  <c r="HG45" i="2"/>
  <c r="HK45" i="2"/>
  <c r="HO45" i="2"/>
  <c r="HS45" i="2"/>
  <c r="HW45" i="2"/>
  <c r="IA45" i="2"/>
  <c r="HE45" i="2"/>
  <c r="HM45" i="2"/>
  <c r="HU45" i="2"/>
  <c r="IC45" i="2"/>
  <c r="HA45" i="2"/>
  <c r="HI45" i="2"/>
  <c r="HQ45" i="2"/>
  <c r="HY45" i="2"/>
  <c r="GZ43" i="2"/>
  <c r="HB43" i="2"/>
  <c r="HD43" i="2"/>
  <c r="HF43" i="2"/>
  <c r="HH43" i="2"/>
  <c r="HJ43" i="2"/>
  <c r="HL43" i="2"/>
  <c r="HN43" i="2"/>
  <c r="HP43" i="2"/>
  <c r="HR43" i="2"/>
  <c r="HT43" i="2"/>
  <c r="HV43" i="2"/>
  <c r="HX43" i="2"/>
  <c r="HZ43" i="2"/>
  <c r="IB43" i="2"/>
  <c r="HA43" i="2"/>
  <c r="HE43" i="2"/>
  <c r="HI43" i="2"/>
  <c r="HM43" i="2"/>
  <c r="HQ43" i="2"/>
  <c r="HU43" i="2"/>
  <c r="HY43" i="2"/>
  <c r="IC43" i="2"/>
  <c r="HG43" i="2"/>
  <c r="HO43" i="2"/>
  <c r="HW43" i="2"/>
  <c r="HK43" i="2"/>
  <c r="IA43" i="2"/>
  <c r="HC43" i="2"/>
  <c r="HS43" i="2"/>
  <c r="GZ41" i="2"/>
  <c r="HB41" i="2"/>
  <c r="HD41" i="2"/>
  <c r="HF41" i="2"/>
  <c r="HH41" i="2"/>
  <c r="HJ41" i="2"/>
  <c r="HL41" i="2"/>
  <c r="HN41" i="2"/>
  <c r="HP41" i="2"/>
  <c r="HR41" i="2"/>
  <c r="HT41" i="2"/>
  <c r="HV41" i="2"/>
  <c r="HX41" i="2"/>
  <c r="HZ41" i="2"/>
  <c r="IB41" i="2"/>
  <c r="HA41" i="2"/>
  <c r="HE41" i="2"/>
  <c r="HI41" i="2"/>
  <c r="HM41" i="2"/>
  <c r="HQ41" i="2"/>
  <c r="HU41" i="2"/>
  <c r="HY41" i="2"/>
  <c r="IC41" i="2"/>
  <c r="HC41" i="2"/>
  <c r="HK41" i="2"/>
  <c r="HS41" i="2"/>
  <c r="IA41" i="2"/>
  <c r="HG41" i="2"/>
  <c r="HW41" i="2"/>
  <c r="HO41" i="2"/>
  <c r="GZ39" i="2"/>
  <c r="HB39" i="2"/>
  <c r="HD39" i="2"/>
  <c r="HF39" i="2"/>
  <c r="HH39" i="2"/>
  <c r="HJ39" i="2"/>
  <c r="HL39" i="2"/>
  <c r="HN39" i="2"/>
  <c r="HP39" i="2"/>
  <c r="HR39" i="2"/>
  <c r="HT39" i="2"/>
  <c r="HV39" i="2"/>
  <c r="HX39" i="2"/>
  <c r="HZ39" i="2"/>
  <c r="IB39" i="2"/>
  <c r="HA39" i="2"/>
  <c r="HE39" i="2"/>
  <c r="HI39" i="2"/>
  <c r="HM39" i="2"/>
  <c r="HQ39" i="2"/>
  <c r="HU39" i="2"/>
  <c r="HY39" i="2"/>
  <c r="IC39" i="2"/>
  <c r="HG39" i="2"/>
  <c r="HO39" i="2"/>
  <c r="HW39" i="2"/>
  <c r="HC39" i="2"/>
  <c r="HS39" i="2"/>
  <c r="HK39" i="2"/>
  <c r="IA39" i="2"/>
  <c r="GZ37" i="2"/>
  <c r="HB37" i="2"/>
  <c r="HD37" i="2"/>
  <c r="HF37" i="2"/>
  <c r="HH37" i="2"/>
  <c r="HJ37" i="2"/>
  <c r="HL37" i="2"/>
  <c r="HN37" i="2"/>
  <c r="HP37" i="2"/>
  <c r="HR37" i="2"/>
  <c r="HT37" i="2"/>
  <c r="HV37" i="2"/>
  <c r="HX37" i="2"/>
  <c r="HZ37" i="2"/>
  <c r="IB37" i="2"/>
  <c r="HA37" i="2"/>
  <c r="HE37" i="2"/>
  <c r="HI37" i="2"/>
  <c r="HM37" i="2"/>
  <c r="HQ37" i="2"/>
  <c r="HU37" i="2"/>
  <c r="HY37" i="2"/>
  <c r="IC37" i="2"/>
  <c r="HC37" i="2"/>
  <c r="HK37" i="2"/>
  <c r="HS37" i="2"/>
  <c r="IA37" i="2"/>
  <c r="HO37" i="2"/>
  <c r="HG37" i="2"/>
  <c r="HW37" i="2"/>
  <c r="GZ35" i="2"/>
  <c r="HB35" i="2"/>
  <c r="HD35" i="2"/>
  <c r="HF35" i="2"/>
  <c r="HH35" i="2"/>
  <c r="HJ35" i="2"/>
  <c r="HL35" i="2"/>
  <c r="HN35" i="2"/>
  <c r="HP35" i="2"/>
  <c r="HR35" i="2"/>
  <c r="HT35" i="2"/>
  <c r="HV35" i="2"/>
  <c r="HX35" i="2"/>
  <c r="HZ35" i="2"/>
  <c r="IB35" i="2"/>
  <c r="HC35" i="2"/>
  <c r="HG35" i="2"/>
  <c r="HK35" i="2"/>
  <c r="HO35" i="2"/>
  <c r="HS35" i="2"/>
  <c r="HW35" i="2"/>
  <c r="IA35" i="2"/>
  <c r="HA35" i="2"/>
  <c r="HE35" i="2"/>
  <c r="HI35" i="2"/>
  <c r="HM35" i="2"/>
  <c r="HQ35" i="2"/>
  <c r="HU35" i="2"/>
  <c r="HY35" i="2"/>
  <c r="IC35" i="2"/>
  <c r="GZ96" i="2"/>
  <c r="HB96" i="2"/>
  <c r="HD96" i="2"/>
  <c r="HF96" i="2"/>
  <c r="HH96" i="2"/>
  <c r="HJ96" i="2"/>
  <c r="HL96" i="2"/>
  <c r="HN96" i="2"/>
  <c r="HP96" i="2"/>
  <c r="HR96" i="2"/>
  <c r="HT96" i="2"/>
  <c r="HV96" i="2"/>
  <c r="HX96" i="2"/>
  <c r="HZ96" i="2"/>
  <c r="IB96" i="2"/>
  <c r="LQ96" i="2" s="1"/>
  <c r="OA96" i="2" s="1"/>
  <c r="QK96" i="2" s="1"/>
  <c r="HC96" i="2"/>
  <c r="HG96" i="2"/>
  <c r="HK96" i="2"/>
  <c r="HO96" i="2"/>
  <c r="HS96" i="2"/>
  <c r="HW96" i="2"/>
  <c r="IA96" i="2"/>
  <c r="HA96" i="2"/>
  <c r="HE96" i="2"/>
  <c r="HI96" i="2"/>
  <c r="HM96" i="2"/>
  <c r="HQ96" i="2"/>
  <c r="HU96" i="2"/>
  <c r="HY96" i="2"/>
  <c r="IC96" i="2"/>
  <c r="GZ31" i="2"/>
  <c r="HB31" i="2"/>
  <c r="HD31" i="2"/>
  <c r="HC31" i="2"/>
  <c r="HF31" i="2"/>
  <c r="HH31" i="2"/>
  <c r="HJ31" i="2"/>
  <c r="HL31" i="2"/>
  <c r="HN31" i="2"/>
  <c r="HP31" i="2"/>
  <c r="HR31" i="2"/>
  <c r="HT31" i="2"/>
  <c r="HV31" i="2"/>
  <c r="HX31" i="2"/>
  <c r="HZ31" i="2"/>
  <c r="IB31" i="2"/>
  <c r="HA31" i="2"/>
  <c r="HG31" i="2"/>
  <c r="HK31" i="2"/>
  <c r="HO31" i="2"/>
  <c r="HS31" i="2"/>
  <c r="HW31" i="2"/>
  <c r="IA31" i="2"/>
  <c r="HE31" i="2"/>
  <c r="HI31" i="2"/>
  <c r="HM31" i="2"/>
  <c r="HQ31" i="2"/>
  <c r="HU31" i="2"/>
  <c r="HY31" i="2"/>
  <c r="IC31" i="2"/>
  <c r="GZ29" i="2"/>
  <c r="HB29" i="2"/>
  <c r="HD29" i="2"/>
  <c r="HF29" i="2"/>
  <c r="HH29" i="2"/>
  <c r="HJ29" i="2"/>
  <c r="HL29" i="2"/>
  <c r="HN29" i="2"/>
  <c r="HP29" i="2"/>
  <c r="HR29" i="2"/>
  <c r="HT29" i="2"/>
  <c r="HV29" i="2"/>
  <c r="HX29" i="2"/>
  <c r="HZ29" i="2"/>
  <c r="IB29" i="2"/>
  <c r="HC29" i="2"/>
  <c r="HG29" i="2"/>
  <c r="HK29" i="2"/>
  <c r="HO29" i="2"/>
  <c r="HS29" i="2"/>
  <c r="HW29" i="2"/>
  <c r="IA29" i="2"/>
  <c r="HE29" i="2"/>
  <c r="HM29" i="2"/>
  <c r="HU29" i="2"/>
  <c r="IC29" i="2"/>
  <c r="HA29" i="2"/>
  <c r="HI29" i="2"/>
  <c r="HQ29" i="2"/>
  <c r="HY29" i="2"/>
  <c r="GZ27" i="2"/>
  <c r="HB27" i="2"/>
  <c r="HD27" i="2"/>
  <c r="HF27" i="2"/>
  <c r="HH27" i="2"/>
  <c r="HJ27" i="2"/>
  <c r="HL27" i="2"/>
  <c r="HN27" i="2"/>
  <c r="HP27" i="2"/>
  <c r="HR27" i="2"/>
  <c r="HT27" i="2"/>
  <c r="HV27" i="2"/>
  <c r="HX27" i="2"/>
  <c r="HZ27" i="2"/>
  <c r="IB27" i="2"/>
  <c r="HC27" i="2"/>
  <c r="HG27" i="2"/>
  <c r="HK27" i="2"/>
  <c r="HO27" i="2"/>
  <c r="HS27" i="2"/>
  <c r="HW27" i="2"/>
  <c r="IA27" i="2"/>
  <c r="HA27" i="2"/>
  <c r="HI27" i="2"/>
  <c r="HQ27" i="2"/>
  <c r="HY27" i="2"/>
  <c r="HE27" i="2"/>
  <c r="HM27" i="2"/>
  <c r="HU27" i="2"/>
  <c r="IC27" i="2"/>
  <c r="GZ25" i="2"/>
  <c r="HB25" i="2"/>
  <c r="HD25" i="2"/>
  <c r="HF25" i="2"/>
  <c r="HH25" i="2"/>
  <c r="HJ25" i="2"/>
  <c r="HL25" i="2"/>
  <c r="HN25" i="2"/>
  <c r="HP25" i="2"/>
  <c r="HR25" i="2"/>
  <c r="HT25" i="2"/>
  <c r="HV25" i="2"/>
  <c r="HX25" i="2"/>
  <c r="HZ25" i="2"/>
  <c r="IB25" i="2"/>
  <c r="HC25" i="2"/>
  <c r="HG25" i="2"/>
  <c r="HK25" i="2"/>
  <c r="HO25" i="2"/>
  <c r="HS25" i="2"/>
  <c r="HW25" i="2"/>
  <c r="IA25" i="2"/>
  <c r="HE25" i="2"/>
  <c r="HM25" i="2"/>
  <c r="HU25" i="2"/>
  <c r="IC25" i="2"/>
  <c r="HA25" i="2"/>
  <c r="HI25" i="2"/>
  <c r="HQ25" i="2"/>
  <c r="HY25" i="2"/>
  <c r="GZ23" i="2"/>
  <c r="HB23" i="2"/>
  <c r="HD23" i="2"/>
  <c r="HF23" i="2"/>
  <c r="HH23" i="2"/>
  <c r="HJ23" i="2"/>
  <c r="HL23" i="2"/>
  <c r="HN23" i="2"/>
  <c r="HP23" i="2"/>
  <c r="HR23" i="2"/>
  <c r="HT23" i="2"/>
  <c r="HV23" i="2"/>
  <c r="HX23" i="2"/>
  <c r="HZ23" i="2"/>
  <c r="IB23" i="2"/>
  <c r="HC23" i="2"/>
  <c r="HG23" i="2"/>
  <c r="HK23" i="2"/>
  <c r="HO23" i="2"/>
  <c r="HS23" i="2"/>
  <c r="HW23" i="2"/>
  <c r="IA23" i="2"/>
  <c r="HA23" i="2"/>
  <c r="HI23" i="2"/>
  <c r="HQ23" i="2"/>
  <c r="HY23" i="2"/>
  <c r="HE23" i="2"/>
  <c r="HM23" i="2"/>
  <c r="HU23" i="2"/>
  <c r="IC23" i="2"/>
  <c r="HA21" i="2"/>
  <c r="HC21" i="2"/>
  <c r="HE21" i="2"/>
  <c r="HG21" i="2"/>
  <c r="HI21" i="2"/>
  <c r="HK21" i="2"/>
  <c r="HM21" i="2"/>
  <c r="HO21" i="2"/>
  <c r="HQ21" i="2"/>
  <c r="HS21" i="2"/>
  <c r="HU21" i="2"/>
  <c r="HW21" i="2"/>
  <c r="HY21" i="2"/>
  <c r="IA21" i="2"/>
  <c r="IC21" i="2"/>
  <c r="HB21" i="2"/>
  <c r="HF21" i="2"/>
  <c r="HJ21" i="2"/>
  <c r="HN21" i="2"/>
  <c r="HR21" i="2"/>
  <c r="HV21" i="2"/>
  <c r="HZ21" i="2"/>
  <c r="HD21" i="2"/>
  <c r="HL21" i="2"/>
  <c r="HT21" i="2"/>
  <c r="IB21" i="2"/>
  <c r="HH21" i="2"/>
  <c r="HX21" i="2"/>
  <c r="GZ21" i="2"/>
  <c r="HP21" i="2"/>
  <c r="HA19" i="2"/>
  <c r="HC19" i="2"/>
  <c r="HE19" i="2"/>
  <c r="HG19" i="2"/>
  <c r="HI19" i="2"/>
  <c r="HK19" i="2"/>
  <c r="HM19" i="2"/>
  <c r="HO19" i="2"/>
  <c r="HQ19" i="2"/>
  <c r="HS19" i="2"/>
  <c r="HU19" i="2"/>
  <c r="HW19" i="2"/>
  <c r="HY19" i="2"/>
  <c r="IA19" i="2"/>
  <c r="IC19" i="2"/>
  <c r="HB19" i="2"/>
  <c r="HF19" i="2"/>
  <c r="HJ19" i="2"/>
  <c r="HN19" i="2"/>
  <c r="HR19" i="2"/>
  <c r="HV19" i="2"/>
  <c r="HZ19" i="2"/>
  <c r="GZ19" i="2"/>
  <c r="HH19" i="2"/>
  <c r="HP19" i="2"/>
  <c r="HX19" i="2"/>
  <c r="HD19" i="2"/>
  <c r="HT19" i="2"/>
  <c r="HL19" i="2"/>
  <c r="IB19" i="2"/>
  <c r="HA17" i="2"/>
  <c r="HC17" i="2"/>
  <c r="HE17" i="2"/>
  <c r="HG17" i="2"/>
  <c r="HI17" i="2"/>
  <c r="HK17" i="2"/>
  <c r="HM17" i="2"/>
  <c r="HO17" i="2"/>
  <c r="HQ17" i="2"/>
  <c r="HS17" i="2"/>
  <c r="HU17" i="2"/>
  <c r="HW17" i="2"/>
  <c r="HY17" i="2"/>
  <c r="IA17" i="2"/>
  <c r="IC17" i="2"/>
  <c r="HB17" i="2"/>
  <c r="HF17" i="2"/>
  <c r="HJ17" i="2"/>
  <c r="HN17" i="2"/>
  <c r="HR17" i="2"/>
  <c r="HV17" i="2"/>
  <c r="HZ17" i="2"/>
  <c r="HD17" i="2"/>
  <c r="HL17" i="2"/>
  <c r="HT17" i="2"/>
  <c r="IB17" i="2"/>
  <c r="GZ17" i="2"/>
  <c r="HP17" i="2"/>
  <c r="HH17" i="2"/>
  <c r="HX17" i="2"/>
  <c r="HA95" i="2"/>
  <c r="HC95" i="2"/>
  <c r="HE95" i="2"/>
  <c r="HG95" i="2"/>
  <c r="HI95" i="2"/>
  <c r="HK95" i="2"/>
  <c r="HM95" i="2"/>
  <c r="HO95" i="2"/>
  <c r="HQ95" i="2"/>
  <c r="HS95" i="2"/>
  <c r="HU95" i="2"/>
  <c r="HW95" i="2"/>
  <c r="HY95" i="2"/>
  <c r="IA95" i="2"/>
  <c r="IC95" i="2"/>
  <c r="GZ95" i="2"/>
  <c r="HB95" i="2"/>
  <c r="HD95" i="2"/>
  <c r="HF95" i="2"/>
  <c r="HH95" i="2"/>
  <c r="HJ95" i="2"/>
  <c r="HL95" i="2"/>
  <c r="HN95" i="2"/>
  <c r="HP95" i="2"/>
  <c r="HR95" i="2"/>
  <c r="HT95" i="2"/>
  <c r="HV95" i="2"/>
  <c r="HX95" i="2"/>
  <c r="HZ95" i="2"/>
  <c r="IB95" i="2"/>
  <c r="LQ95" i="2" s="1"/>
  <c r="OA95" i="2" s="1"/>
  <c r="QK95" i="2" s="1"/>
  <c r="GZ5" i="2"/>
  <c r="HB5" i="2"/>
  <c r="HD5" i="2"/>
  <c r="HF5" i="2"/>
  <c r="HH5" i="2"/>
  <c r="HJ5" i="2"/>
  <c r="HL5" i="2"/>
  <c r="HN5" i="2"/>
  <c r="HP5" i="2"/>
  <c r="HR5" i="2"/>
  <c r="HT5" i="2"/>
  <c r="HV5" i="2"/>
  <c r="HX5" i="2"/>
  <c r="HZ5" i="2"/>
  <c r="IB5" i="2"/>
  <c r="LQ5" i="2" s="1"/>
  <c r="OA5" i="2" s="1"/>
  <c r="QK5" i="2" s="1"/>
  <c r="HA5" i="2"/>
  <c r="HE5" i="2"/>
  <c r="HI5" i="2"/>
  <c r="HM5" i="2"/>
  <c r="HQ5" i="2"/>
  <c r="HU5" i="2"/>
  <c r="HY5" i="2"/>
  <c r="IC5" i="2"/>
  <c r="HC5" i="2"/>
  <c r="HG5" i="2"/>
  <c r="HK5" i="2"/>
  <c r="HO5" i="2"/>
  <c r="HS5" i="2"/>
  <c r="HW5" i="2"/>
  <c r="IA5" i="2"/>
  <c r="GZ82" i="2"/>
  <c r="HB82" i="2"/>
  <c r="HD82" i="2"/>
  <c r="HF82" i="2"/>
  <c r="HH82" i="2"/>
  <c r="HJ82" i="2"/>
  <c r="HL82" i="2"/>
  <c r="HN82" i="2"/>
  <c r="HP82" i="2"/>
  <c r="HR82" i="2"/>
  <c r="HT82" i="2"/>
  <c r="HV82" i="2"/>
  <c r="HX82" i="2"/>
  <c r="HZ82" i="2"/>
  <c r="IB82" i="2"/>
  <c r="LQ82" i="2" s="1"/>
  <c r="HA82" i="2"/>
  <c r="HE82" i="2"/>
  <c r="HI82" i="2"/>
  <c r="HM82" i="2"/>
  <c r="HQ82" i="2"/>
  <c r="HU82" i="2"/>
  <c r="HY82" i="2"/>
  <c r="IC82" i="2"/>
  <c r="HC82" i="2"/>
  <c r="HG82" i="2"/>
  <c r="HK82" i="2"/>
  <c r="HO82" i="2"/>
  <c r="HS82" i="2"/>
  <c r="HW82" i="2"/>
  <c r="IA82" i="2"/>
  <c r="GZ79" i="2"/>
  <c r="HB79" i="2"/>
  <c r="HD79" i="2"/>
  <c r="HF79" i="2"/>
  <c r="HH79" i="2"/>
  <c r="HJ79" i="2"/>
  <c r="HL79" i="2"/>
  <c r="HN79" i="2"/>
  <c r="HP79" i="2"/>
  <c r="HR79" i="2"/>
  <c r="HT79" i="2"/>
  <c r="HV79" i="2"/>
  <c r="HX79" i="2"/>
  <c r="HZ79" i="2"/>
  <c r="IB79" i="2"/>
  <c r="LQ79" i="2" s="1"/>
  <c r="HA79" i="2"/>
  <c r="HE79" i="2"/>
  <c r="HI79" i="2"/>
  <c r="HM79" i="2"/>
  <c r="HQ79" i="2"/>
  <c r="HU79" i="2"/>
  <c r="HY79" i="2"/>
  <c r="IC79" i="2"/>
  <c r="HC79" i="2"/>
  <c r="HG79" i="2"/>
  <c r="HK79" i="2"/>
  <c r="HO79" i="2"/>
  <c r="HS79" i="2"/>
  <c r="HW79" i="2"/>
  <c r="IA79" i="2"/>
  <c r="GZ97" i="2"/>
  <c r="HB97" i="2"/>
  <c r="HD97" i="2"/>
  <c r="HF97" i="2"/>
  <c r="HH97" i="2"/>
  <c r="HJ97" i="2"/>
  <c r="HL97" i="2"/>
  <c r="HN97" i="2"/>
  <c r="HP97" i="2"/>
  <c r="HR97" i="2"/>
  <c r="HT97" i="2"/>
  <c r="HV97" i="2"/>
  <c r="HX97" i="2"/>
  <c r="HZ97" i="2"/>
  <c r="IB97" i="2"/>
  <c r="HA97" i="2"/>
  <c r="HE97" i="2"/>
  <c r="HI97" i="2"/>
  <c r="HM97" i="2"/>
  <c r="HQ97" i="2"/>
  <c r="HU97" i="2"/>
  <c r="HY97" i="2"/>
  <c r="IC97" i="2"/>
  <c r="HC97" i="2"/>
  <c r="HG97" i="2"/>
  <c r="HK97" i="2"/>
  <c r="HO97" i="2"/>
  <c r="HS97" i="2"/>
  <c r="HW97" i="2"/>
  <c r="IA97" i="2"/>
  <c r="GZ63" i="2"/>
  <c r="HB63" i="2"/>
  <c r="HD63" i="2"/>
  <c r="HF63" i="2"/>
  <c r="HH63" i="2"/>
  <c r="HJ63" i="2"/>
  <c r="HL63" i="2"/>
  <c r="HN63" i="2"/>
  <c r="HP63" i="2"/>
  <c r="HR63" i="2"/>
  <c r="HT63" i="2"/>
  <c r="HV63" i="2"/>
  <c r="HX63" i="2"/>
  <c r="HZ63" i="2"/>
  <c r="IB63" i="2"/>
  <c r="LQ63" i="2" s="1"/>
  <c r="OA63" i="2" s="1"/>
  <c r="QK63" i="2" s="1"/>
  <c r="HC63" i="2"/>
  <c r="HG63" i="2"/>
  <c r="HK63" i="2"/>
  <c r="HO63" i="2"/>
  <c r="HS63" i="2"/>
  <c r="HW63" i="2"/>
  <c r="IA63" i="2"/>
  <c r="HA63" i="2"/>
  <c r="HE63" i="2"/>
  <c r="HI63" i="2"/>
  <c r="HM63" i="2"/>
  <c r="HQ63" i="2"/>
  <c r="HU63" i="2"/>
  <c r="HY63" i="2"/>
  <c r="IC63" i="2"/>
  <c r="GZ56" i="2"/>
  <c r="HB56" i="2"/>
  <c r="HD56" i="2"/>
  <c r="HF56" i="2"/>
  <c r="HH56" i="2"/>
  <c r="HJ56" i="2"/>
  <c r="HL56" i="2"/>
  <c r="HN56" i="2"/>
  <c r="HP56" i="2"/>
  <c r="HR56" i="2"/>
  <c r="HT56" i="2"/>
  <c r="HV56" i="2"/>
  <c r="HX56" i="2"/>
  <c r="HZ56" i="2"/>
  <c r="IB56" i="2"/>
  <c r="LQ56" i="2" s="1"/>
  <c r="OA56" i="2" s="1"/>
  <c r="QK56" i="2" s="1"/>
  <c r="HC56" i="2"/>
  <c r="HG56" i="2"/>
  <c r="HK56" i="2"/>
  <c r="HO56" i="2"/>
  <c r="HS56" i="2"/>
  <c r="HW56" i="2"/>
  <c r="IA56" i="2"/>
  <c r="HA56" i="2"/>
  <c r="HE56" i="2"/>
  <c r="HI56" i="2"/>
  <c r="HM56" i="2"/>
  <c r="HQ56" i="2"/>
  <c r="HU56" i="2"/>
  <c r="HY56" i="2"/>
  <c r="IC56" i="2"/>
  <c r="GZ91" i="2"/>
  <c r="HB91" i="2"/>
  <c r="HD91" i="2"/>
  <c r="HF91" i="2"/>
  <c r="HH91" i="2"/>
  <c r="HJ91" i="2"/>
  <c r="HL91" i="2"/>
  <c r="HN91" i="2"/>
  <c r="HP91" i="2"/>
  <c r="HR91" i="2"/>
  <c r="HT91" i="2"/>
  <c r="HV91" i="2"/>
  <c r="HX91" i="2"/>
  <c r="HZ91" i="2"/>
  <c r="IB91" i="2"/>
  <c r="LQ91" i="2" s="1"/>
  <c r="HC91" i="2"/>
  <c r="HG91" i="2"/>
  <c r="HK91" i="2"/>
  <c r="HO91" i="2"/>
  <c r="HS91" i="2"/>
  <c r="HW91" i="2"/>
  <c r="IA91" i="2"/>
  <c r="HA91" i="2"/>
  <c r="HE91" i="2"/>
  <c r="HI91" i="2"/>
  <c r="HM91" i="2"/>
  <c r="HQ91" i="2"/>
  <c r="HU91" i="2"/>
  <c r="HY91" i="2"/>
  <c r="IC91" i="2"/>
  <c r="GZ80" i="2"/>
  <c r="HB80" i="2"/>
  <c r="HD80" i="2"/>
  <c r="HF80" i="2"/>
  <c r="HH80" i="2"/>
  <c r="HJ80" i="2"/>
  <c r="HL80" i="2"/>
  <c r="HN80" i="2"/>
  <c r="HP80" i="2"/>
  <c r="HR80" i="2"/>
  <c r="HT80" i="2"/>
  <c r="HV80" i="2"/>
  <c r="HX80" i="2"/>
  <c r="HZ80" i="2"/>
  <c r="IB80" i="2"/>
  <c r="HC80" i="2"/>
  <c r="HG80" i="2"/>
  <c r="HK80" i="2"/>
  <c r="HO80" i="2"/>
  <c r="HS80" i="2"/>
  <c r="HW80" i="2"/>
  <c r="IA80" i="2"/>
  <c r="HA80" i="2"/>
  <c r="HE80" i="2"/>
  <c r="HI80" i="2"/>
  <c r="HM80" i="2"/>
  <c r="HQ80" i="2"/>
  <c r="HU80" i="2"/>
  <c r="HY80" i="2"/>
  <c r="IC80" i="2"/>
  <c r="GZ78" i="2"/>
  <c r="HB78" i="2"/>
  <c r="HD78" i="2"/>
  <c r="HF78" i="2"/>
  <c r="HH78" i="2"/>
  <c r="HJ78" i="2"/>
  <c r="HL78" i="2"/>
  <c r="HN78" i="2"/>
  <c r="HP78" i="2"/>
  <c r="HR78" i="2"/>
  <c r="HT78" i="2"/>
  <c r="HV78" i="2"/>
  <c r="HX78" i="2"/>
  <c r="HZ78" i="2"/>
  <c r="IB78" i="2"/>
  <c r="HA78" i="2"/>
  <c r="HE78" i="2"/>
  <c r="HI78" i="2"/>
  <c r="HM78" i="2"/>
  <c r="HQ78" i="2"/>
  <c r="HU78" i="2"/>
  <c r="HY78" i="2"/>
  <c r="IC78" i="2"/>
  <c r="HC78" i="2"/>
  <c r="HK78" i="2"/>
  <c r="HS78" i="2"/>
  <c r="IA78" i="2"/>
  <c r="HG78" i="2"/>
  <c r="HO78" i="2"/>
  <c r="HW78" i="2"/>
  <c r="GZ76" i="2"/>
  <c r="HB76" i="2"/>
  <c r="HD76" i="2"/>
  <c r="HF76" i="2"/>
  <c r="HH76" i="2"/>
  <c r="HJ76" i="2"/>
  <c r="HL76" i="2"/>
  <c r="HN76" i="2"/>
  <c r="HP76" i="2"/>
  <c r="HR76" i="2"/>
  <c r="HT76" i="2"/>
  <c r="HV76" i="2"/>
  <c r="HX76" i="2"/>
  <c r="HZ76" i="2"/>
  <c r="IB76" i="2"/>
  <c r="HA76" i="2"/>
  <c r="HE76" i="2"/>
  <c r="HI76" i="2"/>
  <c r="HM76" i="2"/>
  <c r="HQ76" i="2"/>
  <c r="HU76" i="2"/>
  <c r="HY76" i="2"/>
  <c r="IC76" i="2"/>
  <c r="HG76" i="2"/>
  <c r="HO76" i="2"/>
  <c r="HW76" i="2"/>
  <c r="HC76" i="2"/>
  <c r="HK76" i="2"/>
  <c r="HS76" i="2"/>
  <c r="IA76" i="2"/>
  <c r="GZ88" i="2"/>
  <c r="HB88" i="2"/>
  <c r="HD88" i="2"/>
  <c r="HF88" i="2"/>
  <c r="HH88" i="2"/>
  <c r="HJ88" i="2"/>
  <c r="HL88" i="2"/>
  <c r="HN88" i="2"/>
  <c r="HP88" i="2"/>
  <c r="HR88" i="2"/>
  <c r="HT88" i="2"/>
  <c r="HV88" i="2"/>
  <c r="HX88" i="2"/>
  <c r="HZ88" i="2"/>
  <c r="IB88" i="2"/>
  <c r="LQ88" i="2" s="1"/>
  <c r="HA88" i="2"/>
  <c r="HE88" i="2"/>
  <c r="HI88" i="2"/>
  <c r="HM88" i="2"/>
  <c r="HQ88" i="2"/>
  <c r="HU88" i="2"/>
  <c r="HY88" i="2"/>
  <c r="IC88" i="2"/>
  <c r="HC88" i="2"/>
  <c r="HK88" i="2"/>
  <c r="HS88" i="2"/>
  <c r="IA88" i="2"/>
  <c r="HG88" i="2"/>
  <c r="HO88" i="2"/>
  <c r="HW88" i="2"/>
  <c r="GZ72" i="2"/>
  <c r="HB72" i="2"/>
  <c r="HD72" i="2"/>
  <c r="HF72" i="2"/>
  <c r="HH72" i="2"/>
  <c r="HJ72" i="2"/>
  <c r="HL72" i="2"/>
  <c r="HN72" i="2"/>
  <c r="HP72" i="2"/>
  <c r="HR72" i="2"/>
  <c r="HT72" i="2"/>
  <c r="HV72" i="2"/>
  <c r="HX72" i="2"/>
  <c r="HZ72" i="2"/>
  <c r="IB72" i="2"/>
  <c r="LQ72" i="2" s="1"/>
  <c r="HA72" i="2"/>
  <c r="HE72" i="2"/>
  <c r="HI72" i="2"/>
  <c r="HM72" i="2"/>
  <c r="HQ72" i="2"/>
  <c r="HU72" i="2"/>
  <c r="HY72" i="2"/>
  <c r="IC72" i="2"/>
  <c r="HG72" i="2"/>
  <c r="HO72" i="2"/>
  <c r="HW72" i="2"/>
  <c r="HC72" i="2"/>
  <c r="HK72" i="2"/>
  <c r="HS72" i="2"/>
  <c r="IA72" i="2"/>
  <c r="HA70" i="2"/>
  <c r="HC70" i="2"/>
  <c r="HE70" i="2"/>
  <c r="HG70" i="2"/>
  <c r="HI70" i="2"/>
  <c r="HK70" i="2"/>
  <c r="HM70" i="2"/>
  <c r="HO70" i="2"/>
  <c r="HQ70" i="2"/>
  <c r="HS70" i="2"/>
  <c r="GZ70" i="2"/>
  <c r="HD70" i="2"/>
  <c r="HH70" i="2"/>
  <c r="HL70" i="2"/>
  <c r="HP70" i="2"/>
  <c r="HT70" i="2"/>
  <c r="HV70" i="2"/>
  <c r="HX70" i="2"/>
  <c r="HZ70" i="2"/>
  <c r="IB70" i="2"/>
  <c r="HF70" i="2"/>
  <c r="HN70" i="2"/>
  <c r="HU70" i="2"/>
  <c r="HY70" i="2"/>
  <c r="IC70" i="2"/>
  <c r="HB70" i="2"/>
  <c r="HR70" i="2"/>
  <c r="IA70" i="2"/>
  <c r="HJ70" i="2"/>
  <c r="HW70" i="2"/>
  <c r="HA87" i="2"/>
  <c r="HC87" i="2"/>
  <c r="HE87" i="2"/>
  <c r="HG87" i="2"/>
  <c r="HI87" i="2"/>
  <c r="HK87" i="2"/>
  <c r="HM87" i="2"/>
  <c r="HO87" i="2"/>
  <c r="HQ87" i="2"/>
  <c r="HS87" i="2"/>
  <c r="HU87" i="2"/>
  <c r="HW87" i="2"/>
  <c r="HY87" i="2"/>
  <c r="IA87" i="2"/>
  <c r="IC87" i="2"/>
  <c r="GZ87" i="2"/>
  <c r="HD87" i="2"/>
  <c r="HH87" i="2"/>
  <c r="HL87" i="2"/>
  <c r="HP87" i="2"/>
  <c r="HT87" i="2"/>
  <c r="HX87" i="2"/>
  <c r="IB87" i="2"/>
  <c r="LQ87" i="2" s="1"/>
  <c r="OA87" i="2" s="1"/>
  <c r="QK87" i="2" s="1"/>
  <c r="HB87" i="2"/>
  <c r="HJ87" i="2"/>
  <c r="HR87" i="2"/>
  <c r="HZ87" i="2"/>
  <c r="HN87" i="2"/>
  <c r="HF87" i="2"/>
  <c r="HV87" i="2"/>
  <c r="HA66" i="2"/>
  <c r="HC66" i="2"/>
  <c r="HE66" i="2"/>
  <c r="HG66" i="2"/>
  <c r="HI66" i="2"/>
  <c r="HK66" i="2"/>
  <c r="HM66" i="2"/>
  <c r="HO66" i="2"/>
  <c r="HQ66" i="2"/>
  <c r="HS66" i="2"/>
  <c r="HU66" i="2"/>
  <c r="HW66" i="2"/>
  <c r="HY66" i="2"/>
  <c r="IA66" i="2"/>
  <c r="IC66" i="2"/>
  <c r="GZ66" i="2"/>
  <c r="HD66" i="2"/>
  <c r="HH66" i="2"/>
  <c r="HL66" i="2"/>
  <c r="HP66" i="2"/>
  <c r="HT66" i="2"/>
  <c r="HX66" i="2"/>
  <c r="IB66" i="2"/>
  <c r="HF66" i="2"/>
  <c r="HN66" i="2"/>
  <c r="HV66" i="2"/>
  <c r="HJ66" i="2"/>
  <c r="HZ66" i="2"/>
  <c r="HB66" i="2"/>
  <c r="HR66" i="2"/>
  <c r="HB81" i="2"/>
  <c r="HD81" i="2"/>
  <c r="HF81" i="2"/>
  <c r="HH81" i="2"/>
  <c r="HJ81" i="2"/>
  <c r="HL81" i="2"/>
  <c r="HN81" i="2"/>
  <c r="HP81" i="2"/>
  <c r="HR81" i="2"/>
  <c r="HT81" i="2"/>
  <c r="HV81" i="2"/>
  <c r="HX81" i="2"/>
  <c r="HZ81" i="2"/>
  <c r="IB81" i="2"/>
  <c r="LQ81" i="2" s="1"/>
  <c r="OA81" i="2" s="1"/>
  <c r="QK81" i="2" s="1"/>
  <c r="GZ81" i="2"/>
  <c r="HA81" i="2"/>
  <c r="HC81" i="2"/>
  <c r="HE81" i="2"/>
  <c r="HG81" i="2"/>
  <c r="HI81" i="2"/>
  <c r="HK81" i="2"/>
  <c r="HM81" i="2"/>
  <c r="HO81" i="2"/>
  <c r="HQ81" i="2"/>
  <c r="HS81" i="2"/>
  <c r="HU81" i="2"/>
  <c r="HW81" i="2"/>
  <c r="HY81" i="2"/>
  <c r="IA81" i="2"/>
  <c r="IC81" i="2"/>
  <c r="HA90" i="2"/>
  <c r="HC90" i="2"/>
  <c r="HE90" i="2"/>
  <c r="HG90" i="2"/>
  <c r="HI90" i="2"/>
  <c r="HK90" i="2"/>
  <c r="HM90" i="2"/>
  <c r="HO90" i="2"/>
  <c r="HQ90" i="2"/>
  <c r="HS90" i="2"/>
  <c r="HU90" i="2"/>
  <c r="HW90" i="2"/>
  <c r="HY90" i="2"/>
  <c r="IA90" i="2"/>
  <c r="IC90" i="2"/>
  <c r="GZ90" i="2"/>
  <c r="HB90" i="2"/>
  <c r="HD90" i="2"/>
  <c r="HF90" i="2"/>
  <c r="HH90" i="2"/>
  <c r="HJ90" i="2"/>
  <c r="HL90" i="2"/>
  <c r="HN90" i="2"/>
  <c r="HP90" i="2"/>
  <c r="HR90" i="2"/>
  <c r="HT90" i="2"/>
  <c r="HV90" i="2"/>
  <c r="HX90" i="2"/>
  <c r="HZ90" i="2"/>
  <c r="IB90" i="2"/>
  <c r="LQ90" i="2" s="1"/>
  <c r="OA90" i="2" s="1"/>
  <c r="QK90" i="2" s="1"/>
  <c r="GZ68" i="2"/>
  <c r="HB68" i="2"/>
  <c r="HD68" i="2"/>
  <c r="HF68" i="2"/>
  <c r="HC68" i="2"/>
  <c r="HG68" i="2"/>
  <c r="HI68" i="2"/>
  <c r="HK68" i="2"/>
  <c r="HM68" i="2"/>
  <c r="HO68" i="2"/>
  <c r="HQ68" i="2"/>
  <c r="HS68" i="2"/>
  <c r="HU68" i="2"/>
  <c r="HW68" i="2"/>
  <c r="HY68" i="2"/>
  <c r="IA68" i="2"/>
  <c r="IC68" i="2"/>
  <c r="HA68" i="2"/>
  <c r="HE68" i="2"/>
  <c r="HH68" i="2"/>
  <c r="HJ68" i="2"/>
  <c r="HL68" i="2"/>
  <c r="HN68" i="2"/>
  <c r="HP68" i="2"/>
  <c r="HR68" i="2"/>
  <c r="HT68" i="2"/>
  <c r="HV68" i="2"/>
  <c r="HX68" i="2"/>
  <c r="HZ68" i="2"/>
  <c r="IB68" i="2"/>
  <c r="LQ68" i="2" s="1"/>
  <c r="OA68" i="2" s="1"/>
  <c r="QK68" i="2" s="1"/>
  <c r="GZ16" i="2"/>
  <c r="HB16" i="2"/>
  <c r="HD16" i="2"/>
  <c r="HF16" i="2"/>
  <c r="HH16" i="2"/>
  <c r="HJ16" i="2"/>
  <c r="HL16" i="2"/>
  <c r="HN16" i="2"/>
  <c r="HP16" i="2"/>
  <c r="HR16" i="2"/>
  <c r="HT16" i="2"/>
  <c r="HV16" i="2"/>
  <c r="HX16" i="2"/>
  <c r="HZ16" i="2"/>
  <c r="IB16" i="2"/>
  <c r="LQ16" i="2" s="1"/>
  <c r="HC16" i="2"/>
  <c r="HG16" i="2"/>
  <c r="HK16" i="2"/>
  <c r="HO16" i="2"/>
  <c r="HS16" i="2"/>
  <c r="HW16" i="2"/>
  <c r="IA16" i="2"/>
  <c r="HA16" i="2"/>
  <c r="HE16" i="2"/>
  <c r="HI16" i="2"/>
  <c r="HM16" i="2"/>
  <c r="HQ16" i="2"/>
  <c r="HU16" i="2"/>
  <c r="HY16" i="2"/>
  <c r="IC16" i="2"/>
  <c r="GZ60" i="2"/>
  <c r="HB60" i="2"/>
  <c r="HD60" i="2"/>
  <c r="HF60" i="2"/>
  <c r="HH60" i="2"/>
  <c r="HJ60" i="2"/>
  <c r="HL60" i="2"/>
  <c r="HN60" i="2"/>
  <c r="HP60" i="2"/>
  <c r="HR60" i="2"/>
  <c r="HT60" i="2"/>
  <c r="HV60" i="2"/>
  <c r="HX60" i="2"/>
  <c r="HZ60" i="2"/>
  <c r="IB60" i="2"/>
  <c r="LQ60" i="2" s="1"/>
  <c r="OA60" i="2" s="1"/>
  <c r="QK60" i="2" s="1"/>
  <c r="HC60" i="2"/>
  <c r="HG60" i="2"/>
  <c r="HK60" i="2"/>
  <c r="HO60" i="2"/>
  <c r="HS60" i="2"/>
  <c r="HW60" i="2"/>
  <c r="IA60" i="2"/>
  <c r="HA60" i="2"/>
  <c r="HE60" i="2"/>
  <c r="HI60" i="2"/>
  <c r="HM60" i="2"/>
  <c r="HQ60" i="2"/>
  <c r="HU60" i="2"/>
  <c r="HY60" i="2"/>
  <c r="IC60" i="2"/>
  <c r="GZ93" i="2"/>
  <c r="HB93" i="2"/>
  <c r="HD93" i="2"/>
  <c r="HF93" i="2"/>
  <c r="HH93" i="2"/>
  <c r="HJ93" i="2"/>
  <c r="HL93" i="2"/>
  <c r="HN93" i="2"/>
  <c r="HP93" i="2"/>
  <c r="HR93" i="2"/>
  <c r="HT93" i="2"/>
  <c r="HV93" i="2"/>
  <c r="HX93" i="2"/>
  <c r="HZ93" i="2"/>
  <c r="IB93" i="2"/>
  <c r="LQ93" i="2" s="1"/>
  <c r="HC93" i="2"/>
  <c r="HG93" i="2"/>
  <c r="HK93" i="2"/>
  <c r="HO93" i="2"/>
  <c r="HS93" i="2"/>
  <c r="HW93" i="2"/>
  <c r="IA93" i="2"/>
  <c r="HA93" i="2"/>
  <c r="HE93" i="2"/>
  <c r="HI93" i="2"/>
  <c r="HM93" i="2"/>
  <c r="HQ93" i="2"/>
  <c r="HU93" i="2"/>
  <c r="HY93" i="2"/>
  <c r="IC93" i="2"/>
  <c r="GZ86" i="2"/>
  <c r="HB86" i="2"/>
  <c r="HD86" i="2"/>
  <c r="HF86" i="2"/>
  <c r="HH86" i="2"/>
  <c r="HJ86" i="2"/>
  <c r="HL86" i="2"/>
  <c r="HN86" i="2"/>
  <c r="HP86" i="2"/>
  <c r="HR86" i="2"/>
  <c r="HT86" i="2"/>
  <c r="HV86" i="2"/>
  <c r="HX86" i="2"/>
  <c r="HZ86" i="2"/>
  <c r="IB86" i="2"/>
  <c r="HA86" i="2"/>
  <c r="HE86" i="2"/>
  <c r="HI86" i="2"/>
  <c r="HM86" i="2"/>
  <c r="HQ86" i="2"/>
  <c r="HU86" i="2"/>
  <c r="HY86" i="2"/>
  <c r="IC86" i="2"/>
  <c r="HC86" i="2"/>
  <c r="HG86" i="2"/>
  <c r="HK86" i="2"/>
  <c r="HO86" i="2"/>
  <c r="HS86" i="2"/>
  <c r="HW86" i="2"/>
  <c r="IA86" i="2"/>
  <c r="GZ84" i="2"/>
  <c r="HB84" i="2"/>
  <c r="HD84" i="2"/>
  <c r="HF84" i="2"/>
  <c r="HH84" i="2"/>
  <c r="HJ84" i="2"/>
  <c r="HL84" i="2"/>
  <c r="HN84" i="2"/>
  <c r="HP84" i="2"/>
  <c r="HR84" i="2"/>
  <c r="HT84" i="2"/>
  <c r="HV84" i="2"/>
  <c r="HX84" i="2"/>
  <c r="HZ84" i="2"/>
  <c r="IB84" i="2"/>
  <c r="HA84" i="2"/>
  <c r="HE84" i="2"/>
  <c r="HI84" i="2"/>
  <c r="HM84" i="2"/>
  <c r="HQ84" i="2"/>
  <c r="HU84" i="2"/>
  <c r="HY84" i="2"/>
  <c r="IC84" i="2"/>
  <c r="HC84" i="2"/>
  <c r="HG84" i="2"/>
  <c r="HK84" i="2"/>
  <c r="HO84" i="2"/>
  <c r="HS84" i="2"/>
  <c r="HW84" i="2"/>
  <c r="IA84" i="2"/>
  <c r="GZ83" i="2"/>
  <c r="HB83" i="2"/>
  <c r="HD83" i="2"/>
  <c r="HF83" i="2"/>
  <c r="HH83" i="2"/>
  <c r="HJ83" i="2"/>
  <c r="HL83" i="2"/>
  <c r="HN83" i="2"/>
  <c r="HP83" i="2"/>
  <c r="HR83" i="2"/>
  <c r="HT83" i="2"/>
  <c r="HV83" i="2"/>
  <c r="HX83" i="2"/>
  <c r="HZ83" i="2"/>
  <c r="IB83" i="2"/>
  <c r="HA83" i="2"/>
  <c r="HE83" i="2"/>
  <c r="HI83" i="2"/>
  <c r="HM83" i="2"/>
  <c r="HQ83" i="2"/>
  <c r="HU83" i="2"/>
  <c r="HY83" i="2"/>
  <c r="IC83" i="2"/>
  <c r="HC83" i="2"/>
  <c r="HG83" i="2"/>
  <c r="HK83" i="2"/>
  <c r="HO83" i="2"/>
  <c r="HS83" i="2"/>
  <c r="HW83" i="2"/>
  <c r="IA83" i="2"/>
  <c r="GZ92" i="2"/>
  <c r="HB92" i="2"/>
  <c r="HD92" i="2"/>
  <c r="HF92" i="2"/>
  <c r="HH92" i="2"/>
  <c r="HJ92" i="2"/>
  <c r="HL92" i="2"/>
  <c r="HN92" i="2"/>
  <c r="HP92" i="2"/>
  <c r="HR92" i="2"/>
  <c r="HT92" i="2"/>
  <c r="HV92" i="2"/>
  <c r="HX92" i="2"/>
  <c r="HZ92" i="2"/>
  <c r="IB92" i="2"/>
  <c r="LQ92" i="2" s="1"/>
  <c r="OA92" i="2" s="1"/>
  <c r="QK92" i="2" s="1"/>
  <c r="HA92" i="2"/>
  <c r="HE92" i="2"/>
  <c r="HI92" i="2"/>
  <c r="HM92" i="2"/>
  <c r="HQ92" i="2"/>
  <c r="HU92" i="2"/>
  <c r="HY92" i="2"/>
  <c r="IC92" i="2"/>
  <c r="HC92" i="2"/>
  <c r="HG92" i="2"/>
  <c r="HK92" i="2"/>
  <c r="HO92" i="2"/>
  <c r="HS92" i="2"/>
  <c r="HW92" i="2"/>
  <c r="IA92" i="2"/>
  <c r="GZ64" i="2"/>
  <c r="HB64" i="2"/>
  <c r="HD64" i="2"/>
  <c r="HC64" i="2"/>
  <c r="HF64" i="2"/>
  <c r="HH64" i="2"/>
  <c r="HJ64" i="2"/>
  <c r="HL64" i="2"/>
  <c r="HN64" i="2"/>
  <c r="HP64" i="2"/>
  <c r="HR64" i="2"/>
  <c r="HT64" i="2"/>
  <c r="HV64" i="2"/>
  <c r="HX64" i="2"/>
  <c r="HZ64" i="2"/>
  <c r="IB64" i="2"/>
  <c r="LQ64" i="2" s="1"/>
  <c r="OA64" i="2" s="1"/>
  <c r="QK64" i="2" s="1"/>
  <c r="HE64" i="2"/>
  <c r="HI64" i="2"/>
  <c r="HM64" i="2"/>
  <c r="HQ64" i="2"/>
  <c r="HU64" i="2"/>
  <c r="HY64" i="2"/>
  <c r="IC64" i="2"/>
  <c r="HA64" i="2"/>
  <c r="HG64" i="2"/>
  <c r="HK64" i="2"/>
  <c r="HO64" i="2"/>
  <c r="HS64" i="2"/>
  <c r="HW64" i="2"/>
  <c r="IA64" i="2"/>
  <c r="GZ77" i="2"/>
  <c r="HB77" i="2"/>
  <c r="HD77" i="2"/>
  <c r="HF77" i="2"/>
  <c r="HH77" i="2"/>
  <c r="HJ77" i="2"/>
  <c r="HL77" i="2"/>
  <c r="HN77" i="2"/>
  <c r="HP77" i="2"/>
  <c r="HR77" i="2"/>
  <c r="HT77" i="2"/>
  <c r="HV77" i="2"/>
  <c r="HX77" i="2"/>
  <c r="HZ77" i="2"/>
  <c r="IB77" i="2"/>
  <c r="HC77" i="2"/>
  <c r="HG77" i="2"/>
  <c r="HK77" i="2"/>
  <c r="HO77" i="2"/>
  <c r="HS77" i="2"/>
  <c r="HW77" i="2"/>
  <c r="IA77" i="2"/>
  <c r="HA77" i="2"/>
  <c r="HI77" i="2"/>
  <c r="HQ77" i="2"/>
  <c r="HY77" i="2"/>
  <c r="HE77" i="2"/>
  <c r="HM77" i="2"/>
  <c r="HU77" i="2"/>
  <c r="IC77" i="2"/>
  <c r="GZ46" i="2"/>
  <c r="HB46" i="2"/>
  <c r="HD46" i="2"/>
  <c r="HF46" i="2"/>
  <c r="HH46" i="2"/>
  <c r="HJ46" i="2"/>
  <c r="HL46" i="2"/>
  <c r="HN46" i="2"/>
  <c r="HP46" i="2"/>
  <c r="HR46" i="2"/>
  <c r="HT46" i="2"/>
  <c r="HV46" i="2"/>
  <c r="HX46" i="2"/>
  <c r="HZ46" i="2"/>
  <c r="IB46" i="2"/>
  <c r="HC46" i="2"/>
  <c r="HG46" i="2"/>
  <c r="HK46" i="2"/>
  <c r="HO46" i="2"/>
  <c r="HS46" i="2"/>
  <c r="HW46" i="2"/>
  <c r="IA46" i="2"/>
  <c r="HE46" i="2"/>
  <c r="HM46" i="2"/>
  <c r="HU46" i="2"/>
  <c r="IC46" i="2"/>
  <c r="HA46" i="2"/>
  <c r="HI46" i="2"/>
  <c r="HQ46" i="2"/>
  <c r="HY46" i="2"/>
  <c r="GZ73" i="2"/>
  <c r="HB73" i="2"/>
  <c r="HD73" i="2"/>
  <c r="HF73" i="2"/>
  <c r="HH73" i="2"/>
  <c r="HJ73" i="2"/>
  <c r="HL73" i="2"/>
  <c r="HN73" i="2"/>
  <c r="HP73" i="2"/>
  <c r="HR73" i="2"/>
  <c r="HT73" i="2"/>
  <c r="HV73" i="2"/>
  <c r="HX73" i="2"/>
  <c r="HZ73" i="2"/>
  <c r="IB73" i="2"/>
  <c r="HC73" i="2"/>
  <c r="HG73" i="2"/>
  <c r="HK73" i="2"/>
  <c r="HO73" i="2"/>
  <c r="HS73" i="2"/>
  <c r="HW73" i="2"/>
  <c r="IA73" i="2"/>
  <c r="HA73" i="2"/>
  <c r="HI73" i="2"/>
  <c r="HQ73" i="2"/>
  <c r="HY73" i="2"/>
  <c r="HE73" i="2"/>
  <c r="HM73" i="2"/>
  <c r="HU73" i="2"/>
  <c r="IC73" i="2"/>
  <c r="GZ33" i="2"/>
  <c r="HB33" i="2"/>
  <c r="HD33" i="2"/>
  <c r="HF33" i="2"/>
  <c r="HH33" i="2"/>
  <c r="HJ33" i="2"/>
  <c r="HL33" i="2"/>
  <c r="HN33" i="2"/>
  <c r="HP33" i="2"/>
  <c r="HR33" i="2"/>
  <c r="HT33" i="2"/>
  <c r="HV33" i="2"/>
  <c r="HX33" i="2"/>
  <c r="HZ33" i="2"/>
  <c r="IB33" i="2"/>
  <c r="HC33" i="2"/>
  <c r="HG33" i="2"/>
  <c r="HK33" i="2"/>
  <c r="HO33" i="2"/>
  <c r="HS33" i="2"/>
  <c r="HW33" i="2"/>
  <c r="IA33" i="2"/>
  <c r="HE33" i="2"/>
  <c r="HM33" i="2"/>
  <c r="HU33" i="2"/>
  <c r="IC33" i="2"/>
  <c r="HA33" i="2"/>
  <c r="HI33" i="2"/>
  <c r="HQ33" i="2"/>
  <c r="HY33" i="2"/>
  <c r="HA69" i="2"/>
  <c r="HC69" i="2"/>
  <c r="HE69" i="2"/>
  <c r="HG69" i="2"/>
  <c r="HI69" i="2"/>
  <c r="HK69" i="2"/>
  <c r="HM69" i="2"/>
  <c r="HO69" i="2"/>
  <c r="HQ69" i="2"/>
  <c r="HS69" i="2"/>
  <c r="HU69" i="2"/>
  <c r="HW69" i="2"/>
  <c r="HY69" i="2"/>
  <c r="IA69" i="2"/>
  <c r="IC69" i="2"/>
  <c r="HB69" i="2"/>
  <c r="HF69" i="2"/>
  <c r="HJ69" i="2"/>
  <c r="HN69" i="2"/>
  <c r="HR69" i="2"/>
  <c r="HV69" i="2"/>
  <c r="HZ69" i="2"/>
  <c r="HD69" i="2"/>
  <c r="HL69" i="2"/>
  <c r="HT69" i="2"/>
  <c r="IB69" i="2"/>
  <c r="GZ69" i="2"/>
  <c r="HP69" i="2"/>
  <c r="HH69" i="2"/>
  <c r="HX69" i="2"/>
  <c r="HA11" i="2"/>
  <c r="HC11" i="2"/>
  <c r="HE11" i="2"/>
  <c r="HG11" i="2"/>
  <c r="HI11" i="2"/>
  <c r="HK11" i="2"/>
  <c r="HM11" i="2"/>
  <c r="HO11" i="2"/>
  <c r="HQ11" i="2"/>
  <c r="HS11" i="2"/>
  <c r="HU11" i="2"/>
  <c r="HW11" i="2"/>
  <c r="HY11" i="2"/>
  <c r="IA11" i="2"/>
  <c r="IC11" i="2"/>
  <c r="HB11" i="2"/>
  <c r="HF11" i="2"/>
  <c r="HJ11" i="2"/>
  <c r="HN11" i="2"/>
  <c r="HR11" i="2"/>
  <c r="HV11" i="2"/>
  <c r="HZ11" i="2"/>
  <c r="GZ11" i="2"/>
  <c r="HH11" i="2"/>
  <c r="HP11" i="2"/>
  <c r="HX11" i="2"/>
  <c r="HL11" i="2"/>
  <c r="IB11" i="2"/>
  <c r="LQ11" i="2" s="1"/>
  <c r="OA11" i="2" s="1"/>
  <c r="QK11" i="2" s="1"/>
  <c r="HD11" i="2"/>
  <c r="HT11" i="2"/>
  <c r="HA65" i="2"/>
  <c r="HC65" i="2"/>
  <c r="HE65" i="2"/>
  <c r="HG65" i="2"/>
  <c r="HI65" i="2"/>
  <c r="HK65" i="2"/>
  <c r="HM65" i="2"/>
  <c r="HO65" i="2"/>
  <c r="HQ65" i="2"/>
  <c r="HS65" i="2"/>
  <c r="HU65" i="2"/>
  <c r="HW65" i="2"/>
  <c r="HY65" i="2"/>
  <c r="IA65" i="2"/>
  <c r="IC65" i="2"/>
  <c r="HB65" i="2"/>
  <c r="HF65" i="2"/>
  <c r="HJ65" i="2"/>
  <c r="HN65" i="2"/>
  <c r="HR65" i="2"/>
  <c r="HV65" i="2"/>
  <c r="HZ65" i="2"/>
  <c r="HD65" i="2"/>
  <c r="HL65" i="2"/>
  <c r="HT65" i="2"/>
  <c r="IB65" i="2"/>
  <c r="HH65" i="2"/>
  <c r="HX65" i="2"/>
  <c r="GZ65" i="2"/>
  <c r="HP65" i="2"/>
  <c r="HA14" i="2"/>
  <c r="HC14" i="2"/>
  <c r="HE14" i="2"/>
  <c r="HG14" i="2"/>
  <c r="HI14" i="2"/>
  <c r="HK14" i="2"/>
  <c r="HM14" i="2"/>
  <c r="HO14" i="2"/>
  <c r="HQ14" i="2"/>
  <c r="HS14" i="2"/>
  <c r="HU14" i="2"/>
  <c r="HW14" i="2"/>
  <c r="HY14" i="2"/>
  <c r="IA14" i="2"/>
  <c r="IC14" i="2"/>
  <c r="GZ14" i="2"/>
  <c r="HB14" i="2"/>
  <c r="HD14" i="2"/>
  <c r="HF14" i="2"/>
  <c r="HH14" i="2"/>
  <c r="HJ14" i="2"/>
  <c r="HL14" i="2"/>
  <c r="HN14" i="2"/>
  <c r="HP14" i="2"/>
  <c r="HR14" i="2"/>
  <c r="HT14" i="2"/>
  <c r="HV14" i="2"/>
  <c r="HX14" i="2"/>
  <c r="HZ14" i="2"/>
  <c r="IB14" i="2"/>
  <c r="HA12" i="2"/>
  <c r="HC12" i="2"/>
  <c r="HE12" i="2"/>
  <c r="HG12" i="2"/>
  <c r="HI12" i="2"/>
  <c r="HK12" i="2"/>
  <c r="HM12" i="2"/>
  <c r="HO12" i="2"/>
  <c r="HQ12" i="2"/>
  <c r="HS12" i="2"/>
  <c r="HU12" i="2"/>
  <c r="HW12" i="2"/>
  <c r="HY12" i="2"/>
  <c r="IA12" i="2"/>
  <c r="IC12" i="2"/>
  <c r="GZ12" i="2"/>
  <c r="HB12" i="2"/>
  <c r="HD12" i="2"/>
  <c r="HF12" i="2"/>
  <c r="HH12" i="2"/>
  <c r="HJ12" i="2"/>
  <c r="HL12" i="2"/>
  <c r="HN12" i="2"/>
  <c r="HP12" i="2"/>
  <c r="HR12" i="2"/>
  <c r="HT12" i="2"/>
  <c r="HV12" i="2"/>
  <c r="HX12" i="2"/>
  <c r="HZ12" i="2"/>
  <c r="IB12" i="2"/>
  <c r="HA61" i="2"/>
  <c r="HC61" i="2"/>
  <c r="HE61" i="2"/>
  <c r="HG61" i="2"/>
  <c r="HI61" i="2"/>
  <c r="HK61" i="2"/>
  <c r="HM61" i="2"/>
  <c r="HO61" i="2"/>
  <c r="HQ61" i="2"/>
  <c r="HS61" i="2"/>
  <c r="HB61" i="2"/>
  <c r="HF61" i="2"/>
  <c r="HJ61" i="2"/>
  <c r="HN61" i="2"/>
  <c r="HR61" i="2"/>
  <c r="HU61" i="2"/>
  <c r="HW61" i="2"/>
  <c r="HY61" i="2"/>
  <c r="IA61" i="2"/>
  <c r="IC61" i="2"/>
  <c r="GZ61" i="2"/>
  <c r="HD61" i="2"/>
  <c r="HH61" i="2"/>
  <c r="HL61" i="2"/>
  <c r="HP61" i="2"/>
  <c r="HT61" i="2"/>
  <c r="HV61" i="2"/>
  <c r="HX61" i="2"/>
  <c r="HZ61" i="2"/>
  <c r="IB61" i="2"/>
  <c r="LQ61" i="2" s="1"/>
  <c r="OA61" i="2" s="1"/>
  <c r="QK61" i="2" s="1"/>
  <c r="HG85" i="2"/>
  <c r="HI85" i="2"/>
  <c r="HK85" i="2"/>
  <c r="HM85" i="2"/>
  <c r="HO85" i="2"/>
  <c r="HQ85" i="2"/>
  <c r="HS85" i="2"/>
  <c r="HU85" i="2"/>
  <c r="HW85" i="2"/>
  <c r="HY85" i="2"/>
  <c r="IA85" i="2"/>
  <c r="IC85" i="2"/>
  <c r="HJ85" i="2"/>
  <c r="HN85" i="2"/>
  <c r="HR85" i="2"/>
  <c r="HV85" i="2"/>
  <c r="HZ85" i="2"/>
  <c r="HH85" i="2"/>
  <c r="HL85" i="2"/>
  <c r="HP85" i="2"/>
  <c r="HT85" i="2"/>
  <c r="HX85" i="2"/>
  <c r="IB85" i="2"/>
  <c r="LQ85" i="2" s="1"/>
  <c r="OA85" i="2" s="1"/>
  <c r="QK85" i="2" s="1"/>
  <c r="HB4" i="2"/>
  <c r="HD4" i="2"/>
  <c r="HF4" i="2"/>
  <c r="HH4" i="2"/>
  <c r="HJ4" i="2"/>
  <c r="HL4" i="2"/>
  <c r="HN4" i="2"/>
  <c r="HP4" i="2"/>
  <c r="HR4" i="2"/>
  <c r="HT4" i="2"/>
  <c r="HV4" i="2"/>
  <c r="HX4" i="2"/>
  <c r="HZ4" i="2"/>
  <c r="IB4" i="2"/>
  <c r="GZ4" i="2"/>
  <c r="HA4" i="2"/>
  <c r="HC4" i="2"/>
  <c r="HE4" i="2"/>
  <c r="HG4" i="2"/>
  <c r="HI4" i="2"/>
  <c r="HK4" i="2"/>
  <c r="HM4" i="2"/>
  <c r="HO4" i="2"/>
  <c r="HQ4" i="2"/>
  <c r="HS4" i="2"/>
  <c r="HU4" i="2"/>
  <c r="HW4" i="2"/>
  <c r="HY4" i="2"/>
  <c r="IA4" i="2"/>
  <c r="IC4" i="2"/>
  <c r="HA13" i="2"/>
  <c r="HC13" i="2"/>
  <c r="HE13" i="2"/>
  <c r="HG13" i="2"/>
  <c r="HI13" i="2"/>
  <c r="HK13" i="2"/>
  <c r="HM13" i="2"/>
  <c r="GZ13" i="2"/>
  <c r="HB13" i="2"/>
  <c r="HD13" i="2"/>
  <c r="HF13" i="2"/>
  <c r="HH13" i="2"/>
  <c r="HJ13" i="2"/>
  <c r="HL13" i="2"/>
  <c r="HN13" i="2"/>
  <c r="HO13" i="2"/>
  <c r="HQ13" i="2"/>
  <c r="HS13" i="2"/>
  <c r="HU13" i="2"/>
  <c r="HW13" i="2"/>
  <c r="HY13" i="2"/>
  <c r="IA13" i="2"/>
  <c r="IC13" i="2"/>
  <c r="HP13" i="2"/>
  <c r="HR13" i="2"/>
  <c r="HT13" i="2"/>
  <c r="HV13" i="2"/>
  <c r="HX13" i="2"/>
  <c r="HZ13" i="2"/>
  <c r="IB13" i="2"/>
  <c r="HA89" i="2"/>
  <c r="HC89" i="2"/>
  <c r="HE89" i="2"/>
  <c r="HG89" i="2"/>
  <c r="HI89" i="2"/>
  <c r="HK89" i="2"/>
  <c r="HM89" i="2"/>
  <c r="HO89" i="2"/>
  <c r="HQ89" i="2"/>
  <c r="HS89" i="2"/>
  <c r="HU89" i="2"/>
  <c r="HW89" i="2"/>
  <c r="HY89" i="2"/>
  <c r="IA89" i="2"/>
  <c r="IC89" i="2"/>
  <c r="GZ89" i="2"/>
  <c r="HB89" i="2"/>
  <c r="HD89" i="2"/>
  <c r="HF89" i="2"/>
  <c r="HH89" i="2"/>
  <c r="HJ89" i="2"/>
  <c r="HL89" i="2"/>
  <c r="HN89" i="2"/>
  <c r="HP89" i="2"/>
  <c r="HR89" i="2"/>
  <c r="HT89" i="2"/>
  <c r="HV89" i="2"/>
  <c r="HX89" i="2"/>
  <c r="HZ89" i="2"/>
  <c r="IB89" i="2"/>
  <c r="HA7" i="2"/>
  <c r="HC7" i="2"/>
  <c r="HE7" i="2"/>
  <c r="HG7" i="2"/>
  <c r="HI7" i="2"/>
  <c r="HK7" i="2"/>
  <c r="HM7" i="2"/>
  <c r="HO7" i="2"/>
  <c r="HQ7" i="2"/>
  <c r="HS7" i="2"/>
  <c r="HU7" i="2"/>
  <c r="HW7" i="2"/>
  <c r="HY7" i="2"/>
  <c r="IA7" i="2"/>
  <c r="IC7" i="2"/>
  <c r="GZ7" i="2"/>
  <c r="HD7" i="2"/>
  <c r="HH7" i="2"/>
  <c r="HL7" i="2"/>
  <c r="HP7" i="2"/>
  <c r="HT7" i="2"/>
  <c r="HX7" i="2"/>
  <c r="IB7" i="2"/>
  <c r="HB7" i="2"/>
  <c r="HF7" i="2"/>
  <c r="HJ7" i="2"/>
  <c r="HN7" i="2"/>
  <c r="HR7" i="2"/>
  <c r="HV7" i="2"/>
  <c r="HZ7" i="2"/>
  <c r="HG67" i="2"/>
  <c r="HI67" i="2"/>
  <c r="HK67" i="2"/>
  <c r="HM67" i="2"/>
  <c r="HO67" i="2"/>
  <c r="HQ67" i="2"/>
  <c r="HS67" i="2"/>
  <c r="HU67" i="2"/>
  <c r="HW67" i="2"/>
  <c r="HY67" i="2"/>
  <c r="IA67" i="2"/>
  <c r="IC67" i="2"/>
  <c r="HH67" i="2"/>
  <c r="HL67" i="2"/>
  <c r="HP67" i="2"/>
  <c r="HT67" i="2"/>
  <c r="HX67" i="2"/>
  <c r="IB67" i="2"/>
  <c r="LQ67" i="2" s="1"/>
  <c r="HJ67" i="2"/>
  <c r="HN67" i="2"/>
  <c r="HR67" i="2"/>
  <c r="HV67" i="2"/>
  <c r="HZ67" i="2"/>
  <c r="QM4" i="2"/>
  <c r="QM3" i="2" s="1"/>
  <c r="OC3" i="2"/>
  <c r="QK4" i="2"/>
  <c r="QI4" i="2"/>
  <c r="QG4" i="2"/>
  <c r="QE4" i="2"/>
  <c r="QC4" i="2"/>
  <c r="QA4" i="2"/>
  <c r="PY4" i="2"/>
  <c r="PW4" i="2"/>
  <c r="PU4" i="2"/>
  <c r="PS4" i="2"/>
  <c r="PQ4" i="2"/>
  <c r="PO4" i="2"/>
  <c r="PM4" i="2"/>
  <c r="PK4" i="2"/>
  <c r="LY4" i="2"/>
  <c r="PJ4" i="2"/>
  <c r="QL4" i="2"/>
  <c r="QJ4" i="2"/>
  <c r="QH4" i="2"/>
  <c r="QF4" i="2"/>
  <c r="QD4" i="2"/>
  <c r="QB4" i="2"/>
  <c r="PZ4" i="2"/>
  <c r="PX4" i="2"/>
  <c r="PV4" i="2"/>
  <c r="PT4" i="2"/>
  <c r="PR4" i="2"/>
  <c r="PP4" i="2"/>
  <c r="PN4" i="2"/>
  <c r="PL4" i="2"/>
  <c r="OA74" i="2"/>
  <c r="QK74" i="2" s="1"/>
  <c r="OA6" i="2"/>
  <c r="QK6" i="2" s="1"/>
  <c r="OA94" i="2"/>
  <c r="QK94" i="2" s="1"/>
  <c r="OA15" i="2"/>
  <c r="QK15" i="2" s="1"/>
  <c r="OA48" i="2"/>
  <c r="QK48" i="2" s="1"/>
  <c r="OA53" i="2"/>
  <c r="QK53" i="2" s="1"/>
  <c r="OA44" i="2"/>
  <c r="QK44" i="2" s="1"/>
  <c r="OA8" i="2"/>
  <c r="QK8" i="2" s="1"/>
  <c r="OA34" i="2"/>
  <c r="QK34" i="2" s="1"/>
  <c r="OA67" i="2"/>
  <c r="QK67" i="2" s="1"/>
  <c r="OA75" i="2"/>
  <c r="QK75" i="2" s="1"/>
  <c r="OA79" i="2"/>
  <c r="QK79" i="2" s="1"/>
  <c r="OA72" i="2"/>
  <c r="QK72" i="2" s="1"/>
  <c r="OA82" i="2"/>
  <c r="QK82" i="2" s="1"/>
  <c r="OA88" i="2"/>
  <c r="QK88" i="2" s="1"/>
  <c r="OA16" i="2"/>
  <c r="QK16" i="2" s="1"/>
  <c r="OA93" i="2"/>
  <c r="QK93" i="2" s="1"/>
  <c r="YJ42" i="2"/>
  <c r="SL42" i="2"/>
  <c r="AAU42" i="2" s="1"/>
  <c r="XF42" i="2"/>
  <c r="YK42" i="2" s="1"/>
  <c r="BV42" i="2"/>
  <c r="TS42" i="2" s="1"/>
  <c r="UW42" i="2"/>
  <c r="RH42" i="2"/>
  <c r="WB42" i="2" s="1"/>
  <c r="GP42" i="2"/>
  <c r="EP95" i="2"/>
  <c r="FU95" i="2" s="1"/>
  <c r="EP68" i="2"/>
  <c r="FU68" i="2" s="1"/>
  <c r="EP16" i="2"/>
  <c r="FU16" i="2" s="1"/>
  <c r="EP60" i="2"/>
  <c r="FU60" i="2" s="1"/>
  <c r="EP97" i="2"/>
  <c r="FU97" i="2" s="1"/>
  <c r="EP63" i="2"/>
  <c r="FU63" i="2" s="1"/>
  <c r="EP56" i="2"/>
  <c r="FU56" i="2" s="1"/>
  <c r="EP92" i="2"/>
  <c r="FU92" i="2" s="1"/>
  <c r="EP64" i="2"/>
  <c r="FU64" i="2" s="1"/>
  <c r="EP77" i="2"/>
  <c r="FU77" i="2" s="1"/>
  <c r="AI77" i="29" s="1"/>
  <c r="EP46" i="2"/>
  <c r="FU46" i="2" s="1"/>
  <c r="EP73" i="2"/>
  <c r="FU73" i="2" s="1"/>
  <c r="EP33" i="2"/>
  <c r="FU33" i="2" s="1"/>
  <c r="EP69" i="2"/>
  <c r="FU69" i="2" s="1"/>
  <c r="AI69" i="29" s="1"/>
  <c r="EP11" i="2"/>
  <c r="FU11" i="2" s="1"/>
  <c r="EP65" i="2"/>
  <c r="FU65" i="2" s="1"/>
  <c r="AI65" i="29" s="1"/>
  <c r="EP6" i="2"/>
  <c r="FU6" i="2" s="1"/>
  <c r="EP47" i="2"/>
  <c r="FU47" i="2" s="1"/>
  <c r="EP59" i="2"/>
  <c r="FU59" i="2" s="1"/>
  <c r="AI59" i="29" s="1"/>
  <c r="EP57" i="2"/>
  <c r="FU57" i="2" s="1"/>
  <c r="EP55" i="2"/>
  <c r="FU55" i="2" s="1"/>
  <c r="EP94" i="2"/>
  <c r="FU94" i="2" s="1"/>
  <c r="EP51" i="2"/>
  <c r="FU51" i="2" s="1"/>
  <c r="EP49" i="2"/>
  <c r="FU49" i="2" s="1"/>
  <c r="EP15" i="2"/>
  <c r="FU15" i="2" s="1"/>
  <c r="EP45" i="2"/>
  <c r="FU45" i="2" s="1"/>
  <c r="EP43" i="2"/>
  <c r="FU43" i="2" s="1"/>
  <c r="EP41" i="2"/>
  <c r="FU41" i="2" s="1"/>
  <c r="EP39" i="2"/>
  <c r="FU39" i="2" s="1"/>
  <c r="EP37" i="2"/>
  <c r="FU37" i="2" s="1"/>
  <c r="EP35" i="2"/>
  <c r="FU35" i="2" s="1"/>
  <c r="EP96" i="2"/>
  <c r="FU96" i="2" s="1"/>
  <c r="EP31" i="2"/>
  <c r="FU31" i="2" s="1"/>
  <c r="EP29" i="2"/>
  <c r="FU29" i="2" s="1"/>
  <c r="EP27" i="2"/>
  <c r="FU27" i="2" s="1"/>
  <c r="EP25" i="2"/>
  <c r="FU25" i="2" s="1"/>
  <c r="EP23" i="2"/>
  <c r="FU23" i="2" s="1"/>
  <c r="EP21" i="2"/>
  <c r="FU21" i="2" s="1"/>
  <c r="EP19" i="2"/>
  <c r="FU19" i="2" s="1"/>
  <c r="EP17" i="2"/>
  <c r="FU17" i="2" s="1"/>
  <c r="EP10" i="2"/>
  <c r="FU10" i="2" s="1"/>
  <c r="EP13" i="2"/>
  <c r="FU13" i="2" s="1"/>
  <c r="EP89" i="2"/>
  <c r="FU89" i="2" s="1"/>
  <c r="EP9" i="2"/>
  <c r="FU9" i="2" s="1"/>
  <c r="EP7" i="2"/>
  <c r="FU7" i="2" s="1"/>
  <c r="AI7" i="29" s="1"/>
  <c r="EP67" i="2"/>
  <c r="BA90" i="2"/>
  <c r="EP5" i="2"/>
  <c r="FU5" i="2" s="1"/>
  <c r="EP82" i="2"/>
  <c r="FU82" i="2" s="1"/>
  <c r="BA79" i="2"/>
  <c r="EP93" i="2"/>
  <c r="FU93" i="2" s="1"/>
  <c r="EP86" i="2"/>
  <c r="FU86" i="2" s="1"/>
  <c r="AI87" i="29" s="1"/>
  <c r="EP84" i="2"/>
  <c r="FU84" i="2" s="1"/>
  <c r="AI85" i="29" s="1"/>
  <c r="BA83" i="2"/>
  <c r="EP91" i="2"/>
  <c r="FU91" i="2" s="1"/>
  <c r="EP80" i="2"/>
  <c r="FU80" i="2" s="1"/>
  <c r="EP78" i="2"/>
  <c r="FU78" i="2" s="1"/>
  <c r="BA76" i="2"/>
  <c r="EP88" i="2"/>
  <c r="FU88" i="2" s="1"/>
  <c r="EP72" i="2"/>
  <c r="FU72" i="2" s="1"/>
  <c r="EP70" i="2"/>
  <c r="FU70" i="2" s="1"/>
  <c r="AI70" i="29" s="1"/>
  <c r="BA87" i="2"/>
  <c r="EP66" i="2"/>
  <c r="FU66" i="2" s="1"/>
  <c r="AI66" i="29" s="1"/>
  <c r="EP81" i="2"/>
  <c r="FU81" i="2" s="1"/>
  <c r="EP62" i="2"/>
  <c r="FU62" i="2" s="1"/>
  <c r="BA74" i="2"/>
  <c r="EP58" i="2"/>
  <c r="FU58" i="2" s="1"/>
  <c r="EP48" i="2"/>
  <c r="FU48" i="2" s="1"/>
  <c r="EP54" i="2"/>
  <c r="FU54" i="2" s="1"/>
  <c r="AI54" i="29" s="1"/>
  <c r="BA52" i="2"/>
  <c r="EP50" i="2"/>
  <c r="FU50" i="2" s="1"/>
  <c r="EP53" i="2"/>
  <c r="FU53" i="2" s="1"/>
  <c r="BA44" i="2"/>
  <c r="EP8" i="2"/>
  <c r="FU8" i="2" s="1"/>
  <c r="EP40" i="2"/>
  <c r="FU40" i="2" s="1"/>
  <c r="EP38" i="2"/>
  <c r="FU38" i="2" s="1"/>
  <c r="BA36" i="2"/>
  <c r="EP34" i="2"/>
  <c r="FU34" i="2" s="1"/>
  <c r="CF32" i="2"/>
  <c r="DK32" i="2" s="1"/>
  <c r="EP30" i="2"/>
  <c r="FU30" i="2" s="1"/>
  <c r="EP28" i="2"/>
  <c r="FU28" i="2" s="1"/>
  <c r="EP26" i="2"/>
  <c r="FU26" i="2" s="1"/>
  <c r="EP24" i="2"/>
  <c r="FU24" i="2" s="1"/>
  <c r="EP22" i="2"/>
  <c r="FU22" i="2" s="1"/>
  <c r="EP20" i="2"/>
  <c r="FU20" i="2" s="1"/>
  <c r="EP18" i="2"/>
  <c r="FU18" i="2" s="1"/>
  <c r="EP71" i="2"/>
  <c r="FU71" i="2" s="1"/>
  <c r="EP14" i="2"/>
  <c r="FU14" i="2" s="1"/>
  <c r="EP12" i="2"/>
  <c r="FU12" i="2" s="1"/>
  <c r="EP61" i="2"/>
  <c r="FU61" i="2" s="1"/>
  <c r="EP75" i="2"/>
  <c r="FU75" i="2" s="1"/>
  <c r="EP85" i="2"/>
  <c r="FU85" i="2" s="1"/>
  <c r="OE78" i="2"/>
  <c r="OF78" i="2" s="1"/>
  <c r="OG78" i="2" s="1"/>
  <c r="OH78" i="2" s="1"/>
  <c r="OI78" i="2" s="1"/>
  <c r="OJ78" i="2" s="1"/>
  <c r="OK78" i="2" s="1"/>
  <c r="OL78" i="2" s="1"/>
  <c r="OM78" i="2" s="1"/>
  <c r="ON78" i="2" s="1"/>
  <c r="OO78" i="2" s="1"/>
  <c r="OP78" i="2" s="1"/>
  <c r="OQ78" i="2" s="1"/>
  <c r="OR78" i="2" s="1"/>
  <c r="OS78" i="2" s="1"/>
  <c r="OT78" i="2" s="1"/>
  <c r="OU78" i="2" s="1"/>
  <c r="OV78" i="2" s="1"/>
  <c r="OW78" i="2" s="1"/>
  <c r="OX78" i="2" s="1"/>
  <c r="OY78" i="2" s="1"/>
  <c r="OZ78" i="2" s="1"/>
  <c r="PA78" i="2" s="1"/>
  <c r="PB78" i="2" s="1"/>
  <c r="PC78" i="2" s="1"/>
  <c r="PD78" i="2" s="1"/>
  <c r="PE78" i="2" s="1"/>
  <c r="PF78" i="2" s="1"/>
  <c r="PG78" i="2" s="1"/>
  <c r="PH78" i="2" s="1"/>
  <c r="PI78" i="2"/>
  <c r="QN78" i="2" s="1"/>
  <c r="OD78" i="2"/>
  <c r="OE76" i="2"/>
  <c r="OF76" i="2" s="1"/>
  <c r="OG76" i="2" s="1"/>
  <c r="OH76" i="2" s="1"/>
  <c r="OI76" i="2" s="1"/>
  <c r="OJ76" i="2" s="1"/>
  <c r="OK76" i="2" s="1"/>
  <c r="OL76" i="2" s="1"/>
  <c r="OM76" i="2" s="1"/>
  <c r="ON76" i="2" s="1"/>
  <c r="OO76" i="2" s="1"/>
  <c r="OP76" i="2" s="1"/>
  <c r="OQ76" i="2" s="1"/>
  <c r="OR76" i="2" s="1"/>
  <c r="OS76" i="2" s="1"/>
  <c r="OT76" i="2" s="1"/>
  <c r="OU76" i="2" s="1"/>
  <c r="OV76" i="2" s="1"/>
  <c r="OW76" i="2" s="1"/>
  <c r="OX76" i="2" s="1"/>
  <c r="OY76" i="2" s="1"/>
  <c r="OZ76" i="2" s="1"/>
  <c r="PA76" i="2" s="1"/>
  <c r="PB76" i="2" s="1"/>
  <c r="PC76" i="2" s="1"/>
  <c r="PD76" i="2" s="1"/>
  <c r="PE76" i="2" s="1"/>
  <c r="PF76" i="2" s="1"/>
  <c r="PG76" i="2" s="1"/>
  <c r="PH76" i="2" s="1"/>
  <c r="PI76" i="2"/>
  <c r="QN76" i="2" s="1"/>
  <c r="OD76" i="2"/>
  <c r="OE62" i="2"/>
  <c r="OF62" i="2" s="1"/>
  <c r="OG62" i="2" s="1"/>
  <c r="OH62" i="2" s="1"/>
  <c r="OI62" i="2" s="1"/>
  <c r="OJ62" i="2" s="1"/>
  <c r="OK62" i="2" s="1"/>
  <c r="OL62" i="2" s="1"/>
  <c r="OM62" i="2" s="1"/>
  <c r="ON62" i="2" s="1"/>
  <c r="OO62" i="2" s="1"/>
  <c r="OP62" i="2" s="1"/>
  <c r="OQ62" i="2" s="1"/>
  <c r="OR62" i="2" s="1"/>
  <c r="OS62" i="2" s="1"/>
  <c r="OT62" i="2" s="1"/>
  <c r="OU62" i="2" s="1"/>
  <c r="OV62" i="2" s="1"/>
  <c r="OW62" i="2" s="1"/>
  <c r="OX62" i="2" s="1"/>
  <c r="OY62" i="2" s="1"/>
  <c r="OZ62" i="2" s="1"/>
  <c r="PA62" i="2" s="1"/>
  <c r="PB62" i="2" s="1"/>
  <c r="PC62" i="2" s="1"/>
  <c r="PD62" i="2" s="1"/>
  <c r="PE62" i="2" s="1"/>
  <c r="PF62" i="2" s="1"/>
  <c r="PG62" i="2" s="1"/>
  <c r="PH62" i="2" s="1"/>
  <c r="PI62" i="2"/>
  <c r="QN62" i="2" s="1"/>
  <c r="OD62" i="2"/>
  <c r="OE58" i="2"/>
  <c r="OF58" i="2" s="1"/>
  <c r="OG58" i="2" s="1"/>
  <c r="OH58" i="2" s="1"/>
  <c r="OI58" i="2" s="1"/>
  <c r="OJ58" i="2" s="1"/>
  <c r="OK58" i="2" s="1"/>
  <c r="OL58" i="2" s="1"/>
  <c r="OM58" i="2" s="1"/>
  <c r="ON58" i="2" s="1"/>
  <c r="OO58" i="2" s="1"/>
  <c r="OP58" i="2" s="1"/>
  <c r="OQ58" i="2" s="1"/>
  <c r="OR58" i="2" s="1"/>
  <c r="OS58" i="2" s="1"/>
  <c r="OT58" i="2" s="1"/>
  <c r="OU58" i="2" s="1"/>
  <c r="OV58" i="2" s="1"/>
  <c r="OW58" i="2" s="1"/>
  <c r="OX58" i="2" s="1"/>
  <c r="OY58" i="2" s="1"/>
  <c r="OZ58" i="2" s="1"/>
  <c r="PA58" i="2" s="1"/>
  <c r="PB58" i="2" s="1"/>
  <c r="PC58" i="2" s="1"/>
  <c r="PD58" i="2" s="1"/>
  <c r="PE58" i="2" s="1"/>
  <c r="PF58" i="2" s="1"/>
  <c r="PG58" i="2" s="1"/>
  <c r="PH58" i="2" s="1"/>
  <c r="PI58" i="2"/>
  <c r="QN58" i="2" s="1"/>
  <c r="OD58" i="2"/>
  <c r="OE52" i="2"/>
  <c r="OF52" i="2" s="1"/>
  <c r="OG52" i="2" s="1"/>
  <c r="OH52" i="2" s="1"/>
  <c r="OI52" i="2" s="1"/>
  <c r="OJ52" i="2" s="1"/>
  <c r="OK52" i="2" s="1"/>
  <c r="OL52" i="2" s="1"/>
  <c r="OM52" i="2" s="1"/>
  <c r="ON52" i="2" s="1"/>
  <c r="OO52" i="2" s="1"/>
  <c r="OP52" i="2" s="1"/>
  <c r="OQ52" i="2" s="1"/>
  <c r="OR52" i="2" s="1"/>
  <c r="OS52" i="2" s="1"/>
  <c r="OT52" i="2" s="1"/>
  <c r="OU52" i="2" s="1"/>
  <c r="OV52" i="2" s="1"/>
  <c r="OW52" i="2" s="1"/>
  <c r="OX52" i="2" s="1"/>
  <c r="OY52" i="2" s="1"/>
  <c r="OZ52" i="2" s="1"/>
  <c r="PA52" i="2" s="1"/>
  <c r="PB52" i="2" s="1"/>
  <c r="PC52" i="2" s="1"/>
  <c r="PD52" i="2" s="1"/>
  <c r="PE52" i="2" s="1"/>
  <c r="PF52" i="2" s="1"/>
  <c r="PG52" i="2" s="1"/>
  <c r="PH52" i="2" s="1"/>
  <c r="PI52" i="2"/>
  <c r="QN52" i="2" s="1"/>
  <c r="OD52" i="2"/>
  <c r="OE50" i="2"/>
  <c r="OF50" i="2" s="1"/>
  <c r="OG50" i="2" s="1"/>
  <c r="OH50" i="2" s="1"/>
  <c r="OI50" i="2" s="1"/>
  <c r="OJ50" i="2" s="1"/>
  <c r="OK50" i="2" s="1"/>
  <c r="OL50" i="2" s="1"/>
  <c r="OM50" i="2" s="1"/>
  <c r="ON50" i="2" s="1"/>
  <c r="OO50" i="2" s="1"/>
  <c r="OP50" i="2" s="1"/>
  <c r="OQ50" i="2" s="1"/>
  <c r="OR50" i="2" s="1"/>
  <c r="OS50" i="2" s="1"/>
  <c r="OT50" i="2" s="1"/>
  <c r="OU50" i="2" s="1"/>
  <c r="OV50" i="2" s="1"/>
  <c r="OW50" i="2" s="1"/>
  <c r="OX50" i="2" s="1"/>
  <c r="OY50" i="2" s="1"/>
  <c r="OZ50" i="2" s="1"/>
  <c r="PA50" i="2" s="1"/>
  <c r="PB50" i="2" s="1"/>
  <c r="PC50" i="2" s="1"/>
  <c r="PD50" i="2" s="1"/>
  <c r="PE50" i="2" s="1"/>
  <c r="PF50" i="2" s="1"/>
  <c r="PG50" i="2" s="1"/>
  <c r="PH50" i="2" s="1"/>
  <c r="PI50" i="2"/>
  <c r="QN50" i="2" s="1"/>
  <c r="OD50" i="2"/>
  <c r="OE40" i="2"/>
  <c r="OF40" i="2" s="1"/>
  <c r="OG40" i="2" s="1"/>
  <c r="OH40" i="2" s="1"/>
  <c r="OI40" i="2" s="1"/>
  <c r="OJ40" i="2" s="1"/>
  <c r="OK40" i="2" s="1"/>
  <c r="OL40" i="2" s="1"/>
  <c r="OM40" i="2" s="1"/>
  <c r="ON40" i="2" s="1"/>
  <c r="OO40" i="2" s="1"/>
  <c r="OP40" i="2" s="1"/>
  <c r="OQ40" i="2" s="1"/>
  <c r="OR40" i="2" s="1"/>
  <c r="OS40" i="2" s="1"/>
  <c r="OT40" i="2" s="1"/>
  <c r="OU40" i="2" s="1"/>
  <c r="OV40" i="2" s="1"/>
  <c r="OW40" i="2" s="1"/>
  <c r="OX40" i="2" s="1"/>
  <c r="OY40" i="2" s="1"/>
  <c r="OZ40" i="2" s="1"/>
  <c r="PA40" i="2" s="1"/>
  <c r="PB40" i="2" s="1"/>
  <c r="PC40" i="2" s="1"/>
  <c r="PD40" i="2" s="1"/>
  <c r="PE40" i="2" s="1"/>
  <c r="PF40" i="2" s="1"/>
  <c r="PG40" i="2" s="1"/>
  <c r="PH40" i="2" s="1"/>
  <c r="PI40" i="2"/>
  <c r="QN40" i="2" s="1"/>
  <c r="OD40" i="2"/>
  <c r="OE38" i="2"/>
  <c r="OF38" i="2" s="1"/>
  <c r="OG38" i="2" s="1"/>
  <c r="OH38" i="2" s="1"/>
  <c r="OI38" i="2" s="1"/>
  <c r="OJ38" i="2" s="1"/>
  <c r="OK38" i="2" s="1"/>
  <c r="OL38" i="2" s="1"/>
  <c r="OM38" i="2" s="1"/>
  <c r="ON38" i="2" s="1"/>
  <c r="OO38" i="2" s="1"/>
  <c r="OP38" i="2" s="1"/>
  <c r="OQ38" i="2" s="1"/>
  <c r="OR38" i="2" s="1"/>
  <c r="OS38" i="2" s="1"/>
  <c r="OT38" i="2" s="1"/>
  <c r="OU38" i="2" s="1"/>
  <c r="OV38" i="2" s="1"/>
  <c r="OW38" i="2" s="1"/>
  <c r="OX38" i="2" s="1"/>
  <c r="OY38" i="2" s="1"/>
  <c r="OZ38" i="2" s="1"/>
  <c r="PA38" i="2" s="1"/>
  <c r="PB38" i="2" s="1"/>
  <c r="PC38" i="2" s="1"/>
  <c r="PD38" i="2" s="1"/>
  <c r="PE38" i="2" s="1"/>
  <c r="PF38" i="2" s="1"/>
  <c r="PG38" i="2" s="1"/>
  <c r="PH38" i="2" s="1"/>
  <c r="PI38" i="2"/>
  <c r="QN38" i="2" s="1"/>
  <c r="OD38" i="2"/>
  <c r="OE36" i="2"/>
  <c r="OF36" i="2" s="1"/>
  <c r="OG36" i="2" s="1"/>
  <c r="OH36" i="2" s="1"/>
  <c r="OI36" i="2" s="1"/>
  <c r="OJ36" i="2" s="1"/>
  <c r="OK36" i="2" s="1"/>
  <c r="OL36" i="2" s="1"/>
  <c r="OM36" i="2" s="1"/>
  <c r="ON36" i="2" s="1"/>
  <c r="OO36" i="2" s="1"/>
  <c r="OP36" i="2" s="1"/>
  <c r="OQ36" i="2" s="1"/>
  <c r="OR36" i="2" s="1"/>
  <c r="OS36" i="2" s="1"/>
  <c r="OT36" i="2" s="1"/>
  <c r="OU36" i="2" s="1"/>
  <c r="OV36" i="2" s="1"/>
  <c r="OW36" i="2" s="1"/>
  <c r="OX36" i="2" s="1"/>
  <c r="OY36" i="2" s="1"/>
  <c r="OZ36" i="2" s="1"/>
  <c r="PA36" i="2" s="1"/>
  <c r="PB36" i="2" s="1"/>
  <c r="PC36" i="2" s="1"/>
  <c r="PD36" i="2" s="1"/>
  <c r="PE36" i="2" s="1"/>
  <c r="PF36" i="2" s="1"/>
  <c r="PG36" i="2" s="1"/>
  <c r="PH36" i="2" s="1"/>
  <c r="PI36" i="2"/>
  <c r="QN36" i="2" s="1"/>
  <c r="OD36" i="2"/>
  <c r="OE32" i="2"/>
  <c r="OF32" i="2" s="1"/>
  <c r="OG32" i="2" s="1"/>
  <c r="OH32" i="2" s="1"/>
  <c r="OI32" i="2" s="1"/>
  <c r="OJ32" i="2" s="1"/>
  <c r="OK32" i="2" s="1"/>
  <c r="OL32" i="2" s="1"/>
  <c r="OM32" i="2" s="1"/>
  <c r="ON32" i="2" s="1"/>
  <c r="OO32" i="2" s="1"/>
  <c r="OP32" i="2" s="1"/>
  <c r="OQ32" i="2" s="1"/>
  <c r="OR32" i="2" s="1"/>
  <c r="OS32" i="2" s="1"/>
  <c r="OT32" i="2" s="1"/>
  <c r="OU32" i="2" s="1"/>
  <c r="OV32" i="2" s="1"/>
  <c r="OW32" i="2" s="1"/>
  <c r="OX32" i="2" s="1"/>
  <c r="OY32" i="2" s="1"/>
  <c r="OZ32" i="2" s="1"/>
  <c r="PA32" i="2" s="1"/>
  <c r="PB32" i="2" s="1"/>
  <c r="PC32" i="2" s="1"/>
  <c r="PD32" i="2" s="1"/>
  <c r="PE32" i="2" s="1"/>
  <c r="PF32" i="2" s="1"/>
  <c r="PG32" i="2" s="1"/>
  <c r="PH32" i="2" s="1"/>
  <c r="PI32" i="2"/>
  <c r="QN32" i="2" s="1"/>
  <c r="OD32" i="2"/>
  <c r="OE30" i="2"/>
  <c r="OF30" i="2" s="1"/>
  <c r="OG30" i="2" s="1"/>
  <c r="OH30" i="2" s="1"/>
  <c r="OI30" i="2" s="1"/>
  <c r="OJ30" i="2" s="1"/>
  <c r="OK30" i="2" s="1"/>
  <c r="OL30" i="2" s="1"/>
  <c r="OM30" i="2" s="1"/>
  <c r="ON30" i="2" s="1"/>
  <c r="OO30" i="2" s="1"/>
  <c r="OP30" i="2" s="1"/>
  <c r="OQ30" i="2" s="1"/>
  <c r="OR30" i="2" s="1"/>
  <c r="OS30" i="2" s="1"/>
  <c r="OT30" i="2" s="1"/>
  <c r="OU30" i="2" s="1"/>
  <c r="OV30" i="2" s="1"/>
  <c r="OW30" i="2" s="1"/>
  <c r="OX30" i="2" s="1"/>
  <c r="OY30" i="2" s="1"/>
  <c r="OZ30" i="2" s="1"/>
  <c r="PA30" i="2" s="1"/>
  <c r="PB30" i="2" s="1"/>
  <c r="PC30" i="2" s="1"/>
  <c r="PD30" i="2" s="1"/>
  <c r="PE30" i="2" s="1"/>
  <c r="PF30" i="2" s="1"/>
  <c r="PG30" i="2" s="1"/>
  <c r="PH30" i="2" s="1"/>
  <c r="PI30" i="2"/>
  <c r="QN30" i="2" s="1"/>
  <c r="OD30" i="2"/>
  <c r="OE28" i="2"/>
  <c r="OF28" i="2" s="1"/>
  <c r="OG28" i="2" s="1"/>
  <c r="OH28" i="2" s="1"/>
  <c r="OI28" i="2" s="1"/>
  <c r="OJ28" i="2" s="1"/>
  <c r="OK28" i="2" s="1"/>
  <c r="OL28" i="2" s="1"/>
  <c r="OM28" i="2" s="1"/>
  <c r="ON28" i="2" s="1"/>
  <c r="OO28" i="2" s="1"/>
  <c r="OP28" i="2" s="1"/>
  <c r="OQ28" i="2" s="1"/>
  <c r="OR28" i="2" s="1"/>
  <c r="OS28" i="2" s="1"/>
  <c r="OT28" i="2" s="1"/>
  <c r="OU28" i="2" s="1"/>
  <c r="OV28" i="2" s="1"/>
  <c r="OW28" i="2" s="1"/>
  <c r="OX28" i="2" s="1"/>
  <c r="OY28" i="2" s="1"/>
  <c r="OZ28" i="2" s="1"/>
  <c r="PA28" i="2" s="1"/>
  <c r="PB28" i="2" s="1"/>
  <c r="PC28" i="2" s="1"/>
  <c r="PD28" i="2" s="1"/>
  <c r="PE28" i="2" s="1"/>
  <c r="PF28" i="2" s="1"/>
  <c r="PG28" i="2" s="1"/>
  <c r="PH28" i="2" s="1"/>
  <c r="PI28" i="2"/>
  <c r="QN28" i="2" s="1"/>
  <c r="OD28" i="2"/>
  <c r="OE26" i="2"/>
  <c r="OF26" i="2" s="1"/>
  <c r="OG26" i="2" s="1"/>
  <c r="OH26" i="2" s="1"/>
  <c r="OI26" i="2" s="1"/>
  <c r="OJ26" i="2" s="1"/>
  <c r="OK26" i="2" s="1"/>
  <c r="OL26" i="2" s="1"/>
  <c r="OM26" i="2" s="1"/>
  <c r="ON26" i="2" s="1"/>
  <c r="OO26" i="2" s="1"/>
  <c r="OP26" i="2" s="1"/>
  <c r="OQ26" i="2" s="1"/>
  <c r="OR26" i="2" s="1"/>
  <c r="OS26" i="2" s="1"/>
  <c r="OT26" i="2" s="1"/>
  <c r="OU26" i="2" s="1"/>
  <c r="OV26" i="2" s="1"/>
  <c r="OW26" i="2" s="1"/>
  <c r="OX26" i="2" s="1"/>
  <c r="OY26" i="2" s="1"/>
  <c r="OZ26" i="2" s="1"/>
  <c r="PA26" i="2" s="1"/>
  <c r="PB26" i="2" s="1"/>
  <c r="PC26" i="2" s="1"/>
  <c r="PD26" i="2" s="1"/>
  <c r="PE26" i="2" s="1"/>
  <c r="PF26" i="2" s="1"/>
  <c r="PG26" i="2" s="1"/>
  <c r="PH26" i="2" s="1"/>
  <c r="PI26" i="2"/>
  <c r="QN26" i="2" s="1"/>
  <c r="OD26" i="2"/>
  <c r="OE22" i="2"/>
  <c r="OF22" i="2" s="1"/>
  <c r="OG22" i="2" s="1"/>
  <c r="OH22" i="2" s="1"/>
  <c r="OI22" i="2" s="1"/>
  <c r="OJ22" i="2" s="1"/>
  <c r="OK22" i="2" s="1"/>
  <c r="OL22" i="2" s="1"/>
  <c r="OM22" i="2" s="1"/>
  <c r="ON22" i="2" s="1"/>
  <c r="OO22" i="2" s="1"/>
  <c r="OP22" i="2" s="1"/>
  <c r="OQ22" i="2" s="1"/>
  <c r="OR22" i="2" s="1"/>
  <c r="OS22" i="2" s="1"/>
  <c r="OT22" i="2" s="1"/>
  <c r="OU22" i="2" s="1"/>
  <c r="OV22" i="2" s="1"/>
  <c r="OW22" i="2" s="1"/>
  <c r="OX22" i="2" s="1"/>
  <c r="OY22" i="2" s="1"/>
  <c r="OZ22" i="2" s="1"/>
  <c r="PA22" i="2" s="1"/>
  <c r="PB22" i="2" s="1"/>
  <c r="PC22" i="2" s="1"/>
  <c r="PD22" i="2" s="1"/>
  <c r="PE22" i="2" s="1"/>
  <c r="PF22" i="2" s="1"/>
  <c r="PG22" i="2" s="1"/>
  <c r="PH22" i="2" s="1"/>
  <c r="PI22" i="2"/>
  <c r="QN22" i="2" s="1"/>
  <c r="OD22" i="2"/>
  <c r="OE20" i="2"/>
  <c r="OF20" i="2" s="1"/>
  <c r="OG20" i="2" s="1"/>
  <c r="OH20" i="2" s="1"/>
  <c r="OI20" i="2" s="1"/>
  <c r="OJ20" i="2" s="1"/>
  <c r="OK20" i="2" s="1"/>
  <c r="OL20" i="2" s="1"/>
  <c r="OM20" i="2" s="1"/>
  <c r="ON20" i="2" s="1"/>
  <c r="OO20" i="2" s="1"/>
  <c r="OP20" i="2" s="1"/>
  <c r="OQ20" i="2" s="1"/>
  <c r="OR20" i="2" s="1"/>
  <c r="OS20" i="2" s="1"/>
  <c r="OT20" i="2" s="1"/>
  <c r="OU20" i="2" s="1"/>
  <c r="OV20" i="2" s="1"/>
  <c r="OW20" i="2" s="1"/>
  <c r="OX20" i="2" s="1"/>
  <c r="OY20" i="2" s="1"/>
  <c r="OZ20" i="2" s="1"/>
  <c r="PA20" i="2" s="1"/>
  <c r="PB20" i="2" s="1"/>
  <c r="PC20" i="2" s="1"/>
  <c r="PD20" i="2" s="1"/>
  <c r="PE20" i="2" s="1"/>
  <c r="PF20" i="2" s="1"/>
  <c r="PG20" i="2" s="1"/>
  <c r="PH20" i="2" s="1"/>
  <c r="PI20" i="2"/>
  <c r="QN20" i="2" s="1"/>
  <c r="OD20" i="2"/>
  <c r="PI18" i="2"/>
  <c r="QN18" i="2" s="1"/>
  <c r="OE18" i="2"/>
  <c r="OF18" i="2" s="1"/>
  <c r="OG18" i="2" s="1"/>
  <c r="OH18" i="2" s="1"/>
  <c r="OI18" i="2" s="1"/>
  <c r="OJ18" i="2" s="1"/>
  <c r="OK18" i="2" s="1"/>
  <c r="OL18" i="2" s="1"/>
  <c r="OM18" i="2" s="1"/>
  <c r="ON18" i="2" s="1"/>
  <c r="OO18" i="2" s="1"/>
  <c r="OP18" i="2" s="1"/>
  <c r="OQ18" i="2" s="1"/>
  <c r="OR18" i="2" s="1"/>
  <c r="OS18" i="2" s="1"/>
  <c r="OT18" i="2" s="1"/>
  <c r="OU18" i="2" s="1"/>
  <c r="OV18" i="2" s="1"/>
  <c r="OW18" i="2" s="1"/>
  <c r="OX18" i="2" s="1"/>
  <c r="OY18" i="2" s="1"/>
  <c r="OZ18" i="2" s="1"/>
  <c r="PA18" i="2" s="1"/>
  <c r="PB18" i="2" s="1"/>
  <c r="PC18" i="2" s="1"/>
  <c r="PD18" i="2" s="1"/>
  <c r="PE18" i="2" s="1"/>
  <c r="PF18" i="2" s="1"/>
  <c r="PG18" i="2" s="1"/>
  <c r="PH18" i="2" s="1"/>
  <c r="OD18" i="2"/>
  <c r="OE12" i="2"/>
  <c r="OF12" i="2" s="1"/>
  <c r="OG12" i="2" s="1"/>
  <c r="OH12" i="2" s="1"/>
  <c r="OI12" i="2" s="1"/>
  <c r="OJ12" i="2" s="1"/>
  <c r="OK12" i="2" s="1"/>
  <c r="OL12" i="2" s="1"/>
  <c r="OM12" i="2" s="1"/>
  <c r="ON12" i="2" s="1"/>
  <c r="OO12" i="2" s="1"/>
  <c r="OP12" i="2" s="1"/>
  <c r="OQ12" i="2" s="1"/>
  <c r="OR12" i="2" s="1"/>
  <c r="OS12" i="2" s="1"/>
  <c r="OT12" i="2" s="1"/>
  <c r="OU12" i="2" s="1"/>
  <c r="OV12" i="2" s="1"/>
  <c r="OW12" i="2" s="1"/>
  <c r="OX12" i="2" s="1"/>
  <c r="OY12" i="2" s="1"/>
  <c r="OZ12" i="2" s="1"/>
  <c r="PA12" i="2" s="1"/>
  <c r="PB12" i="2" s="1"/>
  <c r="PC12" i="2" s="1"/>
  <c r="PD12" i="2" s="1"/>
  <c r="PE12" i="2" s="1"/>
  <c r="PF12" i="2" s="1"/>
  <c r="PG12" i="2" s="1"/>
  <c r="PH12" i="2" s="1"/>
  <c r="PI12" i="2"/>
  <c r="QN12" i="2" s="1"/>
  <c r="OD12" i="2"/>
  <c r="OE4" i="2"/>
  <c r="OD4" i="2"/>
  <c r="PI4" i="2"/>
  <c r="OE57" i="2"/>
  <c r="OF57" i="2" s="1"/>
  <c r="OG57" i="2" s="1"/>
  <c r="OH57" i="2" s="1"/>
  <c r="OI57" i="2" s="1"/>
  <c r="OJ57" i="2" s="1"/>
  <c r="OK57" i="2" s="1"/>
  <c r="OL57" i="2" s="1"/>
  <c r="OM57" i="2" s="1"/>
  <c r="ON57" i="2" s="1"/>
  <c r="OO57" i="2" s="1"/>
  <c r="OP57" i="2" s="1"/>
  <c r="OQ57" i="2" s="1"/>
  <c r="OR57" i="2" s="1"/>
  <c r="OS57" i="2" s="1"/>
  <c r="OT57" i="2" s="1"/>
  <c r="OU57" i="2" s="1"/>
  <c r="OV57" i="2" s="1"/>
  <c r="OW57" i="2" s="1"/>
  <c r="OX57" i="2" s="1"/>
  <c r="OY57" i="2" s="1"/>
  <c r="OZ57" i="2" s="1"/>
  <c r="PA57" i="2" s="1"/>
  <c r="PB57" i="2" s="1"/>
  <c r="PC57" i="2" s="1"/>
  <c r="PD57" i="2" s="1"/>
  <c r="PE57" i="2" s="1"/>
  <c r="PF57" i="2" s="1"/>
  <c r="PG57" i="2" s="1"/>
  <c r="PH57" i="2" s="1"/>
  <c r="OD57" i="2"/>
  <c r="PI57" i="2"/>
  <c r="QN57" i="2" s="1"/>
  <c r="OE55" i="2"/>
  <c r="OF55" i="2" s="1"/>
  <c r="OG55" i="2" s="1"/>
  <c r="OH55" i="2" s="1"/>
  <c r="OI55" i="2" s="1"/>
  <c r="OJ55" i="2" s="1"/>
  <c r="OK55" i="2" s="1"/>
  <c r="OL55" i="2" s="1"/>
  <c r="OM55" i="2" s="1"/>
  <c r="ON55" i="2" s="1"/>
  <c r="OO55" i="2" s="1"/>
  <c r="OP55" i="2" s="1"/>
  <c r="OQ55" i="2" s="1"/>
  <c r="OR55" i="2" s="1"/>
  <c r="OS55" i="2" s="1"/>
  <c r="OT55" i="2" s="1"/>
  <c r="OU55" i="2" s="1"/>
  <c r="OV55" i="2" s="1"/>
  <c r="OW55" i="2" s="1"/>
  <c r="OX55" i="2" s="1"/>
  <c r="OY55" i="2" s="1"/>
  <c r="OZ55" i="2" s="1"/>
  <c r="PA55" i="2" s="1"/>
  <c r="PB55" i="2" s="1"/>
  <c r="PC55" i="2" s="1"/>
  <c r="PD55" i="2" s="1"/>
  <c r="PE55" i="2" s="1"/>
  <c r="PF55" i="2" s="1"/>
  <c r="PG55" i="2" s="1"/>
  <c r="PH55" i="2" s="1"/>
  <c r="PI55" i="2"/>
  <c r="QN55" i="2" s="1"/>
  <c r="OD55" i="2"/>
  <c r="OE51" i="2"/>
  <c r="OF51" i="2" s="1"/>
  <c r="OG51" i="2" s="1"/>
  <c r="OH51" i="2" s="1"/>
  <c r="OI51" i="2" s="1"/>
  <c r="OJ51" i="2" s="1"/>
  <c r="OK51" i="2" s="1"/>
  <c r="OL51" i="2" s="1"/>
  <c r="OM51" i="2" s="1"/>
  <c r="ON51" i="2" s="1"/>
  <c r="OO51" i="2" s="1"/>
  <c r="OP51" i="2" s="1"/>
  <c r="OQ51" i="2" s="1"/>
  <c r="OR51" i="2" s="1"/>
  <c r="OS51" i="2" s="1"/>
  <c r="OT51" i="2" s="1"/>
  <c r="OU51" i="2" s="1"/>
  <c r="OV51" i="2" s="1"/>
  <c r="OW51" i="2" s="1"/>
  <c r="OX51" i="2" s="1"/>
  <c r="OY51" i="2" s="1"/>
  <c r="OZ51" i="2" s="1"/>
  <c r="PA51" i="2" s="1"/>
  <c r="PB51" i="2" s="1"/>
  <c r="PC51" i="2" s="1"/>
  <c r="PD51" i="2" s="1"/>
  <c r="PE51" i="2" s="1"/>
  <c r="PF51" i="2" s="1"/>
  <c r="PG51" i="2" s="1"/>
  <c r="PH51" i="2" s="1"/>
  <c r="PI51" i="2"/>
  <c r="QN51" i="2" s="1"/>
  <c r="OD51" i="2"/>
  <c r="OE49" i="2"/>
  <c r="OF49" i="2" s="1"/>
  <c r="OG49" i="2" s="1"/>
  <c r="OH49" i="2" s="1"/>
  <c r="OI49" i="2" s="1"/>
  <c r="OJ49" i="2" s="1"/>
  <c r="OK49" i="2" s="1"/>
  <c r="OL49" i="2" s="1"/>
  <c r="OM49" i="2" s="1"/>
  <c r="ON49" i="2" s="1"/>
  <c r="OO49" i="2" s="1"/>
  <c r="OP49" i="2" s="1"/>
  <c r="OQ49" i="2" s="1"/>
  <c r="OR49" i="2" s="1"/>
  <c r="OS49" i="2" s="1"/>
  <c r="OT49" i="2" s="1"/>
  <c r="OU49" i="2" s="1"/>
  <c r="OV49" i="2" s="1"/>
  <c r="OW49" i="2" s="1"/>
  <c r="OX49" i="2" s="1"/>
  <c r="OY49" i="2" s="1"/>
  <c r="OZ49" i="2" s="1"/>
  <c r="PA49" i="2" s="1"/>
  <c r="PB49" i="2" s="1"/>
  <c r="PC49" i="2" s="1"/>
  <c r="PD49" i="2" s="1"/>
  <c r="PE49" i="2" s="1"/>
  <c r="PF49" i="2" s="1"/>
  <c r="PG49" i="2" s="1"/>
  <c r="PH49" i="2" s="1"/>
  <c r="OD49" i="2"/>
  <c r="PI49" i="2"/>
  <c r="QN49" i="2" s="1"/>
  <c r="OE45" i="2"/>
  <c r="OF45" i="2" s="1"/>
  <c r="OG45" i="2" s="1"/>
  <c r="OH45" i="2" s="1"/>
  <c r="OI45" i="2" s="1"/>
  <c r="OJ45" i="2" s="1"/>
  <c r="OK45" i="2" s="1"/>
  <c r="OL45" i="2" s="1"/>
  <c r="OM45" i="2" s="1"/>
  <c r="ON45" i="2" s="1"/>
  <c r="OO45" i="2" s="1"/>
  <c r="OP45" i="2" s="1"/>
  <c r="OQ45" i="2" s="1"/>
  <c r="OR45" i="2" s="1"/>
  <c r="OS45" i="2" s="1"/>
  <c r="OT45" i="2" s="1"/>
  <c r="OU45" i="2" s="1"/>
  <c r="OV45" i="2" s="1"/>
  <c r="OW45" i="2" s="1"/>
  <c r="OX45" i="2" s="1"/>
  <c r="OY45" i="2" s="1"/>
  <c r="OZ45" i="2" s="1"/>
  <c r="PA45" i="2" s="1"/>
  <c r="PB45" i="2" s="1"/>
  <c r="PC45" i="2" s="1"/>
  <c r="PD45" i="2" s="1"/>
  <c r="PE45" i="2" s="1"/>
  <c r="PF45" i="2" s="1"/>
  <c r="PG45" i="2" s="1"/>
  <c r="PH45" i="2" s="1"/>
  <c r="PI45" i="2"/>
  <c r="QN45" i="2" s="1"/>
  <c r="OD45" i="2"/>
  <c r="OE43" i="2"/>
  <c r="OF43" i="2" s="1"/>
  <c r="OG43" i="2" s="1"/>
  <c r="OH43" i="2" s="1"/>
  <c r="OI43" i="2" s="1"/>
  <c r="OJ43" i="2" s="1"/>
  <c r="OK43" i="2" s="1"/>
  <c r="OL43" i="2" s="1"/>
  <c r="OM43" i="2" s="1"/>
  <c r="ON43" i="2" s="1"/>
  <c r="OO43" i="2" s="1"/>
  <c r="OP43" i="2" s="1"/>
  <c r="OQ43" i="2" s="1"/>
  <c r="OR43" i="2" s="1"/>
  <c r="OS43" i="2" s="1"/>
  <c r="OT43" i="2" s="1"/>
  <c r="OU43" i="2" s="1"/>
  <c r="OV43" i="2" s="1"/>
  <c r="OW43" i="2" s="1"/>
  <c r="OX43" i="2" s="1"/>
  <c r="OY43" i="2" s="1"/>
  <c r="OZ43" i="2" s="1"/>
  <c r="PA43" i="2" s="1"/>
  <c r="PB43" i="2" s="1"/>
  <c r="PC43" i="2" s="1"/>
  <c r="PD43" i="2" s="1"/>
  <c r="PE43" i="2" s="1"/>
  <c r="PF43" i="2" s="1"/>
  <c r="PG43" i="2" s="1"/>
  <c r="PH43" i="2" s="1"/>
  <c r="OD43" i="2"/>
  <c r="PI43" i="2"/>
  <c r="QN43" i="2" s="1"/>
  <c r="OE41" i="2"/>
  <c r="OF41" i="2" s="1"/>
  <c r="OG41" i="2" s="1"/>
  <c r="OH41" i="2" s="1"/>
  <c r="OI41" i="2" s="1"/>
  <c r="OJ41" i="2" s="1"/>
  <c r="OK41" i="2" s="1"/>
  <c r="OL41" i="2" s="1"/>
  <c r="OM41" i="2" s="1"/>
  <c r="ON41" i="2" s="1"/>
  <c r="OO41" i="2" s="1"/>
  <c r="OP41" i="2" s="1"/>
  <c r="OQ41" i="2" s="1"/>
  <c r="OR41" i="2" s="1"/>
  <c r="OS41" i="2" s="1"/>
  <c r="OT41" i="2" s="1"/>
  <c r="OU41" i="2" s="1"/>
  <c r="OV41" i="2" s="1"/>
  <c r="OW41" i="2" s="1"/>
  <c r="OX41" i="2" s="1"/>
  <c r="OY41" i="2" s="1"/>
  <c r="OZ41" i="2" s="1"/>
  <c r="PA41" i="2" s="1"/>
  <c r="PB41" i="2" s="1"/>
  <c r="PC41" i="2" s="1"/>
  <c r="PD41" i="2" s="1"/>
  <c r="PE41" i="2" s="1"/>
  <c r="PF41" i="2" s="1"/>
  <c r="PG41" i="2" s="1"/>
  <c r="PH41" i="2" s="1"/>
  <c r="PI41" i="2"/>
  <c r="QN41" i="2" s="1"/>
  <c r="OD41" i="2"/>
  <c r="OE39" i="2"/>
  <c r="OF39" i="2" s="1"/>
  <c r="OG39" i="2" s="1"/>
  <c r="OH39" i="2" s="1"/>
  <c r="OI39" i="2" s="1"/>
  <c r="OJ39" i="2" s="1"/>
  <c r="OK39" i="2" s="1"/>
  <c r="OL39" i="2" s="1"/>
  <c r="OM39" i="2" s="1"/>
  <c r="ON39" i="2" s="1"/>
  <c r="OO39" i="2" s="1"/>
  <c r="OP39" i="2" s="1"/>
  <c r="OQ39" i="2" s="1"/>
  <c r="OR39" i="2" s="1"/>
  <c r="OS39" i="2" s="1"/>
  <c r="OT39" i="2" s="1"/>
  <c r="OU39" i="2" s="1"/>
  <c r="OV39" i="2" s="1"/>
  <c r="OW39" i="2" s="1"/>
  <c r="OX39" i="2" s="1"/>
  <c r="OY39" i="2" s="1"/>
  <c r="OZ39" i="2" s="1"/>
  <c r="PA39" i="2" s="1"/>
  <c r="PB39" i="2" s="1"/>
  <c r="PC39" i="2" s="1"/>
  <c r="PD39" i="2" s="1"/>
  <c r="PE39" i="2" s="1"/>
  <c r="PF39" i="2" s="1"/>
  <c r="PG39" i="2" s="1"/>
  <c r="PH39" i="2" s="1"/>
  <c r="PI39" i="2"/>
  <c r="QN39" i="2" s="1"/>
  <c r="OD39" i="2"/>
  <c r="OE37" i="2"/>
  <c r="OF37" i="2" s="1"/>
  <c r="OG37" i="2" s="1"/>
  <c r="OH37" i="2" s="1"/>
  <c r="OI37" i="2" s="1"/>
  <c r="OJ37" i="2" s="1"/>
  <c r="OK37" i="2" s="1"/>
  <c r="OL37" i="2" s="1"/>
  <c r="OM37" i="2" s="1"/>
  <c r="ON37" i="2" s="1"/>
  <c r="OO37" i="2" s="1"/>
  <c r="OP37" i="2" s="1"/>
  <c r="OQ37" i="2" s="1"/>
  <c r="OR37" i="2" s="1"/>
  <c r="OS37" i="2" s="1"/>
  <c r="OT37" i="2" s="1"/>
  <c r="OU37" i="2" s="1"/>
  <c r="OV37" i="2" s="1"/>
  <c r="OW37" i="2" s="1"/>
  <c r="OX37" i="2" s="1"/>
  <c r="OY37" i="2" s="1"/>
  <c r="OZ37" i="2" s="1"/>
  <c r="PA37" i="2" s="1"/>
  <c r="PB37" i="2" s="1"/>
  <c r="PC37" i="2" s="1"/>
  <c r="PD37" i="2" s="1"/>
  <c r="PE37" i="2" s="1"/>
  <c r="PF37" i="2" s="1"/>
  <c r="PG37" i="2" s="1"/>
  <c r="PH37" i="2" s="1"/>
  <c r="PI37" i="2"/>
  <c r="QN37" i="2" s="1"/>
  <c r="OD37" i="2"/>
  <c r="OE35" i="2"/>
  <c r="OF35" i="2" s="1"/>
  <c r="OG35" i="2" s="1"/>
  <c r="OH35" i="2" s="1"/>
  <c r="OI35" i="2" s="1"/>
  <c r="OJ35" i="2" s="1"/>
  <c r="OK35" i="2" s="1"/>
  <c r="OL35" i="2" s="1"/>
  <c r="OM35" i="2" s="1"/>
  <c r="ON35" i="2" s="1"/>
  <c r="OO35" i="2" s="1"/>
  <c r="OP35" i="2" s="1"/>
  <c r="OQ35" i="2" s="1"/>
  <c r="OR35" i="2" s="1"/>
  <c r="OS35" i="2" s="1"/>
  <c r="OT35" i="2" s="1"/>
  <c r="OU35" i="2" s="1"/>
  <c r="OV35" i="2" s="1"/>
  <c r="OW35" i="2" s="1"/>
  <c r="OX35" i="2" s="1"/>
  <c r="OY35" i="2" s="1"/>
  <c r="OZ35" i="2" s="1"/>
  <c r="PA35" i="2" s="1"/>
  <c r="PB35" i="2" s="1"/>
  <c r="PC35" i="2" s="1"/>
  <c r="PD35" i="2" s="1"/>
  <c r="PE35" i="2" s="1"/>
  <c r="PF35" i="2" s="1"/>
  <c r="PG35" i="2" s="1"/>
  <c r="PH35" i="2" s="1"/>
  <c r="PI35" i="2"/>
  <c r="QN35" i="2" s="1"/>
  <c r="OD35" i="2"/>
  <c r="OE31" i="2"/>
  <c r="OF31" i="2" s="1"/>
  <c r="OG31" i="2" s="1"/>
  <c r="OH31" i="2" s="1"/>
  <c r="OI31" i="2" s="1"/>
  <c r="OJ31" i="2" s="1"/>
  <c r="OK31" i="2" s="1"/>
  <c r="OL31" i="2" s="1"/>
  <c r="OM31" i="2" s="1"/>
  <c r="ON31" i="2" s="1"/>
  <c r="OO31" i="2" s="1"/>
  <c r="OP31" i="2" s="1"/>
  <c r="OQ31" i="2" s="1"/>
  <c r="OR31" i="2" s="1"/>
  <c r="OS31" i="2" s="1"/>
  <c r="OT31" i="2" s="1"/>
  <c r="OU31" i="2" s="1"/>
  <c r="OV31" i="2" s="1"/>
  <c r="OW31" i="2" s="1"/>
  <c r="OX31" i="2" s="1"/>
  <c r="OY31" i="2" s="1"/>
  <c r="OZ31" i="2" s="1"/>
  <c r="PA31" i="2" s="1"/>
  <c r="PB31" i="2" s="1"/>
  <c r="PC31" i="2" s="1"/>
  <c r="PD31" i="2" s="1"/>
  <c r="PE31" i="2" s="1"/>
  <c r="PF31" i="2" s="1"/>
  <c r="PG31" i="2" s="1"/>
  <c r="PH31" i="2" s="1"/>
  <c r="PI31" i="2"/>
  <c r="QN31" i="2" s="1"/>
  <c r="OD31" i="2"/>
  <c r="OE29" i="2"/>
  <c r="OF29" i="2" s="1"/>
  <c r="OG29" i="2" s="1"/>
  <c r="OH29" i="2" s="1"/>
  <c r="OI29" i="2" s="1"/>
  <c r="OJ29" i="2" s="1"/>
  <c r="OK29" i="2" s="1"/>
  <c r="OL29" i="2" s="1"/>
  <c r="OM29" i="2" s="1"/>
  <c r="ON29" i="2" s="1"/>
  <c r="OO29" i="2" s="1"/>
  <c r="OP29" i="2" s="1"/>
  <c r="OQ29" i="2" s="1"/>
  <c r="OR29" i="2" s="1"/>
  <c r="OS29" i="2" s="1"/>
  <c r="OT29" i="2" s="1"/>
  <c r="OU29" i="2" s="1"/>
  <c r="OV29" i="2" s="1"/>
  <c r="OW29" i="2" s="1"/>
  <c r="OX29" i="2" s="1"/>
  <c r="OY29" i="2" s="1"/>
  <c r="OZ29" i="2" s="1"/>
  <c r="PA29" i="2" s="1"/>
  <c r="PB29" i="2" s="1"/>
  <c r="PC29" i="2" s="1"/>
  <c r="PD29" i="2" s="1"/>
  <c r="PE29" i="2" s="1"/>
  <c r="PF29" i="2" s="1"/>
  <c r="PG29" i="2" s="1"/>
  <c r="PH29" i="2" s="1"/>
  <c r="PI29" i="2"/>
  <c r="QN29" i="2" s="1"/>
  <c r="OD29" i="2"/>
  <c r="OE27" i="2"/>
  <c r="OF27" i="2" s="1"/>
  <c r="OG27" i="2" s="1"/>
  <c r="OH27" i="2" s="1"/>
  <c r="OI27" i="2" s="1"/>
  <c r="OJ27" i="2" s="1"/>
  <c r="OK27" i="2" s="1"/>
  <c r="OL27" i="2" s="1"/>
  <c r="OM27" i="2" s="1"/>
  <c r="ON27" i="2" s="1"/>
  <c r="OO27" i="2" s="1"/>
  <c r="OP27" i="2" s="1"/>
  <c r="OQ27" i="2" s="1"/>
  <c r="OR27" i="2" s="1"/>
  <c r="OS27" i="2" s="1"/>
  <c r="OT27" i="2" s="1"/>
  <c r="OU27" i="2" s="1"/>
  <c r="OV27" i="2" s="1"/>
  <c r="OW27" i="2" s="1"/>
  <c r="OX27" i="2" s="1"/>
  <c r="OY27" i="2" s="1"/>
  <c r="OZ27" i="2" s="1"/>
  <c r="PA27" i="2" s="1"/>
  <c r="PB27" i="2" s="1"/>
  <c r="PC27" i="2" s="1"/>
  <c r="PD27" i="2" s="1"/>
  <c r="PE27" i="2" s="1"/>
  <c r="PF27" i="2" s="1"/>
  <c r="PG27" i="2" s="1"/>
  <c r="PH27" i="2" s="1"/>
  <c r="OD27" i="2"/>
  <c r="PI27" i="2"/>
  <c r="QN27" i="2" s="1"/>
  <c r="OE25" i="2"/>
  <c r="OF25" i="2" s="1"/>
  <c r="OG25" i="2" s="1"/>
  <c r="OH25" i="2" s="1"/>
  <c r="OI25" i="2" s="1"/>
  <c r="OJ25" i="2" s="1"/>
  <c r="OK25" i="2" s="1"/>
  <c r="OL25" i="2" s="1"/>
  <c r="OM25" i="2" s="1"/>
  <c r="ON25" i="2" s="1"/>
  <c r="OO25" i="2" s="1"/>
  <c r="OP25" i="2" s="1"/>
  <c r="OQ25" i="2" s="1"/>
  <c r="OR25" i="2" s="1"/>
  <c r="OS25" i="2" s="1"/>
  <c r="OT25" i="2" s="1"/>
  <c r="OU25" i="2" s="1"/>
  <c r="OV25" i="2" s="1"/>
  <c r="OW25" i="2" s="1"/>
  <c r="OX25" i="2" s="1"/>
  <c r="OY25" i="2" s="1"/>
  <c r="OZ25" i="2" s="1"/>
  <c r="PA25" i="2" s="1"/>
  <c r="PB25" i="2" s="1"/>
  <c r="PC25" i="2" s="1"/>
  <c r="PD25" i="2" s="1"/>
  <c r="PE25" i="2" s="1"/>
  <c r="PF25" i="2" s="1"/>
  <c r="PG25" i="2" s="1"/>
  <c r="PH25" i="2" s="1"/>
  <c r="PI25" i="2"/>
  <c r="QN25" i="2" s="1"/>
  <c r="OD25" i="2"/>
  <c r="OE23" i="2"/>
  <c r="OF23" i="2" s="1"/>
  <c r="OG23" i="2" s="1"/>
  <c r="OH23" i="2" s="1"/>
  <c r="OI23" i="2" s="1"/>
  <c r="OJ23" i="2" s="1"/>
  <c r="OK23" i="2" s="1"/>
  <c r="OL23" i="2" s="1"/>
  <c r="OM23" i="2" s="1"/>
  <c r="ON23" i="2" s="1"/>
  <c r="OO23" i="2" s="1"/>
  <c r="OP23" i="2" s="1"/>
  <c r="OQ23" i="2" s="1"/>
  <c r="OR23" i="2" s="1"/>
  <c r="OS23" i="2" s="1"/>
  <c r="OT23" i="2" s="1"/>
  <c r="OU23" i="2" s="1"/>
  <c r="OV23" i="2" s="1"/>
  <c r="OW23" i="2" s="1"/>
  <c r="OX23" i="2" s="1"/>
  <c r="OY23" i="2" s="1"/>
  <c r="OZ23" i="2" s="1"/>
  <c r="PA23" i="2" s="1"/>
  <c r="PB23" i="2" s="1"/>
  <c r="PC23" i="2" s="1"/>
  <c r="PD23" i="2" s="1"/>
  <c r="PE23" i="2" s="1"/>
  <c r="PF23" i="2" s="1"/>
  <c r="PG23" i="2" s="1"/>
  <c r="PH23" i="2" s="1"/>
  <c r="PI23" i="2"/>
  <c r="QN23" i="2" s="1"/>
  <c r="OD23" i="2"/>
  <c r="OE21" i="2"/>
  <c r="OF21" i="2" s="1"/>
  <c r="OG21" i="2" s="1"/>
  <c r="OH21" i="2" s="1"/>
  <c r="OI21" i="2" s="1"/>
  <c r="OJ21" i="2" s="1"/>
  <c r="OK21" i="2" s="1"/>
  <c r="OL21" i="2" s="1"/>
  <c r="OM21" i="2" s="1"/>
  <c r="ON21" i="2" s="1"/>
  <c r="OO21" i="2" s="1"/>
  <c r="OP21" i="2" s="1"/>
  <c r="OQ21" i="2" s="1"/>
  <c r="OR21" i="2" s="1"/>
  <c r="OS21" i="2" s="1"/>
  <c r="OT21" i="2" s="1"/>
  <c r="OU21" i="2" s="1"/>
  <c r="OV21" i="2" s="1"/>
  <c r="OW21" i="2" s="1"/>
  <c r="OX21" i="2" s="1"/>
  <c r="OY21" i="2" s="1"/>
  <c r="OZ21" i="2" s="1"/>
  <c r="PA21" i="2" s="1"/>
  <c r="PB21" i="2" s="1"/>
  <c r="PC21" i="2" s="1"/>
  <c r="PD21" i="2" s="1"/>
  <c r="PE21" i="2" s="1"/>
  <c r="PF21" i="2" s="1"/>
  <c r="PG21" i="2" s="1"/>
  <c r="PH21" i="2" s="1"/>
  <c r="PI21" i="2"/>
  <c r="QN21" i="2" s="1"/>
  <c r="OD21" i="2"/>
  <c r="OE19" i="2"/>
  <c r="OF19" i="2" s="1"/>
  <c r="OG19" i="2" s="1"/>
  <c r="OH19" i="2" s="1"/>
  <c r="OI19" i="2" s="1"/>
  <c r="OJ19" i="2" s="1"/>
  <c r="OK19" i="2" s="1"/>
  <c r="OL19" i="2" s="1"/>
  <c r="OM19" i="2" s="1"/>
  <c r="ON19" i="2" s="1"/>
  <c r="OO19" i="2" s="1"/>
  <c r="OP19" i="2" s="1"/>
  <c r="OQ19" i="2" s="1"/>
  <c r="OR19" i="2" s="1"/>
  <c r="OS19" i="2" s="1"/>
  <c r="OT19" i="2" s="1"/>
  <c r="OU19" i="2" s="1"/>
  <c r="OV19" i="2" s="1"/>
  <c r="OW19" i="2" s="1"/>
  <c r="OX19" i="2" s="1"/>
  <c r="OY19" i="2" s="1"/>
  <c r="OZ19" i="2" s="1"/>
  <c r="PA19" i="2" s="1"/>
  <c r="PB19" i="2" s="1"/>
  <c r="PC19" i="2" s="1"/>
  <c r="PD19" i="2" s="1"/>
  <c r="PE19" i="2" s="1"/>
  <c r="PF19" i="2" s="1"/>
  <c r="PG19" i="2" s="1"/>
  <c r="PH19" i="2" s="1"/>
  <c r="PI19" i="2"/>
  <c r="QN19" i="2" s="1"/>
  <c r="OD19" i="2"/>
  <c r="OE17" i="2"/>
  <c r="OF17" i="2" s="1"/>
  <c r="OG17" i="2" s="1"/>
  <c r="OH17" i="2" s="1"/>
  <c r="OI17" i="2" s="1"/>
  <c r="OJ17" i="2" s="1"/>
  <c r="OK17" i="2" s="1"/>
  <c r="OL17" i="2" s="1"/>
  <c r="OM17" i="2" s="1"/>
  <c r="ON17" i="2" s="1"/>
  <c r="OO17" i="2" s="1"/>
  <c r="OP17" i="2" s="1"/>
  <c r="OQ17" i="2" s="1"/>
  <c r="OR17" i="2" s="1"/>
  <c r="OS17" i="2" s="1"/>
  <c r="OT17" i="2" s="1"/>
  <c r="OU17" i="2" s="1"/>
  <c r="OV17" i="2" s="1"/>
  <c r="OW17" i="2" s="1"/>
  <c r="OX17" i="2" s="1"/>
  <c r="OY17" i="2" s="1"/>
  <c r="OZ17" i="2" s="1"/>
  <c r="PA17" i="2" s="1"/>
  <c r="PB17" i="2" s="1"/>
  <c r="PC17" i="2" s="1"/>
  <c r="PD17" i="2" s="1"/>
  <c r="PE17" i="2" s="1"/>
  <c r="PF17" i="2" s="1"/>
  <c r="PG17" i="2" s="1"/>
  <c r="PH17" i="2" s="1"/>
  <c r="PI17" i="2"/>
  <c r="QN17" i="2" s="1"/>
  <c r="OD17" i="2"/>
  <c r="OE13" i="2"/>
  <c r="OF13" i="2" s="1"/>
  <c r="OG13" i="2" s="1"/>
  <c r="OH13" i="2" s="1"/>
  <c r="OI13" i="2" s="1"/>
  <c r="OJ13" i="2" s="1"/>
  <c r="OK13" i="2" s="1"/>
  <c r="OL13" i="2" s="1"/>
  <c r="OM13" i="2" s="1"/>
  <c r="ON13" i="2" s="1"/>
  <c r="OO13" i="2" s="1"/>
  <c r="OP13" i="2" s="1"/>
  <c r="OQ13" i="2" s="1"/>
  <c r="OR13" i="2" s="1"/>
  <c r="OS13" i="2" s="1"/>
  <c r="OT13" i="2" s="1"/>
  <c r="OU13" i="2" s="1"/>
  <c r="OV13" i="2" s="1"/>
  <c r="OW13" i="2" s="1"/>
  <c r="OX13" i="2" s="1"/>
  <c r="OY13" i="2" s="1"/>
  <c r="OZ13" i="2" s="1"/>
  <c r="PA13" i="2" s="1"/>
  <c r="PB13" i="2" s="1"/>
  <c r="PC13" i="2" s="1"/>
  <c r="PD13" i="2" s="1"/>
  <c r="PE13" i="2" s="1"/>
  <c r="PF13" i="2" s="1"/>
  <c r="PG13" i="2" s="1"/>
  <c r="PH13" i="2" s="1"/>
  <c r="PI13" i="2"/>
  <c r="QN13" i="2" s="1"/>
  <c r="OD13" i="2"/>
  <c r="OE9" i="2"/>
  <c r="OF9" i="2" s="1"/>
  <c r="OG9" i="2" s="1"/>
  <c r="OH9" i="2" s="1"/>
  <c r="OI9" i="2" s="1"/>
  <c r="OJ9" i="2" s="1"/>
  <c r="OK9" i="2" s="1"/>
  <c r="OL9" i="2" s="1"/>
  <c r="OM9" i="2" s="1"/>
  <c r="ON9" i="2" s="1"/>
  <c r="OO9" i="2" s="1"/>
  <c r="OP9" i="2" s="1"/>
  <c r="OQ9" i="2" s="1"/>
  <c r="OR9" i="2" s="1"/>
  <c r="OS9" i="2" s="1"/>
  <c r="OT9" i="2" s="1"/>
  <c r="OU9" i="2" s="1"/>
  <c r="OV9" i="2" s="1"/>
  <c r="OW9" i="2" s="1"/>
  <c r="OX9" i="2" s="1"/>
  <c r="OY9" i="2" s="1"/>
  <c r="OZ9" i="2" s="1"/>
  <c r="PA9" i="2" s="1"/>
  <c r="PB9" i="2" s="1"/>
  <c r="PC9" i="2" s="1"/>
  <c r="PD9" i="2" s="1"/>
  <c r="PE9" i="2" s="1"/>
  <c r="PF9" i="2" s="1"/>
  <c r="PG9" i="2" s="1"/>
  <c r="PH9" i="2" s="1"/>
  <c r="PI9" i="2"/>
  <c r="QN9" i="2" s="1"/>
  <c r="OD9" i="2"/>
  <c r="MK41" i="2" l="1"/>
  <c r="ML41" i="2" s="1"/>
  <c r="MM41" i="2" s="1"/>
  <c r="MN41" i="2" s="1"/>
  <c r="MO41" i="2" s="1"/>
  <c r="MP41" i="2" s="1"/>
  <c r="MQ41" i="2" s="1"/>
  <c r="MR41" i="2" s="1"/>
  <c r="MS41" i="2" s="1"/>
  <c r="MT41" i="2" s="1"/>
  <c r="MU41" i="2" s="1"/>
  <c r="MV41" i="2" s="1"/>
  <c r="MW41" i="2" s="1"/>
  <c r="MX41" i="2" s="1"/>
  <c r="MK17" i="2"/>
  <c r="ML17" i="2" s="1"/>
  <c r="MM17" i="2" s="1"/>
  <c r="MN17" i="2" s="1"/>
  <c r="MO17" i="2" s="1"/>
  <c r="MP17" i="2" s="1"/>
  <c r="MQ17" i="2" s="1"/>
  <c r="MR17" i="2" s="1"/>
  <c r="MS17" i="2" s="1"/>
  <c r="MT17" i="2" s="1"/>
  <c r="MU17" i="2" s="1"/>
  <c r="MV17" i="2" s="1"/>
  <c r="MW17" i="2" s="1"/>
  <c r="MX17" i="2" s="1"/>
  <c r="MK24" i="2"/>
  <c r="ML24" i="2" s="1"/>
  <c r="MM24" i="2" s="1"/>
  <c r="MN24" i="2" s="1"/>
  <c r="MO24" i="2" s="1"/>
  <c r="MP24" i="2" s="1"/>
  <c r="MQ24" i="2" s="1"/>
  <c r="MR24" i="2" s="1"/>
  <c r="MS24" i="2" s="1"/>
  <c r="MT24" i="2" s="1"/>
  <c r="MU24" i="2" s="1"/>
  <c r="MV24" i="2" s="1"/>
  <c r="MW24" i="2" s="1"/>
  <c r="MX24" i="2" s="1"/>
  <c r="MK52" i="2"/>
  <c r="ML52" i="2" s="1"/>
  <c r="MM52" i="2" s="1"/>
  <c r="MN52" i="2" s="1"/>
  <c r="MO52" i="2" s="1"/>
  <c r="MP52" i="2" s="1"/>
  <c r="MQ52" i="2" s="1"/>
  <c r="MR52" i="2" s="1"/>
  <c r="MS52" i="2" s="1"/>
  <c r="MT52" i="2" s="1"/>
  <c r="MU52" i="2" s="1"/>
  <c r="MV52" i="2" s="1"/>
  <c r="MW52" i="2" s="1"/>
  <c r="MX52" i="2" s="1"/>
  <c r="MK23" i="2"/>
  <c r="ML23" i="2" s="1"/>
  <c r="MM23" i="2" s="1"/>
  <c r="MN23" i="2" s="1"/>
  <c r="MO23" i="2" s="1"/>
  <c r="MP23" i="2" s="1"/>
  <c r="MQ23" i="2" s="1"/>
  <c r="MR23" i="2" s="1"/>
  <c r="MS23" i="2" s="1"/>
  <c r="MT23" i="2" s="1"/>
  <c r="MU23" i="2" s="1"/>
  <c r="MV23" i="2" s="1"/>
  <c r="MW23" i="2" s="1"/>
  <c r="MX23" i="2" s="1"/>
  <c r="MK62" i="2"/>
  <c r="ML62" i="2" s="1"/>
  <c r="MM62" i="2" s="1"/>
  <c r="MN62" i="2" s="1"/>
  <c r="MO62" i="2" s="1"/>
  <c r="MP62" i="2" s="1"/>
  <c r="MQ62" i="2" s="1"/>
  <c r="MR62" i="2" s="1"/>
  <c r="MS62" i="2" s="1"/>
  <c r="MT62" i="2" s="1"/>
  <c r="MU62" i="2" s="1"/>
  <c r="MV62" i="2" s="1"/>
  <c r="MW62" i="2" s="1"/>
  <c r="MX62" i="2" s="1"/>
  <c r="AI11" i="29"/>
  <c r="BN11" i="29" s="1"/>
  <c r="AI15" i="29"/>
  <c r="BN15" i="29" s="1"/>
  <c r="HM3" i="2"/>
  <c r="HE3" i="2"/>
  <c r="HA3" i="2"/>
  <c r="HQ3" i="2"/>
  <c r="HC3" i="2"/>
  <c r="HK3" i="2"/>
  <c r="HS3" i="2"/>
  <c r="IA3" i="2"/>
  <c r="HB3" i="2"/>
  <c r="HF3" i="2"/>
  <c r="HJ3" i="2"/>
  <c r="HN3" i="2"/>
  <c r="HR3" i="2"/>
  <c r="HV3" i="2"/>
  <c r="HZ3" i="2"/>
  <c r="QN4" i="2"/>
  <c r="OF4" i="2"/>
  <c r="IC3" i="2"/>
  <c r="HU3" i="2"/>
  <c r="HI3" i="2"/>
  <c r="HY3" i="2"/>
  <c r="HG3" i="2"/>
  <c r="HO3" i="2"/>
  <c r="HW3" i="2"/>
  <c r="GZ3" i="2"/>
  <c r="HD3" i="2"/>
  <c r="HH3" i="2"/>
  <c r="HL3" i="2"/>
  <c r="HP3" i="2"/>
  <c r="HT3" i="2"/>
  <c r="HX3" i="2"/>
  <c r="IB3" i="2"/>
  <c r="ID3" i="2"/>
  <c r="LZ4" i="2"/>
  <c r="BN70" i="29"/>
  <c r="BN31" i="29"/>
  <c r="BN65" i="29"/>
  <c r="BN30" i="29"/>
  <c r="BN51" i="29"/>
  <c r="BN50" i="29"/>
  <c r="BN23" i="29"/>
  <c r="BN17" i="29"/>
  <c r="BN12" i="29"/>
  <c r="BN28" i="29"/>
  <c r="BN9" i="29"/>
  <c r="BN13" i="29"/>
  <c r="BN59" i="29"/>
  <c r="BN21" i="29"/>
  <c r="BN57" i="29"/>
  <c r="BN27" i="29"/>
  <c r="BN58" i="29"/>
  <c r="BN19" i="29"/>
  <c r="BN26" i="29"/>
  <c r="BN87" i="29"/>
  <c r="BN7" i="29"/>
  <c r="BN25" i="29"/>
  <c r="BN35" i="29"/>
  <c r="BN41" i="29"/>
  <c r="OA91" i="2"/>
  <c r="BN18" i="29"/>
  <c r="BN39" i="29"/>
  <c r="BN62" i="29"/>
  <c r="BN69" i="29"/>
  <c r="BN37" i="29"/>
  <c r="BN22" i="29"/>
  <c r="BN78" i="29"/>
  <c r="BN85" i="29"/>
  <c r="BN77" i="29"/>
  <c r="ZP42" i="2"/>
  <c r="SM42" i="2"/>
  <c r="AAV42" i="2" s="1"/>
  <c r="AI4" i="29"/>
  <c r="XG42" i="2"/>
  <c r="BW42" i="2"/>
  <c r="TT42" i="2" s="1"/>
  <c r="UX42" i="2"/>
  <c r="RI42" i="2"/>
  <c r="WC42" i="2" s="1"/>
  <c r="GQ42" i="2"/>
  <c r="CF86" i="2"/>
  <c r="DK86" i="2" s="1"/>
  <c r="CF72" i="2"/>
  <c r="DK72" i="2" s="1"/>
  <c r="CF80" i="2"/>
  <c r="DK80" i="2" s="1"/>
  <c r="EP83" i="2"/>
  <c r="FU83" i="2" s="1"/>
  <c r="AI83" i="29" s="1"/>
  <c r="CF40" i="2"/>
  <c r="DK40" i="2" s="1"/>
  <c r="CF48" i="2"/>
  <c r="DK48" i="2" s="1"/>
  <c r="EP90" i="2"/>
  <c r="FU90" i="2" s="1"/>
  <c r="CF81" i="2"/>
  <c r="DK81" i="2" s="1"/>
  <c r="CF5" i="2"/>
  <c r="DK5" i="2" s="1"/>
  <c r="EP52" i="2"/>
  <c r="FU52" i="2" s="1"/>
  <c r="EP87" i="2"/>
  <c r="FU87" i="2" s="1"/>
  <c r="AI94" i="29" s="1"/>
  <c r="BN94" i="29" s="1"/>
  <c r="BA32" i="2"/>
  <c r="UC32" i="2" s="1"/>
  <c r="EP36" i="2"/>
  <c r="FU36" i="2" s="1"/>
  <c r="EP32" i="2"/>
  <c r="FU32" i="2" s="1"/>
  <c r="CF36" i="2"/>
  <c r="DK36" i="2" s="1"/>
  <c r="CF52" i="2"/>
  <c r="DK52" i="2" s="1"/>
  <c r="CF87" i="2"/>
  <c r="DK87" i="2" s="1"/>
  <c r="CF83" i="2"/>
  <c r="DK83" i="2" s="1"/>
  <c r="CF90" i="2"/>
  <c r="DK90" i="2" s="1"/>
  <c r="EP74" i="2"/>
  <c r="FU74" i="2" s="1"/>
  <c r="AI96" i="29" s="1"/>
  <c r="EP79" i="2"/>
  <c r="FU79" i="2" s="1"/>
  <c r="AI73" i="29" s="1"/>
  <c r="BN73" i="29" s="1"/>
  <c r="CF44" i="2"/>
  <c r="DK44" i="2" s="1"/>
  <c r="CF74" i="2"/>
  <c r="DK74" i="2" s="1"/>
  <c r="CF76" i="2"/>
  <c r="DK76" i="2" s="1"/>
  <c r="CF79" i="2"/>
  <c r="DK79" i="2" s="1"/>
  <c r="EP44" i="2"/>
  <c r="FU44" i="2" s="1"/>
  <c r="EP76" i="2"/>
  <c r="FU76" i="2" s="1"/>
  <c r="BN76" i="29" s="1"/>
  <c r="QO13" i="2"/>
  <c r="QO19" i="2"/>
  <c r="QO23" i="2"/>
  <c r="QO31" i="2"/>
  <c r="QO37" i="2"/>
  <c r="QO41" i="2"/>
  <c r="QO43" i="2"/>
  <c r="QO45" i="2"/>
  <c r="QO55" i="2"/>
  <c r="QO57" i="2"/>
  <c r="QO12" i="2"/>
  <c r="QO22" i="2"/>
  <c r="QO28" i="2"/>
  <c r="QO32" i="2"/>
  <c r="QO38" i="2"/>
  <c r="QO50" i="2"/>
  <c r="QO62" i="2"/>
  <c r="QO76" i="2"/>
  <c r="QO9" i="2"/>
  <c r="QO17" i="2"/>
  <c r="QO21" i="2"/>
  <c r="QO25" i="2"/>
  <c r="QO27" i="2"/>
  <c r="QO29" i="2"/>
  <c r="QO35" i="2"/>
  <c r="QO39" i="2"/>
  <c r="QO49" i="2"/>
  <c r="QO51" i="2"/>
  <c r="QO18" i="2"/>
  <c r="QO20" i="2"/>
  <c r="QO26" i="2"/>
  <c r="QO30" i="2"/>
  <c r="QO36" i="2"/>
  <c r="QO40" i="2"/>
  <c r="QO52" i="2"/>
  <c r="QO58" i="2"/>
  <c r="QO78" i="2"/>
  <c r="FU67" i="2"/>
  <c r="AI5" i="29" s="1"/>
  <c r="RS17" i="2"/>
  <c r="AAB17" i="2" s="1"/>
  <c r="RS25" i="2"/>
  <c r="AAB25" i="2" s="1"/>
  <c r="RS27" i="2"/>
  <c r="AAB27" i="2" s="1"/>
  <c r="RS35" i="2"/>
  <c r="AAB35" i="2" s="1"/>
  <c r="RS51" i="2"/>
  <c r="AAB51" i="2" s="1"/>
  <c r="RS26" i="2"/>
  <c r="AAB26" i="2" s="1"/>
  <c r="RS13" i="2"/>
  <c r="AAB13" i="2" s="1"/>
  <c r="RS19" i="2"/>
  <c r="AAB19" i="2" s="1"/>
  <c r="RS23" i="2"/>
  <c r="AAB23" i="2" s="1"/>
  <c r="RS31" i="2"/>
  <c r="AAB31" i="2" s="1"/>
  <c r="RS37" i="2"/>
  <c r="AAB37" i="2" s="1"/>
  <c r="RS41" i="2"/>
  <c r="AAB41" i="2" s="1"/>
  <c r="RS43" i="2"/>
  <c r="AAB43" i="2" s="1"/>
  <c r="RS45" i="2"/>
  <c r="AAB45" i="2" s="1"/>
  <c r="RS55" i="2"/>
  <c r="AAB55" i="2" s="1"/>
  <c r="RS57" i="2"/>
  <c r="AAB57" i="2" s="1"/>
  <c r="RS12" i="2"/>
  <c r="AAB12" i="2" s="1"/>
  <c r="RS22" i="2"/>
  <c r="AAB22" i="2" s="1"/>
  <c r="RS28" i="2"/>
  <c r="AAB28" i="2" s="1"/>
  <c r="RS38" i="2"/>
  <c r="AAB38" i="2" s="1"/>
  <c r="RS50" i="2"/>
  <c r="AAB50" i="2" s="1"/>
  <c r="RS62" i="2"/>
  <c r="AAB62" i="2" s="1"/>
  <c r="UC36" i="2"/>
  <c r="UC44" i="2"/>
  <c r="UC52" i="2"/>
  <c r="UC74" i="2"/>
  <c r="UC87" i="2"/>
  <c r="UC76" i="2"/>
  <c r="UC83" i="2"/>
  <c r="UC79" i="2"/>
  <c r="UC90" i="2"/>
  <c r="RS9" i="2"/>
  <c r="AAB9" i="2" s="1"/>
  <c r="RS21" i="2"/>
  <c r="AAB21" i="2" s="1"/>
  <c r="RS29" i="2"/>
  <c r="AAB29" i="2" s="1"/>
  <c r="RS39" i="2"/>
  <c r="AAB39" i="2" s="1"/>
  <c r="RS49" i="2"/>
  <c r="AAB49" i="2" s="1"/>
  <c r="RS18" i="2"/>
  <c r="AAB18" i="2" s="1"/>
  <c r="RS20" i="2"/>
  <c r="AAB20" i="2" s="1"/>
  <c r="RS30" i="2"/>
  <c r="AAB30" i="2" s="1"/>
  <c r="RS40" i="2"/>
  <c r="AAB40" i="2" s="1"/>
  <c r="RS58" i="2"/>
  <c r="AAB58" i="2" s="1"/>
  <c r="RS78" i="2"/>
  <c r="AAB78" i="2" s="1"/>
  <c r="BA40" i="2"/>
  <c r="BB40" i="2" s="1"/>
  <c r="BA48" i="2"/>
  <c r="BB48" i="2" s="1"/>
  <c r="BA81" i="2"/>
  <c r="BB81" i="2" s="1"/>
  <c r="BA72" i="2"/>
  <c r="BB72" i="2" s="1"/>
  <c r="BA80" i="2"/>
  <c r="BB80" i="2" s="1"/>
  <c r="BA86" i="2"/>
  <c r="BB86" i="2" s="1"/>
  <c r="BA5" i="2"/>
  <c r="BB5" i="2" s="1"/>
  <c r="CQ29" i="2"/>
  <c r="FA29" i="2"/>
  <c r="CY29" i="2"/>
  <c r="FI29" i="2"/>
  <c r="DG29" i="2"/>
  <c r="FQ29" i="2"/>
  <c r="CJ30" i="2"/>
  <c r="ET30" i="2"/>
  <c r="CR30" i="2"/>
  <c r="FB30" i="2"/>
  <c r="CZ30" i="2"/>
  <c r="FJ30" i="2"/>
  <c r="DH30" i="2"/>
  <c r="FR30" i="2"/>
  <c r="CK31" i="2"/>
  <c r="EU31" i="2"/>
  <c r="CS31" i="2"/>
  <c r="FC31" i="2"/>
  <c r="DA31" i="2"/>
  <c r="FK31" i="2"/>
  <c r="DI31" i="2"/>
  <c r="FS31" i="2"/>
  <c r="CL32" i="2"/>
  <c r="EV32" i="2"/>
  <c r="CT32" i="2"/>
  <c r="FD32" i="2"/>
  <c r="DB32" i="2"/>
  <c r="FL32" i="2"/>
  <c r="DJ32" i="2"/>
  <c r="FT32" i="2"/>
  <c r="CM96" i="2"/>
  <c r="EW96" i="2"/>
  <c r="CU96" i="2"/>
  <c r="FE96" i="2"/>
  <c r="DC96" i="2"/>
  <c r="FM96" i="2"/>
  <c r="CN34" i="2"/>
  <c r="EX34" i="2"/>
  <c r="CV34" i="2"/>
  <c r="FF34" i="2"/>
  <c r="DD34" i="2"/>
  <c r="FN34" i="2"/>
  <c r="CG35" i="2"/>
  <c r="EQ35" i="2"/>
  <c r="FV35" i="2" s="1"/>
  <c r="CO35" i="2"/>
  <c r="EY35" i="2"/>
  <c r="CW35" i="2"/>
  <c r="FG35" i="2"/>
  <c r="DE35" i="2"/>
  <c r="FO35" i="2"/>
  <c r="CH36" i="2"/>
  <c r="ER36" i="2"/>
  <c r="CP36" i="2"/>
  <c r="EZ36" i="2"/>
  <c r="CX36" i="2"/>
  <c r="FH36" i="2"/>
  <c r="DF36" i="2"/>
  <c r="FP36" i="2"/>
  <c r="CI37" i="2"/>
  <c r="ES37" i="2"/>
  <c r="CQ37" i="2"/>
  <c r="FA37" i="2"/>
  <c r="CY37" i="2"/>
  <c r="FI37" i="2"/>
  <c r="DG37" i="2"/>
  <c r="FQ37" i="2"/>
  <c r="CJ38" i="2"/>
  <c r="ET38" i="2"/>
  <c r="CR38" i="2"/>
  <c r="FB38" i="2"/>
  <c r="CZ38" i="2"/>
  <c r="FJ38" i="2"/>
  <c r="DH38" i="2"/>
  <c r="FR38" i="2"/>
  <c r="CK39" i="2"/>
  <c r="EU39" i="2"/>
  <c r="CS39" i="2"/>
  <c r="FC39" i="2"/>
  <c r="DA39" i="2"/>
  <c r="FK39" i="2"/>
  <c r="DI39" i="2"/>
  <c r="FS39" i="2"/>
  <c r="CL40" i="2"/>
  <c r="EV40" i="2"/>
  <c r="CT40" i="2"/>
  <c r="FD40" i="2"/>
  <c r="DB40" i="2"/>
  <c r="FL40" i="2"/>
  <c r="DJ40" i="2"/>
  <c r="FT40" i="2"/>
  <c r="CM41" i="2"/>
  <c r="EW41" i="2"/>
  <c r="CU41" i="2"/>
  <c r="FE41" i="2"/>
  <c r="DC41" i="2"/>
  <c r="FM41" i="2"/>
  <c r="CN8" i="2"/>
  <c r="EX8" i="2"/>
  <c r="CV8" i="2"/>
  <c r="FF8" i="2"/>
  <c r="DD8" i="2"/>
  <c r="FN8" i="2"/>
  <c r="CG43" i="2"/>
  <c r="EQ43" i="2"/>
  <c r="FV43" i="2" s="1"/>
  <c r="CO43" i="2"/>
  <c r="EY43" i="2"/>
  <c r="CW43" i="2"/>
  <c r="FG43" i="2"/>
  <c r="DE43" i="2"/>
  <c r="FO43" i="2"/>
  <c r="CH44" i="2"/>
  <c r="ER44" i="2"/>
  <c r="CP44" i="2"/>
  <c r="EZ44" i="2"/>
  <c r="CX44" i="2"/>
  <c r="FH44" i="2"/>
  <c r="DF44" i="2"/>
  <c r="FP44" i="2"/>
  <c r="CI45" i="2"/>
  <c r="ES45" i="2"/>
  <c r="CQ45" i="2"/>
  <c r="FA45" i="2"/>
  <c r="CY45" i="2"/>
  <c r="FI45" i="2"/>
  <c r="DG45" i="2"/>
  <c r="FQ45" i="2"/>
  <c r="CJ53" i="2"/>
  <c r="ET53" i="2"/>
  <c r="CR53" i="2"/>
  <c r="FB53" i="2"/>
  <c r="CZ53" i="2"/>
  <c r="FJ53" i="2"/>
  <c r="DH53" i="2"/>
  <c r="FR53" i="2"/>
  <c r="CK15" i="2"/>
  <c r="EU15" i="2"/>
  <c r="CS15" i="2"/>
  <c r="FC15" i="2"/>
  <c r="DA15" i="2"/>
  <c r="FK15" i="2"/>
  <c r="DI15" i="2"/>
  <c r="FS15" i="2"/>
  <c r="CM49" i="2"/>
  <c r="EW49" i="2"/>
  <c r="CU49" i="2"/>
  <c r="FE49" i="2"/>
  <c r="DC49" i="2"/>
  <c r="FM49" i="2"/>
  <c r="CN50" i="2"/>
  <c r="EX50" i="2"/>
  <c r="CV50" i="2"/>
  <c r="FF50" i="2"/>
  <c r="DD50" i="2"/>
  <c r="FN50" i="2"/>
  <c r="CG51" i="2"/>
  <c r="EQ51" i="2"/>
  <c r="FV51" i="2" s="1"/>
  <c r="CO51" i="2"/>
  <c r="EY51" i="2"/>
  <c r="CW51" i="2"/>
  <c r="FG51" i="2"/>
  <c r="DE51" i="2"/>
  <c r="FO51" i="2"/>
  <c r="CH52" i="2"/>
  <c r="ER52" i="2"/>
  <c r="CP52" i="2"/>
  <c r="EZ52" i="2"/>
  <c r="CX52" i="2"/>
  <c r="FH52" i="2"/>
  <c r="DF52" i="2"/>
  <c r="FP52" i="2"/>
  <c r="CI94" i="2"/>
  <c r="ES94" i="2"/>
  <c r="CQ94" i="2"/>
  <c r="FA94" i="2"/>
  <c r="CY94" i="2"/>
  <c r="FI94" i="2"/>
  <c r="CJ54" i="2"/>
  <c r="ET54" i="2"/>
  <c r="CZ54" i="2"/>
  <c r="FJ54" i="2"/>
  <c r="CK55" i="2"/>
  <c r="EU55" i="2"/>
  <c r="DA55" i="2"/>
  <c r="FK55" i="2"/>
  <c r="CL48" i="2"/>
  <c r="EV48" i="2"/>
  <c r="DB48" i="2"/>
  <c r="FL48" i="2"/>
  <c r="DJ48" i="2"/>
  <c r="FT48" i="2"/>
  <c r="CM57" i="2"/>
  <c r="EW57" i="2"/>
  <c r="CU57" i="2"/>
  <c r="FE57" i="2"/>
  <c r="DC57" i="2"/>
  <c r="FM57" i="2"/>
  <c r="CN58" i="2"/>
  <c r="EX58" i="2"/>
  <c r="DD58" i="2"/>
  <c r="FN58" i="2"/>
  <c r="CO59" i="2"/>
  <c r="EY59" i="2"/>
  <c r="DE59" i="2"/>
  <c r="FO59" i="2"/>
  <c r="CH74" i="2"/>
  <c r="ER74" i="2"/>
  <c r="CX74" i="2"/>
  <c r="FH74" i="2"/>
  <c r="CI47" i="2"/>
  <c r="ES47" i="2"/>
  <c r="CY47" i="2"/>
  <c r="FI47" i="2"/>
  <c r="CJ62" i="2"/>
  <c r="ET62" i="2"/>
  <c r="CZ62" i="2"/>
  <c r="FJ62" i="2"/>
  <c r="CK6" i="2"/>
  <c r="EU6" i="2"/>
  <c r="DA6" i="2"/>
  <c r="FK6" i="2"/>
  <c r="CL81" i="2"/>
  <c r="EV81" i="2"/>
  <c r="DB81" i="2"/>
  <c r="FL81" i="2"/>
  <c r="DJ81" i="2"/>
  <c r="FT81" i="2"/>
  <c r="CM65" i="2"/>
  <c r="EW65" i="2"/>
  <c r="CU65" i="2"/>
  <c r="FE65" i="2"/>
  <c r="DC65" i="2"/>
  <c r="FM65" i="2"/>
  <c r="CN66" i="2"/>
  <c r="EX66" i="2"/>
  <c r="DD66" i="2"/>
  <c r="FN66" i="2"/>
  <c r="CO11" i="2"/>
  <c r="EY11" i="2"/>
  <c r="DE11" i="2"/>
  <c r="FO11" i="2"/>
  <c r="CH87" i="2"/>
  <c r="ER87" i="2"/>
  <c r="CX87" i="2"/>
  <c r="FH87" i="2"/>
  <c r="CI69" i="2"/>
  <c r="ES69" i="2"/>
  <c r="CQ69" i="2"/>
  <c r="FA69" i="2"/>
  <c r="DG69" i="2"/>
  <c r="FQ69" i="2"/>
  <c r="CR70" i="2"/>
  <c r="FB70" i="2"/>
  <c r="CZ70" i="2"/>
  <c r="FJ70" i="2"/>
  <c r="CK33" i="2"/>
  <c r="EU33" i="2"/>
  <c r="DA33" i="2"/>
  <c r="FK33" i="2"/>
  <c r="DI33" i="2"/>
  <c r="FS33" i="2"/>
  <c r="CT72" i="2"/>
  <c r="FD72" i="2"/>
  <c r="DB72" i="2"/>
  <c r="FL72" i="2"/>
  <c r="DJ72" i="2"/>
  <c r="FT72" i="2"/>
  <c r="CM73" i="2"/>
  <c r="EW73" i="2"/>
  <c r="CU73" i="2"/>
  <c r="FE73" i="2"/>
  <c r="DC73" i="2"/>
  <c r="FM73" i="2"/>
  <c r="CN88" i="2"/>
  <c r="EX88" i="2"/>
  <c r="DD88" i="2"/>
  <c r="FN88" i="2"/>
  <c r="CG46" i="2"/>
  <c r="EQ46" i="2"/>
  <c r="FV46" i="2" s="1"/>
  <c r="CW46" i="2"/>
  <c r="FG46" i="2"/>
  <c r="CH76" i="2"/>
  <c r="ER76" i="2"/>
  <c r="CX76" i="2"/>
  <c r="FH76" i="2"/>
  <c r="DF76" i="2"/>
  <c r="FP76" i="2"/>
  <c r="CQ77" i="2"/>
  <c r="FA77" i="2"/>
  <c r="CY77" i="2"/>
  <c r="FI77" i="2"/>
  <c r="CJ78" i="2"/>
  <c r="ET78" i="2"/>
  <c r="CZ78" i="2"/>
  <c r="FJ78" i="2"/>
  <c r="DH78" i="2"/>
  <c r="FR78" i="2"/>
  <c r="CS64" i="2"/>
  <c r="FC64" i="2"/>
  <c r="DA64" i="2"/>
  <c r="FK64" i="2"/>
  <c r="CL80" i="2"/>
  <c r="EV80" i="2"/>
  <c r="CT80" i="2"/>
  <c r="FD80" i="2"/>
  <c r="DB80" i="2"/>
  <c r="FL80" i="2"/>
  <c r="DJ80" i="2"/>
  <c r="FT80" i="2"/>
  <c r="CM92" i="2"/>
  <c r="EW92" i="2"/>
  <c r="CU92" i="2"/>
  <c r="FE92" i="2"/>
  <c r="DC92" i="2"/>
  <c r="FM92" i="2"/>
  <c r="CN91" i="2"/>
  <c r="EX91" i="2"/>
  <c r="DD91" i="2"/>
  <c r="FN91" i="2"/>
  <c r="CH83" i="2"/>
  <c r="ER83" i="2"/>
  <c r="CP83" i="2"/>
  <c r="EZ83" i="2"/>
  <c r="DF83" i="2"/>
  <c r="FP83" i="2"/>
  <c r="CQ56" i="2"/>
  <c r="FA56" i="2"/>
  <c r="CY56" i="2"/>
  <c r="FI56" i="2"/>
  <c r="CJ84" i="2"/>
  <c r="ET84" i="2"/>
  <c r="CZ84" i="2"/>
  <c r="FJ84" i="2"/>
  <c r="DA63" i="2"/>
  <c r="FK63" i="2"/>
  <c r="CP90" i="2"/>
  <c r="EZ90" i="2"/>
  <c r="CU29" i="2"/>
  <c r="FE29" i="2"/>
  <c r="DC29" i="2"/>
  <c r="FM29" i="2"/>
  <c r="CN30" i="2"/>
  <c r="EX30" i="2"/>
  <c r="CV30" i="2"/>
  <c r="FF30" i="2"/>
  <c r="DD30" i="2"/>
  <c r="FN30" i="2"/>
  <c r="CG31" i="2"/>
  <c r="EQ31" i="2"/>
  <c r="FV31" i="2" s="1"/>
  <c r="CO31" i="2"/>
  <c r="EY31" i="2"/>
  <c r="CW31" i="2"/>
  <c r="FG31" i="2"/>
  <c r="DE31" i="2"/>
  <c r="FO31" i="2"/>
  <c r="CH32" i="2"/>
  <c r="ER32" i="2"/>
  <c r="CP32" i="2"/>
  <c r="EZ32" i="2"/>
  <c r="CX32" i="2"/>
  <c r="FH32" i="2"/>
  <c r="DF32" i="2"/>
  <c r="FP32" i="2"/>
  <c r="CI96" i="2"/>
  <c r="ES96" i="2"/>
  <c r="CQ96" i="2"/>
  <c r="FA96" i="2"/>
  <c r="CY96" i="2"/>
  <c r="FI96" i="2"/>
  <c r="DG96" i="2"/>
  <c r="FQ96" i="2"/>
  <c r="CJ34" i="2"/>
  <c r="ET34" i="2"/>
  <c r="CR34" i="2"/>
  <c r="FB34" i="2"/>
  <c r="CZ34" i="2"/>
  <c r="FJ34" i="2"/>
  <c r="DH34" i="2"/>
  <c r="FR34" i="2"/>
  <c r="CK35" i="2"/>
  <c r="EU35" i="2"/>
  <c r="CS35" i="2"/>
  <c r="FC35" i="2"/>
  <c r="DA35" i="2"/>
  <c r="FK35" i="2"/>
  <c r="DI35" i="2"/>
  <c r="FS35" i="2"/>
  <c r="CL36" i="2"/>
  <c r="EV36" i="2"/>
  <c r="CT36" i="2"/>
  <c r="FD36" i="2"/>
  <c r="DB36" i="2"/>
  <c r="FL36" i="2"/>
  <c r="DJ36" i="2"/>
  <c r="FT36" i="2"/>
  <c r="CM37" i="2"/>
  <c r="EW37" i="2"/>
  <c r="CU37" i="2"/>
  <c r="FE37" i="2"/>
  <c r="DC37" i="2"/>
  <c r="FM37" i="2"/>
  <c r="CN38" i="2"/>
  <c r="EX38" i="2"/>
  <c r="CV38" i="2"/>
  <c r="FF38" i="2"/>
  <c r="DD38" i="2"/>
  <c r="FN38" i="2"/>
  <c r="CG39" i="2"/>
  <c r="EQ39" i="2"/>
  <c r="FV39" i="2" s="1"/>
  <c r="CO39" i="2"/>
  <c r="EY39" i="2"/>
  <c r="CW39" i="2"/>
  <c r="FG39" i="2"/>
  <c r="DE39" i="2"/>
  <c r="FO39" i="2"/>
  <c r="CH40" i="2"/>
  <c r="ER40" i="2"/>
  <c r="CP40" i="2"/>
  <c r="EZ40" i="2"/>
  <c r="CX40" i="2"/>
  <c r="FH40" i="2"/>
  <c r="DF40" i="2"/>
  <c r="FP40" i="2"/>
  <c r="CI41" i="2"/>
  <c r="ES41" i="2"/>
  <c r="CQ41" i="2"/>
  <c r="FA41" i="2"/>
  <c r="CY41" i="2"/>
  <c r="FI41" i="2"/>
  <c r="DG41" i="2"/>
  <c r="FQ41" i="2"/>
  <c r="CJ8" i="2"/>
  <c r="ET8" i="2"/>
  <c r="CR8" i="2"/>
  <c r="FB8" i="2"/>
  <c r="CZ8" i="2"/>
  <c r="FJ8" i="2"/>
  <c r="DH8" i="2"/>
  <c r="FR8" i="2"/>
  <c r="CK43" i="2"/>
  <c r="EU43" i="2"/>
  <c r="CS43" i="2"/>
  <c r="FC43" i="2"/>
  <c r="DA43" i="2"/>
  <c r="FK43" i="2"/>
  <c r="DI43" i="2"/>
  <c r="FS43" i="2"/>
  <c r="CL44" i="2"/>
  <c r="EV44" i="2"/>
  <c r="CT44" i="2"/>
  <c r="FD44" i="2"/>
  <c r="DB44" i="2"/>
  <c r="FL44" i="2"/>
  <c r="DJ44" i="2"/>
  <c r="FT44" i="2"/>
  <c r="CM45" i="2"/>
  <c r="EW45" i="2"/>
  <c r="CU45" i="2"/>
  <c r="FE45" i="2"/>
  <c r="DC45" i="2"/>
  <c r="FM45" i="2"/>
  <c r="CN53" i="2"/>
  <c r="EX53" i="2"/>
  <c r="CV53" i="2"/>
  <c r="FF53" i="2"/>
  <c r="DD53" i="2"/>
  <c r="FN53" i="2"/>
  <c r="CG15" i="2"/>
  <c r="EQ15" i="2"/>
  <c r="FV15" i="2" s="1"/>
  <c r="CO15" i="2"/>
  <c r="EY15" i="2"/>
  <c r="CW15" i="2"/>
  <c r="FG15" i="2"/>
  <c r="DE15" i="2"/>
  <c r="FO15" i="2"/>
  <c r="CI49" i="2"/>
  <c r="ES49" i="2"/>
  <c r="CQ49" i="2"/>
  <c r="FA49" i="2"/>
  <c r="CY49" i="2"/>
  <c r="FI49" i="2"/>
  <c r="DG49" i="2"/>
  <c r="FQ49" i="2"/>
  <c r="CJ50" i="2"/>
  <c r="ET50" i="2"/>
  <c r="CR50" i="2"/>
  <c r="FB50" i="2"/>
  <c r="CZ50" i="2"/>
  <c r="FJ50" i="2"/>
  <c r="DH50" i="2"/>
  <c r="FR50" i="2"/>
  <c r="CK51" i="2"/>
  <c r="EU51" i="2"/>
  <c r="CS51" i="2"/>
  <c r="FC51" i="2"/>
  <c r="DA51" i="2"/>
  <c r="FK51" i="2"/>
  <c r="DI51" i="2"/>
  <c r="FS51" i="2"/>
  <c r="CL52" i="2"/>
  <c r="EV52" i="2"/>
  <c r="CT52" i="2"/>
  <c r="FD52" i="2"/>
  <c r="DB52" i="2"/>
  <c r="FL52" i="2"/>
  <c r="DJ52" i="2"/>
  <c r="FT52" i="2"/>
  <c r="CM94" i="2"/>
  <c r="EW94" i="2"/>
  <c r="CU94" i="2"/>
  <c r="FE94" i="2"/>
  <c r="DC94" i="2"/>
  <c r="FM94" i="2"/>
  <c r="CN54" i="2"/>
  <c r="EX54" i="2"/>
  <c r="CV54" i="2"/>
  <c r="FF54" i="2"/>
  <c r="DD54" i="2"/>
  <c r="FN54" i="2"/>
  <c r="CG55" i="2"/>
  <c r="EQ55" i="2"/>
  <c r="FV55" i="2" s="1"/>
  <c r="CO55" i="2"/>
  <c r="EY55" i="2"/>
  <c r="CW55" i="2"/>
  <c r="FG55" i="2"/>
  <c r="DE55" i="2"/>
  <c r="FO55" i="2"/>
  <c r="CH48" i="2"/>
  <c r="ER48" i="2"/>
  <c r="CP48" i="2"/>
  <c r="EZ48" i="2"/>
  <c r="CX48" i="2"/>
  <c r="FH48" i="2"/>
  <c r="DF48" i="2"/>
  <c r="FP48" i="2"/>
  <c r="CI57" i="2"/>
  <c r="ES57" i="2"/>
  <c r="CQ57" i="2"/>
  <c r="FA57" i="2"/>
  <c r="CY57" i="2"/>
  <c r="FI57" i="2"/>
  <c r="DG57" i="2"/>
  <c r="FQ57" i="2"/>
  <c r="CJ58" i="2"/>
  <c r="ET58" i="2"/>
  <c r="CR58" i="2"/>
  <c r="FB58" i="2"/>
  <c r="CZ58" i="2"/>
  <c r="FJ58" i="2"/>
  <c r="DH58" i="2"/>
  <c r="FR58" i="2"/>
  <c r="CK59" i="2"/>
  <c r="EU59" i="2"/>
  <c r="CS59" i="2"/>
  <c r="FC59" i="2"/>
  <c r="DA59" i="2"/>
  <c r="FK59" i="2"/>
  <c r="DI59" i="2"/>
  <c r="FS59" i="2"/>
  <c r="CL74" i="2"/>
  <c r="EV74" i="2"/>
  <c r="CT74" i="2"/>
  <c r="FD74" i="2"/>
  <c r="DB74" i="2"/>
  <c r="FL74" i="2"/>
  <c r="DJ74" i="2"/>
  <c r="FT74" i="2"/>
  <c r="CM47" i="2"/>
  <c r="EW47" i="2"/>
  <c r="CU47" i="2"/>
  <c r="FE47" i="2"/>
  <c r="DC47" i="2"/>
  <c r="FM47" i="2"/>
  <c r="CN62" i="2"/>
  <c r="EX62" i="2"/>
  <c r="CV62" i="2"/>
  <c r="FF62" i="2"/>
  <c r="DD62" i="2"/>
  <c r="FN62" i="2"/>
  <c r="CG6" i="2"/>
  <c r="EQ6" i="2"/>
  <c r="FV6" i="2" s="1"/>
  <c r="CO6" i="2"/>
  <c r="EY6" i="2"/>
  <c r="CW6" i="2"/>
  <c r="FG6" i="2"/>
  <c r="DE6" i="2"/>
  <c r="FO6" i="2"/>
  <c r="CH81" i="2"/>
  <c r="ER81" i="2"/>
  <c r="CP81" i="2"/>
  <c r="EZ81" i="2"/>
  <c r="CX81" i="2"/>
  <c r="FH81" i="2"/>
  <c r="DF81" i="2"/>
  <c r="FP81" i="2"/>
  <c r="CI65" i="2"/>
  <c r="ES65" i="2"/>
  <c r="CQ65" i="2"/>
  <c r="FA65" i="2"/>
  <c r="CY65" i="2"/>
  <c r="FI65" i="2"/>
  <c r="DG65" i="2"/>
  <c r="FQ65" i="2"/>
  <c r="CJ66" i="2"/>
  <c r="ET66" i="2"/>
  <c r="CR66" i="2"/>
  <c r="FB66" i="2"/>
  <c r="CZ66" i="2"/>
  <c r="FJ66" i="2"/>
  <c r="DH66" i="2"/>
  <c r="FR66" i="2"/>
  <c r="CK11" i="2"/>
  <c r="EU11" i="2"/>
  <c r="CS11" i="2"/>
  <c r="FC11" i="2"/>
  <c r="DA11" i="2"/>
  <c r="FK11" i="2"/>
  <c r="DI11" i="2"/>
  <c r="FS11" i="2"/>
  <c r="CL87" i="2"/>
  <c r="EV87" i="2"/>
  <c r="CT87" i="2"/>
  <c r="FD87" i="2"/>
  <c r="DB87" i="2"/>
  <c r="FL87" i="2"/>
  <c r="DJ87" i="2"/>
  <c r="FT87" i="2"/>
  <c r="CM69" i="2"/>
  <c r="EW69" i="2"/>
  <c r="CU69" i="2"/>
  <c r="FE69" i="2"/>
  <c r="DC69" i="2"/>
  <c r="FM69" i="2"/>
  <c r="CN70" i="2"/>
  <c r="EX70" i="2"/>
  <c r="CV70" i="2"/>
  <c r="FF70" i="2"/>
  <c r="DD70" i="2"/>
  <c r="FN70" i="2"/>
  <c r="CG33" i="2"/>
  <c r="EQ33" i="2"/>
  <c r="FV33" i="2" s="1"/>
  <c r="CO33" i="2"/>
  <c r="EY33" i="2"/>
  <c r="CW33" i="2"/>
  <c r="FG33" i="2"/>
  <c r="DE33" i="2"/>
  <c r="FO33" i="2"/>
  <c r="CH72" i="2"/>
  <c r="ER72" i="2"/>
  <c r="CP72" i="2"/>
  <c r="EZ72" i="2"/>
  <c r="CX72" i="2"/>
  <c r="FH72" i="2"/>
  <c r="DF72" i="2"/>
  <c r="FP72" i="2"/>
  <c r="CI73" i="2"/>
  <c r="ES73" i="2"/>
  <c r="CQ73" i="2"/>
  <c r="FA73" i="2"/>
  <c r="CY73" i="2"/>
  <c r="FI73" i="2"/>
  <c r="DG73" i="2"/>
  <c r="FQ73" i="2"/>
  <c r="CJ88" i="2"/>
  <c r="ET88" i="2"/>
  <c r="CR88" i="2"/>
  <c r="FB88" i="2"/>
  <c r="CZ88" i="2"/>
  <c r="FJ88" i="2"/>
  <c r="DH88" i="2"/>
  <c r="FR88" i="2"/>
  <c r="CK46" i="2"/>
  <c r="EU46" i="2"/>
  <c r="CS46" i="2"/>
  <c r="FC46" i="2"/>
  <c r="DA46" i="2"/>
  <c r="FK46" i="2"/>
  <c r="DI46" i="2"/>
  <c r="FS46" i="2"/>
  <c r="CL76" i="2"/>
  <c r="EV76" i="2"/>
  <c r="CT76" i="2"/>
  <c r="FD76" i="2"/>
  <c r="DB76" i="2"/>
  <c r="FL76" i="2"/>
  <c r="DJ76" i="2"/>
  <c r="FT76" i="2"/>
  <c r="CM77" i="2"/>
  <c r="EW77" i="2"/>
  <c r="CU77" i="2"/>
  <c r="FE77" i="2"/>
  <c r="DC77" i="2"/>
  <c r="FM77" i="2"/>
  <c r="CN78" i="2"/>
  <c r="EX78" i="2"/>
  <c r="CV78" i="2"/>
  <c r="FF78" i="2"/>
  <c r="DD78" i="2"/>
  <c r="FN78" i="2"/>
  <c r="CG64" i="2"/>
  <c r="EQ64" i="2"/>
  <c r="FV64" i="2" s="1"/>
  <c r="CO64" i="2"/>
  <c r="EY64" i="2"/>
  <c r="CW64" i="2"/>
  <c r="FG64" i="2"/>
  <c r="DE64" i="2"/>
  <c r="FO64" i="2"/>
  <c r="CH80" i="2"/>
  <c r="ER80" i="2"/>
  <c r="CP80" i="2"/>
  <c r="EZ80" i="2"/>
  <c r="CX80" i="2"/>
  <c r="FH80" i="2"/>
  <c r="DF80" i="2"/>
  <c r="FP80" i="2"/>
  <c r="CI92" i="2"/>
  <c r="ES92" i="2"/>
  <c r="CQ92" i="2"/>
  <c r="FA92" i="2"/>
  <c r="CY92" i="2"/>
  <c r="FI92" i="2"/>
  <c r="DG92" i="2"/>
  <c r="FQ92" i="2"/>
  <c r="CJ91" i="2"/>
  <c r="ET91" i="2"/>
  <c r="CR91" i="2"/>
  <c r="FB91" i="2"/>
  <c r="CZ91" i="2"/>
  <c r="FJ91" i="2"/>
  <c r="DH91" i="2"/>
  <c r="FR91" i="2"/>
  <c r="CL83" i="2"/>
  <c r="EV83" i="2"/>
  <c r="CT83" i="2"/>
  <c r="FD83" i="2"/>
  <c r="DB83" i="2"/>
  <c r="FL83" i="2"/>
  <c r="DJ83" i="2"/>
  <c r="FT83" i="2"/>
  <c r="CM56" i="2"/>
  <c r="EW56" i="2"/>
  <c r="CU56" i="2"/>
  <c r="FE56" i="2"/>
  <c r="DC56" i="2"/>
  <c r="FM56" i="2"/>
  <c r="CN84" i="2"/>
  <c r="EX84" i="2"/>
  <c r="CV84" i="2"/>
  <c r="FF84" i="2"/>
  <c r="DD84" i="2"/>
  <c r="FN84" i="2"/>
  <c r="CG63" i="2"/>
  <c r="EQ63" i="2"/>
  <c r="FV63" i="2" s="1"/>
  <c r="CO63" i="2"/>
  <c r="EY63" i="2"/>
  <c r="CW63" i="2"/>
  <c r="FG63" i="2"/>
  <c r="DE63" i="2"/>
  <c r="FO63" i="2"/>
  <c r="CH86" i="2"/>
  <c r="ER86" i="2"/>
  <c r="CP86" i="2"/>
  <c r="EZ86" i="2"/>
  <c r="CX86" i="2"/>
  <c r="FH86" i="2"/>
  <c r="DF86" i="2"/>
  <c r="FP86" i="2"/>
  <c r="CI97" i="2"/>
  <c r="ES97" i="2"/>
  <c r="CQ97" i="2"/>
  <c r="FA97" i="2"/>
  <c r="CY97" i="2"/>
  <c r="FI97" i="2"/>
  <c r="DG97" i="2"/>
  <c r="FQ97" i="2"/>
  <c r="CJ93" i="2"/>
  <c r="ET93" i="2"/>
  <c r="CR93" i="2"/>
  <c r="FB93" i="2"/>
  <c r="CZ93" i="2"/>
  <c r="FJ93" i="2"/>
  <c r="DH93" i="2"/>
  <c r="FR93" i="2"/>
  <c r="CL79" i="2"/>
  <c r="EV79" i="2"/>
  <c r="CT79" i="2"/>
  <c r="FD79" i="2"/>
  <c r="DB79" i="2"/>
  <c r="FL79" i="2"/>
  <c r="DJ79" i="2"/>
  <c r="FT79" i="2"/>
  <c r="CM60" i="2"/>
  <c r="EW60" i="2"/>
  <c r="CU60" i="2"/>
  <c r="FE60" i="2"/>
  <c r="DC60" i="2"/>
  <c r="FM60" i="2"/>
  <c r="CN82" i="2"/>
  <c r="EX82" i="2"/>
  <c r="CV82" i="2"/>
  <c r="FF82" i="2"/>
  <c r="DD82" i="2"/>
  <c r="FN82" i="2"/>
  <c r="CG16" i="2"/>
  <c r="EQ16" i="2"/>
  <c r="FV16" i="2" s="1"/>
  <c r="CO16" i="2"/>
  <c r="EY16" i="2"/>
  <c r="CW16" i="2"/>
  <c r="FG16" i="2"/>
  <c r="DE16" i="2"/>
  <c r="FO16" i="2"/>
  <c r="CH5" i="2"/>
  <c r="ER5" i="2"/>
  <c r="CP5" i="2"/>
  <c r="EZ5" i="2"/>
  <c r="CX5" i="2"/>
  <c r="FH5" i="2"/>
  <c r="DF5" i="2"/>
  <c r="FP5" i="2"/>
  <c r="CI68" i="2"/>
  <c r="ES68" i="2"/>
  <c r="CQ68" i="2"/>
  <c r="FA68" i="2"/>
  <c r="CY68" i="2"/>
  <c r="FI68" i="2"/>
  <c r="DG68" i="2"/>
  <c r="FQ68" i="2"/>
  <c r="CK95" i="2"/>
  <c r="EU95" i="2"/>
  <c r="CS95" i="2"/>
  <c r="FC95" i="2"/>
  <c r="DA95" i="2"/>
  <c r="FK95" i="2"/>
  <c r="DI95" i="2"/>
  <c r="FS95" i="2"/>
  <c r="CL90" i="2"/>
  <c r="EV90" i="2"/>
  <c r="CT90" i="2"/>
  <c r="FD90" i="2"/>
  <c r="DB90" i="2"/>
  <c r="FL90" i="2"/>
  <c r="DJ90" i="2"/>
  <c r="FT90" i="2"/>
  <c r="CN4" i="2"/>
  <c r="EX4" i="2"/>
  <c r="CV4" i="2"/>
  <c r="FF4" i="2"/>
  <c r="DD4" i="2"/>
  <c r="FN4" i="2"/>
  <c r="DI75" i="2"/>
  <c r="FS75" i="2"/>
  <c r="DA75" i="2"/>
  <c r="FK75" i="2"/>
  <c r="CS75" i="2"/>
  <c r="FC75" i="2"/>
  <c r="CK75" i="2"/>
  <c r="EU75" i="2"/>
  <c r="DG75" i="2"/>
  <c r="FQ75" i="2"/>
  <c r="CY75" i="2"/>
  <c r="FI75" i="2"/>
  <c r="CQ75" i="2"/>
  <c r="FA75" i="2"/>
  <c r="CI75" i="2"/>
  <c r="ES75" i="2"/>
  <c r="DH75" i="2"/>
  <c r="FR75" i="2"/>
  <c r="DD75" i="2"/>
  <c r="FN75" i="2"/>
  <c r="CZ75" i="2"/>
  <c r="FJ75" i="2"/>
  <c r="CV75" i="2"/>
  <c r="FF75" i="2"/>
  <c r="CR75" i="2"/>
  <c r="FB75" i="2"/>
  <c r="CN75" i="2"/>
  <c r="EX75" i="2"/>
  <c r="CJ75" i="2"/>
  <c r="ET75" i="2"/>
  <c r="DE12" i="2"/>
  <c r="FO12" i="2"/>
  <c r="CW12" i="2"/>
  <c r="FG12" i="2"/>
  <c r="CO12" i="2"/>
  <c r="EY12" i="2"/>
  <c r="CG12" i="2"/>
  <c r="EQ12" i="2"/>
  <c r="FV12" i="2" s="1"/>
  <c r="DC12" i="2"/>
  <c r="FM12" i="2"/>
  <c r="CU12" i="2"/>
  <c r="FE12" i="2"/>
  <c r="CM12" i="2"/>
  <c r="EW12" i="2"/>
  <c r="DJ12" i="2"/>
  <c r="FT12" i="2"/>
  <c r="DF12" i="2"/>
  <c r="FP12" i="2"/>
  <c r="DB12" i="2"/>
  <c r="FL12" i="2"/>
  <c r="CX12" i="2"/>
  <c r="FH12" i="2"/>
  <c r="CT12" i="2"/>
  <c r="FD12" i="2"/>
  <c r="CP12" i="2"/>
  <c r="EZ12" i="2"/>
  <c r="CL12" i="2"/>
  <c r="EV12" i="2"/>
  <c r="CH12" i="2"/>
  <c r="ER12" i="2"/>
  <c r="DI71" i="2"/>
  <c r="FS71" i="2"/>
  <c r="DA71" i="2"/>
  <c r="FK71" i="2"/>
  <c r="CS71" i="2"/>
  <c r="FC71" i="2"/>
  <c r="CK71" i="2"/>
  <c r="EU71" i="2"/>
  <c r="DG71" i="2"/>
  <c r="FQ71" i="2"/>
  <c r="CY71" i="2"/>
  <c r="FI71" i="2"/>
  <c r="CQ71" i="2"/>
  <c r="FA71" i="2"/>
  <c r="CI71" i="2"/>
  <c r="ES71" i="2"/>
  <c r="DH71" i="2"/>
  <c r="FR71" i="2"/>
  <c r="DD71" i="2"/>
  <c r="FN71" i="2"/>
  <c r="CZ71" i="2"/>
  <c r="FJ71" i="2"/>
  <c r="CV71" i="2"/>
  <c r="FF71" i="2"/>
  <c r="CR71" i="2"/>
  <c r="FB71" i="2"/>
  <c r="CN71" i="2"/>
  <c r="EX71" i="2"/>
  <c r="CJ71" i="2"/>
  <c r="ET71" i="2"/>
  <c r="DE20" i="2"/>
  <c r="FO20" i="2"/>
  <c r="CW20" i="2"/>
  <c r="FG20" i="2"/>
  <c r="CO20" i="2"/>
  <c r="EY20" i="2"/>
  <c r="CG20" i="2"/>
  <c r="EQ20" i="2"/>
  <c r="FV20" i="2" s="1"/>
  <c r="DC20" i="2"/>
  <c r="FM20" i="2"/>
  <c r="CU20" i="2"/>
  <c r="FE20" i="2"/>
  <c r="CM20" i="2"/>
  <c r="EW20" i="2"/>
  <c r="DJ20" i="2"/>
  <c r="FT20" i="2"/>
  <c r="DF20" i="2"/>
  <c r="FP20" i="2"/>
  <c r="DB20" i="2"/>
  <c r="FL20" i="2"/>
  <c r="CX20" i="2"/>
  <c r="FH20" i="2"/>
  <c r="CT20" i="2"/>
  <c r="FD20" i="2"/>
  <c r="CP20" i="2"/>
  <c r="EZ20" i="2"/>
  <c r="CL20" i="2"/>
  <c r="EV20" i="2"/>
  <c r="CH20" i="2"/>
  <c r="ER20" i="2"/>
  <c r="DI24" i="2"/>
  <c r="FS24" i="2"/>
  <c r="DA24" i="2"/>
  <c r="FK24" i="2"/>
  <c r="CS24" i="2"/>
  <c r="FC24" i="2"/>
  <c r="CK24" i="2"/>
  <c r="EU24" i="2"/>
  <c r="DG24" i="2"/>
  <c r="FQ24" i="2"/>
  <c r="CY24" i="2"/>
  <c r="FI24" i="2"/>
  <c r="CQ24" i="2"/>
  <c r="FA24" i="2"/>
  <c r="CI24" i="2"/>
  <c r="ES24" i="2"/>
  <c r="DH24" i="2"/>
  <c r="FR24" i="2"/>
  <c r="DD24" i="2"/>
  <c r="FN24" i="2"/>
  <c r="CZ24" i="2"/>
  <c r="FJ24" i="2"/>
  <c r="CV24" i="2"/>
  <c r="FF24" i="2"/>
  <c r="CR24" i="2"/>
  <c r="FB24" i="2"/>
  <c r="CN24" i="2"/>
  <c r="EX24" i="2"/>
  <c r="CJ24" i="2"/>
  <c r="ET24" i="2"/>
  <c r="DH28" i="2"/>
  <c r="FR28" i="2"/>
  <c r="DD28" i="2"/>
  <c r="FN28" i="2"/>
  <c r="CZ28" i="2"/>
  <c r="FJ28" i="2"/>
  <c r="CV28" i="2"/>
  <c r="FF28" i="2"/>
  <c r="CR28" i="2"/>
  <c r="FB28" i="2"/>
  <c r="CN28" i="2"/>
  <c r="EX28" i="2"/>
  <c r="CJ28" i="2"/>
  <c r="ET28" i="2"/>
  <c r="DG28" i="2"/>
  <c r="FQ28" i="2"/>
  <c r="DC28" i="2"/>
  <c r="FM28" i="2"/>
  <c r="CY28" i="2"/>
  <c r="FI28" i="2"/>
  <c r="CU28" i="2"/>
  <c r="FE28" i="2"/>
  <c r="CQ28" i="2"/>
  <c r="FA28" i="2"/>
  <c r="CM28" i="2"/>
  <c r="EW28" i="2"/>
  <c r="CI28" i="2"/>
  <c r="ES28" i="2"/>
  <c r="DI32" i="2"/>
  <c r="FS32" i="2"/>
  <c r="DE32" i="2"/>
  <c r="FO32" i="2"/>
  <c r="DA32" i="2"/>
  <c r="FK32" i="2"/>
  <c r="CW32" i="2"/>
  <c r="FG32" i="2"/>
  <c r="CS32" i="2"/>
  <c r="FC32" i="2"/>
  <c r="CO32" i="2"/>
  <c r="EY32" i="2"/>
  <c r="CK32" i="2"/>
  <c r="EU32" i="2"/>
  <c r="CG32" i="2"/>
  <c r="DL32" i="2" s="1"/>
  <c r="EQ32" i="2"/>
  <c r="DG36" i="2"/>
  <c r="FQ36" i="2"/>
  <c r="DC36" i="2"/>
  <c r="FM36" i="2"/>
  <c r="CY36" i="2"/>
  <c r="FI36" i="2"/>
  <c r="CU36" i="2"/>
  <c r="FE36" i="2"/>
  <c r="CQ36" i="2"/>
  <c r="FA36" i="2"/>
  <c r="CM36" i="2"/>
  <c r="EW36" i="2"/>
  <c r="CI36" i="2"/>
  <c r="ES36" i="2"/>
  <c r="DI40" i="2"/>
  <c r="FS40" i="2"/>
  <c r="DE40" i="2"/>
  <c r="FO40" i="2"/>
  <c r="DA40" i="2"/>
  <c r="FK40" i="2"/>
  <c r="CW40" i="2"/>
  <c r="FG40" i="2"/>
  <c r="CS40" i="2"/>
  <c r="FC40" i="2"/>
  <c r="CO40" i="2"/>
  <c r="EY40" i="2"/>
  <c r="CK40" i="2"/>
  <c r="EU40" i="2"/>
  <c r="CG40" i="2"/>
  <c r="EQ40" i="2"/>
  <c r="FV40" i="2" s="1"/>
  <c r="DG44" i="2"/>
  <c r="FQ44" i="2"/>
  <c r="DC44" i="2"/>
  <c r="FM44" i="2"/>
  <c r="CY44" i="2"/>
  <c r="FI44" i="2"/>
  <c r="CU44" i="2"/>
  <c r="FE44" i="2"/>
  <c r="CQ44" i="2"/>
  <c r="FA44" i="2"/>
  <c r="CM44" i="2"/>
  <c r="EW44" i="2"/>
  <c r="CI44" i="2"/>
  <c r="ES44" i="2"/>
  <c r="DG52" i="2"/>
  <c r="FQ52" i="2"/>
  <c r="DC52" i="2"/>
  <c r="FM52" i="2"/>
  <c r="CY52" i="2"/>
  <c r="FI52" i="2"/>
  <c r="CU52" i="2"/>
  <c r="FE52" i="2"/>
  <c r="CQ52" i="2"/>
  <c r="FA52" i="2"/>
  <c r="CM52" i="2"/>
  <c r="EW52" i="2"/>
  <c r="CI52" i="2"/>
  <c r="ES52" i="2"/>
  <c r="DI48" i="2"/>
  <c r="FS48" i="2"/>
  <c r="DE48" i="2"/>
  <c r="FO48" i="2"/>
  <c r="DA48" i="2"/>
  <c r="FK48" i="2"/>
  <c r="CW48" i="2"/>
  <c r="FG48" i="2"/>
  <c r="CS48" i="2"/>
  <c r="FC48" i="2"/>
  <c r="CO48" i="2"/>
  <c r="EY48" i="2"/>
  <c r="CK48" i="2"/>
  <c r="EU48" i="2"/>
  <c r="CG48" i="2"/>
  <c r="EQ48" i="2"/>
  <c r="FV48" i="2" s="1"/>
  <c r="DG74" i="2"/>
  <c r="FQ74" i="2"/>
  <c r="DC74" i="2"/>
  <c r="FM74" i="2"/>
  <c r="CY74" i="2"/>
  <c r="FI74" i="2"/>
  <c r="CU74" i="2"/>
  <c r="FE74" i="2"/>
  <c r="CQ74" i="2"/>
  <c r="FA74" i="2"/>
  <c r="CM74" i="2"/>
  <c r="EW74" i="2"/>
  <c r="CI74" i="2"/>
  <c r="ES74" i="2"/>
  <c r="DI81" i="2"/>
  <c r="FS81" i="2"/>
  <c r="DE81" i="2"/>
  <c r="FO81" i="2"/>
  <c r="DA81" i="2"/>
  <c r="FK81" i="2"/>
  <c r="CW81" i="2"/>
  <c r="FG81" i="2"/>
  <c r="CS81" i="2"/>
  <c r="FC81" i="2"/>
  <c r="CO81" i="2"/>
  <c r="EY81" i="2"/>
  <c r="CK81" i="2"/>
  <c r="EU81" i="2"/>
  <c r="CG81" i="2"/>
  <c r="EQ81" i="2"/>
  <c r="FV81" i="2" s="1"/>
  <c r="DG87" i="2"/>
  <c r="FQ87" i="2"/>
  <c r="DC87" i="2"/>
  <c r="FM87" i="2"/>
  <c r="CY87" i="2"/>
  <c r="FI87" i="2"/>
  <c r="CU87" i="2"/>
  <c r="FE87" i="2"/>
  <c r="CQ87" i="2"/>
  <c r="FA87" i="2"/>
  <c r="CM87" i="2"/>
  <c r="EW87" i="2"/>
  <c r="CI87" i="2"/>
  <c r="ES87" i="2"/>
  <c r="DI72" i="2"/>
  <c r="FS72" i="2"/>
  <c r="DE72" i="2"/>
  <c r="FO72" i="2"/>
  <c r="DA72" i="2"/>
  <c r="FK72" i="2"/>
  <c r="CW72" i="2"/>
  <c r="FG72" i="2"/>
  <c r="CS72" i="2"/>
  <c r="FC72" i="2"/>
  <c r="CO72" i="2"/>
  <c r="EY72" i="2"/>
  <c r="CK72" i="2"/>
  <c r="EU72" i="2"/>
  <c r="CG72" i="2"/>
  <c r="EQ72" i="2"/>
  <c r="FV72" i="2" s="1"/>
  <c r="DG76" i="2"/>
  <c r="FQ76" i="2"/>
  <c r="DC76" i="2"/>
  <c r="FM76" i="2"/>
  <c r="CY76" i="2"/>
  <c r="FI76" i="2"/>
  <c r="CU76" i="2"/>
  <c r="FE76" i="2"/>
  <c r="CQ76" i="2"/>
  <c r="FA76" i="2"/>
  <c r="CM76" i="2"/>
  <c r="EW76" i="2"/>
  <c r="CI76" i="2"/>
  <c r="ES76" i="2"/>
  <c r="DI80" i="2"/>
  <c r="FS80" i="2"/>
  <c r="DE80" i="2"/>
  <c r="FO80" i="2"/>
  <c r="DA80" i="2"/>
  <c r="FK80" i="2"/>
  <c r="CW80" i="2"/>
  <c r="FG80" i="2"/>
  <c r="CS80" i="2"/>
  <c r="FC80" i="2"/>
  <c r="CO80" i="2"/>
  <c r="EY80" i="2"/>
  <c r="CK80" i="2"/>
  <c r="EU80" i="2"/>
  <c r="CG80" i="2"/>
  <c r="EQ80" i="2"/>
  <c r="FV80" i="2" s="1"/>
  <c r="AJ80" i="29" s="1"/>
  <c r="DG83" i="2"/>
  <c r="FQ83" i="2"/>
  <c r="DC83" i="2"/>
  <c r="FM83" i="2"/>
  <c r="CY83" i="2"/>
  <c r="FI83" i="2"/>
  <c r="CU83" i="2"/>
  <c r="FE83" i="2"/>
  <c r="CQ83" i="2"/>
  <c r="FA83" i="2"/>
  <c r="CM83" i="2"/>
  <c r="EW83" i="2"/>
  <c r="CI83" i="2"/>
  <c r="ES83" i="2"/>
  <c r="DI86" i="2"/>
  <c r="FS86" i="2"/>
  <c r="DE86" i="2"/>
  <c r="FO86" i="2"/>
  <c r="DA86" i="2"/>
  <c r="FK86" i="2"/>
  <c r="CW86" i="2"/>
  <c r="FG86" i="2"/>
  <c r="CS86" i="2"/>
  <c r="FC86" i="2"/>
  <c r="CO86" i="2"/>
  <c r="EY86" i="2"/>
  <c r="CK86" i="2"/>
  <c r="EU86" i="2"/>
  <c r="CG86" i="2"/>
  <c r="EQ86" i="2"/>
  <c r="FV86" i="2" s="1"/>
  <c r="DG79" i="2"/>
  <c r="FQ79" i="2"/>
  <c r="DC79" i="2"/>
  <c r="FM79" i="2"/>
  <c r="CY79" i="2"/>
  <c r="FI79" i="2"/>
  <c r="CU79" i="2"/>
  <c r="FE79" i="2"/>
  <c r="CQ79" i="2"/>
  <c r="FA79" i="2"/>
  <c r="CM79" i="2"/>
  <c r="EW79" i="2"/>
  <c r="CI79" i="2"/>
  <c r="ES79" i="2"/>
  <c r="DI5" i="2"/>
  <c r="FS5" i="2"/>
  <c r="DE5" i="2"/>
  <c r="FO5" i="2"/>
  <c r="DA5" i="2"/>
  <c r="FK5" i="2"/>
  <c r="CW5" i="2"/>
  <c r="FG5" i="2"/>
  <c r="CS5" i="2"/>
  <c r="FC5" i="2"/>
  <c r="CO5" i="2"/>
  <c r="EY5" i="2"/>
  <c r="CK5" i="2"/>
  <c r="EU5" i="2"/>
  <c r="CG5" i="2"/>
  <c r="EQ5" i="2"/>
  <c r="FV5" i="2" s="1"/>
  <c r="DG90" i="2"/>
  <c r="FQ90" i="2"/>
  <c r="DC90" i="2"/>
  <c r="FM90" i="2"/>
  <c r="CY90" i="2"/>
  <c r="FI90" i="2"/>
  <c r="CU90" i="2"/>
  <c r="FE90" i="2"/>
  <c r="CQ90" i="2"/>
  <c r="FA90" i="2"/>
  <c r="CM90" i="2"/>
  <c r="EW90" i="2"/>
  <c r="CI90" i="2"/>
  <c r="ES90" i="2"/>
  <c r="CO29" i="2"/>
  <c r="EY29" i="2"/>
  <c r="CW29" i="2"/>
  <c r="FG29" i="2"/>
  <c r="DE29" i="2"/>
  <c r="FO29" i="2"/>
  <c r="CH30" i="2"/>
  <c r="ER30" i="2"/>
  <c r="CP30" i="2"/>
  <c r="EZ30" i="2"/>
  <c r="CX30" i="2"/>
  <c r="FH30" i="2"/>
  <c r="DF30" i="2"/>
  <c r="FP30" i="2"/>
  <c r="CI31" i="2"/>
  <c r="ES31" i="2"/>
  <c r="CQ31" i="2"/>
  <c r="FA31" i="2"/>
  <c r="CY31" i="2"/>
  <c r="FI31" i="2"/>
  <c r="DG31" i="2"/>
  <c r="FQ31" i="2"/>
  <c r="CK96" i="2"/>
  <c r="EU96" i="2"/>
  <c r="CS96" i="2"/>
  <c r="FC96" i="2"/>
  <c r="DA96" i="2"/>
  <c r="FK96" i="2"/>
  <c r="DI96" i="2"/>
  <c r="FS96" i="2"/>
  <c r="CL34" i="2"/>
  <c r="EV34" i="2"/>
  <c r="CT34" i="2"/>
  <c r="FD34" i="2"/>
  <c r="DB34" i="2"/>
  <c r="FL34" i="2"/>
  <c r="DJ34" i="2"/>
  <c r="FT34" i="2"/>
  <c r="CM35" i="2"/>
  <c r="EW35" i="2"/>
  <c r="CU35" i="2"/>
  <c r="FE35" i="2"/>
  <c r="DC35" i="2"/>
  <c r="FM35" i="2"/>
  <c r="CG37" i="2"/>
  <c r="EQ37" i="2"/>
  <c r="FV37" i="2" s="1"/>
  <c r="CO37" i="2"/>
  <c r="EY37" i="2"/>
  <c r="CW37" i="2"/>
  <c r="FG37" i="2"/>
  <c r="DE37" i="2"/>
  <c r="FO37" i="2"/>
  <c r="CH38" i="2"/>
  <c r="ER38" i="2"/>
  <c r="CP38" i="2"/>
  <c r="EZ38" i="2"/>
  <c r="CX38" i="2"/>
  <c r="FH38" i="2"/>
  <c r="DF38" i="2"/>
  <c r="FP38" i="2"/>
  <c r="CI39" i="2"/>
  <c r="ES39" i="2"/>
  <c r="CQ39" i="2"/>
  <c r="FA39" i="2"/>
  <c r="CY39" i="2"/>
  <c r="FI39" i="2"/>
  <c r="DG39" i="2"/>
  <c r="FQ39" i="2"/>
  <c r="CK41" i="2"/>
  <c r="EU41" i="2"/>
  <c r="CS41" i="2"/>
  <c r="FC41" i="2"/>
  <c r="DA41" i="2"/>
  <c r="FK41" i="2"/>
  <c r="DI41" i="2"/>
  <c r="FS41" i="2"/>
  <c r="CL8" i="2"/>
  <c r="EV8" i="2"/>
  <c r="CT8" i="2"/>
  <c r="FD8" i="2"/>
  <c r="DB8" i="2"/>
  <c r="FL8" i="2"/>
  <c r="DJ8" i="2"/>
  <c r="FT8" i="2"/>
  <c r="CM43" i="2"/>
  <c r="EW43" i="2"/>
  <c r="CU43" i="2"/>
  <c r="FE43" i="2"/>
  <c r="DC43" i="2"/>
  <c r="FM43" i="2"/>
  <c r="CG45" i="2"/>
  <c r="EQ45" i="2"/>
  <c r="FV45" i="2" s="1"/>
  <c r="CO45" i="2"/>
  <c r="EY45" i="2"/>
  <c r="CW45" i="2"/>
  <c r="FG45" i="2"/>
  <c r="DE45" i="2"/>
  <c r="FO45" i="2"/>
  <c r="CH53" i="2"/>
  <c r="ER53" i="2"/>
  <c r="CP53" i="2"/>
  <c r="EZ53" i="2"/>
  <c r="CX53" i="2"/>
  <c r="FH53" i="2"/>
  <c r="DF53" i="2"/>
  <c r="FP53" i="2"/>
  <c r="CI15" i="2"/>
  <c r="ES15" i="2"/>
  <c r="CQ15" i="2"/>
  <c r="FA15" i="2"/>
  <c r="CY15" i="2"/>
  <c r="FI15" i="2"/>
  <c r="DG15" i="2"/>
  <c r="FQ15" i="2"/>
  <c r="CK49" i="2"/>
  <c r="EU49" i="2"/>
  <c r="CS49" i="2"/>
  <c r="FC49" i="2"/>
  <c r="DA49" i="2"/>
  <c r="FK49" i="2"/>
  <c r="DI49" i="2"/>
  <c r="FS49" i="2"/>
  <c r="CL50" i="2"/>
  <c r="EV50" i="2"/>
  <c r="CT50" i="2"/>
  <c r="FD50" i="2"/>
  <c r="DB50" i="2"/>
  <c r="FL50" i="2"/>
  <c r="DJ50" i="2"/>
  <c r="FT50" i="2"/>
  <c r="CM51" i="2"/>
  <c r="EW51" i="2"/>
  <c r="CU51" i="2"/>
  <c r="FE51" i="2"/>
  <c r="DC51" i="2"/>
  <c r="FM51" i="2"/>
  <c r="CG94" i="2"/>
  <c r="EQ94" i="2"/>
  <c r="FV94" i="2" s="1"/>
  <c r="CO94" i="2"/>
  <c r="EY94" i="2"/>
  <c r="CW94" i="2"/>
  <c r="FG94" i="2"/>
  <c r="DE94" i="2"/>
  <c r="FO94" i="2"/>
  <c r="CH54" i="2"/>
  <c r="ER54" i="2"/>
  <c r="CP54" i="2"/>
  <c r="EZ54" i="2"/>
  <c r="CX54" i="2"/>
  <c r="FH54" i="2"/>
  <c r="DF54" i="2"/>
  <c r="FP54" i="2"/>
  <c r="CI55" i="2"/>
  <c r="ES55" i="2"/>
  <c r="CQ55" i="2"/>
  <c r="FA55" i="2"/>
  <c r="CY55" i="2"/>
  <c r="FI55" i="2"/>
  <c r="DG55" i="2"/>
  <c r="FQ55" i="2"/>
  <c r="CK57" i="2"/>
  <c r="EU57" i="2"/>
  <c r="CS57" i="2"/>
  <c r="FC57" i="2"/>
  <c r="DA57" i="2"/>
  <c r="FK57" i="2"/>
  <c r="DI57" i="2"/>
  <c r="FS57" i="2"/>
  <c r="CL58" i="2"/>
  <c r="EV58" i="2"/>
  <c r="CT58" i="2"/>
  <c r="FD58" i="2"/>
  <c r="DB58" i="2"/>
  <c r="FL58" i="2"/>
  <c r="DJ58" i="2"/>
  <c r="FT58" i="2"/>
  <c r="CM59" i="2"/>
  <c r="EW59" i="2"/>
  <c r="CU59" i="2"/>
  <c r="FE59" i="2"/>
  <c r="DC59" i="2"/>
  <c r="FM59" i="2"/>
  <c r="CG47" i="2"/>
  <c r="EQ47" i="2"/>
  <c r="FV47" i="2" s="1"/>
  <c r="CO47" i="2"/>
  <c r="EY47" i="2"/>
  <c r="CW47" i="2"/>
  <c r="FG47" i="2"/>
  <c r="DE47" i="2"/>
  <c r="FO47" i="2"/>
  <c r="CH62" i="2"/>
  <c r="ER62" i="2"/>
  <c r="CP62" i="2"/>
  <c r="EZ62" i="2"/>
  <c r="CX62" i="2"/>
  <c r="FH62" i="2"/>
  <c r="DF62" i="2"/>
  <c r="FP62" i="2"/>
  <c r="CI6" i="2"/>
  <c r="ES6" i="2"/>
  <c r="CQ6" i="2"/>
  <c r="FA6" i="2"/>
  <c r="CY6" i="2"/>
  <c r="FI6" i="2"/>
  <c r="DG6" i="2"/>
  <c r="FQ6" i="2"/>
  <c r="CK65" i="2"/>
  <c r="EU65" i="2"/>
  <c r="CS65" i="2"/>
  <c r="FC65" i="2"/>
  <c r="DA65" i="2"/>
  <c r="FK65" i="2"/>
  <c r="DI65" i="2"/>
  <c r="FS65" i="2"/>
  <c r="CL66" i="2"/>
  <c r="EV66" i="2"/>
  <c r="CT66" i="2"/>
  <c r="FD66" i="2"/>
  <c r="DB66" i="2"/>
  <c r="FL66" i="2"/>
  <c r="DJ66" i="2"/>
  <c r="FT66" i="2"/>
  <c r="CM11" i="2"/>
  <c r="EW11" i="2"/>
  <c r="CU11" i="2"/>
  <c r="FE11" i="2"/>
  <c r="DC11" i="2"/>
  <c r="FM11" i="2"/>
  <c r="CG69" i="2"/>
  <c r="EQ69" i="2"/>
  <c r="FV69" i="2" s="1"/>
  <c r="CO69" i="2"/>
  <c r="EY69" i="2"/>
  <c r="CW69" i="2"/>
  <c r="FG69" i="2"/>
  <c r="DE69" i="2"/>
  <c r="FO69" i="2"/>
  <c r="CH70" i="2"/>
  <c r="ER70" i="2"/>
  <c r="CP70" i="2"/>
  <c r="EZ70" i="2"/>
  <c r="CX70" i="2"/>
  <c r="FH70" i="2"/>
  <c r="DF70" i="2"/>
  <c r="FP70" i="2"/>
  <c r="CI33" i="2"/>
  <c r="ES33" i="2"/>
  <c r="CQ33" i="2"/>
  <c r="FA33" i="2"/>
  <c r="CY33" i="2"/>
  <c r="FI33" i="2"/>
  <c r="DG33" i="2"/>
  <c r="FQ33" i="2"/>
  <c r="CK73" i="2"/>
  <c r="EU73" i="2"/>
  <c r="CS73" i="2"/>
  <c r="FC73" i="2"/>
  <c r="DA73" i="2"/>
  <c r="FK73" i="2"/>
  <c r="DI73" i="2"/>
  <c r="FS73" i="2"/>
  <c r="CL88" i="2"/>
  <c r="EV88" i="2"/>
  <c r="CT88" i="2"/>
  <c r="FD88" i="2"/>
  <c r="DB88" i="2"/>
  <c r="FL88" i="2"/>
  <c r="DJ88" i="2"/>
  <c r="FT88" i="2"/>
  <c r="CM46" i="2"/>
  <c r="EW46" i="2"/>
  <c r="CU46" i="2"/>
  <c r="FE46" i="2"/>
  <c r="DC46" i="2"/>
  <c r="FM46" i="2"/>
  <c r="CG77" i="2"/>
  <c r="EQ77" i="2"/>
  <c r="FV77" i="2" s="1"/>
  <c r="CO77" i="2"/>
  <c r="EY77" i="2"/>
  <c r="CW77" i="2"/>
  <c r="FG77" i="2"/>
  <c r="DE77" i="2"/>
  <c r="FO77" i="2"/>
  <c r="CH78" i="2"/>
  <c r="ER78" i="2"/>
  <c r="CP78" i="2"/>
  <c r="EZ78" i="2"/>
  <c r="CX78" i="2"/>
  <c r="FH78" i="2"/>
  <c r="DF78" i="2"/>
  <c r="FP78" i="2"/>
  <c r="CI64" i="2"/>
  <c r="ES64" i="2"/>
  <c r="CQ64" i="2"/>
  <c r="FA64" i="2"/>
  <c r="CY64" i="2"/>
  <c r="FI64" i="2"/>
  <c r="DG64" i="2"/>
  <c r="FQ64" i="2"/>
  <c r="CK92" i="2"/>
  <c r="EU92" i="2"/>
  <c r="CS92" i="2"/>
  <c r="FC92" i="2"/>
  <c r="DA92" i="2"/>
  <c r="FK92" i="2"/>
  <c r="DI92" i="2"/>
  <c r="FS92" i="2"/>
  <c r="CL91" i="2"/>
  <c r="EV91" i="2"/>
  <c r="CT91" i="2"/>
  <c r="FD91" i="2"/>
  <c r="DB91" i="2"/>
  <c r="FL91" i="2"/>
  <c r="DJ91" i="2"/>
  <c r="FT91" i="2"/>
  <c r="CG56" i="2"/>
  <c r="EQ56" i="2"/>
  <c r="FV56" i="2" s="1"/>
  <c r="CO56" i="2"/>
  <c r="EY56" i="2"/>
  <c r="CW56" i="2"/>
  <c r="FG56" i="2"/>
  <c r="DE56" i="2"/>
  <c r="FO56" i="2"/>
  <c r="CH84" i="2"/>
  <c r="ER84" i="2"/>
  <c r="CP84" i="2"/>
  <c r="EZ84" i="2"/>
  <c r="CX84" i="2"/>
  <c r="FH84" i="2"/>
  <c r="DF84" i="2"/>
  <c r="FP84" i="2"/>
  <c r="CI63" i="2"/>
  <c r="ES63" i="2"/>
  <c r="CQ63" i="2"/>
  <c r="FA63" i="2"/>
  <c r="CY63" i="2"/>
  <c r="FI63" i="2"/>
  <c r="DG63" i="2"/>
  <c r="FQ63" i="2"/>
  <c r="CK97" i="2"/>
  <c r="EU97" i="2"/>
  <c r="CS97" i="2"/>
  <c r="FC97" i="2"/>
  <c r="DA97" i="2"/>
  <c r="FK97" i="2"/>
  <c r="DI97" i="2"/>
  <c r="FS97" i="2"/>
  <c r="CL93" i="2"/>
  <c r="EV93" i="2"/>
  <c r="CT93" i="2"/>
  <c r="FD93" i="2"/>
  <c r="DB93" i="2"/>
  <c r="FL93" i="2"/>
  <c r="DJ93" i="2"/>
  <c r="FT93" i="2"/>
  <c r="CG60" i="2"/>
  <c r="EQ60" i="2"/>
  <c r="FV60" i="2" s="1"/>
  <c r="CO60" i="2"/>
  <c r="EY60" i="2"/>
  <c r="CW60" i="2"/>
  <c r="FG60" i="2"/>
  <c r="DE60" i="2"/>
  <c r="FO60" i="2"/>
  <c r="CH82" i="2"/>
  <c r="ER82" i="2"/>
  <c r="CP82" i="2"/>
  <c r="EZ82" i="2"/>
  <c r="CX82" i="2"/>
  <c r="FH82" i="2"/>
  <c r="DF82" i="2"/>
  <c r="FP82" i="2"/>
  <c r="CI16" i="2"/>
  <c r="ES16" i="2"/>
  <c r="CQ16" i="2"/>
  <c r="FA16" i="2"/>
  <c r="CY16" i="2"/>
  <c r="FI16" i="2"/>
  <c r="DG16" i="2"/>
  <c r="FQ16" i="2"/>
  <c r="CK68" i="2"/>
  <c r="EU68" i="2"/>
  <c r="CS68" i="2"/>
  <c r="FC68" i="2"/>
  <c r="DA68" i="2"/>
  <c r="FK68" i="2"/>
  <c r="DI68" i="2"/>
  <c r="FS68" i="2"/>
  <c r="CM95" i="2"/>
  <c r="EW95" i="2"/>
  <c r="CU95" i="2"/>
  <c r="FE95" i="2"/>
  <c r="DC95" i="2"/>
  <c r="FM95" i="2"/>
  <c r="CH4" i="2"/>
  <c r="ER4" i="2"/>
  <c r="CP4" i="2"/>
  <c r="EZ4" i="2"/>
  <c r="CX4" i="2"/>
  <c r="FH4" i="2"/>
  <c r="DF4" i="2"/>
  <c r="FP4" i="2"/>
  <c r="DG85" i="2"/>
  <c r="FQ85" i="2"/>
  <c r="CY85" i="2"/>
  <c r="FI85" i="2"/>
  <c r="CQ85" i="2"/>
  <c r="FA85" i="2"/>
  <c r="CI85" i="2"/>
  <c r="ES85" i="2"/>
  <c r="DE85" i="2"/>
  <c r="FO85" i="2"/>
  <c r="CW85" i="2"/>
  <c r="FG85" i="2"/>
  <c r="CO85" i="2"/>
  <c r="EY85" i="2"/>
  <c r="CG85" i="2"/>
  <c r="EQ85" i="2"/>
  <c r="FV85" i="2" s="1"/>
  <c r="DH85" i="2"/>
  <c r="FR85" i="2"/>
  <c r="DD85" i="2"/>
  <c r="FN85" i="2"/>
  <c r="CZ85" i="2"/>
  <c r="FJ85" i="2"/>
  <c r="CV85" i="2"/>
  <c r="FF85" i="2"/>
  <c r="CR85" i="2"/>
  <c r="FB85" i="2"/>
  <c r="CN85" i="2"/>
  <c r="EX85" i="2"/>
  <c r="CJ85" i="2"/>
  <c r="ET85" i="2"/>
  <c r="DC61" i="2"/>
  <c r="FM61" i="2"/>
  <c r="CU61" i="2"/>
  <c r="FE61" i="2"/>
  <c r="CM61" i="2"/>
  <c r="EW61" i="2"/>
  <c r="DI61" i="2"/>
  <c r="FS61" i="2"/>
  <c r="DA61" i="2"/>
  <c r="FK61" i="2"/>
  <c r="CS61" i="2"/>
  <c r="FC61" i="2"/>
  <c r="CK61" i="2"/>
  <c r="EU61" i="2"/>
  <c r="DJ61" i="2"/>
  <c r="FT61" i="2"/>
  <c r="DF61" i="2"/>
  <c r="FP61" i="2"/>
  <c r="DB61" i="2"/>
  <c r="FL61" i="2"/>
  <c r="CX61" i="2"/>
  <c r="FH61" i="2"/>
  <c r="CT61" i="2"/>
  <c r="FD61" i="2"/>
  <c r="CP61" i="2"/>
  <c r="EZ61" i="2"/>
  <c r="CL61" i="2"/>
  <c r="EV61" i="2"/>
  <c r="CH61" i="2"/>
  <c r="ER61" i="2"/>
  <c r="DG14" i="2"/>
  <c r="FQ14" i="2"/>
  <c r="CY14" i="2"/>
  <c r="FI14" i="2"/>
  <c r="CQ14" i="2"/>
  <c r="FA14" i="2"/>
  <c r="CI14" i="2"/>
  <c r="ES14" i="2"/>
  <c r="DE14" i="2"/>
  <c r="FO14" i="2"/>
  <c r="CW14" i="2"/>
  <c r="FG14" i="2"/>
  <c r="CO14" i="2"/>
  <c r="EY14" i="2"/>
  <c r="CG14" i="2"/>
  <c r="EQ14" i="2"/>
  <c r="FV14" i="2" s="1"/>
  <c r="AJ39" i="29" s="1"/>
  <c r="DH14" i="2"/>
  <c r="FR14" i="2"/>
  <c r="DD14" i="2"/>
  <c r="FN14" i="2"/>
  <c r="CZ14" i="2"/>
  <c r="FJ14" i="2"/>
  <c r="CV14" i="2"/>
  <c r="FF14" i="2"/>
  <c r="CR14" i="2"/>
  <c r="FB14" i="2"/>
  <c r="CN14" i="2"/>
  <c r="EX14" i="2"/>
  <c r="CJ14" i="2"/>
  <c r="ET14" i="2"/>
  <c r="DC18" i="2"/>
  <c r="FM18" i="2"/>
  <c r="CU18" i="2"/>
  <c r="FE18" i="2"/>
  <c r="CM18" i="2"/>
  <c r="EW18" i="2"/>
  <c r="DI18" i="2"/>
  <c r="FS18" i="2"/>
  <c r="DA18" i="2"/>
  <c r="FK18" i="2"/>
  <c r="CS18" i="2"/>
  <c r="FC18" i="2"/>
  <c r="CK18" i="2"/>
  <c r="EU18" i="2"/>
  <c r="DJ18" i="2"/>
  <c r="FT18" i="2"/>
  <c r="DF18" i="2"/>
  <c r="FP18" i="2"/>
  <c r="DB18" i="2"/>
  <c r="FL18" i="2"/>
  <c r="CX18" i="2"/>
  <c r="FH18" i="2"/>
  <c r="CT18" i="2"/>
  <c r="FD18" i="2"/>
  <c r="CP18" i="2"/>
  <c r="EZ18" i="2"/>
  <c r="CL18" i="2"/>
  <c r="EV18" i="2"/>
  <c r="CH18" i="2"/>
  <c r="ER18" i="2"/>
  <c r="DG22" i="2"/>
  <c r="FQ22" i="2"/>
  <c r="CY22" i="2"/>
  <c r="FI22" i="2"/>
  <c r="CQ22" i="2"/>
  <c r="FA22" i="2"/>
  <c r="CI22" i="2"/>
  <c r="ES22" i="2"/>
  <c r="DE22" i="2"/>
  <c r="FO22" i="2"/>
  <c r="CW22" i="2"/>
  <c r="FG22" i="2"/>
  <c r="CO22" i="2"/>
  <c r="EY22" i="2"/>
  <c r="CG22" i="2"/>
  <c r="EQ22" i="2"/>
  <c r="FV22" i="2" s="1"/>
  <c r="DH22" i="2"/>
  <c r="FR22" i="2"/>
  <c r="DD22" i="2"/>
  <c r="FN22" i="2"/>
  <c r="CZ22" i="2"/>
  <c r="FJ22" i="2"/>
  <c r="CV22" i="2"/>
  <c r="FF22" i="2"/>
  <c r="CR22" i="2"/>
  <c r="FB22" i="2"/>
  <c r="CN22" i="2"/>
  <c r="EX22" i="2"/>
  <c r="CJ22" i="2"/>
  <c r="ET22" i="2"/>
  <c r="DH26" i="2"/>
  <c r="FR26" i="2"/>
  <c r="DD26" i="2"/>
  <c r="FN26" i="2"/>
  <c r="CZ26" i="2"/>
  <c r="FJ26" i="2"/>
  <c r="CV26" i="2"/>
  <c r="FF26" i="2"/>
  <c r="CR26" i="2"/>
  <c r="FB26" i="2"/>
  <c r="CM26" i="2"/>
  <c r="EW26" i="2"/>
  <c r="DI26" i="2"/>
  <c r="FS26" i="2"/>
  <c r="DE26" i="2"/>
  <c r="FO26" i="2"/>
  <c r="DA26" i="2"/>
  <c r="FK26" i="2"/>
  <c r="CW26" i="2"/>
  <c r="FG26" i="2"/>
  <c r="CS26" i="2"/>
  <c r="FC26" i="2"/>
  <c r="CO26" i="2"/>
  <c r="EY26" i="2"/>
  <c r="CG26" i="2"/>
  <c r="EQ26" i="2"/>
  <c r="FV26" i="2" s="1"/>
  <c r="CL26" i="2"/>
  <c r="EV26" i="2"/>
  <c r="CH26" i="2"/>
  <c r="ER26" i="2"/>
  <c r="DI30" i="2"/>
  <c r="FS30" i="2"/>
  <c r="DE30" i="2"/>
  <c r="FO30" i="2"/>
  <c r="DA30" i="2"/>
  <c r="FK30" i="2"/>
  <c r="CW30" i="2"/>
  <c r="FG30" i="2"/>
  <c r="CS30" i="2"/>
  <c r="FC30" i="2"/>
  <c r="CO30" i="2"/>
  <c r="EY30" i="2"/>
  <c r="CK30" i="2"/>
  <c r="EU30" i="2"/>
  <c r="CG30" i="2"/>
  <c r="EQ30" i="2"/>
  <c r="FV30" i="2" s="1"/>
  <c r="DG34" i="2"/>
  <c r="FQ34" i="2"/>
  <c r="DC34" i="2"/>
  <c r="FM34" i="2"/>
  <c r="CY34" i="2"/>
  <c r="FI34" i="2"/>
  <c r="CU34" i="2"/>
  <c r="FE34" i="2"/>
  <c r="CQ34" i="2"/>
  <c r="FA34" i="2"/>
  <c r="CM34" i="2"/>
  <c r="EW34" i="2"/>
  <c r="CI34" i="2"/>
  <c r="ES34" i="2"/>
  <c r="DI38" i="2"/>
  <c r="FS38" i="2"/>
  <c r="DE38" i="2"/>
  <c r="FO38" i="2"/>
  <c r="DA38" i="2"/>
  <c r="FK38" i="2"/>
  <c r="CW38" i="2"/>
  <c r="FG38" i="2"/>
  <c r="CS38" i="2"/>
  <c r="FC38" i="2"/>
  <c r="CO38" i="2"/>
  <c r="EY38" i="2"/>
  <c r="CK38" i="2"/>
  <c r="EU38" i="2"/>
  <c r="CG38" i="2"/>
  <c r="EQ38" i="2"/>
  <c r="FV38" i="2" s="1"/>
  <c r="DG8" i="2"/>
  <c r="FQ8" i="2"/>
  <c r="DC8" i="2"/>
  <c r="FM8" i="2"/>
  <c r="CY8" i="2"/>
  <c r="FI8" i="2"/>
  <c r="CU8" i="2"/>
  <c r="FE8" i="2"/>
  <c r="CQ8" i="2"/>
  <c r="FA8" i="2"/>
  <c r="CM8" i="2"/>
  <c r="EW8" i="2"/>
  <c r="CI8" i="2"/>
  <c r="ES8" i="2"/>
  <c r="DI53" i="2"/>
  <c r="FS53" i="2"/>
  <c r="DE53" i="2"/>
  <c r="FO53" i="2"/>
  <c r="DA53" i="2"/>
  <c r="FK53" i="2"/>
  <c r="CW53" i="2"/>
  <c r="FG53" i="2"/>
  <c r="CS53" i="2"/>
  <c r="FC53" i="2"/>
  <c r="CO53" i="2"/>
  <c r="EY53" i="2"/>
  <c r="CK53" i="2"/>
  <c r="EU53" i="2"/>
  <c r="CG53" i="2"/>
  <c r="EQ53" i="2"/>
  <c r="FV53" i="2" s="1"/>
  <c r="DG50" i="2"/>
  <c r="FQ50" i="2"/>
  <c r="DC50" i="2"/>
  <c r="FM50" i="2"/>
  <c r="CY50" i="2"/>
  <c r="FI50" i="2"/>
  <c r="CU50" i="2"/>
  <c r="FE50" i="2"/>
  <c r="CQ50" i="2"/>
  <c r="FA50" i="2"/>
  <c r="CM50" i="2"/>
  <c r="EW50" i="2"/>
  <c r="CI50" i="2"/>
  <c r="ES50" i="2"/>
  <c r="DI54" i="2"/>
  <c r="FS54" i="2"/>
  <c r="DE54" i="2"/>
  <c r="FO54" i="2"/>
  <c r="DA54" i="2"/>
  <c r="FK54" i="2"/>
  <c r="CW54" i="2"/>
  <c r="FG54" i="2"/>
  <c r="CS54" i="2"/>
  <c r="FC54" i="2"/>
  <c r="CO54" i="2"/>
  <c r="EY54" i="2"/>
  <c r="CK54" i="2"/>
  <c r="EU54" i="2"/>
  <c r="CG54" i="2"/>
  <c r="EQ54" i="2"/>
  <c r="FV54" i="2" s="1"/>
  <c r="DG58" i="2"/>
  <c r="FQ58" i="2"/>
  <c r="DC58" i="2"/>
  <c r="FM58" i="2"/>
  <c r="CY58" i="2"/>
  <c r="FI58" i="2"/>
  <c r="CU58" i="2"/>
  <c r="FE58" i="2"/>
  <c r="CQ58" i="2"/>
  <c r="FA58" i="2"/>
  <c r="CM58" i="2"/>
  <c r="EW58" i="2"/>
  <c r="CI58" i="2"/>
  <c r="ES58" i="2"/>
  <c r="DI62" i="2"/>
  <c r="FS62" i="2"/>
  <c r="DE62" i="2"/>
  <c r="FO62" i="2"/>
  <c r="DA62" i="2"/>
  <c r="FK62" i="2"/>
  <c r="CW62" i="2"/>
  <c r="FG62" i="2"/>
  <c r="CS62" i="2"/>
  <c r="FC62" i="2"/>
  <c r="CO62" i="2"/>
  <c r="EY62" i="2"/>
  <c r="CK62" i="2"/>
  <c r="EU62" i="2"/>
  <c r="CG62" i="2"/>
  <c r="EQ62" i="2"/>
  <c r="FV62" i="2" s="1"/>
  <c r="DG66" i="2"/>
  <c r="FQ66" i="2"/>
  <c r="DC66" i="2"/>
  <c r="FM66" i="2"/>
  <c r="CY66" i="2"/>
  <c r="FI66" i="2"/>
  <c r="CU66" i="2"/>
  <c r="FE66" i="2"/>
  <c r="CQ66" i="2"/>
  <c r="FA66" i="2"/>
  <c r="CM66" i="2"/>
  <c r="EW66" i="2"/>
  <c r="CI66" i="2"/>
  <c r="ES66" i="2"/>
  <c r="DI70" i="2"/>
  <c r="FS70" i="2"/>
  <c r="DE70" i="2"/>
  <c r="FO70" i="2"/>
  <c r="DA70" i="2"/>
  <c r="FK70" i="2"/>
  <c r="CW70" i="2"/>
  <c r="FG70" i="2"/>
  <c r="CS70" i="2"/>
  <c r="FC70" i="2"/>
  <c r="CO70" i="2"/>
  <c r="EY70" i="2"/>
  <c r="CK70" i="2"/>
  <c r="EU70" i="2"/>
  <c r="CG70" i="2"/>
  <c r="EQ70" i="2"/>
  <c r="FV70" i="2" s="1"/>
  <c r="DG88" i="2"/>
  <c r="FQ88" i="2"/>
  <c r="DC88" i="2"/>
  <c r="FM88" i="2"/>
  <c r="CY88" i="2"/>
  <c r="FI88" i="2"/>
  <c r="CU88" i="2"/>
  <c r="FE88" i="2"/>
  <c r="CQ88" i="2"/>
  <c r="FA88" i="2"/>
  <c r="CM88" i="2"/>
  <c r="EW88" i="2"/>
  <c r="CI88" i="2"/>
  <c r="ES88" i="2"/>
  <c r="DI78" i="2"/>
  <c r="FS78" i="2"/>
  <c r="DE78" i="2"/>
  <c r="FO78" i="2"/>
  <c r="DA78" i="2"/>
  <c r="FK78" i="2"/>
  <c r="CW78" i="2"/>
  <c r="FG78" i="2"/>
  <c r="CS78" i="2"/>
  <c r="FC78" i="2"/>
  <c r="CO78" i="2"/>
  <c r="EY78" i="2"/>
  <c r="CK78" i="2"/>
  <c r="EU78" i="2"/>
  <c r="CG78" i="2"/>
  <c r="EQ78" i="2"/>
  <c r="FV78" i="2" s="1"/>
  <c r="DG91" i="2"/>
  <c r="FQ91" i="2"/>
  <c r="DC91" i="2"/>
  <c r="FM91" i="2"/>
  <c r="CY91" i="2"/>
  <c r="FI91" i="2"/>
  <c r="CU91" i="2"/>
  <c r="FE91" i="2"/>
  <c r="CQ91" i="2"/>
  <c r="FA91" i="2"/>
  <c r="CM91" i="2"/>
  <c r="EW91" i="2"/>
  <c r="CI91" i="2"/>
  <c r="ES91" i="2"/>
  <c r="DI84" i="2"/>
  <c r="FS84" i="2"/>
  <c r="DE84" i="2"/>
  <c r="FO84" i="2"/>
  <c r="DA84" i="2"/>
  <c r="FK84" i="2"/>
  <c r="CW84" i="2"/>
  <c r="FG84" i="2"/>
  <c r="CS84" i="2"/>
  <c r="FC84" i="2"/>
  <c r="CO84" i="2"/>
  <c r="EY84" i="2"/>
  <c r="CK84" i="2"/>
  <c r="EU84" i="2"/>
  <c r="CG84" i="2"/>
  <c r="EQ84" i="2"/>
  <c r="FV84" i="2" s="1"/>
  <c r="AJ85" i="29" s="1"/>
  <c r="DG93" i="2"/>
  <c r="FQ93" i="2"/>
  <c r="DC93" i="2"/>
  <c r="FM93" i="2"/>
  <c r="CY93" i="2"/>
  <c r="FI93" i="2"/>
  <c r="CU93" i="2"/>
  <c r="FE93" i="2"/>
  <c r="CQ93" i="2"/>
  <c r="FA93" i="2"/>
  <c r="CM93" i="2"/>
  <c r="EW93" i="2"/>
  <c r="CI93" i="2"/>
  <c r="ES93" i="2"/>
  <c r="DI82" i="2"/>
  <c r="FS82" i="2"/>
  <c r="DE82" i="2"/>
  <c r="FO82" i="2"/>
  <c r="DA82" i="2"/>
  <c r="FK82" i="2"/>
  <c r="CW82" i="2"/>
  <c r="FG82" i="2"/>
  <c r="CS82" i="2"/>
  <c r="FC82" i="2"/>
  <c r="CO82" i="2"/>
  <c r="EY82" i="2"/>
  <c r="CK82" i="2"/>
  <c r="EU82" i="2"/>
  <c r="CG82" i="2"/>
  <c r="EQ82" i="2"/>
  <c r="FV82" i="2" s="1"/>
  <c r="AJ9" i="29" s="1"/>
  <c r="DJ67" i="2"/>
  <c r="FT67" i="2"/>
  <c r="DB67" i="2"/>
  <c r="FL67" i="2"/>
  <c r="CT67" i="2"/>
  <c r="FD67" i="2"/>
  <c r="CL67" i="2"/>
  <c r="EV67" i="2"/>
  <c r="DH67" i="2"/>
  <c r="FR67" i="2"/>
  <c r="CZ67" i="2"/>
  <c r="FJ67" i="2"/>
  <c r="CR67" i="2"/>
  <c r="FB67" i="2"/>
  <c r="CJ67" i="2"/>
  <c r="ET67" i="2"/>
  <c r="DI67" i="2"/>
  <c r="FS67" i="2"/>
  <c r="DE67" i="2"/>
  <c r="FO67" i="2"/>
  <c r="DA67" i="2"/>
  <c r="FK67" i="2"/>
  <c r="CW67" i="2"/>
  <c r="FG67" i="2"/>
  <c r="CS67" i="2"/>
  <c r="FC67" i="2"/>
  <c r="CO67" i="2"/>
  <c r="EY67" i="2"/>
  <c r="CK67" i="2"/>
  <c r="EU67" i="2"/>
  <c r="CG67" i="2"/>
  <c r="EQ67" i="2"/>
  <c r="DD7" i="2"/>
  <c r="FN7" i="2"/>
  <c r="CV7" i="2"/>
  <c r="FF7" i="2"/>
  <c r="CN7" i="2"/>
  <c r="EX7" i="2"/>
  <c r="DF7" i="2"/>
  <c r="FP7" i="2"/>
  <c r="CX7" i="2"/>
  <c r="FH7" i="2"/>
  <c r="CP7" i="2"/>
  <c r="EZ7" i="2"/>
  <c r="CH7" i="2"/>
  <c r="ER7" i="2"/>
  <c r="DG7" i="2"/>
  <c r="FQ7" i="2"/>
  <c r="DC7" i="2"/>
  <c r="FM7" i="2"/>
  <c r="CY7" i="2"/>
  <c r="FI7" i="2"/>
  <c r="CU7" i="2"/>
  <c r="FE7" i="2"/>
  <c r="CQ7" i="2"/>
  <c r="FA7" i="2"/>
  <c r="CM7" i="2"/>
  <c r="EW7" i="2"/>
  <c r="CI7" i="2"/>
  <c r="ES7" i="2"/>
  <c r="DJ9" i="2"/>
  <c r="FT9" i="2"/>
  <c r="DB9" i="2"/>
  <c r="FL9" i="2"/>
  <c r="CT9" i="2"/>
  <c r="FD9" i="2"/>
  <c r="CL9" i="2"/>
  <c r="EV9" i="2"/>
  <c r="DH9" i="2"/>
  <c r="FR9" i="2"/>
  <c r="CZ9" i="2"/>
  <c r="FJ9" i="2"/>
  <c r="CR9" i="2"/>
  <c r="FB9" i="2"/>
  <c r="CJ9" i="2"/>
  <c r="ET9" i="2"/>
  <c r="DI9" i="2"/>
  <c r="FS9" i="2"/>
  <c r="DE9" i="2"/>
  <c r="FO9" i="2"/>
  <c r="DA9" i="2"/>
  <c r="FK9" i="2"/>
  <c r="CW9" i="2"/>
  <c r="FG9" i="2"/>
  <c r="CS9" i="2"/>
  <c r="FC9" i="2"/>
  <c r="CO9" i="2"/>
  <c r="EY9" i="2"/>
  <c r="CK9" i="2"/>
  <c r="EU9" i="2"/>
  <c r="CG9" i="2"/>
  <c r="EQ9" i="2"/>
  <c r="FV9" i="2" s="1"/>
  <c r="DD89" i="2"/>
  <c r="FN89" i="2"/>
  <c r="CV89" i="2"/>
  <c r="FF89" i="2"/>
  <c r="CN89" i="2"/>
  <c r="EX89" i="2"/>
  <c r="DF89" i="2"/>
  <c r="FP89" i="2"/>
  <c r="CX89" i="2"/>
  <c r="FH89" i="2"/>
  <c r="CP89" i="2"/>
  <c r="EZ89" i="2"/>
  <c r="CH89" i="2"/>
  <c r="ER89" i="2"/>
  <c r="DG89" i="2"/>
  <c r="FQ89" i="2"/>
  <c r="DC89" i="2"/>
  <c r="FM89" i="2"/>
  <c r="CY89" i="2"/>
  <c r="FI89" i="2"/>
  <c r="CU89" i="2"/>
  <c r="FE89" i="2"/>
  <c r="CQ89" i="2"/>
  <c r="FA89" i="2"/>
  <c r="CM89" i="2"/>
  <c r="EW89" i="2"/>
  <c r="CI89" i="2"/>
  <c r="ES89" i="2"/>
  <c r="DJ13" i="2"/>
  <c r="FT13" i="2"/>
  <c r="DB13" i="2"/>
  <c r="FL13" i="2"/>
  <c r="CT13" i="2"/>
  <c r="FD13" i="2"/>
  <c r="CL13" i="2"/>
  <c r="EV13" i="2"/>
  <c r="DH13" i="2"/>
  <c r="FR13" i="2"/>
  <c r="CZ13" i="2"/>
  <c r="FJ13" i="2"/>
  <c r="CR13" i="2"/>
  <c r="FB13" i="2"/>
  <c r="CJ13" i="2"/>
  <c r="ET13" i="2"/>
  <c r="DI13" i="2"/>
  <c r="FS13" i="2"/>
  <c r="DE13" i="2"/>
  <c r="FO13" i="2"/>
  <c r="DA13" i="2"/>
  <c r="FK13" i="2"/>
  <c r="CW13" i="2"/>
  <c r="FG13" i="2"/>
  <c r="CS13" i="2"/>
  <c r="FC13" i="2"/>
  <c r="CO13" i="2"/>
  <c r="EY13" i="2"/>
  <c r="CK13" i="2"/>
  <c r="EU13" i="2"/>
  <c r="CG13" i="2"/>
  <c r="EQ13" i="2"/>
  <c r="FV13" i="2" s="1"/>
  <c r="DD10" i="2"/>
  <c r="FN10" i="2"/>
  <c r="CV10" i="2"/>
  <c r="FF10" i="2"/>
  <c r="CN10" i="2"/>
  <c r="EX10" i="2"/>
  <c r="DF10" i="2"/>
  <c r="FP10" i="2"/>
  <c r="CX10" i="2"/>
  <c r="FH10" i="2"/>
  <c r="CP10" i="2"/>
  <c r="EZ10" i="2"/>
  <c r="CH10" i="2"/>
  <c r="ER10" i="2"/>
  <c r="DG10" i="2"/>
  <c r="FQ10" i="2"/>
  <c r="DC10" i="2"/>
  <c r="FM10" i="2"/>
  <c r="CY10" i="2"/>
  <c r="FI10" i="2"/>
  <c r="CU10" i="2"/>
  <c r="FE10" i="2"/>
  <c r="CQ10" i="2"/>
  <c r="FA10" i="2"/>
  <c r="CM10" i="2"/>
  <c r="EW10" i="2"/>
  <c r="CI10" i="2"/>
  <c r="ES10" i="2"/>
  <c r="DJ17" i="2"/>
  <c r="FT17" i="2"/>
  <c r="DB17" i="2"/>
  <c r="FL17" i="2"/>
  <c r="CT17" i="2"/>
  <c r="FD17" i="2"/>
  <c r="CL17" i="2"/>
  <c r="EV17" i="2"/>
  <c r="DH17" i="2"/>
  <c r="FR17" i="2"/>
  <c r="CZ17" i="2"/>
  <c r="FJ17" i="2"/>
  <c r="CR17" i="2"/>
  <c r="FB17" i="2"/>
  <c r="CJ17" i="2"/>
  <c r="ET17" i="2"/>
  <c r="DI17" i="2"/>
  <c r="FS17" i="2"/>
  <c r="DE17" i="2"/>
  <c r="FO17" i="2"/>
  <c r="DA17" i="2"/>
  <c r="FK17" i="2"/>
  <c r="CW17" i="2"/>
  <c r="FG17" i="2"/>
  <c r="CS17" i="2"/>
  <c r="FC17" i="2"/>
  <c r="CO17" i="2"/>
  <c r="EY17" i="2"/>
  <c r="CK17" i="2"/>
  <c r="EU17" i="2"/>
  <c r="CG17" i="2"/>
  <c r="EQ17" i="2"/>
  <c r="FV17" i="2" s="1"/>
  <c r="DD19" i="2"/>
  <c r="FN19" i="2"/>
  <c r="CV19" i="2"/>
  <c r="FF19" i="2"/>
  <c r="CN19" i="2"/>
  <c r="EX19" i="2"/>
  <c r="DF19" i="2"/>
  <c r="FP19" i="2"/>
  <c r="CX19" i="2"/>
  <c r="FH19" i="2"/>
  <c r="CP19" i="2"/>
  <c r="EZ19" i="2"/>
  <c r="CH19" i="2"/>
  <c r="ER19" i="2"/>
  <c r="DG19" i="2"/>
  <c r="FQ19" i="2"/>
  <c r="DC19" i="2"/>
  <c r="FM19" i="2"/>
  <c r="CY19" i="2"/>
  <c r="FI19" i="2"/>
  <c r="CU19" i="2"/>
  <c r="FE19" i="2"/>
  <c r="CQ19" i="2"/>
  <c r="FA19" i="2"/>
  <c r="CM19" i="2"/>
  <c r="EW19" i="2"/>
  <c r="CI19" i="2"/>
  <c r="ES19" i="2"/>
  <c r="DJ21" i="2"/>
  <c r="FT21" i="2"/>
  <c r="DB21" i="2"/>
  <c r="FL21" i="2"/>
  <c r="CT21" i="2"/>
  <c r="FD21" i="2"/>
  <c r="CL21" i="2"/>
  <c r="EV21" i="2"/>
  <c r="DH21" i="2"/>
  <c r="FR21" i="2"/>
  <c r="CZ21" i="2"/>
  <c r="FJ21" i="2"/>
  <c r="CR21" i="2"/>
  <c r="FB21" i="2"/>
  <c r="CJ21" i="2"/>
  <c r="ET21" i="2"/>
  <c r="DI21" i="2"/>
  <c r="FS21" i="2"/>
  <c r="DE21" i="2"/>
  <c r="FO21" i="2"/>
  <c r="DA21" i="2"/>
  <c r="FK21" i="2"/>
  <c r="CW21" i="2"/>
  <c r="FG21" i="2"/>
  <c r="CS21" i="2"/>
  <c r="FC21" i="2"/>
  <c r="CO21" i="2"/>
  <c r="EY21" i="2"/>
  <c r="CK21" i="2"/>
  <c r="EU21" i="2"/>
  <c r="CG21" i="2"/>
  <c r="EQ21" i="2"/>
  <c r="FV21" i="2" s="1"/>
  <c r="DD23" i="2"/>
  <c r="FN23" i="2"/>
  <c r="CV23" i="2"/>
  <c r="FF23" i="2"/>
  <c r="CN23" i="2"/>
  <c r="EX23" i="2"/>
  <c r="DF23" i="2"/>
  <c r="FP23" i="2"/>
  <c r="CX23" i="2"/>
  <c r="FH23" i="2"/>
  <c r="CP23" i="2"/>
  <c r="EZ23" i="2"/>
  <c r="CH23" i="2"/>
  <c r="ER23" i="2"/>
  <c r="DG23" i="2"/>
  <c r="FQ23" i="2"/>
  <c r="DC23" i="2"/>
  <c r="FM23" i="2"/>
  <c r="CY23" i="2"/>
  <c r="FI23" i="2"/>
  <c r="CU23" i="2"/>
  <c r="FE23" i="2"/>
  <c r="CQ23" i="2"/>
  <c r="FA23" i="2"/>
  <c r="CM23" i="2"/>
  <c r="EW23" i="2"/>
  <c r="CI23" i="2"/>
  <c r="ES23" i="2"/>
  <c r="DJ25" i="2"/>
  <c r="FT25" i="2"/>
  <c r="DB25" i="2"/>
  <c r="FL25" i="2"/>
  <c r="CT25" i="2"/>
  <c r="FD25" i="2"/>
  <c r="CL25" i="2"/>
  <c r="EV25" i="2"/>
  <c r="DH25" i="2"/>
  <c r="FR25" i="2"/>
  <c r="CZ25" i="2"/>
  <c r="FJ25" i="2"/>
  <c r="CR25" i="2"/>
  <c r="FB25" i="2"/>
  <c r="CJ25" i="2"/>
  <c r="ET25" i="2"/>
  <c r="DI25" i="2"/>
  <c r="FS25" i="2"/>
  <c r="DE25" i="2"/>
  <c r="FO25" i="2"/>
  <c r="DA25" i="2"/>
  <c r="FK25" i="2"/>
  <c r="CW25" i="2"/>
  <c r="FG25" i="2"/>
  <c r="CS25" i="2"/>
  <c r="FC25" i="2"/>
  <c r="CO25" i="2"/>
  <c r="EY25" i="2"/>
  <c r="CK25" i="2"/>
  <c r="EU25" i="2"/>
  <c r="CG25" i="2"/>
  <c r="EQ25" i="2"/>
  <c r="FV25" i="2" s="1"/>
  <c r="DG27" i="2"/>
  <c r="FQ27" i="2"/>
  <c r="DC27" i="2"/>
  <c r="FM27" i="2"/>
  <c r="CY27" i="2"/>
  <c r="FI27" i="2"/>
  <c r="CU27" i="2"/>
  <c r="FE27" i="2"/>
  <c r="CQ27" i="2"/>
  <c r="FA27" i="2"/>
  <c r="CM27" i="2"/>
  <c r="EW27" i="2"/>
  <c r="CI27" i="2"/>
  <c r="ES27" i="2"/>
  <c r="DJ27" i="2"/>
  <c r="FT27" i="2"/>
  <c r="DF27" i="2"/>
  <c r="FP27" i="2"/>
  <c r="DB27" i="2"/>
  <c r="FL27" i="2"/>
  <c r="CX27" i="2"/>
  <c r="FH27" i="2"/>
  <c r="CT27" i="2"/>
  <c r="FD27" i="2"/>
  <c r="CP27" i="2"/>
  <c r="EZ27" i="2"/>
  <c r="CL27" i="2"/>
  <c r="EV27" i="2"/>
  <c r="CH27" i="2"/>
  <c r="ER27" i="2"/>
  <c r="CM29" i="2"/>
  <c r="EW29" i="2"/>
  <c r="CI29" i="2"/>
  <c r="ES29" i="2"/>
  <c r="DJ29" i="2"/>
  <c r="FT29" i="2"/>
  <c r="DF29" i="2"/>
  <c r="FP29" i="2"/>
  <c r="DB29" i="2"/>
  <c r="FL29" i="2"/>
  <c r="CX29" i="2"/>
  <c r="FH29" i="2"/>
  <c r="CT29" i="2"/>
  <c r="FD29" i="2"/>
  <c r="CP29" i="2"/>
  <c r="EZ29" i="2"/>
  <c r="CL29" i="2"/>
  <c r="EV29" i="2"/>
  <c r="CH29" i="2"/>
  <c r="ER29" i="2"/>
  <c r="DJ31" i="2"/>
  <c r="FT31" i="2"/>
  <c r="DF31" i="2"/>
  <c r="FP31" i="2"/>
  <c r="DB31" i="2"/>
  <c r="FL31" i="2"/>
  <c r="CX31" i="2"/>
  <c r="FH31" i="2"/>
  <c r="CT31" i="2"/>
  <c r="FD31" i="2"/>
  <c r="CP31" i="2"/>
  <c r="EZ31" i="2"/>
  <c r="CL31" i="2"/>
  <c r="EV31" i="2"/>
  <c r="CH31" i="2"/>
  <c r="ER31" i="2"/>
  <c r="DJ96" i="2"/>
  <c r="FT96" i="2"/>
  <c r="DF96" i="2"/>
  <c r="FP96" i="2"/>
  <c r="DB96" i="2"/>
  <c r="FL96" i="2"/>
  <c r="CX96" i="2"/>
  <c r="FH96" i="2"/>
  <c r="CT96" i="2"/>
  <c r="FD96" i="2"/>
  <c r="CP96" i="2"/>
  <c r="EZ96" i="2"/>
  <c r="CL96" i="2"/>
  <c r="EV96" i="2"/>
  <c r="CH96" i="2"/>
  <c r="ER96" i="2"/>
  <c r="DJ35" i="2"/>
  <c r="FT35" i="2"/>
  <c r="DF35" i="2"/>
  <c r="FP35" i="2"/>
  <c r="DB35" i="2"/>
  <c r="FL35" i="2"/>
  <c r="CX35" i="2"/>
  <c r="FH35" i="2"/>
  <c r="CT35" i="2"/>
  <c r="FD35" i="2"/>
  <c r="CP35" i="2"/>
  <c r="EZ35" i="2"/>
  <c r="CL35" i="2"/>
  <c r="EV35" i="2"/>
  <c r="CH35" i="2"/>
  <c r="ER35" i="2"/>
  <c r="DJ37" i="2"/>
  <c r="FT37" i="2"/>
  <c r="DF37" i="2"/>
  <c r="FP37" i="2"/>
  <c r="DB37" i="2"/>
  <c r="FL37" i="2"/>
  <c r="CX37" i="2"/>
  <c r="FH37" i="2"/>
  <c r="CT37" i="2"/>
  <c r="FD37" i="2"/>
  <c r="CP37" i="2"/>
  <c r="EZ37" i="2"/>
  <c r="CL37" i="2"/>
  <c r="EV37" i="2"/>
  <c r="CH37" i="2"/>
  <c r="ER37" i="2"/>
  <c r="DJ39" i="2"/>
  <c r="FT39" i="2"/>
  <c r="DF39" i="2"/>
  <c r="FP39" i="2"/>
  <c r="DB39" i="2"/>
  <c r="FL39" i="2"/>
  <c r="CX39" i="2"/>
  <c r="FH39" i="2"/>
  <c r="CT39" i="2"/>
  <c r="FD39" i="2"/>
  <c r="CP39" i="2"/>
  <c r="EZ39" i="2"/>
  <c r="CL39" i="2"/>
  <c r="EV39" i="2"/>
  <c r="CH39" i="2"/>
  <c r="ER39" i="2"/>
  <c r="DJ41" i="2"/>
  <c r="FT41" i="2"/>
  <c r="DF41" i="2"/>
  <c r="FP41" i="2"/>
  <c r="DB41" i="2"/>
  <c r="FL41" i="2"/>
  <c r="CX41" i="2"/>
  <c r="FH41" i="2"/>
  <c r="CT41" i="2"/>
  <c r="FD41" i="2"/>
  <c r="CP41" i="2"/>
  <c r="EZ41" i="2"/>
  <c r="CL41" i="2"/>
  <c r="EV41" i="2"/>
  <c r="CH41" i="2"/>
  <c r="ER41" i="2"/>
  <c r="DJ43" i="2"/>
  <c r="FT43" i="2"/>
  <c r="DF43" i="2"/>
  <c r="FP43" i="2"/>
  <c r="DB43" i="2"/>
  <c r="FL43" i="2"/>
  <c r="CX43" i="2"/>
  <c r="FH43" i="2"/>
  <c r="CT43" i="2"/>
  <c r="FD43" i="2"/>
  <c r="CP43" i="2"/>
  <c r="EZ43" i="2"/>
  <c r="CL43" i="2"/>
  <c r="EV43" i="2"/>
  <c r="CH43" i="2"/>
  <c r="ER43" i="2"/>
  <c r="DJ45" i="2"/>
  <c r="FT45" i="2"/>
  <c r="DF45" i="2"/>
  <c r="FP45" i="2"/>
  <c r="DB45" i="2"/>
  <c r="FL45" i="2"/>
  <c r="CX45" i="2"/>
  <c r="FH45" i="2"/>
  <c r="CT45" i="2"/>
  <c r="FD45" i="2"/>
  <c r="CP45" i="2"/>
  <c r="EZ45" i="2"/>
  <c r="CL45" i="2"/>
  <c r="EV45" i="2"/>
  <c r="CH45" i="2"/>
  <c r="ER45" i="2"/>
  <c r="DJ15" i="2"/>
  <c r="FT15" i="2"/>
  <c r="DF15" i="2"/>
  <c r="FP15" i="2"/>
  <c r="DB15" i="2"/>
  <c r="FL15" i="2"/>
  <c r="CX15" i="2"/>
  <c r="FH15" i="2"/>
  <c r="CT15" i="2"/>
  <c r="FD15" i="2"/>
  <c r="CP15" i="2"/>
  <c r="EZ15" i="2"/>
  <c r="CL15" i="2"/>
  <c r="EV15" i="2"/>
  <c r="CH15" i="2"/>
  <c r="ER15" i="2"/>
  <c r="DJ49" i="2"/>
  <c r="FT49" i="2"/>
  <c r="DF49" i="2"/>
  <c r="FP49" i="2"/>
  <c r="DB49" i="2"/>
  <c r="FL49" i="2"/>
  <c r="CX49" i="2"/>
  <c r="FH49" i="2"/>
  <c r="CT49" i="2"/>
  <c r="FD49" i="2"/>
  <c r="CP49" i="2"/>
  <c r="EZ49" i="2"/>
  <c r="CL49" i="2"/>
  <c r="EV49" i="2"/>
  <c r="CH49" i="2"/>
  <c r="ER49" i="2"/>
  <c r="DJ51" i="2"/>
  <c r="FT51" i="2"/>
  <c r="DF51" i="2"/>
  <c r="FP51" i="2"/>
  <c r="DB51" i="2"/>
  <c r="FL51" i="2"/>
  <c r="CX51" i="2"/>
  <c r="FH51" i="2"/>
  <c r="CT51" i="2"/>
  <c r="FD51" i="2"/>
  <c r="CP51" i="2"/>
  <c r="EZ51" i="2"/>
  <c r="CL51" i="2"/>
  <c r="EV51" i="2"/>
  <c r="CH51" i="2"/>
  <c r="ER51" i="2"/>
  <c r="DJ94" i="2"/>
  <c r="FT94" i="2"/>
  <c r="DF94" i="2"/>
  <c r="FP94" i="2"/>
  <c r="DB94" i="2"/>
  <c r="FL94" i="2"/>
  <c r="CX94" i="2"/>
  <c r="FH94" i="2"/>
  <c r="CT94" i="2"/>
  <c r="FD94" i="2"/>
  <c r="CP94" i="2"/>
  <c r="EZ94" i="2"/>
  <c r="CL94" i="2"/>
  <c r="EV94" i="2"/>
  <c r="CH94" i="2"/>
  <c r="ER94" i="2"/>
  <c r="DJ55" i="2"/>
  <c r="FT55" i="2"/>
  <c r="DF55" i="2"/>
  <c r="FP55" i="2"/>
  <c r="DB55" i="2"/>
  <c r="FL55" i="2"/>
  <c r="CX55" i="2"/>
  <c r="FH55" i="2"/>
  <c r="CT55" i="2"/>
  <c r="FD55" i="2"/>
  <c r="CP55" i="2"/>
  <c r="EZ55" i="2"/>
  <c r="CL55" i="2"/>
  <c r="EV55" i="2"/>
  <c r="CH55" i="2"/>
  <c r="ER55" i="2"/>
  <c r="DJ57" i="2"/>
  <c r="FT57" i="2"/>
  <c r="DF57" i="2"/>
  <c r="FP57" i="2"/>
  <c r="DB57" i="2"/>
  <c r="FL57" i="2"/>
  <c r="CX57" i="2"/>
  <c r="FH57" i="2"/>
  <c r="CT57" i="2"/>
  <c r="FD57" i="2"/>
  <c r="CP57" i="2"/>
  <c r="EZ57" i="2"/>
  <c r="CL57" i="2"/>
  <c r="EV57" i="2"/>
  <c r="CH57" i="2"/>
  <c r="ER57" i="2"/>
  <c r="DJ59" i="2"/>
  <c r="FT59" i="2"/>
  <c r="DF59" i="2"/>
  <c r="FP59" i="2"/>
  <c r="DB59" i="2"/>
  <c r="FL59" i="2"/>
  <c r="CX59" i="2"/>
  <c r="FH59" i="2"/>
  <c r="CT59" i="2"/>
  <c r="FD59" i="2"/>
  <c r="CP59" i="2"/>
  <c r="EZ59" i="2"/>
  <c r="CL59" i="2"/>
  <c r="EV59" i="2"/>
  <c r="CH59" i="2"/>
  <c r="ER59" i="2"/>
  <c r="DJ47" i="2"/>
  <c r="FT47" i="2"/>
  <c r="DF47" i="2"/>
  <c r="FP47" i="2"/>
  <c r="DB47" i="2"/>
  <c r="FL47" i="2"/>
  <c r="CX47" i="2"/>
  <c r="FH47" i="2"/>
  <c r="CT47" i="2"/>
  <c r="FD47" i="2"/>
  <c r="CP47" i="2"/>
  <c r="EZ47" i="2"/>
  <c r="CL47" i="2"/>
  <c r="EV47" i="2"/>
  <c r="CH47" i="2"/>
  <c r="ER47" i="2"/>
  <c r="DJ6" i="2"/>
  <c r="FT6" i="2"/>
  <c r="DF6" i="2"/>
  <c r="FP6" i="2"/>
  <c r="DB6" i="2"/>
  <c r="FL6" i="2"/>
  <c r="CX6" i="2"/>
  <c r="FH6" i="2"/>
  <c r="CT6" i="2"/>
  <c r="FD6" i="2"/>
  <c r="CP6" i="2"/>
  <c r="EZ6" i="2"/>
  <c r="CL6" i="2"/>
  <c r="EV6" i="2"/>
  <c r="CH6" i="2"/>
  <c r="ER6" i="2"/>
  <c r="DJ65" i="2"/>
  <c r="FT65" i="2"/>
  <c r="DF65" i="2"/>
  <c r="FP65" i="2"/>
  <c r="DB65" i="2"/>
  <c r="FL65" i="2"/>
  <c r="CX65" i="2"/>
  <c r="FH65" i="2"/>
  <c r="CT65" i="2"/>
  <c r="FD65" i="2"/>
  <c r="CP65" i="2"/>
  <c r="EZ65" i="2"/>
  <c r="CL65" i="2"/>
  <c r="EV65" i="2"/>
  <c r="CH65" i="2"/>
  <c r="ER65" i="2"/>
  <c r="DJ11" i="2"/>
  <c r="FT11" i="2"/>
  <c r="DF11" i="2"/>
  <c r="FP11" i="2"/>
  <c r="DB11" i="2"/>
  <c r="FL11" i="2"/>
  <c r="CX11" i="2"/>
  <c r="FH11" i="2"/>
  <c r="CT11" i="2"/>
  <c r="FD11" i="2"/>
  <c r="CP11" i="2"/>
  <c r="EZ11" i="2"/>
  <c r="CL11" i="2"/>
  <c r="EV11" i="2"/>
  <c r="CH11" i="2"/>
  <c r="ER11" i="2"/>
  <c r="DJ69" i="2"/>
  <c r="FT69" i="2"/>
  <c r="DF69" i="2"/>
  <c r="FP69" i="2"/>
  <c r="DB69" i="2"/>
  <c r="FL69" i="2"/>
  <c r="CX69" i="2"/>
  <c r="FH69" i="2"/>
  <c r="CT69" i="2"/>
  <c r="FD69" i="2"/>
  <c r="CP69" i="2"/>
  <c r="EZ69" i="2"/>
  <c r="CL69" i="2"/>
  <c r="EV69" i="2"/>
  <c r="CH69" i="2"/>
  <c r="ER69" i="2"/>
  <c r="DJ33" i="2"/>
  <c r="FT33" i="2"/>
  <c r="DF33" i="2"/>
  <c r="FP33" i="2"/>
  <c r="DB33" i="2"/>
  <c r="FL33" i="2"/>
  <c r="CX33" i="2"/>
  <c r="FH33" i="2"/>
  <c r="CT33" i="2"/>
  <c r="FD33" i="2"/>
  <c r="CP33" i="2"/>
  <c r="EZ33" i="2"/>
  <c r="CL33" i="2"/>
  <c r="EV33" i="2"/>
  <c r="CH33" i="2"/>
  <c r="ER33" i="2"/>
  <c r="DJ73" i="2"/>
  <c r="FT73" i="2"/>
  <c r="DF73" i="2"/>
  <c r="FP73" i="2"/>
  <c r="DB73" i="2"/>
  <c r="FL73" i="2"/>
  <c r="CX73" i="2"/>
  <c r="FH73" i="2"/>
  <c r="CT73" i="2"/>
  <c r="FD73" i="2"/>
  <c r="CP73" i="2"/>
  <c r="EZ73" i="2"/>
  <c r="CL73" i="2"/>
  <c r="EV73" i="2"/>
  <c r="CH73" i="2"/>
  <c r="ER73" i="2"/>
  <c r="DJ46" i="2"/>
  <c r="FT46" i="2"/>
  <c r="DF46" i="2"/>
  <c r="FP46" i="2"/>
  <c r="DB46" i="2"/>
  <c r="FL46" i="2"/>
  <c r="CX46" i="2"/>
  <c r="FH46" i="2"/>
  <c r="CT46" i="2"/>
  <c r="FD46" i="2"/>
  <c r="CP46" i="2"/>
  <c r="EZ46" i="2"/>
  <c r="CL46" i="2"/>
  <c r="EV46" i="2"/>
  <c r="CH46" i="2"/>
  <c r="ER46" i="2"/>
  <c r="DJ77" i="2"/>
  <c r="FT77" i="2"/>
  <c r="DF77" i="2"/>
  <c r="FP77" i="2"/>
  <c r="DB77" i="2"/>
  <c r="FL77" i="2"/>
  <c r="CX77" i="2"/>
  <c r="FH77" i="2"/>
  <c r="CT77" i="2"/>
  <c r="FD77" i="2"/>
  <c r="CP77" i="2"/>
  <c r="EZ77" i="2"/>
  <c r="CL77" i="2"/>
  <c r="EV77" i="2"/>
  <c r="CH77" i="2"/>
  <c r="ER77" i="2"/>
  <c r="DJ64" i="2"/>
  <c r="FT64" i="2"/>
  <c r="DF64" i="2"/>
  <c r="FP64" i="2"/>
  <c r="DB64" i="2"/>
  <c r="FL64" i="2"/>
  <c r="CX64" i="2"/>
  <c r="FH64" i="2"/>
  <c r="CT64" i="2"/>
  <c r="FD64" i="2"/>
  <c r="CP64" i="2"/>
  <c r="EZ64" i="2"/>
  <c r="CL64" i="2"/>
  <c r="EV64" i="2"/>
  <c r="CH64" i="2"/>
  <c r="ER64" i="2"/>
  <c r="DJ92" i="2"/>
  <c r="FT92" i="2"/>
  <c r="DF92" i="2"/>
  <c r="FP92" i="2"/>
  <c r="DB92" i="2"/>
  <c r="FL92" i="2"/>
  <c r="CX92" i="2"/>
  <c r="FH92" i="2"/>
  <c r="CT92" i="2"/>
  <c r="FD92" i="2"/>
  <c r="CP92" i="2"/>
  <c r="EZ92" i="2"/>
  <c r="CL92" i="2"/>
  <c r="EV92" i="2"/>
  <c r="CH92" i="2"/>
  <c r="ER92" i="2"/>
  <c r="DJ56" i="2"/>
  <c r="FT56" i="2"/>
  <c r="DF56" i="2"/>
  <c r="FP56" i="2"/>
  <c r="DB56" i="2"/>
  <c r="FL56" i="2"/>
  <c r="CX56" i="2"/>
  <c r="FH56" i="2"/>
  <c r="CT56" i="2"/>
  <c r="FD56" i="2"/>
  <c r="CP56" i="2"/>
  <c r="EZ56" i="2"/>
  <c r="CL56" i="2"/>
  <c r="EV56" i="2"/>
  <c r="CH56" i="2"/>
  <c r="ER56" i="2"/>
  <c r="DJ63" i="2"/>
  <c r="FT63" i="2"/>
  <c r="DF63" i="2"/>
  <c r="FP63" i="2"/>
  <c r="DB63" i="2"/>
  <c r="FL63" i="2"/>
  <c r="CX63" i="2"/>
  <c r="FH63" i="2"/>
  <c r="CT63" i="2"/>
  <c r="FD63" i="2"/>
  <c r="CP63" i="2"/>
  <c r="EZ63" i="2"/>
  <c r="CL63" i="2"/>
  <c r="EV63" i="2"/>
  <c r="CH63" i="2"/>
  <c r="ER63" i="2"/>
  <c r="DJ97" i="2"/>
  <c r="FT97" i="2"/>
  <c r="DF97" i="2"/>
  <c r="FP97" i="2"/>
  <c r="DB97" i="2"/>
  <c r="FL97" i="2"/>
  <c r="CX97" i="2"/>
  <c r="FH97" i="2"/>
  <c r="CT97" i="2"/>
  <c r="FD97" i="2"/>
  <c r="CP97" i="2"/>
  <c r="EZ97" i="2"/>
  <c r="CL97" i="2"/>
  <c r="EV97" i="2"/>
  <c r="CH97" i="2"/>
  <c r="ER97" i="2"/>
  <c r="DJ60" i="2"/>
  <c r="FT60" i="2"/>
  <c r="DF60" i="2"/>
  <c r="FP60" i="2"/>
  <c r="DB60" i="2"/>
  <c r="FL60" i="2"/>
  <c r="CX60" i="2"/>
  <c r="FH60" i="2"/>
  <c r="CT60" i="2"/>
  <c r="FD60" i="2"/>
  <c r="CP60" i="2"/>
  <c r="EZ60" i="2"/>
  <c r="CL60" i="2"/>
  <c r="EV60" i="2"/>
  <c r="CH60" i="2"/>
  <c r="ER60" i="2"/>
  <c r="DJ16" i="2"/>
  <c r="FT16" i="2"/>
  <c r="DF16" i="2"/>
  <c r="FP16" i="2"/>
  <c r="DB16" i="2"/>
  <c r="FL16" i="2"/>
  <c r="CX16" i="2"/>
  <c r="FH16" i="2"/>
  <c r="CT16" i="2"/>
  <c r="FD16" i="2"/>
  <c r="CP16" i="2"/>
  <c r="EZ16" i="2"/>
  <c r="CL16" i="2"/>
  <c r="EV16" i="2"/>
  <c r="CH16" i="2"/>
  <c r="ER16" i="2"/>
  <c r="DJ68" i="2"/>
  <c r="FT68" i="2"/>
  <c r="DF68" i="2"/>
  <c r="FP68" i="2"/>
  <c r="DB68" i="2"/>
  <c r="FL68" i="2"/>
  <c r="CX68" i="2"/>
  <c r="FH68" i="2"/>
  <c r="CT68" i="2"/>
  <c r="FD68" i="2"/>
  <c r="CP68" i="2"/>
  <c r="EZ68" i="2"/>
  <c r="CL68" i="2"/>
  <c r="EV68" i="2"/>
  <c r="CH68" i="2"/>
  <c r="ER68" i="2"/>
  <c r="DJ95" i="2"/>
  <c r="FT95" i="2"/>
  <c r="DF95" i="2"/>
  <c r="FP95" i="2"/>
  <c r="DB95" i="2"/>
  <c r="FL95" i="2"/>
  <c r="CX95" i="2"/>
  <c r="FH95" i="2"/>
  <c r="CT95" i="2"/>
  <c r="FD95" i="2"/>
  <c r="CP95" i="2"/>
  <c r="EZ95" i="2"/>
  <c r="CL95" i="2"/>
  <c r="EV95" i="2"/>
  <c r="CH95" i="2"/>
  <c r="ER95" i="2"/>
  <c r="DI4" i="2"/>
  <c r="FS4" i="2"/>
  <c r="DE4" i="2"/>
  <c r="FO4" i="2"/>
  <c r="DA4" i="2"/>
  <c r="FK4" i="2"/>
  <c r="CW4" i="2"/>
  <c r="FG4" i="2"/>
  <c r="CS4" i="2"/>
  <c r="FC4" i="2"/>
  <c r="CO4" i="2"/>
  <c r="EY4" i="2"/>
  <c r="CK4" i="2"/>
  <c r="EU4" i="2"/>
  <c r="CG4" i="2"/>
  <c r="EQ4" i="2"/>
  <c r="CR32" i="2"/>
  <c r="FB32" i="2"/>
  <c r="CJ32" i="2"/>
  <c r="ET32" i="2"/>
  <c r="CV32" i="2"/>
  <c r="FF32" i="2"/>
  <c r="CR36" i="2"/>
  <c r="FB36" i="2"/>
  <c r="CJ36" i="2"/>
  <c r="ET36" i="2"/>
  <c r="CV36" i="2"/>
  <c r="FF36" i="2"/>
  <c r="CR40" i="2"/>
  <c r="FB40" i="2"/>
  <c r="CJ40" i="2"/>
  <c r="ET40" i="2"/>
  <c r="CV40" i="2"/>
  <c r="FF40" i="2"/>
  <c r="CR44" i="2"/>
  <c r="FB44" i="2"/>
  <c r="CJ44" i="2"/>
  <c r="ET44" i="2"/>
  <c r="CV44" i="2"/>
  <c r="FF44" i="2"/>
  <c r="CR52" i="2"/>
  <c r="FB52" i="2"/>
  <c r="CJ52" i="2"/>
  <c r="ET52" i="2"/>
  <c r="CV52" i="2"/>
  <c r="FF52" i="2"/>
  <c r="CR48" i="2"/>
  <c r="FB48" i="2"/>
  <c r="CJ48" i="2"/>
  <c r="ET48" i="2"/>
  <c r="CV48" i="2"/>
  <c r="FF48" i="2"/>
  <c r="CR74" i="2"/>
  <c r="FB74" i="2"/>
  <c r="CJ74" i="2"/>
  <c r="ET74" i="2"/>
  <c r="CV74" i="2"/>
  <c r="FF74" i="2"/>
  <c r="CR81" i="2"/>
  <c r="FB81" i="2"/>
  <c r="CJ81" i="2"/>
  <c r="ET81" i="2"/>
  <c r="CV81" i="2"/>
  <c r="FF81" i="2"/>
  <c r="CR87" i="2"/>
  <c r="FB87" i="2"/>
  <c r="CJ87" i="2"/>
  <c r="ET87" i="2"/>
  <c r="CV87" i="2"/>
  <c r="FF87" i="2"/>
  <c r="CR72" i="2"/>
  <c r="FB72" i="2"/>
  <c r="CJ72" i="2"/>
  <c r="ET72" i="2"/>
  <c r="CV72" i="2"/>
  <c r="FF72" i="2"/>
  <c r="CR76" i="2"/>
  <c r="FB76" i="2"/>
  <c r="CJ76" i="2"/>
  <c r="ET76" i="2"/>
  <c r="CV76" i="2"/>
  <c r="FF76" i="2"/>
  <c r="CR80" i="2"/>
  <c r="FB80" i="2"/>
  <c r="CJ80" i="2"/>
  <c r="ET80" i="2"/>
  <c r="CV80" i="2"/>
  <c r="FF80" i="2"/>
  <c r="CR83" i="2"/>
  <c r="FB83" i="2"/>
  <c r="CJ83" i="2"/>
  <c r="ET83" i="2"/>
  <c r="CV83" i="2"/>
  <c r="FF83" i="2"/>
  <c r="CR86" i="2"/>
  <c r="FB86" i="2"/>
  <c r="CJ86" i="2"/>
  <c r="ET86" i="2"/>
  <c r="CV86" i="2"/>
  <c r="FF86" i="2"/>
  <c r="CR79" i="2"/>
  <c r="FB79" i="2"/>
  <c r="CJ79" i="2"/>
  <c r="ET79" i="2"/>
  <c r="CV79" i="2"/>
  <c r="FF79" i="2"/>
  <c r="CR5" i="2"/>
  <c r="FB5" i="2"/>
  <c r="CJ5" i="2"/>
  <c r="ET5" i="2"/>
  <c r="CV5" i="2"/>
  <c r="FF5" i="2"/>
  <c r="CR90" i="2"/>
  <c r="FB90" i="2"/>
  <c r="CJ90" i="2"/>
  <c r="ET90" i="2"/>
  <c r="CV90" i="2"/>
  <c r="FF90" i="2"/>
  <c r="DG94" i="2"/>
  <c r="FQ94" i="2"/>
  <c r="CR54" i="2"/>
  <c r="FB54" i="2"/>
  <c r="DH54" i="2"/>
  <c r="FR54" i="2"/>
  <c r="CS55" i="2"/>
  <c r="FC55" i="2"/>
  <c r="DI55" i="2"/>
  <c r="FS55" i="2"/>
  <c r="CT48" i="2"/>
  <c r="FD48" i="2"/>
  <c r="CV58" i="2"/>
  <c r="FF58" i="2"/>
  <c r="CG59" i="2"/>
  <c r="EQ59" i="2"/>
  <c r="FV59" i="2" s="1"/>
  <c r="CW59" i="2"/>
  <c r="FG59" i="2"/>
  <c r="CP74" i="2"/>
  <c r="EZ74" i="2"/>
  <c r="DF74" i="2"/>
  <c r="FP74" i="2"/>
  <c r="CQ47" i="2"/>
  <c r="FA47" i="2"/>
  <c r="DG47" i="2"/>
  <c r="FQ47" i="2"/>
  <c r="CR62" i="2"/>
  <c r="FB62" i="2"/>
  <c r="DH62" i="2"/>
  <c r="FR62" i="2"/>
  <c r="CS6" i="2"/>
  <c r="FC6" i="2"/>
  <c r="DI6" i="2"/>
  <c r="FS6" i="2"/>
  <c r="CT81" i="2"/>
  <c r="FD81" i="2"/>
  <c r="CV66" i="2"/>
  <c r="FF66" i="2"/>
  <c r="CG11" i="2"/>
  <c r="EQ11" i="2"/>
  <c r="FV11" i="2" s="1"/>
  <c r="CW11" i="2"/>
  <c r="FG11" i="2"/>
  <c r="CP87" i="2"/>
  <c r="EZ87" i="2"/>
  <c r="DF87" i="2"/>
  <c r="FP87" i="2"/>
  <c r="CY69" i="2"/>
  <c r="FI69" i="2"/>
  <c r="CJ70" i="2"/>
  <c r="ET70" i="2"/>
  <c r="DH70" i="2"/>
  <c r="FR70" i="2"/>
  <c r="CS33" i="2"/>
  <c r="FC33" i="2"/>
  <c r="CL72" i="2"/>
  <c r="EV72" i="2"/>
  <c r="CV88" i="2"/>
  <c r="FF88" i="2"/>
  <c r="CO46" i="2"/>
  <c r="EY46" i="2"/>
  <c r="DE46" i="2"/>
  <c r="FO46" i="2"/>
  <c r="CP76" i="2"/>
  <c r="EZ76" i="2"/>
  <c r="CI77" i="2"/>
  <c r="ES77" i="2"/>
  <c r="DG77" i="2"/>
  <c r="FQ77" i="2"/>
  <c r="CR78" i="2"/>
  <c r="FB78" i="2"/>
  <c r="CK64" i="2"/>
  <c r="EU64" i="2"/>
  <c r="DI64" i="2"/>
  <c r="FS64" i="2"/>
  <c r="CV91" i="2"/>
  <c r="FF91" i="2"/>
  <c r="CX83" i="2"/>
  <c r="FH83" i="2"/>
  <c r="CI56" i="2"/>
  <c r="ES56" i="2"/>
  <c r="DG56" i="2"/>
  <c r="FQ56" i="2"/>
  <c r="CR84" i="2"/>
  <c r="FB84" i="2"/>
  <c r="DH84" i="2"/>
  <c r="FR84" i="2"/>
  <c r="CK63" i="2"/>
  <c r="EU63" i="2"/>
  <c r="CS63" i="2"/>
  <c r="FC63" i="2"/>
  <c r="DI63" i="2"/>
  <c r="FS63" i="2"/>
  <c r="CL86" i="2"/>
  <c r="EV86" i="2"/>
  <c r="CT86" i="2"/>
  <c r="FD86" i="2"/>
  <c r="DB86" i="2"/>
  <c r="FL86" i="2"/>
  <c r="DJ86" i="2"/>
  <c r="FT86" i="2"/>
  <c r="CM97" i="2"/>
  <c r="EW97" i="2"/>
  <c r="CU97" i="2"/>
  <c r="FE97" i="2"/>
  <c r="DC97" i="2"/>
  <c r="FM97" i="2"/>
  <c r="CN93" i="2"/>
  <c r="EX93" i="2"/>
  <c r="CV93" i="2"/>
  <c r="FF93" i="2"/>
  <c r="DD93" i="2"/>
  <c r="FN93" i="2"/>
  <c r="CH79" i="2"/>
  <c r="ER79" i="2"/>
  <c r="CP79" i="2"/>
  <c r="EZ79" i="2"/>
  <c r="CX79" i="2"/>
  <c r="FH79" i="2"/>
  <c r="DF79" i="2"/>
  <c r="FP79" i="2"/>
  <c r="CI60" i="2"/>
  <c r="ES60" i="2"/>
  <c r="CQ60" i="2"/>
  <c r="FA60" i="2"/>
  <c r="CY60" i="2"/>
  <c r="FI60" i="2"/>
  <c r="DG60" i="2"/>
  <c r="FQ60" i="2"/>
  <c r="CJ82" i="2"/>
  <c r="ET82" i="2"/>
  <c r="CR82" i="2"/>
  <c r="FB82" i="2"/>
  <c r="CZ82" i="2"/>
  <c r="FJ82" i="2"/>
  <c r="DH82" i="2"/>
  <c r="FR82" i="2"/>
  <c r="CK16" i="2"/>
  <c r="EU16" i="2"/>
  <c r="CS16" i="2"/>
  <c r="FC16" i="2"/>
  <c r="DA16" i="2"/>
  <c r="FK16" i="2"/>
  <c r="DI16" i="2"/>
  <c r="FS16" i="2"/>
  <c r="CL5" i="2"/>
  <c r="EV5" i="2"/>
  <c r="CT5" i="2"/>
  <c r="FD5" i="2"/>
  <c r="DB5" i="2"/>
  <c r="FL5" i="2"/>
  <c r="DJ5" i="2"/>
  <c r="FT5" i="2"/>
  <c r="CM68" i="2"/>
  <c r="EW68" i="2"/>
  <c r="CU68" i="2"/>
  <c r="FE68" i="2"/>
  <c r="DC68" i="2"/>
  <c r="FM68" i="2"/>
  <c r="CG95" i="2"/>
  <c r="EQ95" i="2"/>
  <c r="FV95" i="2" s="1"/>
  <c r="CO95" i="2"/>
  <c r="EY95" i="2"/>
  <c r="CW95" i="2"/>
  <c r="FG95" i="2"/>
  <c r="DE95" i="2"/>
  <c r="FO95" i="2"/>
  <c r="CH90" i="2"/>
  <c r="ER90" i="2"/>
  <c r="CX90" i="2"/>
  <c r="FH90" i="2"/>
  <c r="DF90" i="2"/>
  <c r="FP90" i="2"/>
  <c r="CJ4" i="2"/>
  <c r="ET4" i="2"/>
  <c r="CR4" i="2"/>
  <c r="FB4" i="2"/>
  <c r="CZ4" i="2"/>
  <c r="FJ4" i="2"/>
  <c r="DH4" i="2"/>
  <c r="FR4" i="2"/>
  <c r="DE75" i="2"/>
  <c r="FO75" i="2"/>
  <c r="CW75" i="2"/>
  <c r="FG75" i="2"/>
  <c r="CO75" i="2"/>
  <c r="EY75" i="2"/>
  <c r="CG75" i="2"/>
  <c r="EQ75" i="2"/>
  <c r="FV75" i="2" s="1"/>
  <c r="DC75" i="2"/>
  <c r="FM75" i="2"/>
  <c r="CU75" i="2"/>
  <c r="FE75" i="2"/>
  <c r="CM75" i="2"/>
  <c r="EW75" i="2"/>
  <c r="DJ75" i="2"/>
  <c r="FT75" i="2"/>
  <c r="DF75" i="2"/>
  <c r="FP75" i="2"/>
  <c r="DB75" i="2"/>
  <c r="FL75" i="2"/>
  <c r="CX75" i="2"/>
  <c r="FH75" i="2"/>
  <c r="CT75" i="2"/>
  <c r="FD75" i="2"/>
  <c r="CP75" i="2"/>
  <c r="EZ75" i="2"/>
  <c r="CL75" i="2"/>
  <c r="EV75" i="2"/>
  <c r="CH75" i="2"/>
  <c r="ER75" i="2"/>
  <c r="DI12" i="2"/>
  <c r="FS12" i="2"/>
  <c r="DA12" i="2"/>
  <c r="FK12" i="2"/>
  <c r="CS12" i="2"/>
  <c r="FC12" i="2"/>
  <c r="CK12" i="2"/>
  <c r="EU12" i="2"/>
  <c r="DG12" i="2"/>
  <c r="FQ12" i="2"/>
  <c r="CY12" i="2"/>
  <c r="FI12" i="2"/>
  <c r="CQ12" i="2"/>
  <c r="FA12" i="2"/>
  <c r="CI12" i="2"/>
  <c r="ES12" i="2"/>
  <c r="DH12" i="2"/>
  <c r="FR12" i="2"/>
  <c r="DD12" i="2"/>
  <c r="FN12" i="2"/>
  <c r="CZ12" i="2"/>
  <c r="FJ12" i="2"/>
  <c r="CV12" i="2"/>
  <c r="FF12" i="2"/>
  <c r="CR12" i="2"/>
  <c r="FB12" i="2"/>
  <c r="CN12" i="2"/>
  <c r="EX12" i="2"/>
  <c r="CJ12" i="2"/>
  <c r="ET12" i="2"/>
  <c r="DE71" i="2"/>
  <c r="FO71" i="2"/>
  <c r="CW71" i="2"/>
  <c r="FG71" i="2"/>
  <c r="CO71" i="2"/>
  <c r="EY71" i="2"/>
  <c r="CG71" i="2"/>
  <c r="EQ71" i="2"/>
  <c r="FV71" i="2" s="1"/>
  <c r="DC71" i="2"/>
  <c r="FM71" i="2"/>
  <c r="CU71" i="2"/>
  <c r="FE71" i="2"/>
  <c r="CM71" i="2"/>
  <c r="EW71" i="2"/>
  <c r="DJ71" i="2"/>
  <c r="FT71" i="2"/>
  <c r="DF71" i="2"/>
  <c r="FP71" i="2"/>
  <c r="DB71" i="2"/>
  <c r="FL71" i="2"/>
  <c r="CX71" i="2"/>
  <c r="FH71" i="2"/>
  <c r="CT71" i="2"/>
  <c r="FD71" i="2"/>
  <c r="CP71" i="2"/>
  <c r="EZ71" i="2"/>
  <c r="CL71" i="2"/>
  <c r="EV71" i="2"/>
  <c r="CH71" i="2"/>
  <c r="ER71" i="2"/>
  <c r="DI20" i="2"/>
  <c r="FS20" i="2"/>
  <c r="DA20" i="2"/>
  <c r="FK20" i="2"/>
  <c r="CS20" i="2"/>
  <c r="FC20" i="2"/>
  <c r="CK20" i="2"/>
  <c r="EU20" i="2"/>
  <c r="DG20" i="2"/>
  <c r="FQ20" i="2"/>
  <c r="CY20" i="2"/>
  <c r="FI20" i="2"/>
  <c r="CQ20" i="2"/>
  <c r="FA20" i="2"/>
  <c r="CI20" i="2"/>
  <c r="ES20" i="2"/>
  <c r="DH20" i="2"/>
  <c r="FR20" i="2"/>
  <c r="DD20" i="2"/>
  <c r="FN20" i="2"/>
  <c r="CZ20" i="2"/>
  <c r="FJ20" i="2"/>
  <c r="CV20" i="2"/>
  <c r="FF20" i="2"/>
  <c r="CR20" i="2"/>
  <c r="FB20" i="2"/>
  <c r="CN20" i="2"/>
  <c r="EX20" i="2"/>
  <c r="CJ20" i="2"/>
  <c r="ET20" i="2"/>
  <c r="DE24" i="2"/>
  <c r="FO24" i="2"/>
  <c r="CW24" i="2"/>
  <c r="FG24" i="2"/>
  <c r="CO24" i="2"/>
  <c r="EY24" i="2"/>
  <c r="CG24" i="2"/>
  <c r="EQ24" i="2"/>
  <c r="FV24" i="2" s="1"/>
  <c r="DC24" i="2"/>
  <c r="FM24" i="2"/>
  <c r="CU24" i="2"/>
  <c r="FE24" i="2"/>
  <c r="CM24" i="2"/>
  <c r="EW24" i="2"/>
  <c r="DJ24" i="2"/>
  <c r="FT24" i="2"/>
  <c r="DF24" i="2"/>
  <c r="FP24" i="2"/>
  <c r="DB24" i="2"/>
  <c r="FL24" i="2"/>
  <c r="CX24" i="2"/>
  <c r="FH24" i="2"/>
  <c r="CT24" i="2"/>
  <c r="FD24" i="2"/>
  <c r="CP24" i="2"/>
  <c r="EZ24" i="2"/>
  <c r="CL24" i="2"/>
  <c r="EV24" i="2"/>
  <c r="CH24" i="2"/>
  <c r="ER24" i="2"/>
  <c r="DJ28" i="2"/>
  <c r="FT28" i="2"/>
  <c r="DF28" i="2"/>
  <c r="FP28" i="2"/>
  <c r="DB28" i="2"/>
  <c r="FL28" i="2"/>
  <c r="CX28" i="2"/>
  <c r="FH28" i="2"/>
  <c r="CT28" i="2"/>
  <c r="FD28" i="2"/>
  <c r="CP28" i="2"/>
  <c r="EZ28" i="2"/>
  <c r="CL28" i="2"/>
  <c r="EV28" i="2"/>
  <c r="CH28" i="2"/>
  <c r="ER28" i="2"/>
  <c r="DI28" i="2"/>
  <c r="FS28" i="2"/>
  <c r="DE28" i="2"/>
  <c r="FO28" i="2"/>
  <c r="DA28" i="2"/>
  <c r="FK28" i="2"/>
  <c r="CW28" i="2"/>
  <c r="FG28" i="2"/>
  <c r="CS28" i="2"/>
  <c r="FC28" i="2"/>
  <c r="CO28" i="2"/>
  <c r="EY28" i="2"/>
  <c r="CK28" i="2"/>
  <c r="EU28" i="2"/>
  <c r="CG28" i="2"/>
  <c r="EQ28" i="2"/>
  <c r="FV28" i="2" s="1"/>
  <c r="DG32" i="2"/>
  <c r="FQ32" i="2"/>
  <c r="DC32" i="2"/>
  <c r="FM32" i="2"/>
  <c r="CY32" i="2"/>
  <c r="FI32" i="2"/>
  <c r="CU32" i="2"/>
  <c r="FE32" i="2"/>
  <c r="CQ32" i="2"/>
  <c r="FA32" i="2"/>
  <c r="CM32" i="2"/>
  <c r="EW32" i="2"/>
  <c r="CI32" i="2"/>
  <c r="ES32" i="2"/>
  <c r="DI36" i="2"/>
  <c r="FS36" i="2"/>
  <c r="DE36" i="2"/>
  <c r="FO36" i="2"/>
  <c r="DA36" i="2"/>
  <c r="FK36" i="2"/>
  <c r="CW36" i="2"/>
  <c r="FG36" i="2"/>
  <c r="CS36" i="2"/>
  <c r="FC36" i="2"/>
  <c r="CO36" i="2"/>
  <c r="EY36" i="2"/>
  <c r="CK36" i="2"/>
  <c r="EU36" i="2"/>
  <c r="CG36" i="2"/>
  <c r="EQ36" i="2"/>
  <c r="DG40" i="2"/>
  <c r="FQ40" i="2"/>
  <c r="DC40" i="2"/>
  <c r="FM40" i="2"/>
  <c r="CY40" i="2"/>
  <c r="FI40" i="2"/>
  <c r="CU40" i="2"/>
  <c r="FE40" i="2"/>
  <c r="CQ40" i="2"/>
  <c r="FA40" i="2"/>
  <c r="CM40" i="2"/>
  <c r="EW40" i="2"/>
  <c r="CI40" i="2"/>
  <c r="ES40" i="2"/>
  <c r="DI44" i="2"/>
  <c r="FS44" i="2"/>
  <c r="DE44" i="2"/>
  <c r="FO44" i="2"/>
  <c r="DA44" i="2"/>
  <c r="FK44" i="2"/>
  <c r="CW44" i="2"/>
  <c r="FG44" i="2"/>
  <c r="CS44" i="2"/>
  <c r="FC44" i="2"/>
  <c r="CO44" i="2"/>
  <c r="EY44" i="2"/>
  <c r="CK44" i="2"/>
  <c r="EU44" i="2"/>
  <c r="CG44" i="2"/>
  <c r="EQ44" i="2"/>
  <c r="DI52" i="2"/>
  <c r="FS52" i="2"/>
  <c r="DE52" i="2"/>
  <c r="FO52" i="2"/>
  <c r="DA52" i="2"/>
  <c r="FK52" i="2"/>
  <c r="CW52" i="2"/>
  <c r="FG52" i="2"/>
  <c r="CS52" i="2"/>
  <c r="FC52" i="2"/>
  <c r="CO52" i="2"/>
  <c r="EY52" i="2"/>
  <c r="CK52" i="2"/>
  <c r="EU52" i="2"/>
  <c r="CG52" i="2"/>
  <c r="EQ52" i="2"/>
  <c r="DG48" i="2"/>
  <c r="FQ48" i="2"/>
  <c r="DC48" i="2"/>
  <c r="FM48" i="2"/>
  <c r="CY48" i="2"/>
  <c r="FI48" i="2"/>
  <c r="CU48" i="2"/>
  <c r="FE48" i="2"/>
  <c r="CQ48" i="2"/>
  <c r="FA48" i="2"/>
  <c r="CM48" i="2"/>
  <c r="EW48" i="2"/>
  <c r="CI48" i="2"/>
  <c r="ES48" i="2"/>
  <c r="DI74" i="2"/>
  <c r="FS74" i="2"/>
  <c r="DE74" i="2"/>
  <c r="FO74" i="2"/>
  <c r="DA74" i="2"/>
  <c r="FK74" i="2"/>
  <c r="CW74" i="2"/>
  <c r="FG74" i="2"/>
  <c r="CS74" i="2"/>
  <c r="FC74" i="2"/>
  <c r="CO74" i="2"/>
  <c r="EY74" i="2"/>
  <c r="CK74" i="2"/>
  <c r="EU74" i="2"/>
  <c r="CG74" i="2"/>
  <c r="EQ74" i="2"/>
  <c r="DG81" i="2"/>
  <c r="FQ81" i="2"/>
  <c r="DC81" i="2"/>
  <c r="FM81" i="2"/>
  <c r="CY81" i="2"/>
  <c r="FI81" i="2"/>
  <c r="CU81" i="2"/>
  <c r="FE81" i="2"/>
  <c r="CQ81" i="2"/>
  <c r="FA81" i="2"/>
  <c r="CM81" i="2"/>
  <c r="EW81" i="2"/>
  <c r="CI81" i="2"/>
  <c r="ES81" i="2"/>
  <c r="DI87" i="2"/>
  <c r="FS87" i="2"/>
  <c r="DE87" i="2"/>
  <c r="FO87" i="2"/>
  <c r="DA87" i="2"/>
  <c r="FK87" i="2"/>
  <c r="CW87" i="2"/>
  <c r="FG87" i="2"/>
  <c r="CS87" i="2"/>
  <c r="FC87" i="2"/>
  <c r="CO87" i="2"/>
  <c r="EY87" i="2"/>
  <c r="CK87" i="2"/>
  <c r="EU87" i="2"/>
  <c r="CG87" i="2"/>
  <c r="EQ87" i="2"/>
  <c r="DG72" i="2"/>
  <c r="FQ72" i="2"/>
  <c r="DC72" i="2"/>
  <c r="FM72" i="2"/>
  <c r="CY72" i="2"/>
  <c r="FI72" i="2"/>
  <c r="CU72" i="2"/>
  <c r="FE72" i="2"/>
  <c r="CQ72" i="2"/>
  <c r="FA72" i="2"/>
  <c r="CM72" i="2"/>
  <c r="EW72" i="2"/>
  <c r="CI72" i="2"/>
  <c r="ES72" i="2"/>
  <c r="DI76" i="2"/>
  <c r="FS76" i="2"/>
  <c r="DE76" i="2"/>
  <c r="FO76" i="2"/>
  <c r="DA76" i="2"/>
  <c r="FK76" i="2"/>
  <c r="CW76" i="2"/>
  <c r="FG76" i="2"/>
  <c r="CS76" i="2"/>
  <c r="FC76" i="2"/>
  <c r="CO76" i="2"/>
  <c r="EY76" i="2"/>
  <c r="CK76" i="2"/>
  <c r="EU76" i="2"/>
  <c r="CG76" i="2"/>
  <c r="EQ76" i="2"/>
  <c r="DG80" i="2"/>
  <c r="FQ80" i="2"/>
  <c r="DC80" i="2"/>
  <c r="FM80" i="2"/>
  <c r="CY80" i="2"/>
  <c r="FI80" i="2"/>
  <c r="CU80" i="2"/>
  <c r="FE80" i="2"/>
  <c r="CQ80" i="2"/>
  <c r="FA80" i="2"/>
  <c r="CM80" i="2"/>
  <c r="EW80" i="2"/>
  <c r="CI80" i="2"/>
  <c r="ES80" i="2"/>
  <c r="DI83" i="2"/>
  <c r="FS83" i="2"/>
  <c r="DE83" i="2"/>
  <c r="FO83" i="2"/>
  <c r="DA83" i="2"/>
  <c r="FK83" i="2"/>
  <c r="CW83" i="2"/>
  <c r="FG83" i="2"/>
  <c r="CS83" i="2"/>
  <c r="FC83" i="2"/>
  <c r="CO83" i="2"/>
  <c r="EY83" i="2"/>
  <c r="CK83" i="2"/>
  <c r="EU83" i="2"/>
  <c r="CG83" i="2"/>
  <c r="EQ83" i="2"/>
  <c r="DG86" i="2"/>
  <c r="FQ86" i="2"/>
  <c r="DC86" i="2"/>
  <c r="FM86" i="2"/>
  <c r="CY86" i="2"/>
  <c r="FI86" i="2"/>
  <c r="CU86" i="2"/>
  <c r="FE86" i="2"/>
  <c r="CQ86" i="2"/>
  <c r="FA86" i="2"/>
  <c r="CM86" i="2"/>
  <c r="EW86" i="2"/>
  <c r="CI86" i="2"/>
  <c r="ES86" i="2"/>
  <c r="DI79" i="2"/>
  <c r="FS79" i="2"/>
  <c r="DE79" i="2"/>
  <c r="FO79" i="2"/>
  <c r="DA79" i="2"/>
  <c r="FK79" i="2"/>
  <c r="CW79" i="2"/>
  <c r="FG79" i="2"/>
  <c r="CS79" i="2"/>
  <c r="FC79" i="2"/>
  <c r="CO79" i="2"/>
  <c r="EY79" i="2"/>
  <c r="CK79" i="2"/>
  <c r="EU79" i="2"/>
  <c r="CG79" i="2"/>
  <c r="EQ79" i="2"/>
  <c r="DG5" i="2"/>
  <c r="FQ5" i="2"/>
  <c r="DC5" i="2"/>
  <c r="FM5" i="2"/>
  <c r="CY5" i="2"/>
  <c r="FI5" i="2"/>
  <c r="CU5" i="2"/>
  <c r="FE5" i="2"/>
  <c r="CQ5" i="2"/>
  <c r="FA5" i="2"/>
  <c r="CM5" i="2"/>
  <c r="EW5" i="2"/>
  <c r="CI5" i="2"/>
  <c r="ES5" i="2"/>
  <c r="DI90" i="2"/>
  <c r="FS90" i="2"/>
  <c r="DE90" i="2"/>
  <c r="FO90" i="2"/>
  <c r="DA90" i="2"/>
  <c r="FK90" i="2"/>
  <c r="CW90" i="2"/>
  <c r="FG90" i="2"/>
  <c r="CS90" i="2"/>
  <c r="FC90" i="2"/>
  <c r="CO90" i="2"/>
  <c r="EY90" i="2"/>
  <c r="CK90" i="2"/>
  <c r="EU90" i="2"/>
  <c r="CG90" i="2"/>
  <c r="EQ90" i="2"/>
  <c r="CS29" i="2"/>
  <c r="FC29" i="2"/>
  <c r="DA29" i="2"/>
  <c r="FK29" i="2"/>
  <c r="DI29" i="2"/>
  <c r="FS29" i="2"/>
  <c r="CL30" i="2"/>
  <c r="EV30" i="2"/>
  <c r="CT30" i="2"/>
  <c r="FD30" i="2"/>
  <c r="DB30" i="2"/>
  <c r="FL30" i="2"/>
  <c r="DJ30" i="2"/>
  <c r="FT30" i="2"/>
  <c r="CM31" i="2"/>
  <c r="EW31" i="2"/>
  <c r="CU31" i="2"/>
  <c r="FE31" i="2"/>
  <c r="DC31" i="2"/>
  <c r="FM31" i="2"/>
  <c r="CG96" i="2"/>
  <c r="EQ96" i="2"/>
  <c r="FV96" i="2" s="1"/>
  <c r="CO96" i="2"/>
  <c r="EY96" i="2"/>
  <c r="CW96" i="2"/>
  <c r="FG96" i="2"/>
  <c r="DE96" i="2"/>
  <c r="FO96" i="2"/>
  <c r="CH34" i="2"/>
  <c r="ER34" i="2"/>
  <c r="CP34" i="2"/>
  <c r="EZ34" i="2"/>
  <c r="CX34" i="2"/>
  <c r="FH34" i="2"/>
  <c r="DF34" i="2"/>
  <c r="FP34" i="2"/>
  <c r="CI35" i="2"/>
  <c r="ES35" i="2"/>
  <c r="CQ35" i="2"/>
  <c r="FA35" i="2"/>
  <c r="CY35" i="2"/>
  <c r="FI35" i="2"/>
  <c r="DG35" i="2"/>
  <c r="FQ35" i="2"/>
  <c r="CK37" i="2"/>
  <c r="EU37" i="2"/>
  <c r="CS37" i="2"/>
  <c r="FC37" i="2"/>
  <c r="DA37" i="2"/>
  <c r="FK37" i="2"/>
  <c r="DI37" i="2"/>
  <c r="FS37" i="2"/>
  <c r="CL38" i="2"/>
  <c r="EV38" i="2"/>
  <c r="CT38" i="2"/>
  <c r="FD38" i="2"/>
  <c r="DB38" i="2"/>
  <c r="FL38" i="2"/>
  <c r="DJ38" i="2"/>
  <c r="FT38" i="2"/>
  <c r="CM39" i="2"/>
  <c r="EW39" i="2"/>
  <c r="CU39" i="2"/>
  <c r="FE39" i="2"/>
  <c r="DC39" i="2"/>
  <c r="FM39" i="2"/>
  <c r="CG41" i="2"/>
  <c r="EQ41" i="2"/>
  <c r="FV41" i="2" s="1"/>
  <c r="CO41" i="2"/>
  <c r="EY41" i="2"/>
  <c r="CW41" i="2"/>
  <c r="FG41" i="2"/>
  <c r="DE41" i="2"/>
  <c r="FO41" i="2"/>
  <c r="CH8" i="2"/>
  <c r="ER8" i="2"/>
  <c r="CP8" i="2"/>
  <c r="EZ8" i="2"/>
  <c r="CX8" i="2"/>
  <c r="FH8" i="2"/>
  <c r="DF8" i="2"/>
  <c r="FP8" i="2"/>
  <c r="CI43" i="2"/>
  <c r="ES43" i="2"/>
  <c r="CQ43" i="2"/>
  <c r="FA43" i="2"/>
  <c r="CY43" i="2"/>
  <c r="FI43" i="2"/>
  <c r="DG43" i="2"/>
  <c r="FQ43" i="2"/>
  <c r="CK45" i="2"/>
  <c r="EU45" i="2"/>
  <c r="CS45" i="2"/>
  <c r="FC45" i="2"/>
  <c r="DA45" i="2"/>
  <c r="FK45" i="2"/>
  <c r="DI45" i="2"/>
  <c r="FS45" i="2"/>
  <c r="CL53" i="2"/>
  <c r="EV53" i="2"/>
  <c r="CT53" i="2"/>
  <c r="FD53" i="2"/>
  <c r="DB53" i="2"/>
  <c r="FL53" i="2"/>
  <c r="DJ53" i="2"/>
  <c r="FT53" i="2"/>
  <c r="CM15" i="2"/>
  <c r="EW15" i="2"/>
  <c r="CU15" i="2"/>
  <c r="FE15" i="2"/>
  <c r="DC15" i="2"/>
  <c r="FM15" i="2"/>
  <c r="CG49" i="2"/>
  <c r="EQ49" i="2"/>
  <c r="FV49" i="2" s="1"/>
  <c r="CO49" i="2"/>
  <c r="EY49" i="2"/>
  <c r="CW49" i="2"/>
  <c r="FG49" i="2"/>
  <c r="DE49" i="2"/>
  <c r="FO49" i="2"/>
  <c r="CH50" i="2"/>
  <c r="ER50" i="2"/>
  <c r="CP50" i="2"/>
  <c r="EZ50" i="2"/>
  <c r="CX50" i="2"/>
  <c r="FH50" i="2"/>
  <c r="DF50" i="2"/>
  <c r="FP50" i="2"/>
  <c r="CI51" i="2"/>
  <c r="ES51" i="2"/>
  <c r="CQ51" i="2"/>
  <c r="FA51" i="2"/>
  <c r="CY51" i="2"/>
  <c r="FI51" i="2"/>
  <c r="DG51" i="2"/>
  <c r="FQ51" i="2"/>
  <c r="CK94" i="2"/>
  <c r="EU94" i="2"/>
  <c r="CS94" i="2"/>
  <c r="FC94" i="2"/>
  <c r="DA94" i="2"/>
  <c r="FK94" i="2"/>
  <c r="DI94" i="2"/>
  <c r="FS94" i="2"/>
  <c r="CL54" i="2"/>
  <c r="EV54" i="2"/>
  <c r="CT54" i="2"/>
  <c r="FD54" i="2"/>
  <c r="DB54" i="2"/>
  <c r="FL54" i="2"/>
  <c r="DJ54" i="2"/>
  <c r="FT54" i="2"/>
  <c r="CM55" i="2"/>
  <c r="EW55" i="2"/>
  <c r="CU55" i="2"/>
  <c r="FE55" i="2"/>
  <c r="DC55" i="2"/>
  <c r="FM55" i="2"/>
  <c r="CG57" i="2"/>
  <c r="EQ57" i="2"/>
  <c r="FV57" i="2" s="1"/>
  <c r="CO57" i="2"/>
  <c r="EY57" i="2"/>
  <c r="CW57" i="2"/>
  <c r="FG57" i="2"/>
  <c r="DE57" i="2"/>
  <c r="FO57" i="2"/>
  <c r="CH58" i="2"/>
  <c r="ER58" i="2"/>
  <c r="CP58" i="2"/>
  <c r="EZ58" i="2"/>
  <c r="CX58" i="2"/>
  <c r="FH58" i="2"/>
  <c r="DF58" i="2"/>
  <c r="FP58" i="2"/>
  <c r="CI59" i="2"/>
  <c r="ES59" i="2"/>
  <c r="CQ59" i="2"/>
  <c r="FA59" i="2"/>
  <c r="CY59" i="2"/>
  <c r="FI59" i="2"/>
  <c r="DG59" i="2"/>
  <c r="FQ59" i="2"/>
  <c r="CK47" i="2"/>
  <c r="EU47" i="2"/>
  <c r="CS47" i="2"/>
  <c r="FC47" i="2"/>
  <c r="DA47" i="2"/>
  <c r="FK47" i="2"/>
  <c r="DI47" i="2"/>
  <c r="FS47" i="2"/>
  <c r="CL62" i="2"/>
  <c r="EV62" i="2"/>
  <c r="CT62" i="2"/>
  <c r="FD62" i="2"/>
  <c r="DB62" i="2"/>
  <c r="FL62" i="2"/>
  <c r="DJ62" i="2"/>
  <c r="FT62" i="2"/>
  <c r="CM6" i="2"/>
  <c r="EW6" i="2"/>
  <c r="CU6" i="2"/>
  <c r="FE6" i="2"/>
  <c r="DC6" i="2"/>
  <c r="FM6" i="2"/>
  <c r="CG65" i="2"/>
  <c r="EQ65" i="2"/>
  <c r="FV65" i="2" s="1"/>
  <c r="CO65" i="2"/>
  <c r="EY65" i="2"/>
  <c r="CW65" i="2"/>
  <c r="FG65" i="2"/>
  <c r="DE65" i="2"/>
  <c r="FO65" i="2"/>
  <c r="CH66" i="2"/>
  <c r="ER66" i="2"/>
  <c r="CP66" i="2"/>
  <c r="EZ66" i="2"/>
  <c r="CX66" i="2"/>
  <c r="FH66" i="2"/>
  <c r="DF66" i="2"/>
  <c r="FP66" i="2"/>
  <c r="CI11" i="2"/>
  <c r="ES11" i="2"/>
  <c r="CQ11" i="2"/>
  <c r="FA11" i="2"/>
  <c r="CY11" i="2"/>
  <c r="FI11" i="2"/>
  <c r="DG11" i="2"/>
  <c r="FQ11" i="2"/>
  <c r="CK69" i="2"/>
  <c r="EU69" i="2"/>
  <c r="CS69" i="2"/>
  <c r="FC69" i="2"/>
  <c r="DA69" i="2"/>
  <c r="FK69" i="2"/>
  <c r="DI69" i="2"/>
  <c r="FS69" i="2"/>
  <c r="CL70" i="2"/>
  <c r="EV70" i="2"/>
  <c r="CT70" i="2"/>
  <c r="FD70" i="2"/>
  <c r="DB70" i="2"/>
  <c r="FL70" i="2"/>
  <c r="DJ70" i="2"/>
  <c r="FT70" i="2"/>
  <c r="CM33" i="2"/>
  <c r="EW33" i="2"/>
  <c r="CU33" i="2"/>
  <c r="FE33" i="2"/>
  <c r="DC33" i="2"/>
  <c r="FM33" i="2"/>
  <c r="CG73" i="2"/>
  <c r="EQ73" i="2"/>
  <c r="FV73" i="2" s="1"/>
  <c r="CO73" i="2"/>
  <c r="EY73" i="2"/>
  <c r="CW73" i="2"/>
  <c r="FG73" i="2"/>
  <c r="DE73" i="2"/>
  <c r="FO73" i="2"/>
  <c r="CH88" i="2"/>
  <c r="ER88" i="2"/>
  <c r="CP88" i="2"/>
  <c r="EZ88" i="2"/>
  <c r="CX88" i="2"/>
  <c r="FH88" i="2"/>
  <c r="DF88" i="2"/>
  <c r="FP88" i="2"/>
  <c r="CI46" i="2"/>
  <c r="ES46" i="2"/>
  <c r="CQ46" i="2"/>
  <c r="FA46" i="2"/>
  <c r="CY46" i="2"/>
  <c r="FI46" i="2"/>
  <c r="DG46" i="2"/>
  <c r="FQ46" i="2"/>
  <c r="CK77" i="2"/>
  <c r="EU77" i="2"/>
  <c r="CS77" i="2"/>
  <c r="FC77" i="2"/>
  <c r="DA77" i="2"/>
  <c r="FK77" i="2"/>
  <c r="DI77" i="2"/>
  <c r="FS77" i="2"/>
  <c r="CL78" i="2"/>
  <c r="EV78" i="2"/>
  <c r="CT78" i="2"/>
  <c r="FD78" i="2"/>
  <c r="DB78" i="2"/>
  <c r="FL78" i="2"/>
  <c r="DJ78" i="2"/>
  <c r="FT78" i="2"/>
  <c r="CM64" i="2"/>
  <c r="EW64" i="2"/>
  <c r="CU64" i="2"/>
  <c r="FE64" i="2"/>
  <c r="DC64" i="2"/>
  <c r="FM64" i="2"/>
  <c r="CG92" i="2"/>
  <c r="EQ92" i="2"/>
  <c r="FV92" i="2" s="1"/>
  <c r="CO92" i="2"/>
  <c r="EY92" i="2"/>
  <c r="CW92" i="2"/>
  <c r="FG92" i="2"/>
  <c r="DE92" i="2"/>
  <c r="FO92" i="2"/>
  <c r="CH91" i="2"/>
  <c r="ER91" i="2"/>
  <c r="CP91" i="2"/>
  <c r="EZ91" i="2"/>
  <c r="CX91" i="2"/>
  <c r="FH91" i="2"/>
  <c r="DF91" i="2"/>
  <c r="FP91" i="2"/>
  <c r="CK56" i="2"/>
  <c r="EU56" i="2"/>
  <c r="CS56" i="2"/>
  <c r="FC56" i="2"/>
  <c r="DA56" i="2"/>
  <c r="FK56" i="2"/>
  <c r="DI56" i="2"/>
  <c r="FS56" i="2"/>
  <c r="CL84" i="2"/>
  <c r="EV84" i="2"/>
  <c r="CT84" i="2"/>
  <c r="FD84" i="2"/>
  <c r="DB84" i="2"/>
  <c r="FL84" i="2"/>
  <c r="DJ84" i="2"/>
  <c r="FT84" i="2"/>
  <c r="CM63" i="2"/>
  <c r="EW63" i="2"/>
  <c r="CU63" i="2"/>
  <c r="FE63" i="2"/>
  <c r="DC63" i="2"/>
  <c r="FM63" i="2"/>
  <c r="CG97" i="2"/>
  <c r="EQ97" i="2"/>
  <c r="FV97" i="2" s="1"/>
  <c r="CO97" i="2"/>
  <c r="EY97" i="2"/>
  <c r="CW97" i="2"/>
  <c r="FG97" i="2"/>
  <c r="DE97" i="2"/>
  <c r="FO97" i="2"/>
  <c r="CH93" i="2"/>
  <c r="ER93" i="2"/>
  <c r="CP93" i="2"/>
  <c r="EZ93" i="2"/>
  <c r="CX93" i="2"/>
  <c r="FH93" i="2"/>
  <c r="DF93" i="2"/>
  <c r="FP93" i="2"/>
  <c r="CK60" i="2"/>
  <c r="EU60" i="2"/>
  <c r="CS60" i="2"/>
  <c r="FC60" i="2"/>
  <c r="DA60" i="2"/>
  <c r="FK60" i="2"/>
  <c r="DI60" i="2"/>
  <c r="FS60" i="2"/>
  <c r="CL82" i="2"/>
  <c r="EV82" i="2"/>
  <c r="CT82" i="2"/>
  <c r="FD82" i="2"/>
  <c r="DB82" i="2"/>
  <c r="FL82" i="2"/>
  <c r="DJ82" i="2"/>
  <c r="FT82" i="2"/>
  <c r="CM16" i="2"/>
  <c r="EW16" i="2"/>
  <c r="CU16" i="2"/>
  <c r="FE16" i="2"/>
  <c r="DC16" i="2"/>
  <c r="FM16" i="2"/>
  <c r="CG68" i="2"/>
  <c r="EQ68" i="2"/>
  <c r="FV68" i="2" s="1"/>
  <c r="CO68" i="2"/>
  <c r="EY68" i="2"/>
  <c r="CW68" i="2"/>
  <c r="FG68" i="2"/>
  <c r="DE68" i="2"/>
  <c r="FO68" i="2"/>
  <c r="CI95" i="2"/>
  <c r="ES95" i="2"/>
  <c r="CQ95" i="2"/>
  <c r="FA95" i="2"/>
  <c r="CY95" i="2"/>
  <c r="FI95" i="2"/>
  <c r="DG95" i="2"/>
  <c r="FQ95" i="2"/>
  <c r="CL4" i="2"/>
  <c r="EV4" i="2"/>
  <c r="CT4" i="2"/>
  <c r="FD4" i="2"/>
  <c r="DB4" i="2"/>
  <c r="FL4" i="2"/>
  <c r="DJ4" i="2"/>
  <c r="FT4" i="2"/>
  <c r="DC85" i="2"/>
  <c r="FM85" i="2"/>
  <c r="CU85" i="2"/>
  <c r="FE85" i="2"/>
  <c r="CM85" i="2"/>
  <c r="EW85" i="2"/>
  <c r="DI85" i="2"/>
  <c r="FS85" i="2"/>
  <c r="DA85" i="2"/>
  <c r="FK85" i="2"/>
  <c r="CS85" i="2"/>
  <c r="FC85" i="2"/>
  <c r="CK85" i="2"/>
  <c r="EU85" i="2"/>
  <c r="DJ85" i="2"/>
  <c r="FT85" i="2"/>
  <c r="DF85" i="2"/>
  <c r="FP85" i="2"/>
  <c r="DB85" i="2"/>
  <c r="FL85" i="2"/>
  <c r="CX85" i="2"/>
  <c r="FH85" i="2"/>
  <c r="CT85" i="2"/>
  <c r="FD85" i="2"/>
  <c r="CP85" i="2"/>
  <c r="EZ85" i="2"/>
  <c r="CL85" i="2"/>
  <c r="EV85" i="2"/>
  <c r="CH85" i="2"/>
  <c r="ER85" i="2"/>
  <c r="DG61" i="2"/>
  <c r="FQ61" i="2"/>
  <c r="CY61" i="2"/>
  <c r="FI61" i="2"/>
  <c r="CQ61" i="2"/>
  <c r="FA61" i="2"/>
  <c r="CI61" i="2"/>
  <c r="ES61" i="2"/>
  <c r="DE61" i="2"/>
  <c r="FO61" i="2"/>
  <c r="CW61" i="2"/>
  <c r="FG61" i="2"/>
  <c r="CO61" i="2"/>
  <c r="EY61" i="2"/>
  <c r="CG61" i="2"/>
  <c r="EQ61" i="2"/>
  <c r="FV61" i="2" s="1"/>
  <c r="DH61" i="2"/>
  <c r="FR61" i="2"/>
  <c r="DD61" i="2"/>
  <c r="FN61" i="2"/>
  <c r="CZ61" i="2"/>
  <c r="FJ61" i="2"/>
  <c r="CV61" i="2"/>
  <c r="FF61" i="2"/>
  <c r="CR61" i="2"/>
  <c r="FB61" i="2"/>
  <c r="CN61" i="2"/>
  <c r="EX61" i="2"/>
  <c r="CJ61" i="2"/>
  <c r="ET61" i="2"/>
  <c r="DC14" i="2"/>
  <c r="FM14" i="2"/>
  <c r="CU14" i="2"/>
  <c r="FE14" i="2"/>
  <c r="CM14" i="2"/>
  <c r="EW14" i="2"/>
  <c r="DI14" i="2"/>
  <c r="FS14" i="2"/>
  <c r="DA14" i="2"/>
  <c r="FK14" i="2"/>
  <c r="CS14" i="2"/>
  <c r="FC14" i="2"/>
  <c r="CK14" i="2"/>
  <c r="EU14" i="2"/>
  <c r="DJ14" i="2"/>
  <c r="FT14" i="2"/>
  <c r="DF14" i="2"/>
  <c r="FP14" i="2"/>
  <c r="DB14" i="2"/>
  <c r="FL14" i="2"/>
  <c r="CX14" i="2"/>
  <c r="FH14" i="2"/>
  <c r="CT14" i="2"/>
  <c r="FD14" i="2"/>
  <c r="CP14" i="2"/>
  <c r="EZ14" i="2"/>
  <c r="CL14" i="2"/>
  <c r="EV14" i="2"/>
  <c r="CH14" i="2"/>
  <c r="ER14" i="2"/>
  <c r="DG18" i="2"/>
  <c r="FQ18" i="2"/>
  <c r="CY18" i="2"/>
  <c r="FI18" i="2"/>
  <c r="CQ18" i="2"/>
  <c r="FA18" i="2"/>
  <c r="CI18" i="2"/>
  <c r="ES18" i="2"/>
  <c r="DE18" i="2"/>
  <c r="FO18" i="2"/>
  <c r="CW18" i="2"/>
  <c r="FG18" i="2"/>
  <c r="CO18" i="2"/>
  <c r="EY18" i="2"/>
  <c r="CG18" i="2"/>
  <c r="EQ18" i="2"/>
  <c r="FV18" i="2" s="1"/>
  <c r="DH18" i="2"/>
  <c r="FR18" i="2"/>
  <c r="DD18" i="2"/>
  <c r="FN18" i="2"/>
  <c r="CZ18" i="2"/>
  <c r="FJ18" i="2"/>
  <c r="CV18" i="2"/>
  <c r="FF18" i="2"/>
  <c r="CR18" i="2"/>
  <c r="FB18" i="2"/>
  <c r="CN18" i="2"/>
  <c r="EX18" i="2"/>
  <c r="CJ18" i="2"/>
  <c r="ET18" i="2"/>
  <c r="DC22" i="2"/>
  <c r="FM22" i="2"/>
  <c r="CU22" i="2"/>
  <c r="FE22" i="2"/>
  <c r="CM22" i="2"/>
  <c r="EW22" i="2"/>
  <c r="DI22" i="2"/>
  <c r="FS22" i="2"/>
  <c r="DA22" i="2"/>
  <c r="FK22" i="2"/>
  <c r="CS22" i="2"/>
  <c r="FC22" i="2"/>
  <c r="CK22" i="2"/>
  <c r="EU22" i="2"/>
  <c r="DJ22" i="2"/>
  <c r="FT22" i="2"/>
  <c r="DF22" i="2"/>
  <c r="FP22" i="2"/>
  <c r="DB22" i="2"/>
  <c r="FL22" i="2"/>
  <c r="CX22" i="2"/>
  <c r="FH22" i="2"/>
  <c r="CT22" i="2"/>
  <c r="FD22" i="2"/>
  <c r="CP22" i="2"/>
  <c r="EZ22" i="2"/>
  <c r="CL22" i="2"/>
  <c r="EV22" i="2"/>
  <c r="CH22" i="2"/>
  <c r="ER22" i="2"/>
  <c r="DJ26" i="2"/>
  <c r="FT26" i="2"/>
  <c r="DF26" i="2"/>
  <c r="FP26" i="2"/>
  <c r="DB26" i="2"/>
  <c r="FL26" i="2"/>
  <c r="CX26" i="2"/>
  <c r="FH26" i="2"/>
  <c r="CT26" i="2"/>
  <c r="FD26" i="2"/>
  <c r="CP26" i="2"/>
  <c r="EZ26" i="2"/>
  <c r="CI26" i="2"/>
  <c r="ES26" i="2"/>
  <c r="DG26" i="2"/>
  <c r="FQ26" i="2"/>
  <c r="DC26" i="2"/>
  <c r="FM26" i="2"/>
  <c r="CY26" i="2"/>
  <c r="FI26" i="2"/>
  <c r="CU26" i="2"/>
  <c r="FE26" i="2"/>
  <c r="CQ26" i="2"/>
  <c r="FA26" i="2"/>
  <c r="CK26" i="2"/>
  <c r="EU26" i="2"/>
  <c r="CN26" i="2"/>
  <c r="EX26" i="2"/>
  <c r="CJ26" i="2"/>
  <c r="ET26" i="2"/>
  <c r="DG30" i="2"/>
  <c r="FQ30" i="2"/>
  <c r="DC30" i="2"/>
  <c r="FM30" i="2"/>
  <c r="CY30" i="2"/>
  <c r="FI30" i="2"/>
  <c r="CU30" i="2"/>
  <c r="FE30" i="2"/>
  <c r="CQ30" i="2"/>
  <c r="FA30" i="2"/>
  <c r="CM30" i="2"/>
  <c r="EW30" i="2"/>
  <c r="CI30" i="2"/>
  <c r="ES30" i="2"/>
  <c r="DI34" i="2"/>
  <c r="FS34" i="2"/>
  <c r="DE34" i="2"/>
  <c r="FO34" i="2"/>
  <c r="DA34" i="2"/>
  <c r="FK34" i="2"/>
  <c r="CW34" i="2"/>
  <c r="FG34" i="2"/>
  <c r="CS34" i="2"/>
  <c r="FC34" i="2"/>
  <c r="CO34" i="2"/>
  <c r="EY34" i="2"/>
  <c r="CK34" i="2"/>
  <c r="EU34" i="2"/>
  <c r="CG34" i="2"/>
  <c r="EQ34" i="2"/>
  <c r="FV34" i="2" s="1"/>
  <c r="DG38" i="2"/>
  <c r="FQ38" i="2"/>
  <c r="DC38" i="2"/>
  <c r="FM38" i="2"/>
  <c r="CY38" i="2"/>
  <c r="FI38" i="2"/>
  <c r="CU38" i="2"/>
  <c r="FE38" i="2"/>
  <c r="CQ38" i="2"/>
  <c r="FA38" i="2"/>
  <c r="CM38" i="2"/>
  <c r="EW38" i="2"/>
  <c r="CI38" i="2"/>
  <c r="ES38" i="2"/>
  <c r="DI8" i="2"/>
  <c r="FS8" i="2"/>
  <c r="DE8" i="2"/>
  <c r="FO8" i="2"/>
  <c r="DA8" i="2"/>
  <c r="FK8" i="2"/>
  <c r="CW8" i="2"/>
  <c r="FG8" i="2"/>
  <c r="CS8" i="2"/>
  <c r="FC8" i="2"/>
  <c r="CO8" i="2"/>
  <c r="EY8" i="2"/>
  <c r="CK8" i="2"/>
  <c r="EU8" i="2"/>
  <c r="CG8" i="2"/>
  <c r="EQ8" i="2"/>
  <c r="FV8" i="2" s="1"/>
  <c r="DG53" i="2"/>
  <c r="FQ53" i="2"/>
  <c r="DC53" i="2"/>
  <c r="FM53" i="2"/>
  <c r="CY53" i="2"/>
  <c r="FI53" i="2"/>
  <c r="CU53" i="2"/>
  <c r="FE53" i="2"/>
  <c r="CQ53" i="2"/>
  <c r="FA53" i="2"/>
  <c r="CM53" i="2"/>
  <c r="EW53" i="2"/>
  <c r="CI53" i="2"/>
  <c r="ES53" i="2"/>
  <c r="DI50" i="2"/>
  <c r="FS50" i="2"/>
  <c r="DE50" i="2"/>
  <c r="FO50" i="2"/>
  <c r="DA50" i="2"/>
  <c r="FK50" i="2"/>
  <c r="CW50" i="2"/>
  <c r="FG50" i="2"/>
  <c r="CS50" i="2"/>
  <c r="FC50" i="2"/>
  <c r="CO50" i="2"/>
  <c r="EY50" i="2"/>
  <c r="CK50" i="2"/>
  <c r="EU50" i="2"/>
  <c r="CG50" i="2"/>
  <c r="EQ50" i="2"/>
  <c r="FV50" i="2" s="1"/>
  <c r="DG54" i="2"/>
  <c r="FQ54" i="2"/>
  <c r="DC54" i="2"/>
  <c r="FM54" i="2"/>
  <c r="CY54" i="2"/>
  <c r="FI54" i="2"/>
  <c r="CU54" i="2"/>
  <c r="FE54" i="2"/>
  <c r="CQ54" i="2"/>
  <c r="FA54" i="2"/>
  <c r="CM54" i="2"/>
  <c r="EW54" i="2"/>
  <c r="CI54" i="2"/>
  <c r="ES54" i="2"/>
  <c r="DI58" i="2"/>
  <c r="FS58" i="2"/>
  <c r="DE58" i="2"/>
  <c r="FO58" i="2"/>
  <c r="DA58" i="2"/>
  <c r="FK58" i="2"/>
  <c r="CW58" i="2"/>
  <c r="FG58" i="2"/>
  <c r="CS58" i="2"/>
  <c r="FC58" i="2"/>
  <c r="CO58" i="2"/>
  <c r="EY58" i="2"/>
  <c r="CK58" i="2"/>
  <c r="EU58" i="2"/>
  <c r="CG58" i="2"/>
  <c r="EQ58" i="2"/>
  <c r="FV58" i="2" s="1"/>
  <c r="DG62" i="2"/>
  <c r="FQ62" i="2"/>
  <c r="DC62" i="2"/>
  <c r="FM62" i="2"/>
  <c r="CY62" i="2"/>
  <c r="FI62" i="2"/>
  <c r="CU62" i="2"/>
  <c r="FE62" i="2"/>
  <c r="CQ62" i="2"/>
  <c r="FA62" i="2"/>
  <c r="CM62" i="2"/>
  <c r="EW62" i="2"/>
  <c r="CI62" i="2"/>
  <c r="ES62" i="2"/>
  <c r="DI66" i="2"/>
  <c r="FS66" i="2"/>
  <c r="DE66" i="2"/>
  <c r="FO66" i="2"/>
  <c r="DA66" i="2"/>
  <c r="FK66" i="2"/>
  <c r="CW66" i="2"/>
  <c r="FG66" i="2"/>
  <c r="CS66" i="2"/>
  <c r="FC66" i="2"/>
  <c r="CO66" i="2"/>
  <c r="EY66" i="2"/>
  <c r="CK66" i="2"/>
  <c r="EU66" i="2"/>
  <c r="CG66" i="2"/>
  <c r="EQ66" i="2"/>
  <c r="FV66" i="2" s="1"/>
  <c r="DG70" i="2"/>
  <c r="FQ70" i="2"/>
  <c r="DC70" i="2"/>
  <c r="FM70" i="2"/>
  <c r="CY70" i="2"/>
  <c r="FI70" i="2"/>
  <c r="CU70" i="2"/>
  <c r="FE70" i="2"/>
  <c r="CQ70" i="2"/>
  <c r="FA70" i="2"/>
  <c r="CM70" i="2"/>
  <c r="EW70" i="2"/>
  <c r="CI70" i="2"/>
  <c r="ES70" i="2"/>
  <c r="DI88" i="2"/>
  <c r="FS88" i="2"/>
  <c r="DE88" i="2"/>
  <c r="FO88" i="2"/>
  <c r="DA88" i="2"/>
  <c r="FK88" i="2"/>
  <c r="CW88" i="2"/>
  <c r="FG88" i="2"/>
  <c r="CS88" i="2"/>
  <c r="FC88" i="2"/>
  <c r="CO88" i="2"/>
  <c r="EY88" i="2"/>
  <c r="CK88" i="2"/>
  <c r="EU88" i="2"/>
  <c r="CG88" i="2"/>
  <c r="EQ88" i="2"/>
  <c r="FV88" i="2" s="1"/>
  <c r="DG78" i="2"/>
  <c r="FQ78" i="2"/>
  <c r="DC78" i="2"/>
  <c r="FM78" i="2"/>
  <c r="CY78" i="2"/>
  <c r="FI78" i="2"/>
  <c r="CU78" i="2"/>
  <c r="FE78" i="2"/>
  <c r="CQ78" i="2"/>
  <c r="FA78" i="2"/>
  <c r="CM78" i="2"/>
  <c r="EW78" i="2"/>
  <c r="CI78" i="2"/>
  <c r="ES78" i="2"/>
  <c r="DI91" i="2"/>
  <c r="FS91" i="2"/>
  <c r="DE91" i="2"/>
  <c r="FO91" i="2"/>
  <c r="DA91" i="2"/>
  <c r="FK91" i="2"/>
  <c r="CW91" i="2"/>
  <c r="FG91" i="2"/>
  <c r="CS91" i="2"/>
  <c r="FC91" i="2"/>
  <c r="CO91" i="2"/>
  <c r="EY91" i="2"/>
  <c r="CK91" i="2"/>
  <c r="EU91" i="2"/>
  <c r="CG91" i="2"/>
  <c r="EQ91" i="2"/>
  <c r="FV91" i="2" s="1"/>
  <c r="DG84" i="2"/>
  <c r="FQ84" i="2"/>
  <c r="DC84" i="2"/>
  <c r="FM84" i="2"/>
  <c r="CY84" i="2"/>
  <c r="FI84" i="2"/>
  <c r="CU84" i="2"/>
  <c r="FE84" i="2"/>
  <c r="CQ84" i="2"/>
  <c r="FA84" i="2"/>
  <c r="CM84" i="2"/>
  <c r="EW84" i="2"/>
  <c r="CI84" i="2"/>
  <c r="ES84" i="2"/>
  <c r="DI93" i="2"/>
  <c r="FS93" i="2"/>
  <c r="DE93" i="2"/>
  <c r="FO93" i="2"/>
  <c r="DA93" i="2"/>
  <c r="FK93" i="2"/>
  <c r="CW93" i="2"/>
  <c r="FG93" i="2"/>
  <c r="CS93" i="2"/>
  <c r="FC93" i="2"/>
  <c r="CO93" i="2"/>
  <c r="EY93" i="2"/>
  <c r="CK93" i="2"/>
  <c r="EU93" i="2"/>
  <c r="CG93" i="2"/>
  <c r="EQ93" i="2"/>
  <c r="FV93" i="2" s="1"/>
  <c r="DG82" i="2"/>
  <c r="FQ82" i="2"/>
  <c r="DC82" i="2"/>
  <c r="FM82" i="2"/>
  <c r="CY82" i="2"/>
  <c r="FI82" i="2"/>
  <c r="CU82" i="2"/>
  <c r="FE82" i="2"/>
  <c r="CQ82" i="2"/>
  <c r="FA82" i="2"/>
  <c r="CM82" i="2"/>
  <c r="EW82" i="2"/>
  <c r="CI82" i="2"/>
  <c r="ES82" i="2"/>
  <c r="DF67" i="2"/>
  <c r="FP67" i="2"/>
  <c r="CX67" i="2"/>
  <c r="FH67" i="2"/>
  <c r="CP67" i="2"/>
  <c r="EZ67" i="2"/>
  <c r="CH67" i="2"/>
  <c r="ER67" i="2"/>
  <c r="DD67" i="2"/>
  <c r="FN67" i="2"/>
  <c r="CV67" i="2"/>
  <c r="FF67" i="2"/>
  <c r="CN67" i="2"/>
  <c r="EX67" i="2"/>
  <c r="DG67" i="2"/>
  <c r="FQ67" i="2"/>
  <c r="DC67" i="2"/>
  <c r="FM67" i="2"/>
  <c r="CY67" i="2"/>
  <c r="FI67" i="2"/>
  <c r="CU67" i="2"/>
  <c r="FE67" i="2"/>
  <c r="CQ67" i="2"/>
  <c r="FA67" i="2"/>
  <c r="CM67" i="2"/>
  <c r="EW67" i="2"/>
  <c r="CI67" i="2"/>
  <c r="ES67" i="2"/>
  <c r="DH7" i="2"/>
  <c r="FR7" i="2"/>
  <c r="CZ7" i="2"/>
  <c r="FJ7" i="2"/>
  <c r="CR7" i="2"/>
  <c r="FB7" i="2"/>
  <c r="CJ7" i="2"/>
  <c r="ET7" i="2"/>
  <c r="DJ7" i="2"/>
  <c r="FT7" i="2"/>
  <c r="DB7" i="2"/>
  <c r="FL7" i="2"/>
  <c r="CT7" i="2"/>
  <c r="FD7" i="2"/>
  <c r="CL7" i="2"/>
  <c r="EV7" i="2"/>
  <c r="DI7" i="2"/>
  <c r="FS7" i="2"/>
  <c r="DE7" i="2"/>
  <c r="FO7" i="2"/>
  <c r="DA7" i="2"/>
  <c r="FK7" i="2"/>
  <c r="CW7" i="2"/>
  <c r="FG7" i="2"/>
  <c r="CS7" i="2"/>
  <c r="FC7" i="2"/>
  <c r="CO7" i="2"/>
  <c r="EY7" i="2"/>
  <c r="CK7" i="2"/>
  <c r="EU7" i="2"/>
  <c r="CG7" i="2"/>
  <c r="EQ7" i="2"/>
  <c r="FV7" i="2" s="1"/>
  <c r="DF9" i="2"/>
  <c r="FP9" i="2"/>
  <c r="CX9" i="2"/>
  <c r="FH9" i="2"/>
  <c r="CP9" i="2"/>
  <c r="EZ9" i="2"/>
  <c r="CH9" i="2"/>
  <c r="ER9" i="2"/>
  <c r="DD9" i="2"/>
  <c r="FN9" i="2"/>
  <c r="CV9" i="2"/>
  <c r="FF9" i="2"/>
  <c r="CN9" i="2"/>
  <c r="EX9" i="2"/>
  <c r="DG9" i="2"/>
  <c r="FQ9" i="2"/>
  <c r="DC9" i="2"/>
  <c r="FM9" i="2"/>
  <c r="CY9" i="2"/>
  <c r="FI9" i="2"/>
  <c r="CU9" i="2"/>
  <c r="FE9" i="2"/>
  <c r="CQ9" i="2"/>
  <c r="FA9" i="2"/>
  <c r="CM9" i="2"/>
  <c r="EW9" i="2"/>
  <c r="CI9" i="2"/>
  <c r="ES9" i="2"/>
  <c r="DH89" i="2"/>
  <c r="FR89" i="2"/>
  <c r="CZ89" i="2"/>
  <c r="FJ89" i="2"/>
  <c r="CR89" i="2"/>
  <c r="FB89" i="2"/>
  <c r="CJ89" i="2"/>
  <c r="ET89" i="2"/>
  <c r="DJ89" i="2"/>
  <c r="FT89" i="2"/>
  <c r="DB89" i="2"/>
  <c r="FL89" i="2"/>
  <c r="CT89" i="2"/>
  <c r="FD89" i="2"/>
  <c r="CL89" i="2"/>
  <c r="EV89" i="2"/>
  <c r="DI89" i="2"/>
  <c r="FS89" i="2"/>
  <c r="DE89" i="2"/>
  <c r="FO89" i="2"/>
  <c r="DA89" i="2"/>
  <c r="FK89" i="2"/>
  <c r="CW89" i="2"/>
  <c r="FG89" i="2"/>
  <c r="CS89" i="2"/>
  <c r="FC89" i="2"/>
  <c r="CO89" i="2"/>
  <c r="EY89" i="2"/>
  <c r="CK89" i="2"/>
  <c r="EU89" i="2"/>
  <c r="CG89" i="2"/>
  <c r="EQ89" i="2"/>
  <c r="FV89" i="2" s="1"/>
  <c r="DF13" i="2"/>
  <c r="FP13" i="2"/>
  <c r="CX13" i="2"/>
  <c r="FH13" i="2"/>
  <c r="CP13" i="2"/>
  <c r="EZ13" i="2"/>
  <c r="CH13" i="2"/>
  <c r="ER13" i="2"/>
  <c r="DD13" i="2"/>
  <c r="FN13" i="2"/>
  <c r="CV13" i="2"/>
  <c r="FF13" i="2"/>
  <c r="CN13" i="2"/>
  <c r="EX13" i="2"/>
  <c r="DG13" i="2"/>
  <c r="FQ13" i="2"/>
  <c r="DC13" i="2"/>
  <c r="FM13" i="2"/>
  <c r="CY13" i="2"/>
  <c r="FI13" i="2"/>
  <c r="CU13" i="2"/>
  <c r="FE13" i="2"/>
  <c r="CQ13" i="2"/>
  <c r="FA13" i="2"/>
  <c r="CM13" i="2"/>
  <c r="EW13" i="2"/>
  <c r="CI13" i="2"/>
  <c r="ES13" i="2"/>
  <c r="DH10" i="2"/>
  <c r="FR10" i="2"/>
  <c r="CZ10" i="2"/>
  <c r="FJ10" i="2"/>
  <c r="CR10" i="2"/>
  <c r="FB10" i="2"/>
  <c r="CJ10" i="2"/>
  <c r="ET10" i="2"/>
  <c r="DJ10" i="2"/>
  <c r="FT10" i="2"/>
  <c r="DB10" i="2"/>
  <c r="FL10" i="2"/>
  <c r="CT10" i="2"/>
  <c r="FD10" i="2"/>
  <c r="CL10" i="2"/>
  <c r="EV10" i="2"/>
  <c r="DI10" i="2"/>
  <c r="FS10" i="2"/>
  <c r="DE10" i="2"/>
  <c r="FO10" i="2"/>
  <c r="DA10" i="2"/>
  <c r="FK10" i="2"/>
  <c r="CW10" i="2"/>
  <c r="FG10" i="2"/>
  <c r="CS10" i="2"/>
  <c r="FC10" i="2"/>
  <c r="CO10" i="2"/>
  <c r="EY10" i="2"/>
  <c r="CK10" i="2"/>
  <c r="EU10" i="2"/>
  <c r="CG10" i="2"/>
  <c r="EQ10" i="2"/>
  <c r="FV10" i="2" s="1"/>
  <c r="DF17" i="2"/>
  <c r="FP17" i="2"/>
  <c r="CX17" i="2"/>
  <c r="FH17" i="2"/>
  <c r="CP17" i="2"/>
  <c r="EZ17" i="2"/>
  <c r="CH17" i="2"/>
  <c r="ER17" i="2"/>
  <c r="DD17" i="2"/>
  <c r="FN17" i="2"/>
  <c r="CV17" i="2"/>
  <c r="FF17" i="2"/>
  <c r="CN17" i="2"/>
  <c r="EX17" i="2"/>
  <c r="DG17" i="2"/>
  <c r="FQ17" i="2"/>
  <c r="DC17" i="2"/>
  <c r="FM17" i="2"/>
  <c r="CY17" i="2"/>
  <c r="FI17" i="2"/>
  <c r="CU17" i="2"/>
  <c r="FE17" i="2"/>
  <c r="CQ17" i="2"/>
  <c r="FA17" i="2"/>
  <c r="CM17" i="2"/>
  <c r="EW17" i="2"/>
  <c r="CI17" i="2"/>
  <c r="ES17" i="2"/>
  <c r="DH19" i="2"/>
  <c r="FR19" i="2"/>
  <c r="CZ19" i="2"/>
  <c r="FJ19" i="2"/>
  <c r="CR19" i="2"/>
  <c r="FB19" i="2"/>
  <c r="CJ19" i="2"/>
  <c r="ET19" i="2"/>
  <c r="DJ19" i="2"/>
  <c r="FT19" i="2"/>
  <c r="DB19" i="2"/>
  <c r="FL19" i="2"/>
  <c r="CT19" i="2"/>
  <c r="FD19" i="2"/>
  <c r="CL19" i="2"/>
  <c r="EV19" i="2"/>
  <c r="DI19" i="2"/>
  <c r="FS19" i="2"/>
  <c r="DE19" i="2"/>
  <c r="FO19" i="2"/>
  <c r="DA19" i="2"/>
  <c r="FK19" i="2"/>
  <c r="CW19" i="2"/>
  <c r="FG19" i="2"/>
  <c r="CS19" i="2"/>
  <c r="FC19" i="2"/>
  <c r="CO19" i="2"/>
  <c r="EY19" i="2"/>
  <c r="CK19" i="2"/>
  <c r="EU19" i="2"/>
  <c r="CG19" i="2"/>
  <c r="EQ19" i="2"/>
  <c r="FV19" i="2" s="1"/>
  <c r="DF21" i="2"/>
  <c r="FP21" i="2"/>
  <c r="CX21" i="2"/>
  <c r="FH21" i="2"/>
  <c r="CP21" i="2"/>
  <c r="EZ21" i="2"/>
  <c r="CH21" i="2"/>
  <c r="ER21" i="2"/>
  <c r="DD21" i="2"/>
  <c r="FN21" i="2"/>
  <c r="CV21" i="2"/>
  <c r="FF21" i="2"/>
  <c r="CN21" i="2"/>
  <c r="EX21" i="2"/>
  <c r="DG21" i="2"/>
  <c r="FQ21" i="2"/>
  <c r="DC21" i="2"/>
  <c r="FM21" i="2"/>
  <c r="CY21" i="2"/>
  <c r="FI21" i="2"/>
  <c r="CU21" i="2"/>
  <c r="FE21" i="2"/>
  <c r="CQ21" i="2"/>
  <c r="FA21" i="2"/>
  <c r="CM21" i="2"/>
  <c r="EW21" i="2"/>
  <c r="CI21" i="2"/>
  <c r="ES21" i="2"/>
  <c r="DH23" i="2"/>
  <c r="FR23" i="2"/>
  <c r="CZ23" i="2"/>
  <c r="FJ23" i="2"/>
  <c r="CR23" i="2"/>
  <c r="FB23" i="2"/>
  <c r="CJ23" i="2"/>
  <c r="ET23" i="2"/>
  <c r="DJ23" i="2"/>
  <c r="FT23" i="2"/>
  <c r="DB23" i="2"/>
  <c r="FL23" i="2"/>
  <c r="CT23" i="2"/>
  <c r="FD23" i="2"/>
  <c r="CL23" i="2"/>
  <c r="EV23" i="2"/>
  <c r="DI23" i="2"/>
  <c r="FS23" i="2"/>
  <c r="DE23" i="2"/>
  <c r="FO23" i="2"/>
  <c r="DA23" i="2"/>
  <c r="FK23" i="2"/>
  <c r="CW23" i="2"/>
  <c r="FG23" i="2"/>
  <c r="CS23" i="2"/>
  <c r="FC23" i="2"/>
  <c r="CO23" i="2"/>
  <c r="EY23" i="2"/>
  <c r="CK23" i="2"/>
  <c r="EU23" i="2"/>
  <c r="CG23" i="2"/>
  <c r="EQ23" i="2"/>
  <c r="FV23" i="2" s="1"/>
  <c r="DF25" i="2"/>
  <c r="FP25" i="2"/>
  <c r="CX25" i="2"/>
  <c r="FH25" i="2"/>
  <c r="CP25" i="2"/>
  <c r="EZ25" i="2"/>
  <c r="CH25" i="2"/>
  <c r="ER25" i="2"/>
  <c r="DD25" i="2"/>
  <c r="FN25" i="2"/>
  <c r="CV25" i="2"/>
  <c r="FF25" i="2"/>
  <c r="CN25" i="2"/>
  <c r="EX25" i="2"/>
  <c r="DG25" i="2"/>
  <c r="FQ25" i="2"/>
  <c r="DC25" i="2"/>
  <c r="FM25" i="2"/>
  <c r="CY25" i="2"/>
  <c r="FI25" i="2"/>
  <c r="CU25" i="2"/>
  <c r="FE25" i="2"/>
  <c r="CQ25" i="2"/>
  <c r="FA25" i="2"/>
  <c r="CM25" i="2"/>
  <c r="EW25" i="2"/>
  <c r="CI25" i="2"/>
  <c r="ES25" i="2"/>
  <c r="DI27" i="2"/>
  <c r="FS27" i="2"/>
  <c r="DE27" i="2"/>
  <c r="FO27" i="2"/>
  <c r="DA27" i="2"/>
  <c r="FK27" i="2"/>
  <c r="CW27" i="2"/>
  <c r="FG27" i="2"/>
  <c r="CS27" i="2"/>
  <c r="FC27" i="2"/>
  <c r="CO27" i="2"/>
  <c r="EY27" i="2"/>
  <c r="CK27" i="2"/>
  <c r="EU27" i="2"/>
  <c r="CG27" i="2"/>
  <c r="EQ27" i="2"/>
  <c r="FV27" i="2" s="1"/>
  <c r="DH27" i="2"/>
  <c r="FR27" i="2"/>
  <c r="DD27" i="2"/>
  <c r="FN27" i="2"/>
  <c r="CZ27" i="2"/>
  <c r="FJ27" i="2"/>
  <c r="CV27" i="2"/>
  <c r="FF27" i="2"/>
  <c r="CR27" i="2"/>
  <c r="FB27" i="2"/>
  <c r="CN27" i="2"/>
  <c r="EX27" i="2"/>
  <c r="CJ27" i="2"/>
  <c r="ET27" i="2"/>
  <c r="CK29" i="2"/>
  <c r="EU29" i="2"/>
  <c r="CG29" i="2"/>
  <c r="EQ29" i="2"/>
  <c r="FV29" i="2" s="1"/>
  <c r="DH29" i="2"/>
  <c r="FR29" i="2"/>
  <c r="DD29" i="2"/>
  <c r="FN29" i="2"/>
  <c r="CZ29" i="2"/>
  <c r="FJ29" i="2"/>
  <c r="CV29" i="2"/>
  <c r="FF29" i="2"/>
  <c r="CR29" i="2"/>
  <c r="FB29" i="2"/>
  <c r="CN29" i="2"/>
  <c r="EX29" i="2"/>
  <c r="CJ29" i="2"/>
  <c r="ET29" i="2"/>
  <c r="DH31" i="2"/>
  <c r="FR31" i="2"/>
  <c r="DD31" i="2"/>
  <c r="FN31" i="2"/>
  <c r="CZ31" i="2"/>
  <c r="FJ31" i="2"/>
  <c r="CV31" i="2"/>
  <c r="FF31" i="2"/>
  <c r="CR31" i="2"/>
  <c r="FB31" i="2"/>
  <c r="CN31" i="2"/>
  <c r="EX31" i="2"/>
  <c r="CJ31" i="2"/>
  <c r="ET31" i="2"/>
  <c r="DH96" i="2"/>
  <c r="FR96" i="2"/>
  <c r="DD96" i="2"/>
  <c r="FN96" i="2"/>
  <c r="CZ96" i="2"/>
  <c r="FJ96" i="2"/>
  <c r="CV96" i="2"/>
  <c r="FF96" i="2"/>
  <c r="CR96" i="2"/>
  <c r="FB96" i="2"/>
  <c r="CN96" i="2"/>
  <c r="EX96" i="2"/>
  <c r="CJ96" i="2"/>
  <c r="ET96" i="2"/>
  <c r="DH35" i="2"/>
  <c r="FR35" i="2"/>
  <c r="DD35" i="2"/>
  <c r="FN35" i="2"/>
  <c r="CZ35" i="2"/>
  <c r="FJ35" i="2"/>
  <c r="CV35" i="2"/>
  <c r="FF35" i="2"/>
  <c r="CR35" i="2"/>
  <c r="FB35" i="2"/>
  <c r="CN35" i="2"/>
  <c r="EX35" i="2"/>
  <c r="CJ35" i="2"/>
  <c r="ET35" i="2"/>
  <c r="DH37" i="2"/>
  <c r="FR37" i="2"/>
  <c r="DD37" i="2"/>
  <c r="FN37" i="2"/>
  <c r="CZ37" i="2"/>
  <c r="FJ37" i="2"/>
  <c r="CV37" i="2"/>
  <c r="FF37" i="2"/>
  <c r="CR37" i="2"/>
  <c r="FB37" i="2"/>
  <c r="CN37" i="2"/>
  <c r="EX37" i="2"/>
  <c r="CJ37" i="2"/>
  <c r="ET37" i="2"/>
  <c r="DH39" i="2"/>
  <c r="FR39" i="2"/>
  <c r="DD39" i="2"/>
  <c r="FN39" i="2"/>
  <c r="CZ39" i="2"/>
  <c r="FJ39" i="2"/>
  <c r="CV39" i="2"/>
  <c r="FF39" i="2"/>
  <c r="CR39" i="2"/>
  <c r="FB39" i="2"/>
  <c r="CN39" i="2"/>
  <c r="EX39" i="2"/>
  <c r="CJ39" i="2"/>
  <c r="ET39" i="2"/>
  <c r="DH41" i="2"/>
  <c r="FR41" i="2"/>
  <c r="DD41" i="2"/>
  <c r="FN41" i="2"/>
  <c r="CZ41" i="2"/>
  <c r="FJ41" i="2"/>
  <c r="CV41" i="2"/>
  <c r="FF41" i="2"/>
  <c r="CR41" i="2"/>
  <c r="FB41" i="2"/>
  <c r="CN41" i="2"/>
  <c r="EX41" i="2"/>
  <c r="CJ41" i="2"/>
  <c r="ET41" i="2"/>
  <c r="DH43" i="2"/>
  <c r="FR43" i="2"/>
  <c r="DD43" i="2"/>
  <c r="FN43" i="2"/>
  <c r="CZ43" i="2"/>
  <c r="FJ43" i="2"/>
  <c r="CV43" i="2"/>
  <c r="FF43" i="2"/>
  <c r="CR43" i="2"/>
  <c r="FB43" i="2"/>
  <c r="CN43" i="2"/>
  <c r="EX43" i="2"/>
  <c r="CJ43" i="2"/>
  <c r="ET43" i="2"/>
  <c r="DH45" i="2"/>
  <c r="FR45" i="2"/>
  <c r="DD45" i="2"/>
  <c r="FN45" i="2"/>
  <c r="CZ45" i="2"/>
  <c r="FJ45" i="2"/>
  <c r="CV45" i="2"/>
  <c r="FF45" i="2"/>
  <c r="CR45" i="2"/>
  <c r="FB45" i="2"/>
  <c r="CN45" i="2"/>
  <c r="EX45" i="2"/>
  <c r="CJ45" i="2"/>
  <c r="ET45" i="2"/>
  <c r="DH15" i="2"/>
  <c r="FR15" i="2"/>
  <c r="DD15" i="2"/>
  <c r="FN15" i="2"/>
  <c r="CZ15" i="2"/>
  <c r="FJ15" i="2"/>
  <c r="CV15" i="2"/>
  <c r="FF15" i="2"/>
  <c r="CR15" i="2"/>
  <c r="FB15" i="2"/>
  <c r="CN15" i="2"/>
  <c r="EX15" i="2"/>
  <c r="CJ15" i="2"/>
  <c r="ET15" i="2"/>
  <c r="DH49" i="2"/>
  <c r="FR49" i="2"/>
  <c r="DD49" i="2"/>
  <c r="FN49" i="2"/>
  <c r="CZ49" i="2"/>
  <c r="FJ49" i="2"/>
  <c r="CV49" i="2"/>
  <c r="FF49" i="2"/>
  <c r="CR49" i="2"/>
  <c r="FB49" i="2"/>
  <c r="CN49" i="2"/>
  <c r="EX49" i="2"/>
  <c r="CJ49" i="2"/>
  <c r="ET49" i="2"/>
  <c r="DH51" i="2"/>
  <c r="FR51" i="2"/>
  <c r="DD51" i="2"/>
  <c r="FN51" i="2"/>
  <c r="CZ51" i="2"/>
  <c r="FJ51" i="2"/>
  <c r="CV51" i="2"/>
  <c r="FF51" i="2"/>
  <c r="CR51" i="2"/>
  <c r="FB51" i="2"/>
  <c r="CN51" i="2"/>
  <c r="EX51" i="2"/>
  <c r="CJ51" i="2"/>
  <c r="ET51" i="2"/>
  <c r="DH94" i="2"/>
  <c r="FR94" i="2"/>
  <c r="DD94" i="2"/>
  <c r="FN94" i="2"/>
  <c r="CZ94" i="2"/>
  <c r="FJ94" i="2"/>
  <c r="CV94" i="2"/>
  <c r="FF94" i="2"/>
  <c r="CR94" i="2"/>
  <c r="FB94" i="2"/>
  <c r="CN94" i="2"/>
  <c r="EX94" i="2"/>
  <c r="CJ94" i="2"/>
  <c r="ET94" i="2"/>
  <c r="DH55" i="2"/>
  <c r="FR55" i="2"/>
  <c r="DD55" i="2"/>
  <c r="FN55" i="2"/>
  <c r="CZ55" i="2"/>
  <c r="FJ55" i="2"/>
  <c r="CV55" i="2"/>
  <c r="FF55" i="2"/>
  <c r="CR55" i="2"/>
  <c r="FB55" i="2"/>
  <c r="CN55" i="2"/>
  <c r="EX55" i="2"/>
  <c r="CJ55" i="2"/>
  <c r="ET55" i="2"/>
  <c r="DH57" i="2"/>
  <c r="FR57" i="2"/>
  <c r="DD57" i="2"/>
  <c r="FN57" i="2"/>
  <c r="CZ57" i="2"/>
  <c r="FJ57" i="2"/>
  <c r="CV57" i="2"/>
  <c r="FF57" i="2"/>
  <c r="CR57" i="2"/>
  <c r="FB57" i="2"/>
  <c r="CN57" i="2"/>
  <c r="EX57" i="2"/>
  <c r="CJ57" i="2"/>
  <c r="ET57" i="2"/>
  <c r="DH59" i="2"/>
  <c r="FR59" i="2"/>
  <c r="DD59" i="2"/>
  <c r="FN59" i="2"/>
  <c r="CZ59" i="2"/>
  <c r="FJ59" i="2"/>
  <c r="CV59" i="2"/>
  <c r="FF59" i="2"/>
  <c r="CR59" i="2"/>
  <c r="FB59" i="2"/>
  <c r="CN59" i="2"/>
  <c r="EX59" i="2"/>
  <c r="CJ59" i="2"/>
  <c r="ET59" i="2"/>
  <c r="DH47" i="2"/>
  <c r="FR47" i="2"/>
  <c r="DD47" i="2"/>
  <c r="FN47" i="2"/>
  <c r="CZ47" i="2"/>
  <c r="FJ47" i="2"/>
  <c r="CV47" i="2"/>
  <c r="FF47" i="2"/>
  <c r="CR47" i="2"/>
  <c r="FB47" i="2"/>
  <c r="CN47" i="2"/>
  <c r="EX47" i="2"/>
  <c r="CJ47" i="2"/>
  <c r="ET47" i="2"/>
  <c r="DH6" i="2"/>
  <c r="FR6" i="2"/>
  <c r="DD6" i="2"/>
  <c r="FN6" i="2"/>
  <c r="CZ6" i="2"/>
  <c r="FJ6" i="2"/>
  <c r="CV6" i="2"/>
  <c r="FF6" i="2"/>
  <c r="CR6" i="2"/>
  <c r="FB6" i="2"/>
  <c r="CN6" i="2"/>
  <c r="EX6" i="2"/>
  <c r="CJ6" i="2"/>
  <c r="ET6" i="2"/>
  <c r="DH65" i="2"/>
  <c r="FR65" i="2"/>
  <c r="DD65" i="2"/>
  <c r="FN65" i="2"/>
  <c r="CZ65" i="2"/>
  <c r="FJ65" i="2"/>
  <c r="CV65" i="2"/>
  <c r="FF65" i="2"/>
  <c r="CR65" i="2"/>
  <c r="FB65" i="2"/>
  <c r="CN65" i="2"/>
  <c r="EX65" i="2"/>
  <c r="CJ65" i="2"/>
  <c r="ET65" i="2"/>
  <c r="DH11" i="2"/>
  <c r="FR11" i="2"/>
  <c r="DD11" i="2"/>
  <c r="FN11" i="2"/>
  <c r="CZ11" i="2"/>
  <c r="FJ11" i="2"/>
  <c r="CV11" i="2"/>
  <c r="FF11" i="2"/>
  <c r="CR11" i="2"/>
  <c r="FB11" i="2"/>
  <c r="CN11" i="2"/>
  <c r="EX11" i="2"/>
  <c r="CJ11" i="2"/>
  <c r="ET11" i="2"/>
  <c r="DH69" i="2"/>
  <c r="FR69" i="2"/>
  <c r="DD69" i="2"/>
  <c r="FN69" i="2"/>
  <c r="CZ69" i="2"/>
  <c r="FJ69" i="2"/>
  <c r="CV69" i="2"/>
  <c r="FF69" i="2"/>
  <c r="CR69" i="2"/>
  <c r="FB69" i="2"/>
  <c r="CN69" i="2"/>
  <c r="EX69" i="2"/>
  <c r="CJ69" i="2"/>
  <c r="ET69" i="2"/>
  <c r="DH33" i="2"/>
  <c r="FR33" i="2"/>
  <c r="DD33" i="2"/>
  <c r="FN33" i="2"/>
  <c r="CZ33" i="2"/>
  <c r="FJ33" i="2"/>
  <c r="CV33" i="2"/>
  <c r="FF33" i="2"/>
  <c r="CR33" i="2"/>
  <c r="FB33" i="2"/>
  <c r="CN33" i="2"/>
  <c r="EX33" i="2"/>
  <c r="CJ33" i="2"/>
  <c r="ET33" i="2"/>
  <c r="DH73" i="2"/>
  <c r="FR73" i="2"/>
  <c r="DD73" i="2"/>
  <c r="FN73" i="2"/>
  <c r="CZ73" i="2"/>
  <c r="FJ73" i="2"/>
  <c r="CV73" i="2"/>
  <c r="FF73" i="2"/>
  <c r="CR73" i="2"/>
  <c r="FB73" i="2"/>
  <c r="CN73" i="2"/>
  <c r="EX73" i="2"/>
  <c r="CJ73" i="2"/>
  <c r="ET73" i="2"/>
  <c r="DH46" i="2"/>
  <c r="FR46" i="2"/>
  <c r="DD46" i="2"/>
  <c r="FN46" i="2"/>
  <c r="CZ46" i="2"/>
  <c r="FJ46" i="2"/>
  <c r="CV46" i="2"/>
  <c r="FF46" i="2"/>
  <c r="CR46" i="2"/>
  <c r="FB46" i="2"/>
  <c r="CN46" i="2"/>
  <c r="EX46" i="2"/>
  <c r="CJ46" i="2"/>
  <c r="ET46" i="2"/>
  <c r="DH77" i="2"/>
  <c r="FR77" i="2"/>
  <c r="DD77" i="2"/>
  <c r="FN77" i="2"/>
  <c r="CZ77" i="2"/>
  <c r="FJ77" i="2"/>
  <c r="CV77" i="2"/>
  <c r="FF77" i="2"/>
  <c r="CR77" i="2"/>
  <c r="FB77" i="2"/>
  <c r="CN77" i="2"/>
  <c r="EX77" i="2"/>
  <c r="CJ77" i="2"/>
  <c r="ET77" i="2"/>
  <c r="DH64" i="2"/>
  <c r="FR64" i="2"/>
  <c r="DD64" i="2"/>
  <c r="FN64" i="2"/>
  <c r="CZ64" i="2"/>
  <c r="FJ64" i="2"/>
  <c r="CV64" i="2"/>
  <c r="FF64" i="2"/>
  <c r="CR64" i="2"/>
  <c r="FB64" i="2"/>
  <c r="CN64" i="2"/>
  <c r="EX64" i="2"/>
  <c r="CJ64" i="2"/>
  <c r="ET64" i="2"/>
  <c r="DH92" i="2"/>
  <c r="FR92" i="2"/>
  <c r="DD92" i="2"/>
  <c r="FN92" i="2"/>
  <c r="CZ92" i="2"/>
  <c r="FJ92" i="2"/>
  <c r="CV92" i="2"/>
  <c r="FF92" i="2"/>
  <c r="CR92" i="2"/>
  <c r="FB92" i="2"/>
  <c r="CN92" i="2"/>
  <c r="EX92" i="2"/>
  <c r="CJ92" i="2"/>
  <c r="ET92" i="2"/>
  <c r="DH56" i="2"/>
  <c r="FR56" i="2"/>
  <c r="DD56" i="2"/>
  <c r="FN56" i="2"/>
  <c r="CZ56" i="2"/>
  <c r="FJ56" i="2"/>
  <c r="CV56" i="2"/>
  <c r="FF56" i="2"/>
  <c r="CR56" i="2"/>
  <c r="FB56" i="2"/>
  <c r="CN56" i="2"/>
  <c r="EX56" i="2"/>
  <c r="CJ56" i="2"/>
  <c r="ET56" i="2"/>
  <c r="DH63" i="2"/>
  <c r="FR63" i="2"/>
  <c r="DD63" i="2"/>
  <c r="FN63" i="2"/>
  <c r="CZ63" i="2"/>
  <c r="FJ63" i="2"/>
  <c r="CV63" i="2"/>
  <c r="FF63" i="2"/>
  <c r="CR63" i="2"/>
  <c r="FB63" i="2"/>
  <c r="CN63" i="2"/>
  <c r="EX63" i="2"/>
  <c r="CJ63" i="2"/>
  <c r="ET63" i="2"/>
  <c r="DH97" i="2"/>
  <c r="FR97" i="2"/>
  <c r="DD97" i="2"/>
  <c r="FN97" i="2"/>
  <c r="CZ97" i="2"/>
  <c r="FJ97" i="2"/>
  <c r="CV97" i="2"/>
  <c r="FF97" i="2"/>
  <c r="CR97" i="2"/>
  <c r="FB97" i="2"/>
  <c r="CN97" i="2"/>
  <c r="EX97" i="2"/>
  <c r="CJ97" i="2"/>
  <c r="ET97" i="2"/>
  <c r="DH60" i="2"/>
  <c r="FR60" i="2"/>
  <c r="DD60" i="2"/>
  <c r="FN60" i="2"/>
  <c r="CZ60" i="2"/>
  <c r="FJ60" i="2"/>
  <c r="CV60" i="2"/>
  <c r="FF60" i="2"/>
  <c r="CR60" i="2"/>
  <c r="FB60" i="2"/>
  <c r="CN60" i="2"/>
  <c r="EX60" i="2"/>
  <c r="CJ60" i="2"/>
  <c r="ET60" i="2"/>
  <c r="DH16" i="2"/>
  <c r="FR16" i="2"/>
  <c r="DD16" i="2"/>
  <c r="FN16" i="2"/>
  <c r="CZ16" i="2"/>
  <c r="FJ16" i="2"/>
  <c r="CV16" i="2"/>
  <c r="FF16" i="2"/>
  <c r="CR16" i="2"/>
  <c r="FB16" i="2"/>
  <c r="CN16" i="2"/>
  <c r="EX16" i="2"/>
  <c r="CJ16" i="2"/>
  <c r="ET16" i="2"/>
  <c r="DH68" i="2"/>
  <c r="FR68" i="2"/>
  <c r="DD68" i="2"/>
  <c r="FN68" i="2"/>
  <c r="CZ68" i="2"/>
  <c r="FJ68" i="2"/>
  <c r="CV68" i="2"/>
  <c r="FF68" i="2"/>
  <c r="CR68" i="2"/>
  <c r="FB68" i="2"/>
  <c r="CN68" i="2"/>
  <c r="EX68" i="2"/>
  <c r="CJ68" i="2"/>
  <c r="ET68" i="2"/>
  <c r="DH95" i="2"/>
  <c r="FR95" i="2"/>
  <c r="DD95" i="2"/>
  <c r="FN95" i="2"/>
  <c r="CZ95" i="2"/>
  <c r="FJ95" i="2"/>
  <c r="CV95" i="2"/>
  <c r="FF95" i="2"/>
  <c r="CR95" i="2"/>
  <c r="FB95" i="2"/>
  <c r="CN95" i="2"/>
  <c r="EX95" i="2"/>
  <c r="CJ95" i="2"/>
  <c r="ET95" i="2"/>
  <c r="DG4" i="2"/>
  <c r="FQ4" i="2"/>
  <c r="DC4" i="2"/>
  <c r="FM4" i="2"/>
  <c r="CY4" i="2"/>
  <c r="FI4" i="2"/>
  <c r="CU4" i="2"/>
  <c r="FE4" i="2"/>
  <c r="CQ4" i="2"/>
  <c r="FA4" i="2"/>
  <c r="CM4" i="2"/>
  <c r="EW4" i="2"/>
  <c r="CI4" i="2"/>
  <c r="ES4" i="2"/>
  <c r="DH32" i="2"/>
  <c r="FR32" i="2"/>
  <c r="CZ32" i="2"/>
  <c r="FJ32" i="2"/>
  <c r="DD32" i="2"/>
  <c r="FN32" i="2"/>
  <c r="CN32" i="2"/>
  <c r="EX32" i="2"/>
  <c r="DH36" i="2"/>
  <c r="FR36" i="2"/>
  <c r="CZ36" i="2"/>
  <c r="FJ36" i="2"/>
  <c r="DD36" i="2"/>
  <c r="FN36" i="2"/>
  <c r="CN36" i="2"/>
  <c r="EX36" i="2"/>
  <c r="DH40" i="2"/>
  <c r="FR40" i="2"/>
  <c r="CZ40" i="2"/>
  <c r="FJ40" i="2"/>
  <c r="DD40" i="2"/>
  <c r="FN40" i="2"/>
  <c r="CN40" i="2"/>
  <c r="EX40" i="2"/>
  <c r="DH44" i="2"/>
  <c r="FR44" i="2"/>
  <c r="CZ44" i="2"/>
  <c r="FJ44" i="2"/>
  <c r="DD44" i="2"/>
  <c r="FN44" i="2"/>
  <c r="CN44" i="2"/>
  <c r="EX44" i="2"/>
  <c r="DH52" i="2"/>
  <c r="FR52" i="2"/>
  <c r="CZ52" i="2"/>
  <c r="FJ52" i="2"/>
  <c r="DD52" i="2"/>
  <c r="FN52" i="2"/>
  <c r="CN52" i="2"/>
  <c r="EX52" i="2"/>
  <c r="DH48" i="2"/>
  <c r="FR48" i="2"/>
  <c r="CZ48" i="2"/>
  <c r="FJ48" i="2"/>
  <c r="DD48" i="2"/>
  <c r="FN48" i="2"/>
  <c r="CN48" i="2"/>
  <c r="EX48" i="2"/>
  <c r="DH74" i="2"/>
  <c r="FR74" i="2"/>
  <c r="CZ74" i="2"/>
  <c r="FJ74" i="2"/>
  <c r="DD74" i="2"/>
  <c r="FN74" i="2"/>
  <c r="CN74" i="2"/>
  <c r="EX74" i="2"/>
  <c r="DH81" i="2"/>
  <c r="FR81" i="2"/>
  <c r="CZ81" i="2"/>
  <c r="FJ81" i="2"/>
  <c r="DD81" i="2"/>
  <c r="FN81" i="2"/>
  <c r="CN81" i="2"/>
  <c r="EX81" i="2"/>
  <c r="DH87" i="2"/>
  <c r="FR87" i="2"/>
  <c r="CZ87" i="2"/>
  <c r="FJ87" i="2"/>
  <c r="DD87" i="2"/>
  <c r="FN87" i="2"/>
  <c r="CN87" i="2"/>
  <c r="EX87" i="2"/>
  <c r="DH72" i="2"/>
  <c r="FR72" i="2"/>
  <c r="CZ72" i="2"/>
  <c r="FJ72" i="2"/>
  <c r="DD72" i="2"/>
  <c r="FN72" i="2"/>
  <c r="CN72" i="2"/>
  <c r="EX72" i="2"/>
  <c r="DH76" i="2"/>
  <c r="FR76" i="2"/>
  <c r="CZ76" i="2"/>
  <c r="FJ76" i="2"/>
  <c r="DD76" i="2"/>
  <c r="FN76" i="2"/>
  <c r="CN76" i="2"/>
  <c r="EX76" i="2"/>
  <c r="DH80" i="2"/>
  <c r="FR80" i="2"/>
  <c r="CZ80" i="2"/>
  <c r="FJ80" i="2"/>
  <c r="DD80" i="2"/>
  <c r="FN80" i="2"/>
  <c r="CN80" i="2"/>
  <c r="EX80" i="2"/>
  <c r="DH83" i="2"/>
  <c r="FR83" i="2"/>
  <c r="CZ83" i="2"/>
  <c r="FJ83" i="2"/>
  <c r="DD83" i="2"/>
  <c r="FN83" i="2"/>
  <c r="CN83" i="2"/>
  <c r="EX83" i="2"/>
  <c r="DH86" i="2"/>
  <c r="FR86" i="2"/>
  <c r="CZ86" i="2"/>
  <c r="FJ86" i="2"/>
  <c r="DD86" i="2"/>
  <c r="FN86" i="2"/>
  <c r="CN86" i="2"/>
  <c r="EX86" i="2"/>
  <c r="DH79" i="2"/>
  <c r="FR79" i="2"/>
  <c r="CZ79" i="2"/>
  <c r="FJ79" i="2"/>
  <c r="DD79" i="2"/>
  <c r="FN79" i="2"/>
  <c r="CN79" i="2"/>
  <c r="EX79" i="2"/>
  <c r="DH5" i="2"/>
  <c r="FR5" i="2"/>
  <c r="CZ5" i="2"/>
  <c r="FJ5" i="2"/>
  <c r="DD5" i="2"/>
  <c r="FN5" i="2"/>
  <c r="CN5" i="2"/>
  <c r="EX5" i="2"/>
  <c r="DH90" i="2"/>
  <c r="FR90" i="2"/>
  <c r="CZ90" i="2"/>
  <c r="FJ90" i="2"/>
  <c r="DD90" i="2"/>
  <c r="FN90" i="2"/>
  <c r="CN90" i="2"/>
  <c r="EX90" i="2"/>
  <c r="BB36" i="2"/>
  <c r="BB44" i="2"/>
  <c r="BB52" i="2"/>
  <c r="BB74" i="2"/>
  <c r="BB87" i="2"/>
  <c r="BB76" i="2"/>
  <c r="BB83" i="2"/>
  <c r="BB79" i="2"/>
  <c r="BB90" i="2"/>
  <c r="CF30" i="2"/>
  <c r="DK30" i="2" s="1"/>
  <c r="BA30" i="2"/>
  <c r="CF38" i="2"/>
  <c r="DK38" i="2" s="1"/>
  <c r="BA38" i="2"/>
  <c r="CF53" i="2"/>
  <c r="DK53" i="2" s="1"/>
  <c r="BA53" i="2"/>
  <c r="CF54" i="2"/>
  <c r="DK54" i="2" s="1"/>
  <c r="BA54" i="2"/>
  <c r="CF62" i="2"/>
  <c r="DK62" i="2" s="1"/>
  <c r="BA62" i="2"/>
  <c r="CF70" i="2"/>
  <c r="DK70" i="2" s="1"/>
  <c r="BA70" i="2"/>
  <c r="CF78" i="2"/>
  <c r="DK78" i="2" s="1"/>
  <c r="BA78" i="2"/>
  <c r="CF84" i="2"/>
  <c r="DK84" i="2" s="1"/>
  <c r="BA84" i="2"/>
  <c r="CF82" i="2"/>
  <c r="DK82" i="2" s="1"/>
  <c r="BA82" i="2"/>
  <c r="CF75" i="2"/>
  <c r="DK75" i="2" s="1"/>
  <c r="BA75" i="2"/>
  <c r="CF71" i="2"/>
  <c r="DK71" i="2" s="1"/>
  <c r="BA71" i="2"/>
  <c r="CF24" i="2"/>
  <c r="DK24" i="2" s="1"/>
  <c r="BA24" i="2"/>
  <c r="CF28" i="2"/>
  <c r="DK28" i="2" s="1"/>
  <c r="BA28" i="2"/>
  <c r="CF85" i="2"/>
  <c r="DK85" i="2" s="1"/>
  <c r="BA85" i="2"/>
  <c r="CF14" i="2"/>
  <c r="DK14" i="2" s="1"/>
  <c r="BA14" i="2"/>
  <c r="BA22" i="2"/>
  <c r="CF22" i="2"/>
  <c r="DK22" i="2" s="1"/>
  <c r="CF7" i="2"/>
  <c r="DK7" i="2" s="1"/>
  <c r="BA7" i="2"/>
  <c r="CF89" i="2"/>
  <c r="DK89" i="2" s="1"/>
  <c r="BA89" i="2"/>
  <c r="CF10" i="2"/>
  <c r="DK10" i="2" s="1"/>
  <c r="BA10" i="2"/>
  <c r="CF19" i="2"/>
  <c r="DK19" i="2" s="1"/>
  <c r="BA19" i="2"/>
  <c r="CF23" i="2"/>
  <c r="DK23" i="2" s="1"/>
  <c r="BA23" i="2"/>
  <c r="CF34" i="2"/>
  <c r="DK34" i="2" s="1"/>
  <c r="BA34" i="2"/>
  <c r="CF8" i="2"/>
  <c r="DK8" i="2" s="1"/>
  <c r="BA8" i="2"/>
  <c r="CF50" i="2"/>
  <c r="DK50" i="2" s="1"/>
  <c r="BA50" i="2"/>
  <c r="CF58" i="2"/>
  <c r="DK58" i="2" s="1"/>
  <c r="BA58" i="2"/>
  <c r="CF66" i="2"/>
  <c r="DK66" i="2" s="1"/>
  <c r="BA66" i="2"/>
  <c r="CF88" i="2"/>
  <c r="DK88" i="2" s="1"/>
  <c r="BA88" i="2"/>
  <c r="CF91" i="2"/>
  <c r="DK91" i="2" s="1"/>
  <c r="BA91" i="2"/>
  <c r="CF93" i="2"/>
  <c r="DK93" i="2" s="1"/>
  <c r="BA93" i="2"/>
  <c r="CF12" i="2"/>
  <c r="DK12" i="2" s="1"/>
  <c r="BA12" i="2"/>
  <c r="CF20" i="2"/>
  <c r="DK20" i="2" s="1"/>
  <c r="BA20" i="2"/>
  <c r="CF61" i="2"/>
  <c r="DK61" i="2" s="1"/>
  <c r="BA61" i="2"/>
  <c r="CF18" i="2"/>
  <c r="DK18" i="2" s="1"/>
  <c r="BA18" i="2"/>
  <c r="CF26" i="2"/>
  <c r="DK26" i="2" s="1"/>
  <c r="BA26" i="2"/>
  <c r="BA67" i="2"/>
  <c r="CF67" i="2"/>
  <c r="DK67" i="2" s="1"/>
  <c r="CF9" i="2"/>
  <c r="DK9" i="2" s="1"/>
  <c r="BA9" i="2"/>
  <c r="CF13" i="2"/>
  <c r="DK13" i="2" s="1"/>
  <c r="BA13" i="2"/>
  <c r="CF17" i="2"/>
  <c r="DK17" i="2" s="1"/>
  <c r="BA17" i="2"/>
  <c r="CF21" i="2"/>
  <c r="DK21" i="2" s="1"/>
  <c r="BA21" i="2"/>
  <c r="CF25" i="2"/>
  <c r="DK25" i="2" s="1"/>
  <c r="BA25" i="2"/>
  <c r="CF27" i="2"/>
  <c r="DK27" i="2" s="1"/>
  <c r="BA27" i="2"/>
  <c r="CF29" i="2"/>
  <c r="DK29" i="2" s="1"/>
  <c r="BA29" i="2"/>
  <c r="CF31" i="2"/>
  <c r="DK31" i="2" s="1"/>
  <c r="BA31" i="2"/>
  <c r="CF96" i="2"/>
  <c r="DK96" i="2" s="1"/>
  <c r="BA96" i="2"/>
  <c r="CF35" i="2"/>
  <c r="DK35" i="2" s="1"/>
  <c r="BA35" i="2"/>
  <c r="BA37" i="2"/>
  <c r="CF37" i="2"/>
  <c r="DK37" i="2" s="1"/>
  <c r="CF39" i="2"/>
  <c r="DK39" i="2" s="1"/>
  <c r="BA39" i="2"/>
  <c r="BA41" i="2"/>
  <c r="CF41" i="2"/>
  <c r="DK41" i="2" s="1"/>
  <c r="CF43" i="2"/>
  <c r="DK43" i="2" s="1"/>
  <c r="BA43" i="2"/>
  <c r="BA45" i="2"/>
  <c r="CF45" i="2"/>
  <c r="DK45" i="2" s="1"/>
  <c r="CF15" i="2"/>
  <c r="DK15" i="2" s="1"/>
  <c r="BA15" i="2"/>
  <c r="BA49" i="2"/>
  <c r="CF49" i="2"/>
  <c r="DK49" i="2" s="1"/>
  <c r="CF51" i="2"/>
  <c r="DK51" i="2" s="1"/>
  <c r="BA51" i="2"/>
  <c r="BA94" i="2"/>
  <c r="CF94" i="2"/>
  <c r="DK94" i="2" s="1"/>
  <c r="CF55" i="2"/>
  <c r="DK55" i="2" s="1"/>
  <c r="BA55" i="2"/>
  <c r="BA57" i="2"/>
  <c r="CF57" i="2"/>
  <c r="DK57" i="2" s="1"/>
  <c r="CF59" i="2"/>
  <c r="DK59" i="2" s="1"/>
  <c r="BA59" i="2"/>
  <c r="BA47" i="2"/>
  <c r="CF47" i="2"/>
  <c r="DK47" i="2" s="1"/>
  <c r="CF6" i="2"/>
  <c r="DK6" i="2" s="1"/>
  <c r="BA6" i="2"/>
  <c r="BA65" i="2"/>
  <c r="CF65" i="2"/>
  <c r="DK65" i="2" s="1"/>
  <c r="CF11" i="2"/>
  <c r="DK11" i="2" s="1"/>
  <c r="BA11" i="2"/>
  <c r="BA69" i="2"/>
  <c r="CF69" i="2"/>
  <c r="DK69" i="2" s="1"/>
  <c r="BA33" i="2"/>
  <c r="CF33" i="2"/>
  <c r="DK33" i="2" s="1"/>
  <c r="BA73" i="2"/>
  <c r="CF73" i="2"/>
  <c r="DK73" i="2" s="1"/>
  <c r="BA46" i="2"/>
  <c r="CF46" i="2"/>
  <c r="DK46" i="2" s="1"/>
  <c r="BA77" i="2"/>
  <c r="CF77" i="2"/>
  <c r="DK77" i="2" s="1"/>
  <c r="DL77" i="2" s="1"/>
  <c r="BA64" i="2"/>
  <c r="CF64" i="2"/>
  <c r="DK64" i="2" s="1"/>
  <c r="BA92" i="2"/>
  <c r="CF92" i="2"/>
  <c r="DK92" i="2" s="1"/>
  <c r="DL92" i="2" s="1"/>
  <c r="BA56" i="2"/>
  <c r="CF56" i="2"/>
  <c r="DK56" i="2" s="1"/>
  <c r="BA63" i="2"/>
  <c r="CF63" i="2"/>
  <c r="DK63" i="2" s="1"/>
  <c r="DL63" i="2" s="1"/>
  <c r="BA97" i="2"/>
  <c r="CF97" i="2"/>
  <c r="DK97" i="2" s="1"/>
  <c r="BA60" i="2"/>
  <c r="CF60" i="2"/>
  <c r="DK60" i="2" s="1"/>
  <c r="BA16" i="2"/>
  <c r="BB16" i="2" s="1"/>
  <c r="BC16" i="2" s="1"/>
  <c r="BD16" i="2" s="1"/>
  <c r="BE16" i="2" s="1"/>
  <c r="BF16" i="2" s="1"/>
  <c r="BG16" i="2" s="1"/>
  <c r="BH16" i="2" s="1"/>
  <c r="BI16" i="2" s="1"/>
  <c r="BJ16" i="2" s="1"/>
  <c r="BK16" i="2" s="1"/>
  <c r="BL16" i="2" s="1"/>
  <c r="BM16" i="2" s="1"/>
  <c r="BN16" i="2" s="1"/>
  <c r="BO16" i="2" s="1"/>
  <c r="BP16" i="2" s="1"/>
  <c r="BQ16" i="2" s="1"/>
  <c r="BR16" i="2" s="1"/>
  <c r="BS16" i="2" s="1"/>
  <c r="BT16" i="2" s="1"/>
  <c r="BU16" i="2" s="1"/>
  <c r="BV16" i="2" s="1"/>
  <c r="BW16" i="2" s="1"/>
  <c r="BX16" i="2" s="1"/>
  <c r="BY16" i="2" s="1"/>
  <c r="BZ16" i="2" s="1"/>
  <c r="CA16" i="2" s="1"/>
  <c r="CB16" i="2" s="1"/>
  <c r="CC16" i="2" s="1"/>
  <c r="CD16" i="2" s="1"/>
  <c r="CE16" i="2" s="1"/>
  <c r="CF16" i="2"/>
  <c r="DK16" i="2" s="1"/>
  <c r="BA68" i="2"/>
  <c r="CF68" i="2"/>
  <c r="DK68" i="2" s="1"/>
  <c r="BA95" i="2"/>
  <c r="CF95" i="2"/>
  <c r="DK95" i="2" s="1"/>
  <c r="AI97" i="29" l="1"/>
  <c r="BN97" i="29" s="1"/>
  <c r="AI88" i="29"/>
  <c r="BN88" i="29" s="1"/>
  <c r="AI95" i="29"/>
  <c r="BN95" i="29" s="1"/>
  <c r="AI10" i="29"/>
  <c r="BN10" i="29" s="1"/>
  <c r="AI61" i="29"/>
  <c r="BN61" i="29" s="1"/>
  <c r="AI6" i="29"/>
  <c r="BN6" i="29" s="1"/>
  <c r="AI47" i="29"/>
  <c r="AI16" i="29"/>
  <c r="BN16" i="29" s="1"/>
  <c r="AI63" i="29"/>
  <c r="BN63" i="29" s="1"/>
  <c r="AI90" i="29"/>
  <c r="BN90" i="29" s="1"/>
  <c r="AI72" i="29"/>
  <c r="BN72" i="29" s="1"/>
  <c r="AI86" i="29"/>
  <c r="BN86" i="29" s="1"/>
  <c r="AI14" i="29"/>
  <c r="BN14" i="29" s="1"/>
  <c r="AI74" i="29"/>
  <c r="BN74" i="29" s="1"/>
  <c r="AI84" i="29"/>
  <c r="BN84" i="29" s="1"/>
  <c r="AI46" i="29"/>
  <c r="BN46" i="29" s="1"/>
  <c r="AI48" i="29"/>
  <c r="BN48" i="29" s="1"/>
  <c r="FI3" i="2"/>
  <c r="V10" i="32" s="1"/>
  <c r="CM3" i="2"/>
  <c r="CY3" i="2"/>
  <c r="FE3" i="2"/>
  <c r="R10" i="32" s="1"/>
  <c r="CI3" i="2"/>
  <c r="CU3" i="2"/>
  <c r="DG3" i="2"/>
  <c r="FA3" i="2"/>
  <c r="N10" i="32" s="1"/>
  <c r="FM3" i="2"/>
  <c r="Z10" i="32" s="1"/>
  <c r="ES3" i="2"/>
  <c r="F10" i="32" s="1"/>
  <c r="AJ15" i="29"/>
  <c r="BO15" i="29" s="1"/>
  <c r="AI53" i="29"/>
  <c r="BN53" i="29" s="1"/>
  <c r="AI71" i="29"/>
  <c r="BN71" i="29" s="1"/>
  <c r="AI89" i="29"/>
  <c r="BN89" i="29" s="1"/>
  <c r="AI79" i="29"/>
  <c r="BN79" i="29" s="1"/>
  <c r="AI42" i="29"/>
  <c r="BN42" i="29" s="1"/>
  <c r="AI81" i="29"/>
  <c r="BN81" i="29" s="1"/>
  <c r="AI56" i="29"/>
  <c r="BN56" i="29" s="1"/>
  <c r="AI64" i="29"/>
  <c r="FQ3" i="2"/>
  <c r="AD10" i="32" s="1"/>
  <c r="DC3" i="2"/>
  <c r="CQ3" i="2"/>
  <c r="EW3" i="2"/>
  <c r="J10" i="32" s="1"/>
  <c r="FT3" i="2"/>
  <c r="FL3" i="2"/>
  <c r="Y10" i="32" s="1"/>
  <c r="FD3" i="2"/>
  <c r="Q10" i="32" s="1"/>
  <c r="EV3" i="2"/>
  <c r="I10" i="32" s="1"/>
  <c r="FR3" i="2"/>
  <c r="AE10" i="32" s="1"/>
  <c r="FJ3" i="2"/>
  <c r="W10" i="32" s="1"/>
  <c r="FB3" i="2"/>
  <c r="O10" i="32" s="1"/>
  <c r="ET3" i="2"/>
  <c r="G10" i="32" s="1"/>
  <c r="EQ3" i="2"/>
  <c r="D10" i="32" s="1"/>
  <c r="EU3" i="2"/>
  <c r="H10" i="32" s="1"/>
  <c r="EY3" i="2"/>
  <c r="L10" i="32" s="1"/>
  <c r="FC3" i="2"/>
  <c r="P10" i="32" s="1"/>
  <c r="FG3" i="2"/>
  <c r="T10" i="32" s="1"/>
  <c r="FK3" i="2"/>
  <c r="X10" i="32" s="1"/>
  <c r="FO3" i="2"/>
  <c r="AB10" i="32" s="1"/>
  <c r="FS3" i="2"/>
  <c r="AF10" i="32" s="1"/>
  <c r="FP3" i="2"/>
  <c r="AC10" i="32" s="1"/>
  <c r="FH3" i="2"/>
  <c r="U10" i="32" s="1"/>
  <c r="EZ3" i="2"/>
  <c r="M10" i="32" s="1"/>
  <c r="ER3" i="2"/>
  <c r="E10" i="32" s="1"/>
  <c r="FN3" i="2"/>
  <c r="AA10" i="32" s="1"/>
  <c r="FF3" i="2"/>
  <c r="S10" i="32" s="1"/>
  <c r="EX3" i="2"/>
  <c r="K10" i="32" s="1"/>
  <c r="MA4" i="2"/>
  <c r="OG4" i="2"/>
  <c r="DJ3" i="2"/>
  <c r="DB3" i="2"/>
  <c r="CT3" i="2"/>
  <c r="CL3" i="2"/>
  <c r="DH3" i="2"/>
  <c r="CZ3" i="2"/>
  <c r="CR3" i="2"/>
  <c r="CJ3" i="2"/>
  <c r="CG3" i="2"/>
  <c r="CK3" i="2"/>
  <c r="CO3" i="2"/>
  <c r="CS3" i="2"/>
  <c r="CW3" i="2"/>
  <c r="DA3" i="2"/>
  <c r="DE3" i="2"/>
  <c r="DI3" i="2"/>
  <c r="DF3" i="2"/>
  <c r="CX3" i="2"/>
  <c r="CP3" i="2"/>
  <c r="CH3" i="2"/>
  <c r="DD3" i="2"/>
  <c r="CV3" i="2"/>
  <c r="CN3" i="2"/>
  <c r="QO4" i="2"/>
  <c r="QP4" i="2" s="1"/>
  <c r="AI91" i="29"/>
  <c r="BN91" i="29" s="1"/>
  <c r="AI92" i="29"/>
  <c r="BN92" i="29" s="1"/>
  <c r="AI82" i="29"/>
  <c r="BN82" i="29" s="1"/>
  <c r="AI67" i="29"/>
  <c r="BN67" i="29" s="1"/>
  <c r="AI44" i="29"/>
  <c r="BN44" i="29" s="1"/>
  <c r="BN96" i="29"/>
  <c r="AI33" i="29"/>
  <c r="BN33" i="29" s="1"/>
  <c r="AI93" i="29"/>
  <c r="BN93" i="29" s="1"/>
  <c r="AI8" i="29"/>
  <c r="BN8" i="29" s="1"/>
  <c r="AI60" i="29"/>
  <c r="BN60" i="29" s="1"/>
  <c r="AI98" i="29"/>
  <c r="BN98" i="29" s="1"/>
  <c r="AI34" i="29"/>
  <c r="BN34" i="29" s="1"/>
  <c r="AI68" i="29"/>
  <c r="BN68" i="29" s="1"/>
  <c r="AI75" i="29"/>
  <c r="BN75" i="29" s="1"/>
  <c r="AJ31" i="29"/>
  <c r="BO31" i="29" s="1"/>
  <c r="AJ66" i="29"/>
  <c r="BN32" i="29"/>
  <c r="BN52" i="29"/>
  <c r="AJ65" i="29"/>
  <c r="BO65" i="29" s="1"/>
  <c r="AJ70" i="29"/>
  <c r="BO70" i="29" s="1"/>
  <c r="AJ77" i="29"/>
  <c r="BO77" i="29" s="1"/>
  <c r="AJ69" i="29"/>
  <c r="BO69" i="29" s="1"/>
  <c r="BN83" i="29"/>
  <c r="BN36" i="29"/>
  <c r="BN5" i="29"/>
  <c r="DL47" i="2"/>
  <c r="DM47" i="2" s="1"/>
  <c r="DN47" i="2" s="1"/>
  <c r="DO47" i="2" s="1"/>
  <c r="DP47" i="2" s="1"/>
  <c r="DQ47" i="2" s="1"/>
  <c r="DR47" i="2" s="1"/>
  <c r="DS47" i="2" s="1"/>
  <c r="DT47" i="2" s="1"/>
  <c r="DU47" i="2" s="1"/>
  <c r="DV47" i="2" s="1"/>
  <c r="DW47" i="2" s="1"/>
  <c r="DX47" i="2" s="1"/>
  <c r="DY47" i="2" s="1"/>
  <c r="DZ47" i="2" s="1"/>
  <c r="EA47" i="2" s="1"/>
  <c r="EB47" i="2" s="1"/>
  <c r="EC47" i="2" s="1"/>
  <c r="ED47" i="2" s="1"/>
  <c r="EE47" i="2" s="1"/>
  <c r="EF47" i="2" s="1"/>
  <c r="EG47" i="2" s="1"/>
  <c r="EH47" i="2" s="1"/>
  <c r="EI47" i="2" s="1"/>
  <c r="EJ47" i="2" s="1"/>
  <c r="EK47" i="2" s="1"/>
  <c r="EL47" i="2" s="1"/>
  <c r="EM47" i="2" s="1"/>
  <c r="EN47" i="2" s="1"/>
  <c r="EO47" i="2" s="1"/>
  <c r="AJ30" i="29"/>
  <c r="BO30" i="29" s="1"/>
  <c r="AJ17" i="29"/>
  <c r="BO17" i="29" s="1"/>
  <c r="BN49" i="29"/>
  <c r="DL60" i="2"/>
  <c r="DM60" i="2" s="1"/>
  <c r="DN60" i="2" s="1"/>
  <c r="DO60" i="2" s="1"/>
  <c r="DP60" i="2" s="1"/>
  <c r="DQ60" i="2" s="1"/>
  <c r="DR60" i="2" s="1"/>
  <c r="DS60" i="2" s="1"/>
  <c r="DT60" i="2" s="1"/>
  <c r="DU60" i="2" s="1"/>
  <c r="DV60" i="2" s="1"/>
  <c r="DW60" i="2" s="1"/>
  <c r="DX60" i="2" s="1"/>
  <c r="DY60" i="2" s="1"/>
  <c r="DZ60" i="2" s="1"/>
  <c r="EA60" i="2" s="1"/>
  <c r="EB60" i="2" s="1"/>
  <c r="EC60" i="2" s="1"/>
  <c r="ED60" i="2" s="1"/>
  <c r="EE60" i="2" s="1"/>
  <c r="EF60" i="2" s="1"/>
  <c r="EG60" i="2" s="1"/>
  <c r="EH60" i="2" s="1"/>
  <c r="EI60" i="2" s="1"/>
  <c r="EJ60" i="2" s="1"/>
  <c r="EK60" i="2" s="1"/>
  <c r="EL60" i="2" s="1"/>
  <c r="EM60" i="2" s="1"/>
  <c r="EN60" i="2" s="1"/>
  <c r="EO60" i="2" s="1"/>
  <c r="DL65" i="2"/>
  <c r="DM65" i="2" s="1"/>
  <c r="DN65" i="2" s="1"/>
  <c r="DO65" i="2" s="1"/>
  <c r="DP65" i="2" s="1"/>
  <c r="DQ65" i="2" s="1"/>
  <c r="DR65" i="2" s="1"/>
  <c r="DS65" i="2" s="1"/>
  <c r="DT65" i="2" s="1"/>
  <c r="DU65" i="2" s="1"/>
  <c r="DV65" i="2" s="1"/>
  <c r="DW65" i="2" s="1"/>
  <c r="DX65" i="2" s="1"/>
  <c r="DY65" i="2" s="1"/>
  <c r="DZ65" i="2" s="1"/>
  <c r="EA65" i="2" s="1"/>
  <c r="EB65" i="2" s="1"/>
  <c r="EC65" i="2" s="1"/>
  <c r="ED65" i="2" s="1"/>
  <c r="EE65" i="2" s="1"/>
  <c r="EF65" i="2" s="1"/>
  <c r="EG65" i="2" s="1"/>
  <c r="EH65" i="2" s="1"/>
  <c r="EI65" i="2" s="1"/>
  <c r="EJ65" i="2" s="1"/>
  <c r="EK65" i="2" s="1"/>
  <c r="EL65" i="2" s="1"/>
  <c r="EM65" i="2" s="1"/>
  <c r="EN65" i="2" s="1"/>
  <c r="EO65" i="2" s="1"/>
  <c r="BN29" i="29"/>
  <c r="AJ26" i="29"/>
  <c r="BO26" i="29" s="1"/>
  <c r="AJ19" i="29"/>
  <c r="BO19" i="29" s="1"/>
  <c r="DL68" i="2"/>
  <c r="DM68" i="2" s="1"/>
  <c r="DN68" i="2" s="1"/>
  <c r="DO68" i="2" s="1"/>
  <c r="DP68" i="2" s="1"/>
  <c r="DQ68" i="2" s="1"/>
  <c r="DR68" i="2" s="1"/>
  <c r="DS68" i="2" s="1"/>
  <c r="DT68" i="2" s="1"/>
  <c r="DU68" i="2" s="1"/>
  <c r="DV68" i="2" s="1"/>
  <c r="DW68" i="2" s="1"/>
  <c r="DX68" i="2" s="1"/>
  <c r="DY68" i="2" s="1"/>
  <c r="DZ68" i="2" s="1"/>
  <c r="EA68" i="2" s="1"/>
  <c r="EB68" i="2" s="1"/>
  <c r="EC68" i="2" s="1"/>
  <c r="ED68" i="2" s="1"/>
  <c r="EE68" i="2" s="1"/>
  <c r="EF68" i="2" s="1"/>
  <c r="EG68" i="2" s="1"/>
  <c r="EH68" i="2" s="1"/>
  <c r="EI68" i="2" s="1"/>
  <c r="EJ68" i="2" s="1"/>
  <c r="EK68" i="2" s="1"/>
  <c r="EL68" i="2" s="1"/>
  <c r="EM68" i="2" s="1"/>
  <c r="EN68" i="2" s="1"/>
  <c r="EO68" i="2" s="1"/>
  <c r="DL45" i="2"/>
  <c r="DM45" i="2" s="1"/>
  <c r="DN45" i="2" s="1"/>
  <c r="DO45" i="2" s="1"/>
  <c r="DP45" i="2" s="1"/>
  <c r="DQ45" i="2" s="1"/>
  <c r="DR45" i="2" s="1"/>
  <c r="DS45" i="2" s="1"/>
  <c r="DT45" i="2" s="1"/>
  <c r="DU45" i="2" s="1"/>
  <c r="DV45" i="2" s="1"/>
  <c r="DW45" i="2" s="1"/>
  <c r="DX45" i="2" s="1"/>
  <c r="DY45" i="2" s="1"/>
  <c r="DZ45" i="2" s="1"/>
  <c r="EA45" i="2" s="1"/>
  <c r="EB45" i="2" s="1"/>
  <c r="EC45" i="2" s="1"/>
  <c r="ED45" i="2" s="1"/>
  <c r="EE45" i="2" s="1"/>
  <c r="EF45" i="2" s="1"/>
  <c r="EG45" i="2" s="1"/>
  <c r="EH45" i="2" s="1"/>
  <c r="EI45" i="2" s="1"/>
  <c r="EJ45" i="2" s="1"/>
  <c r="EK45" i="2" s="1"/>
  <c r="EL45" i="2" s="1"/>
  <c r="EM45" i="2" s="1"/>
  <c r="EN45" i="2" s="1"/>
  <c r="EO45" i="2" s="1"/>
  <c r="BN40" i="29"/>
  <c r="BN54" i="29"/>
  <c r="AJ62" i="29"/>
  <c r="BO62" i="29" s="1"/>
  <c r="AJ27" i="29"/>
  <c r="BO27" i="29" s="1"/>
  <c r="AJ58" i="29"/>
  <c r="BO58" i="29" s="1"/>
  <c r="AJ25" i="29"/>
  <c r="BO25" i="29" s="1"/>
  <c r="AJ13" i="29"/>
  <c r="BO13" i="29" s="1"/>
  <c r="AJ59" i="29"/>
  <c r="BO59" i="29" s="1"/>
  <c r="BN24" i="29"/>
  <c r="AJ21" i="29"/>
  <c r="BO21" i="29" s="1"/>
  <c r="AJ57" i="29"/>
  <c r="BO57" i="29" s="1"/>
  <c r="AJ4" i="29"/>
  <c r="AJ51" i="29"/>
  <c r="BO51" i="29" s="1"/>
  <c r="AJ7" i="29"/>
  <c r="BO7" i="29" s="1"/>
  <c r="AJ87" i="29"/>
  <c r="BO87" i="29" s="1"/>
  <c r="AJ12" i="29"/>
  <c r="BO12" i="29" s="1"/>
  <c r="AJ36" i="29"/>
  <c r="AJ11" i="29"/>
  <c r="BO11" i="29" s="1"/>
  <c r="AJ32" i="29"/>
  <c r="BN55" i="29"/>
  <c r="BN20" i="29"/>
  <c r="AJ23" i="29"/>
  <c r="BO23" i="29" s="1"/>
  <c r="AJ52" i="29"/>
  <c r="DL49" i="2"/>
  <c r="DM49" i="2" s="1"/>
  <c r="DN49" i="2" s="1"/>
  <c r="DO49" i="2" s="1"/>
  <c r="DP49" i="2" s="1"/>
  <c r="DQ49" i="2" s="1"/>
  <c r="DR49" i="2" s="1"/>
  <c r="DS49" i="2" s="1"/>
  <c r="DT49" i="2" s="1"/>
  <c r="DU49" i="2" s="1"/>
  <c r="DV49" i="2" s="1"/>
  <c r="DW49" i="2" s="1"/>
  <c r="DX49" i="2" s="1"/>
  <c r="DY49" i="2" s="1"/>
  <c r="DZ49" i="2" s="1"/>
  <c r="EA49" i="2" s="1"/>
  <c r="EB49" i="2" s="1"/>
  <c r="EC49" i="2" s="1"/>
  <c r="ED49" i="2" s="1"/>
  <c r="EE49" i="2" s="1"/>
  <c r="EF49" i="2" s="1"/>
  <c r="EG49" i="2" s="1"/>
  <c r="EH49" i="2" s="1"/>
  <c r="EI49" i="2" s="1"/>
  <c r="EJ49" i="2" s="1"/>
  <c r="EK49" i="2" s="1"/>
  <c r="EL49" i="2" s="1"/>
  <c r="EM49" i="2" s="1"/>
  <c r="EN49" i="2" s="1"/>
  <c r="EO49" i="2" s="1"/>
  <c r="AJ18" i="29"/>
  <c r="BO18" i="29" s="1"/>
  <c r="AJ28" i="29"/>
  <c r="BO28" i="29" s="1"/>
  <c r="AJ22" i="29"/>
  <c r="BO22" i="29" s="1"/>
  <c r="AJ37" i="29"/>
  <c r="BO37" i="29" s="1"/>
  <c r="AJ41" i="29"/>
  <c r="BO41" i="29" s="1"/>
  <c r="AJ50" i="29"/>
  <c r="BO50" i="29" s="1"/>
  <c r="AJ35" i="29"/>
  <c r="BO35" i="29" s="1"/>
  <c r="QK91" i="2"/>
  <c r="XH42" i="2"/>
  <c r="BO78" i="29"/>
  <c r="BO85" i="29"/>
  <c r="BO9" i="29"/>
  <c r="BO39" i="29"/>
  <c r="BN43" i="29"/>
  <c r="BN38" i="29"/>
  <c r="BN80" i="29"/>
  <c r="BN66" i="29"/>
  <c r="BN45" i="29"/>
  <c r="ZQ42" i="2"/>
  <c r="YL42" i="2"/>
  <c r="SN42" i="2"/>
  <c r="AAW42" i="2" s="1"/>
  <c r="BX42" i="2"/>
  <c r="TU42" i="2" s="1"/>
  <c r="UY42" i="2"/>
  <c r="RJ42" i="2"/>
  <c r="WD42" i="2" s="1"/>
  <c r="GR42" i="2"/>
  <c r="RS76" i="2"/>
  <c r="AAB76" i="2" s="1"/>
  <c r="RS36" i="2"/>
  <c r="AAB36" i="2" s="1"/>
  <c r="FW82" i="2"/>
  <c r="FW78" i="2"/>
  <c r="FW70" i="2"/>
  <c r="FW62" i="2"/>
  <c r="FW54" i="2"/>
  <c r="FW53" i="2"/>
  <c r="FW38" i="2"/>
  <c r="FW30" i="2"/>
  <c r="FW86" i="2"/>
  <c r="FW72" i="2"/>
  <c r="FW48" i="2"/>
  <c r="FW40" i="2"/>
  <c r="RS32" i="2"/>
  <c r="AAB32" i="2" s="1"/>
  <c r="RS52" i="2"/>
  <c r="AAB52" i="2" s="1"/>
  <c r="FV83" i="2"/>
  <c r="AJ83" i="29" s="1"/>
  <c r="DL86" i="2"/>
  <c r="DM86" i="2" s="1"/>
  <c r="DN86" i="2" s="1"/>
  <c r="DO86" i="2" s="1"/>
  <c r="DP86" i="2" s="1"/>
  <c r="DQ86" i="2" s="1"/>
  <c r="DR86" i="2" s="1"/>
  <c r="DS86" i="2" s="1"/>
  <c r="DT86" i="2" s="1"/>
  <c r="DU86" i="2" s="1"/>
  <c r="DV86" i="2" s="1"/>
  <c r="DW86" i="2" s="1"/>
  <c r="DX86" i="2" s="1"/>
  <c r="DY86" i="2" s="1"/>
  <c r="DZ86" i="2" s="1"/>
  <c r="EA86" i="2" s="1"/>
  <c r="EB86" i="2" s="1"/>
  <c r="EC86" i="2" s="1"/>
  <c r="ED86" i="2" s="1"/>
  <c r="EE86" i="2" s="1"/>
  <c r="EF86" i="2" s="1"/>
  <c r="EG86" i="2" s="1"/>
  <c r="EH86" i="2" s="1"/>
  <c r="EI86" i="2" s="1"/>
  <c r="EJ86" i="2" s="1"/>
  <c r="EK86" i="2" s="1"/>
  <c r="EL86" i="2" s="1"/>
  <c r="EM86" i="2" s="1"/>
  <c r="EN86" i="2" s="1"/>
  <c r="EO86" i="2" s="1"/>
  <c r="DL80" i="2"/>
  <c r="DM80" i="2" s="1"/>
  <c r="DN80" i="2" s="1"/>
  <c r="DO80" i="2" s="1"/>
  <c r="DP80" i="2" s="1"/>
  <c r="DQ80" i="2" s="1"/>
  <c r="DR80" i="2" s="1"/>
  <c r="DS80" i="2" s="1"/>
  <c r="DT80" i="2" s="1"/>
  <c r="DU80" i="2" s="1"/>
  <c r="DV80" i="2" s="1"/>
  <c r="DW80" i="2" s="1"/>
  <c r="DX80" i="2" s="1"/>
  <c r="DY80" i="2" s="1"/>
  <c r="DZ80" i="2" s="1"/>
  <c r="EA80" i="2" s="1"/>
  <c r="EB80" i="2" s="1"/>
  <c r="EC80" i="2" s="1"/>
  <c r="ED80" i="2" s="1"/>
  <c r="EE80" i="2" s="1"/>
  <c r="EF80" i="2" s="1"/>
  <c r="EG80" i="2" s="1"/>
  <c r="EH80" i="2" s="1"/>
  <c r="EI80" i="2" s="1"/>
  <c r="EJ80" i="2" s="1"/>
  <c r="EK80" i="2" s="1"/>
  <c r="EL80" i="2" s="1"/>
  <c r="EM80" i="2" s="1"/>
  <c r="EN80" i="2" s="1"/>
  <c r="EO80" i="2" s="1"/>
  <c r="DL81" i="2"/>
  <c r="DM81" i="2" s="1"/>
  <c r="DN81" i="2" s="1"/>
  <c r="DO81" i="2" s="1"/>
  <c r="DP81" i="2" s="1"/>
  <c r="DQ81" i="2" s="1"/>
  <c r="DR81" i="2" s="1"/>
  <c r="DS81" i="2" s="1"/>
  <c r="DT81" i="2" s="1"/>
  <c r="DU81" i="2" s="1"/>
  <c r="DV81" i="2" s="1"/>
  <c r="DW81" i="2" s="1"/>
  <c r="DX81" i="2" s="1"/>
  <c r="DY81" i="2" s="1"/>
  <c r="DZ81" i="2" s="1"/>
  <c r="EA81" i="2" s="1"/>
  <c r="EB81" i="2" s="1"/>
  <c r="EC81" i="2" s="1"/>
  <c r="ED81" i="2" s="1"/>
  <c r="EE81" i="2" s="1"/>
  <c r="EF81" i="2" s="1"/>
  <c r="EG81" i="2" s="1"/>
  <c r="EH81" i="2" s="1"/>
  <c r="EI81" i="2" s="1"/>
  <c r="EJ81" i="2" s="1"/>
  <c r="EK81" i="2" s="1"/>
  <c r="EL81" i="2" s="1"/>
  <c r="EM81" i="2" s="1"/>
  <c r="EN81" i="2" s="1"/>
  <c r="EO81" i="2" s="1"/>
  <c r="DL48" i="2"/>
  <c r="DM48" i="2" s="1"/>
  <c r="DN48" i="2" s="1"/>
  <c r="DO48" i="2" s="1"/>
  <c r="DP48" i="2" s="1"/>
  <c r="DQ48" i="2" s="1"/>
  <c r="DR48" i="2" s="1"/>
  <c r="DS48" i="2" s="1"/>
  <c r="DT48" i="2" s="1"/>
  <c r="DU48" i="2" s="1"/>
  <c r="DV48" i="2" s="1"/>
  <c r="DW48" i="2" s="1"/>
  <c r="DX48" i="2" s="1"/>
  <c r="DY48" i="2" s="1"/>
  <c r="DZ48" i="2" s="1"/>
  <c r="EA48" i="2" s="1"/>
  <c r="EB48" i="2" s="1"/>
  <c r="EC48" i="2" s="1"/>
  <c r="ED48" i="2" s="1"/>
  <c r="EE48" i="2" s="1"/>
  <c r="EF48" i="2" s="1"/>
  <c r="EG48" i="2" s="1"/>
  <c r="EH48" i="2" s="1"/>
  <c r="EI48" i="2" s="1"/>
  <c r="EJ48" i="2" s="1"/>
  <c r="EK48" i="2" s="1"/>
  <c r="EL48" i="2" s="1"/>
  <c r="EM48" i="2" s="1"/>
  <c r="EN48" i="2" s="1"/>
  <c r="EO48" i="2" s="1"/>
  <c r="DL40" i="2"/>
  <c r="DM40" i="2" s="1"/>
  <c r="DN40" i="2" s="1"/>
  <c r="DO40" i="2" s="1"/>
  <c r="DP40" i="2" s="1"/>
  <c r="DQ40" i="2" s="1"/>
  <c r="DR40" i="2" s="1"/>
  <c r="DS40" i="2" s="1"/>
  <c r="DT40" i="2" s="1"/>
  <c r="DU40" i="2" s="1"/>
  <c r="DV40" i="2" s="1"/>
  <c r="DW40" i="2" s="1"/>
  <c r="DX40" i="2" s="1"/>
  <c r="DY40" i="2" s="1"/>
  <c r="DZ40" i="2" s="1"/>
  <c r="EA40" i="2" s="1"/>
  <c r="EB40" i="2" s="1"/>
  <c r="EC40" i="2" s="1"/>
  <c r="ED40" i="2" s="1"/>
  <c r="EE40" i="2" s="1"/>
  <c r="EF40" i="2" s="1"/>
  <c r="EG40" i="2" s="1"/>
  <c r="EH40" i="2" s="1"/>
  <c r="EI40" i="2" s="1"/>
  <c r="EJ40" i="2" s="1"/>
  <c r="EK40" i="2" s="1"/>
  <c r="EL40" i="2" s="1"/>
  <c r="EM40" i="2" s="1"/>
  <c r="EN40" i="2" s="1"/>
  <c r="EO40" i="2" s="1"/>
  <c r="DL72" i="2"/>
  <c r="DM72" i="2" s="1"/>
  <c r="DN72" i="2" s="1"/>
  <c r="DO72" i="2" s="1"/>
  <c r="DP72" i="2" s="1"/>
  <c r="DQ72" i="2" s="1"/>
  <c r="DR72" i="2" s="1"/>
  <c r="DS72" i="2" s="1"/>
  <c r="DT72" i="2" s="1"/>
  <c r="DU72" i="2" s="1"/>
  <c r="DV72" i="2" s="1"/>
  <c r="DW72" i="2" s="1"/>
  <c r="DX72" i="2" s="1"/>
  <c r="DY72" i="2" s="1"/>
  <c r="DZ72" i="2" s="1"/>
  <c r="EA72" i="2" s="1"/>
  <c r="EB72" i="2" s="1"/>
  <c r="EC72" i="2" s="1"/>
  <c r="ED72" i="2" s="1"/>
  <c r="EE72" i="2" s="1"/>
  <c r="EF72" i="2" s="1"/>
  <c r="EG72" i="2" s="1"/>
  <c r="EH72" i="2" s="1"/>
  <c r="EI72" i="2" s="1"/>
  <c r="EJ72" i="2" s="1"/>
  <c r="EK72" i="2" s="1"/>
  <c r="EL72" i="2" s="1"/>
  <c r="EM72" i="2" s="1"/>
  <c r="EN72" i="2" s="1"/>
  <c r="EO72" i="2" s="1"/>
  <c r="FW28" i="2"/>
  <c r="DL5" i="2"/>
  <c r="DM5" i="2" s="1"/>
  <c r="DN5" i="2" s="1"/>
  <c r="DO5" i="2" s="1"/>
  <c r="DP5" i="2" s="1"/>
  <c r="DQ5" i="2" s="1"/>
  <c r="DR5" i="2" s="1"/>
  <c r="DS5" i="2" s="1"/>
  <c r="DT5" i="2" s="1"/>
  <c r="DU5" i="2" s="1"/>
  <c r="DV5" i="2" s="1"/>
  <c r="DW5" i="2" s="1"/>
  <c r="DX5" i="2" s="1"/>
  <c r="DY5" i="2" s="1"/>
  <c r="DZ5" i="2" s="1"/>
  <c r="EA5" i="2" s="1"/>
  <c r="EB5" i="2" s="1"/>
  <c r="EC5" i="2" s="1"/>
  <c r="ED5" i="2" s="1"/>
  <c r="EE5" i="2" s="1"/>
  <c r="EF5" i="2" s="1"/>
  <c r="EG5" i="2" s="1"/>
  <c r="EH5" i="2" s="1"/>
  <c r="EI5" i="2" s="1"/>
  <c r="EJ5" i="2" s="1"/>
  <c r="EK5" i="2" s="1"/>
  <c r="EL5" i="2" s="1"/>
  <c r="EM5" i="2" s="1"/>
  <c r="EN5" i="2" s="1"/>
  <c r="EO5" i="2" s="1"/>
  <c r="FV90" i="2"/>
  <c r="AJ45" i="29" s="1"/>
  <c r="DL95" i="2"/>
  <c r="DM95" i="2" s="1"/>
  <c r="DN95" i="2" s="1"/>
  <c r="DO95" i="2" s="1"/>
  <c r="DP95" i="2" s="1"/>
  <c r="DQ95" i="2" s="1"/>
  <c r="DR95" i="2" s="1"/>
  <c r="DS95" i="2" s="1"/>
  <c r="DT95" i="2" s="1"/>
  <c r="DU95" i="2" s="1"/>
  <c r="DV95" i="2" s="1"/>
  <c r="DW95" i="2" s="1"/>
  <c r="DX95" i="2" s="1"/>
  <c r="DY95" i="2" s="1"/>
  <c r="DZ95" i="2" s="1"/>
  <c r="EA95" i="2" s="1"/>
  <c r="EB95" i="2" s="1"/>
  <c r="EC95" i="2" s="1"/>
  <c r="ED95" i="2" s="1"/>
  <c r="EE95" i="2" s="1"/>
  <c r="EF95" i="2" s="1"/>
  <c r="EG95" i="2" s="1"/>
  <c r="EH95" i="2" s="1"/>
  <c r="EI95" i="2" s="1"/>
  <c r="EJ95" i="2" s="1"/>
  <c r="EK95" i="2" s="1"/>
  <c r="EL95" i="2" s="1"/>
  <c r="EM95" i="2" s="1"/>
  <c r="EN95" i="2" s="1"/>
  <c r="EO95" i="2" s="1"/>
  <c r="DL97" i="2"/>
  <c r="DM97" i="2" s="1"/>
  <c r="DN97" i="2" s="1"/>
  <c r="DO97" i="2" s="1"/>
  <c r="DP97" i="2" s="1"/>
  <c r="DQ97" i="2" s="1"/>
  <c r="DR97" i="2" s="1"/>
  <c r="DS97" i="2" s="1"/>
  <c r="DT97" i="2" s="1"/>
  <c r="DU97" i="2" s="1"/>
  <c r="DV97" i="2" s="1"/>
  <c r="DW97" i="2" s="1"/>
  <c r="DX97" i="2" s="1"/>
  <c r="DY97" i="2" s="1"/>
  <c r="DZ97" i="2" s="1"/>
  <c r="EA97" i="2" s="1"/>
  <c r="EB97" i="2" s="1"/>
  <c r="EC97" i="2" s="1"/>
  <c r="ED97" i="2" s="1"/>
  <c r="EE97" i="2" s="1"/>
  <c r="EF97" i="2" s="1"/>
  <c r="EG97" i="2" s="1"/>
  <c r="EH97" i="2" s="1"/>
  <c r="EI97" i="2" s="1"/>
  <c r="EJ97" i="2" s="1"/>
  <c r="EK97" i="2" s="1"/>
  <c r="EL97" i="2" s="1"/>
  <c r="EM97" i="2" s="1"/>
  <c r="EN97" i="2" s="1"/>
  <c r="EO97" i="2" s="1"/>
  <c r="DL46" i="2"/>
  <c r="DM46" i="2" s="1"/>
  <c r="DN46" i="2" s="1"/>
  <c r="DO46" i="2" s="1"/>
  <c r="DP46" i="2" s="1"/>
  <c r="DQ46" i="2" s="1"/>
  <c r="DR46" i="2" s="1"/>
  <c r="DS46" i="2" s="1"/>
  <c r="DT46" i="2" s="1"/>
  <c r="DU46" i="2" s="1"/>
  <c r="DV46" i="2" s="1"/>
  <c r="DW46" i="2" s="1"/>
  <c r="DX46" i="2" s="1"/>
  <c r="DY46" i="2" s="1"/>
  <c r="DZ46" i="2" s="1"/>
  <c r="EA46" i="2" s="1"/>
  <c r="EB46" i="2" s="1"/>
  <c r="EC46" i="2" s="1"/>
  <c r="ED46" i="2" s="1"/>
  <c r="EE46" i="2" s="1"/>
  <c r="EF46" i="2" s="1"/>
  <c r="EG46" i="2" s="1"/>
  <c r="EH46" i="2" s="1"/>
  <c r="EI46" i="2" s="1"/>
  <c r="EJ46" i="2" s="1"/>
  <c r="EK46" i="2" s="1"/>
  <c r="EL46" i="2" s="1"/>
  <c r="EM46" i="2" s="1"/>
  <c r="EN46" i="2" s="1"/>
  <c r="EO46" i="2" s="1"/>
  <c r="BB32" i="2"/>
  <c r="BC32" i="2" s="1"/>
  <c r="FV74" i="2"/>
  <c r="AJ96" i="29" s="1"/>
  <c r="BO96" i="29" s="1"/>
  <c r="DM77" i="2"/>
  <c r="DN77" i="2" s="1"/>
  <c r="DO77" i="2" s="1"/>
  <c r="DP77" i="2" s="1"/>
  <c r="DQ77" i="2" s="1"/>
  <c r="DR77" i="2" s="1"/>
  <c r="DS77" i="2" s="1"/>
  <c r="DT77" i="2" s="1"/>
  <c r="DU77" i="2" s="1"/>
  <c r="DV77" i="2" s="1"/>
  <c r="DW77" i="2" s="1"/>
  <c r="DX77" i="2" s="1"/>
  <c r="DY77" i="2" s="1"/>
  <c r="DZ77" i="2" s="1"/>
  <c r="EA77" i="2" s="1"/>
  <c r="EB77" i="2" s="1"/>
  <c r="EC77" i="2" s="1"/>
  <c r="ED77" i="2" s="1"/>
  <c r="EE77" i="2" s="1"/>
  <c r="EF77" i="2" s="1"/>
  <c r="EG77" i="2" s="1"/>
  <c r="EH77" i="2" s="1"/>
  <c r="EI77" i="2" s="1"/>
  <c r="EJ77" i="2" s="1"/>
  <c r="EK77" i="2" s="1"/>
  <c r="EL77" i="2" s="1"/>
  <c r="EM77" i="2" s="1"/>
  <c r="EN77" i="2" s="1"/>
  <c r="EO77" i="2" s="1"/>
  <c r="DL41" i="2"/>
  <c r="DM41" i="2" s="1"/>
  <c r="DN41" i="2" s="1"/>
  <c r="DO41" i="2" s="1"/>
  <c r="DP41" i="2" s="1"/>
  <c r="DQ41" i="2" s="1"/>
  <c r="DR41" i="2" s="1"/>
  <c r="DS41" i="2" s="1"/>
  <c r="DT41" i="2" s="1"/>
  <c r="DU41" i="2" s="1"/>
  <c r="DV41" i="2" s="1"/>
  <c r="DW41" i="2" s="1"/>
  <c r="DX41" i="2" s="1"/>
  <c r="DY41" i="2" s="1"/>
  <c r="DZ41" i="2" s="1"/>
  <c r="EA41" i="2" s="1"/>
  <c r="EB41" i="2" s="1"/>
  <c r="EC41" i="2" s="1"/>
  <c r="ED41" i="2" s="1"/>
  <c r="EE41" i="2" s="1"/>
  <c r="EF41" i="2" s="1"/>
  <c r="EG41" i="2" s="1"/>
  <c r="EH41" i="2" s="1"/>
  <c r="EI41" i="2" s="1"/>
  <c r="EJ41" i="2" s="1"/>
  <c r="EK41" i="2" s="1"/>
  <c r="EL41" i="2" s="1"/>
  <c r="EM41" i="2" s="1"/>
  <c r="EN41" i="2" s="1"/>
  <c r="EO41" i="2" s="1"/>
  <c r="DM92" i="2"/>
  <c r="DN92" i="2" s="1"/>
  <c r="DO92" i="2" s="1"/>
  <c r="DP92" i="2" s="1"/>
  <c r="DQ92" i="2" s="1"/>
  <c r="DR92" i="2" s="1"/>
  <c r="DS92" i="2" s="1"/>
  <c r="DT92" i="2" s="1"/>
  <c r="DU92" i="2" s="1"/>
  <c r="DV92" i="2" s="1"/>
  <c r="DW92" i="2" s="1"/>
  <c r="DX92" i="2" s="1"/>
  <c r="DY92" i="2" s="1"/>
  <c r="DZ92" i="2" s="1"/>
  <c r="EA92" i="2" s="1"/>
  <c r="EB92" i="2" s="1"/>
  <c r="EC92" i="2" s="1"/>
  <c r="ED92" i="2" s="1"/>
  <c r="EE92" i="2" s="1"/>
  <c r="EF92" i="2" s="1"/>
  <c r="EG92" i="2" s="1"/>
  <c r="EH92" i="2" s="1"/>
  <c r="EI92" i="2" s="1"/>
  <c r="EJ92" i="2" s="1"/>
  <c r="EK92" i="2" s="1"/>
  <c r="EL92" i="2" s="1"/>
  <c r="EM92" i="2" s="1"/>
  <c r="EN92" i="2" s="1"/>
  <c r="EO92" i="2" s="1"/>
  <c r="DL69" i="2"/>
  <c r="DM69" i="2" s="1"/>
  <c r="DN69" i="2" s="1"/>
  <c r="DO69" i="2" s="1"/>
  <c r="DP69" i="2" s="1"/>
  <c r="DQ69" i="2" s="1"/>
  <c r="DR69" i="2" s="1"/>
  <c r="DS69" i="2" s="1"/>
  <c r="DT69" i="2" s="1"/>
  <c r="DU69" i="2" s="1"/>
  <c r="DV69" i="2" s="1"/>
  <c r="DW69" i="2" s="1"/>
  <c r="DX69" i="2" s="1"/>
  <c r="DY69" i="2" s="1"/>
  <c r="DZ69" i="2" s="1"/>
  <c r="EA69" i="2" s="1"/>
  <c r="EB69" i="2" s="1"/>
  <c r="EC69" i="2" s="1"/>
  <c r="ED69" i="2" s="1"/>
  <c r="EE69" i="2" s="1"/>
  <c r="EF69" i="2" s="1"/>
  <c r="EG69" i="2" s="1"/>
  <c r="EH69" i="2" s="1"/>
  <c r="EI69" i="2" s="1"/>
  <c r="EJ69" i="2" s="1"/>
  <c r="EK69" i="2" s="1"/>
  <c r="EL69" i="2" s="1"/>
  <c r="EM69" i="2" s="1"/>
  <c r="EN69" i="2" s="1"/>
  <c r="EO69" i="2" s="1"/>
  <c r="DL94" i="2"/>
  <c r="DM94" i="2" s="1"/>
  <c r="DN94" i="2" s="1"/>
  <c r="DO94" i="2" s="1"/>
  <c r="DP94" i="2" s="1"/>
  <c r="DQ94" i="2" s="1"/>
  <c r="DR94" i="2" s="1"/>
  <c r="DS94" i="2" s="1"/>
  <c r="DT94" i="2" s="1"/>
  <c r="DU94" i="2" s="1"/>
  <c r="DV94" i="2" s="1"/>
  <c r="DW94" i="2" s="1"/>
  <c r="DX94" i="2" s="1"/>
  <c r="DY94" i="2" s="1"/>
  <c r="DZ94" i="2" s="1"/>
  <c r="EA94" i="2" s="1"/>
  <c r="EB94" i="2" s="1"/>
  <c r="EC94" i="2" s="1"/>
  <c r="ED94" i="2" s="1"/>
  <c r="EE94" i="2" s="1"/>
  <c r="EF94" i="2" s="1"/>
  <c r="EG94" i="2" s="1"/>
  <c r="EH94" i="2" s="1"/>
  <c r="EI94" i="2" s="1"/>
  <c r="EJ94" i="2" s="1"/>
  <c r="EK94" i="2" s="1"/>
  <c r="EL94" i="2" s="1"/>
  <c r="EM94" i="2" s="1"/>
  <c r="EN94" i="2" s="1"/>
  <c r="EO94" i="2" s="1"/>
  <c r="DL37" i="2"/>
  <c r="DM37" i="2" s="1"/>
  <c r="DN37" i="2" s="1"/>
  <c r="DO37" i="2" s="1"/>
  <c r="DP37" i="2" s="1"/>
  <c r="DQ37" i="2" s="1"/>
  <c r="DR37" i="2" s="1"/>
  <c r="DS37" i="2" s="1"/>
  <c r="DT37" i="2" s="1"/>
  <c r="DU37" i="2" s="1"/>
  <c r="DV37" i="2" s="1"/>
  <c r="DW37" i="2" s="1"/>
  <c r="DX37" i="2" s="1"/>
  <c r="DY37" i="2" s="1"/>
  <c r="DZ37" i="2" s="1"/>
  <c r="EA37" i="2" s="1"/>
  <c r="EB37" i="2" s="1"/>
  <c r="EC37" i="2" s="1"/>
  <c r="ED37" i="2" s="1"/>
  <c r="EE37" i="2" s="1"/>
  <c r="EF37" i="2" s="1"/>
  <c r="EG37" i="2" s="1"/>
  <c r="EH37" i="2" s="1"/>
  <c r="EI37" i="2" s="1"/>
  <c r="EJ37" i="2" s="1"/>
  <c r="EK37" i="2" s="1"/>
  <c r="EL37" i="2" s="1"/>
  <c r="EM37" i="2" s="1"/>
  <c r="EN37" i="2" s="1"/>
  <c r="EO37" i="2" s="1"/>
  <c r="DL24" i="2"/>
  <c r="DM24" i="2" s="1"/>
  <c r="DN24" i="2" s="1"/>
  <c r="DO24" i="2" s="1"/>
  <c r="DP24" i="2" s="1"/>
  <c r="DQ24" i="2" s="1"/>
  <c r="DR24" i="2" s="1"/>
  <c r="DS24" i="2" s="1"/>
  <c r="DT24" i="2" s="1"/>
  <c r="DU24" i="2" s="1"/>
  <c r="DV24" i="2" s="1"/>
  <c r="DW24" i="2" s="1"/>
  <c r="DX24" i="2" s="1"/>
  <c r="DY24" i="2" s="1"/>
  <c r="DZ24" i="2" s="1"/>
  <c r="EA24" i="2" s="1"/>
  <c r="EB24" i="2" s="1"/>
  <c r="EC24" i="2" s="1"/>
  <c r="ED24" i="2" s="1"/>
  <c r="EE24" i="2" s="1"/>
  <c r="EF24" i="2" s="1"/>
  <c r="EG24" i="2" s="1"/>
  <c r="EH24" i="2" s="1"/>
  <c r="EI24" i="2" s="1"/>
  <c r="EJ24" i="2" s="1"/>
  <c r="EK24" i="2" s="1"/>
  <c r="EL24" i="2" s="1"/>
  <c r="EM24" i="2" s="1"/>
  <c r="EN24" i="2" s="1"/>
  <c r="EO24" i="2" s="1"/>
  <c r="DL75" i="2"/>
  <c r="DM75" i="2" s="1"/>
  <c r="DN75" i="2" s="1"/>
  <c r="DO75" i="2" s="1"/>
  <c r="DP75" i="2" s="1"/>
  <c r="DQ75" i="2" s="1"/>
  <c r="DR75" i="2" s="1"/>
  <c r="DS75" i="2" s="1"/>
  <c r="DT75" i="2" s="1"/>
  <c r="DU75" i="2" s="1"/>
  <c r="DV75" i="2" s="1"/>
  <c r="DW75" i="2" s="1"/>
  <c r="DX75" i="2" s="1"/>
  <c r="DY75" i="2" s="1"/>
  <c r="DZ75" i="2" s="1"/>
  <c r="EA75" i="2" s="1"/>
  <c r="EB75" i="2" s="1"/>
  <c r="EC75" i="2" s="1"/>
  <c r="ED75" i="2" s="1"/>
  <c r="EE75" i="2" s="1"/>
  <c r="EF75" i="2" s="1"/>
  <c r="EG75" i="2" s="1"/>
  <c r="EH75" i="2" s="1"/>
  <c r="EI75" i="2" s="1"/>
  <c r="EJ75" i="2" s="1"/>
  <c r="EK75" i="2" s="1"/>
  <c r="EL75" i="2" s="1"/>
  <c r="EM75" i="2" s="1"/>
  <c r="EN75" i="2" s="1"/>
  <c r="EO75" i="2" s="1"/>
  <c r="FV52" i="2"/>
  <c r="FV32" i="2"/>
  <c r="DL25" i="2"/>
  <c r="DM25" i="2" s="1"/>
  <c r="DN25" i="2" s="1"/>
  <c r="DO25" i="2" s="1"/>
  <c r="DP25" i="2" s="1"/>
  <c r="DQ25" i="2" s="1"/>
  <c r="DR25" i="2" s="1"/>
  <c r="DS25" i="2" s="1"/>
  <c r="DT25" i="2" s="1"/>
  <c r="DU25" i="2" s="1"/>
  <c r="DV25" i="2" s="1"/>
  <c r="DW25" i="2" s="1"/>
  <c r="DX25" i="2" s="1"/>
  <c r="DY25" i="2" s="1"/>
  <c r="DZ25" i="2" s="1"/>
  <c r="EA25" i="2" s="1"/>
  <c r="EB25" i="2" s="1"/>
  <c r="EC25" i="2" s="1"/>
  <c r="ED25" i="2" s="1"/>
  <c r="EE25" i="2" s="1"/>
  <c r="EF25" i="2" s="1"/>
  <c r="EG25" i="2" s="1"/>
  <c r="EH25" i="2" s="1"/>
  <c r="EI25" i="2" s="1"/>
  <c r="EJ25" i="2" s="1"/>
  <c r="EK25" i="2" s="1"/>
  <c r="EL25" i="2" s="1"/>
  <c r="EM25" i="2" s="1"/>
  <c r="EN25" i="2" s="1"/>
  <c r="EO25" i="2" s="1"/>
  <c r="DL9" i="2"/>
  <c r="DM9" i="2" s="1"/>
  <c r="DN9" i="2" s="1"/>
  <c r="DO9" i="2" s="1"/>
  <c r="DP9" i="2" s="1"/>
  <c r="DQ9" i="2" s="1"/>
  <c r="DR9" i="2" s="1"/>
  <c r="DS9" i="2" s="1"/>
  <c r="DT9" i="2" s="1"/>
  <c r="DU9" i="2" s="1"/>
  <c r="DV9" i="2" s="1"/>
  <c r="DW9" i="2" s="1"/>
  <c r="DX9" i="2" s="1"/>
  <c r="DY9" i="2" s="1"/>
  <c r="DZ9" i="2" s="1"/>
  <c r="EA9" i="2" s="1"/>
  <c r="EB9" i="2" s="1"/>
  <c r="EC9" i="2" s="1"/>
  <c r="ED9" i="2" s="1"/>
  <c r="EE9" i="2" s="1"/>
  <c r="EF9" i="2" s="1"/>
  <c r="EG9" i="2" s="1"/>
  <c r="EH9" i="2" s="1"/>
  <c r="EI9" i="2" s="1"/>
  <c r="EJ9" i="2" s="1"/>
  <c r="EK9" i="2" s="1"/>
  <c r="EL9" i="2" s="1"/>
  <c r="EM9" i="2" s="1"/>
  <c r="EN9" i="2" s="1"/>
  <c r="EO9" i="2" s="1"/>
  <c r="DL82" i="2"/>
  <c r="DM82" i="2" s="1"/>
  <c r="DN82" i="2" s="1"/>
  <c r="DO82" i="2" s="1"/>
  <c r="DP82" i="2" s="1"/>
  <c r="DQ82" i="2" s="1"/>
  <c r="DR82" i="2" s="1"/>
  <c r="DS82" i="2" s="1"/>
  <c r="DT82" i="2" s="1"/>
  <c r="DU82" i="2" s="1"/>
  <c r="DV82" i="2" s="1"/>
  <c r="DW82" i="2" s="1"/>
  <c r="DX82" i="2" s="1"/>
  <c r="DY82" i="2" s="1"/>
  <c r="DZ82" i="2" s="1"/>
  <c r="EA82" i="2" s="1"/>
  <c r="EB82" i="2" s="1"/>
  <c r="EC82" i="2" s="1"/>
  <c r="ED82" i="2" s="1"/>
  <c r="EE82" i="2" s="1"/>
  <c r="EF82" i="2" s="1"/>
  <c r="EG82" i="2" s="1"/>
  <c r="EH82" i="2" s="1"/>
  <c r="EI82" i="2" s="1"/>
  <c r="EJ82" i="2" s="1"/>
  <c r="EK82" i="2" s="1"/>
  <c r="EL82" i="2" s="1"/>
  <c r="EM82" i="2" s="1"/>
  <c r="EN82" i="2" s="1"/>
  <c r="EO82" i="2" s="1"/>
  <c r="DL62" i="2"/>
  <c r="DM62" i="2" s="1"/>
  <c r="DN62" i="2" s="1"/>
  <c r="DO62" i="2" s="1"/>
  <c r="DP62" i="2" s="1"/>
  <c r="DQ62" i="2" s="1"/>
  <c r="DR62" i="2" s="1"/>
  <c r="DS62" i="2" s="1"/>
  <c r="DT62" i="2" s="1"/>
  <c r="DU62" i="2" s="1"/>
  <c r="DV62" i="2" s="1"/>
  <c r="DW62" i="2" s="1"/>
  <c r="DX62" i="2" s="1"/>
  <c r="DY62" i="2" s="1"/>
  <c r="DZ62" i="2" s="1"/>
  <c r="EA62" i="2" s="1"/>
  <c r="EB62" i="2" s="1"/>
  <c r="EC62" i="2" s="1"/>
  <c r="ED62" i="2" s="1"/>
  <c r="EE62" i="2" s="1"/>
  <c r="EF62" i="2" s="1"/>
  <c r="EG62" i="2" s="1"/>
  <c r="EH62" i="2" s="1"/>
  <c r="EI62" i="2" s="1"/>
  <c r="EJ62" i="2" s="1"/>
  <c r="EK62" i="2" s="1"/>
  <c r="EL62" i="2" s="1"/>
  <c r="EM62" i="2" s="1"/>
  <c r="EN62" i="2" s="1"/>
  <c r="EO62" i="2" s="1"/>
  <c r="DL53" i="2"/>
  <c r="DM53" i="2" s="1"/>
  <c r="DN53" i="2" s="1"/>
  <c r="DO53" i="2" s="1"/>
  <c r="DP53" i="2" s="1"/>
  <c r="DQ53" i="2" s="1"/>
  <c r="DR53" i="2" s="1"/>
  <c r="DS53" i="2" s="1"/>
  <c r="DT53" i="2" s="1"/>
  <c r="DU53" i="2" s="1"/>
  <c r="DV53" i="2" s="1"/>
  <c r="DW53" i="2" s="1"/>
  <c r="DX53" i="2" s="1"/>
  <c r="DY53" i="2" s="1"/>
  <c r="DZ53" i="2" s="1"/>
  <c r="EA53" i="2" s="1"/>
  <c r="EB53" i="2" s="1"/>
  <c r="EC53" i="2" s="1"/>
  <c r="ED53" i="2" s="1"/>
  <c r="EE53" i="2" s="1"/>
  <c r="EF53" i="2" s="1"/>
  <c r="EG53" i="2" s="1"/>
  <c r="EH53" i="2" s="1"/>
  <c r="EI53" i="2" s="1"/>
  <c r="EJ53" i="2" s="1"/>
  <c r="EK53" i="2" s="1"/>
  <c r="EL53" i="2" s="1"/>
  <c r="EM53" i="2" s="1"/>
  <c r="EN53" i="2" s="1"/>
  <c r="EO53" i="2" s="1"/>
  <c r="DL30" i="2"/>
  <c r="DM30" i="2" s="1"/>
  <c r="DN30" i="2" s="1"/>
  <c r="DO30" i="2" s="1"/>
  <c r="DP30" i="2" s="1"/>
  <c r="DQ30" i="2" s="1"/>
  <c r="DR30" i="2" s="1"/>
  <c r="DS30" i="2" s="1"/>
  <c r="DT30" i="2" s="1"/>
  <c r="DU30" i="2" s="1"/>
  <c r="DV30" i="2" s="1"/>
  <c r="DW30" i="2" s="1"/>
  <c r="DX30" i="2" s="1"/>
  <c r="DY30" i="2" s="1"/>
  <c r="DZ30" i="2" s="1"/>
  <c r="EA30" i="2" s="1"/>
  <c r="EB30" i="2" s="1"/>
  <c r="EC30" i="2" s="1"/>
  <c r="ED30" i="2" s="1"/>
  <c r="EE30" i="2" s="1"/>
  <c r="EF30" i="2" s="1"/>
  <c r="EG30" i="2" s="1"/>
  <c r="EH30" i="2" s="1"/>
  <c r="EI30" i="2" s="1"/>
  <c r="EJ30" i="2" s="1"/>
  <c r="EK30" i="2" s="1"/>
  <c r="EL30" i="2" s="1"/>
  <c r="EM30" i="2" s="1"/>
  <c r="EN30" i="2" s="1"/>
  <c r="EO30" i="2" s="1"/>
  <c r="FV87" i="2"/>
  <c r="AJ61" i="29" s="1"/>
  <c r="BO61" i="29" s="1"/>
  <c r="FW84" i="2"/>
  <c r="AK85" i="29" s="1"/>
  <c r="DL17" i="2"/>
  <c r="DM17" i="2" s="1"/>
  <c r="DN17" i="2" s="1"/>
  <c r="DO17" i="2" s="1"/>
  <c r="DP17" i="2" s="1"/>
  <c r="DQ17" i="2" s="1"/>
  <c r="DR17" i="2" s="1"/>
  <c r="DS17" i="2" s="1"/>
  <c r="DT17" i="2" s="1"/>
  <c r="DU17" i="2" s="1"/>
  <c r="DV17" i="2" s="1"/>
  <c r="DW17" i="2" s="1"/>
  <c r="DX17" i="2" s="1"/>
  <c r="DY17" i="2" s="1"/>
  <c r="DZ17" i="2" s="1"/>
  <c r="EA17" i="2" s="1"/>
  <c r="EB17" i="2" s="1"/>
  <c r="EC17" i="2" s="1"/>
  <c r="ED17" i="2" s="1"/>
  <c r="EE17" i="2" s="1"/>
  <c r="EF17" i="2" s="1"/>
  <c r="EG17" i="2" s="1"/>
  <c r="EH17" i="2" s="1"/>
  <c r="EI17" i="2" s="1"/>
  <c r="EJ17" i="2" s="1"/>
  <c r="EK17" i="2" s="1"/>
  <c r="EL17" i="2" s="1"/>
  <c r="EM17" i="2" s="1"/>
  <c r="EN17" i="2" s="1"/>
  <c r="EO17" i="2" s="1"/>
  <c r="DL26" i="2"/>
  <c r="DM26" i="2" s="1"/>
  <c r="DN26" i="2" s="1"/>
  <c r="DO26" i="2" s="1"/>
  <c r="DP26" i="2" s="1"/>
  <c r="DQ26" i="2" s="1"/>
  <c r="DR26" i="2" s="1"/>
  <c r="DS26" i="2" s="1"/>
  <c r="DT26" i="2" s="1"/>
  <c r="DU26" i="2" s="1"/>
  <c r="DV26" i="2" s="1"/>
  <c r="DW26" i="2" s="1"/>
  <c r="DX26" i="2" s="1"/>
  <c r="DY26" i="2" s="1"/>
  <c r="DZ26" i="2" s="1"/>
  <c r="EA26" i="2" s="1"/>
  <c r="EB26" i="2" s="1"/>
  <c r="EC26" i="2" s="1"/>
  <c r="ED26" i="2" s="1"/>
  <c r="EE26" i="2" s="1"/>
  <c r="EF26" i="2" s="1"/>
  <c r="EG26" i="2" s="1"/>
  <c r="EH26" i="2" s="1"/>
  <c r="EI26" i="2" s="1"/>
  <c r="EJ26" i="2" s="1"/>
  <c r="EK26" i="2" s="1"/>
  <c r="EL26" i="2" s="1"/>
  <c r="EM26" i="2" s="1"/>
  <c r="EN26" i="2" s="1"/>
  <c r="EO26" i="2" s="1"/>
  <c r="DL14" i="2"/>
  <c r="DM14" i="2" s="1"/>
  <c r="DN14" i="2" s="1"/>
  <c r="DO14" i="2" s="1"/>
  <c r="DP14" i="2" s="1"/>
  <c r="DQ14" i="2" s="1"/>
  <c r="DR14" i="2" s="1"/>
  <c r="DS14" i="2" s="1"/>
  <c r="DT14" i="2" s="1"/>
  <c r="DU14" i="2" s="1"/>
  <c r="DV14" i="2" s="1"/>
  <c r="DW14" i="2" s="1"/>
  <c r="DX14" i="2" s="1"/>
  <c r="DY14" i="2" s="1"/>
  <c r="DZ14" i="2" s="1"/>
  <c r="EA14" i="2" s="1"/>
  <c r="EB14" i="2" s="1"/>
  <c r="EC14" i="2" s="1"/>
  <c r="ED14" i="2" s="1"/>
  <c r="EE14" i="2" s="1"/>
  <c r="EF14" i="2" s="1"/>
  <c r="EG14" i="2" s="1"/>
  <c r="EH14" i="2" s="1"/>
  <c r="EI14" i="2" s="1"/>
  <c r="EJ14" i="2" s="1"/>
  <c r="EK14" i="2" s="1"/>
  <c r="EL14" i="2" s="1"/>
  <c r="EM14" i="2" s="1"/>
  <c r="EN14" i="2" s="1"/>
  <c r="EO14" i="2" s="1"/>
  <c r="DL78" i="2"/>
  <c r="DM78" i="2" s="1"/>
  <c r="DN78" i="2" s="1"/>
  <c r="DO78" i="2" s="1"/>
  <c r="DP78" i="2" s="1"/>
  <c r="DQ78" i="2" s="1"/>
  <c r="DR78" i="2" s="1"/>
  <c r="DS78" i="2" s="1"/>
  <c r="DT78" i="2" s="1"/>
  <c r="DU78" i="2" s="1"/>
  <c r="DV78" i="2" s="1"/>
  <c r="DW78" i="2" s="1"/>
  <c r="DX78" i="2" s="1"/>
  <c r="DY78" i="2" s="1"/>
  <c r="DZ78" i="2" s="1"/>
  <c r="EA78" i="2" s="1"/>
  <c r="EB78" i="2" s="1"/>
  <c r="EC78" i="2" s="1"/>
  <c r="ED78" i="2" s="1"/>
  <c r="EE78" i="2" s="1"/>
  <c r="EF78" i="2" s="1"/>
  <c r="EG78" i="2" s="1"/>
  <c r="EH78" i="2" s="1"/>
  <c r="EI78" i="2" s="1"/>
  <c r="EJ78" i="2" s="1"/>
  <c r="EK78" i="2" s="1"/>
  <c r="EL78" i="2" s="1"/>
  <c r="EM78" i="2" s="1"/>
  <c r="EN78" i="2" s="1"/>
  <c r="EO78" i="2" s="1"/>
  <c r="DL16" i="2"/>
  <c r="DM16" i="2" s="1"/>
  <c r="DN16" i="2" s="1"/>
  <c r="DO16" i="2" s="1"/>
  <c r="DP16" i="2" s="1"/>
  <c r="DQ16" i="2" s="1"/>
  <c r="DR16" i="2" s="1"/>
  <c r="DS16" i="2" s="1"/>
  <c r="DT16" i="2" s="1"/>
  <c r="DU16" i="2" s="1"/>
  <c r="DV16" i="2" s="1"/>
  <c r="DW16" i="2" s="1"/>
  <c r="DX16" i="2" s="1"/>
  <c r="DY16" i="2" s="1"/>
  <c r="DZ16" i="2" s="1"/>
  <c r="EA16" i="2" s="1"/>
  <c r="EB16" i="2" s="1"/>
  <c r="EC16" i="2" s="1"/>
  <c r="ED16" i="2" s="1"/>
  <c r="EE16" i="2" s="1"/>
  <c r="EF16" i="2" s="1"/>
  <c r="EG16" i="2" s="1"/>
  <c r="EH16" i="2" s="1"/>
  <c r="EI16" i="2" s="1"/>
  <c r="EJ16" i="2" s="1"/>
  <c r="EK16" i="2" s="1"/>
  <c r="EL16" i="2" s="1"/>
  <c r="EM16" i="2" s="1"/>
  <c r="EN16" i="2" s="1"/>
  <c r="EO16" i="2" s="1"/>
  <c r="DL56" i="2"/>
  <c r="DM56" i="2" s="1"/>
  <c r="DN56" i="2" s="1"/>
  <c r="DO56" i="2" s="1"/>
  <c r="DP56" i="2" s="1"/>
  <c r="DQ56" i="2" s="1"/>
  <c r="DR56" i="2" s="1"/>
  <c r="DS56" i="2" s="1"/>
  <c r="DT56" i="2" s="1"/>
  <c r="DU56" i="2" s="1"/>
  <c r="DV56" i="2" s="1"/>
  <c r="DW56" i="2" s="1"/>
  <c r="DX56" i="2" s="1"/>
  <c r="DY56" i="2" s="1"/>
  <c r="DZ56" i="2" s="1"/>
  <c r="EA56" i="2" s="1"/>
  <c r="EB56" i="2" s="1"/>
  <c r="EC56" i="2" s="1"/>
  <c r="ED56" i="2" s="1"/>
  <c r="EE56" i="2" s="1"/>
  <c r="EF56" i="2" s="1"/>
  <c r="EG56" i="2" s="1"/>
  <c r="EH56" i="2" s="1"/>
  <c r="EI56" i="2" s="1"/>
  <c r="EJ56" i="2" s="1"/>
  <c r="EK56" i="2" s="1"/>
  <c r="EL56" i="2" s="1"/>
  <c r="EM56" i="2" s="1"/>
  <c r="EN56" i="2" s="1"/>
  <c r="EO56" i="2" s="1"/>
  <c r="DL64" i="2"/>
  <c r="DM64" i="2" s="1"/>
  <c r="DN64" i="2" s="1"/>
  <c r="DO64" i="2" s="1"/>
  <c r="DP64" i="2" s="1"/>
  <c r="DQ64" i="2" s="1"/>
  <c r="DR64" i="2" s="1"/>
  <c r="DS64" i="2" s="1"/>
  <c r="DT64" i="2" s="1"/>
  <c r="DU64" i="2" s="1"/>
  <c r="DV64" i="2" s="1"/>
  <c r="DW64" i="2" s="1"/>
  <c r="DX64" i="2" s="1"/>
  <c r="DY64" i="2" s="1"/>
  <c r="DZ64" i="2" s="1"/>
  <c r="EA64" i="2" s="1"/>
  <c r="EB64" i="2" s="1"/>
  <c r="EC64" i="2" s="1"/>
  <c r="ED64" i="2" s="1"/>
  <c r="EE64" i="2" s="1"/>
  <c r="EF64" i="2" s="1"/>
  <c r="EG64" i="2" s="1"/>
  <c r="EH64" i="2" s="1"/>
  <c r="EI64" i="2" s="1"/>
  <c r="EJ64" i="2" s="1"/>
  <c r="EK64" i="2" s="1"/>
  <c r="EL64" i="2" s="1"/>
  <c r="EM64" i="2" s="1"/>
  <c r="EN64" i="2" s="1"/>
  <c r="EO64" i="2" s="1"/>
  <c r="DL33" i="2"/>
  <c r="DM33" i="2" s="1"/>
  <c r="DN33" i="2" s="1"/>
  <c r="DO33" i="2" s="1"/>
  <c r="DP33" i="2" s="1"/>
  <c r="DQ33" i="2" s="1"/>
  <c r="DR33" i="2" s="1"/>
  <c r="DS33" i="2" s="1"/>
  <c r="DT33" i="2" s="1"/>
  <c r="DU33" i="2" s="1"/>
  <c r="DV33" i="2" s="1"/>
  <c r="DW33" i="2" s="1"/>
  <c r="DX33" i="2" s="1"/>
  <c r="DY33" i="2" s="1"/>
  <c r="DZ33" i="2" s="1"/>
  <c r="EA33" i="2" s="1"/>
  <c r="EB33" i="2" s="1"/>
  <c r="EC33" i="2" s="1"/>
  <c r="ED33" i="2" s="1"/>
  <c r="EE33" i="2" s="1"/>
  <c r="EF33" i="2" s="1"/>
  <c r="EG33" i="2" s="1"/>
  <c r="EH33" i="2" s="1"/>
  <c r="EI33" i="2" s="1"/>
  <c r="EJ33" i="2" s="1"/>
  <c r="EK33" i="2" s="1"/>
  <c r="EL33" i="2" s="1"/>
  <c r="EM33" i="2" s="1"/>
  <c r="EN33" i="2" s="1"/>
  <c r="EO33" i="2" s="1"/>
  <c r="DL67" i="2"/>
  <c r="DM67" i="2" s="1"/>
  <c r="DN67" i="2" s="1"/>
  <c r="DO67" i="2" s="1"/>
  <c r="DP67" i="2" s="1"/>
  <c r="DQ67" i="2" s="1"/>
  <c r="DR67" i="2" s="1"/>
  <c r="DS67" i="2" s="1"/>
  <c r="DT67" i="2" s="1"/>
  <c r="DU67" i="2" s="1"/>
  <c r="DV67" i="2" s="1"/>
  <c r="DW67" i="2" s="1"/>
  <c r="DX67" i="2" s="1"/>
  <c r="DY67" i="2" s="1"/>
  <c r="DZ67" i="2" s="1"/>
  <c r="EA67" i="2" s="1"/>
  <c r="EB67" i="2" s="1"/>
  <c r="EC67" i="2" s="1"/>
  <c r="ED67" i="2" s="1"/>
  <c r="EE67" i="2" s="1"/>
  <c r="EF67" i="2" s="1"/>
  <c r="EG67" i="2" s="1"/>
  <c r="EH67" i="2" s="1"/>
  <c r="EI67" i="2" s="1"/>
  <c r="EJ67" i="2" s="1"/>
  <c r="EK67" i="2" s="1"/>
  <c r="EL67" i="2" s="1"/>
  <c r="EM67" i="2" s="1"/>
  <c r="EN67" i="2" s="1"/>
  <c r="EO67" i="2" s="1"/>
  <c r="DL22" i="2"/>
  <c r="DM22" i="2" s="1"/>
  <c r="DN22" i="2" s="1"/>
  <c r="DO22" i="2" s="1"/>
  <c r="DP22" i="2" s="1"/>
  <c r="DQ22" i="2" s="1"/>
  <c r="DR22" i="2" s="1"/>
  <c r="DS22" i="2" s="1"/>
  <c r="DT22" i="2" s="1"/>
  <c r="DU22" i="2" s="1"/>
  <c r="DV22" i="2" s="1"/>
  <c r="DW22" i="2" s="1"/>
  <c r="DX22" i="2" s="1"/>
  <c r="DY22" i="2" s="1"/>
  <c r="DZ22" i="2" s="1"/>
  <c r="EA22" i="2" s="1"/>
  <c r="EB22" i="2" s="1"/>
  <c r="EC22" i="2" s="1"/>
  <c r="ED22" i="2" s="1"/>
  <c r="EE22" i="2" s="1"/>
  <c r="EF22" i="2" s="1"/>
  <c r="EG22" i="2" s="1"/>
  <c r="EH22" i="2" s="1"/>
  <c r="EI22" i="2" s="1"/>
  <c r="EJ22" i="2" s="1"/>
  <c r="EK22" i="2" s="1"/>
  <c r="EL22" i="2" s="1"/>
  <c r="EM22" i="2" s="1"/>
  <c r="EN22" i="2" s="1"/>
  <c r="EO22" i="2" s="1"/>
  <c r="DM32" i="2"/>
  <c r="DN32" i="2" s="1"/>
  <c r="DO32" i="2" s="1"/>
  <c r="DP32" i="2" s="1"/>
  <c r="DQ32" i="2" s="1"/>
  <c r="DR32" i="2" s="1"/>
  <c r="DS32" i="2" s="1"/>
  <c r="DT32" i="2" s="1"/>
  <c r="DU32" i="2" s="1"/>
  <c r="DV32" i="2" s="1"/>
  <c r="DW32" i="2" s="1"/>
  <c r="DX32" i="2" s="1"/>
  <c r="DY32" i="2" s="1"/>
  <c r="DZ32" i="2" s="1"/>
  <c r="EA32" i="2" s="1"/>
  <c r="EB32" i="2" s="1"/>
  <c r="EC32" i="2" s="1"/>
  <c r="ED32" i="2" s="1"/>
  <c r="EE32" i="2" s="1"/>
  <c r="EF32" i="2" s="1"/>
  <c r="EG32" i="2" s="1"/>
  <c r="EH32" i="2" s="1"/>
  <c r="EI32" i="2" s="1"/>
  <c r="EJ32" i="2" s="1"/>
  <c r="EK32" i="2" s="1"/>
  <c r="EL32" i="2" s="1"/>
  <c r="EM32" i="2" s="1"/>
  <c r="EN32" i="2" s="1"/>
  <c r="EO32" i="2" s="1"/>
  <c r="DL6" i="2"/>
  <c r="DM6" i="2" s="1"/>
  <c r="DN6" i="2" s="1"/>
  <c r="DO6" i="2" s="1"/>
  <c r="DP6" i="2" s="1"/>
  <c r="DQ6" i="2" s="1"/>
  <c r="DR6" i="2" s="1"/>
  <c r="DS6" i="2" s="1"/>
  <c r="DT6" i="2" s="1"/>
  <c r="DU6" i="2" s="1"/>
  <c r="DV6" i="2" s="1"/>
  <c r="DW6" i="2" s="1"/>
  <c r="DX6" i="2" s="1"/>
  <c r="DY6" i="2" s="1"/>
  <c r="DZ6" i="2" s="1"/>
  <c r="EA6" i="2" s="1"/>
  <c r="EB6" i="2" s="1"/>
  <c r="EC6" i="2" s="1"/>
  <c r="ED6" i="2" s="1"/>
  <c r="EE6" i="2" s="1"/>
  <c r="EF6" i="2" s="1"/>
  <c r="EG6" i="2" s="1"/>
  <c r="EH6" i="2" s="1"/>
  <c r="EI6" i="2" s="1"/>
  <c r="EJ6" i="2" s="1"/>
  <c r="EK6" i="2" s="1"/>
  <c r="EL6" i="2" s="1"/>
  <c r="EM6" i="2" s="1"/>
  <c r="EN6" i="2" s="1"/>
  <c r="EO6" i="2" s="1"/>
  <c r="DL55" i="2"/>
  <c r="DM55" i="2" s="1"/>
  <c r="DN55" i="2" s="1"/>
  <c r="DO55" i="2" s="1"/>
  <c r="DP55" i="2" s="1"/>
  <c r="DQ55" i="2" s="1"/>
  <c r="DR55" i="2" s="1"/>
  <c r="DS55" i="2" s="1"/>
  <c r="DT55" i="2" s="1"/>
  <c r="DU55" i="2" s="1"/>
  <c r="DV55" i="2" s="1"/>
  <c r="DW55" i="2" s="1"/>
  <c r="DX55" i="2" s="1"/>
  <c r="DY55" i="2" s="1"/>
  <c r="DZ55" i="2" s="1"/>
  <c r="EA55" i="2" s="1"/>
  <c r="EB55" i="2" s="1"/>
  <c r="EC55" i="2" s="1"/>
  <c r="ED55" i="2" s="1"/>
  <c r="EE55" i="2" s="1"/>
  <c r="EF55" i="2" s="1"/>
  <c r="EG55" i="2" s="1"/>
  <c r="EH55" i="2" s="1"/>
  <c r="EI55" i="2" s="1"/>
  <c r="EJ55" i="2" s="1"/>
  <c r="EK55" i="2" s="1"/>
  <c r="EL55" i="2" s="1"/>
  <c r="EM55" i="2" s="1"/>
  <c r="EN55" i="2" s="1"/>
  <c r="EO55" i="2" s="1"/>
  <c r="DL15" i="2"/>
  <c r="DM15" i="2" s="1"/>
  <c r="DN15" i="2" s="1"/>
  <c r="DO15" i="2" s="1"/>
  <c r="DP15" i="2" s="1"/>
  <c r="DQ15" i="2" s="1"/>
  <c r="DR15" i="2" s="1"/>
  <c r="DS15" i="2" s="1"/>
  <c r="DT15" i="2" s="1"/>
  <c r="DU15" i="2" s="1"/>
  <c r="DV15" i="2" s="1"/>
  <c r="DW15" i="2" s="1"/>
  <c r="DX15" i="2" s="1"/>
  <c r="DY15" i="2" s="1"/>
  <c r="DZ15" i="2" s="1"/>
  <c r="EA15" i="2" s="1"/>
  <c r="EB15" i="2" s="1"/>
  <c r="EC15" i="2" s="1"/>
  <c r="ED15" i="2" s="1"/>
  <c r="EE15" i="2" s="1"/>
  <c r="EF15" i="2" s="1"/>
  <c r="EG15" i="2" s="1"/>
  <c r="EH15" i="2" s="1"/>
  <c r="EI15" i="2" s="1"/>
  <c r="EJ15" i="2" s="1"/>
  <c r="EK15" i="2" s="1"/>
  <c r="EL15" i="2" s="1"/>
  <c r="EM15" i="2" s="1"/>
  <c r="EN15" i="2" s="1"/>
  <c r="EO15" i="2" s="1"/>
  <c r="DL39" i="2"/>
  <c r="DM39" i="2" s="1"/>
  <c r="DN39" i="2" s="1"/>
  <c r="DO39" i="2" s="1"/>
  <c r="DP39" i="2" s="1"/>
  <c r="DQ39" i="2" s="1"/>
  <c r="DR39" i="2" s="1"/>
  <c r="DS39" i="2" s="1"/>
  <c r="DT39" i="2" s="1"/>
  <c r="DU39" i="2" s="1"/>
  <c r="DV39" i="2" s="1"/>
  <c r="DW39" i="2" s="1"/>
  <c r="DX39" i="2" s="1"/>
  <c r="DY39" i="2" s="1"/>
  <c r="DZ39" i="2" s="1"/>
  <c r="EA39" i="2" s="1"/>
  <c r="EB39" i="2" s="1"/>
  <c r="EC39" i="2" s="1"/>
  <c r="ED39" i="2" s="1"/>
  <c r="EE39" i="2" s="1"/>
  <c r="EF39" i="2" s="1"/>
  <c r="EG39" i="2" s="1"/>
  <c r="EH39" i="2" s="1"/>
  <c r="EI39" i="2" s="1"/>
  <c r="EJ39" i="2" s="1"/>
  <c r="EK39" i="2" s="1"/>
  <c r="EL39" i="2" s="1"/>
  <c r="EM39" i="2" s="1"/>
  <c r="EN39" i="2" s="1"/>
  <c r="EO39" i="2" s="1"/>
  <c r="DL31" i="2"/>
  <c r="DM31" i="2" s="1"/>
  <c r="DN31" i="2" s="1"/>
  <c r="DO31" i="2" s="1"/>
  <c r="DP31" i="2" s="1"/>
  <c r="DQ31" i="2" s="1"/>
  <c r="DR31" i="2" s="1"/>
  <c r="DS31" i="2" s="1"/>
  <c r="DT31" i="2" s="1"/>
  <c r="DU31" i="2" s="1"/>
  <c r="DV31" i="2" s="1"/>
  <c r="DW31" i="2" s="1"/>
  <c r="DX31" i="2" s="1"/>
  <c r="DY31" i="2" s="1"/>
  <c r="DZ31" i="2" s="1"/>
  <c r="EA31" i="2" s="1"/>
  <c r="EB31" i="2" s="1"/>
  <c r="EC31" i="2" s="1"/>
  <c r="ED31" i="2" s="1"/>
  <c r="EE31" i="2" s="1"/>
  <c r="EF31" i="2" s="1"/>
  <c r="EG31" i="2" s="1"/>
  <c r="EH31" i="2" s="1"/>
  <c r="EI31" i="2" s="1"/>
  <c r="EJ31" i="2" s="1"/>
  <c r="EK31" i="2" s="1"/>
  <c r="EL31" i="2" s="1"/>
  <c r="EM31" i="2" s="1"/>
  <c r="EN31" i="2" s="1"/>
  <c r="EO31" i="2" s="1"/>
  <c r="DL21" i="2"/>
  <c r="DM21" i="2" s="1"/>
  <c r="DN21" i="2" s="1"/>
  <c r="DO21" i="2" s="1"/>
  <c r="DP21" i="2" s="1"/>
  <c r="DQ21" i="2" s="1"/>
  <c r="DR21" i="2" s="1"/>
  <c r="DS21" i="2" s="1"/>
  <c r="DT21" i="2" s="1"/>
  <c r="DU21" i="2" s="1"/>
  <c r="DV21" i="2" s="1"/>
  <c r="DW21" i="2" s="1"/>
  <c r="DX21" i="2" s="1"/>
  <c r="DY21" i="2" s="1"/>
  <c r="DZ21" i="2" s="1"/>
  <c r="EA21" i="2" s="1"/>
  <c r="EB21" i="2" s="1"/>
  <c r="EC21" i="2" s="1"/>
  <c r="ED21" i="2" s="1"/>
  <c r="EE21" i="2" s="1"/>
  <c r="EF21" i="2" s="1"/>
  <c r="EG21" i="2" s="1"/>
  <c r="EH21" i="2" s="1"/>
  <c r="EI21" i="2" s="1"/>
  <c r="EJ21" i="2" s="1"/>
  <c r="EK21" i="2" s="1"/>
  <c r="EL21" i="2" s="1"/>
  <c r="EM21" i="2" s="1"/>
  <c r="EN21" i="2" s="1"/>
  <c r="EO21" i="2" s="1"/>
  <c r="DL13" i="2"/>
  <c r="DM13" i="2" s="1"/>
  <c r="DN13" i="2" s="1"/>
  <c r="DO13" i="2" s="1"/>
  <c r="DP13" i="2" s="1"/>
  <c r="DQ13" i="2" s="1"/>
  <c r="DR13" i="2" s="1"/>
  <c r="DS13" i="2" s="1"/>
  <c r="DT13" i="2" s="1"/>
  <c r="DU13" i="2" s="1"/>
  <c r="DV13" i="2" s="1"/>
  <c r="DW13" i="2" s="1"/>
  <c r="DX13" i="2" s="1"/>
  <c r="DY13" i="2" s="1"/>
  <c r="DZ13" i="2" s="1"/>
  <c r="EA13" i="2" s="1"/>
  <c r="EB13" i="2" s="1"/>
  <c r="EC13" i="2" s="1"/>
  <c r="ED13" i="2" s="1"/>
  <c r="EE13" i="2" s="1"/>
  <c r="EF13" i="2" s="1"/>
  <c r="EG13" i="2" s="1"/>
  <c r="EH13" i="2" s="1"/>
  <c r="EI13" i="2" s="1"/>
  <c r="EJ13" i="2" s="1"/>
  <c r="EK13" i="2" s="1"/>
  <c r="EL13" i="2" s="1"/>
  <c r="EM13" i="2" s="1"/>
  <c r="EN13" i="2" s="1"/>
  <c r="EO13" i="2" s="1"/>
  <c r="DL85" i="2"/>
  <c r="DM85" i="2" s="1"/>
  <c r="DN85" i="2" s="1"/>
  <c r="DO85" i="2" s="1"/>
  <c r="DP85" i="2" s="1"/>
  <c r="DQ85" i="2" s="1"/>
  <c r="DR85" i="2" s="1"/>
  <c r="DS85" i="2" s="1"/>
  <c r="DT85" i="2" s="1"/>
  <c r="DU85" i="2" s="1"/>
  <c r="DV85" i="2" s="1"/>
  <c r="DW85" i="2" s="1"/>
  <c r="DX85" i="2" s="1"/>
  <c r="DY85" i="2" s="1"/>
  <c r="DZ85" i="2" s="1"/>
  <c r="EA85" i="2" s="1"/>
  <c r="EB85" i="2" s="1"/>
  <c r="EC85" i="2" s="1"/>
  <c r="ED85" i="2" s="1"/>
  <c r="EE85" i="2" s="1"/>
  <c r="EF85" i="2" s="1"/>
  <c r="EG85" i="2" s="1"/>
  <c r="EH85" i="2" s="1"/>
  <c r="EI85" i="2" s="1"/>
  <c r="EJ85" i="2" s="1"/>
  <c r="EK85" i="2" s="1"/>
  <c r="EL85" i="2" s="1"/>
  <c r="EM85" i="2" s="1"/>
  <c r="EN85" i="2" s="1"/>
  <c r="EO85" i="2" s="1"/>
  <c r="DL73" i="2"/>
  <c r="DM73" i="2" s="1"/>
  <c r="DN73" i="2" s="1"/>
  <c r="DO73" i="2" s="1"/>
  <c r="DP73" i="2" s="1"/>
  <c r="DQ73" i="2" s="1"/>
  <c r="DR73" i="2" s="1"/>
  <c r="DS73" i="2" s="1"/>
  <c r="DT73" i="2" s="1"/>
  <c r="DU73" i="2" s="1"/>
  <c r="DV73" i="2" s="1"/>
  <c r="DW73" i="2" s="1"/>
  <c r="DX73" i="2" s="1"/>
  <c r="DY73" i="2" s="1"/>
  <c r="DZ73" i="2" s="1"/>
  <c r="EA73" i="2" s="1"/>
  <c r="EB73" i="2" s="1"/>
  <c r="EC73" i="2" s="1"/>
  <c r="ED73" i="2" s="1"/>
  <c r="EE73" i="2" s="1"/>
  <c r="EF73" i="2" s="1"/>
  <c r="EG73" i="2" s="1"/>
  <c r="EH73" i="2" s="1"/>
  <c r="EI73" i="2" s="1"/>
  <c r="EJ73" i="2" s="1"/>
  <c r="EK73" i="2" s="1"/>
  <c r="EL73" i="2" s="1"/>
  <c r="EM73" i="2" s="1"/>
  <c r="EN73" i="2" s="1"/>
  <c r="EO73" i="2" s="1"/>
  <c r="DL71" i="2"/>
  <c r="DM71" i="2" s="1"/>
  <c r="DN71" i="2" s="1"/>
  <c r="DO71" i="2" s="1"/>
  <c r="DP71" i="2" s="1"/>
  <c r="DQ71" i="2" s="1"/>
  <c r="DR71" i="2" s="1"/>
  <c r="DS71" i="2" s="1"/>
  <c r="DT71" i="2" s="1"/>
  <c r="DU71" i="2" s="1"/>
  <c r="DV71" i="2" s="1"/>
  <c r="DW71" i="2" s="1"/>
  <c r="DX71" i="2" s="1"/>
  <c r="DY71" i="2" s="1"/>
  <c r="DZ71" i="2" s="1"/>
  <c r="EA71" i="2" s="1"/>
  <c r="EB71" i="2" s="1"/>
  <c r="EC71" i="2" s="1"/>
  <c r="ED71" i="2" s="1"/>
  <c r="EE71" i="2" s="1"/>
  <c r="EF71" i="2" s="1"/>
  <c r="EG71" i="2" s="1"/>
  <c r="EH71" i="2" s="1"/>
  <c r="EI71" i="2" s="1"/>
  <c r="EJ71" i="2" s="1"/>
  <c r="EK71" i="2" s="1"/>
  <c r="EL71" i="2" s="1"/>
  <c r="EM71" i="2" s="1"/>
  <c r="EN71" i="2" s="1"/>
  <c r="EO71" i="2" s="1"/>
  <c r="DL57" i="2"/>
  <c r="DM57" i="2" s="1"/>
  <c r="DN57" i="2" s="1"/>
  <c r="DO57" i="2" s="1"/>
  <c r="DP57" i="2" s="1"/>
  <c r="DQ57" i="2" s="1"/>
  <c r="DR57" i="2" s="1"/>
  <c r="DS57" i="2" s="1"/>
  <c r="DT57" i="2" s="1"/>
  <c r="DU57" i="2" s="1"/>
  <c r="DV57" i="2" s="1"/>
  <c r="DW57" i="2" s="1"/>
  <c r="DX57" i="2" s="1"/>
  <c r="DY57" i="2" s="1"/>
  <c r="DZ57" i="2" s="1"/>
  <c r="EA57" i="2" s="1"/>
  <c r="EB57" i="2" s="1"/>
  <c r="EC57" i="2" s="1"/>
  <c r="ED57" i="2" s="1"/>
  <c r="EE57" i="2" s="1"/>
  <c r="EF57" i="2" s="1"/>
  <c r="EG57" i="2" s="1"/>
  <c r="EH57" i="2" s="1"/>
  <c r="EI57" i="2" s="1"/>
  <c r="EJ57" i="2" s="1"/>
  <c r="EK57" i="2" s="1"/>
  <c r="EL57" i="2" s="1"/>
  <c r="EM57" i="2" s="1"/>
  <c r="EN57" i="2" s="1"/>
  <c r="EO57" i="2" s="1"/>
  <c r="DL96" i="2"/>
  <c r="DM96" i="2" s="1"/>
  <c r="DN96" i="2" s="1"/>
  <c r="DO96" i="2" s="1"/>
  <c r="DP96" i="2" s="1"/>
  <c r="DQ96" i="2" s="1"/>
  <c r="DR96" i="2" s="1"/>
  <c r="DS96" i="2" s="1"/>
  <c r="DT96" i="2" s="1"/>
  <c r="DU96" i="2" s="1"/>
  <c r="DV96" i="2" s="1"/>
  <c r="DW96" i="2" s="1"/>
  <c r="DX96" i="2" s="1"/>
  <c r="DY96" i="2" s="1"/>
  <c r="DZ96" i="2" s="1"/>
  <c r="EA96" i="2" s="1"/>
  <c r="EB96" i="2" s="1"/>
  <c r="EC96" i="2" s="1"/>
  <c r="ED96" i="2" s="1"/>
  <c r="EE96" i="2" s="1"/>
  <c r="EF96" i="2" s="1"/>
  <c r="EG96" i="2" s="1"/>
  <c r="EH96" i="2" s="1"/>
  <c r="EI96" i="2" s="1"/>
  <c r="EJ96" i="2" s="1"/>
  <c r="EK96" i="2" s="1"/>
  <c r="EL96" i="2" s="1"/>
  <c r="EM96" i="2" s="1"/>
  <c r="EN96" i="2" s="1"/>
  <c r="EO96" i="2" s="1"/>
  <c r="DL29" i="2"/>
  <c r="DM29" i="2" s="1"/>
  <c r="DN29" i="2" s="1"/>
  <c r="DO29" i="2" s="1"/>
  <c r="DP29" i="2" s="1"/>
  <c r="DQ29" i="2" s="1"/>
  <c r="DR29" i="2" s="1"/>
  <c r="DS29" i="2" s="1"/>
  <c r="DT29" i="2" s="1"/>
  <c r="DU29" i="2" s="1"/>
  <c r="DV29" i="2" s="1"/>
  <c r="DW29" i="2" s="1"/>
  <c r="DX29" i="2" s="1"/>
  <c r="DY29" i="2" s="1"/>
  <c r="DZ29" i="2" s="1"/>
  <c r="EA29" i="2" s="1"/>
  <c r="EB29" i="2" s="1"/>
  <c r="EC29" i="2" s="1"/>
  <c r="ED29" i="2" s="1"/>
  <c r="EE29" i="2" s="1"/>
  <c r="EF29" i="2" s="1"/>
  <c r="EG29" i="2" s="1"/>
  <c r="EH29" i="2" s="1"/>
  <c r="EI29" i="2" s="1"/>
  <c r="EJ29" i="2" s="1"/>
  <c r="EK29" i="2" s="1"/>
  <c r="EL29" i="2" s="1"/>
  <c r="EM29" i="2" s="1"/>
  <c r="EN29" i="2" s="1"/>
  <c r="EO29" i="2" s="1"/>
  <c r="DL61" i="2"/>
  <c r="DM61" i="2" s="1"/>
  <c r="DN61" i="2" s="1"/>
  <c r="DO61" i="2" s="1"/>
  <c r="DP61" i="2" s="1"/>
  <c r="DQ61" i="2" s="1"/>
  <c r="DR61" i="2" s="1"/>
  <c r="DS61" i="2" s="1"/>
  <c r="DT61" i="2" s="1"/>
  <c r="DU61" i="2" s="1"/>
  <c r="DV61" i="2" s="1"/>
  <c r="DW61" i="2" s="1"/>
  <c r="DX61" i="2" s="1"/>
  <c r="DY61" i="2" s="1"/>
  <c r="DZ61" i="2" s="1"/>
  <c r="EA61" i="2" s="1"/>
  <c r="EB61" i="2" s="1"/>
  <c r="EC61" i="2" s="1"/>
  <c r="ED61" i="2" s="1"/>
  <c r="EE61" i="2" s="1"/>
  <c r="EF61" i="2" s="1"/>
  <c r="EG61" i="2" s="1"/>
  <c r="EH61" i="2" s="1"/>
  <c r="EI61" i="2" s="1"/>
  <c r="EJ61" i="2" s="1"/>
  <c r="EK61" i="2" s="1"/>
  <c r="EL61" i="2" s="1"/>
  <c r="EM61" i="2" s="1"/>
  <c r="EN61" i="2" s="1"/>
  <c r="EO61" i="2" s="1"/>
  <c r="DL20" i="2"/>
  <c r="DM20" i="2" s="1"/>
  <c r="DN20" i="2" s="1"/>
  <c r="DO20" i="2" s="1"/>
  <c r="DP20" i="2" s="1"/>
  <c r="DQ20" i="2" s="1"/>
  <c r="DR20" i="2" s="1"/>
  <c r="DS20" i="2" s="1"/>
  <c r="DT20" i="2" s="1"/>
  <c r="DU20" i="2" s="1"/>
  <c r="DV20" i="2" s="1"/>
  <c r="DW20" i="2" s="1"/>
  <c r="DX20" i="2" s="1"/>
  <c r="DY20" i="2" s="1"/>
  <c r="DZ20" i="2" s="1"/>
  <c r="EA20" i="2" s="1"/>
  <c r="EB20" i="2" s="1"/>
  <c r="EC20" i="2" s="1"/>
  <c r="ED20" i="2" s="1"/>
  <c r="EE20" i="2" s="1"/>
  <c r="EF20" i="2" s="1"/>
  <c r="EG20" i="2" s="1"/>
  <c r="EH20" i="2" s="1"/>
  <c r="EI20" i="2" s="1"/>
  <c r="EJ20" i="2" s="1"/>
  <c r="EK20" i="2" s="1"/>
  <c r="EL20" i="2" s="1"/>
  <c r="EM20" i="2" s="1"/>
  <c r="EN20" i="2" s="1"/>
  <c r="EO20" i="2" s="1"/>
  <c r="DL93" i="2"/>
  <c r="DM93" i="2" s="1"/>
  <c r="DN93" i="2" s="1"/>
  <c r="DO93" i="2" s="1"/>
  <c r="DP93" i="2" s="1"/>
  <c r="DQ93" i="2" s="1"/>
  <c r="DR93" i="2" s="1"/>
  <c r="DS93" i="2" s="1"/>
  <c r="DT93" i="2" s="1"/>
  <c r="DU93" i="2" s="1"/>
  <c r="DV93" i="2" s="1"/>
  <c r="DW93" i="2" s="1"/>
  <c r="DX93" i="2" s="1"/>
  <c r="DY93" i="2" s="1"/>
  <c r="DZ93" i="2" s="1"/>
  <c r="EA93" i="2" s="1"/>
  <c r="EB93" i="2" s="1"/>
  <c r="EC93" i="2" s="1"/>
  <c r="ED93" i="2" s="1"/>
  <c r="EE93" i="2" s="1"/>
  <c r="EF93" i="2" s="1"/>
  <c r="EG93" i="2" s="1"/>
  <c r="EH93" i="2" s="1"/>
  <c r="EI93" i="2" s="1"/>
  <c r="EJ93" i="2" s="1"/>
  <c r="EK93" i="2" s="1"/>
  <c r="EL93" i="2" s="1"/>
  <c r="EM93" i="2" s="1"/>
  <c r="EN93" i="2" s="1"/>
  <c r="EO93" i="2" s="1"/>
  <c r="DL88" i="2"/>
  <c r="DM88" i="2" s="1"/>
  <c r="DN88" i="2" s="1"/>
  <c r="DO88" i="2" s="1"/>
  <c r="DP88" i="2" s="1"/>
  <c r="DQ88" i="2" s="1"/>
  <c r="DR88" i="2" s="1"/>
  <c r="DS88" i="2" s="1"/>
  <c r="DT88" i="2" s="1"/>
  <c r="DU88" i="2" s="1"/>
  <c r="DV88" i="2" s="1"/>
  <c r="DW88" i="2" s="1"/>
  <c r="DX88" i="2" s="1"/>
  <c r="DY88" i="2" s="1"/>
  <c r="DZ88" i="2" s="1"/>
  <c r="EA88" i="2" s="1"/>
  <c r="EB88" i="2" s="1"/>
  <c r="EC88" i="2" s="1"/>
  <c r="ED88" i="2" s="1"/>
  <c r="EE88" i="2" s="1"/>
  <c r="EF88" i="2" s="1"/>
  <c r="EG88" i="2" s="1"/>
  <c r="EH88" i="2" s="1"/>
  <c r="EI88" i="2" s="1"/>
  <c r="EJ88" i="2" s="1"/>
  <c r="EK88" i="2" s="1"/>
  <c r="EL88" i="2" s="1"/>
  <c r="EM88" i="2" s="1"/>
  <c r="EN88" i="2" s="1"/>
  <c r="EO88" i="2" s="1"/>
  <c r="DL58" i="2"/>
  <c r="DM58" i="2" s="1"/>
  <c r="DN58" i="2" s="1"/>
  <c r="DO58" i="2" s="1"/>
  <c r="DP58" i="2" s="1"/>
  <c r="DQ58" i="2" s="1"/>
  <c r="DR58" i="2" s="1"/>
  <c r="DS58" i="2" s="1"/>
  <c r="DT58" i="2" s="1"/>
  <c r="DU58" i="2" s="1"/>
  <c r="DV58" i="2" s="1"/>
  <c r="DW58" i="2" s="1"/>
  <c r="DX58" i="2" s="1"/>
  <c r="DY58" i="2" s="1"/>
  <c r="DZ58" i="2" s="1"/>
  <c r="EA58" i="2" s="1"/>
  <c r="EB58" i="2" s="1"/>
  <c r="EC58" i="2" s="1"/>
  <c r="ED58" i="2" s="1"/>
  <c r="EE58" i="2" s="1"/>
  <c r="EF58" i="2" s="1"/>
  <c r="EG58" i="2" s="1"/>
  <c r="EH58" i="2" s="1"/>
  <c r="EI58" i="2" s="1"/>
  <c r="EJ58" i="2" s="1"/>
  <c r="EK58" i="2" s="1"/>
  <c r="EL58" i="2" s="1"/>
  <c r="EM58" i="2" s="1"/>
  <c r="EN58" i="2" s="1"/>
  <c r="EO58" i="2" s="1"/>
  <c r="DL8" i="2"/>
  <c r="DM8" i="2" s="1"/>
  <c r="DN8" i="2" s="1"/>
  <c r="DO8" i="2" s="1"/>
  <c r="DP8" i="2" s="1"/>
  <c r="DQ8" i="2" s="1"/>
  <c r="DR8" i="2" s="1"/>
  <c r="DS8" i="2" s="1"/>
  <c r="DT8" i="2" s="1"/>
  <c r="DU8" i="2" s="1"/>
  <c r="DV8" i="2" s="1"/>
  <c r="DW8" i="2" s="1"/>
  <c r="DX8" i="2" s="1"/>
  <c r="DY8" i="2" s="1"/>
  <c r="DZ8" i="2" s="1"/>
  <c r="EA8" i="2" s="1"/>
  <c r="EB8" i="2" s="1"/>
  <c r="EC8" i="2" s="1"/>
  <c r="ED8" i="2" s="1"/>
  <c r="EE8" i="2" s="1"/>
  <c r="EF8" i="2" s="1"/>
  <c r="EG8" i="2" s="1"/>
  <c r="EH8" i="2" s="1"/>
  <c r="EI8" i="2" s="1"/>
  <c r="EJ8" i="2" s="1"/>
  <c r="EK8" i="2" s="1"/>
  <c r="EL8" i="2" s="1"/>
  <c r="EM8" i="2" s="1"/>
  <c r="EN8" i="2" s="1"/>
  <c r="EO8" i="2" s="1"/>
  <c r="DL23" i="2"/>
  <c r="DM23" i="2" s="1"/>
  <c r="DN23" i="2" s="1"/>
  <c r="DO23" i="2" s="1"/>
  <c r="DP23" i="2" s="1"/>
  <c r="DQ23" i="2" s="1"/>
  <c r="DR23" i="2" s="1"/>
  <c r="DS23" i="2" s="1"/>
  <c r="DT23" i="2" s="1"/>
  <c r="DU23" i="2" s="1"/>
  <c r="DV23" i="2" s="1"/>
  <c r="DW23" i="2" s="1"/>
  <c r="DX23" i="2" s="1"/>
  <c r="DY23" i="2" s="1"/>
  <c r="DZ23" i="2" s="1"/>
  <c r="EA23" i="2" s="1"/>
  <c r="EB23" i="2" s="1"/>
  <c r="EC23" i="2" s="1"/>
  <c r="ED23" i="2" s="1"/>
  <c r="EE23" i="2" s="1"/>
  <c r="EF23" i="2" s="1"/>
  <c r="EG23" i="2" s="1"/>
  <c r="EH23" i="2" s="1"/>
  <c r="EI23" i="2" s="1"/>
  <c r="EJ23" i="2" s="1"/>
  <c r="EK23" i="2" s="1"/>
  <c r="EL23" i="2" s="1"/>
  <c r="EM23" i="2" s="1"/>
  <c r="EN23" i="2" s="1"/>
  <c r="EO23" i="2" s="1"/>
  <c r="DL10" i="2"/>
  <c r="DM10" i="2" s="1"/>
  <c r="DN10" i="2" s="1"/>
  <c r="DO10" i="2" s="1"/>
  <c r="DP10" i="2" s="1"/>
  <c r="DQ10" i="2" s="1"/>
  <c r="DR10" i="2" s="1"/>
  <c r="DS10" i="2" s="1"/>
  <c r="DT10" i="2" s="1"/>
  <c r="DU10" i="2" s="1"/>
  <c r="DV10" i="2" s="1"/>
  <c r="DW10" i="2" s="1"/>
  <c r="DX10" i="2" s="1"/>
  <c r="DY10" i="2" s="1"/>
  <c r="DZ10" i="2" s="1"/>
  <c r="EA10" i="2" s="1"/>
  <c r="EB10" i="2" s="1"/>
  <c r="EC10" i="2" s="1"/>
  <c r="ED10" i="2" s="1"/>
  <c r="EE10" i="2" s="1"/>
  <c r="EF10" i="2" s="1"/>
  <c r="EG10" i="2" s="1"/>
  <c r="EH10" i="2" s="1"/>
  <c r="EI10" i="2" s="1"/>
  <c r="EJ10" i="2" s="1"/>
  <c r="EK10" i="2" s="1"/>
  <c r="EL10" i="2" s="1"/>
  <c r="EM10" i="2" s="1"/>
  <c r="EN10" i="2" s="1"/>
  <c r="EO10" i="2" s="1"/>
  <c r="DL7" i="2"/>
  <c r="DM7" i="2" s="1"/>
  <c r="DN7" i="2" s="1"/>
  <c r="DO7" i="2" s="1"/>
  <c r="DP7" i="2" s="1"/>
  <c r="DQ7" i="2" s="1"/>
  <c r="DR7" i="2" s="1"/>
  <c r="DS7" i="2" s="1"/>
  <c r="DT7" i="2" s="1"/>
  <c r="DU7" i="2" s="1"/>
  <c r="DV7" i="2" s="1"/>
  <c r="DW7" i="2" s="1"/>
  <c r="DX7" i="2" s="1"/>
  <c r="DY7" i="2" s="1"/>
  <c r="DZ7" i="2" s="1"/>
  <c r="EA7" i="2" s="1"/>
  <c r="EB7" i="2" s="1"/>
  <c r="EC7" i="2" s="1"/>
  <c r="ED7" i="2" s="1"/>
  <c r="EE7" i="2" s="1"/>
  <c r="EF7" i="2" s="1"/>
  <c r="EG7" i="2" s="1"/>
  <c r="EH7" i="2" s="1"/>
  <c r="EI7" i="2" s="1"/>
  <c r="EJ7" i="2" s="1"/>
  <c r="EK7" i="2" s="1"/>
  <c r="EL7" i="2" s="1"/>
  <c r="EM7" i="2" s="1"/>
  <c r="EN7" i="2" s="1"/>
  <c r="EO7" i="2" s="1"/>
  <c r="DL28" i="2"/>
  <c r="DM28" i="2" s="1"/>
  <c r="DN28" i="2" s="1"/>
  <c r="DO28" i="2" s="1"/>
  <c r="DP28" i="2" s="1"/>
  <c r="DQ28" i="2" s="1"/>
  <c r="DR28" i="2" s="1"/>
  <c r="DS28" i="2" s="1"/>
  <c r="DT28" i="2" s="1"/>
  <c r="DU28" i="2" s="1"/>
  <c r="DV28" i="2" s="1"/>
  <c r="DW28" i="2" s="1"/>
  <c r="DX28" i="2" s="1"/>
  <c r="DY28" i="2" s="1"/>
  <c r="DZ28" i="2" s="1"/>
  <c r="EA28" i="2" s="1"/>
  <c r="EB28" i="2" s="1"/>
  <c r="EC28" i="2" s="1"/>
  <c r="ED28" i="2" s="1"/>
  <c r="EE28" i="2" s="1"/>
  <c r="EF28" i="2" s="1"/>
  <c r="EG28" i="2" s="1"/>
  <c r="EH28" i="2" s="1"/>
  <c r="EI28" i="2" s="1"/>
  <c r="EJ28" i="2" s="1"/>
  <c r="EK28" i="2" s="1"/>
  <c r="EL28" i="2" s="1"/>
  <c r="EM28" i="2" s="1"/>
  <c r="EN28" i="2" s="1"/>
  <c r="EO28" i="2" s="1"/>
  <c r="FV36" i="2"/>
  <c r="DM63" i="2"/>
  <c r="DN63" i="2" s="1"/>
  <c r="DO63" i="2" s="1"/>
  <c r="DP63" i="2" s="1"/>
  <c r="DQ63" i="2" s="1"/>
  <c r="DR63" i="2" s="1"/>
  <c r="DS63" i="2" s="1"/>
  <c r="DT63" i="2" s="1"/>
  <c r="DU63" i="2" s="1"/>
  <c r="DV63" i="2" s="1"/>
  <c r="DW63" i="2" s="1"/>
  <c r="DX63" i="2" s="1"/>
  <c r="DY63" i="2" s="1"/>
  <c r="DZ63" i="2" s="1"/>
  <c r="EA63" i="2" s="1"/>
  <c r="EB63" i="2" s="1"/>
  <c r="EC63" i="2" s="1"/>
  <c r="ED63" i="2" s="1"/>
  <c r="EE63" i="2" s="1"/>
  <c r="EF63" i="2" s="1"/>
  <c r="EG63" i="2" s="1"/>
  <c r="EH63" i="2" s="1"/>
  <c r="EI63" i="2" s="1"/>
  <c r="EJ63" i="2" s="1"/>
  <c r="EK63" i="2" s="1"/>
  <c r="EL63" i="2" s="1"/>
  <c r="EM63" i="2" s="1"/>
  <c r="EN63" i="2" s="1"/>
  <c r="EO63" i="2" s="1"/>
  <c r="DL11" i="2"/>
  <c r="DM11" i="2" s="1"/>
  <c r="DN11" i="2" s="1"/>
  <c r="DO11" i="2" s="1"/>
  <c r="DP11" i="2" s="1"/>
  <c r="DQ11" i="2" s="1"/>
  <c r="DR11" i="2" s="1"/>
  <c r="DS11" i="2" s="1"/>
  <c r="DT11" i="2" s="1"/>
  <c r="DU11" i="2" s="1"/>
  <c r="DV11" i="2" s="1"/>
  <c r="DW11" i="2" s="1"/>
  <c r="DX11" i="2" s="1"/>
  <c r="DY11" i="2" s="1"/>
  <c r="DZ11" i="2" s="1"/>
  <c r="EA11" i="2" s="1"/>
  <c r="EB11" i="2" s="1"/>
  <c r="EC11" i="2" s="1"/>
  <c r="ED11" i="2" s="1"/>
  <c r="EE11" i="2" s="1"/>
  <c r="EF11" i="2" s="1"/>
  <c r="EG11" i="2" s="1"/>
  <c r="EH11" i="2" s="1"/>
  <c r="EI11" i="2" s="1"/>
  <c r="EJ11" i="2" s="1"/>
  <c r="EK11" i="2" s="1"/>
  <c r="EL11" i="2" s="1"/>
  <c r="EM11" i="2" s="1"/>
  <c r="EN11" i="2" s="1"/>
  <c r="EO11" i="2" s="1"/>
  <c r="DL59" i="2"/>
  <c r="DM59" i="2" s="1"/>
  <c r="DN59" i="2" s="1"/>
  <c r="DO59" i="2" s="1"/>
  <c r="DP59" i="2" s="1"/>
  <c r="DQ59" i="2" s="1"/>
  <c r="DR59" i="2" s="1"/>
  <c r="DS59" i="2" s="1"/>
  <c r="DT59" i="2" s="1"/>
  <c r="DU59" i="2" s="1"/>
  <c r="DV59" i="2" s="1"/>
  <c r="DW59" i="2" s="1"/>
  <c r="DX59" i="2" s="1"/>
  <c r="DY59" i="2" s="1"/>
  <c r="DZ59" i="2" s="1"/>
  <c r="EA59" i="2" s="1"/>
  <c r="EB59" i="2" s="1"/>
  <c r="EC59" i="2" s="1"/>
  <c r="ED59" i="2" s="1"/>
  <c r="EE59" i="2" s="1"/>
  <c r="EF59" i="2" s="1"/>
  <c r="EG59" i="2" s="1"/>
  <c r="EH59" i="2" s="1"/>
  <c r="EI59" i="2" s="1"/>
  <c r="EJ59" i="2" s="1"/>
  <c r="EK59" i="2" s="1"/>
  <c r="EL59" i="2" s="1"/>
  <c r="EM59" i="2" s="1"/>
  <c r="EN59" i="2" s="1"/>
  <c r="EO59" i="2" s="1"/>
  <c r="DL51" i="2"/>
  <c r="DM51" i="2" s="1"/>
  <c r="DN51" i="2" s="1"/>
  <c r="DO51" i="2" s="1"/>
  <c r="DP51" i="2" s="1"/>
  <c r="DQ51" i="2" s="1"/>
  <c r="DR51" i="2" s="1"/>
  <c r="DS51" i="2" s="1"/>
  <c r="DT51" i="2" s="1"/>
  <c r="DU51" i="2" s="1"/>
  <c r="DV51" i="2" s="1"/>
  <c r="DW51" i="2" s="1"/>
  <c r="DX51" i="2" s="1"/>
  <c r="DY51" i="2" s="1"/>
  <c r="DZ51" i="2" s="1"/>
  <c r="EA51" i="2" s="1"/>
  <c r="EB51" i="2" s="1"/>
  <c r="EC51" i="2" s="1"/>
  <c r="ED51" i="2" s="1"/>
  <c r="EE51" i="2" s="1"/>
  <c r="EF51" i="2" s="1"/>
  <c r="EG51" i="2" s="1"/>
  <c r="EH51" i="2" s="1"/>
  <c r="EI51" i="2" s="1"/>
  <c r="EJ51" i="2" s="1"/>
  <c r="EK51" i="2" s="1"/>
  <c r="EL51" i="2" s="1"/>
  <c r="EM51" i="2" s="1"/>
  <c r="EN51" i="2" s="1"/>
  <c r="EO51" i="2" s="1"/>
  <c r="DL43" i="2"/>
  <c r="DM43" i="2" s="1"/>
  <c r="DN43" i="2" s="1"/>
  <c r="DO43" i="2" s="1"/>
  <c r="DP43" i="2" s="1"/>
  <c r="DQ43" i="2" s="1"/>
  <c r="DR43" i="2" s="1"/>
  <c r="DS43" i="2" s="1"/>
  <c r="DT43" i="2" s="1"/>
  <c r="DU43" i="2" s="1"/>
  <c r="DV43" i="2" s="1"/>
  <c r="DW43" i="2" s="1"/>
  <c r="DX43" i="2" s="1"/>
  <c r="DY43" i="2" s="1"/>
  <c r="DZ43" i="2" s="1"/>
  <c r="EA43" i="2" s="1"/>
  <c r="EB43" i="2" s="1"/>
  <c r="EC43" i="2" s="1"/>
  <c r="ED43" i="2" s="1"/>
  <c r="EE43" i="2" s="1"/>
  <c r="EF43" i="2" s="1"/>
  <c r="EG43" i="2" s="1"/>
  <c r="EH43" i="2" s="1"/>
  <c r="EI43" i="2" s="1"/>
  <c r="EJ43" i="2" s="1"/>
  <c r="EK43" i="2" s="1"/>
  <c r="EL43" i="2" s="1"/>
  <c r="EM43" i="2" s="1"/>
  <c r="EN43" i="2" s="1"/>
  <c r="EO43" i="2" s="1"/>
  <c r="DL35" i="2"/>
  <c r="DM35" i="2" s="1"/>
  <c r="DN35" i="2" s="1"/>
  <c r="DO35" i="2" s="1"/>
  <c r="DP35" i="2" s="1"/>
  <c r="DQ35" i="2" s="1"/>
  <c r="DR35" i="2" s="1"/>
  <c r="DS35" i="2" s="1"/>
  <c r="DT35" i="2" s="1"/>
  <c r="DU35" i="2" s="1"/>
  <c r="DV35" i="2" s="1"/>
  <c r="DW35" i="2" s="1"/>
  <c r="DX35" i="2" s="1"/>
  <c r="DY35" i="2" s="1"/>
  <c r="DZ35" i="2" s="1"/>
  <c r="EA35" i="2" s="1"/>
  <c r="EB35" i="2" s="1"/>
  <c r="EC35" i="2" s="1"/>
  <c r="ED35" i="2" s="1"/>
  <c r="EE35" i="2" s="1"/>
  <c r="EF35" i="2" s="1"/>
  <c r="EG35" i="2" s="1"/>
  <c r="EH35" i="2" s="1"/>
  <c r="EI35" i="2" s="1"/>
  <c r="EJ35" i="2" s="1"/>
  <c r="EK35" i="2" s="1"/>
  <c r="EL35" i="2" s="1"/>
  <c r="EM35" i="2" s="1"/>
  <c r="EN35" i="2" s="1"/>
  <c r="EO35" i="2" s="1"/>
  <c r="DL27" i="2"/>
  <c r="DM27" i="2" s="1"/>
  <c r="DN27" i="2" s="1"/>
  <c r="DO27" i="2" s="1"/>
  <c r="DP27" i="2" s="1"/>
  <c r="DQ27" i="2" s="1"/>
  <c r="DR27" i="2" s="1"/>
  <c r="DS27" i="2" s="1"/>
  <c r="DT27" i="2" s="1"/>
  <c r="DU27" i="2" s="1"/>
  <c r="DV27" i="2" s="1"/>
  <c r="DW27" i="2" s="1"/>
  <c r="DX27" i="2" s="1"/>
  <c r="DY27" i="2" s="1"/>
  <c r="DZ27" i="2" s="1"/>
  <c r="EA27" i="2" s="1"/>
  <c r="EB27" i="2" s="1"/>
  <c r="EC27" i="2" s="1"/>
  <c r="ED27" i="2" s="1"/>
  <c r="EE27" i="2" s="1"/>
  <c r="EF27" i="2" s="1"/>
  <c r="EG27" i="2" s="1"/>
  <c r="EH27" i="2" s="1"/>
  <c r="EI27" i="2" s="1"/>
  <c r="EJ27" i="2" s="1"/>
  <c r="EK27" i="2" s="1"/>
  <c r="EL27" i="2" s="1"/>
  <c r="EM27" i="2" s="1"/>
  <c r="EN27" i="2" s="1"/>
  <c r="EO27" i="2" s="1"/>
  <c r="DL18" i="2"/>
  <c r="DM18" i="2" s="1"/>
  <c r="DN18" i="2" s="1"/>
  <c r="DO18" i="2" s="1"/>
  <c r="DP18" i="2" s="1"/>
  <c r="DQ18" i="2" s="1"/>
  <c r="DR18" i="2" s="1"/>
  <c r="DS18" i="2" s="1"/>
  <c r="DT18" i="2" s="1"/>
  <c r="DU18" i="2" s="1"/>
  <c r="DV18" i="2" s="1"/>
  <c r="DW18" i="2" s="1"/>
  <c r="DX18" i="2" s="1"/>
  <c r="DY18" i="2" s="1"/>
  <c r="DZ18" i="2" s="1"/>
  <c r="EA18" i="2" s="1"/>
  <c r="EB18" i="2" s="1"/>
  <c r="EC18" i="2" s="1"/>
  <c r="ED18" i="2" s="1"/>
  <c r="EE18" i="2" s="1"/>
  <c r="EF18" i="2" s="1"/>
  <c r="EG18" i="2" s="1"/>
  <c r="EH18" i="2" s="1"/>
  <c r="EI18" i="2" s="1"/>
  <c r="EJ18" i="2" s="1"/>
  <c r="EK18" i="2" s="1"/>
  <c r="EL18" i="2" s="1"/>
  <c r="EM18" i="2" s="1"/>
  <c r="EN18" i="2" s="1"/>
  <c r="EO18" i="2" s="1"/>
  <c r="DL12" i="2"/>
  <c r="DM12" i="2" s="1"/>
  <c r="DN12" i="2" s="1"/>
  <c r="DO12" i="2" s="1"/>
  <c r="DP12" i="2" s="1"/>
  <c r="DQ12" i="2" s="1"/>
  <c r="DR12" i="2" s="1"/>
  <c r="DS12" i="2" s="1"/>
  <c r="DT12" i="2" s="1"/>
  <c r="DU12" i="2" s="1"/>
  <c r="DV12" i="2" s="1"/>
  <c r="DW12" i="2" s="1"/>
  <c r="DX12" i="2" s="1"/>
  <c r="DY12" i="2" s="1"/>
  <c r="DZ12" i="2" s="1"/>
  <c r="EA12" i="2" s="1"/>
  <c r="EB12" i="2" s="1"/>
  <c r="EC12" i="2" s="1"/>
  <c r="ED12" i="2" s="1"/>
  <c r="EE12" i="2" s="1"/>
  <c r="EF12" i="2" s="1"/>
  <c r="EG12" i="2" s="1"/>
  <c r="EH12" i="2" s="1"/>
  <c r="EI12" i="2" s="1"/>
  <c r="EJ12" i="2" s="1"/>
  <c r="EK12" i="2" s="1"/>
  <c r="EL12" i="2" s="1"/>
  <c r="EM12" i="2" s="1"/>
  <c r="EN12" i="2" s="1"/>
  <c r="EO12" i="2" s="1"/>
  <c r="DL91" i="2"/>
  <c r="DM91" i="2" s="1"/>
  <c r="DN91" i="2" s="1"/>
  <c r="DO91" i="2" s="1"/>
  <c r="DP91" i="2" s="1"/>
  <c r="DQ91" i="2" s="1"/>
  <c r="DR91" i="2" s="1"/>
  <c r="DS91" i="2" s="1"/>
  <c r="DT91" i="2" s="1"/>
  <c r="DU91" i="2" s="1"/>
  <c r="DV91" i="2" s="1"/>
  <c r="DW91" i="2" s="1"/>
  <c r="DX91" i="2" s="1"/>
  <c r="DY91" i="2" s="1"/>
  <c r="DZ91" i="2" s="1"/>
  <c r="EA91" i="2" s="1"/>
  <c r="EB91" i="2" s="1"/>
  <c r="EC91" i="2" s="1"/>
  <c r="ED91" i="2" s="1"/>
  <c r="EE91" i="2" s="1"/>
  <c r="EF91" i="2" s="1"/>
  <c r="EG91" i="2" s="1"/>
  <c r="EH91" i="2" s="1"/>
  <c r="EI91" i="2" s="1"/>
  <c r="EJ91" i="2" s="1"/>
  <c r="EK91" i="2" s="1"/>
  <c r="EL91" i="2" s="1"/>
  <c r="EM91" i="2" s="1"/>
  <c r="EN91" i="2" s="1"/>
  <c r="EO91" i="2" s="1"/>
  <c r="DL66" i="2"/>
  <c r="DM66" i="2" s="1"/>
  <c r="DN66" i="2" s="1"/>
  <c r="DO66" i="2" s="1"/>
  <c r="DP66" i="2" s="1"/>
  <c r="DQ66" i="2" s="1"/>
  <c r="DR66" i="2" s="1"/>
  <c r="DS66" i="2" s="1"/>
  <c r="DT66" i="2" s="1"/>
  <c r="DU66" i="2" s="1"/>
  <c r="DV66" i="2" s="1"/>
  <c r="DW66" i="2" s="1"/>
  <c r="DX66" i="2" s="1"/>
  <c r="DY66" i="2" s="1"/>
  <c r="DZ66" i="2" s="1"/>
  <c r="EA66" i="2" s="1"/>
  <c r="EB66" i="2" s="1"/>
  <c r="EC66" i="2" s="1"/>
  <c r="ED66" i="2" s="1"/>
  <c r="EE66" i="2" s="1"/>
  <c r="EF66" i="2" s="1"/>
  <c r="EG66" i="2" s="1"/>
  <c r="EH66" i="2" s="1"/>
  <c r="EI66" i="2" s="1"/>
  <c r="EJ66" i="2" s="1"/>
  <c r="EK66" i="2" s="1"/>
  <c r="EL66" i="2" s="1"/>
  <c r="EM66" i="2" s="1"/>
  <c r="EN66" i="2" s="1"/>
  <c r="EO66" i="2" s="1"/>
  <c r="DL50" i="2"/>
  <c r="DM50" i="2" s="1"/>
  <c r="DN50" i="2" s="1"/>
  <c r="DO50" i="2" s="1"/>
  <c r="DP50" i="2" s="1"/>
  <c r="DQ50" i="2" s="1"/>
  <c r="DR50" i="2" s="1"/>
  <c r="DS50" i="2" s="1"/>
  <c r="DT50" i="2" s="1"/>
  <c r="DU50" i="2" s="1"/>
  <c r="DV50" i="2" s="1"/>
  <c r="DW50" i="2" s="1"/>
  <c r="DX50" i="2" s="1"/>
  <c r="DY50" i="2" s="1"/>
  <c r="DZ50" i="2" s="1"/>
  <c r="EA50" i="2" s="1"/>
  <c r="EB50" i="2" s="1"/>
  <c r="EC50" i="2" s="1"/>
  <c r="ED50" i="2" s="1"/>
  <c r="EE50" i="2" s="1"/>
  <c r="EF50" i="2" s="1"/>
  <c r="EG50" i="2" s="1"/>
  <c r="EH50" i="2" s="1"/>
  <c r="EI50" i="2" s="1"/>
  <c r="EJ50" i="2" s="1"/>
  <c r="EK50" i="2" s="1"/>
  <c r="EL50" i="2" s="1"/>
  <c r="EM50" i="2" s="1"/>
  <c r="EN50" i="2" s="1"/>
  <c r="EO50" i="2" s="1"/>
  <c r="DL34" i="2"/>
  <c r="DM34" i="2" s="1"/>
  <c r="DN34" i="2" s="1"/>
  <c r="DO34" i="2" s="1"/>
  <c r="DP34" i="2" s="1"/>
  <c r="DQ34" i="2" s="1"/>
  <c r="DR34" i="2" s="1"/>
  <c r="DS34" i="2" s="1"/>
  <c r="DT34" i="2" s="1"/>
  <c r="DU34" i="2" s="1"/>
  <c r="DV34" i="2" s="1"/>
  <c r="DW34" i="2" s="1"/>
  <c r="DX34" i="2" s="1"/>
  <c r="DY34" i="2" s="1"/>
  <c r="DZ34" i="2" s="1"/>
  <c r="EA34" i="2" s="1"/>
  <c r="EB34" i="2" s="1"/>
  <c r="EC34" i="2" s="1"/>
  <c r="ED34" i="2" s="1"/>
  <c r="EE34" i="2" s="1"/>
  <c r="EF34" i="2" s="1"/>
  <c r="EG34" i="2" s="1"/>
  <c r="EH34" i="2" s="1"/>
  <c r="EI34" i="2" s="1"/>
  <c r="EJ34" i="2" s="1"/>
  <c r="EK34" i="2" s="1"/>
  <c r="EL34" i="2" s="1"/>
  <c r="EM34" i="2" s="1"/>
  <c r="EN34" i="2" s="1"/>
  <c r="EO34" i="2" s="1"/>
  <c r="DL19" i="2"/>
  <c r="DM19" i="2" s="1"/>
  <c r="DN19" i="2" s="1"/>
  <c r="DO19" i="2" s="1"/>
  <c r="DP19" i="2" s="1"/>
  <c r="DQ19" i="2" s="1"/>
  <c r="DR19" i="2" s="1"/>
  <c r="DS19" i="2" s="1"/>
  <c r="DT19" i="2" s="1"/>
  <c r="DU19" i="2" s="1"/>
  <c r="DV19" i="2" s="1"/>
  <c r="DW19" i="2" s="1"/>
  <c r="DX19" i="2" s="1"/>
  <c r="DY19" i="2" s="1"/>
  <c r="DZ19" i="2" s="1"/>
  <c r="EA19" i="2" s="1"/>
  <c r="EB19" i="2" s="1"/>
  <c r="EC19" i="2" s="1"/>
  <c r="ED19" i="2" s="1"/>
  <c r="EE19" i="2" s="1"/>
  <c r="EF19" i="2" s="1"/>
  <c r="EG19" i="2" s="1"/>
  <c r="EH19" i="2" s="1"/>
  <c r="EI19" i="2" s="1"/>
  <c r="EJ19" i="2" s="1"/>
  <c r="EK19" i="2" s="1"/>
  <c r="EL19" i="2" s="1"/>
  <c r="EM19" i="2" s="1"/>
  <c r="EN19" i="2" s="1"/>
  <c r="EO19" i="2" s="1"/>
  <c r="DL89" i="2"/>
  <c r="DM89" i="2" s="1"/>
  <c r="DN89" i="2" s="1"/>
  <c r="DO89" i="2" s="1"/>
  <c r="DP89" i="2" s="1"/>
  <c r="DQ89" i="2" s="1"/>
  <c r="DR89" i="2" s="1"/>
  <c r="DS89" i="2" s="1"/>
  <c r="DT89" i="2" s="1"/>
  <c r="DU89" i="2" s="1"/>
  <c r="DV89" i="2" s="1"/>
  <c r="DW89" i="2" s="1"/>
  <c r="DX89" i="2" s="1"/>
  <c r="DY89" i="2" s="1"/>
  <c r="DZ89" i="2" s="1"/>
  <c r="EA89" i="2" s="1"/>
  <c r="EB89" i="2" s="1"/>
  <c r="EC89" i="2" s="1"/>
  <c r="ED89" i="2" s="1"/>
  <c r="EE89" i="2" s="1"/>
  <c r="EF89" i="2" s="1"/>
  <c r="EG89" i="2" s="1"/>
  <c r="EH89" i="2" s="1"/>
  <c r="EI89" i="2" s="1"/>
  <c r="EJ89" i="2" s="1"/>
  <c r="EK89" i="2" s="1"/>
  <c r="EL89" i="2" s="1"/>
  <c r="EM89" i="2" s="1"/>
  <c r="EN89" i="2" s="1"/>
  <c r="EO89" i="2" s="1"/>
  <c r="DL84" i="2"/>
  <c r="DM84" i="2" s="1"/>
  <c r="DN84" i="2" s="1"/>
  <c r="DO84" i="2" s="1"/>
  <c r="DP84" i="2" s="1"/>
  <c r="DQ84" i="2" s="1"/>
  <c r="DR84" i="2" s="1"/>
  <c r="DS84" i="2" s="1"/>
  <c r="DT84" i="2" s="1"/>
  <c r="DU84" i="2" s="1"/>
  <c r="DV84" i="2" s="1"/>
  <c r="DW84" i="2" s="1"/>
  <c r="DX84" i="2" s="1"/>
  <c r="DY84" i="2" s="1"/>
  <c r="DZ84" i="2" s="1"/>
  <c r="EA84" i="2" s="1"/>
  <c r="EB84" i="2" s="1"/>
  <c r="EC84" i="2" s="1"/>
  <c r="ED84" i="2" s="1"/>
  <c r="EE84" i="2" s="1"/>
  <c r="EF84" i="2" s="1"/>
  <c r="EG84" i="2" s="1"/>
  <c r="EH84" i="2" s="1"/>
  <c r="EI84" i="2" s="1"/>
  <c r="EJ84" i="2" s="1"/>
  <c r="EK84" i="2" s="1"/>
  <c r="EL84" i="2" s="1"/>
  <c r="EM84" i="2" s="1"/>
  <c r="EN84" i="2" s="1"/>
  <c r="EO84" i="2" s="1"/>
  <c r="DL70" i="2"/>
  <c r="DM70" i="2" s="1"/>
  <c r="DN70" i="2" s="1"/>
  <c r="DO70" i="2" s="1"/>
  <c r="DP70" i="2" s="1"/>
  <c r="DQ70" i="2" s="1"/>
  <c r="DR70" i="2" s="1"/>
  <c r="DS70" i="2" s="1"/>
  <c r="DT70" i="2" s="1"/>
  <c r="DU70" i="2" s="1"/>
  <c r="DV70" i="2" s="1"/>
  <c r="DW70" i="2" s="1"/>
  <c r="DX70" i="2" s="1"/>
  <c r="DY70" i="2" s="1"/>
  <c r="DZ70" i="2" s="1"/>
  <c r="EA70" i="2" s="1"/>
  <c r="EB70" i="2" s="1"/>
  <c r="EC70" i="2" s="1"/>
  <c r="ED70" i="2" s="1"/>
  <c r="EE70" i="2" s="1"/>
  <c r="EF70" i="2" s="1"/>
  <c r="EG70" i="2" s="1"/>
  <c r="EH70" i="2" s="1"/>
  <c r="EI70" i="2" s="1"/>
  <c r="EJ70" i="2" s="1"/>
  <c r="EK70" i="2" s="1"/>
  <c r="EL70" i="2" s="1"/>
  <c r="EM70" i="2" s="1"/>
  <c r="EN70" i="2" s="1"/>
  <c r="EO70" i="2" s="1"/>
  <c r="DL54" i="2"/>
  <c r="DM54" i="2" s="1"/>
  <c r="DN54" i="2" s="1"/>
  <c r="DO54" i="2" s="1"/>
  <c r="DP54" i="2" s="1"/>
  <c r="DQ54" i="2" s="1"/>
  <c r="DR54" i="2" s="1"/>
  <c r="DS54" i="2" s="1"/>
  <c r="DT54" i="2" s="1"/>
  <c r="DU54" i="2" s="1"/>
  <c r="DV54" i="2" s="1"/>
  <c r="DW54" i="2" s="1"/>
  <c r="DX54" i="2" s="1"/>
  <c r="DY54" i="2" s="1"/>
  <c r="DZ54" i="2" s="1"/>
  <c r="EA54" i="2" s="1"/>
  <c r="EB54" i="2" s="1"/>
  <c r="EC54" i="2" s="1"/>
  <c r="ED54" i="2" s="1"/>
  <c r="EE54" i="2" s="1"/>
  <c r="EF54" i="2" s="1"/>
  <c r="EG54" i="2" s="1"/>
  <c r="EH54" i="2" s="1"/>
  <c r="EI54" i="2" s="1"/>
  <c r="EJ54" i="2" s="1"/>
  <c r="EK54" i="2" s="1"/>
  <c r="EL54" i="2" s="1"/>
  <c r="EM54" i="2" s="1"/>
  <c r="EN54" i="2" s="1"/>
  <c r="EO54" i="2" s="1"/>
  <c r="DL38" i="2"/>
  <c r="DM38" i="2" s="1"/>
  <c r="DN38" i="2" s="1"/>
  <c r="DO38" i="2" s="1"/>
  <c r="DP38" i="2" s="1"/>
  <c r="DQ38" i="2" s="1"/>
  <c r="DR38" i="2" s="1"/>
  <c r="DS38" i="2" s="1"/>
  <c r="DT38" i="2" s="1"/>
  <c r="DU38" i="2" s="1"/>
  <c r="DV38" i="2" s="1"/>
  <c r="DW38" i="2" s="1"/>
  <c r="DX38" i="2" s="1"/>
  <c r="DY38" i="2" s="1"/>
  <c r="DZ38" i="2" s="1"/>
  <c r="EA38" i="2" s="1"/>
  <c r="EB38" i="2" s="1"/>
  <c r="EC38" i="2" s="1"/>
  <c r="ED38" i="2" s="1"/>
  <c r="EE38" i="2" s="1"/>
  <c r="EF38" i="2" s="1"/>
  <c r="EG38" i="2" s="1"/>
  <c r="EH38" i="2" s="1"/>
  <c r="EI38" i="2" s="1"/>
  <c r="EJ38" i="2" s="1"/>
  <c r="EK38" i="2" s="1"/>
  <c r="EL38" i="2" s="1"/>
  <c r="EM38" i="2" s="1"/>
  <c r="EN38" i="2" s="1"/>
  <c r="EO38" i="2" s="1"/>
  <c r="DL44" i="2"/>
  <c r="DM44" i="2" s="1"/>
  <c r="DN44" i="2" s="1"/>
  <c r="DO44" i="2" s="1"/>
  <c r="DP44" i="2" s="1"/>
  <c r="DQ44" i="2" s="1"/>
  <c r="DR44" i="2" s="1"/>
  <c r="DS44" i="2" s="1"/>
  <c r="DT44" i="2" s="1"/>
  <c r="DU44" i="2" s="1"/>
  <c r="DV44" i="2" s="1"/>
  <c r="DW44" i="2" s="1"/>
  <c r="DX44" i="2" s="1"/>
  <c r="DY44" i="2" s="1"/>
  <c r="DZ44" i="2" s="1"/>
  <c r="EA44" i="2" s="1"/>
  <c r="EB44" i="2" s="1"/>
  <c r="EC44" i="2" s="1"/>
  <c r="ED44" i="2" s="1"/>
  <c r="EE44" i="2" s="1"/>
  <c r="EF44" i="2" s="1"/>
  <c r="EG44" i="2" s="1"/>
  <c r="EH44" i="2" s="1"/>
  <c r="EI44" i="2" s="1"/>
  <c r="EJ44" i="2" s="1"/>
  <c r="EK44" i="2" s="1"/>
  <c r="EL44" i="2" s="1"/>
  <c r="EM44" i="2" s="1"/>
  <c r="EN44" i="2" s="1"/>
  <c r="EO44" i="2" s="1"/>
  <c r="DL83" i="2"/>
  <c r="DM83" i="2" s="1"/>
  <c r="DN83" i="2" s="1"/>
  <c r="DO83" i="2" s="1"/>
  <c r="DP83" i="2" s="1"/>
  <c r="DQ83" i="2" s="1"/>
  <c r="DR83" i="2" s="1"/>
  <c r="DS83" i="2" s="1"/>
  <c r="DT83" i="2" s="1"/>
  <c r="DU83" i="2" s="1"/>
  <c r="DV83" i="2" s="1"/>
  <c r="DW83" i="2" s="1"/>
  <c r="DX83" i="2" s="1"/>
  <c r="DY83" i="2" s="1"/>
  <c r="DZ83" i="2" s="1"/>
  <c r="EA83" i="2" s="1"/>
  <c r="EB83" i="2" s="1"/>
  <c r="EC83" i="2" s="1"/>
  <c r="ED83" i="2" s="1"/>
  <c r="EE83" i="2" s="1"/>
  <c r="EF83" i="2" s="1"/>
  <c r="EG83" i="2" s="1"/>
  <c r="EH83" i="2" s="1"/>
  <c r="EI83" i="2" s="1"/>
  <c r="EJ83" i="2" s="1"/>
  <c r="EK83" i="2" s="1"/>
  <c r="EL83" i="2" s="1"/>
  <c r="EM83" i="2" s="1"/>
  <c r="EN83" i="2" s="1"/>
  <c r="EO83" i="2" s="1"/>
  <c r="DL79" i="2"/>
  <c r="DM79" i="2" s="1"/>
  <c r="DN79" i="2" s="1"/>
  <c r="DO79" i="2" s="1"/>
  <c r="DP79" i="2" s="1"/>
  <c r="DQ79" i="2" s="1"/>
  <c r="DR79" i="2" s="1"/>
  <c r="DS79" i="2" s="1"/>
  <c r="DT79" i="2" s="1"/>
  <c r="DU79" i="2" s="1"/>
  <c r="DV79" i="2" s="1"/>
  <c r="DW79" i="2" s="1"/>
  <c r="DX79" i="2" s="1"/>
  <c r="DY79" i="2" s="1"/>
  <c r="DZ79" i="2" s="1"/>
  <c r="EA79" i="2" s="1"/>
  <c r="EB79" i="2" s="1"/>
  <c r="EC79" i="2" s="1"/>
  <c r="ED79" i="2" s="1"/>
  <c r="EE79" i="2" s="1"/>
  <c r="EF79" i="2" s="1"/>
  <c r="EG79" i="2" s="1"/>
  <c r="EH79" i="2" s="1"/>
  <c r="EI79" i="2" s="1"/>
  <c r="EJ79" i="2" s="1"/>
  <c r="EK79" i="2" s="1"/>
  <c r="EL79" i="2" s="1"/>
  <c r="EM79" i="2" s="1"/>
  <c r="EN79" i="2" s="1"/>
  <c r="EO79" i="2" s="1"/>
  <c r="DL87" i="2"/>
  <c r="DM87" i="2" s="1"/>
  <c r="DN87" i="2" s="1"/>
  <c r="DO87" i="2" s="1"/>
  <c r="DP87" i="2" s="1"/>
  <c r="DQ87" i="2" s="1"/>
  <c r="DR87" i="2" s="1"/>
  <c r="DS87" i="2" s="1"/>
  <c r="DT87" i="2" s="1"/>
  <c r="DU87" i="2" s="1"/>
  <c r="DV87" i="2" s="1"/>
  <c r="DW87" i="2" s="1"/>
  <c r="DX87" i="2" s="1"/>
  <c r="DY87" i="2" s="1"/>
  <c r="DZ87" i="2" s="1"/>
  <c r="EA87" i="2" s="1"/>
  <c r="EB87" i="2" s="1"/>
  <c r="EC87" i="2" s="1"/>
  <c r="ED87" i="2" s="1"/>
  <c r="EE87" i="2" s="1"/>
  <c r="EF87" i="2" s="1"/>
  <c r="EG87" i="2" s="1"/>
  <c r="EH87" i="2" s="1"/>
  <c r="EI87" i="2" s="1"/>
  <c r="EJ87" i="2" s="1"/>
  <c r="EK87" i="2" s="1"/>
  <c r="EL87" i="2" s="1"/>
  <c r="EM87" i="2" s="1"/>
  <c r="EN87" i="2" s="1"/>
  <c r="EO87" i="2" s="1"/>
  <c r="DL76" i="2"/>
  <c r="DM76" i="2" s="1"/>
  <c r="DN76" i="2" s="1"/>
  <c r="DO76" i="2" s="1"/>
  <c r="DP76" i="2" s="1"/>
  <c r="DQ76" i="2" s="1"/>
  <c r="DR76" i="2" s="1"/>
  <c r="DS76" i="2" s="1"/>
  <c r="DT76" i="2" s="1"/>
  <c r="DU76" i="2" s="1"/>
  <c r="DV76" i="2" s="1"/>
  <c r="DW76" i="2" s="1"/>
  <c r="DX76" i="2" s="1"/>
  <c r="DY76" i="2" s="1"/>
  <c r="DZ76" i="2" s="1"/>
  <c r="EA76" i="2" s="1"/>
  <c r="EB76" i="2" s="1"/>
  <c r="EC76" i="2" s="1"/>
  <c r="ED76" i="2" s="1"/>
  <c r="EE76" i="2" s="1"/>
  <c r="EF76" i="2" s="1"/>
  <c r="EG76" i="2" s="1"/>
  <c r="EH76" i="2" s="1"/>
  <c r="EI76" i="2" s="1"/>
  <c r="EJ76" i="2" s="1"/>
  <c r="EK76" i="2" s="1"/>
  <c r="EL76" i="2" s="1"/>
  <c r="EM76" i="2" s="1"/>
  <c r="EN76" i="2" s="1"/>
  <c r="EO76" i="2" s="1"/>
  <c r="DL52" i="2"/>
  <c r="DM52" i="2" s="1"/>
  <c r="DN52" i="2" s="1"/>
  <c r="DO52" i="2" s="1"/>
  <c r="DP52" i="2" s="1"/>
  <c r="DQ52" i="2" s="1"/>
  <c r="DR52" i="2" s="1"/>
  <c r="DS52" i="2" s="1"/>
  <c r="DT52" i="2" s="1"/>
  <c r="DU52" i="2" s="1"/>
  <c r="DV52" i="2" s="1"/>
  <c r="DW52" i="2" s="1"/>
  <c r="DX52" i="2" s="1"/>
  <c r="DY52" i="2" s="1"/>
  <c r="DZ52" i="2" s="1"/>
  <c r="EA52" i="2" s="1"/>
  <c r="EB52" i="2" s="1"/>
  <c r="EC52" i="2" s="1"/>
  <c r="ED52" i="2" s="1"/>
  <c r="EE52" i="2" s="1"/>
  <c r="EF52" i="2" s="1"/>
  <c r="EG52" i="2" s="1"/>
  <c r="EH52" i="2" s="1"/>
  <c r="EI52" i="2" s="1"/>
  <c r="EJ52" i="2" s="1"/>
  <c r="EK52" i="2" s="1"/>
  <c r="EL52" i="2" s="1"/>
  <c r="EM52" i="2" s="1"/>
  <c r="EN52" i="2" s="1"/>
  <c r="EO52" i="2" s="1"/>
  <c r="DL74" i="2"/>
  <c r="DM74" i="2" s="1"/>
  <c r="DN74" i="2" s="1"/>
  <c r="DO74" i="2" s="1"/>
  <c r="DP74" i="2" s="1"/>
  <c r="DQ74" i="2" s="1"/>
  <c r="DR74" i="2" s="1"/>
  <c r="DS74" i="2" s="1"/>
  <c r="DT74" i="2" s="1"/>
  <c r="DU74" i="2" s="1"/>
  <c r="DV74" i="2" s="1"/>
  <c r="DW74" i="2" s="1"/>
  <c r="DX74" i="2" s="1"/>
  <c r="DY74" i="2" s="1"/>
  <c r="DZ74" i="2" s="1"/>
  <c r="EA74" i="2" s="1"/>
  <c r="EB74" i="2" s="1"/>
  <c r="EC74" i="2" s="1"/>
  <c r="ED74" i="2" s="1"/>
  <c r="EE74" i="2" s="1"/>
  <c r="EF74" i="2" s="1"/>
  <c r="EG74" i="2" s="1"/>
  <c r="EH74" i="2" s="1"/>
  <c r="EI74" i="2" s="1"/>
  <c r="EJ74" i="2" s="1"/>
  <c r="EK74" i="2" s="1"/>
  <c r="EL74" i="2" s="1"/>
  <c r="EM74" i="2" s="1"/>
  <c r="EN74" i="2" s="1"/>
  <c r="EO74" i="2" s="1"/>
  <c r="DL90" i="2"/>
  <c r="DM90" i="2" s="1"/>
  <c r="DN90" i="2" s="1"/>
  <c r="DO90" i="2" s="1"/>
  <c r="DP90" i="2" s="1"/>
  <c r="DQ90" i="2" s="1"/>
  <c r="DR90" i="2" s="1"/>
  <c r="DS90" i="2" s="1"/>
  <c r="DT90" i="2" s="1"/>
  <c r="DU90" i="2" s="1"/>
  <c r="DV90" i="2" s="1"/>
  <c r="DW90" i="2" s="1"/>
  <c r="DX90" i="2" s="1"/>
  <c r="DY90" i="2" s="1"/>
  <c r="DZ90" i="2" s="1"/>
  <c r="EA90" i="2" s="1"/>
  <c r="EB90" i="2" s="1"/>
  <c r="EC90" i="2" s="1"/>
  <c r="ED90" i="2" s="1"/>
  <c r="EE90" i="2" s="1"/>
  <c r="EF90" i="2" s="1"/>
  <c r="EG90" i="2" s="1"/>
  <c r="EH90" i="2" s="1"/>
  <c r="EI90" i="2" s="1"/>
  <c r="EJ90" i="2" s="1"/>
  <c r="EK90" i="2" s="1"/>
  <c r="EL90" i="2" s="1"/>
  <c r="EM90" i="2" s="1"/>
  <c r="EN90" i="2" s="1"/>
  <c r="EO90" i="2" s="1"/>
  <c r="DL36" i="2"/>
  <c r="DM36" i="2" s="1"/>
  <c r="DN36" i="2" s="1"/>
  <c r="DO36" i="2" s="1"/>
  <c r="DP36" i="2" s="1"/>
  <c r="DQ36" i="2" s="1"/>
  <c r="DR36" i="2" s="1"/>
  <c r="DS36" i="2" s="1"/>
  <c r="DT36" i="2" s="1"/>
  <c r="DU36" i="2" s="1"/>
  <c r="DV36" i="2" s="1"/>
  <c r="DW36" i="2" s="1"/>
  <c r="DX36" i="2" s="1"/>
  <c r="DY36" i="2" s="1"/>
  <c r="DZ36" i="2" s="1"/>
  <c r="EA36" i="2" s="1"/>
  <c r="EB36" i="2" s="1"/>
  <c r="EC36" i="2" s="1"/>
  <c r="ED36" i="2" s="1"/>
  <c r="EE36" i="2" s="1"/>
  <c r="EF36" i="2" s="1"/>
  <c r="EG36" i="2" s="1"/>
  <c r="EH36" i="2" s="1"/>
  <c r="EI36" i="2" s="1"/>
  <c r="EJ36" i="2" s="1"/>
  <c r="EK36" i="2" s="1"/>
  <c r="EL36" i="2" s="1"/>
  <c r="EM36" i="2" s="1"/>
  <c r="EN36" i="2" s="1"/>
  <c r="EO36" i="2" s="1"/>
  <c r="FW5" i="2"/>
  <c r="FW80" i="2"/>
  <c r="AK80" i="29" s="1"/>
  <c r="FW81" i="2"/>
  <c r="FV76" i="2"/>
  <c r="FV79" i="2"/>
  <c r="AJ73" i="29" s="1"/>
  <c r="BO73" i="29" s="1"/>
  <c r="FV44" i="2"/>
  <c r="AJ6" i="29" s="1"/>
  <c r="BO6" i="29" s="1"/>
  <c r="QP78" i="2"/>
  <c r="QP58" i="2"/>
  <c r="QP52" i="2"/>
  <c r="QP40" i="2"/>
  <c r="QP36" i="2"/>
  <c r="QP30" i="2"/>
  <c r="QP26" i="2"/>
  <c r="QP20" i="2"/>
  <c r="QP18" i="2"/>
  <c r="QP51" i="2"/>
  <c r="QP49" i="2"/>
  <c r="QP39" i="2"/>
  <c r="QP35" i="2"/>
  <c r="QP29" i="2"/>
  <c r="QP27" i="2"/>
  <c r="QP25" i="2"/>
  <c r="QP21" i="2"/>
  <c r="QP17" i="2"/>
  <c r="QP9" i="2"/>
  <c r="QP76" i="2"/>
  <c r="QP62" i="2"/>
  <c r="QP50" i="2"/>
  <c r="QP38" i="2"/>
  <c r="QP32" i="2"/>
  <c r="QP28" i="2"/>
  <c r="QP22" i="2"/>
  <c r="QP12" i="2"/>
  <c r="QP57" i="2"/>
  <c r="QP55" i="2"/>
  <c r="QP45" i="2"/>
  <c r="QP43" i="2"/>
  <c r="QP41" i="2"/>
  <c r="QP37" i="2"/>
  <c r="QP31" i="2"/>
  <c r="QP23" i="2"/>
  <c r="QP19" i="2"/>
  <c r="QP13" i="2"/>
  <c r="FV67" i="2"/>
  <c r="AJ38" i="29" s="1"/>
  <c r="BB11" i="2"/>
  <c r="UC11" i="2"/>
  <c r="BB43" i="2"/>
  <c r="UC43" i="2"/>
  <c r="BB39" i="2"/>
  <c r="UC39" i="2"/>
  <c r="BB35" i="2"/>
  <c r="UC35" i="2"/>
  <c r="BB29" i="2"/>
  <c r="UC29" i="2"/>
  <c r="BB25" i="2"/>
  <c r="UC25" i="2"/>
  <c r="BB17" i="2"/>
  <c r="UC17" i="2"/>
  <c r="BB9" i="2"/>
  <c r="UC9" i="2"/>
  <c r="BB26" i="2"/>
  <c r="UC26" i="2"/>
  <c r="BB18" i="2"/>
  <c r="UC18" i="2"/>
  <c r="BC5" i="2"/>
  <c r="UD5" i="2"/>
  <c r="BC81" i="2"/>
  <c r="UD81" i="2"/>
  <c r="BB22" i="2"/>
  <c r="UC22" i="2"/>
  <c r="BC76" i="2"/>
  <c r="UD76" i="2"/>
  <c r="BC44" i="2"/>
  <c r="UD44" i="2"/>
  <c r="BB95" i="2"/>
  <c r="UC95" i="2"/>
  <c r="BB68" i="2"/>
  <c r="UC68" i="2"/>
  <c r="UC16" i="2"/>
  <c r="BB60" i="2"/>
  <c r="UC60" i="2"/>
  <c r="BB97" i="2"/>
  <c r="UC97" i="2"/>
  <c r="BB63" i="2"/>
  <c r="UC63" i="2"/>
  <c r="BB56" i="2"/>
  <c r="UC56" i="2"/>
  <c r="BB92" i="2"/>
  <c r="UC92" i="2"/>
  <c r="BB64" i="2"/>
  <c r="UC64" i="2"/>
  <c r="BB77" i="2"/>
  <c r="UC77" i="2"/>
  <c r="BB46" i="2"/>
  <c r="UC46" i="2"/>
  <c r="BB73" i="2"/>
  <c r="UC73" i="2"/>
  <c r="BB33" i="2"/>
  <c r="UC33" i="2"/>
  <c r="BB69" i="2"/>
  <c r="UC69" i="2"/>
  <c r="BB65" i="2"/>
  <c r="UC65" i="2"/>
  <c r="BB47" i="2"/>
  <c r="UC47" i="2"/>
  <c r="BB57" i="2"/>
  <c r="UC57" i="2"/>
  <c r="BB94" i="2"/>
  <c r="UC94" i="2"/>
  <c r="BB49" i="2"/>
  <c r="UC49" i="2"/>
  <c r="BB45" i="2"/>
  <c r="UC45" i="2"/>
  <c r="BB41" i="2"/>
  <c r="UC41" i="2"/>
  <c r="BB37" i="2"/>
  <c r="UC37" i="2"/>
  <c r="BB67" i="2"/>
  <c r="UC67" i="2"/>
  <c r="BC86" i="2"/>
  <c r="UD86" i="2"/>
  <c r="BC72" i="2"/>
  <c r="UD72" i="2"/>
  <c r="BC48" i="2"/>
  <c r="UD48" i="2"/>
  <c r="BC40" i="2"/>
  <c r="UD40" i="2"/>
  <c r="BB20" i="2"/>
  <c r="UC20" i="2"/>
  <c r="BB12" i="2"/>
  <c r="UC12" i="2"/>
  <c r="BB93" i="2"/>
  <c r="UC93" i="2"/>
  <c r="BB91" i="2"/>
  <c r="UC91" i="2"/>
  <c r="BB88" i="2"/>
  <c r="UC88" i="2"/>
  <c r="BB66" i="2"/>
  <c r="UC66" i="2"/>
  <c r="BB58" i="2"/>
  <c r="UC58" i="2"/>
  <c r="BB50" i="2"/>
  <c r="UC50" i="2"/>
  <c r="BB8" i="2"/>
  <c r="UC8" i="2"/>
  <c r="BB34" i="2"/>
  <c r="UC34" i="2"/>
  <c r="BB23" i="2"/>
  <c r="UC23" i="2"/>
  <c r="BB19" i="2"/>
  <c r="UC19" i="2"/>
  <c r="BB10" i="2"/>
  <c r="UC10" i="2"/>
  <c r="BB89" i="2"/>
  <c r="UC89" i="2"/>
  <c r="BB7" i="2"/>
  <c r="UC7" i="2"/>
  <c r="BB14" i="2"/>
  <c r="UC14" i="2"/>
  <c r="BB85" i="2"/>
  <c r="UC85" i="2"/>
  <c r="BB28" i="2"/>
  <c r="UC28" i="2"/>
  <c r="BB24" i="2"/>
  <c r="UC24" i="2"/>
  <c r="BB71" i="2"/>
  <c r="UC71" i="2"/>
  <c r="BB75" i="2"/>
  <c r="UC75" i="2"/>
  <c r="BB82" i="2"/>
  <c r="UC82" i="2"/>
  <c r="BB84" i="2"/>
  <c r="UC84" i="2"/>
  <c r="BB78" i="2"/>
  <c r="UC78" i="2"/>
  <c r="BB70" i="2"/>
  <c r="UC70" i="2"/>
  <c r="BB62" i="2"/>
  <c r="UC62" i="2"/>
  <c r="BB54" i="2"/>
  <c r="UC54" i="2"/>
  <c r="BB53" i="2"/>
  <c r="UC53" i="2"/>
  <c r="BB38" i="2"/>
  <c r="UC38" i="2"/>
  <c r="BB30" i="2"/>
  <c r="UC30" i="2"/>
  <c r="BC90" i="2"/>
  <c r="UD90" i="2"/>
  <c r="BC83" i="2"/>
  <c r="UD83" i="2"/>
  <c r="BC87" i="2"/>
  <c r="UD87" i="2"/>
  <c r="BC52" i="2"/>
  <c r="UD52" i="2"/>
  <c r="BC36" i="2"/>
  <c r="UD36" i="2"/>
  <c r="UC5" i="2"/>
  <c r="UC80" i="2"/>
  <c r="UC81" i="2"/>
  <c r="RT78" i="2"/>
  <c r="AAC78" i="2" s="1"/>
  <c r="RT40" i="2"/>
  <c r="AAC40" i="2" s="1"/>
  <c r="RT20" i="2"/>
  <c r="AAC20" i="2" s="1"/>
  <c r="RT49" i="2"/>
  <c r="AAC49" i="2" s="1"/>
  <c r="RT39" i="2"/>
  <c r="AAC39" i="2" s="1"/>
  <c r="RT21" i="2"/>
  <c r="AAC21" i="2" s="1"/>
  <c r="RT38" i="2"/>
  <c r="AAC38" i="2" s="1"/>
  <c r="RT28" i="2"/>
  <c r="AAC28" i="2" s="1"/>
  <c r="RT12" i="2"/>
  <c r="AAC12" i="2" s="1"/>
  <c r="RT57" i="2"/>
  <c r="AAC57" i="2" s="1"/>
  <c r="RT45" i="2"/>
  <c r="AAC45" i="2" s="1"/>
  <c r="RT41" i="2"/>
  <c r="AAC41" i="2" s="1"/>
  <c r="RT31" i="2"/>
  <c r="AAC31" i="2" s="1"/>
  <c r="RT19" i="2"/>
  <c r="AAC19" i="2" s="1"/>
  <c r="RT35" i="2"/>
  <c r="AAC35" i="2" s="1"/>
  <c r="RT25" i="2"/>
  <c r="AAC25" i="2" s="1"/>
  <c r="BB6" i="2"/>
  <c r="UC6" i="2"/>
  <c r="BB59" i="2"/>
  <c r="UC59" i="2"/>
  <c r="BB55" i="2"/>
  <c r="UC55" i="2"/>
  <c r="BB51" i="2"/>
  <c r="UC51" i="2"/>
  <c r="BB15" i="2"/>
  <c r="UC15" i="2"/>
  <c r="BB96" i="2"/>
  <c r="UC96" i="2"/>
  <c r="BB31" i="2"/>
  <c r="UC31" i="2"/>
  <c r="BB27" i="2"/>
  <c r="UC27" i="2"/>
  <c r="BB21" i="2"/>
  <c r="UC21" i="2"/>
  <c r="BB13" i="2"/>
  <c r="UC13" i="2"/>
  <c r="BB61" i="2"/>
  <c r="UC61" i="2"/>
  <c r="BC80" i="2"/>
  <c r="UD80" i="2"/>
  <c r="BC79" i="2"/>
  <c r="UD79" i="2"/>
  <c r="BC74" i="2"/>
  <c r="UD74" i="2"/>
  <c r="UC86" i="2"/>
  <c r="UC72" i="2"/>
  <c r="UC48" i="2"/>
  <c r="UC40" i="2"/>
  <c r="RT58" i="2"/>
  <c r="AAC58" i="2" s="1"/>
  <c r="RT30" i="2"/>
  <c r="AAC30" i="2" s="1"/>
  <c r="RT18" i="2"/>
  <c r="AAC18" i="2" s="1"/>
  <c r="RT29" i="2"/>
  <c r="AAC29" i="2" s="1"/>
  <c r="RT9" i="2"/>
  <c r="AAC9" i="2" s="1"/>
  <c r="RT62" i="2"/>
  <c r="AAC62" i="2" s="1"/>
  <c r="RT50" i="2"/>
  <c r="AAC50" i="2" s="1"/>
  <c r="RT22" i="2"/>
  <c r="AAC22" i="2" s="1"/>
  <c r="RT55" i="2"/>
  <c r="AAC55" i="2" s="1"/>
  <c r="RT43" i="2"/>
  <c r="AAC43" i="2" s="1"/>
  <c r="RT37" i="2"/>
  <c r="AAC37" i="2" s="1"/>
  <c r="RT23" i="2"/>
  <c r="AAC23" i="2" s="1"/>
  <c r="RT13" i="2"/>
  <c r="AAC13" i="2" s="1"/>
  <c r="RT26" i="2"/>
  <c r="AAC26" i="2" s="1"/>
  <c r="RT51" i="2"/>
  <c r="AAC51" i="2" s="1"/>
  <c r="RT27" i="2"/>
  <c r="AAC27" i="2" s="1"/>
  <c r="RT17" i="2"/>
  <c r="AAC17" i="2" s="1"/>
  <c r="FW23" i="2"/>
  <c r="FW26" i="2"/>
  <c r="FW7" i="2"/>
  <c r="FW60" i="2"/>
  <c r="FW47" i="2"/>
  <c r="FW12" i="2"/>
  <c r="FW63" i="2"/>
  <c r="FW64" i="2"/>
  <c r="FW33" i="2"/>
  <c r="FW55" i="2"/>
  <c r="FW15" i="2"/>
  <c r="FW39" i="2"/>
  <c r="FW31" i="2"/>
  <c r="FW46" i="2"/>
  <c r="FW51" i="2"/>
  <c r="FW43" i="2"/>
  <c r="FW35" i="2"/>
  <c r="FW65" i="2"/>
  <c r="FW10" i="2"/>
  <c r="FW68" i="2"/>
  <c r="FW20" i="2"/>
  <c r="FW16" i="2"/>
  <c r="FW97" i="2"/>
  <c r="FW56" i="2"/>
  <c r="FW92" i="2"/>
  <c r="FW77" i="2"/>
  <c r="FW73" i="2"/>
  <c r="FW69" i="2"/>
  <c r="FW6" i="2"/>
  <c r="FW57" i="2"/>
  <c r="FW94" i="2"/>
  <c r="FW49" i="2"/>
  <c r="FW45" i="2"/>
  <c r="FW41" i="2"/>
  <c r="FW37" i="2"/>
  <c r="FW96" i="2"/>
  <c r="FW29" i="2"/>
  <c r="FW27" i="2"/>
  <c r="FW19" i="2"/>
  <c r="FW89" i="2"/>
  <c r="FW18" i="2"/>
  <c r="FW61" i="2"/>
  <c r="FW25" i="2"/>
  <c r="FW17" i="2"/>
  <c r="FW9" i="2"/>
  <c r="FW95" i="2"/>
  <c r="FW11" i="2"/>
  <c r="FW59" i="2"/>
  <c r="FW93" i="2"/>
  <c r="FW91" i="2"/>
  <c r="FW88" i="2"/>
  <c r="FW66" i="2"/>
  <c r="FW58" i="2"/>
  <c r="FW50" i="2"/>
  <c r="FW8" i="2"/>
  <c r="FW34" i="2"/>
  <c r="FW71" i="2"/>
  <c r="FW85" i="2"/>
  <c r="AK36" i="29" s="1"/>
  <c r="FW24" i="2"/>
  <c r="FW75" i="2"/>
  <c r="FW22" i="2"/>
  <c r="FW21" i="2"/>
  <c r="FW13" i="2"/>
  <c r="FW14" i="2"/>
  <c r="AJ95" i="29" l="1"/>
  <c r="BO95" i="29" s="1"/>
  <c r="AJ47" i="29"/>
  <c r="AJ68" i="29"/>
  <c r="BO68" i="29" s="1"/>
  <c r="AJ16" i="29"/>
  <c r="BO16" i="29" s="1"/>
  <c r="AJ63" i="29"/>
  <c r="BO63" i="29" s="1"/>
  <c r="AJ75" i="29"/>
  <c r="BO75" i="29" s="1"/>
  <c r="AJ72" i="29"/>
  <c r="BO72" i="29" s="1"/>
  <c r="AJ86" i="29"/>
  <c r="BO86" i="29" s="1"/>
  <c r="AJ74" i="29"/>
  <c r="BO74" i="29" s="1"/>
  <c r="AJ84" i="29"/>
  <c r="BO84" i="29" s="1"/>
  <c r="AJ46" i="29"/>
  <c r="BO46" i="29" s="1"/>
  <c r="AJ48" i="29"/>
  <c r="BO48" i="29" s="1"/>
  <c r="AJ71" i="29"/>
  <c r="BO71" i="29" s="1"/>
  <c r="AJ89" i="29"/>
  <c r="BO89" i="29" s="1"/>
  <c r="AJ79" i="29"/>
  <c r="BO79" i="29" s="1"/>
  <c r="AJ53" i="29"/>
  <c r="BO53" i="29" s="1"/>
  <c r="AK15" i="29"/>
  <c r="BP15" i="29" s="1"/>
  <c r="AJ56" i="29"/>
  <c r="BO56" i="29" s="1"/>
  <c r="AJ64" i="29"/>
  <c r="AJ81" i="29"/>
  <c r="BO81" i="29" s="1"/>
  <c r="AJ88" i="29"/>
  <c r="BO88" i="29" s="1"/>
  <c r="OH4" i="2"/>
  <c r="MB4" i="2"/>
  <c r="AJ91" i="29"/>
  <c r="BO91" i="29" s="1"/>
  <c r="AJ82" i="29"/>
  <c r="BO82" i="29" s="1"/>
  <c r="AJ92" i="29"/>
  <c r="BO92" i="29" s="1"/>
  <c r="AJ93" i="29"/>
  <c r="BO93" i="29" s="1"/>
  <c r="AJ67" i="29"/>
  <c r="BO67" i="29" s="1"/>
  <c r="AJ34" i="29"/>
  <c r="BO34" i="29" s="1"/>
  <c r="AJ94" i="29"/>
  <c r="BO94" i="29" s="1"/>
  <c r="AJ43" i="29"/>
  <c r="BO43" i="29" s="1"/>
  <c r="AJ98" i="29"/>
  <c r="BO98" i="29" s="1"/>
  <c r="AJ8" i="29"/>
  <c r="BO8" i="29" s="1"/>
  <c r="BO83" i="29"/>
  <c r="AK70" i="29"/>
  <c r="BP70" i="29" s="1"/>
  <c r="BO52" i="29"/>
  <c r="AJ97" i="29"/>
  <c r="BO97" i="29" s="1"/>
  <c r="AK66" i="29"/>
  <c r="AK69" i="29"/>
  <c r="BP69" i="29" s="1"/>
  <c r="AK77" i="29"/>
  <c r="BP77" i="29" s="1"/>
  <c r="AK65" i="29"/>
  <c r="BP65" i="29" s="1"/>
  <c r="BO76" i="29"/>
  <c r="BO32" i="29"/>
  <c r="BO36" i="29"/>
  <c r="AJ5" i="29"/>
  <c r="BO5" i="29" s="1"/>
  <c r="AJ90" i="29"/>
  <c r="BO90" i="29" s="1"/>
  <c r="AK28" i="29"/>
  <c r="BP28" i="29" s="1"/>
  <c r="AF16" i="32"/>
  <c r="AK11" i="29"/>
  <c r="BP11" i="29" s="1"/>
  <c r="AK18" i="29"/>
  <c r="BP18" i="29" s="1"/>
  <c r="AJ33" i="29"/>
  <c r="BO33" i="29" s="1"/>
  <c r="AJ49" i="29"/>
  <c r="BO49" i="29" s="1"/>
  <c r="AJ60" i="29"/>
  <c r="BO60" i="29" s="1"/>
  <c r="AJ14" i="29"/>
  <c r="BO14" i="29" s="1"/>
  <c r="AK30" i="29"/>
  <c r="BP30" i="29" s="1"/>
  <c r="AJ10" i="29"/>
  <c r="BO10" i="29" s="1"/>
  <c r="AK22" i="29"/>
  <c r="BP22" i="29" s="1"/>
  <c r="AK35" i="29"/>
  <c r="BP35" i="29" s="1"/>
  <c r="AK32" i="29"/>
  <c r="AD16" i="32"/>
  <c r="AJ29" i="29"/>
  <c r="BO29" i="29" s="1"/>
  <c r="AK37" i="29"/>
  <c r="BP37" i="29" s="1"/>
  <c r="AK31" i="29"/>
  <c r="BP31" i="29" s="1"/>
  <c r="AA16" i="32"/>
  <c r="AI3" i="29"/>
  <c r="AK41" i="29"/>
  <c r="BP41" i="29" s="1"/>
  <c r="AK21" i="29"/>
  <c r="BP21" i="29" s="1"/>
  <c r="AK57" i="29"/>
  <c r="BP57" i="29" s="1"/>
  <c r="AK25" i="29"/>
  <c r="BP25" i="29" s="1"/>
  <c r="AK13" i="29"/>
  <c r="BP13" i="29" s="1"/>
  <c r="AK59" i="29"/>
  <c r="BP59" i="29" s="1"/>
  <c r="AK26" i="29"/>
  <c r="BP26" i="29" s="1"/>
  <c r="AK39" i="29"/>
  <c r="BP39" i="29" s="1"/>
  <c r="AK50" i="29"/>
  <c r="BP50" i="29" s="1"/>
  <c r="AK7" i="29"/>
  <c r="BP7" i="29" s="1"/>
  <c r="AK12" i="29"/>
  <c r="BP12" i="29" s="1"/>
  <c r="AK27" i="29"/>
  <c r="BP27" i="29" s="1"/>
  <c r="AK58" i="29"/>
  <c r="BP58" i="29" s="1"/>
  <c r="AK19" i="29"/>
  <c r="BP19" i="29" s="1"/>
  <c r="AJ44" i="29"/>
  <c r="BO44" i="29" s="1"/>
  <c r="AJ55" i="29"/>
  <c r="BO55" i="29" s="1"/>
  <c r="AK17" i="29"/>
  <c r="BP17" i="29" s="1"/>
  <c r="AJ42" i="29"/>
  <c r="BO42" i="29" s="1"/>
  <c r="AK87" i="29"/>
  <c r="BP87" i="29" s="1"/>
  <c r="AK23" i="29"/>
  <c r="BP23" i="29" s="1"/>
  <c r="AK52" i="29"/>
  <c r="AK62" i="29"/>
  <c r="BP62" i="29" s="1"/>
  <c r="AJ20" i="29"/>
  <c r="BO20" i="29" s="1"/>
  <c r="AE16" i="32"/>
  <c r="AJ40" i="29"/>
  <c r="BO40" i="29" s="1"/>
  <c r="AJ54" i="29"/>
  <c r="BO54" i="29" s="1"/>
  <c r="AK4" i="29"/>
  <c r="AK51" i="29"/>
  <c r="BP51" i="29" s="1"/>
  <c r="AK9" i="29"/>
  <c r="BP9" i="29" s="1"/>
  <c r="AJ24" i="29"/>
  <c r="BO24" i="29" s="1"/>
  <c r="AC16" i="32"/>
  <c r="AB16" i="32"/>
  <c r="Z16" i="32"/>
  <c r="YM42" i="2"/>
  <c r="SO42" i="2"/>
  <c r="AAX42" i="2" s="1"/>
  <c r="ZR42" i="2"/>
  <c r="BP85" i="29"/>
  <c r="BO38" i="29"/>
  <c r="BO66" i="29"/>
  <c r="BP78" i="29"/>
  <c r="BO80" i="29"/>
  <c r="BO45" i="29"/>
  <c r="XI42" i="2"/>
  <c r="FX38" i="2"/>
  <c r="FY38" i="2" s="1"/>
  <c r="FX54" i="2"/>
  <c r="FX78" i="2"/>
  <c r="FX86" i="2"/>
  <c r="FX30" i="2"/>
  <c r="FY30" i="2" s="1"/>
  <c r="FX62" i="2"/>
  <c r="FX70" i="2"/>
  <c r="BY42" i="2"/>
  <c r="TV42" i="2" s="1"/>
  <c r="UZ42" i="2"/>
  <c r="RK42" i="2"/>
  <c r="WE42" i="2" s="1"/>
  <c r="GS42" i="2"/>
  <c r="FX48" i="2"/>
  <c r="FX53" i="2"/>
  <c r="FW83" i="2"/>
  <c r="AK83" i="29" s="1"/>
  <c r="FX82" i="2"/>
  <c r="FX40" i="2"/>
  <c r="FX72" i="2"/>
  <c r="FX85" i="2"/>
  <c r="FX50" i="2"/>
  <c r="FX91" i="2"/>
  <c r="FX95" i="2"/>
  <c r="FX17" i="2"/>
  <c r="FX18" i="2"/>
  <c r="FX19" i="2"/>
  <c r="FX37" i="2"/>
  <c r="FX45" i="2"/>
  <c r="FX6" i="2"/>
  <c r="FX92" i="2"/>
  <c r="FX20" i="2"/>
  <c r="FX10" i="2"/>
  <c r="FX51" i="2"/>
  <c r="FX15" i="2"/>
  <c r="FX33" i="2"/>
  <c r="FX47" i="2"/>
  <c r="FX7" i="2"/>
  <c r="FX13" i="2"/>
  <c r="FX22" i="2"/>
  <c r="FX24" i="2"/>
  <c r="FX71" i="2"/>
  <c r="FX8" i="2"/>
  <c r="FX58" i="2"/>
  <c r="FX88" i="2"/>
  <c r="FX93" i="2"/>
  <c r="FX11" i="2"/>
  <c r="FX9" i="2"/>
  <c r="FX25" i="2"/>
  <c r="FX61" i="2"/>
  <c r="FX89" i="2"/>
  <c r="FX27" i="2"/>
  <c r="FX96" i="2"/>
  <c r="FX41" i="2"/>
  <c r="FX49" i="2"/>
  <c r="FX57" i="2"/>
  <c r="FX69" i="2"/>
  <c r="FX77" i="2"/>
  <c r="FX56" i="2"/>
  <c r="FX16" i="2"/>
  <c r="FX65" i="2"/>
  <c r="FX43" i="2"/>
  <c r="FX46" i="2"/>
  <c r="FX39" i="2"/>
  <c r="FX55" i="2"/>
  <c r="FX64" i="2"/>
  <c r="FX12" i="2"/>
  <c r="FX60" i="2"/>
  <c r="FX26" i="2"/>
  <c r="FW67" i="2"/>
  <c r="AK38" i="29" s="1"/>
  <c r="FW44" i="2"/>
  <c r="AK86" i="29" s="1"/>
  <c r="RT76" i="2"/>
  <c r="AAC76" i="2" s="1"/>
  <c r="FX81" i="2"/>
  <c r="FX5" i="2"/>
  <c r="FW87" i="2"/>
  <c r="AK61" i="29" s="1"/>
  <c r="BP61" i="29" s="1"/>
  <c r="FW52" i="2"/>
  <c r="FW90" i="2"/>
  <c r="AK45" i="29" s="1"/>
  <c r="FX14" i="2"/>
  <c r="FX21" i="2"/>
  <c r="FX75" i="2"/>
  <c r="FX34" i="2"/>
  <c r="FX66" i="2"/>
  <c r="FX59" i="2"/>
  <c r="FX29" i="2"/>
  <c r="FX94" i="2"/>
  <c r="FX73" i="2"/>
  <c r="FX97" i="2"/>
  <c r="FX35" i="2"/>
  <c r="FX31" i="2"/>
  <c r="FX63" i="2"/>
  <c r="FX23" i="2"/>
  <c r="FW79" i="2"/>
  <c r="AK73" i="29" s="1"/>
  <c r="BP73" i="29" s="1"/>
  <c r="FX80" i="2"/>
  <c r="RT36" i="2"/>
  <c r="AAC36" i="2" s="1"/>
  <c r="FX84" i="2"/>
  <c r="AL85" i="29" s="1"/>
  <c r="FW32" i="2"/>
  <c r="FW74" i="2"/>
  <c r="AK96" i="29" s="1"/>
  <c r="BP96" i="29" s="1"/>
  <c r="FX28" i="2"/>
  <c r="RT52" i="2"/>
  <c r="AAC52" i="2" s="1"/>
  <c r="UD32" i="2"/>
  <c r="RT32" i="2"/>
  <c r="AAC32" i="2" s="1"/>
  <c r="FW76" i="2"/>
  <c r="FW36" i="2"/>
  <c r="QQ13" i="2"/>
  <c r="QQ19" i="2"/>
  <c r="QQ23" i="2"/>
  <c r="QQ31" i="2"/>
  <c r="QQ37" i="2"/>
  <c r="QQ41" i="2"/>
  <c r="QQ43" i="2"/>
  <c r="QQ45" i="2"/>
  <c r="QQ55" i="2"/>
  <c r="QQ57" i="2"/>
  <c r="QQ4" i="2"/>
  <c r="QQ12" i="2"/>
  <c r="QQ22" i="2"/>
  <c r="QQ28" i="2"/>
  <c r="QQ32" i="2"/>
  <c r="QQ38" i="2"/>
  <c r="QQ50" i="2"/>
  <c r="QQ62" i="2"/>
  <c r="QQ76" i="2"/>
  <c r="QQ9" i="2"/>
  <c r="QQ17" i="2"/>
  <c r="QQ21" i="2"/>
  <c r="QQ25" i="2"/>
  <c r="QQ27" i="2"/>
  <c r="QQ29" i="2"/>
  <c r="QQ35" i="2"/>
  <c r="QQ39" i="2"/>
  <c r="QQ49" i="2"/>
  <c r="QQ51" i="2"/>
  <c r="QQ18" i="2"/>
  <c r="QQ20" i="2"/>
  <c r="QQ26" i="2"/>
  <c r="QQ30" i="2"/>
  <c r="QQ36" i="2"/>
  <c r="QQ40" i="2"/>
  <c r="QQ52" i="2"/>
  <c r="QQ58" i="2"/>
  <c r="QQ78" i="2"/>
  <c r="RU27" i="2"/>
  <c r="AAD27" i="2" s="1"/>
  <c r="RU26" i="2"/>
  <c r="AAD26" i="2" s="1"/>
  <c r="RU13" i="2"/>
  <c r="AAD13" i="2" s="1"/>
  <c r="RU37" i="2"/>
  <c r="AAD37" i="2" s="1"/>
  <c r="RU55" i="2"/>
  <c r="AAD55" i="2" s="1"/>
  <c r="RU22" i="2"/>
  <c r="AAD22" i="2" s="1"/>
  <c r="RU50" i="2"/>
  <c r="AAD50" i="2" s="1"/>
  <c r="RU9" i="2"/>
  <c r="AAD9" i="2" s="1"/>
  <c r="RU30" i="2"/>
  <c r="AAD30" i="2" s="1"/>
  <c r="BC61" i="2"/>
  <c r="UD61" i="2"/>
  <c r="BC31" i="2"/>
  <c r="UD31" i="2"/>
  <c r="BC55" i="2"/>
  <c r="UD55" i="2"/>
  <c r="RU17" i="2"/>
  <c r="AAD17" i="2" s="1"/>
  <c r="RU51" i="2"/>
  <c r="AAD51" i="2" s="1"/>
  <c r="RU23" i="2"/>
  <c r="AAD23" i="2" s="1"/>
  <c r="RU43" i="2"/>
  <c r="AAD43" i="2" s="1"/>
  <c r="RU62" i="2"/>
  <c r="AAD62" i="2" s="1"/>
  <c r="RU29" i="2"/>
  <c r="AAD29" i="2" s="1"/>
  <c r="RU18" i="2"/>
  <c r="AAD18" i="2" s="1"/>
  <c r="RU58" i="2"/>
  <c r="AAD58" i="2" s="1"/>
  <c r="BD74" i="2"/>
  <c r="UE74" i="2"/>
  <c r="BC21" i="2"/>
  <c r="UD21" i="2"/>
  <c r="BC15" i="2"/>
  <c r="UD15" i="2"/>
  <c r="BC6" i="2"/>
  <c r="UD6" i="2"/>
  <c r="BD79" i="2"/>
  <c r="UE79" i="2"/>
  <c r="BD80" i="2"/>
  <c r="UE80" i="2"/>
  <c r="BC13" i="2"/>
  <c r="UD13" i="2"/>
  <c r="BC27" i="2"/>
  <c r="UD27" i="2"/>
  <c r="BC96" i="2"/>
  <c r="UD96" i="2"/>
  <c r="BC51" i="2"/>
  <c r="UD51" i="2"/>
  <c r="BC59" i="2"/>
  <c r="UD59" i="2"/>
  <c r="RU25" i="2"/>
  <c r="AAD25" i="2" s="1"/>
  <c r="RU31" i="2"/>
  <c r="AAD31" i="2" s="1"/>
  <c r="RU45" i="2"/>
  <c r="AAD45" i="2" s="1"/>
  <c r="RU12" i="2"/>
  <c r="AAD12" i="2" s="1"/>
  <c r="RU38" i="2"/>
  <c r="AAD38" i="2" s="1"/>
  <c r="RU39" i="2"/>
  <c r="AAD39" i="2" s="1"/>
  <c r="RU20" i="2"/>
  <c r="AAD20" i="2" s="1"/>
  <c r="BD52" i="2"/>
  <c r="UE52" i="2"/>
  <c r="BD83" i="2"/>
  <c r="UE83" i="2"/>
  <c r="BC30" i="2"/>
  <c r="UD30" i="2"/>
  <c r="BC53" i="2"/>
  <c r="UD53" i="2"/>
  <c r="BC62" i="2"/>
  <c r="UD62" i="2"/>
  <c r="BC78" i="2"/>
  <c r="UD78" i="2"/>
  <c r="BC82" i="2"/>
  <c r="UD82" i="2"/>
  <c r="BC71" i="2"/>
  <c r="UD71" i="2"/>
  <c r="BC28" i="2"/>
  <c r="UD28" i="2"/>
  <c r="BC14" i="2"/>
  <c r="UD14" i="2"/>
  <c r="BC89" i="2"/>
  <c r="UD89" i="2"/>
  <c r="BC19" i="2"/>
  <c r="UD19" i="2"/>
  <c r="BC34" i="2"/>
  <c r="UD34" i="2"/>
  <c r="BC50" i="2"/>
  <c r="UD50" i="2"/>
  <c r="BC66" i="2"/>
  <c r="UD66" i="2"/>
  <c r="BC91" i="2"/>
  <c r="UD91" i="2"/>
  <c r="BC20" i="2"/>
  <c r="UD20" i="2"/>
  <c r="BD48" i="2"/>
  <c r="UE48" i="2"/>
  <c r="BD86" i="2"/>
  <c r="UE86" i="2"/>
  <c r="BC37" i="2"/>
  <c r="UD37" i="2"/>
  <c r="BC45" i="2"/>
  <c r="UD45" i="2"/>
  <c r="BC94" i="2"/>
  <c r="UD94" i="2"/>
  <c r="BC47" i="2"/>
  <c r="UD47" i="2"/>
  <c r="BC69" i="2"/>
  <c r="UD69" i="2"/>
  <c r="BC73" i="2"/>
  <c r="UD73" i="2"/>
  <c r="BC77" i="2"/>
  <c r="UD77" i="2"/>
  <c r="BC92" i="2"/>
  <c r="UD92" i="2"/>
  <c r="BC56" i="2"/>
  <c r="UD56" i="2"/>
  <c r="BC97" i="2"/>
  <c r="UD97" i="2"/>
  <c r="BC60" i="2"/>
  <c r="UD60" i="2"/>
  <c r="BC68" i="2"/>
  <c r="UD68" i="2"/>
  <c r="BD44" i="2"/>
  <c r="UE44" i="2"/>
  <c r="BC22" i="2"/>
  <c r="UD22" i="2"/>
  <c r="BD81" i="2"/>
  <c r="UE81" i="2"/>
  <c r="BC18" i="2"/>
  <c r="UD18" i="2"/>
  <c r="BC9" i="2"/>
  <c r="UD9" i="2"/>
  <c r="BC25" i="2"/>
  <c r="UD25" i="2"/>
  <c r="BC35" i="2"/>
  <c r="UD35" i="2"/>
  <c r="BC43" i="2"/>
  <c r="UD43" i="2"/>
  <c r="RU35" i="2"/>
  <c r="AAD35" i="2" s="1"/>
  <c r="RU19" i="2"/>
  <c r="AAD19" i="2" s="1"/>
  <c r="RU41" i="2"/>
  <c r="AAD41" i="2" s="1"/>
  <c r="RU57" i="2"/>
  <c r="AAD57" i="2" s="1"/>
  <c r="RU28" i="2"/>
  <c r="AAD28" i="2" s="1"/>
  <c r="RU21" i="2"/>
  <c r="AAD21" i="2" s="1"/>
  <c r="RU49" i="2"/>
  <c r="AAD49" i="2" s="1"/>
  <c r="RU40" i="2"/>
  <c r="AAD40" i="2" s="1"/>
  <c r="RU78" i="2"/>
  <c r="AAD78" i="2" s="1"/>
  <c r="BD36" i="2"/>
  <c r="UE36" i="2"/>
  <c r="BD87" i="2"/>
  <c r="UE87" i="2"/>
  <c r="BD90" i="2"/>
  <c r="UE90" i="2"/>
  <c r="BC38" i="2"/>
  <c r="UD38" i="2"/>
  <c r="BC54" i="2"/>
  <c r="UD54" i="2"/>
  <c r="BC70" i="2"/>
  <c r="UD70" i="2"/>
  <c r="BC84" i="2"/>
  <c r="UD84" i="2"/>
  <c r="BC75" i="2"/>
  <c r="UD75" i="2"/>
  <c r="BC24" i="2"/>
  <c r="UD24" i="2"/>
  <c r="BC85" i="2"/>
  <c r="UD85" i="2"/>
  <c r="BC7" i="2"/>
  <c r="UD7" i="2"/>
  <c r="BC10" i="2"/>
  <c r="UD10" i="2"/>
  <c r="BC23" i="2"/>
  <c r="UD23" i="2"/>
  <c r="BC8" i="2"/>
  <c r="UD8" i="2"/>
  <c r="BC58" i="2"/>
  <c r="UD58" i="2"/>
  <c r="BC88" i="2"/>
  <c r="UD88" i="2"/>
  <c r="BC93" i="2"/>
  <c r="UD93" i="2"/>
  <c r="BC12" i="2"/>
  <c r="UD12" i="2"/>
  <c r="BD40" i="2"/>
  <c r="UE40" i="2"/>
  <c r="BD72" i="2"/>
  <c r="UE72" i="2"/>
  <c r="BC67" i="2"/>
  <c r="UD67" i="2"/>
  <c r="BC41" i="2"/>
  <c r="UD41" i="2"/>
  <c r="BC49" i="2"/>
  <c r="UD49" i="2"/>
  <c r="BC57" i="2"/>
  <c r="UD57" i="2"/>
  <c r="BC65" i="2"/>
  <c r="UD65" i="2"/>
  <c r="BC33" i="2"/>
  <c r="UD33" i="2"/>
  <c r="BC46" i="2"/>
  <c r="UD46" i="2"/>
  <c r="BC64" i="2"/>
  <c r="UD64" i="2"/>
  <c r="BC63" i="2"/>
  <c r="UD63" i="2"/>
  <c r="UD16" i="2"/>
  <c r="BC95" i="2"/>
  <c r="UD95" i="2"/>
  <c r="BD76" i="2"/>
  <c r="UE76" i="2"/>
  <c r="BD32" i="2"/>
  <c r="UE32" i="2"/>
  <c r="BD5" i="2"/>
  <c r="UE5" i="2"/>
  <c r="BC26" i="2"/>
  <c r="UD26" i="2"/>
  <c r="BC17" i="2"/>
  <c r="UD17" i="2"/>
  <c r="BC29" i="2"/>
  <c r="UD29" i="2"/>
  <c r="BC39" i="2"/>
  <c r="UD39" i="2"/>
  <c r="BC11" i="2"/>
  <c r="UD11" i="2"/>
  <c r="FX68" i="2"/>
  <c r="EP4" i="2"/>
  <c r="EP3" i="2" s="1"/>
  <c r="AK95" i="29" l="1"/>
  <c r="BP95" i="29" s="1"/>
  <c r="AK6" i="29"/>
  <c r="BP6" i="29" s="1"/>
  <c r="AK47" i="29"/>
  <c r="AK68" i="29"/>
  <c r="BP68" i="29" s="1"/>
  <c r="AK16" i="29"/>
  <c r="BP16" i="29" s="1"/>
  <c r="AK63" i="29"/>
  <c r="BP63" i="29" s="1"/>
  <c r="AK72" i="29"/>
  <c r="BP72" i="29" s="1"/>
  <c r="AK75" i="29"/>
  <c r="BP75" i="29" s="1"/>
  <c r="AK74" i="29"/>
  <c r="BP74" i="29" s="1"/>
  <c r="AK88" i="29"/>
  <c r="BP88" i="29" s="1"/>
  <c r="AK84" i="29"/>
  <c r="BP84" i="29" s="1"/>
  <c r="AK46" i="29"/>
  <c r="BP46" i="29" s="1"/>
  <c r="AK48" i="29"/>
  <c r="BP48" i="29" s="1"/>
  <c r="AK89" i="29"/>
  <c r="BP89" i="29" s="1"/>
  <c r="AK71" i="29"/>
  <c r="BP71" i="29" s="1"/>
  <c r="AK53" i="29"/>
  <c r="BP53" i="29" s="1"/>
  <c r="AK79" i="29"/>
  <c r="BP79" i="29" s="1"/>
  <c r="AL15" i="29"/>
  <c r="BQ15" i="29" s="1"/>
  <c r="AK56" i="29"/>
  <c r="BP56" i="29" s="1"/>
  <c r="AK64" i="29"/>
  <c r="AK81" i="29"/>
  <c r="BP81" i="29" s="1"/>
  <c r="MC4" i="2"/>
  <c r="OI4" i="2"/>
  <c r="AK94" i="29"/>
  <c r="BP94" i="29" s="1"/>
  <c r="AK67" i="29"/>
  <c r="BP67" i="29" s="1"/>
  <c r="AK82" i="29"/>
  <c r="BP82" i="29" s="1"/>
  <c r="AK91" i="29"/>
  <c r="BP91" i="29" s="1"/>
  <c r="AK92" i="29"/>
  <c r="BP92" i="29" s="1"/>
  <c r="AK93" i="29"/>
  <c r="BP93" i="29" s="1"/>
  <c r="AK43" i="29"/>
  <c r="BP43" i="29" s="1"/>
  <c r="AK98" i="29"/>
  <c r="BP98" i="29" s="1"/>
  <c r="AK8" i="29"/>
  <c r="BP8" i="29" s="1"/>
  <c r="AK34" i="29"/>
  <c r="BP34" i="29" s="1"/>
  <c r="BP83" i="29"/>
  <c r="AL66" i="29"/>
  <c r="AL77" i="29"/>
  <c r="BQ77" i="29" s="1"/>
  <c r="AL70" i="29"/>
  <c r="BQ70" i="29" s="1"/>
  <c r="BP32" i="29"/>
  <c r="BP36" i="29"/>
  <c r="AK5" i="29"/>
  <c r="BP5" i="29" s="1"/>
  <c r="AK90" i="29"/>
  <c r="BP90" i="29" s="1"/>
  <c r="AK97" i="29"/>
  <c r="BP97" i="29" s="1"/>
  <c r="AL65" i="29"/>
  <c r="BQ65" i="29" s="1"/>
  <c r="AL69" i="29"/>
  <c r="BQ69" i="29" s="1"/>
  <c r="BP76" i="29"/>
  <c r="BP52" i="29"/>
  <c r="AL11" i="29"/>
  <c r="BQ11" i="29" s="1"/>
  <c r="AL22" i="29"/>
  <c r="BQ22" i="29" s="1"/>
  <c r="AK49" i="29"/>
  <c r="BP49" i="29" s="1"/>
  <c r="AK60" i="29"/>
  <c r="BP60" i="29" s="1"/>
  <c r="AK33" i="29"/>
  <c r="BP33" i="29" s="1"/>
  <c r="AK14" i="29"/>
  <c r="BP14" i="29" s="1"/>
  <c r="AL30" i="29"/>
  <c r="BQ30" i="29" s="1"/>
  <c r="AK10" i="29"/>
  <c r="BP10" i="29" s="1"/>
  <c r="AL7" i="29"/>
  <c r="BQ7" i="29" s="1"/>
  <c r="AL17" i="29"/>
  <c r="BQ17" i="29" s="1"/>
  <c r="AL35" i="29"/>
  <c r="BQ35" i="29" s="1"/>
  <c r="AL36" i="29"/>
  <c r="AK42" i="29"/>
  <c r="BP42" i="29" s="1"/>
  <c r="AK44" i="29"/>
  <c r="BP44" i="29" s="1"/>
  <c r="AK55" i="29"/>
  <c r="BP55" i="29" s="1"/>
  <c r="AL31" i="29"/>
  <c r="BQ31" i="29" s="1"/>
  <c r="AL18" i="29"/>
  <c r="BQ18" i="29" s="1"/>
  <c r="AL12" i="29"/>
  <c r="BQ12" i="29" s="1"/>
  <c r="AL4" i="29"/>
  <c r="AL51" i="29"/>
  <c r="BQ51" i="29" s="1"/>
  <c r="AL23" i="29"/>
  <c r="BQ23" i="29" s="1"/>
  <c r="AL52" i="29"/>
  <c r="AL19" i="29"/>
  <c r="BQ19" i="29" s="1"/>
  <c r="AJ3" i="29"/>
  <c r="AL27" i="29"/>
  <c r="BQ27" i="29" s="1"/>
  <c r="AL58" i="29"/>
  <c r="BQ58" i="29" s="1"/>
  <c r="AL41" i="29"/>
  <c r="BQ41" i="29" s="1"/>
  <c r="AL26" i="29"/>
  <c r="BQ26" i="29" s="1"/>
  <c r="AL32" i="29"/>
  <c r="AL39" i="29"/>
  <c r="BQ39" i="29" s="1"/>
  <c r="AL50" i="29"/>
  <c r="BQ50" i="29" s="1"/>
  <c r="AL37" i="29"/>
  <c r="BQ37" i="29" s="1"/>
  <c r="AL25" i="29"/>
  <c r="BQ25" i="29" s="1"/>
  <c r="AL9" i="29"/>
  <c r="BQ9" i="29" s="1"/>
  <c r="AK24" i="29"/>
  <c r="BP24" i="29" s="1"/>
  <c r="AK40" i="29"/>
  <c r="BP40" i="29" s="1"/>
  <c r="AK54" i="29"/>
  <c r="BP54" i="29" s="1"/>
  <c r="AL21" i="29"/>
  <c r="BQ21" i="29" s="1"/>
  <c r="AL57" i="29"/>
  <c r="BQ57" i="29" s="1"/>
  <c r="AL13" i="29"/>
  <c r="BQ13" i="29" s="1"/>
  <c r="AL59" i="29"/>
  <c r="BQ59" i="29" s="1"/>
  <c r="AL28" i="29"/>
  <c r="BQ28" i="29" s="1"/>
  <c r="AK20" i="29"/>
  <c r="BP20" i="29" s="1"/>
  <c r="AK29" i="29"/>
  <c r="BP29" i="29" s="1"/>
  <c r="FY54" i="2"/>
  <c r="FZ54" i="2" s="1"/>
  <c r="AL87" i="29"/>
  <c r="BQ87" i="29" s="1"/>
  <c r="F4" i="28"/>
  <c r="K4" i="28" s="1"/>
  <c r="YN42" i="2"/>
  <c r="ZS42" i="2"/>
  <c r="BP80" i="29"/>
  <c r="BP45" i="29"/>
  <c r="FY62" i="2"/>
  <c r="FZ62" i="2" s="1"/>
  <c r="FY86" i="2"/>
  <c r="FY78" i="2"/>
  <c r="FZ78" i="2" s="1"/>
  <c r="BP66" i="29"/>
  <c r="BP86" i="29"/>
  <c r="BP38" i="29"/>
  <c r="BQ85" i="29"/>
  <c r="BQ78" i="29"/>
  <c r="FY70" i="2"/>
  <c r="AM70" i="29" s="1"/>
  <c r="BQ62" i="29"/>
  <c r="XJ42" i="2"/>
  <c r="YO42" i="2" s="1"/>
  <c r="FY40" i="2"/>
  <c r="FZ40" i="2" s="1"/>
  <c r="FX83" i="2"/>
  <c r="AL91" i="29" s="1"/>
  <c r="BQ91" i="29" s="1"/>
  <c r="FY48" i="2"/>
  <c r="SP42" i="2"/>
  <c r="AAY42" i="2" s="1"/>
  <c r="BZ42" i="2"/>
  <c r="TW42" i="2" s="1"/>
  <c r="VA42" i="2"/>
  <c r="RL42" i="2"/>
  <c r="WF42" i="2" s="1"/>
  <c r="GT42" i="2"/>
  <c r="FY53" i="2"/>
  <c r="FY72" i="2"/>
  <c r="FY82" i="2"/>
  <c r="FX67" i="2"/>
  <c r="AL38" i="29" s="1"/>
  <c r="RU32" i="2"/>
  <c r="AAD32" i="2" s="1"/>
  <c r="RU52" i="2"/>
  <c r="AAD52" i="2" s="1"/>
  <c r="FX76" i="2"/>
  <c r="FY28" i="2"/>
  <c r="FY84" i="2"/>
  <c r="AM85" i="29" s="1"/>
  <c r="FY80" i="2"/>
  <c r="FX79" i="2"/>
  <c r="AL73" i="29" s="1"/>
  <c r="BQ73" i="29" s="1"/>
  <c r="FY23" i="2"/>
  <c r="FY97" i="2"/>
  <c r="FY73" i="2"/>
  <c r="FY34" i="2"/>
  <c r="FY21" i="2"/>
  <c r="FX90" i="2"/>
  <c r="AL45" i="29" s="1"/>
  <c r="FX52" i="2"/>
  <c r="FY5" i="2"/>
  <c r="FX44" i="2"/>
  <c r="AL6" i="29" s="1"/>
  <c r="BQ6" i="29" s="1"/>
  <c r="FY60" i="2"/>
  <c r="FY12" i="2"/>
  <c r="FY46" i="2"/>
  <c r="FY43" i="2"/>
  <c r="FY65" i="2"/>
  <c r="FY56" i="2"/>
  <c r="FY77" i="2"/>
  <c r="FY69" i="2"/>
  <c r="FY57" i="2"/>
  <c r="FY49" i="2"/>
  <c r="FY41" i="2"/>
  <c r="FY89" i="2"/>
  <c r="FY11" i="2"/>
  <c r="FY93" i="2"/>
  <c r="FY8" i="2"/>
  <c r="FZ38" i="2"/>
  <c r="FY22" i="2"/>
  <c r="FY13" i="2"/>
  <c r="FY7" i="2"/>
  <c r="FY15" i="2"/>
  <c r="FY51" i="2"/>
  <c r="FY92" i="2"/>
  <c r="FY95" i="2"/>
  <c r="FY85" i="2"/>
  <c r="FZ30" i="2"/>
  <c r="FX36" i="2"/>
  <c r="FX74" i="2"/>
  <c r="AL96" i="29" s="1"/>
  <c r="BQ96" i="29" s="1"/>
  <c r="FX32" i="2"/>
  <c r="FY63" i="2"/>
  <c r="FY31" i="2"/>
  <c r="FY35" i="2"/>
  <c r="FY94" i="2"/>
  <c r="FY29" i="2"/>
  <c r="FY59" i="2"/>
  <c r="FY66" i="2"/>
  <c r="FY75" i="2"/>
  <c r="FY14" i="2"/>
  <c r="FX87" i="2"/>
  <c r="AL82" i="29" s="1"/>
  <c r="BQ82" i="29" s="1"/>
  <c r="FY81" i="2"/>
  <c r="FY26" i="2"/>
  <c r="FY64" i="2"/>
  <c r="FY55" i="2"/>
  <c r="FY39" i="2"/>
  <c r="FY16" i="2"/>
  <c r="FY96" i="2"/>
  <c r="FY27" i="2"/>
  <c r="FY61" i="2"/>
  <c r="FY25" i="2"/>
  <c r="FY9" i="2"/>
  <c r="FY88" i="2"/>
  <c r="FY58" i="2"/>
  <c r="FY71" i="2"/>
  <c r="FY24" i="2"/>
  <c r="FY47" i="2"/>
  <c r="FY33" i="2"/>
  <c r="FY10" i="2"/>
  <c r="FY20" i="2"/>
  <c r="FY6" i="2"/>
  <c r="FY45" i="2"/>
  <c r="FY37" i="2"/>
  <c r="FY19" i="2"/>
  <c r="FY18" i="2"/>
  <c r="FY17" i="2"/>
  <c r="FY91" i="2"/>
  <c r="FY50" i="2"/>
  <c r="RU76" i="2"/>
  <c r="AAD76" i="2" s="1"/>
  <c r="RU36" i="2"/>
  <c r="AAD36" i="2" s="1"/>
  <c r="QR78" i="2"/>
  <c r="QR58" i="2"/>
  <c r="QR52" i="2"/>
  <c r="QR40" i="2"/>
  <c r="QR36" i="2"/>
  <c r="QR30" i="2"/>
  <c r="QR26" i="2"/>
  <c r="QR20" i="2"/>
  <c r="QR18" i="2"/>
  <c r="QR51" i="2"/>
  <c r="QR49" i="2"/>
  <c r="QR39" i="2"/>
  <c r="QR35" i="2"/>
  <c r="QR29" i="2"/>
  <c r="QR27" i="2"/>
  <c r="QR25" i="2"/>
  <c r="QR21" i="2"/>
  <c r="QR17" i="2"/>
  <c r="QR9" i="2"/>
  <c r="QR76" i="2"/>
  <c r="QR62" i="2"/>
  <c r="QR50" i="2"/>
  <c r="QR38" i="2"/>
  <c r="QR32" i="2"/>
  <c r="QR28" i="2"/>
  <c r="QR22" i="2"/>
  <c r="QR12" i="2"/>
  <c r="QR4" i="2"/>
  <c r="QR57" i="2"/>
  <c r="QR55" i="2"/>
  <c r="QR45" i="2"/>
  <c r="QR43" i="2"/>
  <c r="QR41" i="2"/>
  <c r="QR37" i="2"/>
  <c r="QR31" i="2"/>
  <c r="QR23" i="2"/>
  <c r="QR19" i="2"/>
  <c r="QR13" i="2"/>
  <c r="FU4" i="2"/>
  <c r="FU3" i="2" s="1"/>
  <c r="C10" i="32"/>
  <c r="D6" i="27" s="1"/>
  <c r="BD11" i="2"/>
  <c r="UE11" i="2"/>
  <c r="BD29" i="2"/>
  <c r="UE29" i="2"/>
  <c r="BD26" i="2"/>
  <c r="UE26" i="2"/>
  <c r="BE32" i="2"/>
  <c r="UF32" i="2"/>
  <c r="BD95" i="2"/>
  <c r="UE95" i="2"/>
  <c r="BD46" i="2"/>
  <c r="UE46" i="2"/>
  <c r="BD65" i="2"/>
  <c r="UE65" i="2"/>
  <c r="BD49" i="2"/>
  <c r="UE49" i="2"/>
  <c r="BD67" i="2"/>
  <c r="UE67" i="2"/>
  <c r="BE40" i="2"/>
  <c r="UF40" i="2"/>
  <c r="BD93" i="2"/>
  <c r="UE93" i="2"/>
  <c r="BD58" i="2"/>
  <c r="UE58" i="2"/>
  <c r="BD23" i="2"/>
  <c r="UE23" i="2"/>
  <c r="BD7" i="2"/>
  <c r="UE7" i="2"/>
  <c r="BD24" i="2"/>
  <c r="UE24" i="2"/>
  <c r="BD84" i="2"/>
  <c r="UE84" i="2"/>
  <c r="BD54" i="2"/>
  <c r="UE54" i="2"/>
  <c r="BE90" i="2"/>
  <c r="UF90" i="2"/>
  <c r="BE36" i="2"/>
  <c r="UF36" i="2"/>
  <c r="RV40" i="2"/>
  <c r="AAE40" i="2" s="1"/>
  <c r="RV49" i="2"/>
  <c r="AAE49" i="2" s="1"/>
  <c r="RV28" i="2"/>
  <c r="AAE28" i="2" s="1"/>
  <c r="RV57" i="2"/>
  <c r="AAE57" i="2" s="1"/>
  <c r="RV19" i="2"/>
  <c r="AAE19" i="2" s="1"/>
  <c r="RV35" i="2"/>
  <c r="AAE35" i="2" s="1"/>
  <c r="BD35" i="2"/>
  <c r="UE35" i="2"/>
  <c r="BD9" i="2"/>
  <c r="UE9" i="2"/>
  <c r="BE81" i="2"/>
  <c r="UF81" i="2"/>
  <c r="BE44" i="2"/>
  <c r="UF44" i="2"/>
  <c r="BD60" i="2"/>
  <c r="UE60" i="2"/>
  <c r="BD56" i="2"/>
  <c r="UE56" i="2"/>
  <c r="BD77" i="2"/>
  <c r="UE77" i="2"/>
  <c r="BD69" i="2"/>
  <c r="UE69" i="2"/>
  <c r="BD94" i="2"/>
  <c r="UE94" i="2"/>
  <c r="BD37" i="2"/>
  <c r="UE37" i="2"/>
  <c r="BE48" i="2"/>
  <c r="UF48" i="2"/>
  <c r="BD66" i="2"/>
  <c r="UE66" i="2"/>
  <c r="BD34" i="2"/>
  <c r="UE34" i="2"/>
  <c r="BD89" i="2"/>
  <c r="UE89" i="2"/>
  <c r="BD28" i="2"/>
  <c r="UE28" i="2"/>
  <c r="BD82" i="2"/>
  <c r="UE82" i="2"/>
  <c r="BD62" i="2"/>
  <c r="UE62" i="2"/>
  <c r="BD30" i="2"/>
  <c r="UE30" i="2"/>
  <c r="BE52" i="2"/>
  <c r="UF52" i="2"/>
  <c r="RV38" i="2"/>
  <c r="AAE38" i="2" s="1"/>
  <c r="RV31" i="2"/>
  <c r="AAE31" i="2" s="1"/>
  <c r="BD59" i="2"/>
  <c r="UE59" i="2"/>
  <c r="BD96" i="2"/>
  <c r="UE96" i="2"/>
  <c r="BD13" i="2"/>
  <c r="UE13" i="2"/>
  <c r="BE79" i="2"/>
  <c r="UF79" i="2"/>
  <c r="BD15" i="2"/>
  <c r="UE15" i="2"/>
  <c r="BE74" i="2"/>
  <c r="UF74" i="2"/>
  <c r="RV58" i="2"/>
  <c r="AAE58" i="2" s="1"/>
  <c r="RV23" i="2"/>
  <c r="AAE23" i="2" s="1"/>
  <c r="RV51" i="2"/>
  <c r="AAE51" i="2" s="1"/>
  <c r="BD55" i="2"/>
  <c r="UE55" i="2"/>
  <c r="BD61" i="2"/>
  <c r="UE61" i="2"/>
  <c r="RV9" i="2"/>
  <c r="AAE9" i="2" s="1"/>
  <c r="RV50" i="2"/>
  <c r="AAE50" i="2" s="1"/>
  <c r="RV37" i="2"/>
  <c r="AAE37" i="2" s="1"/>
  <c r="RV26" i="2"/>
  <c r="AAE26" i="2" s="1"/>
  <c r="BD39" i="2"/>
  <c r="UE39" i="2"/>
  <c r="BD17" i="2"/>
  <c r="UE17" i="2"/>
  <c r="BE5" i="2"/>
  <c r="UF5" i="2"/>
  <c r="BE76" i="2"/>
  <c r="UF76" i="2"/>
  <c r="UE16" i="2"/>
  <c r="BD63" i="2"/>
  <c r="UE63" i="2"/>
  <c r="BD64" i="2"/>
  <c r="UE64" i="2"/>
  <c r="BD33" i="2"/>
  <c r="UE33" i="2"/>
  <c r="BD57" i="2"/>
  <c r="UE57" i="2"/>
  <c r="BD41" i="2"/>
  <c r="UE41" i="2"/>
  <c r="BE72" i="2"/>
  <c r="UF72" i="2"/>
  <c r="BD12" i="2"/>
  <c r="UE12" i="2"/>
  <c r="BD88" i="2"/>
  <c r="UE88" i="2"/>
  <c r="BD8" i="2"/>
  <c r="UE8" i="2"/>
  <c r="BD10" i="2"/>
  <c r="UE10" i="2"/>
  <c r="BD85" i="2"/>
  <c r="UE85" i="2"/>
  <c r="BD75" i="2"/>
  <c r="UE75" i="2"/>
  <c r="BD70" i="2"/>
  <c r="UE70" i="2"/>
  <c r="BD38" i="2"/>
  <c r="UE38" i="2"/>
  <c r="BE87" i="2"/>
  <c r="UF87" i="2"/>
  <c r="RV78" i="2"/>
  <c r="AAE78" i="2" s="1"/>
  <c r="RV21" i="2"/>
  <c r="AAE21" i="2" s="1"/>
  <c r="RV41" i="2"/>
  <c r="AAE41" i="2" s="1"/>
  <c r="BD43" i="2"/>
  <c r="UE43" i="2"/>
  <c r="BD25" i="2"/>
  <c r="UE25" i="2"/>
  <c r="BD18" i="2"/>
  <c r="UE18" i="2"/>
  <c r="BD22" i="2"/>
  <c r="UE22" i="2"/>
  <c r="BD68" i="2"/>
  <c r="UE68" i="2"/>
  <c r="BD97" i="2"/>
  <c r="UE97" i="2"/>
  <c r="BD92" i="2"/>
  <c r="UE92" i="2"/>
  <c r="BD73" i="2"/>
  <c r="UE73" i="2"/>
  <c r="BD47" i="2"/>
  <c r="UE47" i="2"/>
  <c r="BD45" i="2"/>
  <c r="UE45" i="2"/>
  <c r="BE86" i="2"/>
  <c r="UF86" i="2"/>
  <c r="BD20" i="2"/>
  <c r="UE20" i="2"/>
  <c r="BD91" i="2"/>
  <c r="UE91" i="2"/>
  <c r="BD50" i="2"/>
  <c r="UE50" i="2"/>
  <c r="BD19" i="2"/>
  <c r="UE19" i="2"/>
  <c r="BD14" i="2"/>
  <c r="UE14" i="2"/>
  <c r="BD71" i="2"/>
  <c r="UE71" i="2"/>
  <c r="BD78" i="2"/>
  <c r="UE78" i="2"/>
  <c r="BD53" i="2"/>
  <c r="UE53" i="2"/>
  <c r="BE83" i="2"/>
  <c r="UF83" i="2"/>
  <c r="RV20" i="2"/>
  <c r="AAE20" i="2" s="1"/>
  <c r="RV39" i="2"/>
  <c r="AAE39" i="2" s="1"/>
  <c r="RV12" i="2"/>
  <c r="AAE12" i="2" s="1"/>
  <c r="RV45" i="2"/>
  <c r="AAE45" i="2" s="1"/>
  <c r="RV25" i="2"/>
  <c r="AAE25" i="2" s="1"/>
  <c r="BD51" i="2"/>
  <c r="UE51" i="2"/>
  <c r="BD27" i="2"/>
  <c r="UE27" i="2"/>
  <c r="BE80" i="2"/>
  <c r="UF80" i="2"/>
  <c r="BD6" i="2"/>
  <c r="UE6" i="2"/>
  <c r="BD21" i="2"/>
  <c r="UE21" i="2"/>
  <c r="RV18" i="2"/>
  <c r="AAE18" i="2" s="1"/>
  <c r="RV29" i="2"/>
  <c r="AAE29" i="2" s="1"/>
  <c r="RV62" i="2"/>
  <c r="AAE62" i="2" s="1"/>
  <c r="RV43" i="2"/>
  <c r="AAE43" i="2" s="1"/>
  <c r="RV17" i="2"/>
  <c r="AAE17" i="2" s="1"/>
  <c r="BD31" i="2"/>
  <c r="UE31" i="2"/>
  <c r="RV30" i="2"/>
  <c r="AAE30" i="2" s="1"/>
  <c r="RV22" i="2"/>
  <c r="AAE22" i="2" s="1"/>
  <c r="RV55" i="2"/>
  <c r="AAE55" i="2" s="1"/>
  <c r="RV13" i="2"/>
  <c r="AAE13" i="2" s="1"/>
  <c r="RV27" i="2"/>
  <c r="AAE27" i="2" s="1"/>
  <c r="FY68" i="2"/>
  <c r="BA4" i="2"/>
  <c r="BA3" i="2" s="1"/>
  <c r="CF4" i="2"/>
  <c r="CF3" i="2" s="1"/>
  <c r="AL95" i="29" l="1"/>
  <c r="BQ95" i="29" s="1"/>
  <c r="AL61" i="29"/>
  <c r="BQ61" i="29" s="1"/>
  <c r="AL47" i="29"/>
  <c r="AL16" i="29"/>
  <c r="BQ16" i="29" s="1"/>
  <c r="AL63" i="29"/>
  <c r="BQ63" i="29" s="1"/>
  <c r="AL72" i="29"/>
  <c r="BQ72" i="29" s="1"/>
  <c r="AL75" i="29"/>
  <c r="BQ75" i="29" s="1"/>
  <c r="AL74" i="29"/>
  <c r="BQ74" i="29" s="1"/>
  <c r="AL86" i="29"/>
  <c r="BQ86" i="29" s="1"/>
  <c r="AM15" i="29"/>
  <c r="BR15" i="29" s="1"/>
  <c r="AL84" i="29"/>
  <c r="BQ84" i="29" s="1"/>
  <c r="AL46" i="29"/>
  <c r="BQ46" i="29" s="1"/>
  <c r="AL48" i="29"/>
  <c r="BQ48" i="29" s="1"/>
  <c r="AL42" i="29"/>
  <c r="BQ42" i="29" s="1"/>
  <c r="AL71" i="29"/>
  <c r="BQ71" i="29" s="1"/>
  <c r="AL53" i="29"/>
  <c r="BQ53" i="29" s="1"/>
  <c r="AL89" i="29"/>
  <c r="BQ89" i="29" s="1"/>
  <c r="AL79" i="29"/>
  <c r="BQ79" i="29" s="1"/>
  <c r="AL81" i="29"/>
  <c r="BQ81" i="29" s="1"/>
  <c r="AL56" i="29"/>
  <c r="BQ56" i="29" s="1"/>
  <c r="AL64" i="29"/>
  <c r="AL88" i="29"/>
  <c r="BQ88" i="29" s="1"/>
  <c r="OJ4" i="2"/>
  <c r="MD4" i="2"/>
  <c r="AL92" i="29"/>
  <c r="BQ92" i="29" s="1"/>
  <c r="AL93" i="29"/>
  <c r="BQ93" i="29" s="1"/>
  <c r="AL67" i="29"/>
  <c r="BQ67" i="29" s="1"/>
  <c r="AL34" i="29"/>
  <c r="BQ34" i="29" s="1"/>
  <c r="AL68" i="29"/>
  <c r="BQ68" i="29" s="1"/>
  <c r="AL43" i="29"/>
  <c r="BQ43" i="29" s="1"/>
  <c r="AL98" i="29"/>
  <c r="BQ98" i="29" s="1"/>
  <c r="AL8" i="29"/>
  <c r="BQ8" i="29" s="1"/>
  <c r="AL94" i="29"/>
  <c r="BQ94" i="29" s="1"/>
  <c r="FY83" i="2"/>
  <c r="AM83" i="29" s="1"/>
  <c r="AL83" i="29"/>
  <c r="BQ83" i="29" s="1"/>
  <c r="BN64" i="29"/>
  <c r="BN4" i="29"/>
  <c r="AM93" i="29"/>
  <c r="AM66" i="29"/>
  <c r="AM91" i="29"/>
  <c r="BR91" i="29" s="1"/>
  <c r="AM69" i="29"/>
  <c r="BR69" i="29" s="1"/>
  <c r="AM94" i="29"/>
  <c r="AM96" i="29"/>
  <c r="BQ52" i="29"/>
  <c r="BQ36" i="29"/>
  <c r="AL97" i="29"/>
  <c r="BQ97" i="29" s="1"/>
  <c r="AM77" i="29"/>
  <c r="BR77" i="29" s="1"/>
  <c r="AM65" i="29"/>
  <c r="BR65" i="29" s="1"/>
  <c r="BQ76" i="29"/>
  <c r="BQ32" i="29"/>
  <c r="AL5" i="29"/>
  <c r="BQ5" i="29" s="1"/>
  <c r="AL90" i="29"/>
  <c r="BQ90" i="29" s="1"/>
  <c r="AM26" i="29"/>
  <c r="BR26" i="29" s="1"/>
  <c r="AM37" i="29"/>
  <c r="BR37" i="29" s="1"/>
  <c r="AL60" i="29"/>
  <c r="BQ60" i="29" s="1"/>
  <c r="AM32" i="29"/>
  <c r="AL10" i="29"/>
  <c r="BQ10" i="29" s="1"/>
  <c r="AL49" i="29"/>
  <c r="BQ49" i="29" s="1"/>
  <c r="AL14" i="29"/>
  <c r="BQ14" i="29" s="1"/>
  <c r="AM30" i="29"/>
  <c r="BR30" i="29" s="1"/>
  <c r="AL33" i="29"/>
  <c r="BQ33" i="29" s="1"/>
  <c r="AM31" i="29"/>
  <c r="BR31" i="29" s="1"/>
  <c r="AM22" i="29"/>
  <c r="BR22" i="29" s="1"/>
  <c r="AM35" i="29"/>
  <c r="BR35" i="29" s="1"/>
  <c r="AM11" i="29"/>
  <c r="BR11" i="29" s="1"/>
  <c r="AL29" i="29"/>
  <c r="BQ29" i="29" s="1"/>
  <c r="AM4" i="29"/>
  <c r="AM51" i="29"/>
  <c r="BR51" i="29" s="1"/>
  <c r="AM12" i="29"/>
  <c r="BR12" i="29" s="1"/>
  <c r="BR62" i="29"/>
  <c r="AM8" i="29"/>
  <c r="AM50" i="29"/>
  <c r="BR50" i="29" s="1"/>
  <c r="AL44" i="29"/>
  <c r="BQ44" i="29" s="1"/>
  <c r="AL55" i="29"/>
  <c r="BQ55" i="29" s="1"/>
  <c r="AM87" i="29"/>
  <c r="BR87" i="29" s="1"/>
  <c r="AM39" i="29"/>
  <c r="BR39" i="29" s="1"/>
  <c r="AM13" i="29"/>
  <c r="BR13" i="29" s="1"/>
  <c r="AM59" i="29"/>
  <c r="BR59" i="29" s="1"/>
  <c r="AL24" i="29"/>
  <c r="BQ24" i="29" s="1"/>
  <c r="AM18" i="29"/>
  <c r="BR18" i="29" s="1"/>
  <c r="AM41" i="29"/>
  <c r="BR41" i="29" s="1"/>
  <c r="AM23" i="29"/>
  <c r="BR23" i="29" s="1"/>
  <c r="AM52" i="29"/>
  <c r="AM36" i="29"/>
  <c r="AM34" i="29"/>
  <c r="AM17" i="29"/>
  <c r="BR17" i="29" s="1"/>
  <c r="AM7" i="29"/>
  <c r="BR7" i="29" s="1"/>
  <c r="AM9" i="29"/>
  <c r="BR9" i="29" s="1"/>
  <c r="AM28" i="29"/>
  <c r="BR28" i="29" s="1"/>
  <c r="AM25" i="29"/>
  <c r="BR25" i="29" s="1"/>
  <c r="AM27" i="29"/>
  <c r="BR27" i="29" s="1"/>
  <c r="AM58" i="29"/>
  <c r="BR58" i="29" s="1"/>
  <c r="AM21" i="29"/>
  <c r="BR21" i="29" s="1"/>
  <c r="AM57" i="29"/>
  <c r="BR57" i="29" s="1"/>
  <c r="AL40" i="29"/>
  <c r="AL54" i="29"/>
  <c r="BQ54" i="29" s="1"/>
  <c r="AM19" i="29"/>
  <c r="BR19" i="29" s="1"/>
  <c r="AK3" i="29"/>
  <c r="AL20" i="29"/>
  <c r="BQ20" i="29" s="1"/>
  <c r="FZ86" i="2"/>
  <c r="AN87" i="29" s="1"/>
  <c r="BS87" i="29" s="1"/>
  <c r="FZ70" i="2"/>
  <c r="AM92" i="29"/>
  <c r="F5" i="28"/>
  <c r="K5" i="28" s="1"/>
  <c r="BR78" i="29"/>
  <c r="BR85" i="29"/>
  <c r="BQ45" i="29"/>
  <c r="BQ80" i="29"/>
  <c r="FZ48" i="2"/>
  <c r="BN47" i="29"/>
  <c r="BQ66" i="29"/>
  <c r="BQ38" i="29"/>
  <c r="BR70" i="29"/>
  <c r="ZT42" i="2"/>
  <c r="SQ42" i="2"/>
  <c r="AAZ42" i="2" s="1"/>
  <c r="RV32" i="2"/>
  <c r="AAE32" i="2" s="1"/>
  <c r="RV36" i="2"/>
  <c r="AAE36" i="2" s="1"/>
  <c r="FZ53" i="2"/>
  <c r="RV52" i="2"/>
  <c r="AAE52" i="2" s="1"/>
  <c r="XK42" i="2"/>
  <c r="ZU42" i="2" s="1"/>
  <c r="CA42" i="2"/>
  <c r="TX42" i="2" s="1"/>
  <c r="VB42" i="2"/>
  <c r="RM42" i="2"/>
  <c r="WG42" i="2" s="1"/>
  <c r="GU42" i="2"/>
  <c r="FZ82" i="2"/>
  <c r="FZ72" i="2"/>
  <c r="FY67" i="2"/>
  <c r="AM38" i="29" s="1"/>
  <c r="RV76" i="2"/>
  <c r="AAE76" i="2" s="1"/>
  <c r="FZ50" i="2"/>
  <c r="FZ6" i="2"/>
  <c r="FZ20" i="2"/>
  <c r="FZ47" i="2"/>
  <c r="FZ24" i="2"/>
  <c r="FZ88" i="2"/>
  <c r="FZ9" i="2"/>
  <c r="FZ25" i="2"/>
  <c r="FZ96" i="2"/>
  <c r="FZ64" i="2"/>
  <c r="FZ26" i="2"/>
  <c r="FZ81" i="2"/>
  <c r="FZ14" i="2"/>
  <c r="FZ94" i="2"/>
  <c r="FZ35" i="2"/>
  <c r="FZ31" i="2"/>
  <c r="FY32" i="2"/>
  <c r="FZ85" i="2"/>
  <c r="FZ92" i="2"/>
  <c r="FZ51" i="2"/>
  <c r="FZ11" i="2"/>
  <c r="FZ56" i="2"/>
  <c r="FZ65" i="2"/>
  <c r="FZ43" i="2"/>
  <c r="FZ60" i="2"/>
  <c r="FZ5" i="2"/>
  <c r="FY52" i="2"/>
  <c r="FZ97" i="2"/>
  <c r="FZ23" i="2"/>
  <c r="FZ91" i="2"/>
  <c r="FZ17" i="2"/>
  <c r="FZ18" i="2"/>
  <c r="FZ19" i="2"/>
  <c r="FZ37" i="2"/>
  <c r="FZ45" i="2"/>
  <c r="FZ10" i="2"/>
  <c r="FZ33" i="2"/>
  <c r="FZ71" i="2"/>
  <c r="FZ58" i="2"/>
  <c r="FZ61" i="2"/>
  <c r="FZ27" i="2"/>
  <c r="FZ16" i="2"/>
  <c r="FZ39" i="2"/>
  <c r="FZ55" i="2"/>
  <c r="FY87" i="2"/>
  <c r="FZ75" i="2"/>
  <c r="FZ66" i="2"/>
  <c r="FZ59" i="2"/>
  <c r="FZ29" i="2"/>
  <c r="FZ63" i="2"/>
  <c r="FY74" i="2"/>
  <c r="AM43" i="29" s="1"/>
  <c r="FY36" i="2"/>
  <c r="GA30" i="2"/>
  <c r="GA62" i="2"/>
  <c r="GA78" i="2"/>
  <c r="FZ95" i="2"/>
  <c r="FZ15" i="2"/>
  <c r="FZ7" i="2"/>
  <c r="GA40" i="2"/>
  <c r="FZ13" i="2"/>
  <c r="FZ22" i="2"/>
  <c r="GA38" i="2"/>
  <c r="GA54" i="2"/>
  <c r="FZ8" i="2"/>
  <c r="FZ93" i="2"/>
  <c r="AN18" i="29" s="1"/>
  <c r="FZ89" i="2"/>
  <c r="FZ41" i="2"/>
  <c r="FZ49" i="2"/>
  <c r="FZ57" i="2"/>
  <c r="FZ69" i="2"/>
  <c r="FZ77" i="2"/>
  <c r="FZ46" i="2"/>
  <c r="FZ12" i="2"/>
  <c r="FY44" i="2"/>
  <c r="AM86" i="29" s="1"/>
  <c r="FY90" i="2"/>
  <c r="AM45" i="29" s="1"/>
  <c r="FZ21" i="2"/>
  <c r="FZ34" i="2"/>
  <c r="FZ73" i="2"/>
  <c r="FY79" i="2"/>
  <c r="AM82" i="29" s="1"/>
  <c r="FZ80" i="2"/>
  <c r="FZ84" i="2"/>
  <c r="AN85" i="29" s="1"/>
  <c r="FZ28" i="2"/>
  <c r="FY76" i="2"/>
  <c r="BR76" i="29" s="1"/>
  <c r="FV4" i="2"/>
  <c r="DK4" i="2"/>
  <c r="DK3" i="2" s="1"/>
  <c r="QS13" i="2"/>
  <c r="QS19" i="2"/>
  <c r="QS23" i="2"/>
  <c r="QS31" i="2"/>
  <c r="QS37" i="2"/>
  <c r="QS41" i="2"/>
  <c r="QS43" i="2"/>
  <c r="QS45" i="2"/>
  <c r="QS55" i="2"/>
  <c r="QS57" i="2"/>
  <c r="QS4" i="2"/>
  <c r="QS12" i="2"/>
  <c r="QS22" i="2"/>
  <c r="QS28" i="2"/>
  <c r="QS32" i="2"/>
  <c r="QS38" i="2"/>
  <c r="QS50" i="2"/>
  <c r="QS62" i="2"/>
  <c r="QS76" i="2"/>
  <c r="QS9" i="2"/>
  <c r="QS17" i="2"/>
  <c r="QS21" i="2"/>
  <c r="QS25" i="2"/>
  <c r="QS27" i="2"/>
  <c r="QS29" i="2"/>
  <c r="QS35" i="2"/>
  <c r="QS39" i="2"/>
  <c r="QS49" i="2"/>
  <c r="QS51" i="2"/>
  <c r="QS18" i="2"/>
  <c r="QS20" i="2"/>
  <c r="QS26" i="2"/>
  <c r="QS30" i="2"/>
  <c r="QS36" i="2"/>
  <c r="QS40" i="2"/>
  <c r="QS52" i="2"/>
  <c r="QS58" i="2"/>
  <c r="QS78" i="2"/>
  <c r="BB4" i="2"/>
  <c r="BB3" i="2" s="1"/>
  <c r="UC4" i="2"/>
  <c r="UC3" i="2" s="1"/>
  <c r="RW27" i="2"/>
  <c r="AAF27" i="2" s="1"/>
  <c r="RW55" i="2"/>
  <c r="AAF55" i="2" s="1"/>
  <c r="RW30" i="2"/>
  <c r="AAF30" i="2" s="1"/>
  <c r="BE31" i="2"/>
  <c r="UF31" i="2"/>
  <c r="RW29" i="2"/>
  <c r="AAF29" i="2" s="1"/>
  <c r="BE6" i="2"/>
  <c r="UF6" i="2"/>
  <c r="BE27" i="2"/>
  <c r="UF27" i="2"/>
  <c r="RW25" i="2"/>
  <c r="AAF25" i="2" s="1"/>
  <c r="RW45" i="2"/>
  <c r="AAF45" i="2" s="1"/>
  <c r="RW20" i="2"/>
  <c r="AAF20" i="2" s="1"/>
  <c r="BF83" i="2"/>
  <c r="UG83" i="2"/>
  <c r="BE78" i="2"/>
  <c r="UF78" i="2"/>
  <c r="BE14" i="2"/>
  <c r="UF14" i="2"/>
  <c r="BE50" i="2"/>
  <c r="UF50" i="2"/>
  <c r="BE20" i="2"/>
  <c r="UF20" i="2"/>
  <c r="BE45" i="2"/>
  <c r="UF45" i="2"/>
  <c r="BE73" i="2"/>
  <c r="UF73" i="2"/>
  <c r="BE97" i="2"/>
  <c r="UF97" i="2"/>
  <c r="BE22" i="2"/>
  <c r="UF22" i="2"/>
  <c r="BE25" i="2"/>
  <c r="UF25" i="2"/>
  <c r="RW21" i="2"/>
  <c r="AAF21" i="2" s="1"/>
  <c r="RW78" i="2"/>
  <c r="AAF78" i="2" s="1"/>
  <c r="BE38" i="2"/>
  <c r="UF38" i="2"/>
  <c r="BE75" i="2"/>
  <c r="UF75" i="2"/>
  <c r="BE10" i="2"/>
  <c r="UF10" i="2"/>
  <c r="BE88" i="2"/>
  <c r="UF88" i="2"/>
  <c r="BF72" i="2"/>
  <c r="UG72" i="2"/>
  <c r="BE57" i="2"/>
  <c r="UF57" i="2"/>
  <c r="BE64" i="2"/>
  <c r="UF64" i="2"/>
  <c r="UF16" i="2"/>
  <c r="BF5" i="2"/>
  <c r="UG5" i="2"/>
  <c r="BE39" i="2"/>
  <c r="UF39" i="2"/>
  <c r="RW37" i="2"/>
  <c r="AAF37" i="2" s="1"/>
  <c r="RW50" i="2"/>
  <c r="AAF50" i="2" s="1"/>
  <c r="BE61" i="2"/>
  <c r="UF61" i="2"/>
  <c r="RW51" i="2"/>
  <c r="AAF51" i="2" s="1"/>
  <c r="RW58" i="2"/>
  <c r="AAF58" i="2" s="1"/>
  <c r="BE15" i="2"/>
  <c r="UF15" i="2"/>
  <c r="BE13" i="2"/>
  <c r="UF13" i="2"/>
  <c r="BE59" i="2"/>
  <c r="UF59" i="2"/>
  <c r="RW31" i="2"/>
  <c r="AAF31" i="2" s="1"/>
  <c r="RW38" i="2"/>
  <c r="AAF38" i="2" s="1"/>
  <c r="BF52" i="2"/>
  <c r="UG52" i="2"/>
  <c r="BE62" i="2"/>
  <c r="UF62" i="2"/>
  <c r="BE28" i="2"/>
  <c r="UF28" i="2"/>
  <c r="BE34" i="2"/>
  <c r="UF34" i="2"/>
  <c r="BE37" i="2"/>
  <c r="UF37" i="2"/>
  <c r="BE69" i="2"/>
  <c r="UF69" i="2"/>
  <c r="BE56" i="2"/>
  <c r="UF56" i="2"/>
  <c r="BF44" i="2"/>
  <c r="UG44" i="2"/>
  <c r="BE9" i="2"/>
  <c r="UF9" i="2"/>
  <c r="RW35" i="2"/>
  <c r="AAF35" i="2" s="1"/>
  <c r="RW57" i="2"/>
  <c r="AAF57" i="2" s="1"/>
  <c r="RW40" i="2"/>
  <c r="AAF40" i="2" s="1"/>
  <c r="BF90" i="2"/>
  <c r="UG90" i="2"/>
  <c r="BE84" i="2"/>
  <c r="UF84" i="2"/>
  <c r="BE7" i="2"/>
  <c r="UF7" i="2"/>
  <c r="BE58" i="2"/>
  <c r="UF58" i="2"/>
  <c r="BF40" i="2"/>
  <c r="UG40" i="2"/>
  <c r="BE49" i="2"/>
  <c r="UF49" i="2"/>
  <c r="BE46" i="2"/>
  <c r="UF46" i="2"/>
  <c r="BF32" i="2"/>
  <c r="UG32" i="2"/>
  <c r="BE29" i="2"/>
  <c r="UF29" i="2"/>
  <c r="RW13" i="2"/>
  <c r="AAF13" i="2" s="1"/>
  <c r="RW22" i="2"/>
  <c r="AAF22" i="2" s="1"/>
  <c r="RW17" i="2"/>
  <c r="AAF17" i="2" s="1"/>
  <c r="RW43" i="2"/>
  <c r="AAF43" i="2" s="1"/>
  <c r="RW62" i="2"/>
  <c r="AAF62" i="2" s="1"/>
  <c r="RW18" i="2"/>
  <c r="AAF18" i="2" s="1"/>
  <c r="BE21" i="2"/>
  <c r="UF21" i="2"/>
  <c r="BF80" i="2"/>
  <c r="UG80" i="2"/>
  <c r="BE51" i="2"/>
  <c r="UF51" i="2"/>
  <c r="RW12" i="2"/>
  <c r="AAF12" i="2" s="1"/>
  <c r="RW39" i="2"/>
  <c r="AAF39" i="2" s="1"/>
  <c r="BE53" i="2"/>
  <c r="UF53" i="2"/>
  <c r="BE71" i="2"/>
  <c r="UF71" i="2"/>
  <c r="BE19" i="2"/>
  <c r="UF19" i="2"/>
  <c r="BE91" i="2"/>
  <c r="UF91" i="2"/>
  <c r="BF86" i="2"/>
  <c r="UG86" i="2"/>
  <c r="BE47" i="2"/>
  <c r="UF47" i="2"/>
  <c r="BE92" i="2"/>
  <c r="UF92" i="2"/>
  <c r="BE68" i="2"/>
  <c r="UF68" i="2"/>
  <c r="BE18" i="2"/>
  <c r="UF18" i="2"/>
  <c r="BE43" i="2"/>
  <c r="UF43" i="2"/>
  <c r="RW41" i="2"/>
  <c r="AAF41" i="2" s="1"/>
  <c r="BF87" i="2"/>
  <c r="UG87" i="2"/>
  <c r="BE70" i="2"/>
  <c r="UF70" i="2"/>
  <c r="BE85" i="2"/>
  <c r="UF85" i="2"/>
  <c r="BE8" i="2"/>
  <c r="UF8" i="2"/>
  <c r="BE12" i="2"/>
  <c r="UF12" i="2"/>
  <c r="BE41" i="2"/>
  <c r="UF41" i="2"/>
  <c r="BE33" i="2"/>
  <c r="UF33" i="2"/>
  <c r="BE63" i="2"/>
  <c r="UF63" i="2"/>
  <c r="BF76" i="2"/>
  <c r="UG76" i="2"/>
  <c r="BE17" i="2"/>
  <c r="UF17" i="2"/>
  <c r="RW26" i="2"/>
  <c r="AAF26" i="2" s="1"/>
  <c r="RW9" i="2"/>
  <c r="AAF9" i="2" s="1"/>
  <c r="BE55" i="2"/>
  <c r="UF55" i="2"/>
  <c r="RW23" i="2"/>
  <c r="AAF23" i="2" s="1"/>
  <c r="BF74" i="2"/>
  <c r="UG74" i="2"/>
  <c r="BF79" i="2"/>
  <c r="UG79" i="2"/>
  <c r="BE96" i="2"/>
  <c r="UF96" i="2"/>
  <c r="BE30" i="2"/>
  <c r="UF30" i="2"/>
  <c r="BE82" i="2"/>
  <c r="UF82" i="2"/>
  <c r="BE89" i="2"/>
  <c r="UF89" i="2"/>
  <c r="BE66" i="2"/>
  <c r="UF66" i="2"/>
  <c r="BF48" i="2"/>
  <c r="UG48" i="2"/>
  <c r="BE94" i="2"/>
  <c r="UF94" i="2"/>
  <c r="BE77" i="2"/>
  <c r="UF77" i="2"/>
  <c r="BE60" i="2"/>
  <c r="UF60" i="2"/>
  <c r="BF81" i="2"/>
  <c r="UG81" i="2"/>
  <c r="BE35" i="2"/>
  <c r="UF35" i="2"/>
  <c r="RW19" i="2"/>
  <c r="AAF19" i="2" s="1"/>
  <c r="RW28" i="2"/>
  <c r="AAF28" i="2" s="1"/>
  <c r="RW49" i="2"/>
  <c r="AAF49" i="2" s="1"/>
  <c r="BF36" i="2"/>
  <c r="UG36" i="2"/>
  <c r="BE54" i="2"/>
  <c r="UF54" i="2"/>
  <c r="BE24" i="2"/>
  <c r="UF24" i="2"/>
  <c r="BE23" i="2"/>
  <c r="UF23" i="2"/>
  <c r="BE93" i="2"/>
  <c r="UF93" i="2"/>
  <c r="BE67" i="2"/>
  <c r="UF67" i="2"/>
  <c r="BE65" i="2"/>
  <c r="UF65" i="2"/>
  <c r="BE95" i="2"/>
  <c r="UF95" i="2"/>
  <c r="BE26" i="2"/>
  <c r="UF26" i="2"/>
  <c r="BE11" i="2"/>
  <c r="UF11" i="2"/>
  <c r="FZ68" i="2"/>
  <c r="AM68" i="29" l="1"/>
  <c r="AM95" i="29"/>
  <c r="BR95" i="29" s="1"/>
  <c r="AM61" i="29"/>
  <c r="BR61" i="29" s="1"/>
  <c r="AM6" i="29"/>
  <c r="BR6" i="29" s="1"/>
  <c r="AM47" i="29"/>
  <c r="AM73" i="29"/>
  <c r="BR73" i="29" s="1"/>
  <c r="AM67" i="29"/>
  <c r="AM16" i="29"/>
  <c r="BR16" i="29" s="1"/>
  <c r="AM63" i="29"/>
  <c r="BR63" i="29" s="1"/>
  <c r="AM72" i="29"/>
  <c r="BR72" i="29" s="1"/>
  <c r="AM75" i="29"/>
  <c r="BR75" i="29" s="1"/>
  <c r="AM74" i="29"/>
  <c r="BR74" i="29" s="1"/>
  <c r="AM84" i="29"/>
  <c r="BR84" i="29" s="1"/>
  <c r="AM46" i="29"/>
  <c r="BR46" i="29" s="1"/>
  <c r="AM48" i="29"/>
  <c r="BR48" i="29" s="1"/>
  <c r="AM33" i="29"/>
  <c r="BR33" i="29" s="1"/>
  <c r="AN15" i="29"/>
  <c r="BS15" i="29" s="1"/>
  <c r="AM71" i="29"/>
  <c r="BR71" i="29" s="1"/>
  <c r="AM53" i="29"/>
  <c r="BR53" i="29" s="1"/>
  <c r="AM89" i="29"/>
  <c r="BR89" i="29" s="1"/>
  <c r="AM98" i="29"/>
  <c r="BR98" i="29" s="1"/>
  <c r="AM79" i="29"/>
  <c r="BR79" i="29" s="1"/>
  <c r="AM56" i="29"/>
  <c r="BR56" i="29" s="1"/>
  <c r="AM88" i="29"/>
  <c r="BR88" i="29" s="1"/>
  <c r="AM81" i="29"/>
  <c r="BR81" i="29" s="1"/>
  <c r="AM64" i="29"/>
  <c r="BO64" i="29"/>
  <c r="FV3" i="2"/>
  <c r="ME4" i="2"/>
  <c r="OK4" i="2"/>
  <c r="FZ83" i="2"/>
  <c r="AN83" i="29" s="1"/>
  <c r="AN96" i="29"/>
  <c r="BR83" i="29"/>
  <c r="BR94" i="29"/>
  <c r="BR67" i="29"/>
  <c r="BR92" i="29"/>
  <c r="BR82" i="29"/>
  <c r="BR96" i="29"/>
  <c r="BR93" i="29"/>
  <c r="BR8" i="29"/>
  <c r="BR34" i="29"/>
  <c r="BN100" i="29"/>
  <c r="BN3" i="29" s="1"/>
  <c r="AN77" i="29"/>
  <c r="BS77" i="29" s="1"/>
  <c r="AM97" i="29"/>
  <c r="BR97" i="29" s="1"/>
  <c r="BR52" i="29"/>
  <c r="AM90" i="29"/>
  <c r="BR90" i="29" s="1"/>
  <c r="AN94" i="29"/>
  <c r="AN91" i="29"/>
  <c r="BS91" i="29" s="1"/>
  <c r="AN69" i="29"/>
  <c r="BS69" i="29" s="1"/>
  <c r="AN66" i="29"/>
  <c r="AN93" i="29"/>
  <c r="AN65" i="29"/>
  <c r="BS65" i="29" s="1"/>
  <c r="AN34" i="29"/>
  <c r="AN92" i="29"/>
  <c r="AN70" i="29"/>
  <c r="BS70" i="29" s="1"/>
  <c r="BR36" i="29"/>
  <c r="BR32" i="29"/>
  <c r="AM5" i="29"/>
  <c r="BR5" i="29" s="1"/>
  <c r="BR68" i="29"/>
  <c r="AN28" i="29"/>
  <c r="BS28" i="29" s="1"/>
  <c r="AN30" i="29"/>
  <c r="BS30" i="29" s="1"/>
  <c r="AN39" i="29"/>
  <c r="BS39" i="29" s="1"/>
  <c r="AM60" i="29"/>
  <c r="BR60" i="29" s="1"/>
  <c r="AN36" i="29"/>
  <c r="AM10" i="29"/>
  <c r="BR10" i="29" s="1"/>
  <c r="AM14" i="29"/>
  <c r="BR14" i="29" s="1"/>
  <c r="BS62" i="29"/>
  <c r="AM49" i="29"/>
  <c r="BR49" i="29" s="1"/>
  <c r="AN35" i="29"/>
  <c r="BS35" i="29" s="1"/>
  <c r="AN11" i="29"/>
  <c r="BS11" i="29" s="1"/>
  <c r="AN7" i="29"/>
  <c r="BS7" i="29" s="1"/>
  <c r="AN37" i="29"/>
  <c r="BS37" i="29" s="1"/>
  <c r="AN9" i="29"/>
  <c r="BS9" i="29" s="1"/>
  <c r="AL3" i="29"/>
  <c r="AM40" i="29"/>
  <c r="BR40" i="29" s="1"/>
  <c r="AM54" i="29"/>
  <c r="BR54" i="29" s="1"/>
  <c r="AN32" i="29"/>
  <c r="AM44" i="29"/>
  <c r="BR44" i="29" s="1"/>
  <c r="AM55" i="29"/>
  <c r="BR55" i="29" s="1"/>
  <c r="AN26" i="29"/>
  <c r="BS26" i="29" s="1"/>
  <c r="AN19" i="29"/>
  <c r="BS19" i="29" s="1"/>
  <c r="BQ40" i="29"/>
  <c r="AN4" i="29"/>
  <c r="AN51" i="29"/>
  <c r="BS51" i="29" s="1"/>
  <c r="AN41" i="29"/>
  <c r="BS41" i="29" s="1"/>
  <c r="AN25" i="29"/>
  <c r="BS25" i="29" s="1"/>
  <c r="AN12" i="29"/>
  <c r="BS12" i="29" s="1"/>
  <c r="AN17" i="29"/>
  <c r="BS17" i="29" s="1"/>
  <c r="AN8" i="29"/>
  <c r="AN50" i="29"/>
  <c r="BS50" i="29" s="1"/>
  <c r="AM42" i="29"/>
  <c r="BR42" i="29" s="1"/>
  <c r="AM29" i="29"/>
  <c r="BR29" i="29" s="1"/>
  <c r="AN22" i="29"/>
  <c r="BS22" i="29" s="1"/>
  <c r="AN31" i="29"/>
  <c r="BS31" i="29" s="1"/>
  <c r="AM24" i="29"/>
  <c r="BR24" i="29" s="1"/>
  <c r="AM20" i="29"/>
  <c r="BR20" i="29" s="1"/>
  <c r="AN13" i="29"/>
  <c r="BS13" i="29" s="1"/>
  <c r="AN59" i="29"/>
  <c r="BS59" i="29" s="1"/>
  <c r="AN23" i="29"/>
  <c r="BS23" i="29" s="1"/>
  <c r="AN52" i="29"/>
  <c r="AN21" i="29"/>
  <c r="BS21" i="29" s="1"/>
  <c r="AN57" i="29"/>
  <c r="BS57" i="29" s="1"/>
  <c r="AN27" i="29"/>
  <c r="BS27" i="29" s="1"/>
  <c r="AN58" i="29"/>
  <c r="BS58" i="29" s="1"/>
  <c r="GA70" i="2"/>
  <c r="GA86" i="2"/>
  <c r="C26" i="32"/>
  <c r="GA48" i="2"/>
  <c r="F6" i="28"/>
  <c r="K6" i="28" s="1"/>
  <c r="BR80" i="29"/>
  <c r="BR45" i="29"/>
  <c r="BS85" i="29"/>
  <c r="BS18" i="29"/>
  <c r="BR43" i="29"/>
  <c r="GA53" i="2"/>
  <c r="BO47" i="29"/>
  <c r="BR66" i="29"/>
  <c r="BS78" i="29"/>
  <c r="BR86" i="29"/>
  <c r="BR38" i="29"/>
  <c r="YP42" i="2"/>
  <c r="SR42" i="2"/>
  <c r="ABA42" i="2" s="1"/>
  <c r="XL42" i="2"/>
  <c r="CB42" i="2"/>
  <c r="TY42" i="2" s="1"/>
  <c r="VC42" i="2"/>
  <c r="GA82" i="2"/>
  <c r="RN42" i="2"/>
  <c r="WH42" i="2" s="1"/>
  <c r="GV42" i="2"/>
  <c r="GA72" i="2"/>
  <c r="FZ67" i="2"/>
  <c r="AN38" i="29" s="1"/>
  <c r="RW36" i="2"/>
  <c r="AAF36" i="2" s="1"/>
  <c r="BO4" i="29"/>
  <c r="RW76" i="2"/>
  <c r="AAF76" i="2" s="1"/>
  <c r="RW52" i="2"/>
  <c r="AAF52" i="2" s="1"/>
  <c r="RW32" i="2"/>
  <c r="AAF32" i="2" s="1"/>
  <c r="FZ79" i="2"/>
  <c r="AN16" i="29" s="1"/>
  <c r="GA73" i="2"/>
  <c r="FZ90" i="2"/>
  <c r="AN45" i="29" s="1"/>
  <c r="GA46" i="2"/>
  <c r="GA77" i="2"/>
  <c r="GA69" i="2"/>
  <c r="GA57" i="2"/>
  <c r="GA49" i="2"/>
  <c r="GA41" i="2"/>
  <c r="GA8" i="2"/>
  <c r="GB54" i="2"/>
  <c r="GB38" i="2"/>
  <c r="GA22" i="2"/>
  <c r="GA13" i="2"/>
  <c r="GB40" i="2"/>
  <c r="GA7" i="2"/>
  <c r="GA95" i="2"/>
  <c r="GB78" i="2"/>
  <c r="GB62" i="2"/>
  <c r="GB30" i="2"/>
  <c r="FZ36" i="2"/>
  <c r="GA63" i="2"/>
  <c r="GA29" i="2"/>
  <c r="GA59" i="2"/>
  <c r="GA66" i="2"/>
  <c r="FZ87" i="2"/>
  <c r="GA55" i="2"/>
  <c r="GA39" i="2"/>
  <c r="GA61" i="2"/>
  <c r="GA58" i="2"/>
  <c r="GA10" i="2"/>
  <c r="GA45" i="2"/>
  <c r="GA37" i="2"/>
  <c r="GA19" i="2"/>
  <c r="GA18" i="2"/>
  <c r="GA17" i="2"/>
  <c r="GA97" i="2"/>
  <c r="GA5" i="2"/>
  <c r="GA56" i="2"/>
  <c r="GA51" i="2"/>
  <c r="GA85" i="2"/>
  <c r="AO36" i="29" s="1"/>
  <c r="GA31" i="2"/>
  <c r="GA35" i="2"/>
  <c r="GA14" i="2"/>
  <c r="AO39" i="29" s="1"/>
  <c r="GA26" i="2"/>
  <c r="GA96" i="2"/>
  <c r="GA25" i="2"/>
  <c r="GA9" i="2"/>
  <c r="GA47" i="2"/>
  <c r="GA20" i="2"/>
  <c r="FZ76" i="2"/>
  <c r="GA28" i="2"/>
  <c r="GA84" i="2"/>
  <c r="AO85" i="29" s="1"/>
  <c r="GA80" i="2"/>
  <c r="GA34" i="2"/>
  <c r="GA21" i="2"/>
  <c r="FZ44" i="2"/>
  <c r="AN47" i="29" s="1"/>
  <c r="GA12" i="2"/>
  <c r="GA89" i="2"/>
  <c r="GA93" i="2"/>
  <c r="GA15" i="2"/>
  <c r="FZ74" i="2"/>
  <c r="AN43" i="29" s="1"/>
  <c r="GA75" i="2"/>
  <c r="GA16" i="2"/>
  <c r="GA27" i="2"/>
  <c r="GA71" i="2"/>
  <c r="GA33" i="2"/>
  <c r="GA91" i="2"/>
  <c r="GA23" i="2"/>
  <c r="FZ52" i="2"/>
  <c r="RX52" i="2" s="1"/>
  <c r="GA60" i="2"/>
  <c r="GA43" i="2"/>
  <c r="GA65" i="2"/>
  <c r="GA11" i="2"/>
  <c r="GA92" i="2"/>
  <c r="FZ32" i="2"/>
  <c r="GA94" i="2"/>
  <c r="GA81" i="2"/>
  <c r="GA64" i="2"/>
  <c r="GA88" i="2"/>
  <c r="GA24" i="2"/>
  <c r="GA6" i="2"/>
  <c r="GA50" i="2"/>
  <c r="FW4" i="2"/>
  <c r="DL4" i="2"/>
  <c r="DL3" i="2" s="1"/>
  <c r="QT78" i="2"/>
  <c r="QT58" i="2"/>
  <c r="QT52" i="2"/>
  <c r="QT40" i="2"/>
  <c r="QT36" i="2"/>
  <c r="QT30" i="2"/>
  <c r="QT26" i="2"/>
  <c r="QT20" i="2"/>
  <c r="QT18" i="2"/>
  <c r="QT51" i="2"/>
  <c r="QT49" i="2"/>
  <c r="QT39" i="2"/>
  <c r="QT35" i="2"/>
  <c r="QT29" i="2"/>
  <c r="QT27" i="2"/>
  <c r="QT25" i="2"/>
  <c r="QT21" i="2"/>
  <c r="QT17" i="2"/>
  <c r="QT9" i="2"/>
  <c r="QT76" i="2"/>
  <c r="QT62" i="2"/>
  <c r="QT50" i="2"/>
  <c r="QT38" i="2"/>
  <c r="QT32" i="2"/>
  <c r="QT28" i="2"/>
  <c r="QT22" i="2"/>
  <c r="QT12" i="2"/>
  <c r="QT4" i="2"/>
  <c r="QT57" i="2"/>
  <c r="QT55" i="2"/>
  <c r="QT45" i="2"/>
  <c r="QT43" i="2"/>
  <c r="QT41" i="2"/>
  <c r="QT37" i="2"/>
  <c r="QT31" i="2"/>
  <c r="QT23" i="2"/>
  <c r="QT19" i="2"/>
  <c r="QT13" i="2"/>
  <c r="BF26" i="2"/>
  <c r="UG26" i="2"/>
  <c r="BF67" i="2"/>
  <c r="UG67" i="2"/>
  <c r="BF23" i="2"/>
  <c r="UG23" i="2"/>
  <c r="BF54" i="2"/>
  <c r="UG54" i="2"/>
  <c r="RX49" i="2"/>
  <c r="AAG49" i="2" s="1"/>
  <c r="RX19" i="2"/>
  <c r="AAG19" i="2" s="1"/>
  <c r="BG81" i="2"/>
  <c r="UH81" i="2"/>
  <c r="BF77" i="2"/>
  <c r="UG77" i="2"/>
  <c r="BG48" i="2"/>
  <c r="UH48" i="2"/>
  <c r="BF89" i="2"/>
  <c r="UG89" i="2"/>
  <c r="BF30" i="2"/>
  <c r="UG30" i="2"/>
  <c r="BG79" i="2"/>
  <c r="UH79" i="2"/>
  <c r="RX23" i="2"/>
  <c r="AAG23" i="2" s="1"/>
  <c r="BF17" i="2"/>
  <c r="UG17" i="2"/>
  <c r="BF63" i="2"/>
  <c r="UG63" i="2"/>
  <c r="BF41" i="2"/>
  <c r="UG41" i="2"/>
  <c r="BF8" i="2"/>
  <c r="UG8" i="2"/>
  <c r="BF70" i="2"/>
  <c r="UG70" i="2"/>
  <c r="RX41" i="2"/>
  <c r="AAG41" i="2" s="1"/>
  <c r="BF18" i="2"/>
  <c r="UG18" i="2"/>
  <c r="BF92" i="2"/>
  <c r="UG92" i="2"/>
  <c r="BG86" i="2"/>
  <c r="UH86" i="2"/>
  <c r="BF19" i="2"/>
  <c r="UG19" i="2"/>
  <c r="BF53" i="2"/>
  <c r="UG53" i="2"/>
  <c r="RX39" i="2"/>
  <c r="AAG39" i="2" s="1"/>
  <c r="BG80" i="2"/>
  <c r="UH80" i="2"/>
  <c r="RX18" i="2"/>
  <c r="AAG18" i="2" s="1"/>
  <c r="RX43" i="2"/>
  <c r="AAG43" i="2" s="1"/>
  <c r="RX22" i="2"/>
  <c r="AAG22" i="2" s="1"/>
  <c r="BF29" i="2"/>
  <c r="UG29" i="2"/>
  <c r="BF49" i="2"/>
  <c r="UG49" i="2"/>
  <c r="BF58" i="2"/>
  <c r="UG58" i="2"/>
  <c r="BF84" i="2"/>
  <c r="UG84" i="2"/>
  <c r="RX40" i="2"/>
  <c r="AAG40" i="2" s="1"/>
  <c r="RX57" i="2"/>
  <c r="AAG57" i="2" s="1"/>
  <c r="BF9" i="2"/>
  <c r="UG9" i="2"/>
  <c r="BF56" i="2"/>
  <c r="UG56" i="2"/>
  <c r="BF37" i="2"/>
  <c r="UG37" i="2"/>
  <c r="BF34" i="2"/>
  <c r="UG34" i="2"/>
  <c r="BF62" i="2"/>
  <c r="UG62" i="2"/>
  <c r="RX31" i="2"/>
  <c r="AAG31" i="2" s="1"/>
  <c r="BF13" i="2"/>
  <c r="UG13" i="2"/>
  <c r="RX58" i="2"/>
  <c r="AAG58" i="2" s="1"/>
  <c r="BF61" i="2"/>
  <c r="UG61" i="2"/>
  <c r="RX50" i="2"/>
  <c r="AAG50" i="2" s="1"/>
  <c r="BF39" i="2"/>
  <c r="UG39" i="2"/>
  <c r="UG16" i="2"/>
  <c r="BF57" i="2"/>
  <c r="UG57" i="2"/>
  <c r="BF88" i="2"/>
  <c r="UG88" i="2"/>
  <c r="BF75" i="2"/>
  <c r="UG75" i="2"/>
  <c r="RX78" i="2"/>
  <c r="AAG78" i="2" s="1"/>
  <c r="BF25" i="2"/>
  <c r="UG25" i="2"/>
  <c r="BF97" i="2"/>
  <c r="UG97" i="2"/>
  <c r="BF45" i="2"/>
  <c r="UG45" i="2"/>
  <c r="BF50" i="2"/>
  <c r="UG50" i="2"/>
  <c r="BF78" i="2"/>
  <c r="UG78" i="2"/>
  <c r="RX20" i="2"/>
  <c r="AAG20" i="2" s="1"/>
  <c r="RX45" i="2"/>
  <c r="AAG45" i="2" s="1"/>
  <c r="BF27" i="2"/>
  <c r="UG27" i="2"/>
  <c r="BF31" i="2"/>
  <c r="UG31" i="2"/>
  <c r="RX27" i="2"/>
  <c r="AAG27" i="2" s="1"/>
  <c r="BF11" i="2"/>
  <c r="UG11" i="2"/>
  <c r="BF95" i="2"/>
  <c r="UG95" i="2"/>
  <c r="BF65" i="2"/>
  <c r="UG65" i="2"/>
  <c r="BF93" i="2"/>
  <c r="UG93" i="2"/>
  <c r="BF24" i="2"/>
  <c r="UG24" i="2"/>
  <c r="BG36" i="2"/>
  <c r="UH36" i="2"/>
  <c r="RX28" i="2"/>
  <c r="AAG28" i="2" s="1"/>
  <c r="BF35" i="2"/>
  <c r="UG35" i="2"/>
  <c r="BF60" i="2"/>
  <c r="UG60" i="2"/>
  <c r="BF94" i="2"/>
  <c r="UG94" i="2"/>
  <c r="BF66" i="2"/>
  <c r="UG66" i="2"/>
  <c r="BF82" i="2"/>
  <c r="UG82" i="2"/>
  <c r="BF96" i="2"/>
  <c r="UG96" i="2"/>
  <c r="BG74" i="2"/>
  <c r="UH74" i="2"/>
  <c r="BF55" i="2"/>
  <c r="UG55" i="2"/>
  <c r="RX9" i="2"/>
  <c r="AAG9" i="2" s="1"/>
  <c r="RX26" i="2"/>
  <c r="AAG26" i="2" s="1"/>
  <c r="BG76" i="2"/>
  <c r="UH76" i="2"/>
  <c r="BF33" i="2"/>
  <c r="UG33" i="2"/>
  <c r="BF12" i="2"/>
  <c r="UG12" i="2"/>
  <c r="BF85" i="2"/>
  <c r="UG85" i="2"/>
  <c r="BG87" i="2"/>
  <c r="UH87" i="2"/>
  <c r="BF43" i="2"/>
  <c r="UG43" i="2"/>
  <c r="BF68" i="2"/>
  <c r="UG68" i="2"/>
  <c r="BF47" i="2"/>
  <c r="UG47" i="2"/>
  <c r="BF91" i="2"/>
  <c r="UG91" i="2"/>
  <c r="BF71" i="2"/>
  <c r="UG71" i="2"/>
  <c r="RX12" i="2"/>
  <c r="AAG12" i="2" s="1"/>
  <c r="BF51" i="2"/>
  <c r="UG51" i="2"/>
  <c r="BF21" i="2"/>
  <c r="UG21" i="2"/>
  <c r="RX62" i="2"/>
  <c r="AAG62" i="2" s="1"/>
  <c r="RX17" i="2"/>
  <c r="AAG17" i="2" s="1"/>
  <c r="RX13" i="2"/>
  <c r="AAG13" i="2" s="1"/>
  <c r="BG32" i="2"/>
  <c r="UH32" i="2"/>
  <c r="BF46" i="2"/>
  <c r="UG46" i="2"/>
  <c r="BG40" i="2"/>
  <c r="UH40" i="2"/>
  <c r="BF7" i="2"/>
  <c r="UG7" i="2"/>
  <c r="BG90" i="2"/>
  <c r="UH90" i="2"/>
  <c r="RX35" i="2"/>
  <c r="AAG35" i="2" s="1"/>
  <c r="BG44" i="2"/>
  <c r="UH44" i="2"/>
  <c r="BF69" i="2"/>
  <c r="UG69" i="2"/>
  <c r="BF28" i="2"/>
  <c r="UG28" i="2"/>
  <c r="BG52" i="2"/>
  <c r="UH52" i="2"/>
  <c r="RX38" i="2"/>
  <c r="AAG38" i="2" s="1"/>
  <c r="BF59" i="2"/>
  <c r="UG59" i="2"/>
  <c r="BF15" i="2"/>
  <c r="UG15" i="2"/>
  <c r="RX51" i="2"/>
  <c r="AAG51" i="2" s="1"/>
  <c r="RX37" i="2"/>
  <c r="AAG37" i="2" s="1"/>
  <c r="BG5" i="2"/>
  <c r="UH5" i="2"/>
  <c r="BF64" i="2"/>
  <c r="UG64" i="2"/>
  <c r="BG72" i="2"/>
  <c r="UH72" i="2"/>
  <c r="BF10" i="2"/>
  <c r="UG10" i="2"/>
  <c r="BF38" i="2"/>
  <c r="UG38" i="2"/>
  <c r="RX21" i="2"/>
  <c r="AAG21" i="2" s="1"/>
  <c r="BF22" i="2"/>
  <c r="UG22" i="2"/>
  <c r="BF73" i="2"/>
  <c r="UG73" i="2"/>
  <c r="BF20" i="2"/>
  <c r="UG20" i="2"/>
  <c r="BF14" i="2"/>
  <c r="UG14" i="2"/>
  <c r="BG83" i="2"/>
  <c r="UH83" i="2"/>
  <c r="RX25" i="2"/>
  <c r="AAG25" i="2" s="1"/>
  <c r="BF6" i="2"/>
  <c r="UG6" i="2"/>
  <c r="RX29" i="2"/>
  <c r="AAG29" i="2" s="1"/>
  <c r="RX30" i="2"/>
  <c r="AAG30" i="2" s="1"/>
  <c r="RX55" i="2"/>
  <c r="AAG55" i="2" s="1"/>
  <c r="BC4" i="2"/>
  <c r="BC3" i="2" s="1"/>
  <c r="UD4" i="2"/>
  <c r="UD3" i="2" s="1"/>
  <c r="GA68" i="2"/>
  <c r="SX38" i="2"/>
  <c r="SX50" i="2"/>
  <c r="SX62" i="2"/>
  <c r="SX41" i="2"/>
  <c r="SX55" i="2"/>
  <c r="SX57" i="2"/>
  <c r="SX76" i="2"/>
  <c r="SX78" i="2"/>
  <c r="SX4" i="2"/>
  <c r="AN68" i="29" l="1"/>
  <c r="AN95" i="29"/>
  <c r="BS95" i="29" s="1"/>
  <c r="AN6" i="29"/>
  <c r="BS6" i="29" s="1"/>
  <c r="AN61" i="29"/>
  <c r="BS61" i="29" s="1"/>
  <c r="AN67" i="29"/>
  <c r="BS67" i="29" s="1"/>
  <c r="AN73" i="29"/>
  <c r="BS73" i="29" s="1"/>
  <c r="AN46" i="29"/>
  <c r="BS46" i="29" s="1"/>
  <c r="AN82" i="29"/>
  <c r="BS82" i="29" s="1"/>
  <c r="AN63" i="29"/>
  <c r="BS63" i="29" s="1"/>
  <c r="AN75" i="29"/>
  <c r="BS75" i="29" s="1"/>
  <c r="AN72" i="29"/>
  <c r="BS72" i="29" s="1"/>
  <c r="AN74" i="29"/>
  <c r="BS74" i="29" s="1"/>
  <c r="AN86" i="29"/>
  <c r="BS86" i="29" s="1"/>
  <c r="AN84" i="29"/>
  <c r="BS84" i="29" s="1"/>
  <c r="AN48" i="29"/>
  <c r="BS48" i="29" s="1"/>
  <c r="AN71" i="29"/>
  <c r="BS71" i="29" s="1"/>
  <c r="AN53" i="29"/>
  <c r="BS53" i="29" s="1"/>
  <c r="AN98" i="29"/>
  <c r="BS98" i="29" s="1"/>
  <c r="AN89" i="29"/>
  <c r="BS89" i="29" s="1"/>
  <c r="AN79" i="29"/>
  <c r="BS79" i="29" s="1"/>
  <c r="AN56" i="29"/>
  <c r="BS56" i="29" s="1"/>
  <c r="AN64" i="29"/>
  <c r="AO96" i="29"/>
  <c r="AO15" i="29"/>
  <c r="BT15" i="29" s="1"/>
  <c r="AN88" i="29"/>
  <c r="BS88" i="29" s="1"/>
  <c r="AN81" i="29"/>
  <c r="BS81" i="29" s="1"/>
  <c r="BP64" i="29"/>
  <c r="FW3" i="2"/>
  <c r="OL4" i="2"/>
  <c r="MF4" i="2"/>
  <c r="GA83" i="2"/>
  <c r="AO83" i="29" s="1"/>
  <c r="BS83" i="29"/>
  <c r="BS92" i="29"/>
  <c r="BS93" i="29"/>
  <c r="BS96" i="29"/>
  <c r="BS8" i="29"/>
  <c r="BS94" i="29"/>
  <c r="BS34" i="29"/>
  <c r="D26" i="32"/>
  <c r="E26" i="32" s="1"/>
  <c r="F26" i="32" s="1"/>
  <c r="G26" i="32" s="1"/>
  <c r="H26" i="32" s="1"/>
  <c r="I26" i="32" s="1"/>
  <c r="J26" i="32" s="1"/>
  <c r="K26" i="32" s="1"/>
  <c r="L26" i="32" s="1"/>
  <c r="M26" i="32" s="1"/>
  <c r="N26" i="32" s="1"/>
  <c r="O26" i="32" s="1"/>
  <c r="P26" i="32" s="1"/>
  <c r="Q26" i="32" s="1"/>
  <c r="AO65" i="29"/>
  <c r="BT65" i="29" s="1"/>
  <c r="AO93" i="29"/>
  <c r="AO77" i="29"/>
  <c r="BT77" i="29" s="1"/>
  <c r="BS36" i="29"/>
  <c r="BS76" i="29"/>
  <c r="AO92" i="29"/>
  <c r="AO70" i="29"/>
  <c r="BT70" i="29" s="1"/>
  <c r="BS52" i="29"/>
  <c r="BS32" i="29"/>
  <c r="BS68" i="29"/>
  <c r="AO31" i="29"/>
  <c r="BT31" i="29" s="1"/>
  <c r="AO30" i="29"/>
  <c r="BT30" i="29" s="1"/>
  <c r="AO66" i="29"/>
  <c r="AO91" i="29"/>
  <c r="BT91" i="29" s="1"/>
  <c r="AO69" i="29"/>
  <c r="BT69" i="29" s="1"/>
  <c r="AO94" i="29"/>
  <c r="AO87" i="29"/>
  <c r="BT87" i="29" s="1"/>
  <c r="AN5" i="29"/>
  <c r="BS5" i="29" s="1"/>
  <c r="AN97" i="29"/>
  <c r="BS97" i="29" s="1"/>
  <c r="AN90" i="29"/>
  <c r="BS90" i="29" s="1"/>
  <c r="AN60" i="29"/>
  <c r="BS60" i="29" s="1"/>
  <c r="AO32" i="29"/>
  <c r="AN33" i="29"/>
  <c r="BS33" i="29" s="1"/>
  <c r="AN10" i="29"/>
  <c r="BS10" i="29" s="1"/>
  <c r="AN49" i="29"/>
  <c r="BS49" i="29" s="1"/>
  <c r="AN14" i="29"/>
  <c r="BS14" i="29" s="1"/>
  <c r="AN42" i="29"/>
  <c r="BS42" i="29" s="1"/>
  <c r="AN20" i="29"/>
  <c r="BS20" i="29" s="1"/>
  <c r="AO18" i="29"/>
  <c r="BT18" i="29" s="1"/>
  <c r="AN24" i="29"/>
  <c r="BS24" i="29" s="1"/>
  <c r="AO41" i="29"/>
  <c r="BT41" i="29" s="1"/>
  <c r="AO11" i="29"/>
  <c r="BT11" i="29" s="1"/>
  <c r="AO7" i="29"/>
  <c r="BT7" i="29" s="1"/>
  <c r="AO27" i="29"/>
  <c r="BT27" i="29" s="1"/>
  <c r="AO58" i="29"/>
  <c r="BT58" i="29" s="1"/>
  <c r="AO12" i="29"/>
  <c r="BT12" i="29" s="1"/>
  <c r="AO8" i="29"/>
  <c r="AO50" i="29"/>
  <c r="BT50" i="29" s="1"/>
  <c r="AN40" i="29"/>
  <c r="BS40" i="29" s="1"/>
  <c r="AN54" i="29"/>
  <c r="BS54" i="29" s="1"/>
  <c r="AO25" i="29"/>
  <c r="BT25" i="29" s="1"/>
  <c r="AO23" i="29"/>
  <c r="BT23" i="29" s="1"/>
  <c r="AO52" i="29"/>
  <c r="AO34" i="29"/>
  <c r="AO28" i="29"/>
  <c r="BT28" i="29" s="1"/>
  <c r="AO21" i="29"/>
  <c r="BT21" i="29" s="1"/>
  <c r="AO57" i="29"/>
  <c r="BT57" i="29" s="1"/>
  <c r="AO22" i="29"/>
  <c r="BT22" i="29" s="1"/>
  <c r="AO35" i="29"/>
  <c r="BT35" i="29" s="1"/>
  <c r="AN29" i="29"/>
  <c r="BS29" i="29" s="1"/>
  <c r="AO13" i="29"/>
  <c r="BT13" i="29" s="1"/>
  <c r="AO59" i="29"/>
  <c r="BT59" i="29" s="1"/>
  <c r="AO17" i="29"/>
  <c r="BT17" i="29" s="1"/>
  <c r="AO26" i="29"/>
  <c r="BT26" i="29" s="1"/>
  <c r="AO4" i="29"/>
  <c r="AO51" i="29"/>
  <c r="BT51" i="29" s="1"/>
  <c r="AN44" i="29"/>
  <c r="BS44" i="29" s="1"/>
  <c r="AN55" i="29"/>
  <c r="BS55" i="29" s="1"/>
  <c r="AO9" i="29"/>
  <c r="BT9" i="29" s="1"/>
  <c r="AO19" i="29"/>
  <c r="BT19" i="29" s="1"/>
  <c r="AO37" i="29"/>
  <c r="BT37" i="29" s="1"/>
  <c r="BT62" i="29"/>
  <c r="AM3" i="29"/>
  <c r="AAG52" i="2"/>
  <c r="GB86" i="2"/>
  <c r="AP87" i="29" s="1"/>
  <c r="BU87" i="29" s="1"/>
  <c r="GB70" i="2"/>
  <c r="C16" i="32"/>
  <c r="GB53" i="2"/>
  <c r="GB48" i="2"/>
  <c r="S4" i="28"/>
  <c r="F7" i="28"/>
  <c r="K7" i="28" s="1"/>
  <c r="BS43" i="29"/>
  <c r="BT78" i="29"/>
  <c r="BS66" i="29"/>
  <c r="BT85" i="29"/>
  <c r="BS45" i="29"/>
  <c r="BS16" i="29"/>
  <c r="BS38" i="29"/>
  <c r="BP47" i="29"/>
  <c r="BS80" i="29"/>
  <c r="BT39" i="29"/>
  <c r="ZV42" i="2"/>
  <c r="RX32" i="2"/>
  <c r="AAG32" i="2" s="1"/>
  <c r="YQ42" i="2"/>
  <c r="SS42" i="2"/>
  <c r="ABB42" i="2" s="1"/>
  <c r="GB72" i="2"/>
  <c r="XM42" i="2"/>
  <c r="ZW42" i="2" s="1"/>
  <c r="CC42" i="2"/>
  <c r="TZ42" i="2" s="1"/>
  <c r="VD42" i="2"/>
  <c r="GB82" i="2"/>
  <c r="RO42" i="2"/>
  <c r="BO100" i="29"/>
  <c r="BO3" i="29" s="1"/>
  <c r="GW42" i="2"/>
  <c r="GA67" i="2"/>
  <c r="AO38" i="29" s="1"/>
  <c r="RX36" i="2"/>
  <c r="AAG36" i="2" s="1"/>
  <c r="RX76" i="2"/>
  <c r="AAG76" i="2" s="1"/>
  <c r="BP4" i="29"/>
  <c r="GB6" i="2"/>
  <c r="GB24" i="2"/>
  <c r="GB64" i="2"/>
  <c r="GB94" i="2"/>
  <c r="GA32" i="2"/>
  <c r="GB11" i="2"/>
  <c r="GB65" i="2"/>
  <c r="GB43" i="2"/>
  <c r="GB23" i="2"/>
  <c r="GB71" i="2"/>
  <c r="GB27" i="2"/>
  <c r="GB75" i="2"/>
  <c r="GB15" i="2"/>
  <c r="GB93" i="2"/>
  <c r="GA44" i="2"/>
  <c r="AO86" i="29" s="1"/>
  <c r="GB21" i="2"/>
  <c r="GB47" i="2"/>
  <c r="GB9" i="2"/>
  <c r="GB25" i="2"/>
  <c r="GB14" i="2"/>
  <c r="GB35" i="2"/>
  <c r="GB31" i="2"/>
  <c r="GB85" i="2"/>
  <c r="GB51" i="2"/>
  <c r="GB56" i="2"/>
  <c r="GB97" i="2"/>
  <c r="GB10" i="2"/>
  <c r="GB58" i="2"/>
  <c r="GA87" i="2"/>
  <c r="AO68" i="29" s="1"/>
  <c r="GB66" i="2"/>
  <c r="GB59" i="2"/>
  <c r="GB29" i="2"/>
  <c r="GB95" i="2"/>
  <c r="GB7" i="2"/>
  <c r="GC40" i="2"/>
  <c r="GB13" i="2"/>
  <c r="GB22" i="2"/>
  <c r="GC38" i="2"/>
  <c r="GC54" i="2"/>
  <c r="GB46" i="2"/>
  <c r="GA90" i="2"/>
  <c r="AO45" i="29" s="1"/>
  <c r="GB73" i="2"/>
  <c r="GB50" i="2"/>
  <c r="GB88" i="2"/>
  <c r="GB81" i="2"/>
  <c r="GB92" i="2"/>
  <c r="GB60" i="2"/>
  <c r="GA52" i="2"/>
  <c r="GB91" i="2"/>
  <c r="GB33" i="2"/>
  <c r="GB16" i="2"/>
  <c r="GA74" i="2"/>
  <c r="AO43" i="29" s="1"/>
  <c r="GB89" i="2"/>
  <c r="GB12" i="2"/>
  <c r="GB34" i="2"/>
  <c r="GB80" i="2"/>
  <c r="GB84" i="2"/>
  <c r="AP85" i="29" s="1"/>
  <c r="GB28" i="2"/>
  <c r="GA76" i="2"/>
  <c r="GB20" i="2"/>
  <c r="GB96" i="2"/>
  <c r="GB26" i="2"/>
  <c r="GB5" i="2"/>
  <c r="GB17" i="2"/>
  <c r="GB18" i="2"/>
  <c r="GB19" i="2"/>
  <c r="GB37" i="2"/>
  <c r="GB45" i="2"/>
  <c r="GB61" i="2"/>
  <c r="GB39" i="2"/>
  <c r="GB55" i="2"/>
  <c r="GB63" i="2"/>
  <c r="GA36" i="2"/>
  <c r="GC30" i="2"/>
  <c r="GC62" i="2"/>
  <c r="GC78" i="2"/>
  <c r="GB8" i="2"/>
  <c r="GB41" i="2"/>
  <c r="GB49" i="2"/>
  <c r="GB57" i="2"/>
  <c r="GB69" i="2"/>
  <c r="GB77" i="2"/>
  <c r="GA79" i="2"/>
  <c r="AO16" i="29" s="1"/>
  <c r="FX4" i="2"/>
  <c r="DM4" i="2"/>
  <c r="DM3" i="2" s="1"/>
  <c r="QU13" i="2"/>
  <c r="QU19" i="2"/>
  <c r="QU23" i="2"/>
  <c r="QU31" i="2"/>
  <c r="QU37" i="2"/>
  <c r="QU41" i="2"/>
  <c r="QU43" i="2"/>
  <c r="QU45" i="2"/>
  <c r="QU55" i="2"/>
  <c r="QU57" i="2"/>
  <c r="QU4" i="2"/>
  <c r="QU12" i="2"/>
  <c r="QU22" i="2"/>
  <c r="QU28" i="2"/>
  <c r="QU32" i="2"/>
  <c r="QU38" i="2"/>
  <c r="QU50" i="2"/>
  <c r="QU62" i="2"/>
  <c r="QU76" i="2"/>
  <c r="QU9" i="2"/>
  <c r="QU17" i="2"/>
  <c r="QU21" i="2"/>
  <c r="QU25" i="2"/>
  <c r="QU27" i="2"/>
  <c r="QU29" i="2"/>
  <c r="QU35" i="2"/>
  <c r="QU39" i="2"/>
  <c r="QU49" i="2"/>
  <c r="QU51" i="2"/>
  <c r="QU18" i="2"/>
  <c r="QU20" i="2"/>
  <c r="QU26" i="2"/>
  <c r="QU30" i="2"/>
  <c r="QU36" i="2"/>
  <c r="QU40" i="2"/>
  <c r="QU52" i="2"/>
  <c r="QU58" i="2"/>
  <c r="QU78" i="2"/>
  <c r="SX31" i="2"/>
  <c r="VH31" i="2" s="1"/>
  <c r="WM31" i="2" s="1"/>
  <c r="SX13" i="2"/>
  <c r="VH13" i="2" s="1"/>
  <c r="WM13" i="2" s="1"/>
  <c r="SX49" i="2"/>
  <c r="VH49" i="2" s="1"/>
  <c r="WM49" i="2" s="1"/>
  <c r="SX9" i="2"/>
  <c r="VH9" i="2" s="1"/>
  <c r="WM9" i="2" s="1"/>
  <c r="SX28" i="2"/>
  <c r="VH28" i="2" s="1"/>
  <c r="WM28" i="2" s="1"/>
  <c r="SX23" i="2"/>
  <c r="VH23" i="2" s="1"/>
  <c r="WM23" i="2" s="1"/>
  <c r="SX52" i="2"/>
  <c r="VH52" i="2" s="1"/>
  <c r="WM52" i="2" s="1"/>
  <c r="SX39" i="2"/>
  <c r="VH39" i="2" s="1"/>
  <c r="WM39" i="2" s="1"/>
  <c r="SX22" i="2"/>
  <c r="VH22" i="2" s="1"/>
  <c r="WM22" i="2" s="1"/>
  <c r="SX36" i="2"/>
  <c r="VH36" i="2" s="1"/>
  <c r="WM36" i="2" s="1"/>
  <c r="SX19" i="2"/>
  <c r="VH19" i="2" s="1"/>
  <c r="WM19" i="2" s="1"/>
  <c r="SX37" i="2"/>
  <c r="VH37" i="2" s="1"/>
  <c r="WM37" i="2" s="1"/>
  <c r="SX27" i="2"/>
  <c r="VH27" i="2" s="1"/>
  <c r="WM27" i="2" s="1"/>
  <c r="SX43" i="2"/>
  <c r="VH43" i="2" s="1"/>
  <c r="WM43" i="2" s="1"/>
  <c r="SX26" i="2"/>
  <c r="VH26" i="2" s="1"/>
  <c r="WM26" i="2" s="1"/>
  <c r="SX32" i="2"/>
  <c r="VH32" i="2" s="1"/>
  <c r="WM32" i="2" s="1"/>
  <c r="SX21" i="2"/>
  <c r="VH21" i="2" s="1"/>
  <c r="WM21" i="2" s="1"/>
  <c r="SX58" i="2"/>
  <c r="VH58" i="2" s="1"/>
  <c r="WM58" i="2" s="1"/>
  <c r="SX45" i="2"/>
  <c r="VH45" i="2" s="1"/>
  <c r="WM45" i="2" s="1"/>
  <c r="SX35" i="2"/>
  <c r="VH35" i="2" s="1"/>
  <c r="WM35" i="2" s="1"/>
  <c r="SX25" i="2"/>
  <c r="VH25" i="2" s="1"/>
  <c r="WM25" i="2" s="1"/>
  <c r="SX18" i="2"/>
  <c r="VH18" i="2" s="1"/>
  <c r="WM18" i="2" s="1"/>
  <c r="SX30" i="2"/>
  <c r="VH30" i="2" s="1"/>
  <c r="WM30" i="2" s="1"/>
  <c r="SX12" i="2"/>
  <c r="VH12" i="2" s="1"/>
  <c r="WM12" i="2" s="1"/>
  <c r="SX51" i="2"/>
  <c r="VH51" i="2" s="1"/>
  <c r="WM51" i="2" s="1"/>
  <c r="SX20" i="2"/>
  <c r="VH20" i="2" s="1"/>
  <c r="WM20" i="2" s="1"/>
  <c r="SX40" i="2"/>
  <c r="VH40" i="2" s="1"/>
  <c r="WM40" i="2" s="1"/>
  <c r="SX17" i="2"/>
  <c r="VH17" i="2" s="1"/>
  <c r="WM17" i="2" s="1"/>
  <c r="SX29" i="2"/>
  <c r="VH29" i="2" s="1"/>
  <c r="WM29" i="2" s="1"/>
  <c r="VH50" i="2"/>
  <c r="WM50" i="2" s="1"/>
  <c r="RY55" i="2"/>
  <c r="AAH55" i="2" s="1"/>
  <c r="BG14" i="2"/>
  <c r="UH14" i="2"/>
  <c r="BG73" i="2"/>
  <c r="UH73" i="2"/>
  <c r="BG38" i="2"/>
  <c r="UH38" i="2"/>
  <c r="BH5" i="2"/>
  <c r="UI5" i="2"/>
  <c r="BG59" i="2"/>
  <c r="UH59" i="2"/>
  <c r="BH44" i="2"/>
  <c r="UI44" i="2"/>
  <c r="BG7" i="2"/>
  <c r="UH7" i="2"/>
  <c r="BG46" i="2"/>
  <c r="UH46" i="2"/>
  <c r="RY13" i="2"/>
  <c r="AAH13" i="2" s="1"/>
  <c r="RY17" i="2"/>
  <c r="AAH17" i="2" s="1"/>
  <c r="BG21" i="2"/>
  <c r="UH21" i="2"/>
  <c r="RY12" i="2"/>
  <c r="AAH12" i="2" s="1"/>
  <c r="BG71" i="2"/>
  <c r="UH71" i="2"/>
  <c r="BG47" i="2"/>
  <c r="UH47" i="2"/>
  <c r="BG43" i="2"/>
  <c r="UH43" i="2"/>
  <c r="BH87" i="2"/>
  <c r="UI87" i="2"/>
  <c r="BG12" i="2"/>
  <c r="UH12" i="2"/>
  <c r="BH76" i="2"/>
  <c r="UI76" i="2"/>
  <c r="RY9" i="2"/>
  <c r="AAH9" i="2" s="1"/>
  <c r="BG96" i="2"/>
  <c r="UH96" i="2"/>
  <c r="BG66" i="2"/>
  <c r="UH66" i="2"/>
  <c r="BG60" i="2"/>
  <c r="UH60" i="2"/>
  <c r="RY28" i="2"/>
  <c r="AAH28" i="2" s="1"/>
  <c r="BG24" i="2"/>
  <c r="UH24" i="2"/>
  <c r="BG65" i="2"/>
  <c r="UH65" i="2"/>
  <c r="BG11" i="2"/>
  <c r="UH11" i="2"/>
  <c r="BG27" i="2"/>
  <c r="UH27" i="2"/>
  <c r="RY20" i="2"/>
  <c r="AAH20" i="2" s="1"/>
  <c r="BG50" i="2"/>
  <c r="UH50" i="2"/>
  <c r="BG97" i="2"/>
  <c r="UH97" i="2"/>
  <c r="BG75" i="2"/>
  <c r="UH75" i="2"/>
  <c r="BG57" i="2"/>
  <c r="UH57" i="2"/>
  <c r="BG39" i="2"/>
  <c r="UH39" i="2"/>
  <c r="BG61" i="2"/>
  <c r="UH61" i="2"/>
  <c r="RY58" i="2"/>
  <c r="AAH58" i="2" s="1"/>
  <c r="RY31" i="2"/>
  <c r="AAH31" i="2" s="1"/>
  <c r="BG62" i="2"/>
  <c r="UH62" i="2"/>
  <c r="BG37" i="2"/>
  <c r="UH37" i="2"/>
  <c r="BG9" i="2"/>
  <c r="UH9" i="2"/>
  <c r="RY40" i="2"/>
  <c r="AAH40" i="2" s="1"/>
  <c r="BG58" i="2"/>
  <c r="UH58" i="2"/>
  <c r="RY22" i="2"/>
  <c r="AAH22" i="2" s="1"/>
  <c r="RY43" i="2"/>
  <c r="AAH43" i="2" s="1"/>
  <c r="BH80" i="2"/>
  <c r="UI80" i="2"/>
  <c r="RY39" i="2"/>
  <c r="AAH39" i="2" s="1"/>
  <c r="BG19" i="2"/>
  <c r="UH19" i="2"/>
  <c r="BG92" i="2"/>
  <c r="UH92" i="2"/>
  <c r="RY41" i="2"/>
  <c r="AAH41" i="2" s="1"/>
  <c r="BG70" i="2"/>
  <c r="UH70" i="2"/>
  <c r="BG41" i="2"/>
  <c r="UH41" i="2"/>
  <c r="BG17" i="2"/>
  <c r="UH17" i="2"/>
  <c r="BG30" i="2"/>
  <c r="UH30" i="2"/>
  <c r="BH48" i="2"/>
  <c r="UI48" i="2"/>
  <c r="BH81" i="2"/>
  <c r="UI81" i="2"/>
  <c r="RY49" i="2"/>
  <c r="AAH49" i="2" s="1"/>
  <c r="BG23" i="2"/>
  <c r="UH23" i="2"/>
  <c r="VH78" i="2"/>
  <c r="WM78" i="2" s="1"/>
  <c r="SZ57" i="2"/>
  <c r="VH57" i="2"/>
  <c r="WM57" i="2" s="1"/>
  <c r="VH41" i="2"/>
  <c r="WM41" i="2" s="1"/>
  <c r="VH62" i="2"/>
  <c r="WM62" i="2" s="1"/>
  <c r="RS4" i="2"/>
  <c r="BG6" i="2"/>
  <c r="UH6" i="2"/>
  <c r="BH72" i="2"/>
  <c r="UI72" i="2"/>
  <c r="BH52" i="2"/>
  <c r="UI52" i="2"/>
  <c r="VH4" i="2"/>
  <c r="VH76" i="2"/>
  <c r="WM76" i="2" s="1"/>
  <c r="VH55" i="2"/>
  <c r="WM55" i="2" s="1"/>
  <c r="VH38" i="2"/>
  <c r="WM38" i="2" s="1"/>
  <c r="BD4" i="2"/>
  <c r="BD3" i="2" s="1"/>
  <c r="UE4" i="2"/>
  <c r="UE3" i="2" s="1"/>
  <c r="RY30" i="2"/>
  <c r="AAH30" i="2" s="1"/>
  <c r="RY29" i="2"/>
  <c r="AAH29" i="2" s="1"/>
  <c r="RY25" i="2"/>
  <c r="AAH25" i="2" s="1"/>
  <c r="BH83" i="2"/>
  <c r="UI83" i="2"/>
  <c r="BG20" i="2"/>
  <c r="UH20" i="2"/>
  <c r="BG22" i="2"/>
  <c r="UH22" i="2"/>
  <c r="RY21" i="2"/>
  <c r="AAH21" i="2" s="1"/>
  <c r="BG10" i="2"/>
  <c r="UH10" i="2"/>
  <c r="BG64" i="2"/>
  <c r="UH64" i="2"/>
  <c r="RY37" i="2"/>
  <c r="AAH37" i="2" s="1"/>
  <c r="RY51" i="2"/>
  <c r="AAH51" i="2" s="1"/>
  <c r="BG15" i="2"/>
  <c r="UH15" i="2"/>
  <c r="RY38" i="2"/>
  <c r="AAH38" i="2" s="1"/>
  <c r="BG28" i="2"/>
  <c r="UH28" i="2"/>
  <c r="BG69" i="2"/>
  <c r="UH69" i="2"/>
  <c r="RY35" i="2"/>
  <c r="AAH35" i="2" s="1"/>
  <c r="BH90" i="2"/>
  <c r="UI90" i="2"/>
  <c r="BH40" i="2"/>
  <c r="UI40" i="2"/>
  <c r="BH32" i="2"/>
  <c r="UI32" i="2"/>
  <c r="RY62" i="2"/>
  <c r="AAH62" i="2" s="1"/>
  <c r="BG51" i="2"/>
  <c r="UH51" i="2"/>
  <c r="BG91" i="2"/>
  <c r="UH91" i="2"/>
  <c r="BG68" i="2"/>
  <c r="UH68" i="2"/>
  <c r="BG85" i="2"/>
  <c r="UH85" i="2"/>
  <c r="BG33" i="2"/>
  <c r="UH33" i="2"/>
  <c r="RY26" i="2"/>
  <c r="AAH26" i="2" s="1"/>
  <c r="BG55" i="2"/>
  <c r="UH55" i="2"/>
  <c r="BH74" i="2"/>
  <c r="UI74" i="2"/>
  <c r="BG82" i="2"/>
  <c r="UH82" i="2"/>
  <c r="BG94" i="2"/>
  <c r="UH94" i="2"/>
  <c r="BG35" i="2"/>
  <c r="UH35" i="2"/>
  <c r="BH36" i="2"/>
  <c r="UI36" i="2"/>
  <c r="BG93" i="2"/>
  <c r="UH93" i="2"/>
  <c r="BG95" i="2"/>
  <c r="UH95" i="2"/>
  <c r="RY27" i="2"/>
  <c r="AAH27" i="2" s="1"/>
  <c r="BG31" i="2"/>
  <c r="UH31" i="2"/>
  <c r="RY45" i="2"/>
  <c r="AAH45" i="2" s="1"/>
  <c r="BG78" i="2"/>
  <c r="UH78" i="2"/>
  <c r="BG45" i="2"/>
  <c r="UH45" i="2"/>
  <c r="BG25" i="2"/>
  <c r="UH25" i="2"/>
  <c r="RY78" i="2"/>
  <c r="AAH78" i="2" s="1"/>
  <c r="BG88" i="2"/>
  <c r="UH88" i="2"/>
  <c r="UH16" i="2"/>
  <c r="RY50" i="2"/>
  <c r="AAH50" i="2" s="1"/>
  <c r="BG13" i="2"/>
  <c r="UH13" i="2"/>
  <c r="BG34" i="2"/>
  <c r="UH34" i="2"/>
  <c r="BG56" i="2"/>
  <c r="UH56" i="2"/>
  <c r="RY57" i="2"/>
  <c r="AAH57" i="2" s="1"/>
  <c r="BG84" i="2"/>
  <c r="UH84" i="2"/>
  <c r="BG49" i="2"/>
  <c r="UH49" i="2"/>
  <c r="BG29" i="2"/>
  <c r="UH29" i="2"/>
  <c r="RY18" i="2"/>
  <c r="AAH18" i="2" s="1"/>
  <c r="BG53" i="2"/>
  <c r="UH53" i="2"/>
  <c r="BH86" i="2"/>
  <c r="UI86" i="2"/>
  <c r="BG18" i="2"/>
  <c r="UH18" i="2"/>
  <c r="BG8" i="2"/>
  <c r="UH8" i="2"/>
  <c r="BG63" i="2"/>
  <c r="UH63" i="2"/>
  <c r="RY23" i="2"/>
  <c r="AAH23" i="2" s="1"/>
  <c r="BH79" i="2"/>
  <c r="UI79" i="2"/>
  <c r="BG89" i="2"/>
  <c r="UH89" i="2"/>
  <c r="BG77" i="2"/>
  <c r="UH77" i="2"/>
  <c r="RY19" i="2"/>
  <c r="AAH19" i="2" s="1"/>
  <c r="BG54" i="2"/>
  <c r="UH54" i="2"/>
  <c r="BG67" i="2"/>
  <c r="UH67" i="2"/>
  <c r="BG26" i="2"/>
  <c r="UH26" i="2"/>
  <c r="GB68" i="2"/>
  <c r="SY4" i="2"/>
  <c r="AO95" i="29" l="1"/>
  <c r="BT95" i="29" s="1"/>
  <c r="AO6" i="29"/>
  <c r="BT6" i="29" s="1"/>
  <c r="AO61" i="29"/>
  <c r="BT61" i="29" s="1"/>
  <c r="R26" i="32"/>
  <c r="AO47" i="29"/>
  <c r="AO73" i="29"/>
  <c r="BT73" i="29" s="1"/>
  <c r="AO67" i="29"/>
  <c r="BT67" i="29" s="1"/>
  <c r="AO82" i="29"/>
  <c r="BT82" i="29" s="1"/>
  <c r="AO63" i="29"/>
  <c r="BT63" i="29" s="1"/>
  <c r="AO72" i="29"/>
  <c r="BT72" i="29" s="1"/>
  <c r="AO75" i="29"/>
  <c r="BT75" i="29" s="1"/>
  <c r="AO74" i="29"/>
  <c r="BT74" i="29" s="1"/>
  <c r="AO84" i="29"/>
  <c r="BT84" i="29" s="1"/>
  <c r="AO46" i="29"/>
  <c r="BT46" i="29" s="1"/>
  <c r="AO48" i="29"/>
  <c r="BT48" i="29" s="1"/>
  <c r="GB83" i="2"/>
  <c r="AP83" i="29" s="1"/>
  <c r="AO89" i="29"/>
  <c r="BT89" i="29" s="1"/>
  <c r="AO98" i="29"/>
  <c r="BT98" i="29" s="1"/>
  <c r="AO53" i="29"/>
  <c r="BT53" i="29" s="1"/>
  <c r="AP15" i="29"/>
  <c r="BU15" i="29" s="1"/>
  <c r="AO71" i="29"/>
  <c r="BT71" i="29" s="1"/>
  <c r="AO79" i="29"/>
  <c r="BT79" i="29" s="1"/>
  <c r="AO64" i="29"/>
  <c r="AO56" i="29"/>
  <c r="BT56" i="29" s="1"/>
  <c r="AO33" i="29"/>
  <c r="BT33" i="29" s="1"/>
  <c r="AO88" i="29"/>
  <c r="BT88" i="29" s="1"/>
  <c r="AO81" i="29"/>
  <c r="BT81" i="29" s="1"/>
  <c r="AP96" i="29"/>
  <c r="BQ64" i="29"/>
  <c r="FX3" i="2"/>
  <c r="AAB4" i="2"/>
  <c r="MG4" i="2"/>
  <c r="OM4" i="2"/>
  <c r="BT83" i="29"/>
  <c r="BT34" i="29"/>
  <c r="BT94" i="29"/>
  <c r="BT92" i="29"/>
  <c r="BT93" i="29"/>
  <c r="BT96" i="29"/>
  <c r="BT8" i="29"/>
  <c r="CS76" i="29"/>
  <c r="AP77" i="29"/>
  <c r="BU77" i="29" s="1"/>
  <c r="AP66" i="29"/>
  <c r="BT32" i="29"/>
  <c r="AP92" i="29"/>
  <c r="AP70" i="29"/>
  <c r="BU70" i="29" s="1"/>
  <c r="BT52" i="29"/>
  <c r="AO97" i="29"/>
  <c r="BT97" i="29" s="1"/>
  <c r="AO90" i="29"/>
  <c r="BT90" i="29" s="1"/>
  <c r="BT68" i="29"/>
  <c r="AP91" i="29"/>
  <c r="BU91" i="29" s="1"/>
  <c r="AP69" i="29"/>
  <c r="BU69" i="29" s="1"/>
  <c r="AP93" i="29"/>
  <c r="AP94" i="29"/>
  <c r="AP65" i="29"/>
  <c r="BU65" i="29" s="1"/>
  <c r="BT76" i="29"/>
  <c r="BT36" i="29"/>
  <c r="AO5" i="29"/>
  <c r="BT5" i="29" s="1"/>
  <c r="AP30" i="29"/>
  <c r="BU30" i="29" s="1"/>
  <c r="AO14" i="29"/>
  <c r="BT14" i="29" s="1"/>
  <c r="AO10" i="29"/>
  <c r="BT10" i="29" s="1"/>
  <c r="AP22" i="29"/>
  <c r="BU22" i="29" s="1"/>
  <c r="AO60" i="29"/>
  <c r="BT60" i="29" s="1"/>
  <c r="AO49" i="29"/>
  <c r="BT49" i="29" s="1"/>
  <c r="AP31" i="29"/>
  <c r="BU31" i="29" s="1"/>
  <c r="AP17" i="29"/>
  <c r="BU17" i="29" s="1"/>
  <c r="AP11" i="29"/>
  <c r="BU11" i="29" s="1"/>
  <c r="AP32" i="29"/>
  <c r="AO29" i="29"/>
  <c r="BT29" i="29" s="1"/>
  <c r="AP35" i="29"/>
  <c r="BU35" i="29" s="1"/>
  <c r="AP26" i="29"/>
  <c r="BU26" i="29" s="1"/>
  <c r="CS78" i="29"/>
  <c r="GC86" i="2"/>
  <c r="AQ87" i="29" s="1"/>
  <c r="AP27" i="29"/>
  <c r="BU27" i="29" s="1"/>
  <c r="AP58" i="29"/>
  <c r="BU58" i="29" s="1"/>
  <c r="AP7" i="29"/>
  <c r="BU7" i="29" s="1"/>
  <c r="AP8" i="29"/>
  <c r="AP50" i="29"/>
  <c r="BU50" i="29" s="1"/>
  <c r="AP37" i="29"/>
  <c r="BU37" i="29" s="1"/>
  <c r="AP41" i="29"/>
  <c r="BU41" i="29" s="1"/>
  <c r="AO42" i="29"/>
  <c r="BT42" i="29" s="1"/>
  <c r="AP28" i="29"/>
  <c r="BU28" i="29" s="1"/>
  <c r="AP39" i="29"/>
  <c r="BU39" i="29" s="1"/>
  <c r="AP18" i="29"/>
  <c r="BU18" i="29" s="1"/>
  <c r="BU62" i="29"/>
  <c r="AN3" i="29"/>
  <c r="AP21" i="29"/>
  <c r="BU21" i="29" s="1"/>
  <c r="AP57" i="29"/>
  <c r="BU57" i="29" s="1"/>
  <c r="AP13" i="29"/>
  <c r="BU13" i="29" s="1"/>
  <c r="AP59" i="29"/>
  <c r="BU59" i="29" s="1"/>
  <c r="AP25" i="29"/>
  <c r="BU25" i="29" s="1"/>
  <c r="AP19" i="29"/>
  <c r="BU19" i="29" s="1"/>
  <c r="AP12" i="29"/>
  <c r="BU12" i="29" s="1"/>
  <c r="AO24" i="29"/>
  <c r="BT24" i="29" s="1"/>
  <c r="AO40" i="29"/>
  <c r="BT40" i="29" s="1"/>
  <c r="AO54" i="29"/>
  <c r="BT54" i="29" s="1"/>
  <c r="AP34" i="29"/>
  <c r="AP23" i="29"/>
  <c r="BU23" i="29" s="1"/>
  <c r="AP52" i="29"/>
  <c r="AP4" i="29"/>
  <c r="AP51" i="29"/>
  <c r="BU51" i="29" s="1"/>
  <c r="AO44" i="29"/>
  <c r="BT44" i="29" s="1"/>
  <c r="AO55" i="29"/>
  <c r="BT55" i="29" s="1"/>
  <c r="AP36" i="29"/>
  <c r="AP9" i="29"/>
  <c r="BU9" i="29" s="1"/>
  <c r="AO20" i="29"/>
  <c r="BT20" i="29" s="1"/>
  <c r="GC70" i="2"/>
  <c r="W16" i="32"/>
  <c r="E16" i="32"/>
  <c r="D16" i="32"/>
  <c r="GC48" i="2"/>
  <c r="GC53" i="2"/>
  <c r="F8" i="28"/>
  <c r="K8" i="28" s="1"/>
  <c r="BQ47" i="29"/>
  <c r="BU85" i="29"/>
  <c r="BT66" i="29"/>
  <c r="BT80" i="29"/>
  <c r="BT45" i="29"/>
  <c r="YR42" i="2"/>
  <c r="BT16" i="29"/>
  <c r="BT43" i="29"/>
  <c r="BT86" i="29"/>
  <c r="BU78" i="29"/>
  <c r="BT38" i="29"/>
  <c r="BP100" i="29"/>
  <c r="BP3" i="29" s="1"/>
  <c r="RY52" i="2"/>
  <c r="AAH52" i="2" s="1"/>
  <c r="RY36" i="2"/>
  <c r="AAH36" i="2" s="1"/>
  <c r="GB67" i="2"/>
  <c r="AP38" i="29" s="1"/>
  <c r="S5" i="28"/>
  <c r="GC72" i="2"/>
  <c r="ST42" i="2"/>
  <c r="ABC42" i="2" s="1"/>
  <c r="WI42" i="2"/>
  <c r="XN42" i="2" s="1"/>
  <c r="CD42" i="2"/>
  <c r="VE42" i="2"/>
  <c r="GC82" i="2"/>
  <c r="RP42" i="2"/>
  <c r="WJ42" i="2" s="1"/>
  <c r="GX42" i="2"/>
  <c r="RY32" i="2"/>
  <c r="AAH32" i="2" s="1"/>
  <c r="RY76" i="2"/>
  <c r="AAH76" i="2" s="1"/>
  <c r="BQ4" i="29"/>
  <c r="GB79" i="2"/>
  <c r="GC77" i="2"/>
  <c r="GC69" i="2"/>
  <c r="GC57" i="2"/>
  <c r="GC49" i="2"/>
  <c r="GC41" i="2"/>
  <c r="GC63" i="2"/>
  <c r="GC55" i="2"/>
  <c r="GC39" i="2"/>
  <c r="GC5" i="2"/>
  <c r="GC26" i="2"/>
  <c r="GC34" i="2"/>
  <c r="GC12" i="2"/>
  <c r="GB74" i="2"/>
  <c r="AP43" i="29" s="1"/>
  <c r="GC91" i="2"/>
  <c r="GB52" i="2"/>
  <c r="GC92" i="2"/>
  <c r="GC88" i="2"/>
  <c r="GC50" i="2"/>
  <c r="GB90" i="2"/>
  <c r="AP45" i="29" s="1"/>
  <c r="GC46" i="2"/>
  <c r="GD54" i="2"/>
  <c r="GD38" i="2"/>
  <c r="GC22" i="2"/>
  <c r="GC13" i="2"/>
  <c r="GD40" i="2"/>
  <c r="GC7" i="2"/>
  <c r="GB87" i="2"/>
  <c r="AP68" i="29" s="1"/>
  <c r="GC58" i="2"/>
  <c r="GC97" i="2"/>
  <c r="GC85" i="2"/>
  <c r="GC31" i="2"/>
  <c r="GC35" i="2"/>
  <c r="GC47" i="2"/>
  <c r="GC21" i="2"/>
  <c r="GC15" i="2"/>
  <c r="GC71" i="2"/>
  <c r="GC23" i="2"/>
  <c r="GC11" i="2"/>
  <c r="GB32" i="2"/>
  <c r="GC64" i="2"/>
  <c r="GC24" i="2"/>
  <c r="GC8" i="2"/>
  <c r="GD78" i="2"/>
  <c r="GD62" i="2"/>
  <c r="GD30" i="2"/>
  <c r="GB36" i="2"/>
  <c r="GC61" i="2"/>
  <c r="GC45" i="2"/>
  <c r="GC37" i="2"/>
  <c r="GC19" i="2"/>
  <c r="GC18" i="2"/>
  <c r="GC17" i="2"/>
  <c r="GC96" i="2"/>
  <c r="GC20" i="2"/>
  <c r="GB76" i="2"/>
  <c r="GC28" i="2"/>
  <c r="GC84" i="2"/>
  <c r="AQ85" i="29" s="1"/>
  <c r="GC80" i="2"/>
  <c r="GC89" i="2"/>
  <c r="GC16" i="2"/>
  <c r="GC33" i="2"/>
  <c r="GC60" i="2"/>
  <c r="GC81" i="2"/>
  <c r="GC73" i="2"/>
  <c r="GC95" i="2"/>
  <c r="GC29" i="2"/>
  <c r="GC59" i="2"/>
  <c r="GC66" i="2"/>
  <c r="GC10" i="2"/>
  <c r="GC56" i="2"/>
  <c r="GC51" i="2"/>
  <c r="GC14" i="2"/>
  <c r="GC25" i="2"/>
  <c r="GC9" i="2"/>
  <c r="GB44" i="2"/>
  <c r="AP33" i="29" s="1"/>
  <c r="GC93" i="2"/>
  <c r="GC75" i="2"/>
  <c r="GC27" i="2"/>
  <c r="GC43" i="2"/>
  <c r="GC65" i="2"/>
  <c r="GC94" i="2"/>
  <c r="GC6" i="2"/>
  <c r="FY4" i="2"/>
  <c r="DN4" i="2"/>
  <c r="DN3" i="2" s="1"/>
  <c r="XR50" i="2"/>
  <c r="YW50" i="2"/>
  <c r="XR51" i="2"/>
  <c r="YW51" i="2"/>
  <c r="XR21" i="2"/>
  <c r="YW21" i="2"/>
  <c r="XR32" i="2"/>
  <c r="YW32" i="2"/>
  <c r="XR28" i="2"/>
  <c r="YW28" i="2"/>
  <c r="XR76" i="2"/>
  <c r="YW76" i="2"/>
  <c r="XR23" i="2"/>
  <c r="YW23" i="2"/>
  <c r="XR38" i="2"/>
  <c r="YW38" i="2"/>
  <c r="XR20" i="2"/>
  <c r="YW20" i="2"/>
  <c r="XR58" i="2"/>
  <c r="YW58" i="2"/>
  <c r="XR31" i="2"/>
  <c r="YW31" i="2"/>
  <c r="XR55" i="2"/>
  <c r="YW55" i="2"/>
  <c r="XR62" i="2"/>
  <c r="YW62" i="2"/>
  <c r="XR12" i="2"/>
  <c r="YW12" i="2"/>
  <c r="XR25" i="2"/>
  <c r="YW25" i="2"/>
  <c r="XR26" i="2"/>
  <c r="YW26" i="2"/>
  <c r="XR27" i="2"/>
  <c r="YW27" i="2"/>
  <c r="XR19" i="2"/>
  <c r="YW19" i="2"/>
  <c r="XR39" i="2"/>
  <c r="YW39" i="2"/>
  <c r="XR9" i="2"/>
  <c r="YW9" i="2"/>
  <c r="XR57" i="2"/>
  <c r="YW57" i="2"/>
  <c r="XR40" i="2"/>
  <c r="YW40" i="2"/>
  <c r="XR45" i="2"/>
  <c r="YW45" i="2"/>
  <c r="XR13" i="2"/>
  <c r="YW13" i="2"/>
  <c r="XR29" i="2"/>
  <c r="YW29" i="2"/>
  <c r="XR18" i="2"/>
  <c r="YW18" i="2"/>
  <c r="XR22" i="2"/>
  <c r="YW22" i="2"/>
  <c r="XR41" i="2"/>
  <c r="YW41" i="2"/>
  <c r="XR78" i="2"/>
  <c r="YW78" i="2"/>
  <c r="XR17" i="2"/>
  <c r="YW17" i="2"/>
  <c r="XR30" i="2"/>
  <c r="YW30" i="2"/>
  <c r="XR35" i="2"/>
  <c r="YW35" i="2"/>
  <c r="XR43" i="2"/>
  <c r="YW43" i="2"/>
  <c r="XR37" i="2"/>
  <c r="YW37" i="2"/>
  <c r="XR36" i="2"/>
  <c r="YW36" i="2"/>
  <c r="XR52" i="2"/>
  <c r="YW52" i="2"/>
  <c r="XR49" i="2"/>
  <c r="YW49" i="2"/>
  <c r="QV78" i="2"/>
  <c r="QV58" i="2"/>
  <c r="QV52" i="2"/>
  <c r="QV40" i="2"/>
  <c r="QV36" i="2"/>
  <c r="QV30" i="2"/>
  <c r="QV26" i="2"/>
  <c r="QV20" i="2"/>
  <c r="QV18" i="2"/>
  <c r="QV51" i="2"/>
  <c r="QV49" i="2"/>
  <c r="QV39" i="2"/>
  <c r="QV35" i="2"/>
  <c r="QV29" i="2"/>
  <c r="QV27" i="2"/>
  <c r="QV25" i="2"/>
  <c r="QV21" i="2"/>
  <c r="QV17" i="2"/>
  <c r="QV9" i="2"/>
  <c r="QV76" i="2"/>
  <c r="QV62" i="2"/>
  <c r="QV50" i="2"/>
  <c r="QV38" i="2"/>
  <c r="QV32" i="2"/>
  <c r="QV28" i="2"/>
  <c r="QV22" i="2"/>
  <c r="QV12" i="2"/>
  <c r="QV4" i="2"/>
  <c r="QV57" i="2"/>
  <c r="QV55" i="2"/>
  <c r="QV45" i="2"/>
  <c r="QV43" i="2"/>
  <c r="QV41" i="2"/>
  <c r="QV37" i="2"/>
  <c r="QV31" i="2"/>
  <c r="QV23" i="2"/>
  <c r="QV19" i="2"/>
  <c r="QV13" i="2"/>
  <c r="SY12" i="2"/>
  <c r="VI12" i="2" s="1"/>
  <c r="WN12" i="2" s="1"/>
  <c r="SY23" i="2"/>
  <c r="VI23" i="2" s="1"/>
  <c r="WN23" i="2" s="1"/>
  <c r="SY39" i="2"/>
  <c r="VI39" i="2" s="1"/>
  <c r="WN39" i="2" s="1"/>
  <c r="SY28" i="2"/>
  <c r="VI28" i="2" s="1"/>
  <c r="WN28" i="2" s="1"/>
  <c r="SY19" i="2"/>
  <c r="VI19" i="2" s="1"/>
  <c r="WN19" i="2" s="1"/>
  <c r="SY40" i="2"/>
  <c r="VI40" i="2" s="1"/>
  <c r="WN40" i="2" s="1"/>
  <c r="SY37" i="2"/>
  <c r="VI37" i="2" s="1"/>
  <c r="WN37" i="2" s="1"/>
  <c r="SY25" i="2"/>
  <c r="VI25" i="2" s="1"/>
  <c r="WN25" i="2" s="1"/>
  <c r="SY45" i="2"/>
  <c r="VI45" i="2" s="1"/>
  <c r="WN45" i="2" s="1"/>
  <c r="SY21" i="2"/>
  <c r="VI21" i="2" s="1"/>
  <c r="WN21" i="2" s="1"/>
  <c r="SZ50" i="2"/>
  <c r="VJ50" i="2" s="1"/>
  <c r="WO50" i="2" s="1"/>
  <c r="SY43" i="2"/>
  <c r="VI43" i="2" s="1"/>
  <c r="WN43" i="2" s="1"/>
  <c r="SY20" i="2"/>
  <c r="VI20" i="2" s="1"/>
  <c r="WN20" i="2" s="1"/>
  <c r="SZ38" i="2"/>
  <c r="VJ38" i="2" s="1"/>
  <c r="WO38" i="2" s="1"/>
  <c r="SY29" i="2"/>
  <c r="VI29" i="2" s="1"/>
  <c r="WN29" i="2" s="1"/>
  <c r="SY30" i="2"/>
  <c r="VI30" i="2" s="1"/>
  <c r="WN30" i="2" s="1"/>
  <c r="SZ55" i="2"/>
  <c r="VJ55" i="2" s="1"/>
  <c r="WO55" i="2" s="1"/>
  <c r="SY22" i="2"/>
  <c r="VI22" i="2" s="1"/>
  <c r="WN22" i="2" s="1"/>
  <c r="SY58" i="2"/>
  <c r="VI58" i="2" s="1"/>
  <c r="WN58" i="2" s="1"/>
  <c r="SY17" i="2"/>
  <c r="VI17" i="2" s="1"/>
  <c r="WN17" i="2" s="1"/>
  <c r="SZ62" i="2"/>
  <c r="VJ62" i="2" s="1"/>
  <c r="WO62" i="2" s="1"/>
  <c r="SY36" i="2"/>
  <c r="VI36" i="2" s="1"/>
  <c r="WN36" i="2" s="1"/>
  <c r="SZ41" i="2"/>
  <c r="VJ41" i="2" s="1"/>
  <c r="WO41" i="2" s="1"/>
  <c r="SY9" i="2"/>
  <c r="VI9" i="2" s="1"/>
  <c r="WN9" i="2" s="1"/>
  <c r="SY49" i="2"/>
  <c r="VI49" i="2" s="1"/>
  <c r="WN49" i="2" s="1"/>
  <c r="SY27" i="2"/>
  <c r="VI27" i="2" s="1"/>
  <c r="WN27" i="2" s="1"/>
  <c r="SY18" i="2"/>
  <c r="VI18" i="2" s="1"/>
  <c r="WN18" i="2" s="1"/>
  <c r="SY35" i="2"/>
  <c r="VI35" i="2" s="1"/>
  <c r="WN35" i="2" s="1"/>
  <c r="SY32" i="2"/>
  <c r="VI32" i="2" s="1"/>
  <c r="WN32" i="2" s="1"/>
  <c r="SY26" i="2"/>
  <c r="VI26" i="2" s="1"/>
  <c r="WN26" i="2" s="1"/>
  <c r="SY13" i="2"/>
  <c r="VI13" i="2" s="1"/>
  <c r="WN13" i="2" s="1"/>
  <c r="SY31" i="2"/>
  <c r="VI31" i="2" s="1"/>
  <c r="WN31" i="2" s="1"/>
  <c r="SY52" i="2"/>
  <c r="VI52" i="2" s="1"/>
  <c r="WN52" i="2" s="1"/>
  <c r="SZ76" i="2"/>
  <c r="VJ76" i="2" s="1"/>
  <c r="WO76" i="2" s="1"/>
  <c r="SY51" i="2"/>
  <c r="VI51" i="2" s="1"/>
  <c r="WN51" i="2" s="1"/>
  <c r="SY38" i="2"/>
  <c r="VI38" i="2" s="1"/>
  <c r="WN38" i="2" s="1"/>
  <c r="SY55" i="2"/>
  <c r="VI55" i="2" s="1"/>
  <c r="WN55" i="2" s="1"/>
  <c r="SY76" i="2"/>
  <c r="VI76" i="2" s="1"/>
  <c r="WN76" i="2" s="1"/>
  <c r="SY62" i="2"/>
  <c r="VI62" i="2" s="1"/>
  <c r="WN62" i="2" s="1"/>
  <c r="SY41" i="2"/>
  <c r="VI41" i="2" s="1"/>
  <c r="WN41" i="2" s="1"/>
  <c r="SY57" i="2"/>
  <c r="VI57" i="2" s="1"/>
  <c r="WN57" i="2" s="1"/>
  <c r="SY78" i="2"/>
  <c r="VI78" i="2" s="1"/>
  <c r="WN78" i="2" s="1"/>
  <c r="SY50" i="2"/>
  <c r="VI50" i="2" s="1"/>
  <c r="WN50" i="2" s="1"/>
  <c r="WM4" i="2"/>
  <c r="VI4" i="2"/>
  <c r="VJ57" i="2"/>
  <c r="WO57" i="2" s="1"/>
  <c r="BH26" i="2"/>
  <c r="UI26" i="2"/>
  <c r="BH54" i="2"/>
  <c r="UI54" i="2"/>
  <c r="BH63" i="2"/>
  <c r="UI63" i="2"/>
  <c r="BI86" i="2"/>
  <c r="UJ86" i="2"/>
  <c r="BH49" i="2"/>
  <c r="UI49" i="2"/>
  <c r="RZ57" i="2"/>
  <c r="AAI57" i="2" s="1"/>
  <c r="BH34" i="2"/>
  <c r="UI34" i="2"/>
  <c r="RZ50" i="2"/>
  <c r="AAI50" i="2" s="1"/>
  <c r="BH88" i="2"/>
  <c r="UI88" i="2"/>
  <c r="BH35" i="2"/>
  <c r="UI35" i="2"/>
  <c r="BH77" i="2"/>
  <c r="UI77" i="2"/>
  <c r="RZ23" i="2"/>
  <c r="AAI23" i="2" s="1"/>
  <c r="BH13" i="2"/>
  <c r="UI13" i="2"/>
  <c r="BH25" i="2"/>
  <c r="UI25" i="2"/>
  <c r="BH78" i="2"/>
  <c r="UI78" i="2"/>
  <c r="RZ27" i="2"/>
  <c r="AAI27" i="2" s="1"/>
  <c r="BH93" i="2"/>
  <c r="UI93" i="2"/>
  <c r="BH82" i="2"/>
  <c r="UI82" i="2"/>
  <c r="BH85" i="2"/>
  <c r="UI85" i="2"/>
  <c r="BH68" i="2"/>
  <c r="UI68" i="2"/>
  <c r="RZ62" i="2"/>
  <c r="AAI62" i="2" s="1"/>
  <c r="BI32" i="2"/>
  <c r="UJ32" i="2"/>
  <c r="BI90" i="2"/>
  <c r="UJ90" i="2"/>
  <c r="BH69" i="2"/>
  <c r="UI69" i="2"/>
  <c r="RZ38" i="2"/>
  <c r="AAI38" i="2" s="1"/>
  <c r="RZ51" i="2"/>
  <c r="AAI51" i="2" s="1"/>
  <c r="BH20" i="2"/>
  <c r="UI20" i="2"/>
  <c r="RZ25" i="2"/>
  <c r="AAI25" i="2" s="1"/>
  <c r="RZ30" i="2"/>
  <c r="AAI30" i="2" s="1"/>
  <c r="BI72" i="2"/>
  <c r="UJ72" i="2"/>
  <c r="BH6" i="2"/>
  <c r="UI6" i="2"/>
  <c r="RZ49" i="2"/>
  <c r="AAI49" i="2" s="1"/>
  <c r="BI48" i="2"/>
  <c r="UJ48" i="2"/>
  <c r="BH41" i="2"/>
  <c r="UI41" i="2"/>
  <c r="RZ41" i="2"/>
  <c r="AAI41" i="2" s="1"/>
  <c r="BH19" i="2"/>
  <c r="UI19" i="2"/>
  <c r="BI80" i="2"/>
  <c r="UJ80" i="2"/>
  <c r="RZ22" i="2"/>
  <c r="AAI22" i="2" s="1"/>
  <c r="BH58" i="2"/>
  <c r="UI58" i="2"/>
  <c r="BH9" i="2"/>
  <c r="UI9" i="2"/>
  <c r="BH62" i="2"/>
  <c r="UI62" i="2"/>
  <c r="RZ58" i="2"/>
  <c r="AAI58" i="2" s="1"/>
  <c r="BH39" i="2"/>
  <c r="UI39" i="2"/>
  <c r="BH75" i="2"/>
  <c r="UI75" i="2"/>
  <c r="BH97" i="2"/>
  <c r="UI97" i="2"/>
  <c r="RZ20" i="2"/>
  <c r="AAI20" i="2" s="1"/>
  <c r="BH11" i="2"/>
  <c r="UI11" i="2"/>
  <c r="BH24" i="2"/>
  <c r="UI24" i="2"/>
  <c r="BH60" i="2"/>
  <c r="UI60" i="2"/>
  <c r="BI76" i="2"/>
  <c r="UJ76" i="2"/>
  <c r="BI87" i="2"/>
  <c r="UJ87" i="2"/>
  <c r="BH47" i="2"/>
  <c r="UI47" i="2"/>
  <c r="RZ12" i="2"/>
  <c r="AAI12" i="2" s="1"/>
  <c r="RZ17" i="2"/>
  <c r="AAI17" i="2" s="1"/>
  <c r="BH46" i="2"/>
  <c r="UI46" i="2"/>
  <c r="BH67" i="2"/>
  <c r="UI67" i="2"/>
  <c r="RZ19" i="2"/>
  <c r="AAI19" i="2" s="1"/>
  <c r="BH89" i="2"/>
  <c r="UI89" i="2"/>
  <c r="BI79" i="2"/>
  <c r="UJ79" i="2"/>
  <c r="BH8" i="2"/>
  <c r="UI8" i="2"/>
  <c r="BH18" i="2"/>
  <c r="UI18" i="2"/>
  <c r="BH53" i="2"/>
  <c r="UI53" i="2"/>
  <c r="RZ18" i="2"/>
  <c r="AAI18" i="2" s="1"/>
  <c r="BH29" i="2"/>
  <c r="UI29" i="2"/>
  <c r="BH84" i="2"/>
  <c r="UI84" i="2"/>
  <c r="BH56" i="2"/>
  <c r="UI56" i="2"/>
  <c r="UI16" i="2"/>
  <c r="RZ78" i="2"/>
  <c r="AAI78" i="2" s="1"/>
  <c r="BH45" i="2"/>
  <c r="UI45" i="2"/>
  <c r="RZ45" i="2"/>
  <c r="AAI45" i="2" s="1"/>
  <c r="BH31" i="2"/>
  <c r="UI31" i="2"/>
  <c r="BH95" i="2"/>
  <c r="UI95" i="2"/>
  <c r="BI36" i="2"/>
  <c r="UJ36" i="2"/>
  <c r="BH94" i="2"/>
  <c r="UI94" i="2"/>
  <c r="BH55" i="2"/>
  <c r="UI55" i="2"/>
  <c r="BH33" i="2"/>
  <c r="UI33" i="2"/>
  <c r="BH91" i="2"/>
  <c r="UI91" i="2"/>
  <c r="BH51" i="2"/>
  <c r="UI51" i="2"/>
  <c r="BI40" i="2"/>
  <c r="UJ40" i="2"/>
  <c r="RZ35" i="2"/>
  <c r="AAI35" i="2" s="1"/>
  <c r="BH28" i="2"/>
  <c r="UI28" i="2"/>
  <c r="BH15" i="2"/>
  <c r="UI15" i="2"/>
  <c r="RZ37" i="2"/>
  <c r="AAI37" i="2" s="1"/>
  <c r="BH10" i="2"/>
  <c r="UI10" i="2"/>
  <c r="BH22" i="2"/>
  <c r="UI22" i="2"/>
  <c r="BI83" i="2"/>
  <c r="UJ83" i="2"/>
  <c r="RZ29" i="2"/>
  <c r="AAI29" i="2" s="1"/>
  <c r="BE4" i="2"/>
  <c r="BE3" i="2" s="1"/>
  <c r="UF4" i="2"/>
  <c r="UF3" i="2" s="1"/>
  <c r="BI52" i="2"/>
  <c r="UJ52" i="2"/>
  <c r="RT4" i="2"/>
  <c r="BH23" i="2"/>
  <c r="UI23" i="2"/>
  <c r="BI81" i="2"/>
  <c r="UJ81" i="2"/>
  <c r="BH30" i="2"/>
  <c r="UI30" i="2"/>
  <c r="BH17" i="2"/>
  <c r="UI17" i="2"/>
  <c r="BH70" i="2"/>
  <c r="UI70" i="2"/>
  <c r="BH92" i="2"/>
  <c r="UI92" i="2"/>
  <c r="RZ39" i="2"/>
  <c r="AAI39" i="2" s="1"/>
  <c r="RZ43" i="2"/>
  <c r="AAI43" i="2" s="1"/>
  <c r="RZ40" i="2"/>
  <c r="AAI40" i="2" s="1"/>
  <c r="BH37" i="2"/>
  <c r="UI37" i="2"/>
  <c r="RZ31" i="2"/>
  <c r="AAI31" i="2" s="1"/>
  <c r="BH61" i="2"/>
  <c r="UI61" i="2"/>
  <c r="BH57" i="2"/>
  <c r="UI57" i="2"/>
  <c r="BH50" i="2"/>
  <c r="UI50" i="2"/>
  <c r="BH27" i="2"/>
  <c r="UI27" i="2"/>
  <c r="BH65" i="2"/>
  <c r="UI65" i="2"/>
  <c r="RZ28" i="2"/>
  <c r="AAI28" i="2" s="1"/>
  <c r="BH66" i="2"/>
  <c r="UI66" i="2"/>
  <c r="BH96" i="2"/>
  <c r="UI96" i="2"/>
  <c r="RZ9" i="2"/>
  <c r="AAI9" i="2" s="1"/>
  <c r="BH12" i="2"/>
  <c r="UI12" i="2"/>
  <c r="BH43" i="2"/>
  <c r="UI43" i="2"/>
  <c r="BH71" i="2"/>
  <c r="UI71" i="2"/>
  <c r="BH21" i="2"/>
  <c r="UI21" i="2"/>
  <c r="RZ13" i="2"/>
  <c r="AAI13" i="2" s="1"/>
  <c r="BH7" i="2"/>
  <c r="UI7" i="2"/>
  <c r="BI44" i="2"/>
  <c r="UJ44" i="2"/>
  <c r="BH59" i="2"/>
  <c r="UI59" i="2"/>
  <c r="BH38" i="2"/>
  <c r="UI38" i="2"/>
  <c r="BH14" i="2"/>
  <c r="UI14" i="2"/>
  <c r="BI74" i="2"/>
  <c r="UJ74" i="2"/>
  <c r="RZ26" i="2"/>
  <c r="AAI26" i="2" s="1"/>
  <c r="BH64" i="2"/>
  <c r="UI64" i="2"/>
  <c r="RZ21" i="2"/>
  <c r="AAI21" i="2" s="1"/>
  <c r="BI5" i="2"/>
  <c r="UJ5" i="2"/>
  <c r="BH73" i="2"/>
  <c r="UI73" i="2"/>
  <c r="RZ55" i="2"/>
  <c r="AAI55" i="2" s="1"/>
  <c r="GC68" i="2"/>
  <c r="TA76" i="2"/>
  <c r="SZ4" i="2"/>
  <c r="AP95" i="29" l="1"/>
  <c r="BU95" i="29" s="1"/>
  <c r="AP6" i="29"/>
  <c r="BU6" i="29" s="1"/>
  <c r="AP61" i="29"/>
  <c r="BU61" i="29" s="1"/>
  <c r="S26" i="32"/>
  <c r="T26" i="32" s="1"/>
  <c r="U26" i="32" s="1"/>
  <c r="V26" i="32" s="1"/>
  <c r="W26" i="32" s="1"/>
  <c r="X26" i="32" s="1"/>
  <c r="Y26" i="32" s="1"/>
  <c r="Z26" i="32" s="1"/>
  <c r="AA26" i="32" s="1"/>
  <c r="AB26" i="32" s="1"/>
  <c r="AC26" i="32" s="1"/>
  <c r="AD26" i="32" s="1"/>
  <c r="AE26" i="32" s="1"/>
  <c r="AF26" i="32" s="1"/>
  <c r="AP82" i="29"/>
  <c r="BU82" i="29" s="1"/>
  <c r="AP73" i="29"/>
  <c r="BU73" i="29" s="1"/>
  <c r="AP67" i="29"/>
  <c r="BU67" i="29" s="1"/>
  <c r="AP47" i="29"/>
  <c r="AP16" i="29"/>
  <c r="BU16" i="29" s="1"/>
  <c r="AP63" i="29"/>
  <c r="BU63" i="29" s="1"/>
  <c r="AP75" i="29"/>
  <c r="BU75" i="29" s="1"/>
  <c r="AP72" i="29"/>
  <c r="BU72" i="29" s="1"/>
  <c r="AP86" i="29"/>
  <c r="BU86" i="29" s="1"/>
  <c r="AP74" i="29"/>
  <c r="BU74" i="29" s="1"/>
  <c r="AP84" i="29"/>
  <c r="BU84" i="29" s="1"/>
  <c r="AP46" i="29"/>
  <c r="BU46" i="29" s="1"/>
  <c r="AP48" i="29"/>
  <c r="BU48" i="29" s="1"/>
  <c r="GC83" i="2"/>
  <c r="AQ83" i="29" s="1"/>
  <c r="BU83" i="29"/>
  <c r="AP71" i="29"/>
  <c r="BU71" i="29" s="1"/>
  <c r="AP53" i="29"/>
  <c r="BU53" i="29" s="1"/>
  <c r="AP89" i="29"/>
  <c r="BU89" i="29" s="1"/>
  <c r="AP79" i="29"/>
  <c r="BU79" i="29" s="1"/>
  <c r="AP98" i="29"/>
  <c r="BU98" i="29" s="1"/>
  <c r="AQ15" i="29"/>
  <c r="BV15" i="29" s="1"/>
  <c r="AP56" i="29"/>
  <c r="BU56" i="29" s="1"/>
  <c r="AP88" i="29"/>
  <c r="BU88" i="29" s="1"/>
  <c r="AP81" i="29"/>
  <c r="BU81" i="29" s="1"/>
  <c r="AP64" i="29"/>
  <c r="ON4" i="2"/>
  <c r="MH4" i="2"/>
  <c r="AAC4" i="2"/>
  <c r="BR64" i="29"/>
  <c r="FY3" i="2"/>
  <c r="UA42" i="2"/>
  <c r="CE42" i="2"/>
  <c r="GY42" i="2"/>
  <c r="BV87" i="29"/>
  <c r="BU8" i="29"/>
  <c r="BU92" i="29"/>
  <c r="BU93" i="29"/>
  <c r="BU96" i="29"/>
  <c r="BU34" i="29"/>
  <c r="BU94" i="29"/>
  <c r="AQ94" i="29"/>
  <c r="AQ96" i="29"/>
  <c r="AQ77" i="29"/>
  <c r="BV77" i="29" s="1"/>
  <c r="BU36" i="29"/>
  <c r="AQ92" i="29"/>
  <c r="AQ70" i="29"/>
  <c r="BV70" i="29" s="1"/>
  <c r="BU52" i="29"/>
  <c r="BU32" i="29"/>
  <c r="AP97" i="29"/>
  <c r="BU97" i="29" s="1"/>
  <c r="AP90" i="29"/>
  <c r="BU90" i="29" s="1"/>
  <c r="BU68" i="29"/>
  <c r="AQ65" i="29"/>
  <c r="BV65" i="29" s="1"/>
  <c r="AQ66" i="29"/>
  <c r="AQ93" i="29"/>
  <c r="AQ91" i="29"/>
  <c r="BV91" i="29" s="1"/>
  <c r="AQ69" i="29"/>
  <c r="BV69" i="29" s="1"/>
  <c r="BU76" i="29"/>
  <c r="AP5" i="29"/>
  <c r="BU5" i="29" s="1"/>
  <c r="AQ30" i="29"/>
  <c r="BV30" i="29" s="1"/>
  <c r="AQ22" i="29"/>
  <c r="BV22" i="29" s="1"/>
  <c r="AP10" i="29"/>
  <c r="BU10" i="29" s="1"/>
  <c r="AP60" i="29"/>
  <c r="BU60" i="29" s="1"/>
  <c r="BU33" i="29"/>
  <c r="AP14" i="29"/>
  <c r="BU14" i="29" s="1"/>
  <c r="AP49" i="29"/>
  <c r="BU49" i="29" s="1"/>
  <c r="AQ11" i="29"/>
  <c r="BV11" i="29" s="1"/>
  <c r="AQ34" i="29"/>
  <c r="AQ35" i="29"/>
  <c r="BV35" i="29" s="1"/>
  <c r="AQ28" i="29"/>
  <c r="BV28" i="29" s="1"/>
  <c r="AQ17" i="29"/>
  <c r="BV17" i="29" s="1"/>
  <c r="AQ39" i="29"/>
  <c r="BV39" i="29" s="1"/>
  <c r="AQ37" i="29"/>
  <c r="BV37" i="29" s="1"/>
  <c r="AO3" i="29"/>
  <c r="AQ32" i="29"/>
  <c r="AQ12" i="29"/>
  <c r="BV12" i="29" s="1"/>
  <c r="CT76" i="29"/>
  <c r="CT78" i="29"/>
  <c r="DX78" i="29"/>
  <c r="DX76" i="29"/>
  <c r="AQ26" i="29"/>
  <c r="BV26" i="29" s="1"/>
  <c r="AP44" i="29"/>
  <c r="BU44" i="29" s="1"/>
  <c r="AP55" i="29"/>
  <c r="BU55" i="29" s="1"/>
  <c r="AQ27" i="29"/>
  <c r="BV27" i="29" s="1"/>
  <c r="AQ58" i="29"/>
  <c r="BV58" i="29" s="1"/>
  <c r="AP24" i="29"/>
  <c r="BU24" i="29" s="1"/>
  <c r="AQ25" i="29"/>
  <c r="BV25" i="29" s="1"/>
  <c r="AQ18" i="29"/>
  <c r="BV18" i="29" s="1"/>
  <c r="AQ21" i="29"/>
  <c r="BV21" i="29" s="1"/>
  <c r="AQ57" i="29"/>
  <c r="BV57" i="29" s="1"/>
  <c r="AQ23" i="29"/>
  <c r="BV23" i="29" s="1"/>
  <c r="AQ52" i="29"/>
  <c r="AQ36" i="29"/>
  <c r="AQ19" i="29"/>
  <c r="BV19" i="29" s="1"/>
  <c r="AP20" i="29"/>
  <c r="BU20" i="29" s="1"/>
  <c r="AP42" i="29"/>
  <c r="BU42" i="29" s="1"/>
  <c r="AQ8" i="29"/>
  <c r="AQ50" i="29"/>
  <c r="BV50" i="29" s="1"/>
  <c r="AQ41" i="29"/>
  <c r="BV41" i="29" s="1"/>
  <c r="AP40" i="29"/>
  <c r="BU40" i="29" s="1"/>
  <c r="AP54" i="29"/>
  <c r="BU54" i="29" s="1"/>
  <c r="AQ13" i="29"/>
  <c r="BV13" i="29" s="1"/>
  <c r="AQ59" i="29"/>
  <c r="BV59" i="29" s="1"/>
  <c r="AQ31" i="29"/>
  <c r="BV31" i="29" s="1"/>
  <c r="AQ9" i="29"/>
  <c r="BV9" i="29" s="1"/>
  <c r="AP29" i="29"/>
  <c r="BU29" i="29" s="1"/>
  <c r="AQ4" i="29"/>
  <c r="AQ51" i="29"/>
  <c r="BV51" i="29" s="1"/>
  <c r="AQ7" i="29"/>
  <c r="BV7" i="29" s="1"/>
  <c r="GD86" i="2"/>
  <c r="BV62" i="29"/>
  <c r="GD70" i="2"/>
  <c r="X16" i="32"/>
  <c r="Y16" i="32"/>
  <c r="F16" i="32"/>
  <c r="GD53" i="2"/>
  <c r="GD48" i="2"/>
  <c r="S6" i="28"/>
  <c r="F9" i="28"/>
  <c r="K9" i="28" s="1"/>
  <c r="BR47" i="29"/>
  <c r="BU80" i="29"/>
  <c r="BV78" i="29"/>
  <c r="BU45" i="29"/>
  <c r="BU43" i="29"/>
  <c r="BV85" i="29"/>
  <c r="ZX42" i="2"/>
  <c r="GC67" i="2"/>
  <c r="AQ20" i="29" s="1"/>
  <c r="BU38" i="29"/>
  <c r="BU66" i="29"/>
  <c r="GD82" i="2"/>
  <c r="YS42" i="2"/>
  <c r="SU42" i="2"/>
  <c r="ABD42" i="2" s="1"/>
  <c r="GD72" i="2"/>
  <c r="XO42" i="2"/>
  <c r="VF42" i="2"/>
  <c r="BQ100" i="29"/>
  <c r="BQ3" i="29" s="1"/>
  <c r="RQ42" i="2"/>
  <c r="RZ76" i="2"/>
  <c r="AAI76" i="2" s="1"/>
  <c r="RZ52" i="2"/>
  <c r="AAI52" i="2" s="1"/>
  <c r="BR4" i="29"/>
  <c r="RZ36" i="2"/>
  <c r="AAI36" i="2" s="1"/>
  <c r="RZ32" i="2"/>
  <c r="AAI32" i="2" s="1"/>
  <c r="GD6" i="2"/>
  <c r="GD27" i="2"/>
  <c r="GC44" i="2"/>
  <c r="AQ86" i="29" s="1"/>
  <c r="GD9" i="2"/>
  <c r="GD25" i="2"/>
  <c r="GD56" i="2"/>
  <c r="GD95" i="2"/>
  <c r="GD73" i="2"/>
  <c r="GD60" i="2"/>
  <c r="GD33" i="2"/>
  <c r="GD89" i="2"/>
  <c r="GD80" i="2"/>
  <c r="GD84" i="2"/>
  <c r="AR85" i="29" s="1"/>
  <c r="GD28" i="2"/>
  <c r="GC76" i="2"/>
  <c r="GD20" i="2"/>
  <c r="GD17" i="2"/>
  <c r="GD18" i="2"/>
  <c r="GD19" i="2"/>
  <c r="GD37" i="2"/>
  <c r="GD45" i="2"/>
  <c r="GD8" i="2"/>
  <c r="GD64" i="2"/>
  <c r="GC32" i="2"/>
  <c r="GD71" i="2"/>
  <c r="GD47" i="2"/>
  <c r="GD35" i="2"/>
  <c r="GD31" i="2"/>
  <c r="GD97" i="2"/>
  <c r="GD58" i="2"/>
  <c r="GC90" i="2"/>
  <c r="AQ45" i="29" s="1"/>
  <c r="GD88" i="2"/>
  <c r="GD91" i="2"/>
  <c r="GD34" i="2"/>
  <c r="GD63" i="2"/>
  <c r="GD41" i="2"/>
  <c r="GD49" i="2"/>
  <c r="GD57" i="2"/>
  <c r="GD69" i="2"/>
  <c r="GD77" i="2"/>
  <c r="GD94" i="2"/>
  <c r="GD65" i="2"/>
  <c r="GD43" i="2"/>
  <c r="GD75" i="2"/>
  <c r="GD93" i="2"/>
  <c r="GD14" i="2"/>
  <c r="GD51" i="2"/>
  <c r="GD10" i="2"/>
  <c r="GD66" i="2"/>
  <c r="GD59" i="2"/>
  <c r="GD29" i="2"/>
  <c r="GD81" i="2"/>
  <c r="GD16" i="2"/>
  <c r="GD96" i="2"/>
  <c r="GD61" i="2"/>
  <c r="GC36" i="2"/>
  <c r="GE30" i="2"/>
  <c r="GE62" i="2"/>
  <c r="GE78" i="2"/>
  <c r="GD24" i="2"/>
  <c r="GD11" i="2"/>
  <c r="GD23" i="2"/>
  <c r="GD15" i="2"/>
  <c r="GD21" i="2"/>
  <c r="GD85" i="2"/>
  <c r="GC87" i="2"/>
  <c r="AQ68" i="29" s="1"/>
  <c r="GD7" i="2"/>
  <c r="GE40" i="2"/>
  <c r="GD13" i="2"/>
  <c r="GD22" i="2"/>
  <c r="GE38" i="2"/>
  <c r="GE54" i="2"/>
  <c r="GD46" i="2"/>
  <c r="GD50" i="2"/>
  <c r="GD92" i="2"/>
  <c r="GC52" i="2"/>
  <c r="GC74" i="2"/>
  <c r="AQ43" i="29" s="1"/>
  <c r="GD12" i="2"/>
  <c r="GD26" i="2"/>
  <c r="GD5" i="2"/>
  <c r="GD39" i="2"/>
  <c r="GD55" i="2"/>
  <c r="GC79" i="2"/>
  <c r="AQ16" i="29" s="1"/>
  <c r="FZ4" i="2"/>
  <c r="DO4" i="2"/>
  <c r="DO3" i="2" s="1"/>
  <c r="XR4" i="2"/>
  <c r="YW4" i="2"/>
  <c r="XS13" i="2"/>
  <c r="YX13" i="2"/>
  <c r="XT62" i="2"/>
  <c r="YY62" i="2"/>
  <c r="XS45" i="2"/>
  <c r="YX45" i="2"/>
  <c r="XS19" i="2"/>
  <c r="YX19" i="2"/>
  <c r="XT57" i="2"/>
  <c r="YY57" i="2"/>
  <c r="XS50" i="2"/>
  <c r="YX50" i="2"/>
  <c r="XS55" i="2"/>
  <c r="YX55" i="2"/>
  <c r="XS26" i="2"/>
  <c r="YX26" i="2"/>
  <c r="XS18" i="2"/>
  <c r="YX18" i="2"/>
  <c r="XS9" i="2"/>
  <c r="YX9" i="2"/>
  <c r="XS17" i="2"/>
  <c r="YX17" i="2"/>
  <c r="XT55" i="2"/>
  <c r="YY55" i="2"/>
  <c r="XS43" i="2"/>
  <c r="YX43" i="2"/>
  <c r="XS25" i="2"/>
  <c r="YX25" i="2"/>
  <c r="XS40" i="2"/>
  <c r="YX40" i="2"/>
  <c r="XS28" i="2"/>
  <c r="YX28" i="2"/>
  <c r="XS23" i="2"/>
  <c r="YX23" i="2"/>
  <c r="XS78" i="2"/>
  <c r="YX78" i="2"/>
  <c r="XS52" i="2"/>
  <c r="YX52" i="2"/>
  <c r="XS49" i="2"/>
  <c r="YX49" i="2"/>
  <c r="XS20" i="2"/>
  <c r="YX20" i="2"/>
  <c r="XS57" i="2"/>
  <c r="YX57" i="2"/>
  <c r="XS51" i="2"/>
  <c r="YX51" i="2"/>
  <c r="XS32" i="2"/>
  <c r="YX32" i="2"/>
  <c r="XT41" i="2"/>
  <c r="YY41" i="2"/>
  <c r="XS58" i="2"/>
  <c r="YX58" i="2"/>
  <c r="XS30" i="2"/>
  <c r="YX30" i="2"/>
  <c r="XS29" i="2"/>
  <c r="YX29" i="2"/>
  <c r="XT50" i="2"/>
  <c r="YY50" i="2"/>
  <c r="XS62" i="2"/>
  <c r="YX62" i="2"/>
  <c r="XS38" i="2"/>
  <c r="YX38" i="2"/>
  <c r="XS35" i="2"/>
  <c r="YX35" i="2"/>
  <c r="XS41" i="2"/>
  <c r="YX41" i="2"/>
  <c r="XS76" i="2"/>
  <c r="YX76" i="2"/>
  <c r="XT76" i="2"/>
  <c r="YY76" i="2"/>
  <c r="XS31" i="2"/>
  <c r="YX31" i="2"/>
  <c r="XS27" i="2"/>
  <c r="YX27" i="2"/>
  <c r="XS36" i="2"/>
  <c r="YX36" i="2"/>
  <c r="XS22" i="2"/>
  <c r="YX22" i="2"/>
  <c r="XT38" i="2"/>
  <c r="YY38" i="2"/>
  <c r="XS21" i="2"/>
  <c r="YX21" i="2"/>
  <c r="XS37" i="2"/>
  <c r="YX37" i="2"/>
  <c r="XS39" i="2"/>
  <c r="YX39" i="2"/>
  <c r="XS12" i="2"/>
  <c r="YX12" i="2"/>
  <c r="QW13" i="2"/>
  <c r="QW19" i="2"/>
  <c r="QW23" i="2"/>
  <c r="QW31" i="2"/>
  <c r="QW37" i="2"/>
  <c r="QW41" i="2"/>
  <c r="QW43" i="2"/>
  <c r="QW45" i="2"/>
  <c r="QW55" i="2"/>
  <c r="QW57" i="2"/>
  <c r="QW4" i="2"/>
  <c r="QW12" i="2"/>
  <c r="QW22" i="2"/>
  <c r="QW28" i="2"/>
  <c r="QW32" i="2"/>
  <c r="QW38" i="2"/>
  <c r="QW50" i="2"/>
  <c r="QW62" i="2"/>
  <c r="QW76" i="2"/>
  <c r="QW9" i="2"/>
  <c r="QW17" i="2"/>
  <c r="QW21" i="2"/>
  <c r="QW25" i="2"/>
  <c r="QW27" i="2"/>
  <c r="QW29" i="2"/>
  <c r="QW35" i="2"/>
  <c r="QW39" i="2"/>
  <c r="QW49" i="2"/>
  <c r="QW51" i="2"/>
  <c r="QW18" i="2"/>
  <c r="QW20" i="2"/>
  <c r="QW26" i="2"/>
  <c r="QW30" i="2"/>
  <c r="QW36" i="2"/>
  <c r="QW40" i="2"/>
  <c r="QW52" i="2"/>
  <c r="QW58" i="2"/>
  <c r="QW78" i="2"/>
  <c r="SZ13" i="2"/>
  <c r="VJ13" i="2" s="1"/>
  <c r="WO13" i="2" s="1"/>
  <c r="SZ52" i="2"/>
  <c r="VJ52" i="2" s="1"/>
  <c r="WO52" i="2" s="1"/>
  <c r="TA50" i="2"/>
  <c r="VK50" i="2" s="1"/>
  <c r="WP50" i="2" s="1"/>
  <c r="SZ39" i="2"/>
  <c r="VJ39" i="2" s="1"/>
  <c r="WO39" i="2" s="1"/>
  <c r="SZ29" i="2"/>
  <c r="VJ29" i="2" s="1"/>
  <c r="WO29" i="2" s="1"/>
  <c r="SZ43" i="2"/>
  <c r="VJ43" i="2" s="1"/>
  <c r="WO43" i="2" s="1"/>
  <c r="TA78" i="2"/>
  <c r="VK78" i="2" s="1"/>
  <c r="WP78" i="2" s="1"/>
  <c r="SZ18" i="2"/>
  <c r="VJ18" i="2" s="1"/>
  <c r="WO18" i="2" s="1"/>
  <c r="SZ27" i="2"/>
  <c r="VJ27" i="2" s="1"/>
  <c r="WO27" i="2" s="1"/>
  <c r="SZ19" i="2"/>
  <c r="VJ19" i="2" s="1"/>
  <c r="WO19" i="2" s="1"/>
  <c r="SZ17" i="2"/>
  <c r="VJ17" i="2" s="1"/>
  <c r="WO17" i="2" s="1"/>
  <c r="SZ22" i="2"/>
  <c r="VJ22" i="2" s="1"/>
  <c r="WO22" i="2" s="1"/>
  <c r="TA55" i="2"/>
  <c r="VK55" i="2" s="1"/>
  <c r="WP55" i="2" s="1"/>
  <c r="SZ31" i="2"/>
  <c r="VJ31" i="2" s="1"/>
  <c r="WO31" i="2" s="1"/>
  <c r="SZ21" i="2"/>
  <c r="VJ21" i="2" s="1"/>
  <c r="WO21" i="2" s="1"/>
  <c r="SZ49" i="2"/>
  <c r="VJ49" i="2" s="1"/>
  <c r="WO49" i="2" s="1"/>
  <c r="TA41" i="2"/>
  <c r="VK41" i="2" s="1"/>
  <c r="WP41" i="2" s="1"/>
  <c r="SZ12" i="2"/>
  <c r="VJ12" i="2" s="1"/>
  <c r="WO12" i="2" s="1"/>
  <c r="SZ51" i="2"/>
  <c r="VJ51" i="2" s="1"/>
  <c r="WO51" i="2" s="1"/>
  <c r="SZ78" i="2"/>
  <c r="VJ78" i="2" s="1"/>
  <c r="WO78" i="2" s="1"/>
  <c r="SZ28" i="2"/>
  <c r="VJ28" i="2" s="1"/>
  <c r="WO28" i="2" s="1"/>
  <c r="SZ45" i="2"/>
  <c r="VJ45" i="2" s="1"/>
  <c r="WO45" i="2" s="1"/>
  <c r="SZ36" i="2"/>
  <c r="VJ36" i="2" s="1"/>
  <c r="WO36" i="2" s="1"/>
  <c r="TA38" i="2"/>
  <c r="VK38" i="2" s="1"/>
  <c r="WP38" i="2" s="1"/>
  <c r="SZ20" i="2"/>
  <c r="VJ20" i="2" s="1"/>
  <c r="WO20" i="2" s="1"/>
  <c r="SZ32" i="2"/>
  <c r="VJ32" i="2" s="1"/>
  <c r="WO32" i="2" s="1"/>
  <c r="SZ35" i="2"/>
  <c r="VJ35" i="2" s="1"/>
  <c r="WO35" i="2" s="1"/>
  <c r="SZ40" i="2"/>
  <c r="VJ40" i="2" s="1"/>
  <c r="WO40" i="2" s="1"/>
  <c r="SZ58" i="2"/>
  <c r="VJ58" i="2" s="1"/>
  <c r="WO58" i="2" s="1"/>
  <c r="SZ30" i="2"/>
  <c r="VJ30" i="2" s="1"/>
  <c r="WO30" i="2" s="1"/>
  <c r="SZ26" i="2"/>
  <c r="VJ26" i="2" s="1"/>
  <c r="WO26" i="2" s="1"/>
  <c r="SZ25" i="2"/>
  <c r="VJ25" i="2" s="1"/>
  <c r="WO25" i="2" s="1"/>
  <c r="SZ37" i="2"/>
  <c r="VJ37" i="2" s="1"/>
  <c r="WO37" i="2" s="1"/>
  <c r="SZ9" i="2"/>
  <c r="VJ9" i="2" s="1"/>
  <c r="WO9" i="2" s="1"/>
  <c r="TA62" i="2"/>
  <c r="VK62" i="2" s="1"/>
  <c r="WP62" i="2" s="1"/>
  <c r="SZ23" i="2"/>
  <c r="VJ23" i="2" s="1"/>
  <c r="WO23" i="2" s="1"/>
  <c r="TA57" i="2"/>
  <c r="VK57" i="2" s="1"/>
  <c r="WP57" i="2" s="1"/>
  <c r="WN4" i="2"/>
  <c r="VJ4" i="2"/>
  <c r="SA55" i="2"/>
  <c r="AAJ55" i="2" s="1"/>
  <c r="BI73" i="2"/>
  <c r="UJ73" i="2"/>
  <c r="SA21" i="2"/>
  <c r="AAJ21" i="2" s="1"/>
  <c r="BJ74" i="2"/>
  <c r="UK74" i="2"/>
  <c r="SA13" i="2"/>
  <c r="AAJ13" i="2" s="1"/>
  <c r="BI71" i="2"/>
  <c r="UJ71" i="2"/>
  <c r="BI50" i="2"/>
  <c r="UJ50" i="2"/>
  <c r="BI57" i="2"/>
  <c r="UJ57" i="2"/>
  <c r="SA43" i="2"/>
  <c r="AAJ43" i="2" s="1"/>
  <c r="BI92" i="2"/>
  <c r="UJ92" i="2"/>
  <c r="BI17" i="2"/>
  <c r="UJ17" i="2"/>
  <c r="BI23" i="2"/>
  <c r="UJ23" i="2"/>
  <c r="BI10" i="2"/>
  <c r="UJ10" i="2"/>
  <c r="BI91" i="2"/>
  <c r="UJ91" i="2"/>
  <c r="UJ16" i="2"/>
  <c r="SA18" i="2"/>
  <c r="AAJ18" i="2" s="1"/>
  <c r="BI89" i="2"/>
  <c r="UJ89" i="2"/>
  <c r="BI67" i="2"/>
  <c r="UJ67" i="2"/>
  <c r="SA17" i="2"/>
  <c r="AAJ17" i="2" s="1"/>
  <c r="BI47" i="2"/>
  <c r="UJ47" i="2"/>
  <c r="BJ76" i="2"/>
  <c r="UK76" i="2"/>
  <c r="BI24" i="2"/>
  <c r="UJ24" i="2"/>
  <c r="BI97" i="2"/>
  <c r="UJ97" i="2"/>
  <c r="BI39" i="2"/>
  <c r="UJ39" i="2"/>
  <c r="BI62" i="2"/>
  <c r="UJ62" i="2"/>
  <c r="BI58" i="2"/>
  <c r="UJ58" i="2"/>
  <c r="BJ80" i="2"/>
  <c r="UK80" i="2"/>
  <c r="SA41" i="2"/>
  <c r="AAJ41" i="2" s="1"/>
  <c r="BJ48" i="2"/>
  <c r="UK48" i="2"/>
  <c r="BI6" i="2"/>
  <c r="UJ6" i="2"/>
  <c r="SA30" i="2"/>
  <c r="AAJ30" i="2" s="1"/>
  <c r="BI20" i="2"/>
  <c r="UJ20" i="2"/>
  <c r="SA38" i="2"/>
  <c r="AAJ38" i="2" s="1"/>
  <c r="BJ90" i="2"/>
  <c r="UK90" i="2"/>
  <c r="SA62" i="2"/>
  <c r="AAJ62" i="2" s="1"/>
  <c r="BI85" i="2"/>
  <c r="UJ85" i="2"/>
  <c r="BI93" i="2"/>
  <c r="UJ93" i="2"/>
  <c r="BI78" i="2"/>
  <c r="UJ78" i="2"/>
  <c r="BI13" i="2"/>
  <c r="UJ13" i="2"/>
  <c r="SA23" i="2"/>
  <c r="AAJ23" i="2" s="1"/>
  <c r="BI35" i="2"/>
  <c r="UJ35" i="2"/>
  <c r="BI88" i="2"/>
  <c r="UJ88" i="2"/>
  <c r="BI34" i="2"/>
  <c r="UJ34" i="2"/>
  <c r="BI49" i="2"/>
  <c r="UJ49" i="2"/>
  <c r="BJ86" i="2"/>
  <c r="UK86" i="2"/>
  <c r="BI63" i="2"/>
  <c r="UJ63" i="2"/>
  <c r="BI54" i="2"/>
  <c r="UJ54" i="2"/>
  <c r="BI14" i="2"/>
  <c r="UJ14" i="2"/>
  <c r="BJ44" i="2"/>
  <c r="UK44" i="2"/>
  <c r="BI12" i="2"/>
  <c r="UJ12" i="2"/>
  <c r="BI96" i="2"/>
  <c r="UJ96" i="2"/>
  <c r="SA28" i="2"/>
  <c r="AAJ28" i="2" s="1"/>
  <c r="SA31" i="2"/>
  <c r="AAJ31" i="2" s="1"/>
  <c r="SA40" i="2"/>
  <c r="AAJ40" i="2" s="1"/>
  <c r="BI30" i="2"/>
  <c r="UJ30" i="2"/>
  <c r="BF4" i="2"/>
  <c r="BF3" i="2" s="1"/>
  <c r="UG4" i="2"/>
  <c r="UG3" i="2" s="1"/>
  <c r="BJ83" i="2"/>
  <c r="UK83" i="2"/>
  <c r="BI15" i="2"/>
  <c r="UJ15" i="2"/>
  <c r="SA35" i="2"/>
  <c r="AAJ35" i="2" s="1"/>
  <c r="BI33" i="2"/>
  <c r="UJ33" i="2"/>
  <c r="BJ36" i="2"/>
  <c r="UK36" i="2"/>
  <c r="BI31" i="2"/>
  <c r="UJ31" i="2"/>
  <c r="BI45" i="2"/>
  <c r="UJ45" i="2"/>
  <c r="BI84" i="2"/>
  <c r="UJ84" i="2"/>
  <c r="BI18" i="2"/>
  <c r="UJ18" i="2"/>
  <c r="VK76" i="2"/>
  <c r="WP76" i="2" s="1"/>
  <c r="BJ5" i="2"/>
  <c r="UK5" i="2"/>
  <c r="BI64" i="2"/>
  <c r="UJ64" i="2"/>
  <c r="SA26" i="2"/>
  <c r="AAJ26" i="2" s="1"/>
  <c r="BI38" i="2"/>
  <c r="UJ38" i="2"/>
  <c r="BI59" i="2"/>
  <c r="UJ59" i="2"/>
  <c r="BI7" i="2"/>
  <c r="UJ7" i="2"/>
  <c r="BI21" i="2"/>
  <c r="UJ21" i="2"/>
  <c r="BI43" i="2"/>
  <c r="UJ43" i="2"/>
  <c r="SA9" i="2"/>
  <c r="AAJ9" i="2" s="1"/>
  <c r="BI66" i="2"/>
  <c r="UJ66" i="2"/>
  <c r="BI65" i="2"/>
  <c r="UJ65" i="2"/>
  <c r="BI27" i="2"/>
  <c r="UJ27" i="2"/>
  <c r="BI61" i="2"/>
  <c r="UJ61" i="2"/>
  <c r="BI37" i="2"/>
  <c r="UJ37" i="2"/>
  <c r="SA39" i="2"/>
  <c r="AAJ39" i="2" s="1"/>
  <c r="BI70" i="2"/>
  <c r="UJ70" i="2"/>
  <c r="BJ81" i="2"/>
  <c r="UK81" i="2"/>
  <c r="RU4" i="2"/>
  <c r="BJ52" i="2"/>
  <c r="UK52" i="2"/>
  <c r="SA29" i="2"/>
  <c r="AAJ29" i="2" s="1"/>
  <c r="BI22" i="2"/>
  <c r="UJ22" i="2"/>
  <c r="SA37" i="2"/>
  <c r="AAJ37" i="2" s="1"/>
  <c r="BI28" i="2"/>
  <c r="UJ28" i="2"/>
  <c r="BJ40" i="2"/>
  <c r="UK40" i="2"/>
  <c r="BI51" i="2"/>
  <c r="UJ51" i="2"/>
  <c r="BI55" i="2"/>
  <c r="UJ55" i="2"/>
  <c r="BI94" i="2"/>
  <c r="UJ94" i="2"/>
  <c r="BI95" i="2"/>
  <c r="UJ95" i="2"/>
  <c r="SA45" i="2"/>
  <c r="AAJ45" i="2" s="1"/>
  <c r="SA78" i="2"/>
  <c r="AAJ78" i="2" s="1"/>
  <c r="BI56" i="2"/>
  <c r="UJ56" i="2"/>
  <c r="BI29" i="2"/>
  <c r="UJ29" i="2"/>
  <c r="BI53" i="2"/>
  <c r="UJ53" i="2"/>
  <c r="BI8" i="2"/>
  <c r="UJ8" i="2"/>
  <c r="BJ79" i="2"/>
  <c r="UK79" i="2"/>
  <c r="SA19" i="2"/>
  <c r="AAJ19" i="2" s="1"/>
  <c r="BI46" i="2"/>
  <c r="UJ46" i="2"/>
  <c r="SA12" i="2"/>
  <c r="AAJ12" i="2" s="1"/>
  <c r="BJ87" i="2"/>
  <c r="UK87" i="2"/>
  <c r="BI60" i="2"/>
  <c r="UJ60" i="2"/>
  <c r="BI11" i="2"/>
  <c r="UJ11" i="2"/>
  <c r="SA20" i="2"/>
  <c r="AAJ20" i="2" s="1"/>
  <c r="BI75" i="2"/>
  <c r="UJ75" i="2"/>
  <c r="SA58" i="2"/>
  <c r="AAJ58" i="2" s="1"/>
  <c r="BI9" i="2"/>
  <c r="UJ9" i="2"/>
  <c r="SA22" i="2"/>
  <c r="AAJ22" i="2" s="1"/>
  <c r="BI19" i="2"/>
  <c r="UJ19" i="2"/>
  <c r="BI41" i="2"/>
  <c r="UJ41" i="2"/>
  <c r="SA49" i="2"/>
  <c r="AAJ49" i="2" s="1"/>
  <c r="BJ72" i="2"/>
  <c r="UK72" i="2"/>
  <c r="SA25" i="2"/>
  <c r="AAJ25" i="2" s="1"/>
  <c r="SA51" i="2"/>
  <c r="AAJ51" i="2" s="1"/>
  <c r="BI69" i="2"/>
  <c r="UJ69" i="2"/>
  <c r="BJ32" i="2"/>
  <c r="UK32" i="2"/>
  <c r="BI68" i="2"/>
  <c r="UJ68" i="2"/>
  <c r="BI82" i="2"/>
  <c r="UJ82" i="2"/>
  <c r="SA27" i="2"/>
  <c r="AAJ27" i="2" s="1"/>
  <c r="BI25" i="2"/>
  <c r="UJ25" i="2"/>
  <c r="BI77" i="2"/>
  <c r="UJ77" i="2"/>
  <c r="SA50" i="2"/>
  <c r="AAJ50" i="2" s="1"/>
  <c r="SA57" i="2"/>
  <c r="AAJ57" i="2" s="1"/>
  <c r="BI26" i="2"/>
  <c r="UJ26" i="2"/>
  <c r="GD68" i="2"/>
  <c r="C29" i="27" l="1"/>
  <c r="AQ95" i="29"/>
  <c r="BV95" i="29" s="1"/>
  <c r="AQ6" i="29"/>
  <c r="BV6" i="29" s="1"/>
  <c r="AQ61" i="29"/>
  <c r="BV61" i="29" s="1"/>
  <c r="D29" i="27"/>
  <c r="AQ47" i="29"/>
  <c r="AQ73" i="29"/>
  <c r="BV73" i="29" s="1"/>
  <c r="AQ67" i="29"/>
  <c r="BV67" i="29" s="1"/>
  <c r="AQ82" i="29"/>
  <c r="BV82" i="29" s="1"/>
  <c r="BV83" i="29"/>
  <c r="GD83" i="2"/>
  <c r="GE83" i="2" s="1"/>
  <c r="AQ63" i="29"/>
  <c r="BV63" i="29" s="1"/>
  <c r="AQ72" i="29"/>
  <c r="BV72" i="29" s="1"/>
  <c r="AQ75" i="29"/>
  <c r="BV75" i="29" s="1"/>
  <c r="AQ74" i="29"/>
  <c r="BV74" i="29" s="1"/>
  <c r="AQ84" i="29"/>
  <c r="BV84" i="29" s="1"/>
  <c r="AQ46" i="29"/>
  <c r="BV46" i="29" s="1"/>
  <c r="AQ48" i="29"/>
  <c r="BV48" i="29" s="1"/>
  <c r="AQ79" i="29"/>
  <c r="BV79" i="29" s="1"/>
  <c r="AR15" i="29"/>
  <c r="BW15" i="29" s="1"/>
  <c r="AQ71" i="29"/>
  <c r="BV71" i="29" s="1"/>
  <c r="AQ89" i="29"/>
  <c r="BV89" i="29" s="1"/>
  <c r="AQ98" i="29"/>
  <c r="BV98" i="29" s="1"/>
  <c r="AQ53" i="29"/>
  <c r="BV53" i="29" s="1"/>
  <c r="AQ33" i="29"/>
  <c r="BV33" i="29" s="1"/>
  <c r="AQ56" i="29"/>
  <c r="BV56" i="29" s="1"/>
  <c r="AQ64" i="29"/>
  <c r="AQ81" i="29"/>
  <c r="BV81" i="29" s="1"/>
  <c r="AQ88" i="29"/>
  <c r="BV88" i="29" s="1"/>
  <c r="WK42" i="2"/>
  <c r="XP42" i="2" s="1"/>
  <c r="BS64" i="29"/>
  <c r="FZ3" i="2"/>
  <c r="MI4" i="2"/>
  <c r="OO4" i="2"/>
  <c r="AAD4" i="2"/>
  <c r="BV34" i="29"/>
  <c r="BV92" i="29"/>
  <c r="BV93" i="29"/>
  <c r="BV96" i="29"/>
  <c r="BV8" i="29"/>
  <c r="BV94" i="29"/>
  <c r="AR65" i="29"/>
  <c r="BW65" i="29" s="1"/>
  <c r="AR77" i="29"/>
  <c r="BW77" i="29" s="1"/>
  <c r="AR92" i="29"/>
  <c r="AR70" i="29"/>
  <c r="BW70" i="29" s="1"/>
  <c r="BV52" i="29"/>
  <c r="AQ5" i="29"/>
  <c r="BV5" i="29" s="1"/>
  <c r="AQ97" i="29"/>
  <c r="BV97" i="29" s="1"/>
  <c r="AQ90" i="29"/>
  <c r="BV90" i="29" s="1"/>
  <c r="BV68" i="29"/>
  <c r="AR30" i="29"/>
  <c r="BW30" i="29" s="1"/>
  <c r="AR66" i="29"/>
  <c r="AR91" i="29"/>
  <c r="BW91" i="29" s="1"/>
  <c r="AR69" i="29"/>
  <c r="BW69" i="29" s="1"/>
  <c r="AR96" i="29"/>
  <c r="AR93" i="29"/>
  <c r="AR94" i="29"/>
  <c r="BV76" i="29"/>
  <c r="BV36" i="29"/>
  <c r="AR87" i="29"/>
  <c r="BW87" i="29" s="1"/>
  <c r="BV32" i="29"/>
  <c r="AQ49" i="29"/>
  <c r="BV49" i="29" s="1"/>
  <c r="AQ60" i="29"/>
  <c r="BV60" i="29" s="1"/>
  <c r="AQ10" i="29"/>
  <c r="BV10" i="29" s="1"/>
  <c r="AQ14" i="29"/>
  <c r="BV14" i="29" s="1"/>
  <c r="AR36" i="29"/>
  <c r="AR34" i="29"/>
  <c r="AR26" i="29"/>
  <c r="BW26" i="29" s="1"/>
  <c r="AR7" i="29"/>
  <c r="BW7" i="29" s="1"/>
  <c r="AR19" i="29"/>
  <c r="BW19" i="29" s="1"/>
  <c r="AR32" i="29"/>
  <c r="BV20" i="29"/>
  <c r="AR13" i="29"/>
  <c r="BW13" i="29" s="1"/>
  <c r="AR59" i="29"/>
  <c r="BW59" i="29" s="1"/>
  <c r="AR21" i="29"/>
  <c r="BW21" i="29" s="1"/>
  <c r="AR57" i="29"/>
  <c r="BW57" i="29" s="1"/>
  <c r="AR18" i="29"/>
  <c r="BW18" i="29" s="1"/>
  <c r="AR17" i="29"/>
  <c r="BW17" i="29" s="1"/>
  <c r="CU78" i="29"/>
  <c r="AR31" i="29"/>
  <c r="BW31" i="29" s="1"/>
  <c r="BW62" i="29"/>
  <c r="AP3" i="29"/>
  <c r="AR8" i="29"/>
  <c r="AR50" i="29"/>
  <c r="BW50" i="29" s="1"/>
  <c r="AR37" i="29"/>
  <c r="BW37" i="29" s="1"/>
  <c r="AR25" i="29"/>
  <c r="BW25" i="29" s="1"/>
  <c r="CU76" i="29"/>
  <c r="DY76" i="29"/>
  <c r="AR4" i="29"/>
  <c r="AR51" i="29"/>
  <c r="BW51" i="29" s="1"/>
  <c r="GE86" i="2"/>
  <c r="AS87" i="29" s="1"/>
  <c r="AR39" i="29"/>
  <c r="BW39" i="29" s="1"/>
  <c r="AR27" i="29"/>
  <c r="BW27" i="29" s="1"/>
  <c r="AR58" i="29"/>
  <c r="BW58" i="29" s="1"/>
  <c r="AR12" i="29"/>
  <c r="BW12" i="29" s="1"/>
  <c r="AQ42" i="29"/>
  <c r="BV42" i="29" s="1"/>
  <c r="AR41" i="29"/>
  <c r="BW41" i="29" s="1"/>
  <c r="AR35" i="29"/>
  <c r="BW35" i="29" s="1"/>
  <c r="AR22" i="29"/>
  <c r="BW22" i="29" s="1"/>
  <c r="DY78" i="29"/>
  <c r="AQ44" i="29"/>
  <c r="BV44" i="29" s="1"/>
  <c r="AQ55" i="29"/>
  <c r="BV55" i="29" s="1"/>
  <c r="AR23" i="29"/>
  <c r="BW23" i="29" s="1"/>
  <c r="AR52" i="29"/>
  <c r="AR28" i="29"/>
  <c r="BW28" i="29" s="1"/>
  <c r="AR11" i="29"/>
  <c r="BW11" i="29" s="1"/>
  <c r="AQ40" i="29"/>
  <c r="BV40" i="29" s="1"/>
  <c r="AQ54" i="29"/>
  <c r="BV54" i="29" s="1"/>
  <c r="AQ29" i="29"/>
  <c r="BV29" i="29" s="1"/>
  <c r="AQ24" i="29"/>
  <c r="BV24" i="29" s="1"/>
  <c r="GE70" i="2"/>
  <c r="GE53" i="2"/>
  <c r="G16" i="32"/>
  <c r="GE48" i="2"/>
  <c r="GE82" i="2"/>
  <c r="AR9" i="29"/>
  <c r="BW9" i="29" s="1"/>
  <c r="GD67" i="2"/>
  <c r="AR38" i="29" s="1"/>
  <c r="AQ38" i="29"/>
  <c r="F10" i="28"/>
  <c r="K10" i="28" s="1"/>
  <c r="BS47" i="29"/>
  <c r="BV43" i="29"/>
  <c r="BW85" i="29"/>
  <c r="BV45" i="29"/>
  <c r="BV16" i="29"/>
  <c r="BV86" i="29"/>
  <c r="BV66" i="29"/>
  <c r="BW78" i="29"/>
  <c r="BV80" i="29"/>
  <c r="ZY42" i="2"/>
  <c r="BR100" i="29"/>
  <c r="BR3" i="29" s="1"/>
  <c r="S7" i="28"/>
  <c r="SV42" i="2"/>
  <c r="ABE42" i="2" s="1"/>
  <c r="YT42" i="2"/>
  <c r="VG42" i="2"/>
  <c r="UB42" i="2"/>
  <c r="GE72" i="2"/>
  <c r="RR42" i="2"/>
  <c r="SA52" i="2"/>
  <c r="AAJ52" i="2" s="1"/>
  <c r="SA36" i="2"/>
  <c r="AAJ36" i="2" s="1"/>
  <c r="SA76" i="2"/>
  <c r="AAJ76" i="2" s="1"/>
  <c r="SA32" i="2"/>
  <c r="AAJ32" i="2" s="1"/>
  <c r="GA4" i="2"/>
  <c r="BS4" i="29"/>
  <c r="GE5" i="2"/>
  <c r="GE26" i="2"/>
  <c r="GD74" i="2"/>
  <c r="AR43" i="29" s="1"/>
  <c r="GD52" i="2"/>
  <c r="GD87" i="2"/>
  <c r="GE15" i="2"/>
  <c r="GE23" i="2"/>
  <c r="GE61" i="2"/>
  <c r="GE16" i="2"/>
  <c r="GE10" i="2"/>
  <c r="GE51" i="2"/>
  <c r="GE75" i="2"/>
  <c r="GE43" i="2"/>
  <c r="GE65" i="2"/>
  <c r="GE77" i="2"/>
  <c r="GE69" i="2"/>
  <c r="GE57" i="2"/>
  <c r="GE49" i="2"/>
  <c r="GE41" i="2"/>
  <c r="GE91" i="2"/>
  <c r="GD90" i="2"/>
  <c r="AR45" i="29" s="1"/>
  <c r="GE58" i="2"/>
  <c r="GE47" i="2"/>
  <c r="GE64" i="2"/>
  <c r="GE8" i="2"/>
  <c r="GE45" i="2"/>
  <c r="GE37" i="2"/>
  <c r="GE19" i="2"/>
  <c r="GE18" i="2"/>
  <c r="GE17" i="2"/>
  <c r="GE89" i="2"/>
  <c r="GE33" i="2"/>
  <c r="GE95" i="2"/>
  <c r="GD44" i="2"/>
  <c r="AR86" i="29" s="1"/>
  <c r="GE27" i="2"/>
  <c r="GD79" i="2"/>
  <c r="AR82" i="29" s="1"/>
  <c r="GE55" i="2"/>
  <c r="GE39" i="2"/>
  <c r="GE12" i="2"/>
  <c r="GE92" i="2"/>
  <c r="GE50" i="2"/>
  <c r="GE46" i="2"/>
  <c r="GF54" i="2"/>
  <c r="GF38" i="2"/>
  <c r="GE22" i="2"/>
  <c r="GE13" i="2"/>
  <c r="GF40" i="2"/>
  <c r="GE7" i="2"/>
  <c r="GE85" i="2"/>
  <c r="GE21" i="2"/>
  <c r="GE11" i="2"/>
  <c r="GE24" i="2"/>
  <c r="GF78" i="2"/>
  <c r="GF62" i="2"/>
  <c r="GF30" i="2"/>
  <c r="GD36" i="2"/>
  <c r="GE96" i="2"/>
  <c r="GE81" i="2"/>
  <c r="GE29" i="2"/>
  <c r="GE59" i="2"/>
  <c r="GE66" i="2"/>
  <c r="GE14" i="2"/>
  <c r="GE93" i="2"/>
  <c r="GE94" i="2"/>
  <c r="GE63" i="2"/>
  <c r="GE34" i="2"/>
  <c r="GE88" i="2"/>
  <c r="GE97" i="2"/>
  <c r="GE31" i="2"/>
  <c r="GE35" i="2"/>
  <c r="GE71" i="2"/>
  <c r="GD32" i="2"/>
  <c r="GE20" i="2"/>
  <c r="GD76" i="2"/>
  <c r="GE28" i="2"/>
  <c r="GE84" i="2"/>
  <c r="AS85" i="29" s="1"/>
  <c r="GE80" i="2"/>
  <c r="GE60" i="2"/>
  <c r="GE73" i="2"/>
  <c r="GE56" i="2"/>
  <c r="GE25" i="2"/>
  <c r="GE9" i="2"/>
  <c r="GE6" i="2"/>
  <c r="DP4" i="2"/>
  <c r="DP3" i="2" s="1"/>
  <c r="XU57" i="2"/>
  <c r="YZ57" i="2"/>
  <c r="XT51" i="2"/>
  <c r="YY51" i="2"/>
  <c r="XU76" i="2"/>
  <c r="YZ76" i="2"/>
  <c r="XT37" i="2"/>
  <c r="YY37" i="2"/>
  <c r="XT30" i="2"/>
  <c r="YY30" i="2"/>
  <c r="XT40" i="2"/>
  <c r="YY40" i="2"/>
  <c r="XT36" i="2"/>
  <c r="YY36" i="2"/>
  <c r="XT28" i="2"/>
  <c r="YY28" i="2"/>
  <c r="XT12" i="2"/>
  <c r="YY12" i="2"/>
  <c r="XU55" i="2"/>
  <c r="YZ55" i="2"/>
  <c r="XU78" i="2"/>
  <c r="YZ78" i="2"/>
  <c r="XT13" i="2"/>
  <c r="YY13" i="2"/>
  <c r="XT49" i="2"/>
  <c r="YY49" i="2"/>
  <c r="XT23" i="2"/>
  <c r="YY23" i="2"/>
  <c r="XT25" i="2"/>
  <c r="YY25" i="2"/>
  <c r="XT20" i="2"/>
  <c r="YY20" i="2"/>
  <c r="XT45" i="2"/>
  <c r="YY45" i="2"/>
  <c r="XT21" i="2"/>
  <c r="YY21" i="2"/>
  <c r="XT22" i="2"/>
  <c r="YY22" i="2"/>
  <c r="XT27" i="2"/>
  <c r="YY27" i="2"/>
  <c r="XT43" i="2"/>
  <c r="YY43" i="2"/>
  <c r="XU50" i="2"/>
  <c r="YZ50" i="2"/>
  <c r="XT9" i="2"/>
  <c r="YY9" i="2"/>
  <c r="XT32" i="2"/>
  <c r="YY32" i="2"/>
  <c r="XT78" i="2"/>
  <c r="YY78" i="2"/>
  <c r="XT19" i="2"/>
  <c r="YY19" i="2"/>
  <c r="XT39" i="2"/>
  <c r="YY39" i="2"/>
  <c r="XS4" i="2"/>
  <c r="YX4" i="2"/>
  <c r="XU62" i="2"/>
  <c r="YZ62" i="2"/>
  <c r="XT26" i="2"/>
  <c r="YY26" i="2"/>
  <c r="XT58" i="2"/>
  <c r="YY58" i="2"/>
  <c r="XT35" i="2"/>
  <c r="YY35" i="2"/>
  <c r="XU38" i="2"/>
  <c r="YZ38" i="2"/>
  <c r="XU41" i="2"/>
  <c r="YZ41" i="2"/>
  <c r="XT31" i="2"/>
  <c r="YY31" i="2"/>
  <c r="XT17" i="2"/>
  <c r="YY17" i="2"/>
  <c r="XT18" i="2"/>
  <c r="YY18" i="2"/>
  <c r="XT29" i="2"/>
  <c r="YY29" i="2"/>
  <c r="XT52" i="2"/>
  <c r="YY52" i="2"/>
  <c r="QX78" i="2"/>
  <c r="QX58" i="2"/>
  <c r="QX52" i="2"/>
  <c r="QX40" i="2"/>
  <c r="QX36" i="2"/>
  <c r="QX30" i="2"/>
  <c r="QX26" i="2"/>
  <c r="QX20" i="2"/>
  <c r="QX18" i="2"/>
  <c r="QX51" i="2"/>
  <c r="QX49" i="2"/>
  <c r="QX39" i="2"/>
  <c r="QX35" i="2"/>
  <c r="QX29" i="2"/>
  <c r="QX27" i="2"/>
  <c r="QX25" i="2"/>
  <c r="QX21" i="2"/>
  <c r="QX17" i="2"/>
  <c r="QX9" i="2"/>
  <c r="QX76" i="2"/>
  <c r="QX62" i="2"/>
  <c r="QX50" i="2"/>
  <c r="QX38" i="2"/>
  <c r="QX32" i="2"/>
  <c r="QX28" i="2"/>
  <c r="QX22" i="2"/>
  <c r="QX12" i="2"/>
  <c r="QX4" i="2"/>
  <c r="QX57" i="2"/>
  <c r="QX55" i="2"/>
  <c r="QX45" i="2"/>
  <c r="QX43" i="2"/>
  <c r="QX41" i="2"/>
  <c r="QX37" i="2"/>
  <c r="QX31" i="2"/>
  <c r="QX23" i="2"/>
  <c r="QX19" i="2"/>
  <c r="QX13" i="2"/>
  <c r="TA29" i="2"/>
  <c r="VK29" i="2" s="1"/>
  <c r="WP29" i="2" s="1"/>
  <c r="TA45" i="2"/>
  <c r="VK45" i="2" s="1"/>
  <c r="WP45" i="2" s="1"/>
  <c r="TA49" i="2"/>
  <c r="VK49" i="2" s="1"/>
  <c r="WP49" i="2" s="1"/>
  <c r="TA26" i="2"/>
  <c r="VK26" i="2" s="1"/>
  <c r="WP26" i="2" s="1"/>
  <c r="TB55" i="2"/>
  <c r="VL55" i="2" s="1"/>
  <c r="WQ55" i="2" s="1"/>
  <c r="TA17" i="2"/>
  <c r="VK17" i="2" s="1"/>
  <c r="WP17" i="2" s="1"/>
  <c r="TB38" i="2"/>
  <c r="VL38" i="2" s="1"/>
  <c r="WQ38" i="2" s="1"/>
  <c r="TB62" i="2"/>
  <c r="VL62" i="2" s="1"/>
  <c r="WQ62" i="2" s="1"/>
  <c r="TA13" i="2"/>
  <c r="VK13" i="2" s="1"/>
  <c r="WP13" i="2" s="1"/>
  <c r="TA9" i="2"/>
  <c r="VK9" i="2" s="1"/>
  <c r="WP9" i="2" s="1"/>
  <c r="TA25" i="2"/>
  <c r="VK25" i="2" s="1"/>
  <c r="WP25" i="2" s="1"/>
  <c r="TA30" i="2"/>
  <c r="VK30" i="2" s="1"/>
  <c r="WP30" i="2" s="1"/>
  <c r="TA58" i="2"/>
  <c r="VK58" i="2" s="1"/>
  <c r="WP58" i="2" s="1"/>
  <c r="TA27" i="2"/>
  <c r="VK27" i="2" s="1"/>
  <c r="WP27" i="2" s="1"/>
  <c r="TA32" i="2"/>
  <c r="VK32" i="2" s="1"/>
  <c r="WP32" i="2" s="1"/>
  <c r="TB57" i="2"/>
  <c r="VL57" i="2" s="1"/>
  <c r="WQ57" i="2" s="1"/>
  <c r="TA4" i="2"/>
  <c r="VK4" i="2" s="1"/>
  <c r="WP4" i="2" s="1"/>
  <c r="TA36" i="2"/>
  <c r="VK36" i="2" s="1"/>
  <c r="WP36" i="2" s="1"/>
  <c r="TA12" i="2"/>
  <c r="VK12" i="2" s="1"/>
  <c r="WP12" i="2" s="1"/>
  <c r="TB41" i="2"/>
  <c r="VL41" i="2" s="1"/>
  <c r="WQ41" i="2" s="1"/>
  <c r="TA21" i="2"/>
  <c r="VK21" i="2" s="1"/>
  <c r="WP21" i="2" s="1"/>
  <c r="TA22" i="2"/>
  <c r="VK22" i="2" s="1"/>
  <c r="WP22" i="2" s="1"/>
  <c r="TA19" i="2"/>
  <c r="VK19" i="2" s="1"/>
  <c r="WP19" i="2" s="1"/>
  <c r="TA18" i="2"/>
  <c r="VK18" i="2" s="1"/>
  <c r="WP18" i="2" s="1"/>
  <c r="TA20" i="2"/>
  <c r="VK20" i="2" s="1"/>
  <c r="WP20" i="2" s="1"/>
  <c r="TB50" i="2"/>
  <c r="VL50" i="2" s="1"/>
  <c r="WQ50" i="2" s="1"/>
  <c r="TB78" i="2"/>
  <c r="VL78" i="2" s="1"/>
  <c r="WQ78" i="2" s="1"/>
  <c r="TA39" i="2"/>
  <c r="VK39" i="2" s="1"/>
  <c r="WP39" i="2" s="1"/>
  <c r="TA52" i="2"/>
  <c r="VK52" i="2" s="1"/>
  <c r="WP52" i="2" s="1"/>
  <c r="TA28" i="2"/>
  <c r="VK28" i="2" s="1"/>
  <c r="WP28" i="2" s="1"/>
  <c r="TA23" i="2"/>
  <c r="VK23" i="2" s="1"/>
  <c r="WP23" i="2" s="1"/>
  <c r="TA37" i="2"/>
  <c r="VK37" i="2" s="1"/>
  <c r="WP37" i="2" s="1"/>
  <c r="TA31" i="2"/>
  <c r="VK31" i="2" s="1"/>
  <c r="WP31" i="2" s="1"/>
  <c r="TA40" i="2"/>
  <c r="VK40" i="2" s="1"/>
  <c r="WP40" i="2" s="1"/>
  <c r="TA35" i="2"/>
  <c r="VK35" i="2" s="1"/>
  <c r="WP35" i="2" s="1"/>
  <c r="TA43" i="2"/>
  <c r="VK43" i="2" s="1"/>
  <c r="WP43" i="2" s="1"/>
  <c r="TA51" i="2"/>
  <c r="VK51" i="2" s="1"/>
  <c r="WP51" i="2" s="1"/>
  <c r="TB76" i="2"/>
  <c r="VL76" i="2" s="1"/>
  <c r="WQ76" i="2" s="1"/>
  <c r="WO4" i="2"/>
  <c r="SB50" i="2"/>
  <c r="AAK50" i="2" s="1"/>
  <c r="BJ77" i="2"/>
  <c r="UK77" i="2"/>
  <c r="BJ25" i="2"/>
  <c r="UK25" i="2"/>
  <c r="BJ82" i="2"/>
  <c r="UK82" i="2"/>
  <c r="BK32" i="2"/>
  <c r="UL32" i="2"/>
  <c r="SB51" i="2"/>
  <c r="AAK51" i="2" s="1"/>
  <c r="BK72" i="2"/>
  <c r="UL72" i="2"/>
  <c r="BJ19" i="2"/>
  <c r="UK19" i="2"/>
  <c r="BJ9" i="2"/>
  <c r="UK9" i="2"/>
  <c r="BJ75" i="2"/>
  <c r="UK75" i="2"/>
  <c r="BJ11" i="2"/>
  <c r="UK11" i="2"/>
  <c r="SB12" i="2"/>
  <c r="AAK12" i="2" s="1"/>
  <c r="BK79" i="2"/>
  <c r="UL79" i="2"/>
  <c r="BJ53" i="2"/>
  <c r="UK53" i="2"/>
  <c r="BJ56" i="2"/>
  <c r="UK56" i="2"/>
  <c r="SB78" i="2"/>
  <c r="AAK78" i="2" s="1"/>
  <c r="BJ95" i="2"/>
  <c r="UK95" i="2"/>
  <c r="BJ55" i="2"/>
  <c r="UK55" i="2"/>
  <c r="BJ51" i="2"/>
  <c r="UK51" i="2"/>
  <c r="BJ28" i="2"/>
  <c r="UK28" i="2"/>
  <c r="BJ22" i="2"/>
  <c r="UK22" i="2"/>
  <c r="BK52" i="2"/>
  <c r="UL52" i="2"/>
  <c r="BK81" i="2"/>
  <c r="UL81" i="2"/>
  <c r="BJ70" i="2"/>
  <c r="UK70" i="2"/>
  <c r="BJ61" i="2"/>
  <c r="UK61" i="2"/>
  <c r="BJ27" i="2"/>
  <c r="UK27" i="2"/>
  <c r="BJ66" i="2"/>
  <c r="UK66" i="2"/>
  <c r="BJ43" i="2"/>
  <c r="UK43" i="2"/>
  <c r="BJ7" i="2"/>
  <c r="UK7" i="2"/>
  <c r="BJ38" i="2"/>
  <c r="UK38" i="2"/>
  <c r="SB26" i="2"/>
  <c r="AAK26" i="2" s="1"/>
  <c r="BJ18" i="2"/>
  <c r="UK18" i="2"/>
  <c r="BJ31" i="2"/>
  <c r="UK31" i="2"/>
  <c r="BJ26" i="2"/>
  <c r="UK26" i="2"/>
  <c r="SB57" i="2"/>
  <c r="AAK57" i="2" s="1"/>
  <c r="SB27" i="2"/>
  <c r="AAK27" i="2" s="1"/>
  <c r="BJ68" i="2"/>
  <c r="UK68" i="2"/>
  <c r="BJ69" i="2"/>
  <c r="UK69" i="2"/>
  <c r="SB25" i="2"/>
  <c r="AAK25" i="2" s="1"/>
  <c r="SB49" i="2"/>
  <c r="AAK49" i="2" s="1"/>
  <c r="BJ41" i="2"/>
  <c r="UK41" i="2"/>
  <c r="SB22" i="2"/>
  <c r="AAK22" i="2" s="1"/>
  <c r="SB58" i="2"/>
  <c r="AAK58" i="2" s="1"/>
  <c r="SB20" i="2"/>
  <c r="AAK20" i="2" s="1"/>
  <c r="BJ60" i="2"/>
  <c r="UK60" i="2"/>
  <c r="BK87" i="2"/>
  <c r="UL87" i="2"/>
  <c r="BJ46" i="2"/>
  <c r="UK46" i="2"/>
  <c r="SB19" i="2"/>
  <c r="AAK19" i="2" s="1"/>
  <c r="BJ8" i="2"/>
  <c r="UK8" i="2"/>
  <c r="BJ29" i="2"/>
  <c r="UK29" i="2"/>
  <c r="SB45" i="2"/>
  <c r="AAK45" i="2" s="1"/>
  <c r="BJ94" i="2"/>
  <c r="UK94" i="2"/>
  <c r="BK40" i="2"/>
  <c r="UL40" i="2"/>
  <c r="SB37" i="2"/>
  <c r="AAK37" i="2" s="1"/>
  <c r="SB29" i="2"/>
  <c r="AAK29" i="2" s="1"/>
  <c r="RV4" i="2"/>
  <c r="SB39" i="2"/>
  <c r="AAK39" i="2" s="1"/>
  <c r="BJ37" i="2"/>
  <c r="UK37" i="2"/>
  <c r="BJ65" i="2"/>
  <c r="UK65" i="2"/>
  <c r="SB9" i="2"/>
  <c r="AAK9" i="2" s="1"/>
  <c r="BJ21" i="2"/>
  <c r="UK21" i="2"/>
  <c r="BJ59" i="2"/>
  <c r="UK59" i="2"/>
  <c r="BJ64" i="2"/>
  <c r="UK64" i="2"/>
  <c r="BK5" i="2"/>
  <c r="UL5" i="2"/>
  <c r="BJ84" i="2"/>
  <c r="UK84" i="2"/>
  <c r="BJ45" i="2"/>
  <c r="UK45" i="2"/>
  <c r="BK36" i="2"/>
  <c r="UL36" i="2"/>
  <c r="BJ33" i="2"/>
  <c r="UK33" i="2"/>
  <c r="SB35" i="2"/>
  <c r="AAK35" i="2" s="1"/>
  <c r="BK83" i="2"/>
  <c r="UL83" i="2"/>
  <c r="SB40" i="2"/>
  <c r="AAK40" i="2" s="1"/>
  <c r="BJ96" i="2"/>
  <c r="UK96" i="2"/>
  <c r="BK44" i="2"/>
  <c r="UL44" i="2"/>
  <c r="BJ14" i="2"/>
  <c r="UK14" i="2"/>
  <c r="BJ63" i="2"/>
  <c r="UK63" i="2"/>
  <c r="BJ49" i="2"/>
  <c r="UK49" i="2"/>
  <c r="BJ88" i="2"/>
  <c r="UK88" i="2"/>
  <c r="SB23" i="2"/>
  <c r="AAK23" i="2" s="1"/>
  <c r="BJ78" i="2"/>
  <c r="UK78" i="2"/>
  <c r="BJ85" i="2"/>
  <c r="UK85" i="2"/>
  <c r="BK90" i="2"/>
  <c r="UL90" i="2"/>
  <c r="BJ20" i="2"/>
  <c r="UK20" i="2"/>
  <c r="BJ6" i="2"/>
  <c r="UK6" i="2"/>
  <c r="BK80" i="2"/>
  <c r="UL80" i="2"/>
  <c r="BJ62" i="2"/>
  <c r="UK62" i="2"/>
  <c r="BJ97" i="2"/>
  <c r="UK97" i="2"/>
  <c r="BJ24" i="2"/>
  <c r="UK24" i="2"/>
  <c r="BK76" i="2"/>
  <c r="UL76" i="2"/>
  <c r="SB17" i="2"/>
  <c r="AAK17" i="2" s="1"/>
  <c r="BJ67" i="2"/>
  <c r="UK67" i="2"/>
  <c r="SB18" i="2"/>
  <c r="AAK18" i="2" s="1"/>
  <c r="BJ91" i="2"/>
  <c r="UK91" i="2"/>
  <c r="BJ23" i="2"/>
  <c r="UK23" i="2"/>
  <c r="BJ92" i="2"/>
  <c r="UK92" i="2"/>
  <c r="BJ57" i="2"/>
  <c r="UK57" i="2"/>
  <c r="BJ71" i="2"/>
  <c r="UK71" i="2"/>
  <c r="BK74" i="2"/>
  <c r="UL74" i="2"/>
  <c r="SB21" i="2"/>
  <c r="AAK21" i="2" s="1"/>
  <c r="BJ73" i="2"/>
  <c r="UK73" i="2"/>
  <c r="BJ15" i="2"/>
  <c r="UK15" i="2"/>
  <c r="BG4" i="2"/>
  <c r="BG3" i="2" s="1"/>
  <c r="UH4" i="2"/>
  <c r="UH3" i="2" s="1"/>
  <c r="BJ30" i="2"/>
  <c r="UK30" i="2"/>
  <c r="SB31" i="2"/>
  <c r="AAK31" i="2" s="1"/>
  <c r="SB28" i="2"/>
  <c r="AAK28" i="2" s="1"/>
  <c r="BJ12" i="2"/>
  <c r="UK12" i="2"/>
  <c r="BJ54" i="2"/>
  <c r="UK54" i="2"/>
  <c r="BK86" i="2"/>
  <c r="UL86" i="2"/>
  <c r="BJ34" i="2"/>
  <c r="UK34" i="2"/>
  <c r="BJ35" i="2"/>
  <c r="UK35" i="2"/>
  <c r="BJ13" i="2"/>
  <c r="UK13" i="2"/>
  <c r="BJ93" i="2"/>
  <c r="UK93" i="2"/>
  <c r="SB62" i="2"/>
  <c r="AAK62" i="2" s="1"/>
  <c r="SB38" i="2"/>
  <c r="AAK38" i="2" s="1"/>
  <c r="SB30" i="2"/>
  <c r="AAK30" i="2" s="1"/>
  <c r="BK48" i="2"/>
  <c r="UL48" i="2"/>
  <c r="SB41" i="2"/>
  <c r="AAK41" i="2" s="1"/>
  <c r="BJ58" i="2"/>
  <c r="UK58" i="2"/>
  <c r="BJ39" i="2"/>
  <c r="UK39" i="2"/>
  <c r="BJ47" i="2"/>
  <c r="UK47" i="2"/>
  <c r="BJ89" i="2"/>
  <c r="UK89" i="2"/>
  <c r="UK16" i="2"/>
  <c r="BJ10" i="2"/>
  <c r="UK10" i="2"/>
  <c r="BJ17" i="2"/>
  <c r="UK17" i="2"/>
  <c r="SB43" i="2"/>
  <c r="AAK43" i="2" s="1"/>
  <c r="BJ50" i="2"/>
  <c r="UK50" i="2"/>
  <c r="SB13" i="2"/>
  <c r="AAK13" i="2" s="1"/>
  <c r="SB55" i="2"/>
  <c r="AAK55" i="2" s="1"/>
  <c r="GE68" i="2"/>
  <c r="TB4" i="2"/>
  <c r="AR68" i="29" l="1"/>
  <c r="BW68" i="29" s="1"/>
  <c r="AR95" i="29"/>
  <c r="BW95" i="29" s="1"/>
  <c r="AR6" i="29"/>
  <c r="BW6" i="29" s="1"/>
  <c r="AR61" i="29"/>
  <c r="BW61" i="29" s="1"/>
  <c r="AR47" i="29"/>
  <c r="AR73" i="29"/>
  <c r="BW73" i="29" s="1"/>
  <c r="AR67" i="29"/>
  <c r="BW67" i="29" s="1"/>
  <c r="BW83" i="29"/>
  <c r="AR16" i="29"/>
  <c r="BW16" i="29" s="1"/>
  <c r="AR63" i="29"/>
  <c r="BW63" i="29" s="1"/>
  <c r="AR72" i="29"/>
  <c r="BW72" i="29" s="1"/>
  <c r="AR75" i="29"/>
  <c r="BW75" i="29" s="1"/>
  <c r="AR74" i="29"/>
  <c r="BW74" i="29" s="1"/>
  <c r="AR84" i="29"/>
  <c r="BW84" i="29" s="1"/>
  <c r="AR46" i="29"/>
  <c r="BW46" i="29" s="1"/>
  <c r="AR48" i="29"/>
  <c r="BW48" i="29" s="1"/>
  <c r="AR71" i="29"/>
  <c r="BW71" i="29" s="1"/>
  <c r="AR89" i="29"/>
  <c r="BW89" i="29" s="1"/>
  <c r="AR53" i="29"/>
  <c r="BW53" i="29" s="1"/>
  <c r="AR79" i="29"/>
  <c r="BW79" i="29" s="1"/>
  <c r="AR98" i="29"/>
  <c r="BW98" i="29" s="1"/>
  <c r="AR33" i="29"/>
  <c r="BW33" i="29" s="1"/>
  <c r="AR64" i="29"/>
  <c r="AR56" i="29"/>
  <c r="BW56" i="29" s="1"/>
  <c r="AR88" i="29"/>
  <c r="BW88" i="29" s="1"/>
  <c r="AS15" i="29"/>
  <c r="BX15" i="29" s="1"/>
  <c r="AR81" i="29"/>
  <c r="BW81" i="29" s="1"/>
  <c r="AS96" i="29"/>
  <c r="OP4" i="2"/>
  <c r="MJ4" i="2"/>
  <c r="AAE4" i="2"/>
  <c r="BT64" i="29"/>
  <c r="GA3" i="2"/>
  <c r="BW82" i="29"/>
  <c r="BW8" i="29"/>
  <c r="BW92" i="29"/>
  <c r="BW96" i="29"/>
  <c r="BW93" i="29"/>
  <c r="BW94" i="29"/>
  <c r="BW34" i="29"/>
  <c r="BX87" i="29"/>
  <c r="AS94" i="29"/>
  <c r="AS66" i="29"/>
  <c r="AS93" i="29"/>
  <c r="AS77" i="29"/>
  <c r="BX77" i="29" s="1"/>
  <c r="BW52" i="29"/>
  <c r="BW32" i="29"/>
  <c r="AR90" i="29"/>
  <c r="BW90" i="29" s="1"/>
  <c r="AS91" i="29"/>
  <c r="BX91" i="29" s="1"/>
  <c r="AS69" i="29"/>
  <c r="BX69" i="29" s="1"/>
  <c r="AS65" i="29"/>
  <c r="BX65" i="29" s="1"/>
  <c r="BW76" i="29"/>
  <c r="AS92" i="29"/>
  <c r="AS70" i="29"/>
  <c r="BX70" i="29" s="1"/>
  <c r="AR5" i="29"/>
  <c r="BW5" i="29" s="1"/>
  <c r="BW36" i="29"/>
  <c r="AR97" i="29"/>
  <c r="BW97" i="29" s="1"/>
  <c r="AS30" i="29"/>
  <c r="BX30" i="29" s="1"/>
  <c r="AS34" i="29"/>
  <c r="AR60" i="29"/>
  <c r="BW60" i="29" s="1"/>
  <c r="AR49" i="29"/>
  <c r="BW49" i="29" s="1"/>
  <c r="AR10" i="29"/>
  <c r="BW10" i="29" s="1"/>
  <c r="AS26" i="29"/>
  <c r="BX26" i="29" s="1"/>
  <c r="AR14" i="29"/>
  <c r="BW14" i="29" s="1"/>
  <c r="AS7" i="29"/>
  <c r="BX7" i="29" s="1"/>
  <c r="AS32" i="29"/>
  <c r="AS35" i="29"/>
  <c r="BX35" i="29" s="1"/>
  <c r="AS36" i="29"/>
  <c r="AS12" i="29"/>
  <c r="BX12" i="29" s="1"/>
  <c r="AR24" i="29"/>
  <c r="BW24" i="29" s="1"/>
  <c r="AS18" i="29"/>
  <c r="BX18" i="29" s="1"/>
  <c r="AS19" i="29"/>
  <c r="BX19" i="29" s="1"/>
  <c r="AS39" i="29"/>
  <c r="BX39" i="29" s="1"/>
  <c r="AS31" i="29"/>
  <c r="BX31" i="29" s="1"/>
  <c r="CV78" i="29"/>
  <c r="AQ3" i="29"/>
  <c r="AS11" i="29"/>
  <c r="BX11" i="29" s="1"/>
  <c r="AS17" i="29"/>
  <c r="BX17" i="29" s="1"/>
  <c r="GF86" i="2"/>
  <c r="AS28" i="29"/>
  <c r="BX28" i="29" s="1"/>
  <c r="AS8" i="29"/>
  <c r="AS50" i="29"/>
  <c r="BX50" i="29" s="1"/>
  <c r="BX62" i="29"/>
  <c r="DZ78" i="29"/>
  <c r="AS25" i="29"/>
  <c r="BX25" i="29" s="1"/>
  <c r="AS37" i="29"/>
  <c r="BX37" i="29" s="1"/>
  <c r="AS22" i="29"/>
  <c r="BX22" i="29" s="1"/>
  <c r="AS27" i="29"/>
  <c r="BX27" i="29" s="1"/>
  <c r="AS58" i="29"/>
  <c r="BX58" i="29" s="1"/>
  <c r="AS23" i="29"/>
  <c r="BX23" i="29" s="1"/>
  <c r="AS52" i="29"/>
  <c r="CV76" i="29"/>
  <c r="AS41" i="29"/>
  <c r="BX41" i="29" s="1"/>
  <c r="AS4" i="29"/>
  <c r="AS51" i="29"/>
  <c r="BX51" i="29" s="1"/>
  <c r="AR29" i="29"/>
  <c r="BW29" i="29" s="1"/>
  <c r="AS13" i="29"/>
  <c r="BX13" i="29" s="1"/>
  <c r="AS59" i="29"/>
  <c r="BX59" i="29" s="1"/>
  <c r="AS21" i="29"/>
  <c r="BX21" i="29" s="1"/>
  <c r="AS57" i="29"/>
  <c r="BX57" i="29" s="1"/>
  <c r="AR40" i="29"/>
  <c r="BW40" i="29" s="1"/>
  <c r="AR54" i="29"/>
  <c r="BW54" i="29" s="1"/>
  <c r="AR44" i="29"/>
  <c r="BW44" i="29" s="1"/>
  <c r="AR55" i="29"/>
  <c r="BW55" i="29" s="1"/>
  <c r="AR20" i="29"/>
  <c r="BW20" i="29" s="1"/>
  <c r="AS9" i="29"/>
  <c r="BX9" i="29" s="1"/>
  <c r="DZ76" i="29"/>
  <c r="AR42" i="29"/>
  <c r="BW42" i="29" s="1"/>
  <c r="GF70" i="2"/>
  <c r="GF53" i="2"/>
  <c r="GF48" i="2"/>
  <c r="H16" i="32"/>
  <c r="GE67" i="2"/>
  <c r="AS38" i="29" s="1"/>
  <c r="GF82" i="2"/>
  <c r="BW38" i="29"/>
  <c r="GF72" i="2"/>
  <c r="BV38" i="29"/>
  <c r="F11" i="28"/>
  <c r="K11" i="28" s="1"/>
  <c r="ZZ42" i="2"/>
  <c r="YU42" i="2"/>
  <c r="BW80" i="29"/>
  <c r="BW66" i="29"/>
  <c r="BX78" i="29"/>
  <c r="BX85" i="29"/>
  <c r="BW43" i="29"/>
  <c r="BT47" i="29"/>
  <c r="BW45" i="29"/>
  <c r="BW86" i="29"/>
  <c r="WL42" i="2"/>
  <c r="XQ42" i="2" s="1"/>
  <c r="YV42" i="2" s="1"/>
  <c r="S8" i="28"/>
  <c r="BS100" i="29"/>
  <c r="BS3" i="29" s="1"/>
  <c r="SW42" i="2"/>
  <c r="ABF42" i="2" s="1"/>
  <c r="SB76" i="2"/>
  <c r="AAK76" i="2" s="1"/>
  <c r="SB36" i="2"/>
  <c r="AAK36" i="2" s="1"/>
  <c r="SB32" i="2"/>
  <c r="AAK32" i="2" s="1"/>
  <c r="SB52" i="2"/>
  <c r="AAK52" i="2" s="1"/>
  <c r="BT4" i="29"/>
  <c r="GB4" i="2"/>
  <c r="GF9" i="2"/>
  <c r="GF25" i="2"/>
  <c r="GF60" i="2"/>
  <c r="GF80" i="2"/>
  <c r="GF84" i="2"/>
  <c r="AT85" i="29" s="1"/>
  <c r="GF28" i="2"/>
  <c r="GE76" i="2"/>
  <c r="GF20" i="2"/>
  <c r="GF71" i="2"/>
  <c r="GF35" i="2"/>
  <c r="GF31" i="2"/>
  <c r="GF88" i="2"/>
  <c r="GF63" i="2"/>
  <c r="GF14" i="2"/>
  <c r="GF66" i="2"/>
  <c r="GF59" i="2"/>
  <c r="GF83" i="2"/>
  <c r="GF29" i="2"/>
  <c r="GF96" i="2"/>
  <c r="GE36" i="2"/>
  <c r="BX83" i="29" s="1"/>
  <c r="GG30" i="2"/>
  <c r="GG62" i="2"/>
  <c r="GG78" i="2"/>
  <c r="GF24" i="2"/>
  <c r="GF85" i="2"/>
  <c r="GF7" i="2"/>
  <c r="GG40" i="2"/>
  <c r="GF13" i="2"/>
  <c r="GF22" i="2"/>
  <c r="GG38" i="2"/>
  <c r="GG54" i="2"/>
  <c r="GF46" i="2"/>
  <c r="GF50" i="2"/>
  <c r="GF39" i="2"/>
  <c r="GF55" i="2"/>
  <c r="GF27" i="2"/>
  <c r="GF95" i="2"/>
  <c r="GF33" i="2"/>
  <c r="GF8" i="2"/>
  <c r="GF47" i="2"/>
  <c r="GF58" i="2"/>
  <c r="GF91" i="2"/>
  <c r="GF75" i="2"/>
  <c r="GF51" i="2"/>
  <c r="GF16" i="2"/>
  <c r="GF15" i="2"/>
  <c r="GE74" i="2"/>
  <c r="AS43" i="29" s="1"/>
  <c r="GF26" i="2"/>
  <c r="GF6" i="2"/>
  <c r="GF56" i="2"/>
  <c r="GF73" i="2"/>
  <c r="GE32" i="2"/>
  <c r="GF97" i="2"/>
  <c r="GF34" i="2"/>
  <c r="GF94" i="2"/>
  <c r="GF93" i="2"/>
  <c r="GF81" i="2"/>
  <c r="GF11" i="2"/>
  <c r="GF21" i="2"/>
  <c r="GF92" i="2"/>
  <c r="GF12" i="2"/>
  <c r="GE79" i="2"/>
  <c r="GE44" i="2"/>
  <c r="AS6" i="29" s="1"/>
  <c r="BX6" i="29" s="1"/>
  <c r="GF89" i="2"/>
  <c r="GF17" i="2"/>
  <c r="GF18" i="2"/>
  <c r="GF19" i="2"/>
  <c r="GF37" i="2"/>
  <c r="GF45" i="2"/>
  <c r="GF64" i="2"/>
  <c r="GE90" i="2"/>
  <c r="AS45" i="29" s="1"/>
  <c r="GF41" i="2"/>
  <c r="GF49" i="2"/>
  <c r="GF57" i="2"/>
  <c r="GF69" i="2"/>
  <c r="GF77" i="2"/>
  <c r="GF65" i="2"/>
  <c r="GF43" i="2"/>
  <c r="GF10" i="2"/>
  <c r="GF61" i="2"/>
  <c r="GF23" i="2"/>
  <c r="GE87" i="2"/>
  <c r="AS68" i="29" s="1"/>
  <c r="GE52" i="2"/>
  <c r="GF5" i="2"/>
  <c r="DQ4" i="2"/>
  <c r="DQ3" i="2" s="1"/>
  <c r="XU31" i="2"/>
  <c r="YZ31" i="2"/>
  <c r="XU12" i="2"/>
  <c r="YZ12" i="2"/>
  <c r="XV76" i="2"/>
  <c r="ZA76" i="2"/>
  <c r="XU40" i="2"/>
  <c r="YZ40" i="2"/>
  <c r="XU37" i="2"/>
  <c r="YZ37" i="2"/>
  <c r="XU39" i="2"/>
  <c r="YZ39" i="2"/>
  <c r="XU20" i="2"/>
  <c r="YZ20" i="2"/>
  <c r="XU27" i="2"/>
  <c r="YZ27" i="2"/>
  <c r="XU25" i="2"/>
  <c r="YZ25" i="2"/>
  <c r="XV38" i="2"/>
  <c r="ZA38" i="2"/>
  <c r="XV55" i="2"/>
  <c r="ZA55" i="2"/>
  <c r="XU35" i="2"/>
  <c r="YZ35" i="2"/>
  <c r="XV50" i="2"/>
  <c r="ZA50" i="2"/>
  <c r="XU30" i="2"/>
  <c r="YZ30" i="2"/>
  <c r="XT4" i="2"/>
  <c r="YY4" i="2"/>
  <c r="XU51" i="2"/>
  <c r="YZ51" i="2"/>
  <c r="XU23" i="2"/>
  <c r="YZ23" i="2"/>
  <c r="XV78" i="2"/>
  <c r="ZA78" i="2"/>
  <c r="XU18" i="2"/>
  <c r="YZ18" i="2"/>
  <c r="XU21" i="2"/>
  <c r="YZ21" i="2"/>
  <c r="XU36" i="2"/>
  <c r="YZ36" i="2"/>
  <c r="XV57" i="2"/>
  <c r="ZA57" i="2"/>
  <c r="XU9" i="2"/>
  <c r="YZ9" i="2"/>
  <c r="XU26" i="2"/>
  <c r="YZ26" i="2"/>
  <c r="XU45" i="2"/>
  <c r="YZ45" i="2"/>
  <c r="XU52" i="2"/>
  <c r="YZ52" i="2"/>
  <c r="XU22" i="2"/>
  <c r="YZ22" i="2"/>
  <c r="XU32" i="2"/>
  <c r="YZ32" i="2"/>
  <c r="XV62" i="2"/>
  <c r="ZA62" i="2"/>
  <c r="XU17" i="2"/>
  <c r="YZ17" i="2"/>
  <c r="XU43" i="2"/>
  <c r="YZ43" i="2"/>
  <c r="XU28" i="2"/>
  <c r="YZ28" i="2"/>
  <c r="XU19" i="2"/>
  <c r="YZ19" i="2"/>
  <c r="XV41" i="2"/>
  <c r="ZA41" i="2"/>
  <c r="XU4" i="2"/>
  <c r="YZ4" i="2"/>
  <c r="XU58" i="2"/>
  <c r="YZ58" i="2"/>
  <c r="XU13" i="2"/>
  <c r="YZ13" i="2"/>
  <c r="XU49" i="2"/>
  <c r="YZ49" i="2"/>
  <c r="XU29" i="2"/>
  <c r="YZ29" i="2"/>
  <c r="QY13" i="2"/>
  <c r="QY19" i="2"/>
  <c r="QY23" i="2"/>
  <c r="QY31" i="2"/>
  <c r="QY37" i="2"/>
  <c r="QY41" i="2"/>
  <c r="QY43" i="2"/>
  <c r="QY45" i="2"/>
  <c r="QY55" i="2"/>
  <c r="QY57" i="2"/>
  <c r="QY4" i="2"/>
  <c r="QY12" i="2"/>
  <c r="QY22" i="2"/>
  <c r="QY28" i="2"/>
  <c r="QY32" i="2"/>
  <c r="QY38" i="2"/>
  <c r="QY50" i="2"/>
  <c r="QY62" i="2"/>
  <c r="QY76" i="2"/>
  <c r="QY9" i="2"/>
  <c r="QY17" i="2"/>
  <c r="QY21" i="2"/>
  <c r="QY25" i="2"/>
  <c r="QY27" i="2"/>
  <c r="QY29" i="2"/>
  <c r="QY35" i="2"/>
  <c r="QY39" i="2"/>
  <c r="QY49" i="2"/>
  <c r="QY51" i="2"/>
  <c r="QY18" i="2"/>
  <c r="QY20" i="2"/>
  <c r="QY26" i="2"/>
  <c r="QY30" i="2"/>
  <c r="QY36" i="2"/>
  <c r="QY40" i="2"/>
  <c r="QY52" i="2"/>
  <c r="QY58" i="2"/>
  <c r="QY78" i="2"/>
  <c r="TB58" i="2"/>
  <c r="VL58" i="2" s="1"/>
  <c r="WQ58" i="2" s="1"/>
  <c r="TB23" i="2"/>
  <c r="VL23" i="2" s="1"/>
  <c r="WQ23" i="2" s="1"/>
  <c r="TC78" i="2"/>
  <c r="VM78" i="2" s="1"/>
  <c r="WR78" i="2" s="1"/>
  <c r="TC50" i="2"/>
  <c r="VM50" i="2" s="1"/>
  <c r="WR50" i="2" s="1"/>
  <c r="TB19" i="2"/>
  <c r="VL19" i="2" s="1"/>
  <c r="WQ19" i="2" s="1"/>
  <c r="TB45" i="2"/>
  <c r="VL45" i="2" s="1"/>
  <c r="WQ45" i="2" s="1"/>
  <c r="TB32" i="2"/>
  <c r="VL32" i="2" s="1"/>
  <c r="WQ32" i="2" s="1"/>
  <c r="TB37" i="2"/>
  <c r="VL37" i="2" s="1"/>
  <c r="WQ37" i="2" s="1"/>
  <c r="TB39" i="2"/>
  <c r="VL39" i="2" s="1"/>
  <c r="WQ39" i="2" s="1"/>
  <c r="TB21" i="2"/>
  <c r="VL21" i="2" s="1"/>
  <c r="WQ21" i="2" s="1"/>
  <c r="TD57" i="2"/>
  <c r="VN57" i="2" s="1"/>
  <c r="WS57" i="2" s="1"/>
  <c r="TC38" i="2"/>
  <c r="VM38" i="2" s="1"/>
  <c r="WR38" i="2" s="1"/>
  <c r="TB26" i="2"/>
  <c r="VL26" i="2" s="1"/>
  <c r="WQ26" i="2" s="1"/>
  <c r="TD76" i="2"/>
  <c r="VN76" i="2" s="1"/>
  <c r="WS76" i="2" s="1"/>
  <c r="TB35" i="2"/>
  <c r="VL35" i="2" s="1"/>
  <c r="WQ35" i="2" s="1"/>
  <c r="TB9" i="2"/>
  <c r="VL9" i="2" s="1"/>
  <c r="WQ9" i="2" s="1"/>
  <c r="TC62" i="2"/>
  <c r="VM62" i="2" s="1"/>
  <c r="WR62" i="2" s="1"/>
  <c r="TB36" i="2"/>
  <c r="VL36" i="2" s="1"/>
  <c r="WQ36" i="2" s="1"/>
  <c r="TC76" i="2"/>
  <c r="VM76" i="2" s="1"/>
  <c r="WR76" i="2" s="1"/>
  <c r="TB51" i="2"/>
  <c r="VL51" i="2" s="1"/>
  <c r="WQ51" i="2" s="1"/>
  <c r="TB27" i="2"/>
  <c r="VL27" i="2" s="1"/>
  <c r="WQ27" i="2" s="1"/>
  <c r="CW76" i="29" s="1"/>
  <c r="TB30" i="2"/>
  <c r="VL30" i="2" s="1"/>
  <c r="WQ30" i="2" s="1"/>
  <c r="TB52" i="2"/>
  <c r="VL52" i="2" s="1"/>
  <c r="WQ52" i="2" s="1"/>
  <c r="TB22" i="2"/>
  <c r="VL22" i="2" s="1"/>
  <c r="WQ22" i="2" s="1"/>
  <c r="TC41" i="2"/>
  <c r="VM41" i="2" s="1"/>
  <c r="WR41" i="2" s="1"/>
  <c r="TB28" i="2"/>
  <c r="VL28" i="2" s="1"/>
  <c r="WQ28" i="2" s="1"/>
  <c r="TB20" i="2"/>
  <c r="VL20" i="2" s="1"/>
  <c r="WQ20" i="2" s="1"/>
  <c r="TB12" i="2"/>
  <c r="VL12" i="2" s="1"/>
  <c r="WQ12" i="2" s="1"/>
  <c r="TB29" i="2"/>
  <c r="VL29" i="2" s="1"/>
  <c r="WQ29" i="2" s="1"/>
  <c r="TB31" i="2"/>
  <c r="VL31" i="2" s="1"/>
  <c r="WQ31" i="2" s="1"/>
  <c r="TB17" i="2"/>
  <c r="VL17" i="2" s="1"/>
  <c r="WQ17" i="2" s="1"/>
  <c r="TB49" i="2"/>
  <c r="VL49" i="2" s="1"/>
  <c r="WQ49" i="2" s="1"/>
  <c r="TB43" i="2"/>
  <c r="VL43" i="2" s="1"/>
  <c r="WQ43" i="2" s="1"/>
  <c r="TB40" i="2"/>
  <c r="VL40" i="2" s="1"/>
  <c r="WQ40" i="2" s="1"/>
  <c r="TB25" i="2"/>
  <c r="VL25" i="2" s="1"/>
  <c r="WQ25" i="2" s="1"/>
  <c r="TB13" i="2"/>
  <c r="VL13" i="2" s="1"/>
  <c r="WQ13" i="2" s="1"/>
  <c r="TB18" i="2"/>
  <c r="VL18" i="2" s="1"/>
  <c r="WQ18" i="2" s="1"/>
  <c r="TC55" i="2"/>
  <c r="VM55" i="2" s="1"/>
  <c r="WR55" i="2" s="1"/>
  <c r="TC57" i="2"/>
  <c r="VM57" i="2" s="1"/>
  <c r="WR57" i="2" s="1"/>
  <c r="VL4" i="2"/>
  <c r="SC55" i="2"/>
  <c r="AAL55" i="2" s="1"/>
  <c r="BK50" i="2"/>
  <c r="UL50" i="2"/>
  <c r="BK17" i="2"/>
  <c r="UL17" i="2"/>
  <c r="UL16" i="2"/>
  <c r="BK39" i="2"/>
  <c r="UL39" i="2"/>
  <c r="SC41" i="2"/>
  <c r="AAL41" i="2" s="1"/>
  <c r="SC30" i="2"/>
  <c r="AAL30" i="2" s="1"/>
  <c r="SC62" i="2"/>
  <c r="AAL62" i="2" s="1"/>
  <c r="BK13" i="2"/>
  <c r="UL13" i="2"/>
  <c r="BK34" i="2"/>
  <c r="UL34" i="2"/>
  <c r="BK54" i="2"/>
  <c r="UL54" i="2"/>
  <c r="BK12" i="2"/>
  <c r="UL12" i="2"/>
  <c r="SC31" i="2"/>
  <c r="AAL31" i="2" s="1"/>
  <c r="SC13" i="2"/>
  <c r="AAL13" i="2" s="1"/>
  <c r="SC43" i="2"/>
  <c r="AAL43" i="2" s="1"/>
  <c r="BK10" i="2"/>
  <c r="UL10" i="2"/>
  <c r="BK89" i="2"/>
  <c r="UL89" i="2"/>
  <c r="BK47" i="2"/>
  <c r="UL47" i="2"/>
  <c r="BK58" i="2"/>
  <c r="UL58" i="2"/>
  <c r="BL48" i="2"/>
  <c r="UM48" i="2"/>
  <c r="SC38" i="2"/>
  <c r="AAL38" i="2" s="1"/>
  <c r="BK93" i="2"/>
  <c r="UL93" i="2"/>
  <c r="BK35" i="2"/>
  <c r="UL35" i="2"/>
  <c r="BL86" i="2"/>
  <c r="UM86" i="2"/>
  <c r="SC28" i="2"/>
  <c r="AAL28" i="2" s="1"/>
  <c r="BK30" i="2"/>
  <c r="UL30" i="2"/>
  <c r="BK15" i="2"/>
  <c r="UL15" i="2"/>
  <c r="SC21" i="2"/>
  <c r="AAL21" i="2" s="1"/>
  <c r="BK71" i="2"/>
  <c r="UL71" i="2"/>
  <c r="BK92" i="2"/>
  <c r="UL92" i="2"/>
  <c r="BK91" i="2"/>
  <c r="UL91" i="2"/>
  <c r="BK67" i="2"/>
  <c r="UL67" i="2"/>
  <c r="BL76" i="2"/>
  <c r="UM76" i="2"/>
  <c r="BK97" i="2"/>
  <c r="UL97" i="2"/>
  <c r="BL80" i="2"/>
  <c r="UM80" i="2"/>
  <c r="BK6" i="2"/>
  <c r="UL6" i="2"/>
  <c r="BL90" i="2"/>
  <c r="UM90" i="2"/>
  <c r="BK78" i="2"/>
  <c r="UL78" i="2"/>
  <c r="BK88" i="2"/>
  <c r="UL88" i="2"/>
  <c r="BK63" i="2"/>
  <c r="UL63" i="2"/>
  <c r="BL44" i="2"/>
  <c r="UM44" i="2"/>
  <c r="SC35" i="2"/>
  <c r="AAL35" i="2" s="1"/>
  <c r="BL36" i="2"/>
  <c r="UM36" i="2"/>
  <c r="BK84" i="2"/>
  <c r="UL84" i="2"/>
  <c r="BL5" i="2"/>
  <c r="UM5" i="2"/>
  <c r="BK21" i="2"/>
  <c r="UL21" i="2"/>
  <c r="BK65" i="2"/>
  <c r="UL65" i="2"/>
  <c r="BK37" i="2"/>
  <c r="UL37" i="2"/>
  <c r="SC29" i="2"/>
  <c r="AAL29" i="2" s="1"/>
  <c r="BL40" i="2"/>
  <c r="UM40" i="2"/>
  <c r="BK94" i="2"/>
  <c r="UL94" i="2"/>
  <c r="BK8" i="2"/>
  <c r="UL8" i="2"/>
  <c r="BK46" i="2"/>
  <c r="UL46" i="2"/>
  <c r="BK60" i="2"/>
  <c r="UL60" i="2"/>
  <c r="SC58" i="2"/>
  <c r="AAL58" i="2" s="1"/>
  <c r="BK41" i="2"/>
  <c r="UL41" i="2"/>
  <c r="SC25" i="2"/>
  <c r="AAL25" i="2" s="1"/>
  <c r="BK68" i="2"/>
  <c r="UL68" i="2"/>
  <c r="SC57" i="2"/>
  <c r="AAL57" i="2" s="1"/>
  <c r="BK26" i="2"/>
  <c r="UL26" i="2"/>
  <c r="BK31" i="2"/>
  <c r="UL31" i="2"/>
  <c r="BK18" i="2"/>
  <c r="UL18" i="2"/>
  <c r="BK38" i="2"/>
  <c r="UL38" i="2"/>
  <c r="BK43" i="2"/>
  <c r="UL43" i="2"/>
  <c r="BK27" i="2"/>
  <c r="UL27" i="2"/>
  <c r="BL81" i="2"/>
  <c r="UM81" i="2"/>
  <c r="BK22" i="2"/>
  <c r="UL22" i="2"/>
  <c r="BK51" i="2"/>
  <c r="UL51" i="2"/>
  <c r="BK95" i="2"/>
  <c r="UL95" i="2"/>
  <c r="BK56" i="2"/>
  <c r="UL56" i="2"/>
  <c r="BL79" i="2"/>
  <c r="UM79" i="2"/>
  <c r="SC12" i="2"/>
  <c r="AAL12" i="2" s="1"/>
  <c r="BK11" i="2"/>
  <c r="UL11" i="2"/>
  <c r="BK9" i="2"/>
  <c r="UL9" i="2"/>
  <c r="SC51" i="2"/>
  <c r="AAL51" i="2" s="1"/>
  <c r="BK82" i="2"/>
  <c r="UL82" i="2"/>
  <c r="BK77" i="2"/>
  <c r="UL77" i="2"/>
  <c r="BH4" i="2"/>
  <c r="BH3" i="2" s="1"/>
  <c r="UI4" i="2"/>
  <c r="UI3" i="2" s="1"/>
  <c r="BK73" i="2"/>
  <c r="UL73" i="2"/>
  <c r="BL74" i="2"/>
  <c r="UM74" i="2"/>
  <c r="BK57" i="2"/>
  <c r="UL57" i="2"/>
  <c r="BK23" i="2"/>
  <c r="UL23" i="2"/>
  <c r="SC18" i="2"/>
  <c r="AAL18" i="2" s="1"/>
  <c r="SC17" i="2"/>
  <c r="AAL17" i="2" s="1"/>
  <c r="BK24" i="2"/>
  <c r="UL24" i="2"/>
  <c r="BK62" i="2"/>
  <c r="UL62" i="2"/>
  <c r="BK20" i="2"/>
  <c r="UL20" i="2"/>
  <c r="BK85" i="2"/>
  <c r="UL85" i="2"/>
  <c r="SC23" i="2"/>
  <c r="AAL23" i="2" s="1"/>
  <c r="BK49" i="2"/>
  <c r="UL49" i="2"/>
  <c r="BK14" i="2"/>
  <c r="UL14" i="2"/>
  <c r="BK96" i="2"/>
  <c r="UL96" i="2"/>
  <c r="SC40" i="2"/>
  <c r="AAL40" i="2" s="1"/>
  <c r="BL83" i="2"/>
  <c r="UM83" i="2"/>
  <c r="BK33" i="2"/>
  <c r="UL33" i="2"/>
  <c r="BK45" i="2"/>
  <c r="UL45" i="2"/>
  <c r="BK64" i="2"/>
  <c r="UL64" i="2"/>
  <c r="BK59" i="2"/>
  <c r="UL59" i="2"/>
  <c r="SC9" i="2"/>
  <c r="AAL9" i="2" s="1"/>
  <c r="SC39" i="2"/>
  <c r="AAL39" i="2" s="1"/>
  <c r="RW4" i="2"/>
  <c r="SC37" i="2"/>
  <c r="AAL37" i="2" s="1"/>
  <c r="SC45" i="2"/>
  <c r="AAL45" i="2" s="1"/>
  <c r="BK29" i="2"/>
  <c r="UL29" i="2"/>
  <c r="SC19" i="2"/>
  <c r="AAL19" i="2" s="1"/>
  <c r="BL87" i="2"/>
  <c r="UM87" i="2"/>
  <c r="SC20" i="2"/>
  <c r="AAL20" i="2" s="1"/>
  <c r="SC22" i="2"/>
  <c r="AAL22" i="2" s="1"/>
  <c r="SC49" i="2"/>
  <c r="AAL49" i="2" s="1"/>
  <c r="BK69" i="2"/>
  <c r="UL69" i="2"/>
  <c r="SC27" i="2"/>
  <c r="AAL27" i="2" s="1"/>
  <c r="SC26" i="2"/>
  <c r="AAL26" i="2" s="1"/>
  <c r="BK7" i="2"/>
  <c r="UL7" i="2"/>
  <c r="BK66" i="2"/>
  <c r="UL66" i="2"/>
  <c r="BK61" i="2"/>
  <c r="UL61" i="2"/>
  <c r="BK70" i="2"/>
  <c r="UL70" i="2"/>
  <c r="BL52" i="2"/>
  <c r="UM52" i="2"/>
  <c r="BK28" i="2"/>
  <c r="UL28" i="2"/>
  <c r="BK55" i="2"/>
  <c r="UL55" i="2"/>
  <c r="SC78" i="2"/>
  <c r="AAL78" i="2" s="1"/>
  <c r="BK53" i="2"/>
  <c r="UL53" i="2"/>
  <c r="BK75" i="2"/>
  <c r="UL75" i="2"/>
  <c r="BK19" i="2"/>
  <c r="UL19" i="2"/>
  <c r="BL72" i="2"/>
  <c r="UM72" i="2"/>
  <c r="BL32" i="2"/>
  <c r="UM32" i="2"/>
  <c r="BK25" i="2"/>
  <c r="UL25" i="2"/>
  <c r="SC50" i="2"/>
  <c r="AAL50" i="2" s="1"/>
  <c r="GF68" i="2"/>
  <c r="AS95" i="29" l="1"/>
  <c r="BX95" i="29" s="1"/>
  <c r="AS61" i="29"/>
  <c r="BX61" i="29" s="1"/>
  <c r="AS47" i="29"/>
  <c r="AS82" i="29"/>
  <c r="BX82" i="29" s="1"/>
  <c r="AS67" i="29"/>
  <c r="BX67" i="29" s="1"/>
  <c r="AS73" i="29"/>
  <c r="BX73" i="29" s="1"/>
  <c r="AS33" i="29"/>
  <c r="BX33" i="29" s="1"/>
  <c r="AS16" i="29"/>
  <c r="BX16" i="29" s="1"/>
  <c r="AS63" i="29"/>
  <c r="BX63" i="29" s="1"/>
  <c r="AS72" i="29"/>
  <c r="BX72" i="29" s="1"/>
  <c r="AS75" i="29"/>
  <c r="BX75" i="29" s="1"/>
  <c r="AS74" i="29"/>
  <c r="BX74" i="29" s="1"/>
  <c r="AS86" i="29"/>
  <c r="BX86" i="29" s="1"/>
  <c r="AS84" i="29"/>
  <c r="BX84" i="29" s="1"/>
  <c r="AS48" i="29"/>
  <c r="BX48" i="29" s="1"/>
  <c r="AS46" i="29"/>
  <c r="BX46" i="29" s="1"/>
  <c r="AT15" i="29"/>
  <c r="BY15" i="29" s="1"/>
  <c r="AS89" i="29"/>
  <c r="BX89" i="29" s="1"/>
  <c r="AS98" i="29"/>
  <c r="BX98" i="29" s="1"/>
  <c r="AS71" i="29"/>
  <c r="BX71" i="29" s="1"/>
  <c r="AS53" i="29"/>
  <c r="BX53" i="29" s="1"/>
  <c r="AS79" i="29"/>
  <c r="BX79" i="29" s="1"/>
  <c r="AS81" i="29"/>
  <c r="BX81" i="29" s="1"/>
  <c r="AS64" i="29"/>
  <c r="AS88" i="29"/>
  <c r="BX88" i="29" s="1"/>
  <c r="AS56" i="29"/>
  <c r="BX56" i="29" s="1"/>
  <c r="AAF4" i="2"/>
  <c r="BU64" i="29"/>
  <c r="GB3" i="2"/>
  <c r="MK4" i="2"/>
  <c r="OQ4" i="2"/>
  <c r="BX34" i="29"/>
  <c r="BX94" i="29"/>
  <c r="BX92" i="29"/>
  <c r="BX96" i="29"/>
  <c r="BX93" i="29"/>
  <c r="BX8" i="29"/>
  <c r="BX52" i="29"/>
  <c r="AT65" i="29"/>
  <c r="BY65" i="29" s="1"/>
  <c r="AT91" i="29"/>
  <c r="BY91" i="29" s="1"/>
  <c r="AT69" i="29"/>
  <c r="BY69" i="29" s="1"/>
  <c r="AT93" i="29"/>
  <c r="AT96" i="29"/>
  <c r="BX36" i="29"/>
  <c r="BX32" i="29"/>
  <c r="AS5" i="29"/>
  <c r="BX5" i="29" s="1"/>
  <c r="AT77" i="29"/>
  <c r="BY77" i="29" s="1"/>
  <c r="AT30" i="29"/>
  <c r="BY30" i="29" s="1"/>
  <c r="AT94" i="29"/>
  <c r="AT66" i="29"/>
  <c r="BX76" i="29"/>
  <c r="AT92" i="29"/>
  <c r="AT70" i="29"/>
  <c r="BY70" i="29" s="1"/>
  <c r="AT87" i="29"/>
  <c r="BY87" i="29" s="1"/>
  <c r="AS97" i="29"/>
  <c r="BX97" i="29" s="1"/>
  <c r="BX68" i="29"/>
  <c r="AS90" i="29"/>
  <c r="BX90" i="29" s="1"/>
  <c r="AT36" i="29"/>
  <c r="AS14" i="29"/>
  <c r="BX14" i="29" s="1"/>
  <c r="AS49" i="29"/>
  <c r="BX49" i="29" s="1"/>
  <c r="AT34" i="29"/>
  <c r="AS10" i="29"/>
  <c r="BX10" i="29" s="1"/>
  <c r="AT39" i="29"/>
  <c r="BY39" i="29" s="1"/>
  <c r="AS60" i="29"/>
  <c r="BX60" i="29" s="1"/>
  <c r="AS42" i="29"/>
  <c r="BX42" i="29" s="1"/>
  <c r="AT17" i="29"/>
  <c r="BY17" i="29" s="1"/>
  <c r="GG86" i="2"/>
  <c r="GH86" i="2" s="1"/>
  <c r="AT37" i="29"/>
  <c r="BY37" i="29" s="1"/>
  <c r="BY62" i="29"/>
  <c r="AT32" i="29"/>
  <c r="AT31" i="29"/>
  <c r="BY31" i="29" s="1"/>
  <c r="AT7" i="29"/>
  <c r="BY7" i="29" s="1"/>
  <c r="AT13" i="29"/>
  <c r="BY13" i="29" s="1"/>
  <c r="AT59" i="29"/>
  <c r="BY59" i="29" s="1"/>
  <c r="CW78" i="29"/>
  <c r="AT23" i="29"/>
  <c r="BY23" i="29" s="1"/>
  <c r="AT52" i="29"/>
  <c r="AS40" i="29"/>
  <c r="BX40" i="29" s="1"/>
  <c r="AS54" i="29"/>
  <c r="BX54" i="29" s="1"/>
  <c r="AT8" i="29"/>
  <c r="AT50" i="29"/>
  <c r="BY50" i="29" s="1"/>
  <c r="AT22" i="29"/>
  <c r="BY22" i="29" s="1"/>
  <c r="AT12" i="29"/>
  <c r="BY12" i="29" s="1"/>
  <c r="AS24" i="29"/>
  <c r="BX24" i="29" s="1"/>
  <c r="AT18" i="29"/>
  <c r="BY18" i="29" s="1"/>
  <c r="AT21" i="29"/>
  <c r="BY21" i="29" s="1"/>
  <c r="AT57" i="29"/>
  <c r="BY57" i="29" s="1"/>
  <c r="AT35" i="29"/>
  <c r="BY35" i="29" s="1"/>
  <c r="AT11" i="29"/>
  <c r="BY11" i="29" s="1"/>
  <c r="AR3" i="29"/>
  <c r="AT4" i="29"/>
  <c r="AT51" i="29"/>
  <c r="BY51" i="29" s="1"/>
  <c r="AT41" i="29"/>
  <c r="BY41" i="29" s="1"/>
  <c r="AT25" i="29"/>
  <c r="BY25" i="29" s="1"/>
  <c r="AT19" i="29"/>
  <c r="BY19" i="29" s="1"/>
  <c r="AS20" i="29"/>
  <c r="BX20" i="29" s="1"/>
  <c r="AT27" i="29"/>
  <c r="BY27" i="29" s="1"/>
  <c r="AT58" i="29"/>
  <c r="BY58" i="29" s="1"/>
  <c r="AT28" i="29"/>
  <c r="BY28" i="29" s="1"/>
  <c r="EA76" i="29"/>
  <c r="AS44" i="29"/>
  <c r="BX44" i="29" s="1"/>
  <c r="AS55" i="29"/>
  <c r="BX55" i="29" s="1"/>
  <c r="AT9" i="29"/>
  <c r="BY9" i="29" s="1"/>
  <c r="EA78" i="29"/>
  <c r="AT26" i="29"/>
  <c r="BY26" i="29" s="1"/>
  <c r="AS29" i="29"/>
  <c r="BX29" i="29" s="1"/>
  <c r="GG70" i="2"/>
  <c r="GG53" i="2"/>
  <c r="GH53" i="2" s="1"/>
  <c r="E29" i="27"/>
  <c r="GG48" i="2"/>
  <c r="I16" i="32"/>
  <c r="GF67" i="2"/>
  <c r="AT38" i="29" s="1"/>
  <c r="BX38" i="29"/>
  <c r="GG82" i="2"/>
  <c r="GG72" i="2"/>
  <c r="F12" i="28"/>
  <c r="K12" i="28" s="1"/>
  <c r="BX43" i="29"/>
  <c r="BY78" i="29"/>
  <c r="BX80" i="29"/>
  <c r="AAA42" i="2"/>
  <c r="BY85" i="29"/>
  <c r="BX45" i="29"/>
  <c r="BX66" i="29"/>
  <c r="BU47" i="29"/>
  <c r="BT100" i="29"/>
  <c r="BT3" i="29" s="1"/>
  <c r="S9" i="28"/>
  <c r="GC4" i="2"/>
  <c r="SC32" i="2"/>
  <c r="AAL32" i="2" s="1"/>
  <c r="SC52" i="2"/>
  <c r="AAL52" i="2" s="1"/>
  <c r="SC36" i="2"/>
  <c r="AAL36" i="2" s="1"/>
  <c r="BU4" i="29"/>
  <c r="SC76" i="2"/>
  <c r="AAL76" i="2" s="1"/>
  <c r="GF87" i="2"/>
  <c r="AT68" i="29" s="1"/>
  <c r="GG23" i="2"/>
  <c r="GG10" i="2"/>
  <c r="GG43" i="2"/>
  <c r="GG65" i="2"/>
  <c r="GG77" i="2"/>
  <c r="GG69" i="2"/>
  <c r="GG57" i="2"/>
  <c r="GG49" i="2"/>
  <c r="GG41" i="2"/>
  <c r="GF90" i="2"/>
  <c r="GG89" i="2"/>
  <c r="GF79" i="2"/>
  <c r="GG12" i="2"/>
  <c r="GG11" i="2"/>
  <c r="GG94" i="2"/>
  <c r="GG97" i="2"/>
  <c r="GF32" i="2"/>
  <c r="GG56" i="2"/>
  <c r="GG6" i="2"/>
  <c r="GF74" i="2"/>
  <c r="AT43" i="29" s="1"/>
  <c r="GG16" i="2"/>
  <c r="GG51" i="2"/>
  <c r="GG91" i="2"/>
  <c r="GG58" i="2"/>
  <c r="GG8" i="2"/>
  <c r="GG33" i="2"/>
  <c r="GG50" i="2"/>
  <c r="GG46" i="2"/>
  <c r="GH54" i="2"/>
  <c r="GH38" i="2"/>
  <c r="GG22" i="2"/>
  <c r="GG13" i="2"/>
  <c r="GH40" i="2"/>
  <c r="GG7" i="2"/>
  <c r="GG96" i="2"/>
  <c r="GG29" i="2"/>
  <c r="GG83" i="2"/>
  <c r="AU83" i="29" s="1"/>
  <c r="GG59" i="2"/>
  <c r="GG66" i="2"/>
  <c r="GG63" i="2"/>
  <c r="GG71" i="2"/>
  <c r="GG20" i="2"/>
  <c r="GF76" i="2"/>
  <c r="GG28" i="2"/>
  <c r="GG84" i="2"/>
  <c r="AU85" i="29" s="1"/>
  <c r="GG80" i="2"/>
  <c r="AU80" i="29" s="1"/>
  <c r="GG5" i="2"/>
  <c r="GF52" i="2"/>
  <c r="GG61" i="2"/>
  <c r="GG64" i="2"/>
  <c r="GG45" i="2"/>
  <c r="GG37" i="2"/>
  <c r="GG19" i="2"/>
  <c r="GG18" i="2"/>
  <c r="GG17" i="2"/>
  <c r="GF44" i="2"/>
  <c r="AT33" i="29" s="1"/>
  <c r="GG92" i="2"/>
  <c r="GG21" i="2"/>
  <c r="GG81" i="2"/>
  <c r="GG93" i="2"/>
  <c r="GG34" i="2"/>
  <c r="GG73" i="2"/>
  <c r="GG26" i="2"/>
  <c r="GG15" i="2"/>
  <c r="GG75" i="2"/>
  <c r="GG47" i="2"/>
  <c r="GG95" i="2"/>
  <c r="GG27" i="2"/>
  <c r="GG55" i="2"/>
  <c r="GG39" i="2"/>
  <c r="GG85" i="2"/>
  <c r="GG24" i="2"/>
  <c r="GH78" i="2"/>
  <c r="GH62" i="2"/>
  <c r="GH30" i="2"/>
  <c r="GF36" i="2"/>
  <c r="BY83" i="29" s="1"/>
  <c r="GG14" i="2"/>
  <c r="GG88" i="2"/>
  <c r="GG31" i="2"/>
  <c r="GG35" i="2"/>
  <c r="GG60" i="2"/>
  <c r="GG25" i="2"/>
  <c r="GG9" i="2"/>
  <c r="DR4" i="2"/>
  <c r="DR3" i="2" s="1"/>
  <c r="XW55" i="2"/>
  <c r="ZB55" i="2"/>
  <c r="XV23" i="2"/>
  <c r="ZA23" i="2"/>
  <c r="XW57" i="2"/>
  <c r="ZB57" i="2"/>
  <c r="XV18" i="2"/>
  <c r="ZA18" i="2"/>
  <c r="XV25" i="2"/>
  <c r="ZA25" i="2"/>
  <c r="XV17" i="2"/>
  <c r="ZA17" i="2"/>
  <c r="XV12" i="2"/>
  <c r="ZA12" i="2"/>
  <c r="XV51" i="2"/>
  <c r="ZA51" i="2"/>
  <c r="XV9" i="2"/>
  <c r="ZA9" i="2"/>
  <c r="XX76" i="2"/>
  <c r="ZC76" i="2"/>
  <c r="XX57" i="2"/>
  <c r="ZC57" i="2"/>
  <c r="XV37" i="2"/>
  <c r="ZA37" i="2"/>
  <c r="XV19" i="2"/>
  <c r="ZA19" i="2"/>
  <c r="XV58" i="2"/>
  <c r="ZA58" i="2"/>
  <c r="XV49" i="2"/>
  <c r="ZA49" i="2"/>
  <c r="XV39" i="2"/>
  <c r="ZA39" i="2"/>
  <c r="XV40" i="2"/>
  <c r="ZA40" i="2"/>
  <c r="XV31" i="2"/>
  <c r="ZA31" i="2"/>
  <c r="XV20" i="2"/>
  <c r="ZA20" i="2"/>
  <c r="XW41" i="2"/>
  <c r="ZB41" i="2"/>
  <c r="XV52" i="2"/>
  <c r="ZA52" i="2"/>
  <c r="XW76" i="2"/>
  <c r="ZB76" i="2"/>
  <c r="XW62" i="2"/>
  <c r="ZB62" i="2"/>
  <c r="XV26" i="2"/>
  <c r="ZA26" i="2"/>
  <c r="XV32" i="2"/>
  <c r="ZA32" i="2"/>
  <c r="XW50" i="2"/>
  <c r="ZB50" i="2"/>
  <c r="XV13" i="2"/>
  <c r="ZA13" i="2"/>
  <c r="XV29" i="2"/>
  <c r="ZA29" i="2"/>
  <c r="XV27" i="2"/>
  <c r="EB76" i="29" s="1"/>
  <c r="ZA27" i="2"/>
  <c r="XV43" i="2"/>
  <c r="ZA43" i="2"/>
  <c r="XV28" i="2"/>
  <c r="ZA28" i="2"/>
  <c r="XV22" i="2"/>
  <c r="ZA22" i="2"/>
  <c r="XV30" i="2"/>
  <c r="ZA30" i="2"/>
  <c r="XV36" i="2"/>
  <c r="ZA36" i="2"/>
  <c r="XV35" i="2"/>
  <c r="ZA35" i="2"/>
  <c r="XW38" i="2"/>
  <c r="ZB38" i="2"/>
  <c r="XV21" i="2"/>
  <c r="ZA21" i="2"/>
  <c r="XV45" i="2"/>
  <c r="ZA45" i="2"/>
  <c r="XW78" i="2"/>
  <c r="ZB78" i="2"/>
  <c r="QZ78" i="2"/>
  <c r="QZ58" i="2"/>
  <c r="QZ52" i="2"/>
  <c r="QZ40" i="2"/>
  <c r="QZ36" i="2"/>
  <c r="QZ30" i="2"/>
  <c r="QZ26" i="2"/>
  <c r="QZ20" i="2"/>
  <c r="QZ18" i="2"/>
  <c r="QZ51" i="2"/>
  <c r="QZ49" i="2"/>
  <c r="QZ39" i="2"/>
  <c r="QZ35" i="2"/>
  <c r="QZ29" i="2"/>
  <c r="QZ27" i="2"/>
  <c r="QZ25" i="2"/>
  <c r="QZ21" i="2"/>
  <c r="QZ17" i="2"/>
  <c r="QZ9" i="2"/>
  <c r="QZ76" i="2"/>
  <c r="QZ62" i="2"/>
  <c r="QZ50" i="2"/>
  <c r="QZ38" i="2"/>
  <c r="QZ32" i="2"/>
  <c r="QZ28" i="2"/>
  <c r="QZ22" i="2"/>
  <c r="QZ12" i="2"/>
  <c r="QZ4" i="2"/>
  <c r="QZ57" i="2"/>
  <c r="QZ55" i="2"/>
  <c r="QZ45" i="2"/>
  <c r="QZ43" i="2"/>
  <c r="QZ41" i="2"/>
  <c r="QZ37" i="2"/>
  <c r="QZ31" i="2"/>
  <c r="QZ23" i="2"/>
  <c r="QZ19" i="2"/>
  <c r="QZ13" i="2"/>
  <c r="TD78" i="2"/>
  <c r="VN78" i="2" s="1"/>
  <c r="WS78" i="2" s="1"/>
  <c r="TD62" i="2"/>
  <c r="VN62" i="2" s="1"/>
  <c r="WS62" i="2" s="1"/>
  <c r="TC9" i="2"/>
  <c r="VM9" i="2" s="1"/>
  <c r="WR9" i="2" s="1"/>
  <c r="TC35" i="2"/>
  <c r="VM35" i="2" s="1"/>
  <c r="WR35" i="2" s="1"/>
  <c r="TE57" i="2"/>
  <c r="VO57" i="2" s="1"/>
  <c r="WT57" i="2" s="1"/>
  <c r="TC23" i="2"/>
  <c r="VM23" i="2" s="1"/>
  <c r="WR23" i="2" s="1"/>
  <c r="TC12" i="2"/>
  <c r="VM12" i="2" s="1"/>
  <c r="WR12" i="2" s="1"/>
  <c r="TC17" i="2"/>
  <c r="VM17" i="2" s="1"/>
  <c r="WR17" i="2" s="1"/>
  <c r="TC37" i="2"/>
  <c r="VM37" i="2" s="1"/>
  <c r="WR37" i="2" s="1"/>
  <c r="TC22" i="2"/>
  <c r="VM22" i="2" s="1"/>
  <c r="WR22" i="2" s="1"/>
  <c r="TD55" i="2"/>
  <c r="VN55" i="2" s="1"/>
  <c r="WS55" i="2" s="1"/>
  <c r="TC13" i="2"/>
  <c r="VM13" i="2" s="1"/>
  <c r="WR13" i="2" s="1"/>
  <c r="TC26" i="2"/>
  <c r="VM26" i="2" s="1"/>
  <c r="WR26" i="2" s="1"/>
  <c r="TC29" i="2"/>
  <c r="VM29" i="2" s="1"/>
  <c r="WR29" i="2" s="1"/>
  <c r="TD51" i="2"/>
  <c r="VN51" i="2" s="1"/>
  <c r="WS51" i="2" s="1"/>
  <c r="TC45" i="2"/>
  <c r="VM45" i="2" s="1"/>
  <c r="WR45" i="2" s="1"/>
  <c r="TC19" i="2"/>
  <c r="VM19" i="2" s="1"/>
  <c r="WR19" i="2" s="1"/>
  <c r="TC30" i="2"/>
  <c r="VM30" i="2" s="1"/>
  <c r="WR30" i="2" s="1"/>
  <c r="TC25" i="2"/>
  <c r="VM25" i="2" s="1"/>
  <c r="WR25" i="2" s="1"/>
  <c r="TC43" i="2"/>
  <c r="VM43" i="2" s="1"/>
  <c r="WR43" i="2" s="1"/>
  <c r="TC20" i="2"/>
  <c r="VM20" i="2" s="1"/>
  <c r="WR20" i="2" s="1"/>
  <c r="TC4" i="2"/>
  <c r="VM4" i="2" s="1"/>
  <c r="WR4" i="2" s="1"/>
  <c r="TC21" i="2"/>
  <c r="VM21" i="2" s="1"/>
  <c r="WR21" i="2" s="1"/>
  <c r="TD41" i="2"/>
  <c r="VN41" i="2" s="1"/>
  <c r="WS41" i="2" s="1"/>
  <c r="TC51" i="2"/>
  <c r="VM51" i="2" s="1"/>
  <c r="WR51" i="2" s="1"/>
  <c r="TC49" i="2"/>
  <c r="VM49" i="2" s="1"/>
  <c r="WR49" i="2" s="1"/>
  <c r="TC36" i="2"/>
  <c r="VM36" i="2" s="1"/>
  <c r="WR36" i="2" s="1"/>
  <c r="TC39" i="2"/>
  <c r="VM39" i="2" s="1"/>
  <c r="WR39" i="2" s="1"/>
  <c r="TC58" i="2"/>
  <c r="VM58" i="2" s="1"/>
  <c r="WR58" i="2" s="1"/>
  <c r="TD50" i="2"/>
  <c r="VN50" i="2" s="1"/>
  <c r="WS50" i="2" s="1"/>
  <c r="TC18" i="2"/>
  <c r="VM18" i="2" s="1"/>
  <c r="WR18" i="2" s="1"/>
  <c r="TE76" i="2"/>
  <c r="VO76" i="2" s="1"/>
  <c r="WT76" i="2" s="1"/>
  <c r="TC28" i="2"/>
  <c r="VM28" i="2" s="1"/>
  <c r="WR28" i="2" s="1"/>
  <c r="TC32" i="2"/>
  <c r="VM32" i="2" s="1"/>
  <c r="WR32" i="2" s="1"/>
  <c r="TC52" i="2"/>
  <c r="VM52" i="2" s="1"/>
  <c r="WR52" i="2" s="1"/>
  <c r="TC40" i="2"/>
  <c r="VM40" i="2" s="1"/>
  <c r="WR40" i="2" s="1"/>
  <c r="TC31" i="2"/>
  <c r="VM31" i="2" s="1"/>
  <c r="WR31" i="2" s="1"/>
  <c r="TC27" i="2"/>
  <c r="VM27" i="2" s="1"/>
  <c r="WR27" i="2" s="1"/>
  <c r="CX76" i="29" s="1"/>
  <c r="TD38" i="2"/>
  <c r="VN38" i="2" s="1"/>
  <c r="WS38" i="2" s="1"/>
  <c r="WQ4" i="2"/>
  <c r="BL25" i="2"/>
  <c r="UM25" i="2"/>
  <c r="BM72" i="2"/>
  <c r="UN72" i="2"/>
  <c r="BL75" i="2"/>
  <c r="UM75" i="2"/>
  <c r="SD78" i="2"/>
  <c r="AAM78" i="2" s="1"/>
  <c r="BL28" i="2"/>
  <c r="UM28" i="2"/>
  <c r="BL70" i="2"/>
  <c r="UM70" i="2"/>
  <c r="BL66" i="2"/>
  <c r="UM66" i="2"/>
  <c r="SD26" i="2"/>
  <c r="AAM26" i="2" s="1"/>
  <c r="SD27" i="2"/>
  <c r="AAM27" i="2" s="1"/>
  <c r="SD49" i="2"/>
  <c r="AAM49" i="2" s="1"/>
  <c r="SD20" i="2"/>
  <c r="AAM20" i="2" s="1"/>
  <c r="SD19" i="2"/>
  <c r="AAM19" i="2" s="1"/>
  <c r="SD45" i="2"/>
  <c r="AAM45" i="2" s="1"/>
  <c r="SD37" i="2"/>
  <c r="AAM37" i="2" s="1"/>
  <c r="SD39" i="2"/>
  <c r="AAM39" i="2" s="1"/>
  <c r="SD9" i="2"/>
  <c r="AAM9" i="2" s="1"/>
  <c r="BL64" i="2"/>
  <c r="UM64" i="2"/>
  <c r="BL45" i="2"/>
  <c r="UM45" i="2"/>
  <c r="BM83" i="2"/>
  <c r="UN83" i="2"/>
  <c r="BL96" i="2"/>
  <c r="UM96" i="2"/>
  <c r="BL49" i="2"/>
  <c r="UM49" i="2"/>
  <c r="BL85" i="2"/>
  <c r="UM85" i="2"/>
  <c r="BL24" i="2"/>
  <c r="UM24" i="2"/>
  <c r="SD18" i="2"/>
  <c r="AAM18" i="2" s="1"/>
  <c r="BL57" i="2"/>
  <c r="UM57" i="2"/>
  <c r="BL73" i="2"/>
  <c r="UM73" i="2"/>
  <c r="BL82" i="2"/>
  <c r="UM82" i="2"/>
  <c r="BL11" i="2"/>
  <c r="UM11" i="2"/>
  <c r="BM79" i="2"/>
  <c r="UN79" i="2"/>
  <c r="BL95" i="2"/>
  <c r="UM95" i="2"/>
  <c r="BL22" i="2"/>
  <c r="UM22" i="2"/>
  <c r="BL43" i="2"/>
  <c r="UM43" i="2"/>
  <c r="BL31" i="2"/>
  <c r="UM31" i="2"/>
  <c r="BL26" i="2"/>
  <c r="UM26" i="2"/>
  <c r="SD25" i="2"/>
  <c r="AAM25" i="2" s="1"/>
  <c r="SD58" i="2"/>
  <c r="AAM58" i="2" s="1"/>
  <c r="BL46" i="2"/>
  <c r="UM46" i="2"/>
  <c r="BM40" i="2"/>
  <c r="UN40" i="2"/>
  <c r="BL65" i="2"/>
  <c r="UM65" i="2"/>
  <c r="BL84" i="2"/>
  <c r="UM84" i="2"/>
  <c r="SD35" i="2"/>
  <c r="AAM35" i="2" s="1"/>
  <c r="BL63" i="2"/>
  <c r="UM63" i="2"/>
  <c r="BL78" i="2"/>
  <c r="UM78" i="2"/>
  <c r="BL6" i="2"/>
  <c r="UM6" i="2"/>
  <c r="BL97" i="2"/>
  <c r="UM97" i="2"/>
  <c r="BL67" i="2"/>
  <c r="UM67" i="2"/>
  <c r="BL92" i="2"/>
  <c r="UM92" i="2"/>
  <c r="SD21" i="2"/>
  <c r="AAM21" i="2" s="1"/>
  <c r="BL30" i="2"/>
  <c r="UM30" i="2"/>
  <c r="BL35" i="2"/>
  <c r="UM35" i="2"/>
  <c r="SD38" i="2"/>
  <c r="AAM38" i="2" s="1"/>
  <c r="BL58" i="2"/>
  <c r="UM58" i="2"/>
  <c r="BL47" i="2"/>
  <c r="UM47" i="2"/>
  <c r="BL10" i="2"/>
  <c r="UM10" i="2"/>
  <c r="SD13" i="2"/>
  <c r="AAM13" i="2" s="1"/>
  <c r="SD31" i="2"/>
  <c r="AAM31" i="2" s="1"/>
  <c r="BL54" i="2"/>
  <c r="UM54" i="2"/>
  <c r="BL13" i="2"/>
  <c r="UM13" i="2"/>
  <c r="SD30" i="2"/>
  <c r="AAM30" i="2" s="1"/>
  <c r="BL39" i="2"/>
  <c r="UM39" i="2"/>
  <c r="BL17" i="2"/>
  <c r="UM17" i="2"/>
  <c r="SD50" i="2"/>
  <c r="AAM50" i="2" s="1"/>
  <c r="BM32" i="2"/>
  <c r="UN32" i="2"/>
  <c r="BL19" i="2"/>
  <c r="UM19" i="2"/>
  <c r="BL53" i="2"/>
  <c r="UM53" i="2"/>
  <c r="BL55" i="2"/>
  <c r="UM55" i="2"/>
  <c r="BM52" i="2"/>
  <c r="UN52" i="2"/>
  <c r="BL61" i="2"/>
  <c r="UM61" i="2"/>
  <c r="BL7" i="2"/>
  <c r="UM7" i="2"/>
  <c r="BL69" i="2"/>
  <c r="UM69" i="2"/>
  <c r="SD22" i="2"/>
  <c r="AAM22" i="2" s="1"/>
  <c r="BM87" i="2"/>
  <c r="UN87" i="2"/>
  <c r="BL29" i="2"/>
  <c r="UM29" i="2"/>
  <c r="RX4" i="2"/>
  <c r="BL59" i="2"/>
  <c r="UM59" i="2"/>
  <c r="BL33" i="2"/>
  <c r="UM33" i="2"/>
  <c r="SD40" i="2"/>
  <c r="AAM40" i="2" s="1"/>
  <c r="BL14" i="2"/>
  <c r="UM14" i="2"/>
  <c r="SD23" i="2"/>
  <c r="AAM23" i="2" s="1"/>
  <c r="BL20" i="2"/>
  <c r="UM20" i="2"/>
  <c r="BL62" i="2"/>
  <c r="UM62" i="2"/>
  <c r="SD17" i="2"/>
  <c r="AAM17" i="2" s="1"/>
  <c r="BL23" i="2"/>
  <c r="UM23" i="2"/>
  <c r="BM74" i="2"/>
  <c r="UN74" i="2"/>
  <c r="BI4" i="2"/>
  <c r="BI3" i="2" s="1"/>
  <c r="UJ4" i="2"/>
  <c r="UJ3" i="2" s="1"/>
  <c r="BL77" i="2"/>
  <c r="UM77" i="2"/>
  <c r="SD51" i="2"/>
  <c r="AAM51" i="2" s="1"/>
  <c r="BL9" i="2"/>
  <c r="UM9" i="2"/>
  <c r="SD12" i="2"/>
  <c r="AAM12" i="2" s="1"/>
  <c r="BL56" i="2"/>
  <c r="UM56" i="2"/>
  <c r="BL51" i="2"/>
  <c r="UM51" i="2"/>
  <c r="BM81" i="2"/>
  <c r="UN81" i="2"/>
  <c r="BL27" i="2"/>
  <c r="UM27" i="2"/>
  <c r="BL38" i="2"/>
  <c r="UM38" i="2"/>
  <c r="BL18" i="2"/>
  <c r="UM18" i="2"/>
  <c r="SD57" i="2"/>
  <c r="AAM57" i="2" s="1"/>
  <c r="BL68" i="2"/>
  <c r="UM68" i="2"/>
  <c r="BL41" i="2"/>
  <c r="UM41" i="2"/>
  <c r="BL60" i="2"/>
  <c r="UM60" i="2"/>
  <c r="BL8" i="2"/>
  <c r="UM8" i="2"/>
  <c r="BL94" i="2"/>
  <c r="UM94" i="2"/>
  <c r="SD29" i="2"/>
  <c r="AAM29" i="2" s="1"/>
  <c r="BL37" i="2"/>
  <c r="UM37" i="2"/>
  <c r="BL21" i="2"/>
  <c r="UM21" i="2"/>
  <c r="BM5" i="2"/>
  <c r="UN5" i="2"/>
  <c r="BM36" i="2"/>
  <c r="UN36" i="2"/>
  <c r="BM44" i="2"/>
  <c r="UN44" i="2"/>
  <c r="BL88" i="2"/>
  <c r="UM88" i="2"/>
  <c r="BM90" i="2"/>
  <c r="UN90" i="2"/>
  <c r="BM80" i="2"/>
  <c r="UN80" i="2"/>
  <c r="BM76" i="2"/>
  <c r="UN76" i="2"/>
  <c r="BL91" i="2"/>
  <c r="UM91" i="2"/>
  <c r="BL71" i="2"/>
  <c r="UM71" i="2"/>
  <c r="BL15" i="2"/>
  <c r="UM15" i="2"/>
  <c r="SD28" i="2"/>
  <c r="AAM28" i="2" s="1"/>
  <c r="BM86" i="2"/>
  <c r="UN86" i="2"/>
  <c r="BL93" i="2"/>
  <c r="UM93" i="2"/>
  <c r="BM48" i="2"/>
  <c r="UN48" i="2"/>
  <c r="BL89" i="2"/>
  <c r="UM89" i="2"/>
  <c r="SD43" i="2"/>
  <c r="AAM43" i="2" s="1"/>
  <c r="BL12" i="2"/>
  <c r="UM12" i="2"/>
  <c r="BL34" i="2"/>
  <c r="UM34" i="2"/>
  <c r="SD62" i="2"/>
  <c r="AAM62" i="2" s="1"/>
  <c r="SD41" i="2"/>
  <c r="AAM41" i="2" s="1"/>
  <c r="UM16" i="2"/>
  <c r="BL50" i="2"/>
  <c r="UM50" i="2"/>
  <c r="SD55" i="2"/>
  <c r="AAM55" i="2" s="1"/>
  <c r="GG68" i="2"/>
  <c r="AT88" i="29" l="1"/>
  <c r="BY88" i="29" s="1"/>
  <c r="AT95" i="29"/>
  <c r="BY95" i="29" s="1"/>
  <c r="AT6" i="29"/>
  <c r="BY6" i="29" s="1"/>
  <c r="AT61" i="29"/>
  <c r="BY61" i="29" s="1"/>
  <c r="AT82" i="29"/>
  <c r="BY82" i="29" s="1"/>
  <c r="AT47" i="29"/>
  <c r="AT73" i="29"/>
  <c r="BY73" i="29" s="1"/>
  <c r="AT67" i="29"/>
  <c r="BY67" i="29" s="1"/>
  <c r="AT64" i="29"/>
  <c r="AT16" i="29"/>
  <c r="BY16" i="29" s="1"/>
  <c r="AT63" i="29"/>
  <c r="BY63" i="29" s="1"/>
  <c r="AU87" i="29"/>
  <c r="BZ87" i="29" s="1"/>
  <c r="AT75" i="29"/>
  <c r="BY75" i="29" s="1"/>
  <c r="AT72" i="29"/>
  <c r="BY72" i="29" s="1"/>
  <c r="AT56" i="29"/>
  <c r="BY56" i="29" s="1"/>
  <c r="AT86" i="29"/>
  <c r="BY86" i="29" s="1"/>
  <c r="AT74" i="29"/>
  <c r="BY74" i="29" s="1"/>
  <c r="AU48" i="29"/>
  <c r="AU15" i="29"/>
  <c r="BZ15" i="29" s="1"/>
  <c r="AT84" i="29"/>
  <c r="BY84" i="29" s="1"/>
  <c r="AT81" i="29"/>
  <c r="BY81" i="29" s="1"/>
  <c r="AT48" i="29"/>
  <c r="BY48" i="29" s="1"/>
  <c r="AT46" i="29"/>
  <c r="BY46" i="29" s="1"/>
  <c r="AT89" i="29"/>
  <c r="BY89" i="29" s="1"/>
  <c r="AT45" i="29"/>
  <c r="BY45" i="29" s="1"/>
  <c r="AT98" i="29"/>
  <c r="BY98" i="29" s="1"/>
  <c r="AT71" i="29"/>
  <c r="BY71" i="29" s="1"/>
  <c r="AT79" i="29"/>
  <c r="BY79" i="29" s="1"/>
  <c r="AT53" i="29"/>
  <c r="BY53" i="29" s="1"/>
  <c r="BY33" i="29"/>
  <c r="AAG4" i="2"/>
  <c r="BV64" i="29"/>
  <c r="GC3" i="2"/>
  <c r="OR4" i="2"/>
  <c r="ML4" i="2"/>
  <c r="BY92" i="29"/>
  <c r="BY93" i="29"/>
  <c r="BY96" i="29"/>
  <c r="BY8" i="29"/>
  <c r="BY34" i="29"/>
  <c r="BY94" i="29"/>
  <c r="AU94" i="29"/>
  <c r="AU66" i="29"/>
  <c r="AU77" i="29"/>
  <c r="BZ77" i="29" s="1"/>
  <c r="BY32" i="29"/>
  <c r="BY76" i="29"/>
  <c r="GH48" i="2"/>
  <c r="BY52" i="29"/>
  <c r="BY36" i="29"/>
  <c r="AT90" i="29"/>
  <c r="BY90" i="29" s="1"/>
  <c r="AU31" i="29"/>
  <c r="BZ31" i="29" s="1"/>
  <c r="AU93" i="29"/>
  <c r="AU91" i="29"/>
  <c r="BZ91" i="29" s="1"/>
  <c r="AU69" i="29"/>
  <c r="BZ69" i="29" s="1"/>
  <c r="AU65" i="29"/>
  <c r="BZ65" i="29" s="1"/>
  <c r="AU92" i="29"/>
  <c r="AU70" i="29"/>
  <c r="BZ70" i="29" s="1"/>
  <c r="AT5" i="29"/>
  <c r="BY5" i="29" s="1"/>
  <c r="BY68" i="29"/>
  <c r="AT97" i="29"/>
  <c r="BY97" i="29" s="1"/>
  <c r="CX78" i="29"/>
  <c r="AU30" i="29"/>
  <c r="BZ30" i="29" s="1"/>
  <c r="AU17" i="29"/>
  <c r="BZ17" i="29" s="1"/>
  <c r="AU18" i="29"/>
  <c r="BZ18" i="29" s="1"/>
  <c r="AT49" i="29"/>
  <c r="BY49" i="29" s="1"/>
  <c r="EB78" i="29"/>
  <c r="AT14" i="29"/>
  <c r="BY14" i="29" s="1"/>
  <c r="AT60" i="29"/>
  <c r="BY60" i="29" s="1"/>
  <c r="AT10" i="29"/>
  <c r="BY10" i="29" s="1"/>
  <c r="AU36" i="29"/>
  <c r="GH70" i="2"/>
  <c r="GI70" i="2" s="1"/>
  <c r="AU26" i="29"/>
  <c r="BZ26" i="29" s="1"/>
  <c r="AU32" i="29"/>
  <c r="AU41" i="29"/>
  <c r="BZ41" i="29" s="1"/>
  <c r="AU11" i="29"/>
  <c r="BZ11" i="29" s="1"/>
  <c r="AU13" i="29"/>
  <c r="BZ13" i="29" s="1"/>
  <c r="AU59" i="29"/>
  <c r="BZ59" i="29" s="1"/>
  <c r="AU4" i="29"/>
  <c r="AU51" i="29"/>
  <c r="BZ51" i="29" s="1"/>
  <c r="AU34" i="29"/>
  <c r="AU37" i="29"/>
  <c r="BZ37" i="29" s="1"/>
  <c r="AV87" i="29"/>
  <c r="CA87" i="29" s="1"/>
  <c r="AU22" i="29"/>
  <c r="BZ22" i="29" s="1"/>
  <c r="AU25" i="29"/>
  <c r="BZ25" i="29" s="1"/>
  <c r="AU9" i="29"/>
  <c r="BZ9" i="29" s="1"/>
  <c r="AU12" i="29"/>
  <c r="BZ12" i="29" s="1"/>
  <c r="AT24" i="29"/>
  <c r="BY24" i="29" s="1"/>
  <c r="AT29" i="29"/>
  <c r="BY29" i="29" s="1"/>
  <c r="AT40" i="29"/>
  <c r="BY40" i="29" s="1"/>
  <c r="AT54" i="29"/>
  <c r="BY54" i="29" s="1"/>
  <c r="AU96" i="29"/>
  <c r="AU62" i="29"/>
  <c r="BZ62" i="29" s="1"/>
  <c r="AU21" i="29"/>
  <c r="BZ21" i="29" s="1"/>
  <c r="AU57" i="29"/>
  <c r="BZ57" i="29" s="1"/>
  <c r="AT44" i="29"/>
  <c r="BY44" i="29" s="1"/>
  <c r="AT55" i="29"/>
  <c r="BY55" i="29" s="1"/>
  <c r="AT42" i="29"/>
  <c r="BY42" i="29" s="1"/>
  <c r="AU27" i="29"/>
  <c r="BZ27" i="29" s="1"/>
  <c r="AU58" i="29"/>
  <c r="BZ58" i="29" s="1"/>
  <c r="AU7" i="29"/>
  <c r="BZ7" i="29" s="1"/>
  <c r="AU35" i="29"/>
  <c r="BZ35" i="29" s="1"/>
  <c r="AU28" i="29"/>
  <c r="BZ28" i="29" s="1"/>
  <c r="AS3" i="29"/>
  <c r="F14" i="28" s="1"/>
  <c r="AT20" i="29"/>
  <c r="BY20" i="29" s="1"/>
  <c r="AU39" i="29"/>
  <c r="BZ39" i="29" s="1"/>
  <c r="AU23" i="29"/>
  <c r="BZ23" i="29" s="1"/>
  <c r="AU52" i="29"/>
  <c r="AU8" i="29"/>
  <c r="AU50" i="29"/>
  <c r="BZ50" i="29" s="1"/>
  <c r="AU19" i="29"/>
  <c r="BZ19" i="29" s="1"/>
  <c r="BY38" i="29"/>
  <c r="J16" i="32"/>
  <c r="GG67" i="2"/>
  <c r="AU38" i="29" s="1"/>
  <c r="GH72" i="2"/>
  <c r="GH82" i="2"/>
  <c r="F13" i="28"/>
  <c r="K13" i="28" s="1"/>
  <c r="BY80" i="29"/>
  <c r="BZ78" i="29"/>
  <c r="BY43" i="29"/>
  <c r="BY66" i="29"/>
  <c r="BZ85" i="29"/>
  <c r="BV47" i="29"/>
  <c r="BU100" i="29"/>
  <c r="BU3" i="29" s="1"/>
  <c r="S10" i="28"/>
  <c r="SD52" i="2"/>
  <c r="AAM52" i="2" s="1"/>
  <c r="GD4" i="2"/>
  <c r="SD32" i="2"/>
  <c r="AAM32" i="2" s="1"/>
  <c r="BV4" i="29"/>
  <c r="SD36" i="2"/>
  <c r="AAM36" i="2" s="1"/>
  <c r="SD76" i="2"/>
  <c r="AAM76" i="2" s="1"/>
  <c r="GH9" i="2"/>
  <c r="GH25" i="2"/>
  <c r="GH88" i="2"/>
  <c r="GH85" i="2"/>
  <c r="AV36" i="29" s="1"/>
  <c r="GH39" i="2"/>
  <c r="GH55" i="2"/>
  <c r="GH27" i="2"/>
  <c r="GH47" i="2"/>
  <c r="GH15" i="2"/>
  <c r="GH26" i="2"/>
  <c r="GH81" i="2"/>
  <c r="GH21" i="2"/>
  <c r="GG44" i="2"/>
  <c r="AU86" i="29" s="1"/>
  <c r="GH17" i="2"/>
  <c r="GH18" i="2"/>
  <c r="GH19" i="2"/>
  <c r="GH37" i="2"/>
  <c r="GH45" i="2"/>
  <c r="GH5" i="2"/>
  <c r="GI53" i="2"/>
  <c r="GH80" i="2"/>
  <c r="AV80" i="29" s="1"/>
  <c r="GH84" i="2"/>
  <c r="AV85" i="29" s="1"/>
  <c r="GH28" i="2"/>
  <c r="GG76" i="2"/>
  <c r="GH20" i="2"/>
  <c r="GH63" i="2"/>
  <c r="GH66" i="2"/>
  <c r="GH59" i="2"/>
  <c r="GH83" i="2"/>
  <c r="GH29" i="2"/>
  <c r="GH33" i="2"/>
  <c r="GH91" i="2"/>
  <c r="GH51" i="2"/>
  <c r="GG74" i="2"/>
  <c r="AU43" i="29" s="1"/>
  <c r="GH6" i="2"/>
  <c r="GH97" i="2"/>
  <c r="GH11" i="2"/>
  <c r="GH12" i="2"/>
  <c r="GH89" i="2"/>
  <c r="GH10" i="2"/>
  <c r="GH23" i="2"/>
  <c r="GH60" i="2"/>
  <c r="GH35" i="2"/>
  <c r="GH31" i="2"/>
  <c r="GH14" i="2"/>
  <c r="GG36" i="2"/>
  <c r="BZ83" i="29" s="1"/>
  <c r="GI86" i="2"/>
  <c r="GI30" i="2"/>
  <c r="GI62" i="2"/>
  <c r="GI78" i="2"/>
  <c r="GH24" i="2"/>
  <c r="GH95" i="2"/>
  <c r="GH75" i="2"/>
  <c r="GH73" i="2"/>
  <c r="GH34" i="2"/>
  <c r="GH93" i="2"/>
  <c r="GH92" i="2"/>
  <c r="GH64" i="2"/>
  <c r="GH61" i="2"/>
  <c r="GG52" i="2"/>
  <c r="GH71" i="2"/>
  <c r="GH96" i="2"/>
  <c r="GH7" i="2"/>
  <c r="GI40" i="2"/>
  <c r="GH13" i="2"/>
  <c r="GH22" i="2"/>
  <c r="GI38" i="2"/>
  <c r="GI54" i="2"/>
  <c r="GH46" i="2"/>
  <c r="GH50" i="2"/>
  <c r="GH8" i="2"/>
  <c r="GH58" i="2"/>
  <c r="GH16" i="2"/>
  <c r="GH56" i="2"/>
  <c r="GG32" i="2"/>
  <c r="GH94" i="2"/>
  <c r="GG79" i="2"/>
  <c r="AU79" i="29" s="1"/>
  <c r="GG90" i="2"/>
  <c r="AU75" i="29" s="1"/>
  <c r="GH41" i="2"/>
  <c r="GH49" i="2"/>
  <c r="GH57" i="2"/>
  <c r="GH69" i="2"/>
  <c r="GH77" i="2"/>
  <c r="GH65" i="2"/>
  <c r="GH43" i="2"/>
  <c r="GG87" i="2"/>
  <c r="AU68" i="29" s="1"/>
  <c r="DS4" i="2"/>
  <c r="DS3" i="2" s="1"/>
  <c r="XW28" i="2"/>
  <c r="ZB28" i="2"/>
  <c r="XW4" i="2"/>
  <c r="ZB4" i="2"/>
  <c r="XW13" i="2"/>
  <c r="ZB13" i="2"/>
  <c r="XX78" i="2"/>
  <c r="ZC78" i="2"/>
  <c r="XW40" i="2"/>
  <c r="ZB40" i="2"/>
  <c r="XW39" i="2"/>
  <c r="ZB39" i="2"/>
  <c r="XW51" i="2"/>
  <c r="ZB51" i="2"/>
  <c r="XW20" i="2"/>
  <c r="ZB20" i="2"/>
  <c r="XW30" i="2"/>
  <c r="ZB30" i="2"/>
  <c r="XX51" i="2"/>
  <c r="ZC51" i="2"/>
  <c r="XX55" i="2"/>
  <c r="ZC55" i="2"/>
  <c r="XW12" i="2"/>
  <c r="ZB12" i="2"/>
  <c r="XW9" i="2"/>
  <c r="ZB9" i="2"/>
  <c r="XW52" i="2"/>
  <c r="ZB52" i="2"/>
  <c r="XW58" i="2"/>
  <c r="ZB58" i="2"/>
  <c r="XW17" i="2"/>
  <c r="ZB17" i="2"/>
  <c r="XX38" i="2"/>
  <c r="ZC38" i="2"/>
  <c r="XY76" i="2"/>
  <c r="ZD76" i="2"/>
  <c r="XW36" i="2"/>
  <c r="ZB36" i="2"/>
  <c r="XX41" i="2"/>
  <c r="ZC41" i="2"/>
  <c r="XW43" i="2"/>
  <c r="ZB43" i="2"/>
  <c r="XW29" i="2"/>
  <c r="ZB29" i="2"/>
  <c r="XW22" i="2"/>
  <c r="ZB22" i="2"/>
  <c r="XW23" i="2"/>
  <c r="ZB23" i="2"/>
  <c r="XX62" i="2"/>
  <c r="ZC62" i="2"/>
  <c r="XW31" i="2"/>
  <c r="ZB31" i="2"/>
  <c r="XX50" i="2"/>
  <c r="ZC50" i="2"/>
  <c r="XW45" i="2"/>
  <c r="ZB45" i="2"/>
  <c r="XW35" i="2"/>
  <c r="ZB35" i="2"/>
  <c r="XV4" i="2"/>
  <c r="ZA4" i="2"/>
  <c r="XW27" i="2"/>
  <c r="ZB27" i="2"/>
  <c r="XW32" i="2"/>
  <c r="ZB32" i="2"/>
  <c r="XW18" i="2"/>
  <c r="ZB18" i="2"/>
  <c r="XW49" i="2"/>
  <c r="ZB49" i="2"/>
  <c r="XW21" i="2"/>
  <c r="ZB21" i="2"/>
  <c r="XW25" i="2"/>
  <c r="ZB25" i="2"/>
  <c r="XW19" i="2"/>
  <c r="ZB19" i="2"/>
  <c r="XW26" i="2"/>
  <c r="ZB26" i="2"/>
  <c r="XW37" i="2"/>
  <c r="ZB37" i="2"/>
  <c r="XY57" i="2"/>
  <c r="ZD57" i="2"/>
  <c r="RA13" i="2"/>
  <c r="RA19" i="2"/>
  <c r="RA23" i="2"/>
  <c r="RA31" i="2"/>
  <c r="RA37" i="2"/>
  <c r="RA41" i="2"/>
  <c r="RA43" i="2"/>
  <c r="RA45" i="2"/>
  <c r="RA55" i="2"/>
  <c r="RA57" i="2"/>
  <c r="RA4" i="2"/>
  <c r="RA12" i="2"/>
  <c r="RA22" i="2"/>
  <c r="RA28" i="2"/>
  <c r="RA32" i="2"/>
  <c r="RA38" i="2"/>
  <c r="RA50" i="2"/>
  <c r="RA62" i="2"/>
  <c r="RA76" i="2"/>
  <c r="RA9" i="2"/>
  <c r="RA17" i="2"/>
  <c r="RA21" i="2"/>
  <c r="RA25" i="2"/>
  <c r="RA27" i="2"/>
  <c r="RA29" i="2"/>
  <c r="RA35" i="2"/>
  <c r="RA39" i="2"/>
  <c r="RA49" i="2"/>
  <c r="RA51" i="2"/>
  <c r="RA18" i="2"/>
  <c r="RA20" i="2"/>
  <c r="RA26" i="2"/>
  <c r="RA30" i="2"/>
  <c r="RA36" i="2"/>
  <c r="RA40" i="2"/>
  <c r="RA52" i="2"/>
  <c r="RA58" i="2"/>
  <c r="RA78" i="2"/>
  <c r="TE62" i="2"/>
  <c r="VO62" i="2" s="1"/>
  <c r="WT62" i="2" s="1"/>
  <c r="TD35" i="2"/>
  <c r="VN35" i="2" s="1"/>
  <c r="WS35" i="2" s="1"/>
  <c r="TD21" i="2"/>
  <c r="VN21" i="2" s="1"/>
  <c r="WS21" i="2" s="1"/>
  <c r="TD43" i="2"/>
  <c r="VN43" i="2" s="1"/>
  <c r="WS43" i="2" s="1"/>
  <c r="TD45" i="2"/>
  <c r="VN45" i="2" s="1"/>
  <c r="WS45" i="2" s="1"/>
  <c r="TD29" i="2"/>
  <c r="VN29" i="2" s="1"/>
  <c r="WS29" i="2" s="1"/>
  <c r="TD13" i="2"/>
  <c r="VN13" i="2" s="1"/>
  <c r="WS13" i="2" s="1"/>
  <c r="TE50" i="2"/>
  <c r="VO50" i="2" s="1"/>
  <c r="WT50" i="2" s="1"/>
  <c r="TD49" i="2"/>
  <c r="VN49" i="2" s="1"/>
  <c r="WS49" i="2" s="1"/>
  <c r="TE38" i="2"/>
  <c r="VO38" i="2" s="1"/>
  <c r="WT38" i="2" s="1"/>
  <c r="TD40" i="2"/>
  <c r="VN40" i="2" s="1"/>
  <c r="WS40" i="2" s="1"/>
  <c r="TD52" i="2"/>
  <c r="VN52" i="2" s="1"/>
  <c r="WS52" i="2" s="1"/>
  <c r="TD18" i="2"/>
  <c r="VN18" i="2" s="1"/>
  <c r="WS18" i="2" s="1"/>
  <c r="TD37" i="2"/>
  <c r="VN37" i="2" s="1"/>
  <c r="WS37" i="2" s="1"/>
  <c r="TF57" i="2"/>
  <c r="VP57" i="2" s="1"/>
  <c r="WU57" i="2" s="1"/>
  <c r="TD12" i="2"/>
  <c r="VN12" i="2" s="1"/>
  <c r="WS12" i="2" s="1"/>
  <c r="TD23" i="2"/>
  <c r="VN23" i="2" s="1"/>
  <c r="WS23" i="2" s="1"/>
  <c r="TE41" i="2"/>
  <c r="VO41" i="2" s="1"/>
  <c r="WT41" i="2" s="1"/>
  <c r="TD4" i="2"/>
  <c r="TD25" i="2"/>
  <c r="VN25" i="2" s="1"/>
  <c r="WS25" i="2" s="1"/>
  <c r="TD30" i="2"/>
  <c r="VN30" i="2" s="1"/>
  <c r="WS30" i="2" s="1"/>
  <c r="TD19" i="2"/>
  <c r="VN19" i="2" s="1"/>
  <c r="WS19" i="2" s="1"/>
  <c r="TE51" i="2"/>
  <c r="VO51" i="2" s="1"/>
  <c r="WT51" i="2" s="1"/>
  <c r="TF76" i="2"/>
  <c r="VP76" i="2" s="1"/>
  <c r="WU76" i="2" s="1"/>
  <c r="TE55" i="2"/>
  <c r="VO55" i="2" s="1"/>
  <c r="WT55" i="2" s="1"/>
  <c r="TD39" i="2"/>
  <c r="VN39" i="2" s="1"/>
  <c r="WS39" i="2" s="1"/>
  <c r="TD36" i="2"/>
  <c r="VN36" i="2" s="1"/>
  <c r="WS36" i="2" s="1"/>
  <c r="TD20" i="2"/>
  <c r="VN20" i="2" s="1"/>
  <c r="WS20" i="2" s="1"/>
  <c r="TD58" i="2"/>
  <c r="VN58" i="2" s="1"/>
  <c r="WS58" i="2" s="1"/>
  <c r="TD27" i="2"/>
  <c r="VN27" i="2" s="1"/>
  <c r="WS27" i="2" s="1"/>
  <c r="CY76" i="29" s="1"/>
  <c r="TD28" i="2"/>
  <c r="VN28" i="2" s="1"/>
  <c r="WS28" i="2" s="1"/>
  <c r="TD26" i="2"/>
  <c r="VN26" i="2" s="1"/>
  <c r="WS26" i="2" s="1"/>
  <c r="TD22" i="2"/>
  <c r="VN22" i="2" s="1"/>
  <c r="WS22" i="2" s="1"/>
  <c r="TD17" i="2"/>
  <c r="VN17" i="2" s="1"/>
  <c r="WS17" i="2" s="1"/>
  <c r="TD9" i="2"/>
  <c r="VN9" i="2" s="1"/>
  <c r="WS9" i="2" s="1"/>
  <c r="TE78" i="2"/>
  <c r="VO78" i="2" s="1"/>
  <c r="WT78" i="2" s="1"/>
  <c r="TD31" i="2"/>
  <c r="VN31" i="2" s="1"/>
  <c r="WS31" i="2" s="1"/>
  <c r="TD32" i="2"/>
  <c r="VN32" i="2" s="1"/>
  <c r="WS32" i="2" s="1"/>
  <c r="UN16" i="2"/>
  <c r="SE41" i="2"/>
  <c r="AAN41" i="2" s="1"/>
  <c r="BN48" i="2"/>
  <c r="UO48" i="2"/>
  <c r="BN86" i="2"/>
  <c r="UO86" i="2"/>
  <c r="BM37" i="2"/>
  <c r="UN37" i="2"/>
  <c r="BM94" i="2"/>
  <c r="UN94" i="2"/>
  <c r="BM60" i="2"/>
  <c r="UN60" i="2"/>
  <c r="BM68" i="2"/>
  <c r="UN68" i="2"/>
  <c r="BM38" i="2"/>
  <c r="UN38" i="2"/>
  <c r="BM9" i="2"/>
  <c r="UN9" i="2"/>
  <c r="BM77" i="2"/>
  <c r="UN77" i="2"/>
  <c r="BN74" i="2"/>
  <c r="UO74" i="2"/>
  <c r="SE17" i="2"/>
  <c r="AAN17" i="2" s="1"/>
  <c r="BM20" i="2"/>
  <c r="UN20" i="2"/>
  <c r="BM33" i="2"/>
  <c r="UN33" i="2"/>
  <c r="RY4" i="2"/>
  <c r="BM29" i="2"/>
  <c r="UN29" i="2"/>
  <c r="BM61" i="2"/>
  <c r="UN61" i="2"/>
  <c r="BM55" i="2"/>
  <c r="UN55" i="2"/>
  <c r="BN32" i="2"/>
  <c r="UO32" i="2"/>
  <c r="SE30" i="2"/>
  <c r="AAN30" i="2" s="1"/>
  <c r="BM54" i="2"/>
  <c r="UN54" i="2"/>
  <c r="SE13" i="2"/>
  <c r="AAN13" i="2" s="1"/>
  <c r="SE21" i="2"/>
  <c r="AAN21" i="2" s="1"/>
  <c r="BM67" i="2"/>
  <c r="UN67" i="2"/>
  <c r="BM63" i="2"/>
  <c r="UN63" i="2"/>
  <c r="SE35" i="2"/>
  <c r="AAN35" i="2" s="1"/>
  <c r="SE58" i="2"/>
  <c r="AAN58" i="2" s="1"/>
  <c r="BM31" i="2"/>
  <c r="UN31" i="2"/>
  <c r="BM43" i="2"/>
  <c r="UN43" i="2"/>
  <c r="BM22" i="2"/>
  <c r="UN22" i="2"/>
  <c r="BN79" i="2"/>
  <c r="UO79" i="2"/>
  <c r="BM57" i="2"/>
  <c r="UN57" i="2"/>
  <c r="BM24" i="2"/>
  <c r="UN24" i="2"/>
  <c r="BM85" i="2"/>
  <c r="UN85" i="2"/>
  <c r="BM96" i="2"/>
  <c r="UN96" i="2"/>
  <c r="BM45" i="2"/>
  <c r="UN45" i="2"/>
  <c r="SE9" i="2"/>
  <c r="AAN9" i="2" s="1"/>
  <c r="SE37" i="2"/>
  <c r="AAN37" i="2" s="1"/>
  <c r="SE19" i="2"/>
  <c r="AAN19" i="2" s="1"/>
  <c r="SE49" i="2"/>
  <c r="AAN49" i="2" s="1"/>
  <c r="SE26" i="2"/>
  <c r="AAN26" i="2" s="1"/>
  <c r="BM70" i="2"/>
  <c r="UN70" i="2"/>
  <c r="SE78" i="2"/>
  <c r="AAN78" i="2" s="1"/>
  <c r="BM75" i="2"/>
  <c r="UN75" i="2"/>
  <c r="BM25" i="2"/>
  <c r="UN25" i="2"/>
  <c r="SE55" i="2"/>
  <c r="AAN55" i="2" s="1"/>
  <c r="BM34" i="2"/>
  <c r="UN34" i="2"/>
  <c r="BM89" i="2"/>
  <c r="UN89" i="2"/>
  <c r="BM15" i="2"/>
  <c r="UN15" i="2"/>
  <c r="BM91" i="2"/>
  <c r="UN91" i="2"/>
  <c r="BN80" i="2"/>
  <c r="UO80" i="2"/>
  <c r="BM88" i="2"/>
  <c r="UN88" i="2"/>
  <c r="BN5" i="2"/>
  <c r="UO5" i="2"/>
  <c r="BN81" i="2"/>
  <c r="UO81" i="2"/>
  <c r="BM56" i="2"/>
  <c r="UN56" i="2"/>
  <c r="BM14" i="2"/>
  <c r="UN14" i="2"/>
  <c r="BM59" i="2"/>
  <c r="UN59" i="2"/>
  <c r="SE22" i="2"/>
  <c r="AAN22" i="2" s="1"/>
  <c r="BM47" i="2"/>
  <c r="UN47" i="2"/>
  <c r="SE38" i="2"/>
  <c r="AAN38" i="2" s="1"/>
  <c r="BM6" i="2"/>
  <c r="UN6" i="2"/>
  <c r="BM50" i="2"/>
  <c r="UN50" i="2"/>
  <c r="SE62" i="2"/>
  <c r="AAN62" i="2" s="1"/>
  <c r="BM12" i="2"/>
  <c r="UN12" i="2"/>
  <c r="SE43" i="2"/>
  <c r="AAN43" i="2" s="1"/>
  <c r="BM93" i="2"/>
  <c r="UN93" i="2"/>
  <c r="SE28" i="2"/>
  <c r="AAN28" i="2" s="1"/>
  <c r="BM71" i="2"/>
  <c r="UN71" i="2"/>
  <c r="BN76" i="2"/>
  <c r="UO76" i="2"/>
  <c r="BN90" i="2"/>
  <c r="UO90" i="2"/>
  <c r="BN44" i="2"/>
  <c r="UO44" i="2"/>
  <c r="BN36" i="2"/>
  <c r="UO36" i="2"/>
  <c r="BM21" i="2"/>
  <c r="UN21" i="2"/>
  <c r="SE29" i="2"/>
  <c r="AAN29" i="2" s="1"/>
  <c r="BM8" i="2"/>
  <c r="UN8" i="2"/>
  <c r="BM41" i="2"/>
  <c r="UN41" i="2"/>
  <c r="SE57" i="2"/>
  <c r="AAN57" i="2" s="1"/>
  <c r="BM18" i="2"/>
  <c r="UN18" i="2"/>
  <c r="BM27" i="2"/>
  <c r="UN27" i="2"/>
  <c r="BM51" i="2"/>
  <c r="UN51" i="2"/>
  <c r="SE12" i="2"/>
  <c r="AAN12" i="2" s="1"/>
  <c r="SE51" i="2"/>
  <c r="AAN51" i="2" s="1"/>
  <c r="BJ4" i="2"/>
  <c r="BJ3" i="2" s="1"/>
  <c r="UK4" i="2"/>
  <c r="UK3" i="2" s="1"/>
  <c r="BM23" i="2"/>
  <c r="UN23" i="2"/>
  <c r="BM62" i="2"/>
  <c r="UN62" i="2"/>
  <c r="SE23" i="2"/>
  <c r="AAN23" i="2" s="1"/>
  <c r="SE40" i="2"/>
  <c r="AAN40" i="2" s="1"/>
  <c r="BN87" i="2"/>
  <c r="UO87" i="2"/>
  <c r="BM69" i="2"/>
  <c r="UN69" i="2"/>
  <c r="BM7" i="2"/>
  <c r="UN7" i="2"/>
  <c r="BN52" i="2"/>
  <c r="UO52" i="2"/>
  <c r="BM53" i="2"/>
  <c r="UN53" i="2"/>
  <c r="BM19" i="2"/>
  <c r="UN19" i="2"/>
  <c r="SE50" i="2"/>
  <c r="AAN50" i="2" s="1"/>
  <c r="BM17" i="2"/>
  <c r="UN17" i="2"/>
  <c r="BM39" i="2"/>
  <c r="UN39" i="2"/>
  <c r="BM13" i="2"/>
  <c r="UN13" i="2"/>
  <c r="SE31" i="2"/>
  <c r="AAN31" i="2" s="1"/>
  <c r="BM10" i="2"/>
  <c r="UN10" i="2"/>
  <c r="BM58" i="2"/>
  <c r="UN58" i="2"/>
  <c r="BM35" i="2"/>
  <c r="UN35" i="2"/>
  <c r="BM30" i="2"/>
  <c r="UN30" i="2"/>
  <c r="BM92" i="2"/>
  <c r="UN92" i="2"/>
  <c r="BM97" i="2"/>
  <c r="UN97" i="2"/>
  <c r="BM78" i="2"/>
  <c r="UN78" i="2"/>
  <c r="BM84" i="2"/>
  <c r="UN84" i="2"/>
  <c r="BM65" i="2"/>
  <c r="UN65" i="2"/>
  <c r="BN40" i="2"/>
  <c r="UO40" i="2"/>
  <c r="BM46" i="2"/>
  <c r="UN46" i="2"/>
  <c r="SE25" i="2"/>
  <c r="AAN25" i="2" s="1"/>
  <c r="BM26" i="2"/>
  <c r="UN26" i="2"/>
  <c r="BM95" i="2"/>
  <c r="UN95" i="2"/>
  <c r="BM11" i="2"/>
  <c r="UN11" i="2"/>
  <c r="BM82" i="2"/>
  <c r="UN82" i="2"/>
  <c r="BM73" i="2"/>
  <c r="UN73" i="2"/>
  <c r="SE18" i="2"/>
  <c r="AAN18" i="2" s="1"/>
  <c r="BM49" i="2"/>
  <c r="UN49" i="2"/>
  <c r="BN83" i="2"/>
  <c r="UO83" i="2"/>
  <c r="BM64" i="2"/>
  <c r="UN64" i="2"/>
  <c r="SE39" i="2"/>
  <c r="AAN39" i="2" s="1"/>
  <c r="SE45" i="2"/>
  <c r="AAN45" i="2" s="1"/>
  <c r="SE20" i="2"/>
  <c r="AAN20" i="2" s="1"/>
  <c r="SE27" i="2"/>
  <c r="AAN27" i="2" s="1"/>
  <c r="BM66" i="2"/>
  <c r="UN66" i="2"/>
  <c r="BM28" i="2"/>
  <c r="UN28" i="2"/>
  <c r="BN72" i="2"/>
  <c r="UO72" i="2"/>
  <c r="GH68" i="2"/>
  <c r="TE4" i="2"/>
  <c r="AU95" i="29" l="1"/>
  <c r="BZ95" i="29" s="1"/>
  <c r="AU6" i="29"/>
  <c r="BZ6" i="29" s="1"/>
  <c r="AU61" i="29"/>
  <c r="BZ61" i="29" s="1"/>
  <c r="AV15" i="29"/>
  <c r="CA15" i="29" s="1"/>
  <c r="AU82" i="29"/>
  <c r="BZ82" i="29" s="1"/>
  <c r="AU47" i="29"/>
  <c r="AU71" i="29"/>
  <c r="BZ71" i="29" s="1"/>
  <c r="AU73" i="29"/>
  <c r="BZ73" i="29" s="1"/>
  <c r="AU67" i="29"/>
  <c r="BZ67" i="29" s="1"/>
  <c r="AU46" i="29"/>
  <c r="BZ46" i="29" s="1"/>
  <c r="AV53" i="29"/>
  <c r="AV86" i="29"/>
  <c r="AV48" i="29"/>
  <c r="AV75" i="29"/>
  <c r="AU64" i="29"/>
  <c r="AU89" i="29"/>
  <c r="BZ89" i="29" s="1"/>
  <c r="AU63" i="29"/>
  <c r="BZ63" i="29" s="1"/>
  <c r="AU56" i="29"/>
  <c r="BZ56" i="29" s="1"/>
  <c r="AU72" i="29"/>
  <c r="BZ72" i="29" s="1"/>
  <c r="AU74" i="29"/>
  <c r="BZ74" i="29" s="1"/>
  <c r="BZ75" i="29"/>
  <c r="AU81" i="29"/>
  <c r="BZ81" i="29" s="1"/>
  <c r="AU53" i="29"/>
  <c r="BZ53" i="29" s="1"/>
  <c r="AU84" i="29"/>
  <c r="BZ84" i="29" s="1"/>
  <c r="AU10" i="29"/>
  <c r="BZ10" i="29" s="1"/>
  <c r="AU88" i="29"/>
  <c r="BZ88" i="29" s="1"/>
  <c r="AU16" i="29"/>
  <c r="BZ16" i="29" s="1"/>
  <c r="AU98" i="29"/>
  <c r="BZ98" i="29" s="1"/>
  <c r="BZ48" i="29"/>
  <c r="BZ79" i="29"/>
  <c r="MM4" i="2"/>
  <c r="OS4" i="2"/>
  <c r="AAH4" i="2"/>
  <c r="BW64" i="29"/>
  <c r="GD3" i="2"/>
  <c r="BZ92" i="29"/>
  <c r="BZ96" i="29"/>
  <c r="BZ93" i="29"/>
  <c r="BZ94" i="29"/>
  <c r="BZ34" i="29"/>
  <c r="BZ8" i="29"/>
  <c r="GI48" i="2"/>
  <c r="AV65" i="29"/>
  <c r="CA65" i="29" s="1"/>
  <c r="AV91" i="29"/>
  <c r="CA91" i="29" s="1"/>
  <c r="AV69" i="29"/>
  <c r="CA69" i="29" s="1"/>
  <c r="AW70" i="29"/>
  <c r="AV93" i="29"/>
  <c r="BZ32" i="29"/>
  <c r="AV92" i="29"/>
  <c r="AV70" i="29"/>
  <c r="CA70" i="29" s="1"/>
  <c r="AU97" i="29"/>
  <c r="BZ97" i="29" s="1"/>
  <c r="AU5" i="29"/>
  <c r="BZ5" i="29" s="1"/>
  <c r="AU90" i="29"/>
  <c r="BZ90" i="29" s="1"/>
  <c r="AV77" i="29"/>
  <c r="CA77" i="29" s="1"/>
  <c r="AV94" i="29"/>
  <c r="AV66" i="29"/>
  <c r="BZ76" i="29"/>
  <c r="BZ52" i="29"/>
  <c r="BZ36" i="29"/>
  <c r="BZ68" i="29"/>
  <c r="AU33" i="29"/>
  <c r="BZ33" i="29" s="1"/>
  <c r="AU14" i="29"/>
  <c r="BZ14" i="29" s="1"/>
  <c r="AV30" i="29"/>
  <c r="CA30" i="29" s="1"/>
  <c r="AU49" i="29"/>
  <c r="BZ49" i="29" s="1"/>
  <c r="AU60" i="29"/>
  <c r="BZ60" i="29" s="1"/>
  <c r="AV11" i="29"/>
  <c r="CA11" i="29" s="1"/>
  <c r="AV37" i="29"/>
  <c r="CA37" i="29" s="1"/>
  <c r="AV17" i="29"/>
  <c r="CA17" i="29" s="1"/>
  <c r="AV34" i="29"/>
  <c r="AV32" i="29"/>
  <c r="AV31" i="29"/>
  <c r="CA31" i="29" s="1"/>
  <c r="CY78" i="29"/>
  <c r="AV8" i="29"/>
  <c r="AV50" i="29"/>
  <c r="CA50" i="29" s="1"/>
  <c r="AW87" i="29"/>
  <c r="CB87" i="29" s="1"/>
  <c r="AV18" i="29"/>
  <c r="CA18" i="29" s="1"/>
  <c r="AV28" i="29"/>
  <c r="CA28" i="29" s="1"/>
  <c r="AV96" i="29"/>
  <c r="AV62" i="29"/>
  <c r="CA62" i="29" s="1"/>
  <c r="AV19" i="29"/>
  <c r="CA19" i="29" s="1"/>
  <c r="EC76" i="29"/>
  <c r="EC78" i="29"/>
  <c r="AV22" i="29"/>
  <c r="CA22" i="29" s="1"/>
  <c r="AV4" i="29"/>
  <c r="AV51" i="29"/>
  <c r="CA51" i="29" s="1"/>
  <c r="AV26" i="29"/>
  <c r="CA26" i="29" s="1"/>
  <c r="AU24" i="29"/>
  <c r="BZ24" i="29" s="1"/>
  <c r="AU42" i="29"/>
  <c r="BZ42" i="29" s="1"/>
  <c r="AV41" i="29"/>
  <c r="CA41" i="29" s="1"/>
  <c r="AV23" i="29"/>
  <c r="CA23" i="29" s="1"/>
  <c r="AV52" i="29"/>
  <c r="AV25" i="29"/>
  <c r="CA25" i="29" s="1"/>
  <c r="AV27" i="29"/>
  <c r="CA27" i="29" s="1"/>
  <c r="AV58" i="29"/>
  <c r="CA58" i="29" s="1"/>
  <c r="AU40" i="29"/>
  <c r="BZ40" i="29" s="1"/>
  <c r="AU54" i="29"/>
  <c r="BZ54" i="29" s="1"/>
  <c r="AT3" i="29"/>
  <c r="AV35" i="29"/>
  <c r="CA35" i="29" s="1"/>
  <c r="AU20" i="29"/>
  <c r="BZ20" i="29" s="1"/>
  <c r="AU45" i="29"/>
  <c r="BZ45" i="29" s="1"/>
  <c r="AV13" i="29"/>
  <c r="CA13" i="29" s="1"/>
  <c r="AV59" i="29"/>
  <c r="CA59" i="29" s="1"/>
  <c r="AU44" i="29"/>
  <c r="BZ44" i="29" s="1"/>
  <c r="AU55" i="29"/>
  <c r="BZ55" i="29" s="1"/>
  <c r="AV21" i="29"/>
  <c r="CA21" i="29" s="1"/>
  <c r="AV57" i="29"/>
  <c r="CA57" i="29" s="1"/>
  <c r="AV39" i="29"/>
  <c r="CA39" i="29" s="1"/>
  <c r="AV7" i="29"/>
  <c r="CA7" i="29" s="1"/>
  <c r="AV9" i="29"/>
  <c r="CA9" i="29" s="1"/>
  <c r="AU29" i="29"/>
  <c r="BZ29" i="29" s="1"/>
  <c r="AV12" i="29"/>
  <c r="CA12" i="29" s="1"/>
  <c r="K16" i="32"/>
  <c r="GI72" i="2"/>
  <c r="K14" i="28"/>
  <c r="GH67" i="2"/>
  <c r="AV38" i="29" s="1"/>
  <c r="CA38" i="29" s="1"/>
  <c r="GI82" i="2"/>
  <c r="BZ38" i="29"/>
  <c r="CA78" i="29"/>
  <c r="BZ86" i="29"/>
  <c r="BZ66" i="29"/>
  <c r="BZ43" i="29"/>
  <c r="BW47" i="29"/>
  <c r="CA85" i="29"/>
  <c r="BZ80" i="29"/>
  <c r="S11" i="28"/>
  <c r="BV100" i="29"/>
  <c r="BV3" i="29" s="1"/>
  <c r="SE76" i="2"/>
  <c r="AAN76" i="2" s="1"/>
  <c r="GE4" i="2"/>
  <c r="BW4" i="29"/>
  <c r="SE32" i="2"/>
  <c r="AAN32" i="2" s="1"/>
  <c r="SE36" i="2"/>
  <c r="AAN36" i="2" s="1"/>
  <c r="SE52" i="2"/>
  <c r="AAN52" i="2" s="1"/>
  <c r="GH90" i="2"/>
  <c r="GI94" i="2"/>
  <c r="GH32" i="2"/>
  <c r="GI16" i="2"/>
  <c r="GI58" i="2"/>
  <c r="GI96" i="2"/>
  <c r="GH52" i="2"/>
  <c r="GI64" i="2"/>
  <c r="GI34" i="2"/>
  <c r="GI73" i="2"/>
  <c r="GI14" i="2"/>
  <c r="GI31" i="2"/>
  <c r="GI35" i="2"/>
  <c r="GI10" i="2"/>
  <c r="GI11" i="2"/>
  <c r="GH74" i="2"/>
  <c r="AV43" i="29" s="1"/>
  <c r="GI51" i="2"/>
  <c r="GI63" i="2"/>
  <c r="GI20" i="2"/>
  <c r="GH76" i="2"/>
  <c r="GI28" i="2"/>
  <c r="GI84" i="2"/>
  <c r="AW85" i="29" s="1"/>
  <c r="GI80" i="2"/>
  <c r="AW80" i="29" s="1"/>
  <c r="GJ53" i="2"/>
  <c r="GI45" i="2"/>
  <c r="GI37" i="2"/>
  <c r="GI19" i="2"/>
  <c r="GI18" i="2"/>
  <c r="GI17" i="2"/>
  <c r="GI81" i="2"/>
  <c r="GI26" i="2"/>
  <c r="GI47" i="2"/>
  <c r="GI27" i="2"/>
  <c r="GI55" i="2"/>
  <c r="GI39" i="2"/>
  <c r="GI88" i="2"/>
  <c r="GI25" i="2"/>
  <c r="GI9" i="2"/>
  <c r="GH87" i="2"/>
  <c r="AV68" i="29" s="1"/>
  <c r="GI43" i="2"/>
  <c r="GI65" i="2"/>
  <c r="GI77" i="2"/>
  <c r="GI69" i="2"/>
  <c r="GI57" i="2"/>
  <c r="GI49" i="2"/>
  <c r="GI41" i="2"/>
  <c r="GH79" i="2"/>
  <c r="AV16" i="29" s="1"/>
  <c r="GI56" i="2"/>
  <c r="GI8" i="2"/>
  <c r="GI50" i="2"/>
  <c r="GI46" i="2"/>
  <c r="GJ70" i="2"/>
  <c r="GJ54" i="2"/>
  <c r="GJ38" i="2"/>
  <c r="GI22" i="2"/>
  <c r="GI13" i="2"/>
  <c r="GJ40" i="2"/>
  <c r="GI7" i="2"/>
  <c r="GI71" i="2"/>
  <c r="GI61" i="2"/>
  <c r="GI92" i="2"/>
  <c r="GI93" i="2"/>
  <c r="GI75" i="2"/>
  <c r="GI95" i="2"/>
  <c r="GI24" i="2"/>
  <c r="GJ78" i="2"/>
  <c r="GJ62" i="2"/>
  <c r="GJ30" i="2"/>
  <c r="GJ86" i="2"/>
  <c r="GH36" i="2"/>
  <c r="CA83" i="29" s="1"/>
  <c r="GI60" i="2"/>
  <c r="GI23" i="2"/>
  <c r="GI89" i="2"/>
  <c r="GI12" i="2"/>
  <c r="GI97" i="2"/>
  <c r="GI6" i="2"/>
  <c r="GI91" i="2"/>
  <c r="GI33" i="2"/>
  <c r="GI29" i="2"/>
  <c r="GI83" i="2"/>
  <c r="GI59" i="2"/>
  <c r="GI66" i="2"/>
  <c r="GI5" i="2"/>
  <c r="GH44" i="2"/>
  <c r="AV33" i="29" s="1"/>
  <c r="CA33" i="29" s="1"/>
  <c r="GI21" i="2"/>
  <c r="GI15" i="2"/>
  <c r="GI85" i="2"/>
  <c r="AW36" i="29" s="1"/>
  <c r="DT4" i="2"/>
  <c r="DT3" i="2" s="1"/>
  <c r="XX22" i="2"/>
  <c r="ZC22" i="2"/>
  <c r="XX20" i="2"/>
  <c r="ZC20" i="2"/>
  <c r="XX19" i="2"/>
  <c r="ZC19" i="2"/>
  <c r="XY41" i="2"/>
  <c r="ZD41" i="2"/>
  <c r="XX12" i="2"/>
  <c r="ZC12" i="2"/>
  <c r="XZ57" i="2"/>
  <c r="ZE57" i="2"/>
  <c r="XX29" i="2"/>
  <c r="ZC29" i="2"/>
  <c r="XX43" i="2"/>
  <c r="ZC43" i="2"/>
  <c r="XY78" i="2"/>
  <c r="ZD78" i="2"/>
  <c r="XX26" i="2"/>
  <c r="ZC26" i="2"/>
  <c r="XX27" i="2"/>
  <c r="ED76" i="29" s="1"/>
  <c r="ZC27" i="2"/>
  <c r="XX36" i="2"/>
  <c r="ZC36" i="2"/>
  <c r="XY55" i="2"/>
  <c r="ZD55" i="2"/>
  <c r="XX30" i="2"/>
  <c r="ZC30" i="2"/>
  <c r="XX23" i="2"/>
  <c r="ZC23" i="2"/>
  <c r="XX37" i="2"/>
  <c r="ZC37" i="2"/>
  <c r="XX52" i="2"/>
  <c r="ZC52" i="2"/>
  <c r="XX45" i="2"/>
  <c r="ZC45" i="2"/>
  <c r="XX21" i="2"/>
  <c r="ZC21" i="2"/>
  <c r="XX9" i="2"/>
  <c r="ZC9" i="2"/>
  <c r="XX28" i="2"/>
  <c r="ZC28" i="2"/>
  <c r="XZ76" i="2"/>
  <c r="ZE76" i="2"/>
  <c r="XX25" i="2"/>
  <c r="ZC25" i="2"/>
  <c r="XX18" i="2"/>
  <c r="ZC18" i="2"/>
  <c r="XX40" i="2"/>
  <c r="ZC40" i="2"/>
  <c r="XX49" i="2"/>
  <c r="ZC49" i="2"/>
  <c r="XY50" i="2"/>
  <c r="ZD50" i="2"/>
  <c r="XX35" i="2"/>
  <c r="ZC35" i="2"/>
  <c r="XX31" i="2"/>
  <c r="ZC31" i="2"/>
  <c r="XX32" i="2"/>
  <c r="ZC32" i="2"/>
  <c r="XX17" i="2"/>
  <c r="ZC17" i="2"/>
  <c r="XX58" i="2"/>
  <c r="ZC58" i="2"/>
  <c r="XX39" i="2"/>
  <c r="ZC39" i="2"/>
  <c r="XY51" i="2"/>
  <c r="ZD51" i="2"/>
  <c r="XY38" i="2"/>
  <c r="ZD38" i="2"/>
  <c r="XX13" i="2"/>
  <c r="ZC13" i="2"/>
  <c r="XY62" i="2"/>
  <c r="ZD62" i="2"/>
  <c r="RB78" i="2"/>
  <c r="RB58" i="2"/>
  <c r="RB52" i="2"/>
  <c r="RB40" i="2"/>
  <c r="RB36" i="2"/>
  <c r="RB30" i="2"/>
  <c r="RB26" i="2"/>
  <c r="RB20" i="2"/>
  <c r="RB18" i="2"/>
  <c r="RB51" i="2"/>
  <c r="RB49" i="2"/>
  <c r="RB39" i="2"/>
  <c r="RB35" i="2"/>
  <c r="RB29" i="2"/>
  <c r="RB27" i="2"/>
  <c r="RB25" i="2"/>
  <c r="RB21" i="2"/>
  <c r="RB17" i="2"/>
  <c r="RB9" i="2"/>
  <c r="RB76" i="2"/>
  <c r="RB62" i="2"/>
  <c r="RB50" i="2"/>
  <c r="RB38" i="2"/>
  <c r="RB32" i="2"/>
  <c r="RB28" i="2"/>
  <c r="RB22" i="2"/>
  <c r="RB12" i="2"/>
  <c r="RB4" i="2"/>
  <c r="RB57" i="2"/>
  <c r="RB55" i="2"/>
  <c r="RB45" i="2"/>
  <c r="RB43" i="2"/>
  <c r="RB41" i="2"/>
  <c r="RB37" i="2"/>
  <c r="RB31" i="2"/>
  <c r="RB23" i="2"/>
  <c r="RB19" i="2"/>
  <c r="RB13" i="2"/>
  <c r="TE12" i="2"/>
  <c r="VO12" i="2" s="1"/>
  <c r="WT12" i="2" s="1"/>
  <c r="TG57" i="2"/>
  <c r="VQ57" i="2" s="1"/>
  <c r="WV57" i="2" s="1"/>
  <c r="TF38" i="2"/>
  <c r="VP38" i="2" s="1"/>
  <c r="WU38" i="2" s="1"/>
  <c r="TE20" i="2"/>
  <c r="VO20" i="2" s="1"/>
  <c r="WT20" i="2" s="1"/>
  <c r="TF55" i="2"/>
  <c r="VP55" i="2" s="1"/>
  <c r="WU55" i="2" s="1"/>
  <c r="TE45" i="2"/>
  <c r="VO45" i="2" s="1"/>
  <c r="WT45" i="2" s="1"/>
  <c r="TE21" i="2"/>
  <c r="VO21" i="2" s="1"/>
  <c r="WT21" i="2" s="1"/>
  <c r="TF62" i="2"/>
  <c r="VP62" i="2" s="1"/>
  <c r="WU62" i="2" s="1"/>
  <c r="TE31" i="2"/>
  <c r="VO31" i="2" s="1"/>
  <c r="WT31" i="2" s="1"/>
  <c r="TE9" i="2"/>
  <c r="VO9" i="2" s="1"/>
  <c r="WT9" i="2" s="1"/>
  <c r="TE26" i="2"/>
  <c r="VO26" i="2" s="1"/>
  <c r="WT26" i="2" s="1"/>
  <c r="TE49" i="2"/>
  <c r="VO49" i="2" s="1"/>
  <c r="WT49" i="2" s="1"/>
  <c r="TF50" i="2"/>
  <c r="VP50" i="2" s="1"/>
  <c r="WU50" i="2" s="1"/>
  <c r="TF51" i="2"/>
  <c r="VP51" i="2" s="1"/>
  <c r="WU51" i="2" s="1"/>
  <c r="TE23" i="2"/>
  <c r="VO23" i="2" s="1"/>
  <c r="WT23" i="2" s="1"/>
  <c r="TE37" i="2"/>
  <c r="VO37" i="2" s="1"/>
  <c r="WT37" i="2" s="1"/>
  <c r="TE40" i="2"/>
  <c r="VO40" i="2" s="1"/>
  <c r="WT40" i="2" s="1"/>
  <c r="TE58" i="2"/>
  <c r="VO58" i="2" s="1"/>
  <c r="WT58" i="2" s="1"/>
  <c r="TE36" i="2"/>
  <c r="VO36" i="2" s="1"/>
  <c r="WT36" i="2" s="1"/>
  <c r="TE29" i="2"/>
  <c r="VO29" i="2" s="1"/>
  <c r="WT29" i="2" s="1"/>
  <c r="TE43" i="2"/>
  <c r="VO43" i="2" s="1"/>
  <c r="WT43" i="2" s="1"/>
  <c r="TE35" i="2"/>
  <c r="VO35" i="2" s="1"/>
  <c r="WT35" i="2" s="1"/>
  <c r="TE32" i="2"/>
  <c r="VO32" i="2" s="1"/>
  <c r="WT32" i="2" s="1"/>
  <c r="TF78" i="2"/>
  <c r="VP78" i="2" s="1"/>
  <c r="WU78" i="2" s="1"/>
  <c r="TE17" i="2"/>
  <c r="VO17" i="2" s="1"/>
  <c r="WT17" i="2" s="1"/>
  <c r="TE18" i="2"/>
  <c r="VO18" i="2" s="1"/>
  <c r="WT18" i="2" s="1"/>
  <c r="TE28" i="2"/>
  <c r="VO28" i="2" s="1"/>
  <c r="WT28" i="2" s="1"/>
  <c r="TE13" i="2"/>
  <c r="VO13" i="2" s="1"/>
  <c r="WT13" i="2" s="1"/>
  <c r="TE25" i="2"/>
  <c r="VO25" i="2" s="1"/>
  <c r="WT25" i="2" s="1"/>
  <c r="TF41" i="2"/>
  <c r="VP41" i="2" s="1"/>
  <c r="WU41" i="2" s="1"/>
  <c r="TE19" i="2"/>
  <c r="VO19" i="2" s="1"/>
  <c r="WT19" i="2" s="1"/>
  <c r="VN4" i="2"/>
  <c r="WS4" i="2" s="1"/>
  <c r="TE52" i="2"/>
  <c r="VO52" i="2" s="1"/>
  <c r="WT52" i="2" s="1"/>
  <c r="TE39" i="2"/>
  <c r="VO39" i="2" s="1"/>
  <c r="WT39" i="2" s="1"/>
  <c r="TG76" i="2"/>
  <c r="VQ76" i="2" s="1"/>
  <c r="WV76" i="2" s="1"/>
  <c r="TE22" i="2"/>
  <c r="VO22" i="2" s="1"/>
  <c r="WT22" i="2" s="1"/>
  <c r="TE27" i="2"/>
  <c r="VO27" i="2" s="1"/>
  <c r="WT27" i="2" s="1"/>
  <c r="TE30" i="2"/>
  <c r="VO30" i="2" s="1"/>
  <c r="WT30" i="2" s="1"/>
  <c r="VO4" i="2"/>
  <c r="WT4" i="2" s="1"/>
  <c r="BO72" i="2"/>
  <c r="UP72" i="2"/>
  <c r="BN28" i="2"/>
  <c r="UO28" i="2"/>
  <c r="SF20" i="2"/>
  <c r="AAO20" i="2" s="1"/>
  <c r="SF39" i="2"/>
  <c r="AAO39" i="2" s="1"/>
  <c r="BO83" i="2"/>
  <c r="UP83" i="2"/>
  <c r="BN73" i="2"/>
  <c r="UO73" i="2"/>
  <c r="BN11" i="2"/>
  <c r="UO11" i="2"/>
  <c r="BN26" i="2"/>
  <c r="UO26" i="2"/>
  <c r="BN46" i="2"/>
  <c r="UO46" i="2"/>
  <c r="BN65" i="2"/>
  <c r="UO65" i="2"/>
  <c r="BN97" i="2"/>
  <c r="UO97" i="2"/>
  <c r="BN30" i="2"/>
  <c r="UO30" i="2"/>
  <c r="BN58" i="2"/>
  <c r="UO58" i="2"/>
  <c r="SF31" i="2"/>
  <c r="AAO31" i="2" s="1"/>
  <c r="BN39" i="2"/>
  <c r="UO39" i="2"/>
  <c r="SF50" i="2"/>
  <c r="AAO50" i="2" s="1"/>
  <c r="BN53" i="2"/>
  <c r="UO53" i="2"/>
  <c r="BN7" i="2"/>
  <c r="UO7" i="2"/>
  <c r="BN69" i="2"/>
  <c r="UO69" i="2"/>
  <c r="SF23" i="2"/>
  <c r="AAO23" i="2" s="1"/>
  <c r="BN23" i="2"/>
  <c r="UO23" i="2"/>
  <c r="SF51" i="2"/>
  <c r="AAO51" i="2" s="1"/>
  <c r="BN51" i="2"/>
  <c r="UO51" i="2"/>
  <c r="BN18" i="2"/>
  <c r="UO18" i="2"/>
  <c r="BN41" i="2"/>
  <c r="UO41" i="2"/>
  <c r="SF29" i="2"/>
  <c r="AAO29" i="2" s="1"/>
  <c r="BO36" i="2"/>
  <c r="UP36" i="2"/>
  <c r="BO90" i="2"/>
  <c r="UP90" i="2"/>
  <c r="BN66" i="2"/>
  <c r="UO66" i="2"/>
  <c r="SF27" i="2"/>
  <c r="AAO27" i="2" s="1"/>
  <c r="SF45" i="2"/>
  <c r="AAO45" i="2" s="1"/>
  <c r="BN64" i="2"/>
  <c r="UO64" i="2"/>
  <c r="BN49" i="2"/>
  <c r="UO49" i="2"/>
  <c r="SF18" i="2"/>
  <c r="AAO18" i="2" s="1"/>
  <c r="BN82" i="2"/>
  <c r="UO82" i="2"/>
  <c r="BN95" i="2"/>
  <c r="UO95" i="2"/>
  <c r="SF25" i="2"/>
  <c r="AAO25" i="2" s="1"/>
  <c r="BO40" i="2"/>
  <c r="UP40" i="2"/>
  <c r="BN84" i="2"/>
  <c r="UO84" i="2"/>
  <c r="BN78" i="2"/>
  <c r="UO78" i="2"/>
  <c r="BN92" i="2"/>
  <c r="UO92" i="2"/>
  <c r="BN35" i="2"/>
  <c r="UO35" i="2"/>
  <c r="BN10" i="2"/>
  <c r="UO10" i="2"/>
  <c r="BN13" i="2"/>
  <c r="UO13" i="2"/>
  <c r="BN17" i="2"/>
  <c r="UO17" i="2"/>
  <c r="BN19" i="2"/>
  <c r="UO19" i="2"/>
  <c r="BO52" i="2"/>
  <c r="UP52" i="2"/>
  <c r="BO87" i="2"/>
  <c r="UP87" i="2"/>
  <c r="SF40" i="2"/>
  <c r="AAO40" i="2" s="1"/>
  <c r="BN62" i="2"/>
  <c r="UO62" i="2"/>
  <c r="BK4" i="2"/>
  <c r="BK3" i="2" s="1"/>
  <c r="UL4" i="2"/>
  <c r="UL3" i="2" s="1"/>
  <c r="SF12" i="2"/>
  <c r="AAO12" i="2" s="1"/>
  <c r="BN27" i="2"/>
  <c r="UO27" i="2"/>
  <c r="SF57" i="2"/>
  <c r="AAO57" i="2" s="1"/>
  <c r="BN8" i="2"/>
  <c r="UO8" i="2"/>
  <c r="BN21" i="2"/>
  <c r="UO21" i="2"/>
  <c r="BO44" i="2"/>
  <c r="UP44" i="2"/>
  <c r="BO76" i="2"/>
  <c r="UP76" i="2"/>
  <c r="SF28" i="2"/>
  <c r="AAO28" i="2" s="1"/>
  <c r="BN12" i="2"/>
  <c r="UO12" i="2"/>
  <c r="BN6" i="2"/>
  <c r="UO6" i="2"/>
  <c r="BN47" i="2"/>
  <c r="UO47" i="2"/>
  <c r="SF22" i="2"/>
  <c r="AAO22" i="2" s="1"/>
  <c r="BN14" i="2"/>
  <c r="UO14" i="2"/>
  <c r="BO81" i="2"/>
  <c r="UP81" i="2"/>
  <c r="BO5" i="2"/>
  <c r="UP5" i="2"/>
  <c r="BN88" i="2"/>
  <c r="UO88" i="2"/>
  <c r="BN91" i="2"/>
  <c r="UO91" i="2"/>
  <c r="BN89" i="2"/>
  <c r="UO89" i="2"/>
  <c r="BN34" i="2"/>
  <c r="UO34" i="2"/>
  <c r="BN25" i="2"/>
  <c r="UO25" i="2"/>
  <c r="SF78" i="2"/>
  <c r="AAO78" i="2" s="1"/>
  <c r="SF26" i="2"/>
  <c r="AAO26" i="2" s="1"/>
  <c r="SF49" i="2"/>
  <c r="AAO49" i="2" s="1"/>
  <c r="SF37" i="2"/>
  <c r="AAO37" i="2" s="1"/>
  <c r="BN45" i="2"/>
  <c r="UO45" i="2"/>
  <c r="BN85" i="2"/>
  <c r="UO85" i="2"/>
  <c r="BN57" i="2"/>
  <c r="UO57" i="2"/>
  <c r="BN22" i="2"/>
  <c r="UO22" i="2"/>
  <c r="BN31" i="2"/>
  <c r="UO31" i="2"/>
  <c r="SF58" i="2"/>
  <c r="AAO58" i="2" s="1"/>
  <c r="SF35" i="2"/>
  <c r="AAO35" i="2" s="1"/>
  <c r="BN67" i="2"/>
  <c r="UO67" i="2"/>
  <c r="BN54" i="2"/>
  <c r="UO54" i="2"/>
  <c r="BO32" i="2"/>
  <c r="UP32" i="2"/>
  <c r="BN61" i="2"/>
  <c r="UO61" i="2"/>
  <c r="RZ4" i="2"/>
  <c r="BN20" i="2"/>
  <c r="UO20" i="2"/>
  <c r="BO74" i="2"/>
  <c r="UP74" i="2"/>
  <c r="BN9" i="2"/>
  <c r="UO9" i="2"/>
  <c r="BN68" i="2"/>
  <c r="UO68" i="2"/>
  <c r="BN94" i="2"/>
  <c r="UO94" i="2"/>
  <c r="BO86" i="2"/>
  <c r="UP86" i="2"/>
  <c r="SF41" i="2"/>
  <c r="AAO41" i="2" s="1"/>
  <c r="BN71" i="2"/>
  <c r="UO71" i="2"/>
  <c r="BN93" i="2"/>
  <c r="UO93" i="2"/>
  <c r="SF43" i="2"/>
  <c r="AAO43" i="2" s="1"/>
  <c r="SF62" i="2"/>
  <c r="AAO62" i="2" s="1"/>
  <c r="BN50" i="2"/>
  <c r="UO50" i="2"/>
  <c r="SF38" i="2"/>
  <c r="AAO38" i="2" s="1"/>
  <c r="BN59" i="2"/>
  <c r="UO59" i="2"/>
  <c r="BN56" i="2"/>
  <c r="UO56" i="2"/>
  <c r="BO80" i="2"/>
  <c r="UP80" i="2"/>
  <c r="BN15" i="2"/>
  <c r="UO15" i="2"/>
  <c r="SF55" i="2"/>
  <c r="AAO55" i="2" s="1"/>
  <c r="BN75" i="2"/>
  <c r="UO75" i="2"/>
  <c r="BN70" i="2"/>
  <c r="UO70" i="2"/>
  <c r="SF19" i="2"/>
  <c r="AAO19" i="2" s="1"/>
  <c r="SF9" i="2"/>
  <c r="AAO9" i="2" s="1"/>
  <c r="BN96" i="2"/>
  <c r="UO96" i="2"/>
  <c r="BN24" i="2"/>
  <c r="UO24" i="2"/>
  <c r="BO79" i="2"/>
  <c r="UP79" i="2"/>
  <c r="BN43" i="2"/>
  <c r="UO43" i="2"/>
  <c r="BN63" i="2"/>
  <c r="UO63" i="2"/>
  <c r="SF21" i="2"/>
  <c r="AAO21" i="2" s="1"/>
  <c r="SF13" i="2"/>
  <c r="AAO13" i="2" s="1"/>
  <c r="SF30" i="2"/>
  <c r="AAO30" i="2" s="1"/>
  <c r="BN55" i="2"/>
  <c r="UO55" i="2"/>
  <c r="BN29" i="2"/>
  <c r="UO29" i="2"/>
  <c r="BN33" i="2"/>
  <c r="UO33" i="2"/>
  <c r="SF17" i="2"/>
  <c r="AAO17" i="2" s="1"/>
  <c r="BN77" i="2"/>
  <c r="UO77" i="2"/>
  <c r="BN38" i="2"/>
  <c r="UO38" i="2"/>
  <c r="BN60" i="2"/>
  <c r="UO60" i="2"/>
  <c r="BN37" i="2"/>
  <c r="UO37" i="2"/>
  <c r="BO48" i="2"/>
  <c r="UP48" i="2"/>
  <c r="UO16" i="2"/>
  <c r="GI68" i="2"/>
  <c r="TF4" i="2"/>
  <c r="AV79" i="29" l="1"/>
  <c r="AV95" i="29"/>
  <c r="CA95" i="29" s="1"/>
  <c r="AV88" i="29"/>
  <c r="CA88" i="29" s="1"/>
  <c r="AV6" i="29"/>
  <c r="CA6" i="29" s="1"/>
  <c r="AV61" i="29"/>
  <c r="CA61" i="29" s="1"/>
  <c r="CA53" i="29"/>
  <c r="AW15" i="29"/>
  <c r="CB15" i="29" s="1"/>
  <c r="AV84" i="29"/>
  <c r="CA84" i="29" s="1"/>
  <c r="AV63" i="29"/>
  <c r="CA63" i="29" s="1"/>
  <c r="AV47" i="29"/>
  <c r="AV73" i="29"/>
  <c r="CA73" i="29" s="1"/>
  <c r="AV71" i="29"/>
  <c r="CA71" i="29" s="1"/>
  <c r="AV67" i="29"/>
  <c r="CA67" i="29" s="1"/>
  <c r="AV98" i="29"/>
  <c r="CA98" i="29" s="1"/>
  <c r="AV46" i="29"/>
  <c r="CA46" i="29" s="1"/>
  <c r="AV81" i="29"/>
  <c r="CA81" i="29" s="1"/>
  <c r="AV64" i="29"/>
  <c r="AW75" i="29"/>
  <c r="AW86" i="29"/>
  <c r="AW53" i="29"/>
  <c r="AW92" i="29"/>
  <c r="AW48" i="29"/>
  <c r="AV72" i="29"/>
  <c r="CA72" i="29" s="1"/>
  <c r="AV56" i="29"/>
  <c r="CA56" i="29" s="1"/>
  <c r="AV89" i="29"/>
  <c r="CA89" i="29" s="1"/>
  <c r="AV82" i="29"/>
  <c r="CA82" i="29" s="1"/>
  <c r="AV74" i="29"/>
  <c r="CA74" i="29" s="1"/>
  <c r="CA48" i="29"/>
  <c r="CA79" i="29"/>
  <c r="AAI4" i="2"/>
  <c r="BX64" i="29"/>
  <c r="GE3" i="2"/>
  <c r="OT4" i="2"/>
  <c r="MN4" i="2"/>
  <c r="CA92" i="29"/>
  <c r="CA96" i="29"/>
  <c r="CA93" i="29"/>
  <c r="CA75" i="29"/>
  <c r="CA94" i="29"/>
  <c r="CA34" i="29"/>
  <c r="CA8" i="29"/>
  <c r="CB70" i="29"/>
  <c r="CA52" i="29"/>
  <c r="GJ48" i="2"/>
  <c r="AW66" i="29"/>
  <c r="AW91" i="29"/>
  <c r="CB91" i="29" s="1"/>
  <c r="AW69" i="29"/>
  <c r="CB69" i="29" s="1"/>
  <c r="AW65" i="29"/>
  <c r="CB65" i="29" s="1"/>
  <c r="AW94" i="29"/>
  <c r="CA76" i="29"/>
  <c r="CA32" i="29"/>
  <c r="AV90" i="29"/>
  <c r="CA90" i="29" s="1"/>
  <c r="AW93" i="29"/>
  <c r="CB93" i="29" s="1"/>
  <c r="AX70" i="29"/>
  <c r="AW77" i="29"/>
  <c r="CB77" i="29" s="1"/>
  <c r="AV10" i="29"/>
  <c r="CA10" i="29" s="1"/>
  <c r="AV97" i="29"/>
  <c r="CA97" i="29" s="1"/>
  <c r="CA36" i="29"/>
  <c r="CA68" i="29"/>
  <c r="AV5" i="29"/>
  <c r="CA5" i="29" s="1"/>
  <c r="AW12" i="29"/>
  <c r="CB12" i="29" s="1"/>
  <c r="AW39" i="29"/>
  <c r="CB39" i="29" s="1"/>
  <c r="AV49" i="29"/>
  <c r="CA49" i="29" s="1"/>
  <c r="AW35" i="29"/>
  <c r="CB35" i="29" s="1"/>
  <c r="AV14" i="29"/>
  <c r="CA14" i="29" s="1"/>
  <c r="AV60" i="29"/>
  <c r="CA60" i="29" s="1"/>
  <c r="AW30" i="29"/>
  <c r="CB30" i="29" s="1"/>
  <c r="AW28" i="29"/>
  <c r="CB28" i="29" s="1"/>
  <c r="AW18" i="29"/>
  <c r="CB18" i="29" s="1"/>
  <c r="AW11" i="29"/>
  <c r="CB11" i="29" s="1"/>
  <c r="AW26" i="29"/>
  <c r="CB26" i="29" s="1"/>
  <c r="AW17" i="29"/>
  <c r="CB17" i="29" s="1"/>
  <c r="CZ78" i="29"/>
  <c r="AV24" i="29"/>
  <c r="CA24" i="29" s="1"/>
  <c r="AV42" i="29"/>
  <c r="CA42" i="29" s="1"/>
  <c r="AW31" i="29"/>
  <c r="CB31" i="29" s="1"/>
  <c r="ED78" i="29"/>
  <c r="AU3" i="29"/>
  <c r="AW37" i="29"/>
  <c r="CB37" i="29" s="1"/>
  <c r="AX87" i="29"/>
  <c r="CC87" i="29" s="1"/>
  <c r="AW32" i="29"/>
  <c r="AW9" i="29"/>
  <c r="CB9" i="29" s="1"/>
  <c r="AV20" i="29"/>
  <c r="CA20" i="29" s="1"/>
  <c r="AW25" i="29"/>
  <c r="CB25" i="29" s="1"/>
  <c r="AW96" i="29"/>
  <c r="AW62" i="29"/>
  <c r="CB62" i="29" s="1"/>
  <c r="AW13" i="29"/>
  <c r="CB13" i="29" s="1"/>
  <c r="AW59" i="29"/>
  <c r="CB59" i="29" s="1"/>
  <c r="AV44" i="29"/>
  <c r="CA44" i="29" s="1"/>
  <c r="AV55" i="29"/>
  <c r="CA55" i="29" s="1"/>
  <c r="AW7" i="29"/>
  <c r="CB7" i="29" s="1"/>
  <c r="AW8" i="29"/>
  <c r="AW50" i="29"/>
  <c r="CB50" i="29" s="1"/>
  <c r="AW34" i="29"/>
  <c r="AV40" i="29"/>
  <c r="AV54" i="29"/>
  <c r="CA54" i="29" s="1"/>
  <c r="AW22" i="29"/>
  <c r="CB22" i="29" s="1"/>
  <c r="AW41" i="29"/>
  <c r="CB41" i="29" s="1"/>
  <c r="AW19" i="29"/>
  <c r="CB19" i="29" s="1"/>
  <c r="AW4" i="29"/>
  <c r="AW51" i="29"/>
  <c r="CB51" i="29" s="1"/>
  <c r="AW23" i="29"/>
  <c r="CB23" i="29" s="1"/>
  <c r="AW52" i="29"/>
  <c r="AW21" i="29"/>
  <c r="CB21" i="29" s="1"/>
  <c r="AW57" i="29"/>
  <c r="CB57" i="29" s="1"/>
  <c r="AW27" i="29"/>
  <c r="CB27" i="29" s="1"/>
  <c r="AW58" i="29"/>
  <c r="CB58" i="29" s="1"/>
  <c r="AV45" i="29"/>
  <c r="CA45" i="29" s="1"/>
  <c r="AV29" i="29"/>
  <c r="CA29" i="29" s="1"/>
  <c r="CZ76" i="29"/>
  <c r="L16" i="32"/>
  <c r="GJ72" i="2"/>
  <c r="GI67" i="2"/>
  <c r="AW38" i="29" s="1"/>
  <c r="GJ82" i="2"/>
  <c r="F15" i="28"/>
  <c r="K15" i="28" s="1"/>
  <c r="CB85" i="29"/>
  <c r="CA80" i="29"/>
  <c r="CA43" i="29"/>
  <c r="CA66" i="29"/>
  <c r="CA16" i="29"/>
  <c r="CA86" i="29"/>
  <c r="CB78" i="29"/>
  <c r="BX47" i="29"/>
  <c r="S12" i="28"/>
  <c r="BW100" i="29"/>
  <c r="BW3" i="29" s="1"/>
  <c r="SF36" i="2"/>
  <c r="AAO36" i="2" s="1"/>
  <c r="GF4" i="2"/>
  <c r="SF76" i="2"/>
  <c r="AAO76" i="2" s="1"/>
  <c r="BX4" i="29"/>
  <c r="SF52" i="2"/>
  <c r="AAO52" i="2" s="1"/>
  <c r="SF32" i="2"/>
  <c r="AAO32" i="2" s="1"/>
  <c r="GJ85" i="2"/>
  <c r="AX36" i="29" s="1"/>
  <c r="GJ15" i="2"/>
  <c r="GJ21" i="2"/>
  <c r="GI79" i="2"/>
  <c r="AW16" i="29" s="1"/>
  <c r="GJ41" i="2"/>
  <c r="GJ49" i="2"/>
  <c r="GJ57" i="2"/>
  <c r="GJ69" i="2"/>
  <c r="GJ77" i="2"/>
  <c r="GJ65" i="2"/>
  <c r="GJ43" i="2"/>
  <c r="GI74" i="2"/>
  <c r="AW43" i="29" s="1"/>
  <c r="GJ11" i="2"/>
  <c r="GJ10" i="2"/>
  <c r="GJ35" i="2"/>
  <c r="GJ31" i="2"/>
  <c r="GJ14" i="2"/>
  <c r="GJ73" i="2"/>
  <c r="GJ34" i="2"/>
  <c r="GJ64" i="2"/>
  <c r="GI52" i="2"/>
  <c r="GJ96" i="2"/>
  <c r="GJ58" i="2"/>
  <c r="GJ16" i="2"/>
  <c r="GI32" i="2"/>
  <c r="GJ94" i="2"/>
  <c r="GI44" i="2"/>
  <c r="AW6" i="29" s="1"/>
  <c r="CB6" i="29" s="1"/>
  <c r="GJ5" i="2"/>
  <c r="GJ66" i="2"/>
  <c r="GJ59" i="2"/>
  <c r="GJ83" i="2"/>
  <c r="GJ29" i="2"/>
  <c r="GJ33" i="2"/>
  <c r="GJ91" i="2"/>
  <c r="GJ6" i="2"/>
  <c r="GJ97" i="2"/>
  <c r="GJ12" i="2"/>
  <c r="GJ89" i="2"/>
  <c r="GJ23" i="2"/>
  <c r="GJ60" i="2"/>
  <c r="GI36" i="2"/>
  <c r="CB83" i="29" s="1"/>
  <c r="GK86" i="2"/>
  <c r="GK30" i="2"/>
  <c r="GK62" i="2"/>
  <c r="GK78" i="2"/>
  <c r="GJ24" i="2"/>
  <c r="GJ95" i="2"/>
  <c r="GJ75" i="2"/>
  <c r="GJ93" i="2"/>
  <c r="GJ92" i="2"/>
  <c r="GJ61" i="2"/>
  <c r="GJ71" i="2"/>
  <c r="GJ7" i="2"/>
  <c r="GK40" i="2"/>
  <c r="GJ13" i="2"/>
  <c r="GJ22" i="2"/>
  <c r="GK38" i="2"/>
  <c r="GK54" i="2"/>
  <c r="GK70" i="2"/>
  <c r="GJ46" i="2"/>
  <c r="GJ50" i="2"/>
  <c r="GJ8" i="2"/>
  <c r="GJ56" i="2"/>
  <c r="GI87" i="2"/>
  <c r="AW68" i="29" s="1"/>
  <c r="GJ9" i="2"/>
  <c r="GJ25" i="2"/>
  <c r="GJ88" i="2"/>
  <c r="GJ39" i="2"/>
  <c r="GJ55" i="2"/>
  <c r="GJ27" i="2"/>
  <c r="GJ47" i="2"/>
  <c r="GJ26" i="2"/>
  <c r="GJ81" i="2"/>
  <c r="GJ17" i="2"/>
  <c r="GJ18" i="2"/>
  <c r="GJ19" i="2"/>
  <c r="GJ37" i="2"/>
  <c r="GJ45" i="2"/>
  <c r="GK53" i="2"/>
  <c r="GJ80" i="2"/>
  <c r="AX80" i="29" s="1"/>
  <c r="GJ84" i="2"/>
  <c r="AX85" i="29" s="1"/>
  <c r="GJ28" i="2"/>
  <c r="GI76" i="2"/>
  <c r="GJ20" i="2"/>
  <c r="GJ63" i="2"/>
  <c r="GJ51" i="2"/>
  <c r="GI90" i="2"/>
  <c r="DU4" i="2"/>
  <c r="DU3" i="2" s="1"/>
  <c r="XY4" i="2"/>
  <c r="ZD4" i="2"/>
  <c r="YA76" i="2"/>
  <c r="ZF76" i="2"/>
  <c r="XY28" i="2"/>
  <c r="ZD28" i="2"/>
  <c r="XY32" i="2"/>
  <c r="ZD32" i="2"/>
  <c r="XY58" i="2"/>
  <c r="ZD58" i="2"/>
  <c r="XZ51" i="2"/>
  <c r="ZE51" i="2"/>
  <c r="XY31" i="2"/>
  <c r="ZD31" i="2"/>
  <c r="XZ55" i="2"/>
  <c r="ZE55" i="2"/>
  <c r="YA57" i="2"/>
  <c r="ZF57" i="2"/>
  <c r="XY30" i="2"/>
  <c r="ZD30" i="2"/>
  <c r="XY25" i="2"/>
  <c r="ZD25" i="2"/>
  <c r="XY18" i="2"/>
  <c r="ZD18" i="2"/>
  <c r="XY29" i="2"/>
  <c r="ZD29" i="2"/>
  <c r="XY40" i="2"/>
  <c r="ZD40" i="2"/>
  <c r="XZ50" i="2"/>
  <c r="ZE50" i="2"/>
  <c r="XZ62" i="2"/>
  <c r="ZE62" i="2"/>
  <c r="XY20" i="2"/>
  <c r="ZD20" i="2"/>
  <c r="XY12" i="2"/>
  <c r="ZD12" i="2"/>
  <c r="XY27" i="2"/>
  <c r="ZD27" i="2"/>
  <c r="XY39" i="2"/>
  <c r="ZD39" i="2"/>
  <c r="XX4" i="2"/>
  <c r="ZC4" i="2"/>
  <c r="XY13" i="2"/>
  <c r="ZD13" i="2"/>
  <c r="XY17" i="2"/>
  <c r="ZD17" i="2"/>
  <c r="XY35" i="2"/>
  <c r="ZD35" i="2"/>
  <c r="XY26" i="2"/>
  <c r="ZD26" i="2"/>
  <c r="XY21" i="2"/>
  <c r="ZD21" i="2"/>
  <c r="XZ38" i="2"/>
  <c r="ZE38" i="2"/>
  <c r="XZ41" i="2"/>
  <c r="ZE41" i="2"/>
  <c r="XY22" i="2"/>
  <c r="ZD22" i="2"/>
  <c r="XY52" i="2"/>
  <c r="ZD52" i="2"/>
  <c r="XY19" i="2"/>
  <c r="ZD19" i="2"/>
  <c r="XZ78" i="2"/>
  <c r="ZE78" i="2"/>
  <c r="XY43" i="2"/>
  <c r="ZD43" i="2"/>
  <c r="XY36" i="2"/>
  <c r="ZD36" i="2"/>
  <c r="XY37" i="2"/>
  <c r="ZD37" i="2"/>
  <c r="XY23" i="2"/>
  <c r="ZD23" i="2"/>
  <c r="XY49" i="2"/>
  <c r="ZD49" i="2"/>
  <c r="XY9" i="2"/>
  <c r="ZD9" i="2"/>
  <c r="XY45" i="2"/>
  <c r="ZD45" i="2"/>
  <c r="RC13" i="2"/>
  <c r="RC19" i="2"/>
  <c r="RC23" i="2"/>
  <c r="RC31" i="2"/>
  <c r="RC37" i="2"/>
  <c r="RC41" i="2"/>
  <c r="RC43" i="2"/>
  <c r="RC45" i="2"/>
  <c r="RC55" i="2"/>
  <c r="RC57" i="2"/>
  <c r="RC4" i="2"/>
  <c r="RC12" i="2"/>
  <c r="RC22" i="2"/>
  <c r="RC28" i="2"/>
  <c r="RC32" i="2"/>
  <c r="RC38" i="2"/>
  <c r="RC50" i="2"/>
  <c r="RC62" i="2"/>
  <c r="RC76" i="2"/>
  <c r="RC9" i="2"/>
  <c r="RC17" i="2"/>
  <c r="RC21" i="2"/>
  <c r="RC25" i="2"/>
  <c r="RC27" i="2"/>
  <c r="RC29" i="2"/>
  <c r="RC35" i="2"/>
  <c r="RC39" i="2"/>
  <c r="RC49" i="2"/>
  <c r="RC51" i="2"/>
  <c r="RC18" i="2"/>
  <c r="RC20" i="2"/>
  <c r="RC26" i="2"/>
  <c r="RC30" i="2"/>
  <c r="RC36" i="2"/>
  <c r="RC40" i="2"/>
  <c r="RC52" i="2"/>
  <c r="RC58" i="2"/>
  <c r="RC78" i="2"/>
  <c r="TF23" i="2"/>
  <c r="VP23" i="2" s="1"/>
  <c r="WU23" i="2" s="1"/>
  <c r="TG51" i="2"/>
  <c r="VQ51" i="2" s="1"/>
  <c r="WV51" i="2" s="1"/>
  <c r="TF18" i="2"/>
  <c r="VP18" i="2" s="1"/>
  <c r="WU18" i="2" s="1"/>
  <c r="TG78" i="2"/>
  <c r="VQ78" i="2" s="1"/>
  <c r="WV78" i="2" s="1"/>
  <c r="TF58" i="2"/>
  <c r="VP58" i="2" s="1"/>
  <c r="WU58" i="2" s="1"/>
  <c r="TF52" i="2"/>
  <c r="VP52" i="2" s="1"/>
  <c r="WU52" i="2" s="1"/>
  <c r="TF35" i="2"/>
  <c r="VP35" i="2" s="1"/>
  <c r="WU35" i="2" s="1"/>
  <c r="TF21" i="2"/>
  <c r="VP21" i="2" s="1"/>
  <c r="WU21" i="2" s="1"/>
  <c r="TF19" i="2"/>
  <c r="VP19" i="2" s="1"/>
  <c r="WU19" i="2" s="1"/>
  <c r="TF25" i="2"/>
  <c r="VP25" i="2" s="1"/>
  <c r="WU25" i="2" s="1"/>
  <c r="TF22" i="2"/>
  <c r="VP22" i="2" s="1"/>
  <c r="WU22" i="2" s="1"/>
  <c r="TH76" i="2"/>
  <c r="VR76" i="2" s="1"/>
  <c r="WW76" i="2" s="1"/>
  <c r="TF45" i="2"/>
  <c r="VP45" i="2" s="1"/>
  <c r="WU45" i="2" s="1"/>
  <c r="TF39" i="2"/>
  <c r="VP39" i="2" s="1"/>
  <c r="WU39" i="2" s="1"/>
  <c r="TF40" i="2"/>
  <c r="VP40" i="2" s="1"/>
  <c r="WU40" i="2" s="1"/>
  <c r="TF37" i="2"/>
  <c r="VP37" i="2" s="1"/>
  <c r="WU37" i="2" s="1"/>
  <c r="TF30" i="2"/>
  <c r="VP30" i="2" s="1"/>
  <c r="WU30" i="2" s="1"/>
  <c r="TF13" i="2"/>
  <c r="VP13" i="2" s="1"/>
  <c r="WU13" i="2" s="1"/>
  <c r="TF28" i="2"/>
  <c r="VP28" i="2" s="1"/>
  <c r="WU28" i="2" s="1"/>
  <c r="TF17" i="2"/>
  <c r="VP17" i="2" s="1"/>
  <c r="WU17" i="2" s="1"/>
  <c r="TF32" i="2"/>
  <c r="VP32" i="2" s="1"/>
  <c r="WU32" i="2" s="1"/>
  <c r="TF43" i="2"/>
  <c r="VP43" i="2" s="1"/>
  <c r="WU43" i="2" s="1"/>
  <c r="TF29" i="2"/>
  <c r="VP29" i="2" s="1"/>
  <c r="WU29" i="2" s="1"/>
  <c r="TF36" i="2"/>
  <c r="VP36" i="2" s="1"/>
  <c r="WU36" i="2" s="1"/>
  <c r="TG38" i="2"/>
  <c r="VQ38" i="2" s="1"/>
  <c r="WV38" i="2" s="1"/>
  <c r="TH57" i="2"/>
  <c r="VR57" i="2" s="1"/>
  <c r="WW57" i="2" s="1"/>
  <c r="TF9" i="2"/>
  <c r="VP9" i="2" s="1"/>
  <c r="WU9" i="2" s="1"/>
  <c r="TF12" i="2"/>
  <c r="VP12" i="2" s="1"/>
  <c r="WU12" i="2" s="1"/>
  <c r="TG41" i="2"/>
  <c r="VQ41" i="2" s="1"/>
  <c r="WV41" i="2" s="1"/>
  <c r="TG50" i="2"/>
  <c r="VQ50" i="2" s="1"/>
  <c r="WV50" i="2" s="1"/>
  <c r="TF49" i="2"/>
  <c r="VP49" i="2" s="1"/>
  <c r="WU49" i="2" s="1"/>
  <c r="TF27" i="2"/>
  <c r="VP27" i="2" s="1"/>
  <c r="WU27" i="2" s="1"/>
  <c r="TF26" i="2"/>
  <c r="VP26" i="2" s="1"/>
  <c r="WU26" i="2" s="1"/>
  <c r="TF31" i="2"/>
  <c r="VP31" i="2" s="1"/>
  <c r="WU31" i="2" s="1"/>
  <c r="TG55" i="2"/>
  <c r="VQ55" i="2" s="1"/>
  <c r="WV55" i="2" s="1"/>
  <c r="TF20" i="2"/>
  <c r="VP20" i="2" s="1"/>
  <c r="WU20" i="2" s="1"/>
  <c r="TG62" i="2"/>
  <c r="VQ62" i="2" s="1"/>
  <c r="WV62" i="2" s="1"/>
  <c r="VP4" i="2"/>
  <c r="WU4" i="2" s="1"/>
  <c r="BP48" i="2"/>
  <c r="UQ48" i="2"/>
  <c r="BO60" i="2"/>
  <c r="UP60" i="2"/>
  <c r="BO77" i="2"/>
  <c r="UP77" i="2"/>
  <c r="BO33" i="2"/>
  <c r="UP33" i="2"/>
  <c r="BO55" i="2"/>
  <c r="UP55" i="2"/>
  <c r="SG13" i="2"/>
  <c r="AAP13" i="2" s="1"/>
  <c r="BO63" i="2"/>
  <c r="UP63" i="2"/>
  <c r="BO43" i="2"/>
  <c r="UP43" i="2"/>
  <c r="BO96" i="2"/>
  <c r="UP96" i="2"/>
  <c r="SG19" i="2"/>
  <c r="AAP19" i="2" s="1"/>
  <c r="BO70" i="2"/>
  <c r="UP70" i="2"/>
  <c r="SG55" i="2"/>
  <c r="AAP55" i="2" s="1"/>
  <c r="BO15" i="2"/>
  <c r="UP15" i="2"/>
  <c r="BO56" i="2"/>
  <c r="UP56" i="2"/>
  <c r="BO50" i="2"/>
  <c r="UP50" i="2"/>
  <c r="SG43" i="2"/>
  <c r="AAP43" i="2" s="1"/>
  <c r="BO71" i="2"/>
  <c r="UP71" i="2"/>
  <c r="BP86" i="2"/>
  <c r="UQ86" i="2"/>
  <c r="BO68" i="2"/>
  <c r="UP68" i="2"/>
  <c r="BP74" i="2"/>
  <c r="UQ74" i="2"/>
  <c r="SA4" i="2"/>
  <c r="BP32" i="2"/>
  <c r="UQ32" i="2"/>
  <c r="SG35" i="2"/>
  <c r="AAP35" i="2" s="1"/>
  <c r="SG58" i="2"/>
  <c r="AAP58" i="2" s="1"/>
  <c r="BO22" i="2"/>
  <c r="UP22" i="2"/>
  <c r="BO57" i="2"/>
  <c r="UP57" i="2"/>
  <c r="BO45" i="2"/>
  <c r="UP45" i="2"/>
  <c r="SG49" i="2"/>
  <c r="AAP49" i="2" s="1"/>
  <c r="SG78" i="2"/>
  <c r="AAP78" i="2" s="1"/>
  <c r="BO34" i="2"/>
  <c r="UP34" i="2"/>
  <c r="BO91" i="2"/>
  <c r="UP91" i="2"/>
  <c r="BP5" i="2"/>
  <c r="UQ5" i="2"/>
  <c r="BO14" i="2"/>
  <c r="UP14" i="2"/>
  <c r="BO47" i="2"/>
  <c r="UP47" i="2"/>
  <c r="BP76" i="2"/>
  <c r="UQ76" i="2"/>
  <c r="BO21" i="2"/>
  <c r="UP21" i="2"/>
  <c r="SG57" i="2"/>
  <c r="AAP57" i="2" s="1"/>
  <c r="SG12" i="2"/>
  <c r="AAP12" i="2" s="1"/>
  <c r="BO62" i="2"/>
  <c r="UP62" i="2"/>
  <c r="BO19" i="2"/>
  <c r="UP19" i="2"/>
  <c r="BO13" i="2"/>
  <c r="UP13" i="2"/>
  <c r="BO35" i="2"/>
  <c r="UP35" i="2"/>
  <c r="BO78" i="2"/>
  <c r="UP78" i="2"/>
  <c r="BP40" i="2"/>
  <c r="UQ40" i="2"/>
  <c r="BO82" i="2"/>
  <c r="UP82" i="2"/>
  <c r="BO49" i="2"/>
  <c r="UP49" i="2"/>
  <c r="SG45" i="2"/>
  <c r="AAP45" i="2" s="1"/>
  <c r="BO66" i="2"/>
  <c r="UP66" i="2"/>
  <c r="BP36" i="2"/>
  <c r="UQ36" i="2"/>
  <c r="BO41" i="2"/>
  <c r="UP41" i="2"/>
  <c r="BO51" i="2"/>
  <c r="UP51" i="2"/>
  <c r="BO23" i="2"/>
  <c r="UP23" i="2"/>
  <c r="BO69" i="2"/>
  <c r="UP69" i="2"/>
  <c r="BO53" i="2"/>
  <c r="UP53" i="2"/>
  <c r="BO39" i="2"/>
  <c r="UP39" i="2"/>
  <c r="BO58" i="2"/>
  <c r="UP58" i="2"/>
  <c r="BO97" i="2"/>
  <c r="UP97" i="2"/>
  <c r="BO65" i="2"/>
  <c r="UP65" i="2"/>
  <c r="BO26" i="2"/>
  <c r="UP26" i="2"/>
  <c r="BO11" i="2"/>
  <c r="UP11" i="2"/>
  <c r="SG39" i="2"/>
  <c r="AAP39" i="2" s="1"/>
  <c r="UP16" i="2"/>
  <c r="BO37" i="2"/>
  <c r="UP37" i="2"/>
  <c r="BO38" i="2"/>
  <c r="UP38" i="2"/>
  <c r="SG17" i="2"/>
  <c r="AAP17" i="2" s="1"/>
  <c r="BO29" i="2"/>
  <c r="UP29" i="2"/>
  <c r="SG30" i="2"/>
  <c r="AAP30" i="2" s="1"/>
  <c r="SG21" i="2"/>
  <c r="AAP21" i="2" s="1"/>
  <c r="BP79" i="2"/>
  <c r="UQ79" i="2"/>
  <c r="BO24" i="2"/>
  <c r="UP24" i="2"/>
  <c r="SG9" i="2"/>
  <c r="AAP9" i="2" s="1"/>
  <c r="BO75" i="2"/>
  <c r="UP75" i="2"/>
  <c r="BP80" i="2"/>
  <c r="UQ80" i="2"/>
  <c r="BO59" i="2"/>
  <c r="UP59" i="2"/>
  <c r="SG38" i="2"/>
  <c r="AAP38" i="2" s="1"/>
  <c r="SG62" i="2"/>
  <c r="AAP62" i="2" s="1"/>
  <c r="BO93" i="2"/>
  <c r="UP93" i="2"/>
  <c r="SG41" i="2"/>
  <c r="AAP41" i="2" s="1"/>
  <c r="BO94" i="2"/>
  <c r="UP94" i="2"/>
  <c r="BO9" i="2"/>
  <c r="UP9" i="2"/>
  <c r="BO20" i="2"/>
  <c r="UP20" i="2"/>
  <c r="BO61" i="2"/>
  <c r="UP61" i="2"/>
  <c r="BO54" i="2"/>
  <c r="UP54" i="2"/>
  <c r="BO67" i="2"/>
  <c r="UP67" i="2"/>
  <c r="BO31" i="2"/>
  <c r="UP31" i="2"/>
  <c r="BO85" i="2"/>
  <c r="UP85" i="2"/>
  <c r="SG37" i="2"/>
  <c r="AAP37" i="2" s="1"/>
  <c r="SG26" i="2"/>
  <c r="AAP26" i="2" s="1"/>
  <c r="BO25" i="2"/>
  <c r="UP25" i="2"/>
  <c r="BO89" i="2"/>
  <c r="UP89" i="2"/>
  <c r="BO88" i="2"/>
  <c r="UP88" i="2"/>
  <c r="BP81" i="2"/>
  <c r="UQ81" i="2"/>
  <c r="SG22" i="2"/>
  <c r="AAP22" i="2" s="1"/>
  <c r="BO6" i="2"/>
  <c r="UP6" i="2"/>
  <c r="BO12" i="2"/>
  <c r="UP12" i="2"/>
  <c r="SG28" i="2"/>
  <c r="AAP28" i="2" s="1"/>
  <c r="BP44" i="2"/>
  <c r="UQ44" i="2"/>
  <c r="BO8" i="2"/>
  <c r="UP8" i="2"/>
  <c r="BO27" i="2"/>
  <c r="UP27" i="2"/>
  <c r="BL4" i="2"/>
  <c r="BL3" i="2" s="1"/>
  <c r="UM4" i="2"/>
  <c r="UM3" i="2" s="1"/>
  <c r="SG40" i="2"/>
  <c r="AAP40" i="2" s="1"/>
  <c r="BP87" i="2"/>
  <c r="UQ87" i="2"/>
  <c r="BP52" i="2"/>
  <c r="UQ52" i="2"/>
  <c r="BO17" i="2"/>
  <c r="UP17" i="2"/>
  <c r="BO10" i="2"/>
  <c r="UP10" i="2"/>
  <c r="BO92" i="2"/>
  <c r="UP92" i="2"/>
  <c r="BO84" i="2"/>
  <c r="UP84" i="2"/>
  <c r="SG25" i="2"/>
  <c r="AAP25" i="2" s="1"/>
  <c r="BO95" i="2"/>
  <c r="UP95" i="2"/>
  <c r="SG18" i="2"/>
  <c r="AAP18" i="2" s="1"/>
  <c r="BO64" i="2"/>
  <c r="UP64" i="2"/>
  <c r="SG27" i="2"/>
  <c r="AAP27" i="2" s="1"/>
  <c r="BP90" i="2"/>
  <c r="UQ90" i="2"/>
  <c r="SG29" i="2"/>
  <c r="AAP29" i="2" s="1"/>
  <c r="BO18" i="2"/>
  <c r="UP18" i="2"/>
  <c r="SG51" i="2"/>
  <c r="AAP51" i="2" s="1"/>
  <c r="SG23" i="2"/>
  <c r="AAP23" i="2" s="1"/>
  <c r="BO7" i="2"/>
  <c r="UP7" i="2"/>
  <c r="SG50" i="2"/>
  <c r="AAP50" i="2" s="1"/>
  <c r="SG31" i="2"/>
  <c r="AAP31" i="2" s="1"/>
  <c r="BO30" i="2"/>
  <c r="UP30" i="2"/>
  <c r="BO46" i="2"/>
  <c r="UP46" i="2"/>
  <c r="BO73" i="2"/>
  <c r="UP73" i="2"/>
  <c r="BP83" i="2"/>
  <c r="UQ83" i="2"/>
  <c r="SG20" i="2"/>
  <c r="AAP20" i="2" s="1"/>
  <c r="BO28" i="2"/>
  <c r="UP28" i="2"/>
  <c r="BP72" i="2"/>
  <c r="UQ72" i="2"/>
  <c r="GJ68" i="2"/>
  <c r="AW79" i="29" l="1"/>
  <c r="AW95" i="29"/>
  <c r="CB95" i="29" s="1"/>
  <c r="AW88" i="29"/>
  <c r="CB88" i="29" s="1"/>
  <c r="AW61" i="29"/>
  <c r="CB61" i="29" s="1"/>
  <c r="AW84" i="29"/>
  <c r="CB84" i="29" s="1"/>
  <c r="AX15" i="29"/>
  <c r="CC15" i="29" s="1"/>
  <c r="AW81" i="29"/>
  <c r="CB81" i="29" s="1"/>
  <c r="AW63" i="29"/>
  <c r="CB63" i="29" s="1"/>
  <c r="CB75" i="29"/>
  <c r="AW47" i="29"/>
  <c r="AW71" i="29"/>
  <c r="CB71" i="29" s="1"/>
  <c r="AW67" i="29"/>
  <c r="CB67" i="29" s="1"/>
  <c r="AW73" i="29"/>
  <c r="CB73" i="29" s="1"/>
  <c r="AW98" i="29"/>
  <c r="CB98" i="29" s="1"/>
  <c r="AW46" i="29"/>
  <c r="CB46" i="29" s="1"/>
  <c r="AW33" i="29"/>
  <c r="CB33" i="29" s="1"/>
  <c r="AW64" i="29"/>
  <c r="AX86" i="29"/>
  <c r="AX53" i="29"/>
  <c r="AX75" i="29"/>
  <c r="AX92" i="29"/>
  <c r="AX48" i="29"/>
  <c r="AW89" i="29"/>
  <c r="CB89" i="29" s="1"/>
  <c r="AW72" i="29"/>
  <c r="CB72" i="29" s="1"/>
  <c r="AW74" i="29"/>
  <c r="CB74" i="29" s="1"/>
  <c r="AW82" i="29"/>
  <c r="CB82" i="29" s="1"/>
  <c r="AW56" i="29"/>
  <c r="CB56" i="29" s="1"/>
  <c r="CB48" i="29"/>
  <c r="CB53" i="29"/>
  <c r="CB79" i="29"/>
  <c r="BY64" i="29"/>
  <c r="GF3" i="2"/>
  <c r="AAJ4" i="2"/>
  <c r="MO4" i="2"/>
  <c r="OU4" i="2"/>
  <c r="CB92" i="29"/>
  <c r="CB96" i="29"/>
  <c r="CB34" i="29"/>
  <c r="CB8" i="29"/>
  <c r="CB94" i="29"/>
  <c r="GK48" i="2"/>
  <c r="GK72" i="2"/>
  <c r="CC70" i="29"/>
  <c r="AW10" i="29"/>
  <c r="CB10" i="29" s="1"/>
  <c r="AW97" i="29"/>
  <c r="CB97" i="29" s="1"/>
  <c r="AX93" i="29"/>
  <c r="AX94" i="29"/>
  <c r="AX65" i="29"/>
  <c r="CC65" i="29" s="1"/>
  <c r="AX91" i="29"/>
  <c r="CC91" i="29" s="1"/>
  <c r="AX69" i="29"/>
  <c r="CC69" i="29" s="1"/>
  <c r="BY4" i="29"/>
  <c r="CB36" i="29"/>
  <c r="CB76" i="29"/>
  <c r="CB52" i="29"/>
  <c r="AW5" i="29"/>
  <c r="CB5" i="29" s="1"/>
  <c r="AW90" i="29"/>
  <c r="CB90" i="29" s="1"/>
  <c r="AY70" i="29"/>
  <c r="AX66" i="29"/>
  <c r="AX77" i="29"/>
  <c r="CC77" i="29" s="1"/>
  <c r="CB32" i="29"/>
  <c r="CB68" i="29"/>
  <c r="AX11" i="29"/>
  <c r="CC11" i="29" s="1"/>
  <c r="AX26" i="29"/>
  <c r="CC26" i="29" s="1"/>
  <c r="AX18" i="29"/>
  <c r="CC18" i="29" s="1"/>
  <c r="AW60" i="29"/>
  <c r="CB60" i="29" s="1"/>
  <c r="AW14" i="29"/>
  <c r="CB14" i="29" s="1"/>
  <c r="AX30" i="29"/>
  <c r="CC30" i="29" s="1"/>
  <c r="AW49" i="29"/>
  <c r="CB49" i="29" s="1"/>
  <c r="AX31" i="29"/>
  <c r="CC31" i="29" s="1"/>
  <c r="AX7" i="29"/>
  <c r="CC7" i="29" s="1"/>
  <c r="AX37" i="29"/>
  <c r="CC37" i="29" s="1"/>
  <c r="AX28" i="29"/>
  <c r="CC28" i="29" s="1"/>
  <c r="AX39" i="29"/>
  <c r="CC39" i="29" s="1"/>
  <c r="AX22" i="29"/>
  <c r="CC22" i="29" s="1"/>
  <c r="AV3" i="29"/>
  <c r="CA40" i="29"/>
  <c r="EE78" i="29"/>
  <c r="AX32" i="29"/>
  <c r="AX23" i="29"/>
  <c r="CC23" i="29" s="1"/>
  <c r="AX52" i="29"/>
  <c r="AX4" i="29"/>
  <c r="AX51" i="29"/>
  <c r="CC51" i="29" s="1"/>
  <c r="AX9" i="29"/>
  <c r="CC9" i="29" s="1"/>
  <c r="EE76" i="29"/>
  <c r="AX12" i="29"/>
  <c r="CC12" i="29" s="1"/>
  <c r="AX96" i="29"/>
  <c r="AX62" i="29"/>
  <c r="CC62" i="29" s="1"/>
  <c r="AX27" i="29"/>
  <c r="CC27" i="29" s="1"/>
  <c r="AX58" i="29"/>
  <c r="CC58" i="29" s="1"/>
  <c r="AW40" i="29"/>
  <c r="CB40" i="29" s="1"/>
  <c r="AW54" i="29"/>
  <c r="CB54" i="29" s="1"/>
  <c r="AW42" i="29"/>
  <c r="CB42" i="29" s="1"/>
  <c r="AW20" i="29"/>
  <c r="CB20" i="29" s="1"/>
  <c r="AX35" i="29"/>
  <c r="CC35" i="29" s="1"/>
  <c r="AX41" i="29"/>
  <c r="CC41" i="29" s="1"/>
  <c r="AX13" i="29"/>
  <c r="CC13" i="29" s="1"/>
  <c r="AX59" i="29"/>
  <c r="CC59" i="29" s="1"/>
  <c r="AX19" i="29"/>
  <c r="CC19" i="29" s="1"/>
  <c r="DA76" i="29"/>
  <c r="DA78" i="29"/>
  <c r="AX17" i="29"/>
  <c r="CC17" i="29" s="1"/>
  <c r="AX34" i="29"/>
  <c r="AW24" i="29"/>
  <c r="CB24" i="29" s="1"/>
  <c r="AX21" i="29"/>
  <c r="CC21" i="29" s="1"/>
  <c r="AX57" i="29"/>
  <c r="CC57" i="29" s="1"/>
  <c r="AW45" i="29"/>
  <c r="CB45" i="29" s="1"/>
  <c r="AW29" i="29"/>
  <c r="CB29" i="29" s="1"/>
  <c r="AW44" i="29"/>
  <c r="AW55" i="29"/>
  <c r="CB55" i="29" s="1"/>
  <c r="AY87" i="29"/>
  <c r="CD87" i="29" s="1"/>
  <c r="AX25" i="29"/>
  <c r="CC25" i="29" s="1"/>
  <c r="AX8" i="29"/>
  <c r="AX50" i="29"/>
  <c r="CC50" i="29" s="1"/>
  <c r="GJ67" i="2"/>
  <c r="AX38" i="29" s="1"/>
  <c r="M16" i="32"/>
  <c r="GK82" i="2"/>
  <c r="CB38" i="29"/>
  <c r="F16" i="28"/>
  <c r="K16" i="28" s="1"/>
  <c r="CB80" i="29"/>
  <c r="CC78" i="29"/>
  <c r="CB86" i="29"/>
  <c r="CC85" i="29"/>
  <c r="CB66" i="29"/>
  <c r="CB43" i="29"/>
  <c r="CB16" i="29"/>
  <c r="BY47" i="29"/>
  <c r="BX100" i="29"/>
  <c r="BX3" i="29" s="1"/>
  <c r="S13" i="28"/>
  <c r="GG4" i="2"/>
  <c r="SG52" i="2"/>
  <c r="AAP52" i="2" s="1"/>
  <c r="SG76" i="2"/>
  <c r="AAP76" i="2" s="1"/>
  <c r="SG32" i="2"/>
  <c r="AAP32" i="2" s="1"/>
  <c r="SG36" i="2"/>
  <c r="AAP36" i="2" s="1"/>
  <c r="GK94" i="2"/>
  <c r="GJ32" i="2"/>
  <c r="GK16" i="2"/>
  <c r="GK58" i="2"/>
  <c r="GK96" i="2"/>
  <c r="GJ52" i="2"/>
  <c r="GK64" i="2"/>
  <c r="GK34" i="2"/>
  <c r="GK73" i="2"/>
  <c r="GK14" i="2"/>
  <c r="GK31" i="2"/>
  <c r="GK35" i="2"/>
  <c r="GK10" i="2"/>
  <c r="GK11" i="2"/>
  <c r="GJ74" i="2"/>
  <c r="AX43" i="29" s="1"/>
  <c r="GK43" i="2"/>
  <c r="GK65" i="2"/>
  <c r="GK77" i="2"/>
  <c r="GK69" i="2"/>
  <c r="GK57" i="2"/>
  <c r="GK49" i="2"/>
  <c r="GK41" i="2"/>
  <c r="GJ79" i="2"/>
  <c r="AX16" i="29" s="1"/>
  <c r="GK21" i="2"/>
  <c r="GK15" i="2"/>
  <c r="GK85" i="2"/>
  <c r="GJ90" i="2"/>
  <c r="AX97" i="29" s="1"/>
  <c r="GK51" i="2"/>
  <c r="GK63" i="2"/>
  <c r="GK20" i="2"/>
  <c r="GJ76" i="2"/>
  <c r="GK28" i="2"/>
  <c r="GK84" i="2"/>
  <c r="AY85" i="29" s="1"/>
  <c r="GK80" i="2"/>
  <c r="AY80" i="29" s="1"/>
  <c r="GL53" i="2"/>
  <c r="GK45" i="2"/>
  <c r="GK37" i="2"/>
  <c r="GK19" i="2"/>
  <c r="GK18" i="2"/>
  <c r="GK17" i="2"/>
  <c r="GK81" i="2"/>
  <c r="GK26" i="2"/>
  <c r="GK47" i="2"/>
  <c r="GK27" i="2"/>
  <c r="GK55" i="2"/>
  <c r="GK39" i="2"/>
  <c r="GK88" i="2"/>
  <c r="GK25" i="2"/>
  <c r="GK9" i="2"/>
  <c r="GJ87" i="2"/>
  <c r="AX68" i="29" s="1"/>
  <c r="GK56" i="2"/>
  <c r="GK8" i="2"/>
  <c r="GK50" i="2"/>
  <c r="GK46" i="2"/>
  <c r="GL70" i="2"/>
  <c r="GL54" i="2"/>
  <c r="GL38" i="2"/>
  <c r="GK22" i="2"/>
  <c r="GK13" i="2"/>
  <c r="GL40" i="2"/>
  <c r="GK7" i="2"/>
  <c r="GK71" i="2"/>
  <c r="GK61" i="2"/>
  <c r="GK92" i="2"/>
  <c r="GK93" i="2"/>
  <c r="GK75" i="2"/>
  <c r="GK95" i="2"/>
  <c r="GK24" i="2"/>
  <c r="GL78" i="2"/>
  <c r="GL62" i="2"/>
  <c r="GL30" i="2"/>
  <c r="GL86" i="2"/>
  <c r="GJ36" i="2"/>
  <c r="CC83" i="29" s="1"/>
  <c r="GK60" i="2"/>
  <c r="GK23" i="2"/>
  <c r="GK89" i="2"/>
  <c r="GK12" i="2"/>
  <c r="GK97" i="2"/>
  <c r="GK6" i="2"/>
  <c r="GK91" i="2"/>
  <c r="GK33" i="2"/>
  <c r="GK29" i="2"/>
  <c r="GK83" i="2"/>
  <c r="GK59" i="2"/>
  <c r="GK66" i="2"/>
  <c r="GK5" i="2"/>
  <c r="GJ44" i="2"/>
  <c r="AX6" i="29" s="1"/>
  <c r="CC6" i="29" s="1"/>
  <c r="DV4" i="2"/>
  <c r="DV3" i="2" s="1"/>
  <c r="XZ9" i="2"/>
  <c r="ZE9" i="2"/>
  <c r="XZ17" i="2"/>
  <c r="ZE17" i="2"/>
  <c r="YB76" i="2"/>
  <c r="ZG76" i="2"/>
  <c r="XZ23" i="2"/>
  <c r="ZE23" i="2"/>
  <c r="XZ49" i="2"/>
  <c r="ZE49" i="2"/>
  <c r="XZ36" i="2"/>
  <c r="ZE36" i="2"/>
  <c r="XZ30" i="2"/>
  <c r="ZE30" i="2"/>
  <c r="XZ37" i="2"/>
  <c r="ZE37" i="2"/>
  <c r="XZ35" i="2"/>
  <c r="ZE35" i="2"/>
  <c r="XZ18" i="2"/>
  <c r="ZE18" i="2"/>
  <c r="XZ4" i="2"/>
  <c r="ZE4" i="2"/>
  <c r="XZ31" i="2"/>
  <c r="ZE31" i="2"/>
  <c r="YA50" i="2"/>
  <c r="ZF50" i="2"/>
  <c r="XZ29" i="2"/>
  <c r="ZE29" i="2"/>
  <c r="XZ28" i="2"/>
  <c r="ZE28" i="2"/>
  <c r="XZ40" i="2"/>
  <c r="ZE40" i="2"/>
  <c r="XZ22" i="2"/>
  <c r="ZE22" i="2"/>
  <c r="XZ25" i="2"/>
  <c r="ZE25" i="2"/>
  <c r="XZ20" i="2"/>
  <c r="ZE20" i="2"/>
  <c r="XZ26" i="2"/>
  <c r="ZE26" i="2"/>
  <c r="YA41" i="2"/>
  <c r="ZF41" i="2"/>
  <c r="YB57" i="2"/>
  <c r="ZG57" i="2"/>
  <c r="XZ43" i="2"/>
  <c r="ZE43" i="2"/>
  <c r="XZ39" i="2"/>
  <c r="ZE39" i="2"/>
  <c r="XZ19" i="2"/>
  <c r="ZE19" i="2"/>
  <c r="XZ52" i="2"/>
  <c r="ZE52" i="2"/>
  <c r="YA62" i="2"/>
  <c r="ZF62" i="2"/>
  <c r="YA55" i="2"/>
  <c r="ZF55" i="2"/>
  <c r="XZ27" i="2"/>
  <c r="ZE27" i="2"/>
  <c r="XZ12" i="2"/>
  <c r="ZE12" i="2"/>
  <c r="YA38" i="2"/>
  <c r="ZF38" i="2"/>
  <c r="XZ32" i="2"/>
  <c r="ZE32" i="2"/>
  <c r="XZ13" i="2"/>
  <c r="ZE13" i="2"/>
  <c r="XZ45" i="2"/>
  <c r="ZE45" i="2"/>
  <c r="XZ21" i="2"/>
  <c r="ZE21" i="2"/>
  <c r="XZ58" i="2"/>
  <c r="ZE58" i="2"/>
  <c r="YA78" i="2"/>
  <c r="ZF78" i="2"/>
  <c r="YA51" i="2"/>
  <c r="ZF51" i="2"/>
  <c r="RD78" i="2"/>
  <c r="RD58" i="2"/>
  <c r="RD52" i="2"/>
  <c r="RD40" i="2"/>
  <c r="RD36" i="2"/>
  <c r="RD30" i="2"/>
  <c r="RD26" i="2"/>
  <c r="RD20" i="2"/>
  <c r="RD18" i="2"/>
  <c r="RD51" i="2"/>
  <c r="RD49" i="2"/>
  <c r="RD39" i="2"/>
  <c r="RD35" i="2"/>
  <c r="RD29" i="2"/>
  <c r="RD27" i="2"/>
  <c r="RD25" i="2"/>
  <c r="RD21" i="2"/>
  <c r="RD17" i="2"/>
  <c r="RD9" i="2"/>
  <c r="RD76" i="2"/>
  <c r="RD62" i="2"/>
  <c r="RD50" i="2"/>
  <c r="RD38" i="2"/>
  <c r="RD32" i="2"/>
  <c r="RD28" i="2"/>
  <c r="RD22" i="2"/>
  <c r="RD12" i="2"/>
  <c r="RD4" i="2"/>
  <c r="RD57" i="2"/>
  <c r="RD55" i="2"/>
  <c r="RD45" i="2"/>
  <c r="RD43" i="2"/>
  <c r="RD41" i="2"/>
  <c r="RD37" i="2"/>
  <c r="RD31" i="2"/>
  <c r="RD23" i="2"/>
  <c r="RD19" i="2"/>
  <c r="RD13" i="2"/>
  <c r="TG20" i="2"/>
  <c r="VQ20" i="2" s="1"/>
  <c r="WV20" i="2" s="1"/>
  <c r="TG27" i="2"/>
  <c r="VQ27" i="2" s="1"/>
  <c r="WV27" i="2" s="1"/>
  <c r="TH50" i="2"/>
  <c r="VR50" i="2" s="1"/>
  <c r="WW50" i="2" s="1"/>
  <c r="TG9" i="2"/>
  <c r="VQ9" i="2" s="1"/>
  <c r="WV9" i="2" s="1"/>
  <c r="TG36" i="2"/>
  <c r="VQ36" i="2" s="1"/>
  <c r="WV36" i="2" s="1"/>
  <c r="TG43" i="2"/>
  <c r="VQ43" i="2" s="1"/>
  <c r="WV43" i="2" s="1"/>
  <c r="TG13" i="2"/>
  <c r="VQ13" i="2" s="1"/>
  <c r="WV13" i="2" s="1"/>
  <c r="TG30" i="2"/>
  <c r="VQ30" i="2" s="1"/>
  <c r="WV30" i="2" s="1"/>
  <c r="TG25" i="2"/>
  <c r="VQ25" i="2" s="1"/>
  <c r="WV25" i="2" s="1"/>
  <c r="TG45" i="2"/>
  <c r="VQ45" i="2" s="1"/>
  <c r="WV45" i="2" s="1"/>
  <c r="TG22" i="2"/>
  <c r="VQ22" i="2" s="1"/>
  <c r="WV22" i="2" s="1"/>
  <c r="TH41" i="2"/>
  <c r="VR41" i="2" s="1"/>
  <c r="WW41" i="2" s="1"/>
  <c r="TG21" i="2"/>
  <c r="VQ21" i="2" s="1"/>
  <c r="WV21" i="2" s="1"/>
  <c r="TG58" i="2"/>
  <c r="VQ58" i="2" s="1"/>
  <c r="WV58" i="2" s="1"/>
  <c r="TG18" i="2"/>
  <c r="VQ18" i="2" s="1"/>
  <c r="WV18" i="2" s="1"/>
  <c r="TG23" i="2"/>
  <c r="VQ23" i="2" s="1"/>
  <c r="WV23" i="2" s="1"/>
  <c r="TH62" i="2"/>
  <c r="VR62" i="2" s="1"/>
  <c r="WW62" i="2" s="1"/>
  <c r="TG40" i="2"/>
  <c r="VQ40" i="2" s="1"/>
  <c r="WV40" i="2" s="1"/>
  <c r="TG26" i="2"/>
  <c r="VQ26" i="2" s="1"/>
  <c r="WV26" i="2" s="1"/>
  <c r="TG49" i="2"/>
  <c r="VQ49" i="2" s="1"/>
  <c r="WV49" i="2" s="1"/>
  <c r="TG19" i="2"/>
  <c r="VQ19" i="2" s="1"/>
  <c r="WV19" i="2" s="1"/>
  <c r="TH38" i="2"/>
  <c r="VR38" i="2" s="1"/>
  <c r="WW38" i="2" s="1"/>
  <c r="TG29" i="2"/>
  <c r="VQ29" i="2" s="1"/>
  <c r="WV29" i="2" s="1"/>
  <c r="TG32" i="2"/>
  <c r="VQ32" i="2" s="1"/>
  <c r="WV32" i="2" s="1"/>
  <c r="TG4" i="2"/>
  <c r="VQ4" i="2" s="1"/>
  <c r="WV4" i="2" s="1"/>
  <c r="TH55" i="2"/>
  <c r="VR55" i="2" s="1"/>
  <c r="WW55" i="2" s="1"/>
  <c r="TG17" i="2"/>
  <c r="VQ17" i="2" s="1"/>
  <c r="WV17" i="2" s="1"/>
  <c r="TG37" i="2"/>
  <c r="VQ37" i="2" s="1"/>
  <c r="WV37" i="2" s="1"/>
  <c r="TG39" i="2"/>
  <c r="VQ39" i="2" s="1"/>
  <c r="WV39" i="2" s="1"/>
  <c r="TI76" i="2"/>
  <c r="VS76" i="2" s="1"/>
  <c r="WX76" i="2" s="1"/>
  <c r="TG12" i="2"/>
  <c r="VQ12" i="2" s="1"/>
  <c r="WV12" i="2" s="1"/>
  <c r="TG35" i="2"/>
  <c r="VQ35" i="2" s="1"/>
  <c r="WV35" i="2" s="1"/>
  <c r="TG52" i="2"/>
  <c r="VQ52" i="2" s="1"/>
  <c r="WV52" i="2" s="1"/>
  <c r="TH78" i="2"/>
  <c r="VR78" i="2" s="1"/>
  <c r="WW78" i="2" s="1"/>
  <c r="TH51" i="2"/>
  <c r="VR51" i="2" s="1"/>
  <c r="WW51" i="2" s="1"/>
  <c r="TG31" i="2"/>
  <c r="VQ31" i="2" s="1"/>
  <c r="WV31" i="2" s="1"/>
  <c r="TI57" i="2"/>
  <c r="VS57" i="2" s="1"/>
  <c r="WX57" i="2" s="1"/>
  <c r="TG28" i="2"/>
  <c r="VQ28" i="2" s="1"/>
  <c r="WV28" i="2" s="1"/>
  <c r="SH20" i="2"/>
  <c r="AAQ20" i="2" s="1"/>
  <c r="BP73" i="2"/>
  <c r="UQ73" i="2"/>
  <c r="BP46" i="2"/>
  <c r="UQ46" i="2"/>
  <c r="BP30" i="2"/>
  <c r="UQ30" i="2"/>
  <c r="SH50" i="2"/>
  <c r="AAQ50" i="2" s="1"/>
  <c r="SH51" i="2"/>
  <c r="AAQ51" i="2" s="1"/>
  <c r="SH29" i="2"/>
  <c r="AAQ29" i="2" s="1"/>
  <c r="BP64" i="2"/>
  <c r="UQ64" i="2"/>
  <c r="BP95" i="2"/>
  <c r="UQ95" i="2"/>
  <c r="BP84" i="2"/>
  <c r="UQ84" i="2"/>
  <c r="BP10" i="2"/>
  <c r="UQ10" i="2"/>
  <c r="BQ52" i="2"/>
  <c r="UR52" i="2"/>
  <c r="SH40" i="2"/>
  <c r="AAQ40" i="2" s="1"/>
  <c r="BP27" i="2"/>
  <c r="UQ27" i="2"/>
  <c r="BQ44" i="2"/>
  <c r="UR44" i="2"/>
  <c r="BP12" i="2"/>
  <c r="UQ12" i="2"/>
  <c r="BQ81" i="2"/>
  <c r="UR81" i="2"/>
  <c r="BP89" i="2"/>
  <c r="UQ89" i="2"/>
  <c r="SH26" i="2"/>
  <c r="AAQ26" i="2" s="1"/>
  <c r="BP85" i="2"/>
  <c r="UQ85" i="2"/>
  <c r="BP31" i="2"/>
  <c r="UQ31" i="2"/>
  <c r="BP67" i="2"/>
  <c r="UQ67" i="2"/>
  <c r="BP61" i="2"/>
  <c r="UQ61" i="2"/>
  <c r="BP9" i="2"/>
  <c r="UQ9" i="2"/>
  <c r="SH41" i="2"/>
  <c r="AAQ41" i="2" s="1"/>
  <c r="SH62" i="2"/>
  <c r="AAQ62" i="2" s="1"/>
  <c r="BP24" i="2"/>
  <c r="UQ24" i="2"/>
  <c r="SH21" i="2"/>
  <c r="AAQ21" i="2" s="1"/>
  <c r="BP29" i="2"/>
  <c r="UQ29" i="2"/>
  <c r="BP38" i="2"/>
  <c r="UQ38" i="2"/>
  <c r="UQ16" i="2"/>
  <c r="BP26" i="2"/>
  <c r="UQ26" i="2"/>
  <c r="BP97" i="2"/>
  <c r="UQ97" i="2"/>
  <c r="BP39" i="2"/>
  <c r="UQ39" i="2"/>
  <c r="BP69" i="2"/>
  <c r="UQ69" i="2"/>
  <c r="BP23" i="2"/>
  <c r="UQ23" i="2"/>
  <c r="BP41" i="2"/>
  <c r="UQ41" i="2"/>
  <c r="SH45" i="2"/>
  <c r="AAQ45" i="2" s="1"/>
  <c r="BP82" i="2"/>
  <c r="UQ82" i="2"/>
  <c r="BQ40" i="2"/>
  <c r="UR40" i="2"/>
  <c r="BP35" i="2"/>
  <c r="UQ35" i="2"/>
  <c r="BP19" i="2"/>
  <c r="UQ19" i="2"/>
  <c r="SH12" i="2"/>
  <c r="AAQ12" i="2" s="1"/>
  <c r="BP21" i="2"/>
  <c r="UQ21" i="2"/>
  <c r="BP47" i="2"/>
  <c r="UQ47" i="2"/>
  <c r="BP14" i="2"/>
  <c r="UQ14" i="2"/>
  <c r="BP91" i="2"/>
  <c r="UQ91" i="2"/>
  <c r="SH78" i="2"/>
  <c r="AAQ78" i="2" s="1"/>
  <c r="BP45" i="2"/>
  <c r="UQ45" i="2"/>
  <c r="BP22" i="2"/>
  <c r="UQ22" i="2"/>
  <c r="SH35" i="2"/>
  <c r="AAQ35" i="2" s="1"/>
  <c r="BQ32" i="2"/>
  <c r="UR32" i="2"/>
  <c r="BQ74" i="2"/>
  <c r="UR74" i="2"/>
  <c r="BQ86" i="2"/>
  <c r="UR86" i="2"/>
  <c r="SH43" i="2"/>
  <c r="AAQ43" i="2" s="1"/>
  <c r="BP56" i="2"/>
  <c r="UQ56" i="2"/>
  <c r="BP15" i="2"/>
  <c r="UQ15" i="2"/>
  <c r="BP70" i="2"/>
  <c r="UQ70" i="2"/>
  <c r="BP96" i="2"/>
  <c r="UQ96" i="2"/>
  <c r="BP43" i="2"/>
  <c r="UQ43" i="2"/>
  <c r="BP63" i="2"/>
  <c r="UQ63" i="2"/>
  <c r="BP55" i="2"/>
  <c r="UQ55" i="2"/>
  <c r="BP77" i="2"/>
  <c r="UQ77" i="2"/>
  <c r="BQ48" i="2"/>
  <c r="UR48" i="2"/>
  <c r="BQ72" i="2"/>
  <c r="UR72" i="2"/>
  <c r="BP28" i="2"/>
  <c r="UQ28" i="2"/>
  <c r="BQ83" i="2"/>
  <c r="UR83" i="2"/>
  <c r="SH31" i="2"/>
  <c r="AAQ31" i="2" s="1"/>
  <c r="BP7" i="2"/>
  <c r="UQ7" i="2"/>
  <c r="SH23" i="2"/>
  <c r="AAQ23" i="2" s="1"/>
  <c r="BP18" i="2"/>
  <c r="UQ18" i="2"/>
  <c r="BQ90" i="2"/>
  <c r="UR90" i="2"/>
  <c r="SH27" i="2"/>
  <c r="AAQ27" i="2" s="1"/>
  <c r="SH18" i="2"/>
  <c r="AAQ18" i="2" s="1"/>
  <c r="SH25" i="2"/>
  <c r="AAQ25" i="2" s="1"/>
  <c r="BP92" i="2"/>
  <c r="UQ92" i="2"/>
  <c r="BP17" i="2"/>
  <c r="UQ17" i="2"/>
  <c r="BQ87" i="2"/>
  <c r="UR87" i="2"/>
  <c r="BM4" i="2"/>
  <c r="BM3" i="2" s="1"/>
  <c r="UN4" i="2"/>
  <c r="UN3" i="2" s="1"/>
  <c r="BP8" i="2"/>
  <c r="UQ8" i="2"/>
  <c r="SH28" i="2"/>
  <c r="AAQ28" i="2" s="1"/>
  <c r="BP6" i="2"/>
  <c r="UQ6" i="2"/>
  <c r="SH22" i="2"/>
  <c r="AAQ22" i="2" s="1"/>
  <c r="BP88" i="2"/>
  <c r="UQ88" i="2"/>
  <c r="BP25" i="2"/>
  <c r="UQ25" i="2"/>
  <c r="SH37" i="2"/>
  <c r="AAQ37" i="2" s="1"/>
  <c r="BP54" i="2"/>
  <c r="UQ54" i="2"/>
  <c r="BP20" i="2"/>
  <c r="UQ20" i="2"/>
  <c r="BP94" i="2"/>
  <c r="UQ94" i="2"/>
  <c r="BP93" i="2"/>
  <c r="UQ93" i="2"/>
  <c r="SH38" i="2"/>
  <c r="AAQ38" i="2" s="1"/>
  <c r="BP59" i="2"/>
  <c r="UQ59" i="2"/>
  <c r="BQ80" i="2"/>
  <c r="UR80" i="2"/>
  <c r="BP75" i="2"/>
  <c r="UQ75" i="2"/>
  <c r="SH9" i="2"/>
  <c r="AAQ9" i="2" s="1"/>
  <c r="BQ79" i="2"/>
  <c r="UR79" i="2"/>
  <c r="SH30" i="2"/>
  <c r="AAQ30" i="2" s="1"/>
  <c r="SH17" i="2"/>
  <c r="AAQ17" i="2" s="1"/>
  <c r="BP37" i="2"/>
  <c r="UQ37" i="2"/>
  <c r="SH39" i="2"/>
  <c r="AAQ39" i="2" s="1"/>
  <c r="BP11" i="2"/>
  <c r="UQ11" i="2"/>
  <c r="BP65" i="2"/>
  <c r="UQ65" i="2"/>
  <c r="BP58" i="2"/>
  <c r="UQ58" i="2"/>
  <c r="BP53" i="2"/>
  <c r="UQ53" i="2"/>
  <c r="BP51" i="2"/>
  <c r="UQ51" i="2"/>
  <c r="BQ36" i="2"/>
  <c r="UR36" i="2"/>
  <c r="BP66" i="2"/>
  <c r="UQ66" i="2"/>
  <c r="BP49" i="2"/>
  <c r="UQ49" i="2"/>
  <c r="BP78" i="2"/>
  <c r="UQ78" i="2"/>
  <c r="BP13" i="2"/>
  <c r="UQ13" i="2"/>
  <c r="BP62" i="2"/>
  <c r="UQ62" i="2"/>
  <c r="SH57" i="2"/>
  <c r="AAQ57" i="2" s="1"/>
  <c r="BQ76" i="2"/>
  <c r="UR76" i="2"/>
  <c r="BQ5" i="2"/>
  <c r="UR5" i="2"/>
  <c r="BP34" i="2"/>
  <c r="UQ34" i="2"/>
  <c r="SH49" i="2"/>
  <c r="AAQ49" i="2" s="1"/>
  <c r="BP57" i="2"/>
  <c r="UQ57" i="2"/>
  <c r="SH58" i="2"/>
  <c r="AAQ58" i="2" s="1"/>
  <c r="SB4" i="2"/>
  <c r="BP68" i="2"/>
  <c r="UQ68" i="2"/>
  <c r="BP71" i="2"/>
  <c r="UQ71" i="2"/>
  <c r="BP50" i="2"/>
  <c r="UQ50" i="2"/>
  <c r="SH55" i="2"/>
  <c r="AAQ55" i="2" s="1"/>
  <c r="SH19" i="2"/>
  <c r="AAQ19" i="2" s="1"/>
  <c r="SH13" i="2"/>
  <c r="AAQ13" i="2" s="1"/>
  <c r="BP33" i="2"/>
  <c r="UQ33" i="2"/>
  <c r="BP60" i="2"/>
  <c r="UQ60" i="2"/>
  <c r="GK68" i="2"/>
  <c r="TH4" i="2"/>
  <c r="AX79" i="29" l="1"/>
  <c r="AX95" i="29"/>
  <c r="CC95" i="29" s="1"/>
  <c r="AX88" i="29"/>
  <c r="AX61" i="29"/>
  <c r="CC61" i="29" s="1"/>
  <c r="AY15" i="29"/>
  <c r="CD15" i="29" s="1"/>
  <c r="AX84" i="29"/>
  <c r="CC84" i="29" s="1"/>
  <c r="AX81" i="29"/>
  <c r="CC81" i="29" s="1"/>
  <c r="AX63" i="29"/>
  <c r="CC63" i="29" s="1"/>
  <c r="AY75" i="29"/>
  <c r="AY86" i="29"/>
  <c r="AY53" i="29"/>
  <c r="AY48" i="29"/>
  <c r="AY36" i="29"/>
  <c r="AY92" i="29"/>
  <c r="AX67" i="29"/>
  <c r="CC67" i="29" s="1"/>
  <c r="AX47" i="29"/>
  <c r="AX73" i="29"/>
  <c r="CC73" i="29" s="1"/>
  <c r="AX71" i="29"/>
  <c r="CC71" i="29" s="1"/>
  <c r="AX98" i="29"/>
  <c r="CC98" i="29" s="1"/>
  <c r="AX64" i="29"/>
  <c r="AX46" i="29"/>
  <c r="CC46" i="29" s="1"/>
  <c r="AX82" i="29"/>
  <c r="CC82" i="29" s="1"/>
  <c r="AX74" i="29"/>
  <c r="CC74" i="29" s="1"/>
  <c r="AX72" i="29"/>
  <c r="CC72" i="29" s="1"/>
  <c r="AX89" i="29"/>
  <c r="CC89" i="29" s="1"/>
  <c r="AX56" i="29"/>
  <c r="CC56" i="29" s="1"/>
  <c r="CC75" i="29"/>
  <c r="CC48" i="29"/>
  <c r="CC79" i="29"/>
  <c r="CC53" i="29"/>
  <c r="CC88" i="29"/>
  <c r="AAK4" i="2"/>
  <c r="BZ64" i="29"/>
  <c r="GG3" i="2"/>
  <c r="OV4" i="2"/>
  <c r="MP4" i="2"/>
  <c r="GL48" i="2"/>
  <c r="GL72" i="2"/>
  <c r="AZ72" i="29" s="1"/>
  <c r="CC94" i="29"/>
  <c r="CC92" i="29"/>
  <c r="CC8" i="29"/>
  <c r="CC96" i="29"/>
  <c r="CC93" i="29"/>
  <c r="CC97" i="29"/>
  <c r="CC34" i="29"/>
  <c r="BY100" i="29"/>
  <c r="BY3" i="29" s="1"/>
  <c r="CD70" i="29"/>
  <c r="BZ4" i="29"/>
  <c r="AY66" i="29"/>
  <c r="AZ70" i="29"/>
  <c r="AY77" i="29"/>
  <c r="CD77" i="29" s="1"/>
  <c r="CC36" i="29"/>
  <c r="CC76" i="29"/>
  <c r="AX5" i="29"/>
  <c r="CC5" i="29" s="1"/>
  <c r="CC68" i="29"/>
  <c r="AY93" i="29"/>
  <c r="AY91" i="29"/>
  <c r="CD91" i="29" s="1"/>
  <c r="AY69" i="29"/>
  <c r="CD69" i="29" s="1"/>
  <c r="AY89" i="29"/>
  <c r="AY65" i="29"/>
  <c r="CD65" i="29" s="1"/>
  <c r="AY94" i="29"/>
  <c r="CC52" i="29"/>
  <c r="CC32" i="29"/>
  <c r="AX90" i="29"/>
  <c r="CC90" i="29" s="1"/>
  <c r="AY39" i="29"/>
  <c r="CD39" i="29" s="1"/>
  <c r="AY35" i="29"/>
  <c r="CD35" i="29" s="1"/>
  <c r="AY11" i="29"/>
  <c r="CD11" i="29" s="1"/>
  <c r="AX49" i="29"/>
  <c r="CC49" i="29" s="1"/>
  <c r="AY31" i="29"/>
  <c r="CD31" i="29" s="1"/>
  <c r="AY30" i="29"/>
  <c r="CD30" i="29" s="1"/>
  <c r="AX60" i="29"/>
  <c r="CC60" i="29" s="1"/>
  <c r="AX33" i="29"/>
  <c r="CC33" i="29" s="1"/>
  <c r="AY12" i="29"/>
  <c r="CD12" i="29" s="1"/>
  <c r="AX14" i="29"/>
  <c r="CC14" i="29" s="1"/>
  <c r="AX10" i="29"/>
  <c r="CC10" i="29" s="1"/>
  <c r="AY9" i="29"/>
  <c r="CD9" i="29" s="1"/>
  <c r="AY7" i="29"/>
  <c r="CD7" i="29" s="1"/>
  <c r="AY17" i="29"/>
  <c r="CD17" i="29" s="1"/>
  <c r="AX42" i="29"/>
  <c r="CC42" i="29" s="1"/>
  <c r="AW3" i="29"/>
  <c r="EF78" i="29"/>
  <c r="AY25" i="29"/>
  <c r="CD25" i="29" s="1"/>
  <c r="AZ87" i="29"/>
  <c r="CE87" i="29" s="1"/>
  <c r="AX44" i="29"/>
  <c r="CC44" i="29" s="1"/>
  <c r="AX55" i="29"/>
  <c r="CC55" i="29" s="1"/>
  <c r="AY96" i="29"/>
  <c r="AY62" i="29"/>
  <c r="CD62" i="29" s="1"/>
  <c r="AX20" i="29"/>
  <c r="CC20" i="29" s="1"/>
  <c r="AY26" i="29"/>
  <c r="CD26" i="29" s="1"/>
  <c r="AX45" i="29"/>
  <c r="CC45" i="29" s="1"/>
  <c r="AX29" i="29"/>
  <c r="CC29" i="29" s="1"/>
  <c r="AY8" i="29"/>
  <c r="AY50" i="29"/>
  <c r="CD50" i="29" s="1"/>
  <c r="DB78" i="29"/>
  <c r="AY18" i="29"/>
  <c r="CD18" i="29" s="1"/>
  <c r="AY34" i="29"/>
  <c r="EF76" i="29"/>
  <c r="GL82" i="2"/>
  <c r="GM82" i="2" s="1"/>
  <c r="AY13" i="29"/>
  <c r="CD13" i="29" s="1"/>
  <c r="AY59" i="29"/>
  <c r="CD59" i="29" s="1"/>
  <c r="AY41" i="29"/>
  <c r="CD41" i="29" s="1"/>
  <c r="CB44" i="29"/>
  <c r="AY19" i="29"/>
  <c r="CD19" i="29" s="1"/>
  <c r="DB76" i="29"/>
  <c r="AX24" i="29"/>
  <c r="CC24" i="29" s="1"/>
  <c r="AX40" i="29"/>
  <c r="CC40" i="29" s="1"/>
  <c r="AX54" i="29"/>
  <c r="CC54" i="29" s="1"/>
  <c r="AY4" i="29"/>
  <c r="AY51" i="29"/>
  <c r="CD51" i="29" s="1"/>
  <c r="AY23" i="29"/>
  <c r="CD23" i="29" s="1"/>
  <c r="AY52" i="29"/>
  <c r="AY22" i="29"/>
  <c r="CD22" i="29" s="1"/>
  <c r="AY27" i="29"/>
  <c r="CD27" i="29" s="1"/>
  <c r="AY58" i="29"/>
  <c r="CD58" i="29" s="1"/>
  <c r="AY20" i="29"/>
  <c r="CD20" i="29" s="1"/>
  <c r="AY28" i="29"/>
  <c r="CD28" i="29" s="1"/>
  <c r="AY37" i="29"/>
  <c r="CD37" i="29" s="1"/>
  <c r="AY21" i="29"/>
  <c r="CD21" i="29" s="1"/>
  <c r="AY57" i="29"/>
  <c r="CD57" i="29" s="1"/>
  <c r="AY32" i="29"/>
  <c r="GK67" i="2"/>
  <c r="AY38" i="29" s="1"/>
  <c r="CD38" i="29" s="1"/>
  <c r="CC38" i="29"/>
  <c r="N16" i="32"/>
  <c r="F17" i="28"/>
  <c r="K17" i="28" s="1"/>
  <c r="CC80" i="29"/>
  <c r="CC16" i="29"/>
  <c r="CC43" i="29"/>
  <c r="CC66" i="29"/>
  <c r="CD85" i="29"/>
  <c r="CC86" i="29"/>
  <c r="CD78" i="29"/>
  <c r="BZ47" i="29"/>
  <c r="GH4" i="2"/>
  <c r="SH32" i="2"/>
  <c r="AAQ32" i="2" s="1"/>
  <c r="S14" i="28"/>
  <c r="SH36" i="2"/>
  <c r="AAQ36" i="2" s="1"/>
  <c r="SH76" i="2"/>
  <c r="AAQ76" i="2" s="1"/>
  <c r="SH52" i="2"/>
  <c r="AAQ52" i="2" s="1"/>
  <c r="GK44" i="2"/>
  <c r="GL5" i="2"/>
  <c r="GL66" i="2"/>
  <c r="GL59" i="2"/>
  <c r="GL83" i="2"/>
  <c r="GL29" i="2"/>
  <c r="GL33" i="2"/>
  <c r="GL91" i="2"/>
  <c r="GL6" i="2"/>
  <c r="GL97" i="2"/>
  <c r="GL12" i="2"/>
  <c r="GL89" i="2"/>
  <c r="GL23" i="2"/>
  <c r="GL60" i="2"/>
  <c r="GK36" i="2"/>
  <c r="CD83" i="29" s="1"/>
  <c r="GM86" i="2"/>
  <c r="GM30" i="2"/>
  <c r="GM62" i="2"/>
  <c r="GM78" i="2"/>
  <c r="GL24" i="2"/>
  <c r="GL95" i="2"/>
  <c r="GL75" i="2"/>
  <c r="GL93" i="2"/>
  <c r="GL92" i="2"/>
  <c r="GL61" i="2"/>
  <c r="GL71" i="2"/>
  <c r="AZ37" i="29" s="1"/>
  <c r="GL7" i="2"/>
  <c r="GM40" i="2"/>
  <c r="GL13" i="2"/>
  <c r="GL22" i="2"/>
  <c r="GM38" i="2"/>
  <c r="GM54" i="2"/>
  <c r="GM70" i="2"/>
  <c r="GL46" i="2"/>
  <c r="AZ75" i="29" s="1"/>
  <c r="GL50" i="2"/>
  <c r="GL8" i="2"/>
  <c r="GL56" i="2"/>
  <c r="GK87" i="2"/>
  <c r="AY68" i="29" s="1"/>
  <c r="GL9" i="2"/>
  <c r="GL25" i="2"/>
  <c r="GL88" i="2"/>
  <c r="GL39" i="2"/>
  <c r="GL55" i="2"/>
  <c r="GL27" i="2"/>
  <c r="GL47" i="2"/>
  <c r="GL26" i="2"/>
  <c r="GL81" i="2"/>
  <c r="GL17" i="2"/>
  <c r="GL18" i="2"/>
  <c r="GL19" i="2"/>
  <c r="GL37" i="2"/>
  <c r="GL45" i="2"/>
  <c r="AZ48" i="29"/>
  <c r="GM53" i="2"/>
  <c r="GL80" i="2"/>
  <c r="AZ80" i="29" s="1"/>
  <c r="GL84" i="2"/>
  <c r="AZ85" i="29" s="1"/>
  <c r="GL28" i="2"/>
  <c r="GK76" i="2"/>
  <c r="GL20" i="2"/>
  <c r="GL63" i="2"/>
  <c r="GL51" i="2"/>
  <c r="GK90" i="2"/>
  <c r="AY98" i="29" s="1"/>
  <c r="GL85" i="2"/>
  <c r="AZ36" i="29" s="1"/>
  <c r="GL15" i="2"/>
  <c r="GL21" i="2"/>
  <c r="GK79" i="2"/>
  <c r="AY16" i="29" s="1"/>
  <c r="GL41" i="2"/>
  <c r="GL49" i="2"/>
  <c r="GL57" i="2"/>
  <c r="GL69" i="2"/>
  <c r="GL77" i="2"/>
  <c r="GL65" i="2"/>
  <c r="GL43" i="2"/>
  <c r="GK74" i="2"/>
  <c r="AY43" i="29" s="1"/>
  <c r="GL11" i="2"/>
  <c r="GL10" i="2"/>
  <c r="GL35" i="2"/>
  <c r="GL31" i="2"/>
  <c r="GL14" i="2"/>
  <c r="GL73" i="2"/>
  <c r="GL34" i="2"/>
  <c r="GL64" i="2"/>
  <c r="GK52" i="2"/>
  <c r="GL96" i="2"/>
  <c r="GL58" i="2"/>
  <c r="GL16" i="2"/>
  <c r="GK32" i="2"/>
  <c r="GL94" i="2"/>
  <c r="AZ53" i="29" s="1"/>
  <c r="DW4" i="2"/>
  <c r="DW3" i="2" s="1"/>
  <c r="YA52" i="2"/>
  <c r="ZF52" i="2"/>
  <c r="YC76" i="2"/>
  <c r="ZH76" i="2"/>
  <c r="YA18" i="2"/>
  <c r="ZF18" i="2"/>
  <c r="YA28" i="2"/>
  <c r="ZF28" i="2"/>
  <c r="YA37" i="2"/>
  <c r="ZF37" i="2"/>
  <c r="YA4" i="2"/>
  <c r="ZF4" i="2"/>
  <c r="YB38" i="2"/>
  <c r="ZG38" i="2"/>
  <c r="YA26" i="2"/>
  <c r="ZF26" i="2"/>
  <c r="YA58" i="2"/>
  <c r="ZF58" i="2"/>
  <c r="YA45" i="2"/>
  <c r="ZF45" i="2"/>
  <c r="YA13" i="2"/>
  <c r="ZF13" i="2"/>
  <c r="YB50" i="2"/>
  <c r="ZG50" i="2"/>
  <c r="YB51" i="2"/>
  <c r="ZG51" i="2"/>
  <c r="YA17" i="2"/>
  <c r="ZF17" i="2"/>
  <c r="YA23" i="2"/>
  <c r="ZF23" i="2"/>
  <c r="YA21" i="2"/>
  <c r="ZF21" i="2"/>
  <c r="YA43" i="2"/>
  <c r="ZF43" i="2"/>
  <c r="YA27" i="2"/>
  <c r="EG76" i="29" s="1"/>
  <c r="ZF27" i="2"/>
  <c r="YC57" i="2"/>
  <c r="ZH57" i="2"/>
  <c r="YA31" i="2"/>
  <c r="ZF31" i="2"/>
  <c r="YA35" i="2"/>
  <c r="ZF35" i="2"/>
  <c r="YA32" i="2"/>
  <c r="ZF32" i="2"/>
  <c r="YA19" i="2"/>
  <c r="ZF19" i="2"/>
  <c r="YB41" i="2"/>
  <c r="ZG41" i="2"/>
  <c r="YA25" i="2"/>
  <c r="ZF25" i="2"/>
  <c r="YA36" i="2"/>
  <c r="ZF36" i="2"/>
  <c r="YA20" i="2"/>
  <c r="ZF20" i="2"/>
  <c r="YB55" i="2"/>
  <c r="ZG55" i="2"/>
  <c r="YA40" i="2"/>
  <c r="ZF40" i="2"/>
  <c r="YB78" i="2"/>
  <c r="ZG78" i="2"/>
  <c r="YA12" i="2"/>
  <c r="ZF12" i="2"/>
  <c r="YA39" i="2"/>
  <c r="ZF39" i="2"/>
  <c r="YA29" i="2"/>
  <c r="ZF29" i="2"/>
  <c r="YA49" i="2"/>
  <c r="ZF49" i="2"/>
  <c r="YB62" i="2"/>
  <c r="ZG62" i="2"/>
  <c r="YA22" i="2"/>
  <c r="ZF22" i="2"/>
  <c r="YA30" i="2"/>
  <c r="ZF30" i="2"/>
  <c r="YA9" i="2"/>
  <c r="ZF9" i="2"/>
  <c r="RE13" i="2"/>
  <c r="RE19" i="2"/>
  <c r="RE23" i="2"/>
  <c r="RE31" i="2"/>
  <c r="RE37" i="2"/>
  <c r="RE41" i="2"/>
  <c r="RE43" i="2"/>
  <c r="RE45" i="2"/>
  <c r="RE55" i="2"/>
  <c r="RE57" i="2"/>
  <c r="RE4" i="2"/>
  <c r="RE12" i="2"/>
  <c r="RE22" i="2"/>
  <c r="RE28" i="2"/>
  <c r="RE32" i="2"/>
  <c r="RE38" i="2"/>
  <c r="RE50" i="2"/>
  <c r="RE62" i="2"/>
  <c r="RE76" i="2"/>
  <c r="RE9" i="2"/>
  <c r="RE17" i="2"/>
  <c r="RE21" i="2"/>
  <c r="RE25" i="2"/>
  <c r="RE27" i="2"/>
  <c r="RE29" i="2"/>
  <c r="RE35" i="2"/>
  <c r="RE39" i="2"/>
  <c r="RE49" i="2"/>
  <c r="RE51" i="2"/>
  <c r="RE18" i="2"/>
  <c r="RE20" i="2"/>
  <c r="RE26" i="2"/>
  <c r="RE30" i="2"/>
  <c r="RE36" i="2"/>
  <c r="RE40" i="2"/>
  <c r="RE52" i="2"/>
  <c r="RE58" i="2"/>
  <c r="RE78" i="2"/>
  <c r="TH18" i="2"/>
  <c r="VR18" i="2" s="1"/>
  <c r="WW18" i="2" s="1"/>
  <c r="TH58" i="2"/>
  <c r="VR58" i="2" s="1"/>
  <c r="WW58" i="2" s="1"/>
  <c r="TJ76" i="2"/>
  <c r="VT76" i="2" s="1"/>
  <c r="WY76" i="2" s="1"/>
  <c r="TH25" i="2"/>
  <c r="VR25" i="2" s="1"/>
  <c r="WW25" i="2" s="1"/>
  <c r="TH30" i="2"/>
  <c r="VR30" i="2" s="1"/>
  <c r="WW30" i="2" s="1"/>
  <c r="TH28" i="2"/>
  <c r="VR28" i="2" s="1"/>
  <c r="WW28" i="2" s="1"/>
  <c r="TH36" i="2"/>
  <c r="VR36" i="2" s="1"/>
  <c r="WW36" i="2" s="1"/>
  <c r="TH9" i="2"/>
  <c r="VR9" i="2" s="1"/>
  <c r="WW9" i="2" s="1"/>
  <c r="TH49" i="2"/>
  <c r="VR49" i="2" s="1"/>
  <c r="WW49" i="2" s="1"/>
  <c r="TH35" i="2"/>
  <c r="VR35" i="2" s="1"/>
  <c r="WW35" i="2" s="1"/>
  <c r="TH45" i="2"/>
  <c r="VR45" i="2" s="1"/>
  <c r="WW45" i="2" s="1"/>
  <c r="TH17" i="2"/>
  <c r="VR17" i="2" s="1"/>
  <c r="WW17" i="2" s="1"/>
  <c r="TH29" i="2"/>
  <c r="VR29" i="2" s="1"/>
  <c r="WW29" i="2" s="1"/>
  <c r="TH27" i="2"/>
  <c r="VR27" i="2" s="1"/>
  <c r="WW27" i="2" s="1"/>
  <c r="DC76" i="29" s="1"/>
  <c r="TH20" i="2"/>
  <c r="VR20" i="2" s="1"/>
  <c r="WW20" i="2" s="1"/>
  <c r="TH26" i="2"/>
  <c r="VR26" i="2" s="1"/>
  <c r="WW26" i="2" s="1"/>
  <c r="TI41" i="2"/>
  <c r="VS41" i="2" s="1"/>
  <c r="WX41" i="2" s="1"/>
  <c r="TH39" i="2"/>
  <c r="VR39" i="2" s="1"/>
  <c r="WW39" i="2" s="1"/>
  <c r="TH13" i="2"/>
  <c r="VR13" i="2" s="1"/>
  <c r="WW13" i="2" s="1"/>
  <c r="TH43" i="2"/>
  <c r="VR43" i="2" s="1"/>
  <c r="WW43" i="2" s="1"/>
  <c r="TJ57" i="2"/>
  <c r="VT57" i="2" s="1"/>
  <c r="WY57" i="2" s="1"/>
  <c r="TH19" i="2"/>
  <c r="VR19" i="2" s="1"/>
  <c r="WW19" i="2" s="1"/>
  <c r="TH23" i="2"/>
  <c r="VR23" i="2" s="1"/>
  <c r="WW23" i="2" s="1"/>
  <c r="TI51" i="2"/>
  <c r="VS51" i="2" s="1"/>
  <c r="WX51" i="2" s="1"/>
  <c r="TI78" i="2"/>
  <c r="VS78" i="2" s="1"/>
  <c r="WX78" i="2" s="1"/>
  <c r="TH52" i="2"/>
  <c r="VR52" i="2" s="1"/>
  <c r="WW52" i="2" s="1"/>
  <c r="TH12" i="2"/>
  <c r="VR12" i="2" s="1"/>
  <c r="WW12" i="2" s="1"/>
  <c r="TH22" i="2"/>
  <c r="VR22" i="2" s="1"/>
  <c r="WW22" i="2" s="1"/>
  <c r="TH37" i="2"/>
  <c r="VR37" i="2" s="1"/>
  <c r="WW37" i="2" s="1"/>
  <c r="TI55" i="2"/>
  <c r="VS55" i="2" s="1"/>
  <c r="WX55" i="2" s="1"/>
  <c r="TH32" i="2"/>
  <c r="VR32" i="2" s="1"/>
  <c r="WW32" i="2" s="1"/>
  <c r="TI38" i="2"/>
  <c r="VS38" i="2" s="1"/>
  <c r="WX38" i="2" s="1"/>
  <c r="TI50" i="2"/>
  <c r="VS50" i="2" s="1"/>
  <c r="WX50" i="2" s="1"/>
  <c r="TH31" i="2"/>
  <c r="VR31" i="2" s="1"/>
  <c r="WW31" i="2" s="1"/>
  <c r="TI62" i="2"/>
  <c r="VS62" i="2" s="1"/>
  <c r="WX62" i="2" s="1"/>
  <c r="TH40" i="2"/>
  <c r="VR40" i="2" s="1"/>
  <c r="WW40" i="2" s="1"/>
  <c r="TH21" i="2"/>
  <c r="VR21" i="2" s="1"/>
  <c r="WW21" i="2" s="1"/>
  <c r="VR4" i="2"/>
  <c r="BQ33" i="2"/>
  <c r="UR33" i="2"/>
  <c r="SI19" i="2"/>
  <c r="AAR19" i="2" s="1"/>
  <c r="BQ50" i="2"/>
  <c r="UR50" i="2"/>
  <c r="BQ68" i="2"/>
  <c r="UR68" i="2"/>
  <c r="BQ57" i="2"/>
  <c r="UR57" i="2"/>
  <c r="BQ34" i="2"/>
  <c r="UR34" i="2"/>
  <c r="BR76" i="2"/>
  <c r="US76" i="2"/>
  <c r="BQ62" i="2"/>
  <c r="UR62" i="2"/>
  <c r="BQ13" i="2"/>
  <c r="UR13" i="2"/>
  <c r="BQ66" i="2"/>
  <c r="UR66" i="2"/>
  <c r="BQ51" i="2"/>
  <c r="UR51" i="2"/>
  <c r="BQ53" i="2"/>
  <c r="UR53" i="2"/>
  <c r="BQ65" i="2"/>
  <c r="UR65" i="2"/>
  <c r="SI39" i="2"/>
  <c r="AAR39" i="2" s="1"/>
  <c r="SI17" i="2"/>
  <c r="AAR17" i="2" s="1"/>
  <c r="SI9" i="2"/>
  <c r="AAR9" i="2" s="1"/>
  <c r="BR80" i="2"/>
  <c r="US80" i="2"/>
  <c r="SI38" i="2"/>
  <c r="AAR38" i="2" s="1"/>
  <c r="BQ94" i="2"/>
  <c r="UR94" i="2"/>
  <c r="BQ54" i="2"/>
  <c r="UR54" i="2"/>
  <c r="BQ25" i="2"/>
  <c r="UR25" i="2"/>
  <c r="SI22" i="2"/>
  <c r="AAR22" i="2" s="1"/>
  <c r="SI28" i="2"/>
  <c r="AAR28" i="2" s="1"/>
  <c r="BN4" i="2"/>
  <c r="BN3" i="2" s="1"/>
  <c r="UO4" i="2"/>
  <c r="UO3" i="2" s="1"/>
  <c r="BQ17" i="2"/>
  <c r="UR17" i="2"/>
  <c r="SI25" i="2"/>
  <c r="AAR25" i="2" s="1"/>
  <c r="SI27" i="2"/>
  <c r="AAR27" i="2" s="1"/>
  <c r="BQ18" i="2"/>
  <c r="UR18" i="2"/>
  <c r="BQ7" i="2"/>
  <c r="UR7" i="2"/>
  <c r="BR83" i="2"/>
  <c r="US83" i="2"/>
  <c r="BR72" i="2"/>
  <c r="US72" i="2"/>
  <c r="BQ77" i="2"/>
  <c r="UR77" i="2"/>
  <c r="BQ63" i="2"/>
  <c r="UR63" i="2"/>
  <c r="BQ96" i="2"/>
  <c r="UR96" i="2"/>
  <c r="BQ15" i="2"/>
  <c r="UR15" i="2"/>
  <c r="BR86" i="2"/>
  <c r="US86" i="2"/>
  <c r="BR32" i="2"/>
  <c r="US32" i="2"/>
  <c r="BQ22" i="2"/>
  <c r="UR22" i="2"/>
  <c r="SI78" i="2"/>
  <c r="AAR78" i="2" s="1"/>
  <c r="BQ14" i="2"/>
  <c r="UR14" i="2"/>
  <c r="SI12" i="2"/>
  <c r="AAR12" i="2" s="1"/>
  <c r="BQ19" i="2"/>
  <c r="UR19" i="2"/>
  <c r="BR40" i="2"/>
  <c r="US40" i="2"/>
  <c r="SI45" i="2"/>
  <c r="AAR45" i="2" s="1"/>
  <c r="BQ41" i="2"/>
  <c r="UR41" i="2"/>
  <c r="BQ69" i="2"/>
  <c r="UR69" i="2"/>
  <c r="BQ97" i="2"/>
  <c r="UR97" i="2"/>
  <c r="BQ38" i="2"/>
  <c r="UR38" i="2"/>
  <c r="SI21" i="2"/>
  <c r="AAR21" i="2" s="1"/>
  <c r="BQ24" i="2"/>
  <c r="UR24" i="2"/>
  <c r="SI41" i="2"/>
  <c r="AAR41" i="2" s="1"/>
  <c r="BQ61" i="2"/>
  <c r="UR61" i="2"/>
  <c r="BQ31" i="2"/>
  <c r="UR31" i="2"/>
  <c r="SI26" i="2"/>
  <c r="AAR26" i="2" s="1"/>
  <c r="BR81" i="2"/>
  <c r="US81" i="2"/>
  <c r="BQ12" i="2"/>
  <c r="UR12" i="2"/>
  <c r="BQ27" i="2"/>
  <c r="UR27" i="2"/>
  <c r="BR52" i="2"/>
  <c r="US52" i="2"/>
  <c r="BQ84" i="2"/>
  <c r="UR84" i="2"/>
  <c r="BQ64" i="2"/>
  <c r="UR64" i="2"/>
  <c r="SI29" i="2"/>
  <c r="AAR29" i="2" s="1"/>
  <c r="BQ30" i="2"/>
  <c r="UR30" i="2"/>
  <c r="BQ73" i="2"/>
  <c r="UR73" i="2"/>
  <c r="BQ60" i="2"/>
  <c r="UR60" i="2"/>
  <c r="SI13" i="2"/>
  <c r="AAR13" i="2" s="1"/>
  <c r="SI55" i="2"/>
  <c r="AAR55" i="2" s="1"/>
  <c r="BQ71" i="2"/>
  <c r="UR71" i="2"/>
  <c r="SC4" i="2"/>
  <c r="SI58" i="2"/>
  <c r="AAR58" i="2" s="1"/>
  <c r="SI49" i="2"/>
  <c r="AAR49" i="2" s="1"/>
  <c r="BR5" i="2"/>
  <c r="US5" i="2"/>
  <c r="SI57" i="2"/>
  <c r="AAR57" i="2" s="1"/>
  <c r="BQ78" i="2"/>
  <c r="UR78" i="2"/>
  <c r="BQ49" i="2"/>
  <c r="UR49" i="2"/>
  <c r="BR36" i="2"/>
  <c r="US36" i="2"/>
  <c r="BQ58" i="2"/>
  <c r="UR58" i="2"/>
  <c r="BQ11" i="2"/>
  <c r="UR11" i="2"/>
  <c r="BQ37" i="2"/>
  <c r="UR37" i="2"/>
  <c r="SI30" i="2"/>
  <c r="AAR30" i="2" s="1"/>
  <c r="BR79" i="2"/>
  <c r="US79" i="2"/>
  <c r="BQ75" i="2"/>
  <c r="UR75" i="2"/>
  <c r="BQ59" i="2"/>
  <c r="UR59" i="2"/>
  <c r="BQ93" i="2"/>
  <c r="UR93" i="2"/>
  <c r="BQ20" i="2"/>
  <c r="UR20" i="2"/>
  <c r="SI37" i="2"/>
  <c r="AAR37" i="2" s="1"/>
  <c r="BQ88" i="2"/>
  <c r="UR88" i="2"/>
  <c r="BQ6" i="2"/>
  <c r="UR6" i="2"/>
  <c r="BQ8" i="2"/>
  <c r="UR8" i="2"/>
  <c r="BR87" i="2"/>
  <c r="US87" i="2"/>
  <c r="BQ92" i="2"/>
  <c r="UR92" i="2"/>
  <c r="SI18" i="2"/>
  <c r="AAR18" i="2" s="1"/>
  <c r="BR90" i="2"/>
  <c r="US90" i="2"/>
  <c r="SI23" i="2"/>
  <c r="AAR23" i="2" s="1"/>
  <c r="SI31" i="2"/>
  <c r="AAR31" i="2" s="1"/>
  <c r="BQ28" i="2"/>
  <c r="UR28" i="2"/>
  <c r="BR48" i="2"/>
  <c r="US48" i="2"/>
  <c r="BQ55" i="2"/>
  <c r="UR55" i="2"/>
  <c r="BQ43" i="2"/>
  <c r="UR43" i="2"/>
  <c r="BQ70" i="2"/>
  <c r="UR70" i="2"/>
  <c r="BQ56" i="2"/>
  <c r="UR56" i="2"/>
  <c r="SI43" i="2"/>
  <c r="AAR43" i="2" s="1"/>
  <c r="BR74" i="2"/>
  <c r="US74" i="2"/>
  <c r="SI35" i="2"/>
  <c r="AAR35" i="2" s="1"/>
  <c r="BQ45" i="2"/>
  <c r="UR45" i="2"/>
  <c r="BQ91" i="2"/>
  <c r="UR91" i="2"/>
  <c r="BQ47" i="2"/>
  <c r="UR47" i="2"/>
  <c r="BQ21" i="2"/>
  <c r="UR21" i="2"/>
  <c r="BQ35" i="2"/>
  <c r="UR35" i="2"/>
  <c r="BQ82" i="2"/>
  <c r="UR82" i="2"/>
  <c r="BQ23" i="2"/>
  <c r="UR23" i="2"/>
  <c r="BQ39" i="2"/>
  <c r="UR39" i="2"/>
  <c r="BQ26" i="2"/>
  <c r="UR26" i="2"/>
  <c r="UR16" i="2"/>
  <c r="BQ29" i="2"/>
  <c r="UR29" i="2"/>
  <c r="SI62" i="2"/>
  <c r="AAR62" i="2" s="1"/>
  <c r="BQ9" i="2"/>
  <c r="UR9" i="2"/>
  <c r="BQ67" i="2"/>
  <c r="UR67" i="2"/>
  <c r="BQ85" i="2"/>
  <c r="UR85" i="2"/>
  <c r="BQ89" i="2"/>
  <c r="UR89" i="2"/>
  <c r="BR44" i="2"/>
  <c r="US44" i="2"/>
  <c r="SI40" i="2"/>
  <c r="AAR40" i="2" s="1"/>
  <c r="BQ10" i="2"/>
  <c r="UR10" i="2"/>
  <c r="BQ95" i="2"/>
  <c r="UR95" i="2"/>
  <c r="SI51" i="2"/>
  <c r="AAR51" i="2" s="1"/>
  <c r="SI50" i="2"/>
  <c r="AAR50" i="2" s="1"/>
  <c r="BQ46" i="2"/>
  <c r="UR46" i="2"/>
  <c r="SI20" i="2"/>
  <c r="AAR20" i="2" s="1"/>
  <c r="GL68" i="2"/>
  <c r="AZ86" i="29" l="1"/>
  <c r="AY79" i="29"/>
  <c r="AY33" i="29"/>
  <c r="CD33" i="29" s="1"/>
  <c r="AZ56" i="29"/>
  <c r="AZ61" i="29"/>
  <c r="AZ84" i="29"/>
  <c r="AZ15" i="29"/>
  <c r="CE15" i="29" s="1"/>
  <c r="AY95" i="29"/>
  <c r="CD95" i="29" s="1"/>
  <c r="AY88" i="29"/>
  <c r="AY46" i="29"/>
  <c r="CD46" i="29" s="1"/>
  <c r="AY6" i="29"/>
  <c r="CD6" i="29" s="1"/>
  <c r="AY61" i="29"/>
  <c r="CD61" i="29" s="1"/>
  <c r="AY84" i="29"/>
  <c r="CD84" i="29" s="1"/>
  <c r="AY56" i="29"/>
  <c r="CD56" i="29" s="1"/>
  <c r="AY72" i="29"/>
  <c r="AY74" i="29"/>
  <c r="AY64" i="29"/>
  <c r="AY63" i="29"/>
  <c r="CD63" i="29" s="1"/>
  <c r="AY81" i="29"/>
  <c r="CD81" i="29" s="1"/>
  <c r="AY71" i="29"/>
  <c r="CD71" i="29" s="1"/>
  <c r="AY67" i="29"/>
  <c r="CD67" i="29" s="1"/>
  <c r="AY73" i="29"/>
  <c r="CD73" i="29" s="1"/>
  <c r="AY82" i="29"/>
  <c r="CD82" i="29" s="1"/>
  <c r="AY47" i="29"/>
  <c r="CD75" i="29"/>
  <c r="CD72" i="29"/>
  <c r="CD74" i="29"/>
  <c r="CD48" i="29"/>
  <c r="CD53" i="29"/>
  <c r="CD89" i="29"/>
  <c r="CD79" i="29"/>
  <c r="CD88" i="29"/>
  <c r="GM48" i="2"/>
  <c r="CA64" i="29"/>
  <c r="GH3" i="2"/>
  <c r="MQ4" i="2"/>
  <c r="OW4" i="2"/>
  <c r="AAL4" i="2"/>
  <c r="GM72" i="2"/>
  <c r="BA72" i="29" s="1"/>
  <c r="BZ100" i="29"/>
  <c r="BZ3" i="29" s="1"/>
  <c r="CD98" i="29"/>
  <c r="CD34" i="29"/>
  <c r="CD94" i="29"/>
  <c r="CD96" i="29"/>
  <c r="CD92" i="29"/>
  <c r="CD93" i="29"/>
  <c r="CD8" i="29"/>
  <c r="CE70" i="29"/>
  <c r="AZ94" i="29"/>
  <c r="AZ73" i="29"/>
  <c r="AZ89" i="29"/>
  <c r="AZ65" i="29"/>
  <c r="CE65" i="29" s="1"/>
  <c r="AZ91" i="29"/>
  <c r="CE91" i="29" s="1"/>
  <c r="AZ69" i="29"/>
  <c r="CE69" i="29" s="1"/>
  <c r="AY10" i="29"/>
  <c r="CD10" i="29" s="1"/>
  <c r="AY97" i="29"/>
  <c r="CD97" i="29" s="1"/>
  <c r="AZ82" i="29"/>
  <c r="AZ93" i="29"/>
  <c r="AZ71" i="29"/>
  <c r="CA4" i="29"/>
  <c r="CD36" i="29"/>
  <c r="CD32" i="29"/>
  <c r="CD52" i="29"/>
  <c r="CD68" i="29"/>
  <c r="AY5" i="29"/>
  <c r="CD5" i="29" s="1"/>
  <c r="AZ92" i="29"/>
  <c r="AZ47" i="29"/>
  <c r="AZ77" i="29"/>
  <c r="CE77" i="29" s="1"/>
  <c r="BA70" i="29"/>
  <c r="AZ6" i="29"/>
  <c r="AZ66" i="29"/>
  <c r="CD76" i="29"/>
  <c r="AY90" i="29"/>
  <c r="CD90" i="29" s="1"/>
  <c r="AZ28" i="29"/>
  <c r="CE28" i="29" s="1"/>
  <c r="AZ12" i="29"/>
  <c r="CE12" i="29" s="1"/>
  <c r="AY49" i="29"/>
  <c r="CD49" i="29" s="1"/>
  <c r="AZ11" i="29"/>
  <c r="CE11" i="29" s="1"/>
  <c r="AY60" i="29"/>
  <c r="CD60" i="29" s="1"/>
  <c r="AY14" i="29"/>
  <c r="CD14" i="29" s="1"/>
  <c r="AZ30" i="29"/>
  <c r="CE30" i="29" s="1"/>
  <c r="AZ26" i="29"/>
  <c r="CE26" i="29" s="1"/>
  <c r="AZ32" i="29"/>
  <c r="AZ17" i="29"/>
  <c r="CE17" i="29" s="1"/>
  <c r="AZ34" i="29"/>
  <c r="AZ35" i="29"/>
  <c r="CE35" i="29" s="1"/>
  <c r="AZ18" i="29"/>
  <c r="CE18" i="29" s="1"/>
  <c r="AZ41" i="29"/>
  <c r="CE41" i="29" s="1"/>
  <c r="AZ13" i="29"/>
  <c r="CE13" i="29" s="1"/>
  <c r="AZ59" i="29"/>
  <c r="CE59" i="29" s="1"/>
  <c r="AZ31" i="29"/>
  <c r="CE31" i="29" s="1"/>
  <c r="AY40" i="29"/>
  <c r="CD40" i="29" s="1"/>
  <c r="AY54" i="29"/>
  <c r="CD54" i="29" s="1"/>
  <c r="AY24" i="29"/>
  <c r="CD24" i="29" s="1"/>
  <c r="AY42" i="29"/>
  <c r="CD42" i="29" s="1"/>
  <c r="AZ8" i="29"/>
  <c r="AZ50" i="29"/>
  <c r="CE50" i="29" s="1"/>
  <c r="AY45" i="29"/>
  <c r="CD45" i="29" s="1"/>
  <c r="AY29" i="29"/>
  <c r="CD29" i="29" s="1"/>
  <c r="AZ7" i="29"/>
  <c r="CE7" i="29" s="1"/>
  <c r="AX3" i="29"/>
  <c r="AZ19" i="29"/>
  <c r="CE19" i="29" s="1"/>
  <c r="AZ39" i="29"/>
  <c r="CE39" i="29" s="1"/>
  <c r="AZ96" i="29"/>
  <c r="AZ62" i="29"/>
  <c r="CE62" i="29" s="1"/>
  <c r="AY44" i="29"/>
  <c r="CD44" i="29" s="1"/>
  <c r="AY55" i="29"/>
  <c r="CD55" i="29" s="1"/>
  <c r="BA87" i="29"/>
  <c r="CF87" i="29" s="1"/>
  <c r="AZ25" i="29"/>
  <c r="CE25" i="29" s="1"/>
  <c r="AZ9" i="29"/>
  <c r="CE9" i="29" s="1"/>
  <c r="AZ21" i="29"/>
  <c r="CE21" i="29" s="1"/>
  <c r="AZ57" i="29"/>
  <c r="CE57" i="29" s="1"/>
  <c r="DC78" i="29"/>
  <c r="EG78" i="29"/>
  <c r="AZ27" i="29"/>
  <c r="CE27" i="29" s="1"/>
  <c r="AZ58" i="29"/>
  <c r="CE58" i="29" s="1"/>
  <c r="AZ22" i="29"/>
  <c r="CE22" i="29" s="1"/>
  <c r="AZ23" i="29"/>
  <c r="CE23" i="29" s="1"/>
  <c r="AZ52" i="29"/>
  <c r="AZ4" i="29"/>
  <c r="AZ51" i="29"/>
  <c r="CE51" i="29" s="1"/>
  <c r="GL67" i="2"/>
  <c r="AZ67" i="29" s="1"/>
  <c r="O16" i="32"/>
  <c r="S15" i="28"/>
  <c r="F18" i="28"/>
  <c r="K18" i="28" s="1"/>
  <c r="CD43" i="29"/>
  <c r="CD16" i="29"/>
  <c r="CD80" i="29"/>
  <c r="CE37" i="29"/>
  <c r="CA47" i="29"/>
  <c r="GI4" i="2"/>
  <c r="CE78" i="29"/>
  <c r="CD86" i="29"/>
  <c r="CE85" i="29"/>
  <c r="CD66" i="29"/>
  <c r="SI32" i="2"/>
  <c r="AAR32" i="2" s="1"/>
  <c r="SI52" i="2"/>
  <c r="AAR52" i="2" s="1"/>
  <c r="SI76" i="2"/>
  <c r="AAR76" i="2" s="1"/>
  <c r="SI36" i="2"/>
  <c r="AAR36" i="2" s="1"/>
  <c r="GM94" i="2"/>
  <c r="BA53" i="29" s="1"/>
  <c r="GL32" i="2"/>
  <c r="GM16" i="2"/>
  <c r="GM58" i="2"/>
  <c r="GM96" i="2"/>
  <c r="GL52" i="2"/>
  <c r="GM64" i="2"/>
  <c r="GM34" i="2"/>
  <c r="GM73" i="2"/>
  <c r="GM14" i="2"/>
  <c r="GM31" i="2"/>
  <c r="GM35" i="2"/>
  <c r="GM10" i="2"/>
  <c r="GM11" i="2"/>
  <c r="GL74" i="2"/>
  <c r="AZ43" i="29" s="1"/>
  <c r="GM43" i="2"/>
  <c r="GM65" i="2"/>
  <c r="GM77" i="2"/>
  <c r="GM69" i="2"/>
  <c r="GM57" i="2"/>
  <c r="GM49" i="2"/>
  <c r="GM41" i="2"/>
  <c r="GL79" i="2"/>
  <c r="AZ16" i="29" s="1"/>
  <c r="GM21" i="2"/>
  <c r="GM15" i="2"/>
  <c r="GM85" i="2"/>
  <c r="BA36" i="29" s="1"/>
  <c r="GL90" i="2"/>
  <c r="AZ81" i="29" s="1"/>
  <c r="GM51" i="2"/>
  <c r="GM63" i="2"/>
  <c r="GM20" i="2"/>
  <c r="GL76" i="2"/>
  <c r="GM28" i="2"/>
  <c r="GM84" i="2"/>
  <c r="BA85" i="29" s="1"/>
  <c r="GM80" i="2"/>
  <c r="BA80" i="29" s="1"/>
  <c r="GN53" i="2"/>
  <c r="BA48" i="29"/>
  <c r="GM45" i="2"/>
  <c r="GM37" i="2"/>
  <c r="GM19" i="2"/>
  <c r="GM18" i="2"/>
  <c r="GM17" i="2"/>
  <c r="GM81" i="2"/>
  <c r="GN82" i="2"/>
  <c r="GM26" i="2"/>
  <c r="GM47" i="2"/>
  <c r="GM27" i="2"/>
  <c r="GM55" i="2"/>
  <c r="GM39" i="2"/>
  <c r="GM88" i="2"/>
  <c r="GM25" i="2"/>
  <c r="GM9" i="2"/>
  <c r="GL87" i="2"/>
  <c r="AZ68" i="29" s="1"/>
  <c r="GM56" i="2"/>
  <c r="GM8" i="2"/>
  <c r="BA12" i="29" s="1"/>
  <c r="GM50" i="2"/>
  <c r="GM46" i="2"/>
  <c r="GN70" i="2"/>
  <c r="GN54" i="2"/>
  <c r="GN38" i="2"/>
  <c r="GM22" i="2"/>
  <c r="GM13" i="2"/>
  <c r="GN40" i="2"/>
  <c r="GM7" i="2"/>
  <c r="GM71" i="2"/>
  <c r="GM61" i="2"/>
  <c r="GM92" i="2"/>
  <c r="GM93" i="2"/>
  <c r="GM75" i="2"/>
  <c r="GM95" i="2"/>
  <c r="GM24" i="2"/>
  <c r="GN78" i="2"/>
  <c r="GN62" i="2"/>
  <c r="GN30" i="2"/>
  <c r="GN86" i="2"/>
  <c r="GL36" i="2"/>
  <c r="CE83" i="29" s="1"/>
  <c r="GM60" i="2"/>
  <c r="GM23" i="2"/>
  <c r="GM89" i="2"/>
  <c r="GM12" i="2"/>
  <c r="GM97" i="2"/>
  <c r="GM6" i="2"/>
  <c r="GM91" i="2"/>
  <c r="GM33" i="2"/>
  <c r="GM29" i="2"/>
  <c r="GM83" i="2"/>
  <c r="GM59" i="2"/>
  <c r="GM66" i="2"/>
  <c r="GM5" i="2"/>
  <c r="GL44" i="2"/>
  <c r="AZ33" i="29" s="1"/>
  <c r="DX4" i="2"/>
  <c r="DX3" i="2" s="1"/>
  <c r="YB32" i="2"/>
  <c r="ZG32" i="2"/>
  <c r="YB23" i="2"/>
  <c r="ZG23" i="2"/>
  <c r="YB43" i="2"/>
  <c r="ZG43" i="2"/>
  <c r="YB36" i="2"/>
  <c r="ZG36" i="2"/>
  <c r="YB18" i="2"/>
  <c r="ZG18" i="2"/>
  <c r="YB21" i="2"/>
  <c r="ZG21" i="2"/>
  <c r="YB31" i="2"/>
  <c r="ZG31" i="2"/>
  <c r="YC55" i="2"/>
  <c r="ZH55" i="2"/>
  <c r="YB52" i="2"/>
  <c r="ZG52" i="2"/>
  <c r="YB13" i="2"/>
  <c r="ZG13" i="2"/>
  <c r="YB27" i="2"/>
  <c r="ZG27" i="2"/>
  <c r="YB35" i="2"/>
  <c r="ZG35" i="2"/>
  <c r="YB28" i="2"/>
  <c r="ZG28" i="2"/>
  <c r="YD76" i="2"/>
  <c r="ZI76" i="2"/>
  <c r="YC50" i="2"/>
  <c r="ZH50" i="2"/>
  <c r="YB37" i="2"/>
  <c r="ZG37" i="2"/>
  <c r="YC78" i="2"/>
  <c r="ZH78" i="2"/>
  <c r="YB19" i="2"/>
  <c r="ZG19" i="2"/>
  <c r="YC41" i="2"/>
  <c r="ZH41" i="2"/>
  <c r="YB17" i="2"/>
  <c r="ZG17" i="2"/>
  <c r="YB49" i="2"/>
  <c r="ZG49" i="2"/>
  <c r="YB30" i="2"/>
  <c r="ZG30" i="2"/>
  <c r="YB40" i="2"/>
  <c r="ZG40" i="2"/>
  <c r="YC38" i="2"/>
  <c r="ZH38" i="2"/>
  <c r="YB22" i="2"/>
  <c r="ZG22" i="2"/>
  <c r="YC51" i="2"/>
  <c r="ZH51" i="2"/>
  <c r="YD57" i="2"/>
  <c r="ZI57" i="2"/>
  <c r="YB26" i="2"/>
  <c r="ZG26" i="2"/>
  <c r="YB29" i="2"/>
  <c r="ZG29" i="2"/>
  <c r="YB45" i="2"/>
  <c r="ZG45" i="2"/>
  <c r="YB9" i="2"/>
  <c r="ZG9" i="2"/>
  <c r="YB25" i="2"/>
  <c r="ZG25" i="2"/>
  <c r="YB58" i="2"/>
  <c r="ZG58" i="2"/>
  <c r="YC62" i="2"/>
  <c r="ZH62" i="2"/>
  <c r="YB12" i="2"/>
  <c r="ZG12" i="2"/>
  <c r="YB39" i="2"/>
  <c r="ZG39" i="2"/>
  <c r="YB20" i="2"/>
  <c r="ZG20" i="2"/>
  <c r="RF78" i="2"/>
  <c r="RF58" i="2"/>
  <c r="RF52" i="2"/>
  <c r="RF40" i="2"/>
  <c r="RF36" i="2"/>
  <c r="RF30" i="2"/>
  <c r="RF26" i="2"/>
  <c r="RF20" i="2"/>
  <c r="RF18" i="2"/>
  <c r="RF51" i="2"/>
  <c r="RF49" i="2"/>
  <c r="RF39" i="2"/>
  <c r="RF35" i="2"/>
  <c r="RF29" i="2"/>
  <c r="RF27" i="2"/>
  <c r="RF25" i="2"/>
  <c r="RF21" i="2"/>
  <c r="RF17" i="2"/>
  <c r="RF9" i="2"/>
  <c r="RF76" i="2"/>
  <c r="RF62" i="2"/>
  <c r="RF50" i="2"/>
  <c r="RF38" i="2"/>
  <c r="RF32" i="2"/>
  <c r="RF28" i="2"/>
  <c r="RF22" i="2"/>
  <c r="RF12" i="2"/>
  <c r="RF4" i="2"/>
  <c r="RF57" i="2"/>
  <c r="RF55" i="2"/>
  <c r="RF45" i="2"/>
  <c r="RF43" i="2"/>
  <c r="RF41" i="2"/>
  <c r="RF37" i="2"/>
  <c r="RF31" i="2"/>
  <c r="RF23" i="2"/>
  <c r="RF19" i="2"/>
  <c r="RF13" i="2"/>
  <c r="TI36" i="2"/>
  <c r="VS36" i="2" s="1"/>
  <c r="WX36" i="2" s="1"/>
  <c r="TI58" i="2"/>
  <c r="VS58" i="2" s="1"/>
  <c r="WX58" i="2" s="1"/>
  <c r="TI20" i="2"/>
  <c r="VS20" i="2" s="1"/>
  <c r="WX20" i="2" s="1"/>
  <c r="TI45" i="2"/>
  <c r="VS45" i="2" s="1"/>
  <c r="WX45" i="2" s="1"/>
  <c r="TJ78" i="2"/>
  <c r="VT78" i="2" s="1"/>
  <c r="WY78" i="2" s="1"/>
  <c r="TI13" i="2"/>
  <c r="VS13" i="2" s="1"/>
  <c r="WX13" i="2" s="1"/>
  <c r="TI23" i="2"/>
  <c r="VS23" i="2" s="1"/>
  <c r="WX23" i="2" s="1"/>
  <c r="TI31" i="2"/>
  <c r="VS31" i="2" s="1"/>
  <c r="WX31" i="2" s="1"/>
  <c r="TI17" i="2"/>
  <c r="VS17" i="2" s="1"/>
  <c r="WX17" i="2" s="1"/>
  <c r="TI49" i="2"/>
  <c r="VS49" i="2" s="1"/>
  <c r="WX49" i="2" s="1"/>
  <c r="TI30" i="2"/>
  <c r="VS30" i="2" s="1"/>
  <c r="WX30" i="2" s="1"/>
  <c r="TJ55" i="2"/>
  <c r="VT55" i="2" s="1"/>
  <c r="WY55" i="2" s="1"/>
  <c r="TI25" i="2"/>
  <c r="VS25" i="2" s="1"/>
  <c r="WX25" i="2" s="1"/>
  <c r="TJ41" i="2"/>
  <c r="VT41" i="2" s="1"/>
  <c r="WY41" i="2" s="1"/>
  <c r="TI40" i="2"/>
  <c r="VS40" i="2" s="1"/>
  <c r="WX40" i="2" s="1"/>
  <c r="TJ38" i="2"/>
  <c r="VT38" i="2" s="1"/>
  <c r="WY38" i="2" s="1"/>
  <c r="TI4" i="2"/>
  <c r="VS4" i="2" s="1"/>
  <c r="WX4" i="2" s="1"/>
  <c r="TI12" i="2"/>
  <c r="VS12" i="2" s="1"/>
  <c r="WX12" i="2" s="1"/>
  <c r="TK57" i="2"/>
  <c r="VU57" i="2" s="1"/>
  <c r="WZ57" i="2" s="1"/>
  <c r="TI26" i="2"/>
  <c r="VS26" i="2" s="1"/>
  <c r="WX26" i="2" s="1"/>
  <c r="TJ50" i="2"/>
  <c r="VT50" i="2" s="1"/>
  <c r="WY50" i="2" s="1"/>
  <c r="TI29" i="2"/>
  <c r="VS29" i="2" s="1"/>
  <c r="WX29" i="2" s="1"/>
  <c r="TI35" i="2"/>
  <c r="VS35" i="2" s="1"/>
  <c r="WX35" i="2" s="1"/>
  <c r="TI9" i="2"/>
  <c r="VS9" i="2" s="1"/>
  <c r="WX9" i="2" s="1"/>
  <c r="TI28" i="2"/>
  <c r="VS28" i="2" s="1"/>
  <c r="WX28" i="2" s="1"/>
  <c r="TI21" i="2"/>
  <c r="VS21" i="2" s="1"/>
  <c r="WX21" i="2" s="1"/>
  <c r="TI18" i="2"/>
  <c r="VS18" i="2" s="1"/>
  <c r="WX18" i="2" s="1"/>
  <c r="TI22" i="2"/>
  <c r="VS22" i="2" s="1"/>
  <c r="WX22" i="2" s="1"/>
  <c r="TK76" i="2"/>
  <c r="VU76" i="2" s="1"/>
  <c r="WZ76" i="2" s="1"/>
  <c r="TI39" i="2"/>
  <c r="VS39" i="2" s="1"/>
  <c r="WX39" i="2" s="1"/>
  <c r="TJ62" i="2"/>
  <c r="VT62" i="2" s="1"/>
  <c r="WY62" i="2" s="1"/>
  <c r="TI27" i="2"/>
  <c r="VS27" i="2" s="1"/>
  <c r="WX27" i="2" s="1"/>
  <c r="DD76" i="29" s="1"/>
  <c r="TI32" i="2"/>
  <c r="VS32" i="2" s="1"/>
  <c r="WX32" i="2" s="1"/>
  <c r="TI37" i="2"/>
  <c r="VS37" i="2" s="1"/>
  <c r="WX37" i="2" s="1"/>
  <c r="TI52" i="2"/>
  <c r="VS52" i="2" s="1"/>
  <c r="WX52" i="2" s="1"/>
  <c r="TJ51" i="2"/>
  <c r="VT51" i="2" s="1"/>
  <c r="WY51" i="2" s="1"/>
  <c r="TI19" i="2"/>
  <c r="VS19" i="2" s="1"/>
  <c r="WX19" i="2" s="1"/>
  <c r="TI43" i="2"/>
  <c r="VS43" i="2" s="1"/>
  <c r="WX43" i="2" s="1"/>
  <c r="WW4" i="2"/>
  <c r="SJ20" i="2"/>
  <c r="AAS20" i="2" s="1"/>
  <c r="SJ50" i="2"/>
  <c r="AAS50" i="2" s="1"/>
  <c r="BR10" i="2"/>
  <c r="US10" i="2"/>
  <c r="BS44" i="2"/>
  <c r="UT44" i="2"/>
  <c r="BR89" i="2"/>
  <c r="US89" i="2"/>
  <c r="BR67" i="2"/>
  <c r="US67" i="2"/>
  <c r="SJ62" i="2"/>
  <c r="AAS62" i="2" s="1"/>
  <c r="BR29" i="2"/>
  <c r="US29" i="2"/>
  <c r="BR26" i="2"/>
  <c r="US26" i="2"/>
  <c r="BR23" i="2"/>
  <c r="US23" i="2"/>
  <c r="BR82" i="2"/>
  <c r="US82" i="2"/>
  <c r="BR47" i="2"/>
  <c r="US47" i="2"/>
  <c r="BR45" i="2"/>
  <c r="US45" i="2"/>
  <c r="BS74" i="2"/>
  <c r="UT74" i="2"/>
  <c r="BR56" i="2"/>
  <c r="US56" i="2"/>
  <c r="BR43" i="2"/>
  <c r="US43" i="2"/>
  <c r="BS48" i="2"/>
  <c r="UT48" i="2"/>
  <c r="SJ23" i="2"/>
  <c r="AAS23" i="2" s="1"/>
  <c r="SJ18" i="2"/>
  <c r="AAS18" i="2" s="1"/>
  <c r="BS87" i="2"/>
  <c r="UT87" i="2"/>
  <c r="BR6" i="2"/>
  <c r="US6" i="2"/>
  <c r="SJ37" i="2"/>
  <c r="AAS37" i="2" s="1"/>
  <c r="BR20" i="2"/>
  <c r="US20" i="2"/>
  <c r="BR59" i="2"/>
  <c r="US59" i="2"/>
  <c r="BS79" i="2"/>
  <c r="UT79" i="2"/>
  <c r="BR37" i="2"/>
  <c r="US37" i="2"/>
  <c r="BR58" i="2"/>
  <c r="US58" i="2"/>
  <c r="BS36" i="2"/>
  <c r="UT36" i="2"/>
  <c r="BR78" i="2"/>
  <c r="US78" i="2"/>
  <c r="SJ57" i="2"/>
  <c r="AAS57" i="2" s="1"/>
  <c r="BS5" i="2"/>
  <c r="UT5" i="2"/>
  <c r="SJ58" i="2"/>
  <c r="AAS58" i="2" s="1"/>
  <c r="BR71" i="2"/>
  <c r="US71" i="2"/>
  <c r="SJ55" i="2"/>
  <c r="AAS55" i="2" s="1"/>
  <c r="SJ13" i="2"/>
  <c r="AAS13" i="2" s="1"/>
  <c r="BR30" i="2"/>
  <c r="US30" i="2"/>
  <c r="SJ29" i="2"/>
  <c r="AAS29" i="2" s="1"/>
  <c r="BR84" i="2"/>
  <c r="US84" i="2"/>
  <c r="BR27" i="2"/>
  <c r="US27" i="2"/>
  <c r="BS81" i="2"/>
  <c r="UT81" i="2"/>
  <c r="BR31" i="2"/>
  <c r="US31" i="2"/>
  <c r="SJ41" i="2"/>
  <c r="AAS41" i="2" s="1"/>
  <c r="SJ21" i="2"/>
  <c r="AAS21" i="2" s="1"/>
  <c r="BR69" i="2"/>
  <c r="US69" i="2"/>
  <c r="SJ45" i="2"/>
  <c r="AAS45" i="2" s="1"/>
  <c r="BR19" i="2"/>
  <c r="US19" i="2"/>
  <c r="SJ78" i="2"/>
  <c r="AAS78" i="2" s="1"/>
  <c r="BS32" i="2"/>
  <c r="UT32" i="2"/>
  <c r="BR96" i="2"/>
  <c r="US96" i="2"/>
  <c r="BR77" i="2"/>
  <c r="US77" i="2"/>
  <c r="BS83" i="2"/>
  <c r="UT83" i="2"/>
  <c r="BR7" i="2"/>
  <c r="US7" i="2"/>
  <c r="SJ27" i="2"/>
  <c r="AAS27" i="2" s="1"/>
  <c r="BR17" i="2"/>
  <c r="US17" i="2"/>
  <c r="SJ28" i="2"/>
  <c r="AAS28" i="2" s="1"/>
  <c r="BR25" i="2"/>
  <c r="US25" i="2"/>
  <c r="BR54" i="2"/>
  <c r="US54" i="2"/>
  <c r="SJ38" i="2"/>
  <c r="AAS38" i="2" s="1"/>
  <c r="SJ9" i="2"/>
  <c r="AAS9" i="2" s="1"/>
  <c r="SJ17" i="2"/>
  <c r="AAS17" i="2" s="1"/>
  <c r="BR65" i="2"/>
  <c r="US65" i="2"/>
  <c r="BR51" i="2"/>
  <c r="US51" i="2"/>
  <c r="BR62" i="2"/>
  <c r="US62" i="2"/>
  <c r="BR57" i="2"/>
  <c r="US57" i="2"/>
  <c r="BR68" i="2"/>
  <c r="US68" i="2"/>
  <c r="BR46" i="2"/>
  <c r="US46" i="2"/>
  <c r="SJ51" i="2"/>
  <c r="AAS51" i="2" s="1"/>
  <c r="BR95" i="2"/>
  <c r="US95" i="2"/>
  <c r="SJ40" i="2"/>
  <c r="AAS40" i="2" s="1"/>
  <c r="BR85" i="2"/>
  <c r="US85" i="2"/>
  <c r="BR9" i="2"/>
  <c r="US9" i="2"/>
  <c r="US16" i="2"/>
  <c r="BR39" i="2"/>
  <c r="US39" i="2"/>
  <c r="BR35" i="2"/>
  <c r="US35" i="2"/>
  <c r="BR21" i="2"/>
  <c r="US21" i="2"/>
  <c r="BR91" i="2"/>
  <c r="US91" i="2"/>
  <c r="SJ35" i="2"/>
  <c r="AAS35" i="2" s="1"/>
  <c r="SJ43" i="2"/>
  <c r="AAS43" i="2" s="1"/>
  <c r="BR70" i="2"/>
  <c r="US70" i="2"/>
  <c r="BR55" i="2"/>
  <c r="US55" i="2"/>
  <c r="BR28" i="2"/>
  <c r="US28" i="2"/>
  <c r="SJ31" i="2"/>
  <c r="AAS31" i="2" s="1"/>
  <c r="BS90" i="2"/>
  <c r="UT90" i="2"/>
  <c r="BR92" i="2"/>
  <c r="US92" i="2"/>
  <c r="BR8" i="2"/>
  <c r="US8" i="2"/>
  <c r="BR88" i="2"/>
  <c r="US88" i="2"/>
  <c r="BR93" i="2"/>
  <c r="US93" i="2"/>
  <c r="BR75" i="2"/>
  <c r="US75" i="2"/>
  <c r="SJ30" i="2"/>
  <c r="AAS30" i="2" s="1"/>
  <c r="BR11" i="2"/>
  <c r="US11" i="2"/>
  <c r="BR49" i="2"/>
  <c r="US49" i="2"/>
  <c r="SJ49" i="2"/>
  <c r="AAS49" i="2" s="1"/>
  <c r="SD4" i="2"/>
  <c r="BR60" i="2"/>
  <c r="US60" i="2"/>
  <c r="BR73" i="2"/>
  <c r="US73" i="2"/>
  <c r="BR64" i="2"/>
  <c r="US64" i="2"/>
  <c r="BS52" i="2"/>
  <c r="UT52" i="2"/>
  <c r="BR12" i="2"/>
  <c r="US12" i="2"/>
  <c r="SJ26" i="2"/>
  <c r="AAS26" i="2" s="1"/>
  <c r="BR61" i="2"/>
  <c r="US61" i="2"/>
  <c r="BR24" i="2"/>
  <c r="US24" i="2"/>
  <c r="BR38" i="2"/>
  <c r="US38" i="2"/>
  <c r="BR97" i="2"/>
  <c r="US97" i="2"/>
  <c r="BR41" i="2"/>
  <c r="US41" i="2"/>
  <c r="BS40" i="2"/>
  <c r="UT40" i="2"/>
  <c r="SJ12" i="2"/>
  <c r="AAS12" i="2" s="1"/>
  <c r="BR14" i="2"/>
  <c r="US14" i="2"/>
  <c r="BR22" i="2"/>
  <c r="US22" i="2"/>
  <c r="BS86" i="2"/>
  <c r="UT86" i="2"/>
  <c r="BR15" i="2"/>
  <c r="US15" i="2"/>
  <c r="BR63" i="2"/>
  <c r="US63" i="2"/>
  <c r="BS72" i="2"/>
  <c r="UT72" i="2"/>
  <c r="BR18" i="2"/>
  <c r="US18" i="2"/>
  <c r="SJ25" i="2"/>
  <c r="AAS25" i="2" s="1"/>
  <c r="BO4" i="2"/>
  <c r="BO3" i="2" s="1"/>
  <c r="UP4" i="2"/>
  <c r="UP3" i="2" s="1"/>
  <c r="SJ22" i="2"/>
  <c r="AAS22" i="2" s="1"/>
  <c r="BR94" i="2"/>
  <c r="US94" i="2"/>
  <c r="BS80" i="2"/>
  <c r="UT80" i="2"/>
  <c r="SJ39" i="2"/>
  <c r="AAS39" i="2" s="1"/>
  <c r="BR53" i="2"/>
  <c r="US53" i="2"/>
  <c r="BR66" i="2"/>
  <c r="US66" i="2"/>
  <c r="BR13" i="2"/>
  <c r="US13" i="2"/>
  <c r="BS76" i="2"/>
  <c r="UT76" i="2"/>
  <c r="BR34" i="2"/>
  <c r="US34" i="2"/>
  <c r="BR50" i="2"/>
  <c r="US50" i="2"/>
  <c r="SJ19" i="2"/>
  <c r="AAS19" i="2" s="1"/>
  <c r="BR33" i="2"/>
  <c r="US33" i="2"/>
  <c r="GM68" i="2"/>
  <c r="TJ4" i="2"/>
  <c r="BA6" i="29" l="1"/>
  <c r="AZ98" i="29"/>
  <c r="CE98" i="29" s="1"/>
  <c r="AZ74" i="29"/>
  <c r="CE74" i="29" s="1"/>
  <c r="AZ79" i="29"/>
  <c r="BA75" i="29"/>
  <c r="AZ46" i="29"/>
  <c r="BA86" i="29"/>
  <c r="BA92" i="29"/>
  <c r="BA56" i="29"/>
  <c r="AZ63" i="29"/>
  <c r="CE63" i="29" s="1"/>
  <c r="BA61" i="29"/>
  <c r="BA84" i="29"/>
  <c r="BA15" i="29"/>
  <c r="CF15" i="29" s="1"/>
  <c r="AZ95" i="29"/>
  <c r="AZ38" i="29"/>
  <c r="CE38" i="29" s="1"/>
  <c r="AZ88" i="29"/>
  <c r="CE88" i="29" s="1"/>
  <c r="AZ64" i="29"/>
  <c r="CE95" i="29"/>
  <c r="CE6" i="29"/>
  <c r="CE61" i="29"/>
  <c r="CE73" i="29"/>
  <c r="CE46" i="29"/>
  <c r="CE72" i="29"/>
  <c r="CE81" i="29"/>
  <c r="CE84" i="29"/>
  <c r="CE48" i="29"/>
  <c r="CE53" i="29"/>
  <c r="CE79" i="29"/>
  <c r="CE71" i="29"/>
  <c r="CE89" i="29"/>
  <c r="CE56" i="29"/>
  <c r="GN48" i="2"/>
  <c r="GN72" i="2"/>
  <c r="BB72" i="29" s="1"/>
  <c r="AAM4" i="2"/>
  <c r="CB4" i="29"/>
  <c r="GI3" i="2"/>
  <c r="OX4" i="2"/>
  <c r="MR4" i="2"/>
  <c r="CE75" i="29"/>
  <c r="CE82" i="29"/>
  <c r="CE92" i="29"/>
  <c r="CE96" i="29"/>
  <c r="CE93" i="29"/>
  <c r="CE67" i="29"/>
  <c r="GM67" i="2"/>
  <c r="BA67" i="29" s="1"/>
  <c r="CE8" i="29"/>
  <c r="CE34" i="29"/>
  <c r="CE94" i="29"/>
  <c r="CA100" i="29"/>
  <c r="CA3" i="29" s="1"/>
  <c r="CF70" i="29"/>
  <c r="BA66" i="29"/>
  <c r="BB70" i="29"/>
  <c r="AZ10" i="29"/>
  <c r="CE10" i="29" s="1"/>
  <c r="AZ97" i="29"/>
  <c r="CE97" i="29" s="1"/>
  <c r="BA91" i="29"/>
  <c r="CF91" i="29" s="1"/>
  <c r="BA69" i="29"/>
  <c r="CF69" i="29" s="1"/>
  <c r="BA89" i="29"/>
  <c r="BA65" i="29"/>
  <c r="CF65" i="29" s="1"/>
  <c r="BA94" i="29"/>
  <c r="BA73" i="29"/>
  <c r="CE76" i="29"/>
  <c r="CE32" i="29"/>
  <c r="CE52" i="29"/>
  <c r="BA93" i="29"/>
  <c r="BA71" i="29"/>
  <c r="BA5" i="29"/>
  <c r="BA82" i="29"/>
  <c r="BA77" i="29"/>
  <c r="CF77" i="29" s="1"/>
  <c r="BA47" i="29"/>
  <c r="CE36" i="29"/>
  <c r="AZ90" i="29"/>
  <c r="CE90" i="29" s="1"/>
  <c r="AZ5" i="29"/>
  <c r="CE5" i="29" s="1"/>
  <c r="CE68" i="29"/>
  <c r="BA30" i="29"/>
  <c r="CF30" i="29" s="1"/>
  <c r="BA11" i="29"/>
  <c r="CF11" i="29" s="1"/>
  <c r="BA14" i="29"/>
  <c r="AZ49" i="29"/>
  <c r="CE49" i="29" s="1"/>
  <c r="AZ14" i="29"/>
  <c r="CE14" i="29" s="1"/>
  <c r="AZ60" i="29"/>
  <c r="CE60" i="29" s="1"/>
  <c r="CE33" i="29"/>
  <c r="BA38" i="29"/>
  <c r="CF38" i="29" s="1"/>
  <c r="DD78" i="29"/>
  <c r="BA35" i="29"/>
  <c r="CF35" i="29" s="1"/>
  <c r="BA17" i="29"/>
  <c r="CF17" i="29" s="1"/>
  <c r="AZ20" i="29"/>
  <c r="CE20" i="29" s="1"/>
  <c r="BA18" i="29"/>
  <c r="CF18" i="29" s="1"/>
  <c r="BA34" i="29"/>
  <c r="CF34" i="29" s="1"/>
  <c r="BA39" i="29"/>
  <c r="CF39" i="29" s="1"/>
  <c r="BA4" i="29"/>
  <c r="BA51" i="29"/>
  <c r="CF51" i="29" s="1"/>
  <c r="BA23" i="29"/>
  <c r="CF23" i="29" s="1"/>
  <c r="BA52" i="29"/>
  <c r="BA22" i="29"/>
  <c r="CF22" i="29" s="1"/>
  <c r="BA27" i="29"/>
  <c r="CF27" i="29" s="1"/>
  <c r="BA58" i="29"/>
  <c r="CF58" i="29" s="1"/>
  <c r="AY3" i="29"/>
  <c r="BA19" i="29"/>
  <c r="CF19" i="29" s="1"/>
  <c r="AZ24" i="29"/>
  <c r="CE24" i="29" s="1"/>
  <c r="AZ42" i="29"/>
  <c r="CE42" i="29" s="1"/>
  <c r="BA13" i="29"/>
  <c r="CF13" i="29" s="1"/>
  <c r="BA59" i="29"/>
  <c r="CF59" i="29" s="1"/>
  <c r="BA28" i="29"/>
  <c r="CF28" i="29" s="1"/>
  <c r="BA37" i="29"/>
  <c r="CF37" i="29" s="1"/>
  <c r="BA21" i="29"/>
  <c r="CF21" i="29" s="1"/>
  <c r="BA57" i="29"/>
  <c r="CF57" i="29" s="1"/>
  <c r="BA32" i="29"/>
  <c r="AZ40" i="29"/>
  <c r="CE40" i="29" s="1"/>
  <c r="AZ54" i="29"/>
  <c r="CE54" i="29" s="1"/>
  <c r="BA41" i="29"/>
  <c r="CF41" i="29" s="1"/>
  <c r="BA20" i="29"/>
  <c r="CF20" i="29" s="1"/>
  <c r="EH78" i="29"/>
  <c r="BA25" i="29"/>
  <c r="CF25" i="29" s="1"/>
  <c r="BB87" i="29"/>
  <c r="CG87" i="29" s="1"/>
  <c r="AZ44" i="29"/>
  <c r="CE44" i="29" s="1"/>
  <c r="AZ55" i="29"/>
  <c r="CE55" i="29" s="1"/>
  <c r="BA96" i="29"/>
  <c r="BA62" i="29"/>
  <c r="CF62" i="29" s="1"/>
  <c r="CB64" i="29"/>
  <c r="CF12" i="29"/>
  <c r="BA31" i="29"/>
  <c r="CF31" i="29" s="1"/>
  <c r="BA26" i="29"/>
  <c r="CF26" i="29" s="1"/>
  <c r="BA7" i="29"/>
  <c r="CF7" i="29" s="1"/>
  <c r="AZ45" i="29"/>
  <c r="CE45" i="29" s="1"/>
  <c r="AZ29" i="29"/>
  <c r="BA8" i="29"/>
  <c r="BA50" i="29"/>
  <c r="CF50" i="29" s="1"/>
  <c r="EH76" i="29"/>
  <c r="BA9" i="29"/>
  <c r="CF9" i="29" s="1"/>
  <c r="P16" i="32"/>
  <c r="Q16" i="32"/>
  <c r="F19" i="28"/>
  <c r="K19" i="28" s="1"/>
  <c r="S16" i="28"/>
  <c r="GJ4" i="2"/>
  <c r="CE66" i="29"/>
  <c r="CF85" i="29"/>
  <c r="CE86" i="29"/>
  <c r="CF78" i="29"/>
  <c r="CE80" i="29"/>
  <c r="CE16" i="29"/>
  <c r="CE43" i="29"/>
  <c r="CB47" i="29"/>
  <c r="SJ52" i="2"/>
  <c r="AAS52" i="2" s="1"/>
  <c r="SJ76" i="2"/>
  <c r="AAS76" i="2" s="1"/>
  <c r="SJ32" i="2"/>
  <c r="AAS32" i="2" s="1"/>
  <c r="SJ36" i="2"/>
  <c r="AAS36" i="2" s="1"/>
  <c r="GM44" i="2"/>
  <c r="CF6" i="29" s="1"/>
  <c r="GN5" i="2"/>
  <c r="GN66" i="2"/>
  <c r="GN59" i="2"/>
  <c r="GN83" i="2"/>
  <c r="GN29" i="2"/>
  <c r="GN33" i="2"/>
  <c r="GN91" i="2"/>
  <c r="GN6" i="2"/>
  <c r="GN97" i="2"/>
  <c r="GN12" i="2"/>
  <c r="GN89" i="2"/>
  <c r="GN23" i="2"/>
  <c r="GN60" i="2"/>
  <c r="GM36" i="2"/>
  <c r="CF83" i="29" s="1"/>
  <c r="GO86" i="2"/>
  <c r="GO30" i="2"/>
  <c r="GO62" i="2"/>
  <c r="GO78" i="2"/>
  <c r="GN24" i="2"/>
  <c r="GN95" i="2"/>
  <c r="GN75" i="2"/>
  <c r="GN93" i="2"/>
  <c r="GN92" i="2"/>
  <c r="GN61" i="2"/>
  <c r="GN71" i="2"/>
  <c r="GN7" i="2"/>
  <c r="BB82" i="29" s="1"/>
  <c r="GO40" i="2"/>
  <c r="GN13" i="2"/>
  <c r="GN22" i="2"/>
  <c r="GO38" i="2"/>
  <c r="GO54" i="2"/>
  <c r="GO70" i="2"/>
  <c r="GN46" i="2"/>
  <c r="BB75" i="29" s="1"/>
  <c r="GN50" i="2"/>
  <c r="GN8" i="2"/>
  <c r="GN56" i="2"/>
  <c r="GM87" i="2"/>
  <c r="BA68" i="29" s="1"/>
  <c r="GN9" i="2"/>
  <c r="GN25" i="2"/>
  <c r="GN88" i="2"/>
  <c r="GN39" i="2"/>
  <c r="GN55" i="2"/>
  <c r="GN27" i="2"/>
  <c r="GN47" i="2"/>
  <c r="GN26" i="2"/>
  <c r="GO82" i="2"/>
  <c r="GN81" i="2"/>
  <c r="GN17" i="2"/>
  <c r="GN18" i="2"/>
  <c r="GN19" i="2"/>
  <c r="GN37" i="2"/>
  <c r="GN45" i="2"/>
  <c r="GO53" i="2"/>
  <c r="GN80" i="2"/>
  <c r="BB80" i="29" s="1"/>
  <c r="GN84" i="2"/>
  <c r="BB85" i="29" s="1"/>
  <c r="GN28" i="2"/>
  <c r="GM76" i="2"/>
  <c r="GN20" i="2"/>
  <c r="GN63" i="2"/>
  <c r="GN51" i="2"/>
  <c r="GM90" i="2"/>
  <c r="CF75" i="29" s="1"/>
  <c r="GN85" i="2"/>
  <c r="BB36" i="29" s="1"/>
  <c r="GN15" i="2"/>
  <c r="GN21" i="2"/>
  <c r="GM79" i="2"/>
  <c r="BA16" i="29" s="1"/>
  <c r="GN41" i="2"/>
  <c r="GN49" i="2"/>
  <c r="GN57" i="2"/>
  <c r="GN69" i="2"/>
  <c r="GN77" i="2"/>
  <c r="GN65" i="2"/>
  <c r="GN43" i="2"/>
  <c r="GM74" i="2"/>
  <c r="BA43" i="29" s="1"/>
  <c r="GN11" i="2"/>
  <c r="GN10" i="2"/>
  <c r="GN35" i="2"/>
  <c r="GN31" i="2"/>
  <c r="GN14" i="2"/>
  <c r="GN73" i="2"/>
  <c r="GN34" i="2"/>
  <c r="GN64" i="2"/>
  <c r="GM52" i="2"/>
  <c r="GN96" i="2"/>
  <c r="GN58" i="2"/>
  <c r="GN16" i="2"/>
  <c r="GM32" i="2"/>
  <c r="GN94" i="2"/>
  <c r="BB53" i="29" s="1"/>
  <c r="DY4" i="2"/>
  <c r="DY3" i="2" s="1"/>
  <c r="YC52" i="2"/>
  <c r="ZH52" i="2"/>
  <c r="YC22" i="2"/>
  <c r="ZH22" i="2"/>
  <c r="YC28" i="2"/>
  <c r="ZH28" i="2"/>
  <c r="YC26" i="2"/>
  <c r="ZH26" i="2"/>
  <c r="YE57" i="2"/>
  <c r="ZJ57" i="2"/>
  <c r="YD55" i="2"/>
  <c r="ZI55" i="2"/>
  <c r="YC23" i="2"/>
  <c r="ZH23" i="2"/>
  <c r="YC20" i="2"/>
  <c r="ZH20" i="2"/>
  <c r="YB4" i="2"/>
  <c r="ZG4" i="2"/>
  <c r="YC19" i="2"/>
  <c r="ZH19" i="2"/>
  <c r="YC37" i="2"/>
  <c r="ZH37" i="2"/>
  <c r="YC18" i="2"/>
  <c r="ZH18" i="2"/>
  <c r="YC9" i="2"/>
  <c r="ZH9" i="2"/>
  <c r="YC40" i="2"/>
  <c r="ZH40" i="2"/>
  <c r="YC17" i="2"/>
  <c r="ZH17" i="2"/>
  <c r="YC13" i="2"/>
  <c r="ZH13" i="2"/>
  <c r="YD51" i="2"/>
  <c r="ZI51" i="2"/>
  <c r="YC32" i="2"/>
  <c r="ZH32" i="2"/>
  <c r="YC39" i="2"/>
  <c r="ZH39" i="2"/>
  <c r="YC21" i="2"/>
  <c r="ZH21" i="2"/>
  <c r="YC29" i="2"/>
  <c r="ZH29" i="2"/>
  <c r="YC12" i="2"/>
  <c r="ZH12" i="2"/>
  <c r="YD41" i="2"/>
  <c r="ZI41" i="2"/>
  <c r="YC30" i="2"/>
  <c r="ZH30" i="2"/>
  <c r="YD78" i="2"/>
  <c r="ZI78" i="2"/>
  <c r="YC58" i="2"/>
  <c r="ZH58" i="2"/>
  <c r="YC27" i="2"/>
  <c r="ZH27" i="2"/>
  <c r="YD50" i="2"/>
  <c r="ZI50" i="2"/>
  <c r="YC4" i="2"/>
  <c r="ZH4" i="2"/>
  <c r="YC25" i="2"/>
  <c r="ZH25" i="2"/>
  <c r="YC49" i="2"/>
  <c r="ZH49" i="2"/>
  <c r="YC31" i="2"/>
  <c r="ZH31" i="2"/>
  <c r="YC45" i="2"/>
  <c r="ZH45" i="2"/>
  <c r="YC36" i="2"/>
  <c r="ZH36" i="2"/>
  <c r="YE76" i="2"/>
  <c r="ZJ76" i="2"/>
  <c r="YC43" i="2"/>
  <c r="ZH43" i="2"/>
  <c r="YD62" i="2"/>
  <c r="ZI62" i="2"/>
  <c r="YC35" i="2"/>
  <c r="ZH35" i="2"/>
  <c r="YD38" i="2"/>
  <c r="ZI38" i="2"/>
  <c r="RG13" i="2"/>
  <c r="RG19" i="2"/>
  <c r="RG23" i="2"/>
  <c r="RG31" i="2"/>
  <c r="RG37" i="2"/>
  <c r="RG41" i="2"/>
  <c r="RG43" i="2"/>
  <c r="RG45" i="2"/>
  <c r="RG55" i="2"/>
  <c r="RG57" i="2"/>
  <c r="RG4" i="2"/>
  <c r="RG12" i="2"/>
  <c r="RG22" i="2"/>
  <c r="RG28" i="2"/>
  <c r="RG32" i="2"/>
  <c r="RG38" i="2"/>
  <c r="RG50" i="2"/>
  <c r="RG62" i="2"/>
  <c r="RG76" i="2"/>
  <c r="RG9" i="2"/>
  <c r="RG17" i="2"/>
  <c r="RG21" i="2"/>
  <c r="RG25" i="2"/>
  <c r="RG27" i="2"/>
  <c r="RG29" i="2"/>
  <c r="RG35" i="2"/>
  <c r="RG39" i="2"/>
  <c r="RG49" i="2"/>
  <c r="RG51" i="2"/>
  <c r="RG18" i="2"/>
  <c r="RG20" i="2"/>
  <c r="RG26" i="2"/>
  <c r="RG30" i="2"/>
  <c r="RG36" i="2"/>
  <c r="RG40" i="2"/>
  <c r="RG52" i="2"/>
  <c r="RG58" i="2"/>
  <c r="RG78" i="2"/>
  <c r="TJ23" i="2"/>
  <c r="VT23" i="2" s="1"/>
  <c r="WY23" i="2" s="1"/>
  <c r="TJ13" i="2"/>
  <c r="VT13" i="2" s="1"/>
  <c r="WY13" i="2" s="1"/>
  <c r="TJ12" i="2"/>
  <c r="VT12" i="2" s="1"/>
  <c r="WY12" i="2" s="1"/>
  <c r="TJ27" i="2"/>
  <c r="VT27" i="2" s="1"/>
  <c r="WY27" i="2" s="1"/>
  <c r="TL76" i="2"/>
  <c r="VV76" i="2" s="1"/>
  <c r="XA76" i="2" s="1"/>
  <c r="TJ21" i="2"/>
  <c r="VT21" i="2" s="1"/>
  <c r="WY21" i="2" s="1"/>
  <c r="TJ28" i="2"/>
  <c r="VT28" i="2" s="1"/>
  <c r="WY28" i="2" s="1"/>
  <c r="TJ35" i="2"/>
  <c r="VT35" i="2" s="1"/>
  <c r="WY35" i="2" s="1"/>
  <c r="TJ29" i="2"/>
  <c r="VT29" i="2" s="1"/>
  <c r="WY29" i="2" s="1"/>
  <c r="TJ43" i="2"/>
  <c r="VT43" i="2" s="1"/>
  <c r="WY43" i="2" s="1"/>
  <c r="TK51" i="2"/>
  <c r="VU51" i="2" s="1"/>
  <c r="WZ51" i="2" s="1"/>
  <c r="TJ32" i="2"/>
  <c r="VT32" i="2" s="1"/>
  <c r="WY32" i="2" s="1"/>
  <c r="TJ40" i="2"/>
  <c r="VT40" i="2" s="1"/>
  <c r="WY40" i="2" s="1"/>
  <c r="TK55" i="2"/>
  <c r="VU55" i="2" s="1"/>
  <c r="WZ55" i="2" s="1"/>
  <c r="TJ36" i="2"/>
  <c r="VT36" i="2" s="1"/>
  <c r="WY36" i="2" s="1"/>
  <c r="TJ17" i="2"/>
  <c r="VT17" i="2" s="1"/>
  <c r="WY17" i="2" s="1"/>
  <c r="TJ26" i="2"/>
  <c r="VT26" i="2" s="1"/>
  <c r="WY26" i="2" s="1"/>
  <c r="TL57" i="2"/>
  <c r="VV57" i="2" s="1"/>
  <c r="XA57" i="2" s="1"/>
  <c r="TK78" i="2"/>
  <c r="VU78" i="2" s="1"/>
  <c r="WZ78" i="2" s="1"/>
  <c r="TJ45" i="2"/>
  <c r="VT45" i="2" s="1"/>
  <c r="WY45" i="2" s="1"/>
  <c r="TK38" i="2"/>
  <c r="VU38" i="2" s="1"/>
  <c r="WZ38" i="2" s="1"/>
  <c r="TK62" i="2"/>
  <c r="VU62" i="2" s="1"/>
  <c r="WZ62" i="2" s="1"/>
  <c r="TJ39" i="2"/>
  <c r="VT39" i="2" s="1"/>
  <c r="WY39" i="2" s="1"/>
  <c r="TJ22" i="2"/>
  <c r="VT22" i="2" s="1"/>
  <c r="WY22" i="2" s="1"/>
  <c r="TJ9" i="2"/>
  <c r="VT9" i="2" s="1"/>
  <c r="WY9" i="2" s="1"/>
  <c r="TK50" i="2"/>
  <c r="VU50" i="2" s="1"/>
  <c r="WZ50" i="2" s="1"/>
  <c r="TJ18" i="2"/>
  <c r="VT18" i="2" s="1"/>
  <c r="WY18" i="2" s="1"/>
  <c r="TJ19" i="2"/>
  <c r="VT19" i="2" s="1"/>
  <c r="WY19" i="2" s="1"/>
  <c r="TJ52" i="2"/>
  <c r="VT52" i="2" s="1"/>
  <c r="WY52" i="2" s="1"/>
  <c r="TJ37" i="2"/>
  <c r="VT37" i="2" s="1"/>
  <c r="WY37" i="2" s="1"/>
  <c r="TJ20" i="2"/>
  <c r="VT20" i="2" s="1"/>
  <c r="WY20" i="2" s="1"/>
  <c r="TK41" i="2"/>
  <c r="VU41" i="2" s="1"/>
  <c r="WZ41" i="2" s="1"/>
  <c r="TJ25" i="2"/>
  <c r="VT25" i="2" s="1"/>
  <c r="WY25" i="2" s="1"/>
  <c r="TJ58" i="2"/>
  <c r="VT58" i="2" s="1"/>
  <c r="WY58" i="2" s="1"/>
  <c r="TJ30" i="2"/>
  <c r="VT30" i="2" s="1"/>
  <c r="WY30" i="2" s="1"/>
  <c r="TJ49" i="2"/>
  <c r="VT49" i="2" s="1"/>
  <c r="WY49" i="2" s="1"/>
  <c r="TJ31" i="2"/>
  <c r="VT31" i="2" s="1"/>
  <c r="WY31" i="2" s="1"/>
  <c r="BS33" i="2"/>
  <c r="UT33" i="2"/>
  <c r="BS50" i="2"/>
  <c r="UT50" i="2"/>
  <c r="BS34" i="2"/>
  <c r="UT34" i="2"/>
  <c r="BS13" i="2"/>
  <c r="UT13" i="2"/>
  <c r="BS53" i="2"/>
  <c r="UT53" i="2"/>
  <c r="BS94" i="2"/>
  <c r="UT94" i="2"/>
  <c r="SK22" i="2"/>
  <c r="AAT22" i="2" s="1"/>
  <c r="SK25" i="2"/>
  <c r="AAT25" i="2" s="1"/>
  <c r="BS63" i="2"/>
  <c r="UT63" i="2"/>
  <c r="BT86" i="2"/>
  <c r="UU86" i="2"/>
  <c r="BS14" i="2"/>
  <c r="UT14" i="2"/>
  <c r="BT40" i="2"/>
  <c r="UU40" i="2"/>
  <c r="BS97" i="2"/>
  <c r="UT97" i="2"/>
  <c r="BS24" i="2"/>
  <c r="UT24" i="2"/>
  <c r="BS61" i="2"/>
  <c r="UT61" i="2"/>
  <c r="BS12" i="2"/>
  <c r="UT12" i="2"/>
  <c r="BS64" i="2"/>
  <c r="UT64" i="2"/>
  <c r="BS73" i="2"/>
  <c r="UT73" i="2"/>
  <c r="SE4" i="2"/>
  <c r="BS49" i="2"/>
  <c r="UT49" i="2"/>
  <c r="BS11" i="2"/>
  <c r="UT11" i="2"/>
  <c r="BS75" i="2"/>
  <c r="UT75" i="2"/>
  <c r="BS8" i="2"/>
  <c r="UT8" i="2"/>
  <c r="BT90" i="2"/>
  <c r="UU90" i="2"/>
  <c r="BS28" i="2"/>
  <c r="UT28" i="2"/>
  <c r="BS70" i="2"/>
  <c r="UT70" i="2"/>
  <c r="SK35" i="2"/>
  <c r="AAT35" i="2" s="1"/>
  <c r="BS21" i="2"/>
  <c r="UT21" i="2"/>
  <c r="UT16" i="2"/>
  <c r="BS85" i="2"/>
  <c r="UT85" i="2"/>
  <c r="SK40" i="2"/>
  <c r="AAT40" i="2" s="1"/>
  <c r="SK51" i="2"/>
  <c r="AAT51" i="2" s="1"/>
  <c r="BS68" i="2"/>
  <c r="UT68" i="2"/>
  <c r="BS65" i="2"/>
  <c r="UT65" i="2"/>
  <c r="SK9" i="2"/>
  <c r="AAT9" i="2" s="1"/>
  <c r="BS54" i="2"/>
  <c r="UT54" i="2"/>
  <c r="SK28" i="2"/>
  <c r="AAT28" i="2" s="1"/>
  <c r="SK27" i="2"/>
  <c r="AAT27" i="2" s="1"/>
  <c r="BT83" i="2"/>
  <c r="UU83" i="2"/>
  <c r="BS96" i="2"/>
  <c r="UT96" i="2"/>
  <c r="BT32" i="2"/>
  <c r="UU32" i="2"/>
  <c r="SK45" i="2"/>
  <c r="AAT45" i="2" s="1"/>
  <c r="BS31" i="2"/>
  <c r="UT31" i="2"/>
  <c r="BS27" i="2"/>
  <c r="UT27" i="2"/>
  <c r="SK29" i="2"/>
  <c r="AAT29" i="2" s="1"/>
  <c r="SK55" i="2"/>
  <c r="AAT55" i="2" s="1"/>
  <c r="SK58" i="2"/>
  <c r="AAT58" i="2" s="1"/>
  <c r="SK57" i="2"/>
  <c r="AAT57" i="2" s="1"/>
  <c r="BT36" i="2"/>
  <c r="UU36" i="2"/>
  <c r="BS37" i="2"/>
  <c r="UT37" i="2"/>
  <c r="BS59" i="2"/>
  <c r="UT59" i="2"/>
  <c r="SK37" i="2"/>
  <c r="AAT37" i="2" s="1"/>
  <c r="BT87" i="2"/>
  <c r="UU87" i="2"/>
  <c r="SK23" i="2"/>
  <c r="AAT23" i="2" s="1"/>
  <c r="BT48" i="2"/>
  <c r="UU48" i="2"/>
  <c r="BS56" i="2"/>
  <c r="UT56" i="2"/>
  <c r="BS45" i="2"/>
  <c r="UT45" i="2"/>
  <c r="BS23" i="2"/>
  <c r="UT23" i="2"/>
  <c r="BS29" i="2"/>
  <c r="UT29" i="2"/>
  <c r="SK62" i="2"/>
  <c r="AAT62" i="2" s="1"/>
  <c r="BS89" i="2"/>
  <c r="UT89" i="2"/>
  <c r="BS10" i="2"/>
  <c r="UT10" i="2"/>
  <c r="SK50" i="2"/>
  <c r="AAT50" i="2" s="1"/>
  <c r="VT4" i="2"/>
  <c r="SK19" i="2"/>
  <c r="AAT19" i="2" s="1"/>
  <c r="BT76" i="2"/>
  <c r="UU76" i="2"/>
  <c r="BS66" i="2"/>
  <c r="UT66" i="2"/>
  <c r="SK39" i="2"/>
  <c r="AAT39" i="2" s="1"/>
  <c r="BT80" i="2"/>
  <c r="UU80" i="2"/>
  <c r="BP4" i="2"/>
  <c r="BP3" i="2" s="1"/>
  <c r="UQ4" i="2"/>
  <c r="UQ3" i="2" s="1"/>
  <c r="BS18" i="2"/>
  <c r="UT18" i="2"/>
  <c r="BT72" i="2"/>
  <c r="UU72" i="2"/>
  <c r="BS15" i="2"/>
  <c r="UT15" i="2"/>
  <c r="BS22" i="2"/>
  <c r="UT22" i="2"/>
  <c r="SK12" i="2"/>
  <c r="AAT12" i="2" s="1"/>
  <c r="BS41" i="2"/>
  <c r="UT41" i="2"/>
  <c r="BS38" i="2"/>
  <c r="UT38" i="2"/>
  <c r="SK26" i="2"/>
  <c r="AAT26" i="2" s="1"/>
  <c r="BT52" i="2"/>
  <c r="UU52" i="2"/>
  <c r="BS60" i="2"/>
  <c r="UT60" i="2"/>
  <c r="SK49" i="2"/>
  <c r="AAT49" i="2" s="1"/>
  <c r="SK30" i="2"/>
  <c r="AAT30" i="2" s="1"/>
  <c r="BS93" i="2"/>
  <c r="UT93" i="2"/>
  <c r="BS88" i="2"/>
  <c r="UT88" i="2"/>
  <c r="BS92" i="2"/>
  <c r="UT92" i="2"/>
  <c r="SK31" i="2"/>
  <c r="AAT31" i="2" s="1"/>
  <c r="BS55" i="2"/>
  <c r="UT55" i="2"/>
  <c r="SK43" i="2"/>
  <c r="AAT43" i="2" s="1"/>
  <c r="BS91" i="2"/>
  <c r="UT91" i="2"/>
  <c r="BS35" i="2"/>
  <c r="UT35" i="2"/>
  <c r="BS39" i="2"/>
  <c r="UT39" i="2"/>
  <c r="BS9" i="2"/>
  <c r="UT9" i="2"/>
  <c r="BS95" i="2"/>
  <c r="UT95" i="2"/>
  <c r="BS46" i="2"/>
  <c r="UT46" i="2"/>
  <c r="BS57" i="2"/>
  <c r="UT57" i="2"/>
  <c r="BS62" i="2"/>
  <c r="UT62" i="2"/>
  <c r="BS51" i="2"/>
  <c r="UT51" i="2"/>
  <c r="SK17" i="2"/>
  <c r="AAT17" i="2" s="1"/>
  <c r="SK38" i="2"/>
  <c r="AAT38" i="2" s="1"/>
  <c r="BS25" i="2"/>
  <c r="UT25" i="2"/>
  <c r="BS17" i="2"/>
  <c r="UT17" i="2"/>
  <c r="BS7" i="2"/>
  <c r="UT7" i="2"/>
  <c r="BS77" i="2"/>
  <c r="UT77" i="2"/>
  <c r="SK78" i="2"/>
  <c r="AAT78" i="2" s="1"/>
  <c r="BS19" i="2"/>
  <c r="UT19" i="2"/>
  <c r="BS69" i="2"/>
  <c r="UT69" i="2"/>
  <c r="SK21" i="2"/>
  <c r="AAT21" i="2" s="1"/>
  <c r="SK41" i="2"/>
  <c r="AAT41" i="2" s="1"/>
  <c r="BT81" i="2"/>
  <c r="UU81" i="2"/>
  <c r="BS84" i="2"/>
  <c r="UT84" i="2"/>
  <c r="BS30" i="2"/>
  <c r="UT30" i="2"/>
  <c r="SK13" i="2"/>
  <c r="AAT13" i="2" s="1"/>
  <c r="BS71" i="2"/>
  <c r="UT71" i="2"/>
  <c r="BT5" i="2"/>
  <c r="UU5" i="2"/>
  <c r="BS78" i="2"/>
  <c r="UT78" i="2"/>
  <c r="BS58" i="2"/>
  <c r="UT58" i="2"/>
  <c r="BT79" i="2"/>
  <c r="UU79" i="2"/>
  <c r="BS20" i="2"/>
  <c r="UT20" i="2"/>
  <c r="BS6" i="2"/>
  <c r="UT6" i="2"/>
  <c r="SK18" i="2"/>
  <c r="AAT18" i="2" s="1"/>
  <c r="BS43" i="2"/>
  <c r="UT43" i="2"/>
  <c r="BT74" i="2"/>
  <c r="UU74" i="2"/>
  <c r="BS47" i="2"/>
  <c r="UT47" i="2"/>
  <c r="BS82" i="2"/>
  <c r="UT82" i="2"/>
  <c r="BS26" i="2"/>
  <c r="UT26" i="2"/>
  <c r="BS67" i="2"/>
  <c r="UT67" i="2"/>
  <c r="BT44" i="2"/>
  <c r="UU44" i="2"/>
  <c r="SK20" i="2"/>
  <c r="AAT20" i="2" s="1"/>
  <c r="GN68" i="2"/>
  <c r="TK4" i="2"/>
  <c r="BB48" i="29" l="1"/>
  <c r="BA79" i="29"/>
  <c r="CF79" i="29" s="1"/>
  <c r="BA98" i="29"/>
  <c r="BB86" i="29"/>
  <c r="BA74" i="29"/>
  <c r="BB15" i="29"/>
  <c r="BB61" i="29"/>
  <c r="BA46" i="29"/>
  <c r="CF46" i="29" s="1"/>
  <c r="BB56" i="29"/>
  <c r="BA63" i="29"/>
  <c r="CF63" i="29" s="1"/>
  <c r="BB84" i="29"/>
  <c r="BA95" i="29"/>
  <c r="CF95" i="29" s="1"/>
  <c r="BA64" i="29"/>
  <c r="BB92" i="29"/>
  <c r="GN67" i="2"/>
  <c r="BA88" i="29"/>
  <c r="CF88" i="29" s="1"/>
  <c r="BA81" i="29"/>
  <c r="CF81" i="29" s="1"/>
  <c r="CF61" i="29"/>
  <c r="CF73" i="29"/>
  <c r="CF74" i="29"/>
  <c r="CF72" i="29"/>
  <c r="CF14" i="29"/>
  <c r="CF84" i="29"/>
  <c r="CF48" i="29"/>
  <c r="GO48" i="2"/>
  <c r="CF53" i="29"/>
  <c r="CF71" i="29"/>
  <c r="CF89" i="29"/>
  <c r="CF56" i="29"/>
  <c r="GO72" i="2"/>
  <c r="BC72" i="29" s="1"/>
  <c r="AAN4" i="2"/>
  <c r="CG70" i="29"/>
  <c r="CC4" i="29"/>
  <c r="GJ3" i="2"/>
  <c r="MS4" i="2"/>
  <c r="OY4" i="2"/>
  <c r="CF92" i="29"/>
  <c r="CF82" i="29"/>
  <c r="CF96" i="29"/>
  <c r="CF67" i="29"/>
  <c r="CF5" i="29"/>
  <c r="CF93" i="29"/>
  <c r="CF94" i="29"/>
  <c r="CF98" i="29"/>
  <c r="CF8" i="29"/>
  <c r="BB94" i="29"/>
  <c r="BB73" i="29"/>
  <c r="BB89" i="29"/>
  <c r="BB65" i="29"/>
  <c r="CG65" i="29" s="1"/>
  <c r="BB91" i="29"/>
  <c r="CG91" i="29" s="1"/>
  <c r="BB69" i="29"/>
  <c r="CG69" i="29" s="1"/>
  <c r="BA10" i="29"/>
  <c r="CF10" i="29" s="1"/>
  <c r="BA97" i="29"/>
  <c r="CF97" i="29" s="1"/>
  <c r="BC70" i="29"/>
  <c r="BB6" i="29"/>
  <c r="BB66" i="29"/>
  <c r="CF52" i="29"/>
  <c r="BA90" i="29"/>
  <c r="CF90" i="29" s="1"/>
  <c r="BB47" i="29"/>
  <c r="BB67" i="29"/>
  <c r="BB77" i="29"/>
  <c r="CG77" i="29" s="1"/>
  <c r="BB5" i="29"/>
  <c r="BB93" i="29"/>
  <c r="BB71" i="29"/>
  <c r="CF76" i="29"/>
  <c r="CF36" i="29"/>
  <c r="CF32" i="29"/>
  <c r="CF68" i="29"/>
  <c r="BB32" i="29"/>
  <c r="BB11" i="29"/>
  <c r="CG11" i="29" s="1"/>
  <c r="BB30" i="29"/>
  <c r="CG30" i="29" s="1"/>
  <c r="BB31" i="29"/>
  <c r="CG31" i="29" s="1"/>
  <c r="BA49" i="29"/>
  <c r="CF49" i="29" s="1"/>
  <c r="BA33" i="29"/>
  <c r="CF33" i="29" s="1"/>
  <c r="BB26" i="29"/>
  <c r="CG26" i="29" s="1"/>
  <c r="BA60" i="29"/>
  <c r="CF60" i="29" s="1"/>
  <c r="BB14" i="29"/>
  <c r="BB17" i="29"/>
  <c r="CG17" i="29" s="1"/>
  <c r="BB34" i="29"/>
  <c r="CG34" i="29" s="1"/>
  <c r="BB39" i="29"/>
  <c r="CG39" i="29" s="1"/>
  <c r="BB35" i="29"/>
  <c r="CG35" i="29" s="1"/>
  <c r="CB100" i="29"/>
  <c r="CB3" i="29" s="1"/>
  <c r="S18" i="28" s="1"/>
  <c r="BB38" i="29"/>
  <c r="CG38" i="29" s="1"/>
  <c r="AZ3" i="29"/>
  <c r="BB20" i="29"/>
  <c r="CG20" i="29" s="1"/>
  <c r="DE78" i="29"/>
  <c r="EI78" i="29"/>
  <c r="BB27" i="29"/>
  <c r="CG27" i="29" s="1"/>
  <c r="BB58" i="29"/>
  <c r="CG58" i="29" s="1"/>
  <c r="BB22" i="29"/>
  <c r="CG22" i="29" s="1"/>
  <c r="BB23" i="29"/>
  <c r="CG23" i="29" s="1"/>
  <c r="BB52" i="29"/>
  <c r="BB4" i="29"/>
  <c r="BB51" i="29"/>
  <c r="CG51" i="29" s="1"/>
  <c r="CE29" i="29"/>
  <c r="BB41" i="29"/>
  <c r="CG41" i="29" s="1"/>
  <c r="BB13" i="29"/>
  <c r="CG13" i="29" s="1"/>
  <c r="BB59" i="29"/>
  <c r="CG59" i="29" s="1"/>
  <c r="BA40" i="29"/>
  <c r="CF40" i="29" s="1"/>
  <c r="BA54" i="29"/>
  <c r="CF54" i="29" s="1"/>
  <c r="BB18" i="29"/>
  <c r="CG18" i="29" s="1"/>
  <c r="BA24" i="29"/>
  <c r="CF24" i="29" s="1"/>
  <c r="BB12" i="29"/>
  <c r="CG12" i="29" s="1"/>
  <c r="BA42" i="29"/>
  <c r="CF42" i="29" s="1"/>
  <c r="DE76" i="29"/>
  <c r="BB8" i="29"/>
  <c r="BB50" i="29"/>
  <c r="CG50" i="29" s="1"/>
  <c r="BA45" i="29"/>
  <c r="CF45" i="29" s="1"/>
  <c r="BA29" i="29"/>
  <c r="CF29" i="29" s="1"/>
  <c r="BB7" i="29"/>
  <c r="CG7" i="29" s="1"/>
  <c r="BB19" i="29"/>
  <c r="CG19" i="29" s="1"/>
  <c r="BB96" i="29"/>
  <c r="BB62" i="29"/>
  <c r="CG62" i="29" s="1"/>
  <c r="BA44" i="29"/>
  <c r="CF44" i="29" s="1"/>
  <c r="BA55" i="29"/>
  <c r="CF55" i="29" s="1"/>
  <c r="BC87" i="29"/>
  <c r="CH87" i="29" s="1"/>
  <c r="BB25" i="29"/>
  <c r="CG25" i="29" s="1"/>
  <c r="BB21" i="29"/>
  <c r="CG21" i="29" s="1"/>
  <c r="BB57" i="29"/>
  <c r="CG57" i="29" s="1"/>
  <c r="BB37" i="29"/>
  <c r="CG37" i="29" s="1"/>
  <c r="BB28" i="29"/>
  <c r="CG28" i="29" s="1"/>
  <c r="CC47" i="29"/>
  <c r="CC64" i="29"/>
  <c r="BB9" i="29"/>
  <c r="CG9" i="29" s="1"/>
  <c r="EI76" i="29"/>
  <c r="S17" i="28"/>
  <c r="F20" i="28"/>
  <c r="K20" i="28" s="1"/>
  <c r="GK4" i="2"/>
  <c r="CG15" i="29"/>
  <c r="CF43" i="29"/>
  <c r="CF16" i="29"/>
  <c r="CF80" i="29"/>
  <c r="CG78" i="29"/>
  <c r="CF86" i="29"/>
  <c r="CG85" i="29"/>
  <c r="CF66" i="29"/>
  <c r="SK32" i="2"/>
  <c r="AAT32" i="2" s="1"/>
  <c r="SK76" i="2"/>
  <c r="AAT76" i="2" s="1"/>
  <c r="SK36" i="2"/>
  <c r="AAT36" i="2" s="1"/>
  <c r="SK52" i="2"/>
  <c r="AAT52" i="2" s="1"/>
  <c r="GO94" i="2"/>
  <c r="BC53" i="29" s="1"/>
  <c r="GN32" i="2"/>
  <c r="GO16" i="2"/>
  <c r="GO58" i="2"/>
  <c r="GO96" i="2"/>
  <c r="GN52" i="2"/>
  <c r="GO64" i="2"/>
  <c r="GO34" i="2"/>
  <c r="GO73" i="2"/>
  <c r="GO14" i="2"/>
  <c r="GO31" i="2"/>
  <c r="GO35" i="2"/>
  <c r="GO10" i="2"/>
  <c r="GO11" i="2"/>
  <c r="GN74" i="2"/>
  <c r="BB43" i="29" s="1"/>
  <c r="GO43" i="2"/>
  <c r="GO65" i="2"/>
  <c r="GO77" i="2"/>
  <c r="GO69" i="2"/>
  <c r="GO57" i="2"/>
  <c r="GO49" i="2"/>
  <c r="GO41" i="2"/>
  <c r="GN79" i="2"/>
  <c r="BB16" i="29" s="1"/>
  <c r="GO21" i="2"/>
  <c r="GO15" i="2"/>
  <c r="GO85" i="2"/>
  <c r="BC36" i="29" s="1"/>
  <c r="GN90" i="2"/>
  <c r="BB97" i="29" s="1"/>
  <c r="GO51" i="2"/>
  <c r="GO63" i="2"/>
  <c r="GO20" i="2"/>
  <c r="GN76" i="2"/>
  <c r="GO28" i="2"/>
  <c r="GO84" i="2"/>
  <c r="BC85" i="29" s="1"/>
  <c r="GO80" i="2"/>
  <c r="BC80" i="29" s="1"/>
  <c r="GP53" i="2"/>
  <c r="GO45" i="2"/>
  <c r="GO37" i="2"/>
  <c r="GO19" i="2"/>
  <c r="GO18" i="2"/>
  <c r="GO17" i="2"/>
  <c r="GO81" i="2"/>
  <c r="GP82" i="2"/>
  <c r="GO26" i="2"/>
  <c r="GO47" i="2"/>
  <c r="GO27" i="2"/>
  <c r="GO55" i="2"/>
  <c r="GO39" i="2"/>
  <c r="GO88" i="2"/>
  <c r="GO25" i="2"/>
  <c r="GO9" i="2"/>
  <c r="GN87" i="2"/>
  <c r="BB68" i="29" s="1"/>
  <c r="GO56" i="2"/>
  <c r="GO8" i="2"/>
  <c r="GO50" i="2"/>
  <c r="GO46" i="2"/>
  <c r="GP70" i="2"/>
  <c r="GP54" i="2"/>
  <c r="GP38" i="2"/>
  <c r="GO22" i="2"/>
  <c r="GO13" i="2"/>
  <c r="GP40" i="2"/>
  <c r="GO7" i="2"/>
  <c r="GO71" i="2"/>
  <c r="GO61" i="2"/>
  <c r="GO92" i="2"/>
  <c r="GO93" i="2"/>
  <c r="GO75" i="2"/>
  <c r="GO95" i="2"/>
  <c r="GO24" i="2"/>
  <c r="GP78" i="2"/>
  <c r="GP62" i="2"/>
  <c r="GP30" i="2"/>
  <c r="GP86" i="2"/>
  <c r="GN36" i="2"/>
  <c r="CG83" i="29" s="1"/>
  <c r="GO60" i="2"/>
  <c r="GO23" i="2"/>
  <c r="GO89" i="2"/>
  <c r="GO12" i="2"/>
  <c r="GO97" i="2"/>
  <c r="GO6" i="2"/>
  <c r="GO91" i="2"/>
  <c r="GO33" i="2"/>
  <c r="GO29" i="2"/>
  <c r="GO83" i="2"/>
  <c r="GO59" i="2"/>
  <c r="GO66" i="2"/>
  <c r="GO5" i="2"/>
  <c r="GN44" i="2"/>
  <c r="BB33" i="29" s="1"/>
  <c r="DZ4" i="2"/>
  <c r="DZ3" i="2" s="1"/>
  <c r="YE41" i="2"/>
  <c r="ZJ41" i="2"/>
  <c r="YD58" i="2"/>
  <c r="ZI58" i="2"/>
  <c r="YD37" i="2"/>
  <c r="ZI37" i="2"/>
  <c r="YD18" i="2"/>
  <c r="ZI18" i="2"/>
  <c r="YD9" i="2"/>
  <c r="ZI9" i="2"/>
  <c r="YE62" i="2"/>
  <c r="ZJ62" i="2"/>
  <c r="YF57" i="2"/>
  <c r="ZK57" i="2"/>
  <c r="YD32" i="2"/>
  <c r="ZI32" i="2"/>
  <c r="YD13" i="2"/>
  <c r="ZI13" i="2"/>
  <c r="YD25" i="2"/>
  <c r="ZI25" i="2"/>
  <c r="YD52" i="2"/>
  <c r="ZI52" i="2"/>
  <c r="YE50" i="2"/>
  <c r="ZJ50" i="2"/>
  <c r="YE38" i="2"/>
  <c r="ZJ38" i="2"/>
  <c r="YD17" i="2"/>
  <c r="ZI17" i="2"/>
  <c r="YE55" i="2"/>
  <c r="ZJ55" i="2"/>
  <c r="YD28" i="2"/>
  <c r="ZI28" i="2"/>
  <c r="YD27" i="2"/>
  <c r="EJ76" i="29" s="1"/>
  <c r="ZI27" i="2"/>
  <c r="YD23" i="2"/>
  <c r="ZI23" i="2"/>
  <c r="YD19" i="2"/>
  <c r="ZI19" i="2"/>
  <c r="YD22" i="2"/>
  <c r="ZI22" i="2"/>
  <c r="YD45" i="2"/>
  <c r="ZI45" i="2"/>
  <c r="YE51" i="2"/>
  <c r="ZJ51" i="2"/>
  <c r="YD29" i="2"/>
  <c r="ZI29" i="2"/>
  <c r="YD21" i="2"/>
  <c r="ZI21" i="2"/>
  <c r="YD12" i="2"/>
  <c r="ZI12" i="2"/>
  <c r="YD49" i="2"/>
  <c r="ZI49" i="2"/>
  <c r="YD31" i="2"/>
  <c r="ZI31" i="2"/>
  <c r="YD30" i="2"/>
  <c r="ZI30" i="2"/>
  <c r="YD20" i="2"/>
  <c r="ZI20" i="2"/>
  <c r="YD39" i="2"/>
  <c r="ZI39" i="2"/>
  <c r="YE78" i="2"/>
  <c r="ZJ78" i="2"/>
  <c r="YD26" i="2"/>
  <c r="ZI26" i="2"/>
  <c r="YD36" i="2"/>
  <c r="ZI36" i="2"/>
  <c r="YD40" i="2"/>
  <c r="ZI40" i="2"/>
  <c r="YD43" i="2"/>
  <c r="ZI43" i="2"/>
  <c r="YD35" i="2"/>
  <c r="ZI35" i="2"/>
  <c r="YF76" i="2"/>
  <c r="ZK76" i="2"/>
  <c r="RH78" i="2"/>
  <c r="RH58" i="2"/>
  <c r="RH52" i="2"/>
  <c r="RH40" i="2"/>
  <c r="RH36" i="2"/>
  <c r="RH30" i="2"/>
  <c r="RH26" i="2"/>
  <c r="RH20" i="2"/>
  <c r="RH18" i="2"/>
  <c r="RH51" i="2"/>
  <c r="RH49" i="2"/>
  <c r="RH39" i="2"/>
  <c r="RH35" i="2"/>
  <c r="RH29" i="2"/>
  <c r="RH27" i="2"/>
  <c r="RH25" i="2"/>
  <c r="RH21" i="2"/>
  <c r="RH17" i="2"/>
  <c r="RH9" i="2"/>
  <c r="RH76" i="2"/>
  <c r="RH62" i="2"/>
  <c r="RH50" i="2"/>
  <c r="RH38" i="2"/>
  <c r="RH32" i="2"/>
  <c r="RH28" i="2"/>
  <c r="RH22" i="2"/>
  <c r="RH12" i="2"/>
  <c r="RH4" i="2"/>
  <c r="RH57" i="2"/>
  <c r="RH55" i="2"/>
  <c r="RH45" i="2"/>
  <c r="RH43" i="2"/>
  <c r="RH41" i="2"/>
  <c r="RH37" i="2"/>
  <c r="RH31" i="2"/>
  <c r="RH23" i="2"/>
  <c r="RH19" i="2"/>
  <c r="RH13" i="2"/>
  <c r="TK26" i="2"/>
  <c r="VU26" i="2" s="1"/>
  <c r="WZ26" i="2" s="1"/>
  <c r="TK17" i="2"/>
  <c r="VU17" i="2" s="1"/>
  <c r="WZ17" i="2" s="1"/>
  <c r="TK49" i="2"/>
  <c r="VU49" i="2" s="1"/>
  <c r="WZ49" i="2" s="1"/>
  <c r="TK58" i="2"/>
  <c r="VU58" i="2" s="1"/>
  <c r="WZ58" i="2" s="1"/>
  <c r="TL41" i="2"/>
  <c r="VV41" i="2" s="1"/>
  <c r="XA41" i="2" s="1"/>
  <c r="TK32" i="2"/>
  <c r="VU32" i="2" s="1"/>
  <c r="WZ32" i="2" s="1"/>
  <c r="TL51" i="2"/>
  <c r="VV51" i="2" s="1"/>
  <c r="XA51" i="2" s="1"/>
  <c r="TK21" i="2"/>
  <c r="VU21" i="2" s="1"/>
  <c r="WZ21" i="2" s="1"/>
  <c r="TK23" i="2"/>
  <c r="VU23" i="2" s="1"/>
  <c r="WZ23" i="2" s="1"/>
  <c r="TK31" i="2"/>
  <c r="VU31" i="2" s="1"/>
  <c r="WZ31" i="2" s="1"/>
  <c r="TK37" i="2"/>
  <c r="VU37" i="2" s="1"/>
  <c r="WZ37" i="2" s="1"/>
  <c r="TK19" i="2"/>
  <c r="VU19" i="2" s="1"/>
  <c r="WZ19" i="2" s="1"/>
  <c r="TK18" i="2"/>
  <c r="VU18" i="2" s="1"/>
  <c r="WZ18" i="2" s="1"/>
  <c r="TK39" i="2"/>
  <c r="VU39" i="2" s="1"/>
  <c r="WZ39" i="2" s="1"/>
  <c r="TL38" i="2"/>
  <c r="VV38" i="2" s="1"/>
  <c r="XA38" i="2" s="1"/>
  <c r="TL78" i="2"/>
  <c r="VV78" i="2" s="1"/>
  <c r="XA78" i="2" s="1"/>
  <c r="TK30" i="2"/>
  <c r="VU30" i="2" s="1"/>
  <c r="WZ30" i="2" s="1"/>
  <c r="TK25" i="2"/>
  <c r="VU25" i="2" s="1"/>
  <c r="WZ25" i="2" s="1"/>
  <c r="TK20" i="2"/>
  <c r="VU20" i="2" s="1"/>
  <c r="WZ20" i="2" s="1"/>
  <c r="TK43" i="2"/>
  <c r="VU43" i="2" s="1"/>
  <c r="WZ43" i="2" s="1"/>
  <c r="TL50" i="2"/>
  <c r="VV50" i="2" s="1"/>
  <c r="XA50" i="2" s="1"/>
  <c r="TK35" i="2"/>
  <c r="VU35" i="2" s="1"/>
  <c r="WZ35" i="2" s="1"/>
  <c r="TK28" i="2"/>
  <c r="VU28" i="2" s="1"/>
  <c r="WZ28" i="2" s="1"/>
  <c r="TM76" i="2"/>
  <c r="VW76" i="2" s="1"/>
  <c r="XB76" i="2" s="1"/>
  <c r="TK27" i="2"/>
  <c r="VU27" i="2" s="1"/>
  <c r="WZ27" i="2" s="1"/>
  <c r="DF76" i="29" s="1"/>
  <c r="TK12" i="2"/>
  <c r="VU12" i="2" s="1"/>
  <c r="WZ12" i="2" s="1"/>
  <c r="TK13" i="2"/>
  <c r="VU13" i="2" s="1"/>
  <c r="WZ13" i="2" s="1"/>
  <c r="TK36" i="2"/>
  <c r="VU36" i="2" s="1"/>
  <c r="WZ36" i="2" s="1"/>
  <c r="TL55" i="2"/>
  <c r="VV55" i="2" s="1"/>
  <c r="XA55" i="2" s="1"/>
  <c r="TK40" i="2"/>
  <c r="VU40" i="2" s="1"/>
  <c r="WZ40" i="2" s="1"/>
  <c r="TK52" i="2"/>
  <c r="VU52" i="2" s="1"/>
  <c r="WZ52" i="2" s="1"/>
  <c r="TK29" i="2"/>
  <c r="VU29" i="2" s="1"/>
  <c r="WZ29" i="2" s="1"/>
  <c r="TK9" i="2"/>
  <c r="VU9" i="2" s="1"/>
  <c r="WZ9" i="2" s="1"/>
  <c r="TK22" i="2"/>
  <c r="VU22" i="2" s="1"/>
  <c r="WZ22" i="2" s="1"/>
  <c r="TL62" i="2"/>
  <c r="VV62" i="2" s="1"/>
  <c r="XA62" i="2" s="1"/>
  <c r="TK45" i="2"/>
  <c r="VU45" i="2" s="1"/>
  <c r="WZ45" i="2" s="1"/>
  <c r="TM57" i="2"/>
  <c r="VW57" i="2" s="1"/>
  <c r="XB57" i="2" s="1"/>
  <c r="VU4" i="2"/>
  <c r="WZ4" i="2" s="1"/>
  <c r="WY4" i="2"/>
  <c r="BT67" i="2"/>
  <c r="UU67" i="2"/>
  <c r="BT26" i="2"/>
  <c r="UU26" i="2"/>
  <c r="BT47" i="2"/>
  <c r="UU47" i="2"/>
  <c r="BT43" i="2"/>
  <c r="UU43" i="2"/>
  <c r="SL18" i="2"/>
  <c r="AAU18" i="2" s="1"/>
  <c r="BT20" i="2"/>
  <c r="UU20" i="2"/>
  <c r="BT58" i="2"/>
  <c r="UU58" i="2"/>
  <c r="BU5" i="2"/>
  <c r="UV5" i="2"/>
  <c r="SL13" i="2"/>
  <c r="AAU13" i="2" s="1"/>
  <c r="BT84" i="2"/>
  <c r="UU84" i="2"/>
  <c r="SL41" i="2"/>
  <c r="AAU41" i="2" s="1"/>
  <c r="BT69" i="2"/>
  <c r="UU69" i="2"/>
  <c r="SL78" i="2"/>
  <c r="AAU78" i="2" s="1"/>
  <c r="BT77" i="2"/>
  <c r="UU77" i="2"/>
  <c r="BT17" i="2"/>
  <c r="UU17" i="2"/>
  <c r="SL38" i="2"/>
  <c r="AAU38" i="2" s="1"/>
  <c r="BT51" i="2"/>
  <c r="UU51" i="2"/>
  <c r="BT57" i="2"/>
  <c r="UU57" i="2"/>
  <c r="BT46" i="2"/>
  <c r="UU46" i="2"/>
  <c r="BT35" i="2"/>
  <c r="UU35" i="2"/>
  <c r="SL43" i="2"/>
  <c r="AAU43" i="2" s="1"/>
  <c r="SL31" i="2"/>
  <c r="AAU31" i="2" s="1"/>
  <c r="BT88" i="2"/>
  <c r="UU88" i="2"/>
  <c r="SL30" i="2"/>
  <c r="AAU30" i="2" s="1"/>
  <c r="SL26" i="2"/>
  <c r="AAU26" i="2" s="1"/>
  <c r="BT38" i="2"/>
  <c r="UU38" i="2"/>
  <c r="SL12" i="2"/>
  <c r="AAU12" i="2" s="1"/>
  <c r="BT15" i="2"/>
  <c r="UU15" i="2"/>
  <c r="BT18" i="2"/>
  <c r="UU18" i="2"/>
  <c r="SL39" i="2"/>
  <c r="AAU39" i="2" s="1"/>
  <c r="BU76" i="2"/>
  <c r="UV76" i="2"/>
  <c r="SL19" i="2"/>
  <c r="AAU19" i="2" s="1"/>
  <c r="SL50" i="2"/>
  <c r="AAU50" i="2" s="1"/>
  <c r="BT89" i="2"/>
  <c r="UU89" i="2"/>
  <c r="BT29" i="2"/>
  <c r="UU29" i="2"/>
  <c r="BT56" i="2"/>
  <c r="UU56" i="2"/>
  <c r="SL23" i="2"/>
  <c r="AAU23" i="2" s="1"/>
  <c r="SL37" i="2"/>
  <c r="AAU37" i="2" s="1"/>
  <c r="BT37" i="2"/>
  <c r="UU37" i="2"/>
  <c r="SL57" i="2"/>
  <c r="AAU57" i="2" s="1"/>
  <c r="SL55" i="2"/>
  <c r="AAU55" i="2" s="1"/>
  <c r="SL29" i="2"/>
  <c r="AAU29" i="2" s="1"/>
  <c r="BT31" i="2"/>
  <c r="UU31" i="2"/>
  <c r="BT96" i="2"/>
  <c r="UU96" i="2"/>
  <c r="SL27" i="2"/>
  <c r="AAU27" i="2" s="1"/>
  <c r="BT54" i="2"/>
  <c r="UU54" i="2"/>
  <c r="BT65" i="2"/>
  <c r="UU65" i="2"/>
  <c r="SL40" i="2"/>
  <c r="AAU40" i="2" s="1"/>
  <c r="SL35" i="2"/>
  <c r="AAU35" i="2" s="1"/>
  <c r="BT28" i="2"/>
  <c r="UU28" i="2"/>
  <c r="BT8" i="2"/>
  <c r="UU8" i="2"/>
  <c r="BT75" i="2"/>
  <c r="UU75" i="2"/>
  <c r="BT49" i="2"/>
  <c r="UU49" i="2"/>
  <c r="SF4" i="2"/>
  <c r="BT73" i="2"/>
  <c r="UU73" i="2"/>
  <c r="BT12" i="2"/>
  <c r="UU12" i="2"/>
  <c r="BT24" i="2"/>
  <c r="UU24" i="2"/>
  <c r="BU40" i="2"/>
  <c r="UV40" i="2"/>
  <c r="BU86" i="2"/>
  <c r="UV86" i="2"/>
  <c r="SL22" i="2"/>
  <c r="AAU22" i="2" s="1"/>
  <c r="BT13" i="2"/>
  <c r="UU13" i="2"/>
  <c r="BT50" i="2"/>
  <c r="UU50" i="2"/>
  <c r="SL20" i="2"/>
  <c r="AAU20" i="2" s="1"/>
  <c r="BU44" i="2"/>
  <c r="UV44" i="2"/>
  <c r="BT82" i="2"/>
  <c r="UU82" i="2"/>
  <c r="BU74" i="2"/>
  <c r="UV74" i="2"/>
  <c r="BT6" i="2"/>
  <c r="UU6" i="2"/>
  <c r="BU79" i="2"/>
  <c r="UV79" i="2"/>
  <c r="BT78" i="2"/>
  <c r="UU78" i="2"/>
  <c r="BT71" i="2"/>
  <c r="UU71" i="2"/>
  <c r="BT30" i="2"/>
  <c r="UU30" i="2"/>
  <c r="BU81" i="2"/>
  <c r="UV81" i="2"/>
  <c r="SL21" i="2"/>
  <c r="AAU21" i="2" s="1"/>
  <c r="BT19" i="2"/>
  <c r="UU19" i="2"/>
  <c r="BT7" i="2"/>
  <c r="UU7" i="2"/>
  <c r="BT25" i="2"/>
  <c r="UU25" i="2"/>
  <c r="SL17" i="2"/>
  <c r="AAU17" i="2" s="1"/>
  <c r="BT62" i="2"/>
  <c r="UU62" i="2"/>
  <c r="BT95" i="2"/>
  <c r="UU95" i="2"/>
  <c r="BT9" i="2"/>
  <c r="UU9" i="2"/>
  <c r="BT39" i="2"/>
  <c r="UU39" i="2"/>
  <c r="BT91" i="2"/>
  <c r="UU91" i="2"/>
  <c r="BT55" i="2"/>
  <c r="UU55" i="2"/>
  <c r="BT92" i="2"/>
  <c r="UU92" i="2"/>
  <c r="BT93" i="2"/>
  <c r="UU93" i="2"/>
  <c r="SL49" i="2"/>
  <c r="AAU49" i="2" s="1"/>
  <c r="BT60" i="2"/>
  <c r="UU60" i="2"/>
  <c r="BU52" i="2"/>
  <c r="UV52" i="2"/>
  <c r="BT41" i="2"/>
  <c r="UU41" i="2"/>
  <c r="BT22" i="2"/>
  <c r="UU22" i="2"/>
  <c r="BU72" i="2"/>
  <c r="UV72" i="2"/>
  <c r="BQ4" i="2"/>
  <c r="BQ3" i="2" s="1"/>
  <c r="UR4" i="2"/>
  <c r="UR3" i="2" s="1"/>
  <c r="BU80" i="2"/>
  <c r="UV80" i="2"/>
  <c r="BT66" i="2"/>
  <c r="UU66" i="2"/>
  <c r="BT10" i="2"/>
  <c r="UU10" i="2"/>
  <c r="SL62" i="2"/>
  <c r="AAU62" i="2" s="1"/>
  <c r="BT23" i="2"/>
  <c r="UU23" i="2"/>
  <c r="BT45" i="2"/>
  <c r="UU45" i="2"/>
  <c r="BU48" i="2"/>
  <c r="UV48" i="2"/>
  <c r="BU87" i="2"/>
  <c r="UV87" i="2"/>
  <c r="BT59" i="2"/>
  <c r="UU59" i="2"/>
  <c r="BU36" i="2"/>
  <c r="UV36" i="2"/>
  <c r="SL58" i="2"/>
  <c r="AAU58" i="2" s="1"/>
  <c r="BT27" i="2"/>
  <c r="UU27" i="2"/>
  <c r="SL45" i="2"/>
  <c r="AAU45" i="2" s="1"/>
  <c r="BU32" i="2"/>
  <c r="UV32" i="2"/>
  <c r="BU83" i="2"/>
  <c r="UV83" i="2"/>
  <c r="SL28" i="2"/>
  <c r="AAU28" i="2" s="1"/>
  <c r="SL9" i="2"/>
  <c r="AAU9" i="2" s="1"/>
  <c r="BT68" i="2"/>
  <c r="UU68" i="2"/>
  <c r="SL51" i="2"/>
  <c r="AAU51" i="2" s="1"/>
  <c r="BT85" i="2"/>
  <c r="UU85" i="2"/>
  <c r="UU16" i="2"/>
  <c r="BT21" i="2"/>
  <c r="UU21" i="2"/>
  <c r="BT70" i="2"/>
  <c r="UU70" i="2"/>
  <c r="BU90" i="2"/>
  <c r="UV90" i="2"/>
  <c r="BT11" i="2"/>
  <c r="UU11" i="2"/>
  <c r="BT64" i="2"/>
  <c r="UU64" i="2"/>
  <c r="BT61" i="2"/>
  <c r="UU61" i="2"/>
  <c r="BT97" i="2"/>
  <c r="UU97" i="2"/>
  <c r="BT14" i="2"/>
  <c r="UU14" i="2"/>
  <c r="BT63" i="2"/>
  <c r="UU63" i="2"/>
  <c r="SL25" i="2"/>
  <c r="AAU25" i="2" s="1"/>
  <c r="BT94" i="2"/>
  <c r="UU94" i="2"/>
  <c r="BT53" i="2"/>
  <c r="UU53" i="2"/>
  <c r="BT34" i="2"/>
  <c r="UU34" i="2"/>
  <c r="BT33" i="2"/>
  <c r="UU33" i="2"/>
  <c r="GO68" i="2"/>
  <c r="BC48" i="29" l="1"/>
  <c r="BB74" i="29"/>
  <c r="CG74" i="29" s="1"/>
  <c r="BB98" i="29"/>
  <c r="BB79" i="29"/>
  <c r="CG79" i="29" s="1"/>
  <c r="BC6" i="29"/>
  <c r="BC75" i="29"/>
  <c r="BB46" i="29"/>
  <c r="BB88" i="29"/>
  <c r="CG88" i="29" s="1"/>
  <c r="BB63" i="29"/>
  <c r="BC86" i="29"/>
  <c r="BC56" i="29"/>
  <c r="GO67" i="2"/>
  <c r="BC67" i="29" s="1"/>
  <c r="BB81" i="29"/>
  <c r="BC84" i="29"/>
  <c r="BC61" i="29"/>
  <c r="BC15" i="29"/>
  <c r="CH15" i="29" s="1"/>
  <c r="BB95" i="29"/>
  <c r="CG95" i="29" s="1"/>
  <c r="BC92" i="29"/>
  <c r="BB64" i="29"/>
  <c r="CG61" i="29"/>
  <c r="CG6" i="29"/>
  <c r="CG73" i="29"/>
  <c r="CG63" i="29"/>
  <c r="CG53" i="29"/>
  <c r="CG72" i="29"/>
  <c r="CG14" i="29"/>
  <c r="CG81" i="29"/>
  <c r="GP48" i="2"/>
  <c r="CG84" i="29"/>
  <c r="CG48" i="29"/>
  <c r="CG46" i="29"/>
  <c r="CG33" i="29"/>
  <c r="CG71" i="29"/>
  <c r="CG89" i="29"/>
  <c r="CG56" i="29"/>
  <c r="GP72" i="2"/>
  <c r="BD72" i="29" s="1"/>
  <c r="OZ4" i="2"/>
  <c r="MT4" i="2"/>
  <c r="AAO4" i="2"/>
  <c r="CD4" i="29"/>
  <c r="GK3" i="2"/>
  <c r="CG67" i="29"/>
  <c r="CG82" i="29"/>
  <c r="CG92" i="29"/>
  <c r="CG8" i="29"/>
  <c r="CG93" i="29"/>
  <c r="CG5" i="29"/>
  <c r="CG96" i="29"/>
  <c r="CG94" i="29"/>
  <c r="CG75" i="29"/>
  <c r="CG98" i="29"/>
  <c r="CG97" i="29"/>
  <c r="CH70" i="29"/>
  <c r="BC93" i="29"/>
  <c r="BC71" i="29"/>
  <c r="BC5" i="29"/>
  <c r="BC82" i="29"/>
  <c r="BC77" i="29"/>
  <c r="CH77" i="29" s="1"/>
  <c r="BC47" i="29"/>
  <c r="CG32" i="29"/>
  <c r="BB90" i="29"/>
  <c r="CG90" i="29" s="1"/>
  <c r="BC66" i="29"/>
  <c r="BD70" i="29"/>
  <c r="BC91" i="29"/>
  <c r="CH91" i="29" s="1"/>
  <c r="BC69" i="29"/>
  <c r="CH69" i="29" s="1"/>
  <c r="BC89" i="29"/>
  <c r="BC65" i="29"/>
  <c r="CH65" i="29" s="1"/>
  <c r="BC94" i="29"/>
  <c r="BC73" i="29"/>
  <c r="CG36" i="29"/>
  <c r="CG76" i="29"/>
  <c r="CG52" i="29"/>
  <c r="CG68" i="29"/>
  <c r="CC100" i="29"/>
  <c r="CC3" i="29" s="1"/>
  <c r="S19" i="28" s="1"/>
  <c r="BC11" i="29"/>
  <c r="CH11" i="29" s="1"/>
  <c r="EJ78" i="29"/>
  <c r="BC30" i="29"/>
  <c r="CH30" i="29" s="1"/>
  <c r="BB10" i="29"/>
  <c r="CG10" i="29" s="1"/>
  <c r="BB60" i="29"/>
  <c r="CG60" i="29" s="1"/>
  <c r="BB49" i="29"/>
  <c r="CG49" i="29" s="1"/>
  <c r="BC28" i="29"/>
  <c r="CH28" i="29" s="1"/>
  <c r="BC22" i="29"/>
  <c r="CH22" i="29" s="1"/>
  <c r="BA3" i="29"/>
  <c r="BC18" i="29"/>
  <c r="CH18" i="29" s="1"/>
  <c r="BC34" i="29"/>
  <c r="CH34" i="29" s="1"/>
  <c r="BB24" i="29"/>
  <c r="CG24" i="29" s="1"/>
  <c r="DF78" i="29"/>
  <c r="BB40" i="29"/>
  <c r="CG40" i="29" s="1"/>
  <c r="BB54" i="29"/>
  <c r="CG54" i="29" s="1"/>
  <c r="BC14" i="29"/>
  <c r="BC31" i="29"/>
  <c r="CH31" i="29" s="1"/>
  <c r="BC13" i="29"/>
  <c r="CH13" i="29" s="1"/>
  <c r="BC59" i="29"/>
  <c r="CH59" i="29" s="1"/>
  <c r="BC41" i="29"/>
  <c r="CH41" i="29" s="1"/>
  <c r="BC12" i="29"/>
  <c r="CH12" i="29" s="1"/>
  <c r="BC37" i="29"/>
  <c r="CH37" i="29" s="1"/>
  <c r="BC21" i="29"/>
  <c r="CH21" i="29" s="1"/>
  <c r="BC57" i="29"/>
  <c r="CH57" i="29" s="1"/>
  <c r="BC32" i="29"/>
  <c r="BC19" i="29"/>
  <c r="CH19" i="29" s="1"/>
  <c r="BC9" i="29"/>
  <c r="CH9" i="29" s="1"/>
  <c r="BC23" i="29"/>
  <c r="CH23" i="29" s="1"/>
  <c r="BC52" i="29"/>
  <c r="BC27" i="29"/>
  <c r="CH27" i="29" s="1"/>
  <c r="BC58" i="29"/>
  <c r="CH58" i="29" s="1"/>
  <c r="BC38" i="29"/>
  <c r="CH38" i="29" s="1"/>
  <c r="BC25" i="29"/>
  <c r="CH25" i="29" s="1"/>
  <c r="BD87" i="29"/>
  <c r="CI87" i="29" s="1"/>
  <c r="BB44" i="29"/>
  <c r="CG44" i="29" s="1"/>
  <c r="BB55" i="29"/>
  <c r="CG55" i="29" s="1"/>
  <c r="BC96" i="29"/>
  <c r="BC62" i="29"/>
  <c r="CH62" i="29" s="1"/>
  <c r="BC39" i="29"/>
  <c r="CH39" i="29" s="1"/>
  <c r="CD47" i="29"/>
  <c r="CD64" i="29"/>
  <c r="BC4" i="29"/>
  <c r="BC51" i="29"/>
  <c r="CH51" i="29" s="1"/>
  <c r="BC20" i="29"/>
  <c r="CH20" i="29" s="1"/>
  <c r="BC26" i="29"/>
  <c r="CH26" i="29" s="1"/>
  <c r="BC7" i="29"/>
  <c r="CH7" i="29" s="1"/>
  <c r="BB45" i="29"/>
  <c r="CG45" i="29" s="1"/>
  <c r="BB29" i="29"/>
  <c r="BC8" i="29"/>
  <c r="BC50" i="29"/>
  <c r="CH50" i="29" s="1"/>
  <c r="BC35" i="29"/>
  <c r="CH35" i="29" s="1"/>
  <c r="BC17" i="29"/>
  <c r="CH17" i="29" s="1"/>
  <c r="BB42" i="29"/>
  <c r="CG42" i="29" s="1"/>
  <c r="R16" i="32"/>
  <c r="F21" i="28"/>
  <c r="K21" i="28" s="1"/>
  <c r="GL4" i="2"/>
  <c r="CG66" i="29"/>
  <c r="CH85" i="29"/>
  <c r="CG86" i="29"/>
  <c r="CH78" i="29"/>
  <c r="CH48" i="29"/>
  <c r="CG80" i="29"/>
  <c r="CG16" i="29"/>
  <c r="CG43" i="29"/>
  <c r="SL76" i="2"/>
  <c r="AAU76" i="2" s="1"/>
  <c r="SL52" i="2"/>
  <c r="AAU52" i="2" s="1"/>
  <c r="SL32" i="2"/>
  <c r="AAU32" i="2" s="1"/>
  <c r="SL36" i="2"/>
  <c r="AAU36" i="2" s="1"/>
  <c r="GO44" i="2"/>
  <c r="GP5" i="2"/>
  <c r="GP66" i="2"/>
  <c r="GP59" i="2"/>
  <c r="GP83" i="2"/>
  <c r="GP29" i="2"/>
  <c r="GP33" i="2"/>
  <c r="GP91" i="2"/>
  <c r="GP6" i="2"/>
  <c r="GP97" i="2"/>
  <c r="GP12" i="2"/>
  <c r="GP89" i="2"/>
  <c r="GP23" i="2"/>
  <c r="GP60" i="2"/>
  <c r="GO36" i="2"/>
  <c r="CH83" i="29" s="1"/>
  <c r="GQ86" i="2"/>
  <c r="GQ30" i="2"/>
  <c r="GQ62" i="2"/>
  <c r="GQ78" i="2"/>
  <c r="GP24" i="2"/>
  <c r="GP95" i="2"/>
  <c r="GP75" i="2"/>
  <c r="GP93" i="2"/>
  <c r="GP92" i="2"/>
  <c r="GP61" i="2"/>
  <c r="GP71" i="2"/>
  <c r="GP7" i="2"/>
  <c r="GQ40" i="2"/>
  <c r="GP13" i="2"/>
  <c r="GP22" i="2"/>
  <c r="GQ38" i="2"/>
  <c r="GQ54" i="2"/>
  <c r="GQ70" i="2"/>
  <c r="GP46" i="2"/>
  <c r="GP50" i="2"/>
  <c r="GP8" i="2"/>
  <c r="GP56" i="2"/>
  <c r="GO87" i="2"/>
  <c r="BC68" i="29" s="1"/>
  <c r="GP9" i="2"/>
  <c r="GP25" i="2"/>
  <c r="GP88" i="2"/>
  <c r="GP39" i="2"/>
  <c r="GP55" i="2"/>
  <c r="GP27" i="2"/>
  <c r="GP47" i="2"/>
  <c r="GP26" i="2"/>
  <c r="GQ82" i="2"/>
  <c r="GP81" i="2"/>
  <c r="GP17" i="2"/>
  <c r="GP18" i="2"/>
  <c r="GP19" i="2"/>
  <c r="GP37" i="2"/>
  <c r="GP45" i="2"/>
  <c r="BD48" i="29"/>
  <c r="GQ53" i="2"/>
  <c r="GP80" i="2"/>
  <c r="BD80" i="29" s="1"/>
  <c r="GP84" i="2"/>
  <c r="BD85" i="29" s="1"/>
  <c r="GP28" i="2"/>
  <c r="GO76" i="2"/>
  <c r="GP20" i="2"/>
  <c r="GP63" i="2"/>
  <c r="GP51" i="2"/>
  <c r="GO90" i="2"/>
  <c r="CH53" i="29" s="1"/>
  <c r="GP85" i="2"/>
  <c r="BD36" i="29" s="1"/>
  <c r="GP15" i="2"/>
  <c r="GP21" i="2"/>
  <c r="GO79" i="2"/>
  <c r="BC16" i="29" s="1"/>
  <c r="GP41" i="2"/>
  <c r="GP49" i="2"/>
  <c r="GP57" i="2"/>
  <c r="GP69" i="2"/>
  <c r="GP77" i="2"/>
  <c r="GP65" i="2"/>
  <c r="GP43" i="2"/>
  <c r="GO74" i="2"/>
  <c r="BC43" i="29" s="1"/>
  <c r="GP11" i="2"/>
  <c r="GP10" i="2"/>
  <c r="BD15" i="29" s="1"/>
  <c r="GP35" i="2"/>
  <c r="GP31" i="2"/>
  <c r="GP14" i="2"/>
  <c r="GP73" i="2"/>
  <c r="GP34" i="2"/>
  <c r="GP64" i="2"/>
  <c r="GO52" i="2"/>
  <c r="GP96" i="2"/>
  <c r="GP58" i="2"/>
  <c r="GP16" i="2"/>
  <c r="GO32" i="2"/>
  <c r="GP94" i="2"/>
  <c r="BD53" i="29" s="1"/>
  <c r="EA4" i="2"/>
  <c r="EA3" i="2" s="1"/>
  <c r="YE40" i="2"/>
  <c r="ZJ40" i="2"/>
  <c r="YE29" i="2"/>
  <c r="ZJ29" i="2"/>
  <c r="YE28" i="2"/>
  <c r="ZJ28" i="2"/>
  <c r="YD4" i="2"/>
  <c r="ZI4" i="2"/>
  <c r="YF62" i="2"/>
  <c r="ZK62" i="2"/>
  <c r="YE36" i="2"/>
  <c r="ZJ36" i="2"/>
  <c r="YE12" i="2"/>
  <c r="ZJ12" i="2"/>
  <c r="YE35" i="2"/>
  <c r="ZJ35" i="2"/>
  <c r="YE20" i="2"/>
  <c r="ZJ20" i="2"/>
  <c r="YF78" i="2"/>
  <c r="ZK78" i="2"/>
  <c r="YE23" i="2"/>
  <c r="ZJ23" i="2"/>
  <c r="YE32" i="2"/>
  <c r="ZJ32" i="2"/>
  <c r="YE17" i="2"/>
  <c r="ZJ17" i="2"/>
  <c r="YG76" i="2"/>
  <c r="ZL76" i="2"/>
  <c r="YF55" i="2"/>
  <c r="ZK55" i="2"/>
  <c r="YE4" i="2"/>
  <c r="ZJ4" i="2"/>
  <c r="YE22" i="2"/>
  <c r="ZJ22" i="2"/>
  <c r="YE52" i="2"/>
  <c r="ZJ52" i="2"/>
  <c r="YE27" i="2"/>
  <c r="EK76" i="29" s="1"/>
  <c r="ZJ27" i="2"/>
  <c r="YF50" i="2"/>
  <c r="ZK50" i="2"/>
  <c r="YE25" i="2"/>
  <c r="ZJ25" i="2"/>
  <c r="YF38" i="2"/>
  <c r="ZK38" i="2"/>
  <c r="YE18" i="2"/>
  <c r="ZJ18" i="2"/>
  <c r="YF41" i="2"/>
  <c r="ZK41" i="2"/>
  <c r="YE26" i="2"/>
  <c r="ZJ26" i="2"/>
  <c r="YE9" i="2"/>
  <c r="ZJ9" i="2"/>
  <c r="YE43" i="2"/>
  <c r="ZJ43" i="2"/>
  <c r="YE30" i="2"/>
  <c r="ZJ30" i="2"/>
  <c r="YE39" i="2"/>
  <c r="ZJ39" i="2"/>
  <c r="YE19" i="2"/>
  <c r="ZJ19" i="2"/>
  <c r="YE58" i="2"/>
  <c r="EK78" i="29" s="1"/>
  <c r="ZJ58" i="2"/>
  <c r="YG57" i="2"/>
  <c r="ZL57" i="2"/>
  <c r="YE45" i="2"/>
  <c r="ZJ45" i="2"/>
  <c r="YE13" i="2"/>
  <c r="ZJ13" i="2"/>
  <c r="YE37" i="2"/>
  <c r="ZJ37" i="2"/>
  <c r="YE31" i="2"/>
  <c r="ZJ31" i="2"/>
  <c r="YE21" i="2"/>
  <c r="ZJ21" i="2"/>
  <c r="YF51" i="2"/>
  <c r="ZK51" i="2"/>
  <c r="YE49" i="2"/>
  <c r="ZJ49" i="2"/>
  <c r="RI13" i="2"/>
  <c r="RI19" i="2"/>
  <c r="RI23" i="2"/>
  <c r="RI31" i="2"/>
  <c r="RI37" i="2"/>
  <c r="RI41" i="2"/>
  <c r="RI43" i="2"/>
  <c r="RI45" i="2"/>
  <c r="RI55" i="2"/>
  <c r="RI57" i="2"/>
  <c r="RI4" i="2"/>
  <c r="RI12" i="2"/>
  <c r="RI22" i="2"/>
  <c r="RI28" i="2"/>
  <c r="RI32" i="2"/>
  <c r="RI38" i="2"/>
  <c r="RI50" i="2"/>
  <c r="RI62" i="2"/>
  <c r="RI76" i="2"/>
  <c r="RI9" i="2"/>
  <c r="RI17" i="2"/>
  <c r="RI21" i="2"/>
  <c r="RI25" i="2"/>
  <c r="RI27" i="2"/>
  <c r="RI29" i="2"/>
  <c r="RI35" i="2"/>
  <c r="RI39" i="2"/>
  <c r="RI49" i="2"/>
  <c r="RI51" i="2"/>
  <c r="RI18" i="2"/>
  <c r="RI20" i="2"/>
  <c r="RI26" i="2"/>
  <c r="RI30" i="2"/>
  <c r="RI36" i="2"/>
  <c r="RI40" i="2"/>
  <c r="RI52" i="2"/>
  <c r="RI58" i="2"/>
  <c r="RI78" i="2"/>
  <c r="TM78" i="2"/>
  <c r="VW78" i="2" s="1"/>
  <c r="XB78" i="2" s="1"/>
  <c r="TL39" i="2"/>
  <c r="VV39" i="2" s="1"/>
  <c r="XA39" i="2" s="1"/>
  <c r="TL18" i="2"/>
  <c r="VV18" i="2" s="1"/>
  <c r="XA18" i="2" s="1"/>
  <c r="TL37" i="2"/>
  <c r="VV37" i="2" s="1"/>
  <c r="XA37" i="2" s="1"/>
  <c r="TM55" i="2"/>
  <c r="VW55" i="2" s="1"/>
  <c r="XB55" i="2" s="1"/>
  <c r="TL31" i="2"/>
  <c r="VV31" i="2" s="1"/>
  <c r="XA31" i="2" s="1"/>
  <c r="TL32" i="2"/>
  <c r="VV32" i="2" s="1"/>
  <c r="XA32" i="2" s="1"/>
  <c r="TL58" i="2"/>
  <c r="VV58" i="2" s="1"/>
  <c r="XA58" i="2" s="1"/>
  <c r="TL17" i="2"/>
  <c r="VV17" i="2" s="1"/>
  <c r="XA17" i="2" s="1"/>
  <c r="TN57" i="2"/>
  <c r="VX57" i="2" s="1"/>
  <c r="XC57" i="2" s="1"/>
  <c r="TM62" i="2"/>
  <c r="VW62" i="2" s="1"/>
  <c r="XB62" i="2" s="1"/>
  <c r="TL9" i="2"/>
  <c r="VV9" i="2" s="1"/>
  <c r="XA9" i="2" s="1"/>
  <c r="TL52" i="2"/>
  <c r="VV52" i="2" s="1"/>
  <c r="XA52" i="2" s="1"/>
  <c r="TL13" i="2"/>
  <c r="VV13" i="2" s="1"/>
  <c r="XA13" i="2" s="1"/>
  <c r="TL27" i="2"/>
  <c r="VV27" i="2" s="1"/>
  <c r="XA27" i="2" s="1"/>
  <c r="DG76" i="29" s="1"/>
  <c r="TL28" i="2"/>
  <c r="VV28" i="2" s="1"/>
  <c r="XA28" i="2" s="1"/>
  <c r="TM50" i="2"/>
  <c r="VW50" i="2" s="1"/>
  <c r="XB50" i="2" s="1"/>
  <c r="TL30" i="2"/>
  <c r="VV30" i="2" s="1"/>
  <c r="XA30" i="2" s="1"/>
  <c r="GP67" i="2"/>
  <c r="TM38" i="2"/>
  <c r="VW38" i="2" s="1"/>
  <c r="XB38" i="2" s="1"/>
  <c r="TL29" i="2"/>
  <c r="VV29" i="2" s="1"/>
  <c r="XA29" i="2" s="1"/>
  <c r="TL19" i="2"/>
  <c r="VV19" i="2" s="1"/>
  <c r="XA19" i="2" s="1"/>
  <c r="TL40" i="2"/>
  <c r="VV40" i="2" s="1"/>
  <c r="XA40" i="2" s="1"/>
  <c r="TL36" i="2"/>
  <c r="VV36" i="2" s="1"/>
  <c r="XA36" i="2" s="1"/>
  <c r="TL23" i="2"/>
  <c r="VV23" i="2" s="1"/>
  <c r="XA23" i="2" s="1"/>
  <c r="TL4" i="2"/>
  <c r="TL21" i="2"/>
  <c r="VV21" i="2" s="1"/>
  <c r="XA21" i="2" s="1"/>
  <c r="TM51" i="2"/>
  <c r="VW51" i="2" s="1"/>
  <c r="XB51" i="2" s="1"/>
  <c r="TM41" i="2"/>
  <c r="VW41" i="2" s="1"/>
  <c r="XB41" i="2" s="1"/>
  <c r="TL49" i="2"/>
  <c r="VV49" i="2" s="1"/>
  <c r="XA49" i="2" s="1"/>
  <c r="TL26" i="2"/>
  <c r="VV26" i="2" s="1"/>
  <c r="XA26" i="2" s="1"/>
  <c r="TL45" i="2"/>
  <c r="VV45" i="2" s="1"/>
  <c r="XA45" i="2" s="1"/>
  <c r="TL22" i="2"/>
  <c r="VV22" i="2" s="1"/>
  <c r="XA22" i="2" s="1"/>
  <c r="TL12" i="2"/>
  <c r="VV12" i="2" s="1"/>
  <c r="XA12" i="2" s="1"/>
  <c r="TN76" i="2"/>
  <c r="VX76" i="2" s="1"/>
  <c r="XC76" i="2" s="1"/>
  <c r="TL35" i="2"/>
  <c r="VV35" i="2" s="1"/>
  <c r="XA35" i="2" s="1"/>
  <c r="TL43" i="2"/>
  <c r="VV43" i="2" s="1"/>
  <c r="XA43" i="2" s="1"/>
  <c r="TL25" i="2"/>
  <c r="VV25" i="2" s="1"/>
  <c r="XA25" i="2" s="1"/>
  <c r="TL20" i="2"/>
  <c r="VV20" i="2" s="1"/>
  <c r="XA20" i="2" s="1"/>
  <c r="BU33" i="2"/>
  <c r="UV33" i="2"/>
  <c r="BU53" i="2"/>
  <c r="UV53" i="2"/>
  <c r="SM25" i="2"/>
  <c r="AAV25" i="2" s="1"/>
  <c r="BU14" i="2"/>
  <c r="UV14" i="2"/>
  <c r="BU61" i="2"/>
  <c r="UV61" i="2"/>
  <c r="BU11" i="2"/>
  <c r="UV11" i="2"/>
  <c r="BV90" i="2"/>
  <c r="UW90" i="2"/>
  <c r="BU21" i="2"/>
  <c r="UV21" i="2"/>
  <c r="BU85" i="2"/>
  <c r="UV85" i="2"/>
  <c r="BU68" i="2"/>
  <c r="UV68" i="2"/>
  <c r="SM9" i="2"/>
  <c r="AAV9" i="2" s="1"/>
  <c r="BV83" i="2"/>
  <c r="UW83" i="2"/>
  <c r="SM45" i="2"/>
  <c r="AAV45" i="2" s="1"/>
  <c r="BU27" i="2"/>
  <c r="UV27" i="2"/>
  <c r="SM58" i="2"/>
  <c r="AAV58" i="2" s="1"/>
  <c r="BU59" i="2"/>
  <c r="UV59" i="2"/>
  <c r="BV48" i="2"/>
  <c r="UW48" i="2"/>
  <c r="BU23" i="2"/>
  <c r="UV23" i="2"/>
  <c r="BU10" i="2"/>
  <c r="UV10" i="2"/>
  <c r="BU66" i="2"/>
  <c r="UV66" i="2"/>
  <c r="BR4" i="2"/>
  <c r="BR3" i="2" s="1"/>
  <c r="US4" i="2"/>
  <c r="US3" i="2" s="1"/>
  <c r="BU22" i="2"/>
  <c r="UV22" i="2"/>
  <c r="BU60" i="2"/>
  <c r="UV60" i="2"/>
  <c r="BU92" i="2"/>
  <c r="UV92" i="2"/>
  <c r="BU91" i="2"/>
  <c r="UV91" i="2"/>
  <c r="BU9" i="2"/>
  <c r="UV9" i="2"/>
  <c r="SM17" i="2"/>
  <c r="AAV17" i="2" s="1"/>
  <c r="BU7" i="2"/>
  <c r="UV7" i="2"/>
  <c r="BU19" i="2"/>
  <c r="UV19" i="2"/>
  <c r="BV81" i="2"/>
  <c r="UW81" i="2"/>
  <c r="BU71" i="2"/>
  <c r="UV71" i="2"/>
  <c r="BV79" i="2"/>
  <c r="UW79" i="2"/>
  <c r="BU82" i="2"/>
  <c r="UV82" i="2"/>
  <c r="BV44" i="2"/>
  <c r="UW44" i="2"/>
  <c r="BU50" i="2"/>
  <c r="UV50" i="2"/>
  <c r="BV40" i="2"/>
  <c r="UW40" i="2"/>
  <c r="BU12" i="2"/>
  <c r="UV12" i="2"/>
  <c r="SG4" i="2"/>
  <c r="BU75" i="2"/>
  <c r="UV75" i="2"/>
  <c r="BU28" i="2"/>
  <c r="UV28" i="2"/>
  <c r="SM40" i="2"/>
  <c r="AAV40" i="2" s="1"/>
  <c r="BU54" i="2"/>
  <c r="UV54" i="2"/>
  <c r="BU96" i="2"/>
  <c r="UV96" i="2"/>
  <c r="SM29" i="2"/>
  <c r="AAV29" i="2" s="1"/>
  <c r="SM57" i="2"/>
  <c r="AAV57" i="2" s="1"/>
  <c r="SM37" i="2"/>
  <c r="AAV37" i="2" s="1"/>
  <c r="BU56" i="2"/>
  <c r="UV56" i="2"/>
  <c r="BU29" i="2"/>
  <c r="UV29" i="2"/>
  <c r="SM50" i="2"/>
  <c r="AAV50" i="2" s="1"/>
  <c r="BV76" i="2"/>
  <c r="UW76" i="2"/>
  <c r="BU15" i="2"/>
  <c r="UV15" i="2"/>
  <c r="BU38" i="2"/>
  <c r="UV38" i="2"/>
  <c r="BU88" i="2"/>
  <c r="UV88" i="2"/>
  <c r="SM43" i="2"/>
  <c r="AAV43" i="2" s="1"/>
  <c r="BU46" i="2"/>
  <c r="UV46" i="2"/>
  <c r="BU51" i="2"/>
  <c r="UV51" i="2"/>
  <c r="BU17" i="2"/>
  <c r="UV17" i="2"/>
  <c r="SM78" i="2"/>
  <c r="AAV78" i="2" s="1"/>
  <c r="SM41" i="2"/>
  <c r="AAV41" i="2" s="1"/>
  <c r="SM13" i="2"/>
  <c r="AAV13" i="2" s="1"/>
  <c r="BU58" i="2"/>
  <c r="UV58" i="2"/>
  <c r="SM18" i="2"/>
  <c r="AAV18" i="2" s="1"/>
  <c r="BU47" i="2"/>
  <c r="UV47" i="2"/>
  <c r="BU67" i="2"/>
  <c r="UV67" i="2"/>
  <c r="BU34" i="2"/>
  <c r="UV34" i="2"/>
  <c r="BU94" i="2"/>
  <c r="UV94" i="2"/>
  <c r="BU63" i="2"/>
  <c r="UV63" i="2"/>
  <c r="BU97" i="2"/>
  <c r="UV97" i="2"/>
  <c r="BU64" i="2"/>
  <c r="UV64" i="2"/>
  <c r="BU70" i="2"/>
  <c r="UV70" i="2"/>
  <c r="UV16" i="2"/>
  <c r="SM51" i="2"/>
  <c r="AAV51" i="2" s="1"/>
  <c r="SM28" i="2"/>
  <c r="AAV28" i="2" s="1"/>
  <c r="BV32" i="2"/>
  <c r="UW32" i="2"/>
  <c r="BV36" i="2"/>
  <c r="UW36" i="2"/>
  <c r="BV87" i="2"/>
  <c r="UW87" i="2"/>
  <c r="BU45" i="2"/>
  <c r="UV45" i="2"/>
  <c r="SM62" i="2"/>
  <c r="AAV62" i="2" s="1"/>
  <c r="BV80" i="2"/>
  <c r="UW80" i="2"/>
  <c r="BV72" i="2"/>
  <c r="UW72" i="2"/>
  <c r="BU41" i="2"/>
  <c r="UV41" i="2"/>
  <c r="BV52" i="2"/>
  <c r="UW52" i="2"/>
  <c r="SM49" i="2"/>
  <c r="AAV49" i="2" s="1"/>
  <c r="BU93" i="2"/>
  <c r="UV93" i="2"/>
  <c r="BU55" i="2"/>
  <c r="UV55" i="2"/>
  <c r="BU39" i="2"/>
  <c r="UV39" i="2"/>
  <c r="BU95" i="2"/>
  <c r="UV95" i="2"/>
  <c r="BU62" i="2"/>
  <c r="UV62" i="2"/>
  <c r="BU25" i="2"/>
  <c r="UV25" i="2"/>
  <c r="SM21" i="2"/>
  <c r="AAV21" i="2" s="1"/>
  <c r="BU30" i="2"/>
  <c r="UV30" i="2"/>
  <c r="BU78" i="2"/>
  <c r="UV78" i="2"/>
  <c r="BU6" i="2"/>
  <c r="UV6" i="2"/>
  <c r="BV74" i="2"/>
  <c r="UW74" i="2"/>
  <c r="SM20" i="2"/>
  <c r="AAV20" i="2" s="1"/>
  <c r="BU13" i="2"/>
  <c r="UV13" i="2"/>
  <c r="SM22" i="2"/>
  <c r="AAV22" i="2" s="1"/>
  <c r="BV86" i="2"/>
  <c r="UW86" i="2"/>
  <c r="BU24" i="2"/>
  <c r="UV24" i="2"/>
  <c r="BU73" i="2"/>
  <c r="UV73" i="2"/>
  <c r="BU49" i="2"/>
  <c r="UV49" i="2"/>
  <c r="BU8" i="2"/>
  <c r="UV8" i="2"/>
  <c r="SM35" i="2"/>
  <c r="AAV35" i="2" s="1"/>
  <c r="BU65" i="2"/>
  <c r="UV65" i="2"/>
  <c r="SM27" i="2"/>
  <c r="AAV27" i="2" s="1"/>
  <c r="BU31" i="2"/>
  <c r="UV31" i="2"/>
  <c r="SM55" i="2"/>
  <c r="AAV55" i="2" s="1"/>
  <c r="BU37" i="2"/>
  <c r="UV37" i="2"/>
  <c r="SM23" i="2"/>
  <c r="AAV23" i="2" s="1"/>
  <c r="BU89" i="2"/>
  <c r="UV89" i="2"/>
  <c r="SM19" i="2"/>
  <c r="AAV19" i="2" s="1"/>
  <c r="SM39" i="2"/>
  <c r="AAV39" i="2" s="1"/>
  <c r="BU18" i="2"/>
  <c r="UV18" i="2"/>
  <c r="SM12" i="2"/>
  <c r="AAV12" i="2" s="1"/>
  <c r="SM26" i="2"/>
  <c r="AAV26" i="2" s="1"/>
  <c r="SM30" i="2"/>
  <c r="AAV30" i="2" s="1"/>
  <c r="SM31" i="2"/>
  <c r="AAV31" i="2" s="1"/>
  <c r="BU35" i="2"/>
  <c r="UV35" i="2"/>
  <c r="BU57" i="2"/>
  <c r="UV57" i="2"/>
  <c r="SM38" i="2"/>
  <c r="AAV38" i="2" s="1"/>
  <c r="BU77" i="2"/>
  <c r="UV77" i="2"/>
  <c r="BU69" i="2"/>
  <c r="UV69" i="2"/>
  <c r="BU84" i="2"/>
  <c r="UV84" i="2"/>
  <c r="BV5" i="2"/>
  <c r="UW5" i="2"/>
  <c r="BU20" i="2"/>
  <c r="UV20" i="2"/>
  <c r="BU43" i="2"/>
  <c r="UV43" i="2"/>
  <c r="BU26" i="2"/>
  <c r="UV26" i="2"/>
  <c r="GP68" i="2"/>
  <c r="TM4" i="2"/>
  <c r="BC79" i="29" l="1"/>
  <c r="CH79" i="29" s="1"/>
  <c r="BD86" i="29"/>
  <c r="BC98" i="29"/>
  <c r="CH98" i="29" s="1"/>
  <c r="BC74" i="29"/>
  <c r="BD75" i="29"/>
  <c r="BD6" i="29"/>
  <c r="BC46" i="29"/>
  <c r="CH46" i="29" s="1"/>
  <c r="BD56" i="29"/>
  <c r="BC63" i="29"/>
  <c r="BC88" i="29"/>
  <c r="CH88" i="29" s="1"/>
  <c r="BC33" i="29"/>
  <c r="CH33" i="29" s="1"/>
  <c r="BD61" i="29"/>
  <c r="BD84" i="29"/>
  <c r="BD92" i="29"/>
  <c r="BC64" i="29"/>
  <c r="BC95" i="29"/>
  <c r="BC81" i="29"/>
  <c r="CH81" i="29" s="1"/>
  <c r="CH95" i="29"/>
  <c r="CH6" i="29"/>
  <c r="CH61" i="29"/>
  <c r="CH73" i="29"/>
  <c r="CH74" i="29"/>
  <c r="CH63" i="29"/>
  <c r="CH72" i="29"/>
  <c r="CH14" i="29"/>
  <c r="GQ48" i="2"/>
  <c r="CH84" i="29"/>
  <c r="CH89" i="29"/>
  <c r="CH71" i="29"/>
  <c r="CH56" i="29"/>
  <c r="GQ72" i="2"/>
  <c r="BE72" i="29" s="1"/>
  <c r="CE4" i="29"/>
  <c r="GL3" i="2"/>
  <c r="MU4" i="2"/>
  <c r="PA4" i="2"/>
  <c r="AAP4" i="2"/>
  <c r="CH94" i="29"/>
  <c r="CH92" i="29"/>
  <c r="CH82" i="29"/>
  <c r="CH8" i="29"/>
  <c r="CH96" i="29"/>
  <c r="CH67" i="29"/>
  <c r="CH5" i="29"/>
  <c r="CH93" i="29"/>
  <c r="CH75" i="29"/>
  <c r="CI70" i="29"/>
  <c r="CH36" i="29"/>
  <c r="BD47" i="29"/>
  <c r="BD67" i="29"/>
  <c r="BD77" i="29"/>
  <c r="CI77" i="29" s="1"/>
  <c r="BD82" i="29"/>
  <c r="BD5" i="29"/>
  <c r="BD93" i="29"/>
  <c r="BD71" i="29"/>
  <c r="BC90" i="29"/>
  <c r="CH90" i="29" s="1"/>
  <c r="BD94" i="29"/>
  <c r="BD73" i="29"/>
  <c r="BD89" i="29"/>
  <c r="BD65" i="29"/>
  <c r="CI65" i="29" s="1"/>
  <c r="BD91" i="29"/>
  <c r="CI91" i="29" s="1"/>
  <c r="BD69" i="29"/>
  <c r="CI69" i="29" s="1"/>
  <c r="BC10" i="29"/>
  <c r="CH10" i="29" s="1"/>
  <c r="BC97" i="29"/>
  <c r="CH97" i="29" s="1"/>
  <c r="BE70" i="29"/>
  <c r="BD83" i="29"/>
  <c r="BD66" i="29"/>
  <c r="CH76" i="29"/>
  <c r="CH52" i="29"/>
  <c r="CH32" i="29"/>
  <c r="CH68" i="29"/>
  <c r="BD30" i="29"/>
  <c r="CI30" i="29" s="1"/>
  <c r="BD22" i="29"/>
  <c r="CI22" i="29" s="1"/>
  <c r="BC49" i="29"/>
  <c r="CH49" i="29" s="1"/>
  <c r="BD26" i="29"/>
  <c r="CI26" i="29" s="1"/>
  <c r="BD32" i="29"/>
  <c r="BD11" i="29"/>
  <c r="CI11" i="29" s="1"/>
  <c r="BC60" i="29"/>
  <c r="CH60" i="29" s="1"/>
  <c r="BD34" i="29"/>
  <c r="CI34" i="29" s="1"/>
  <c r="BD37" i="29"/>
  <c r="CI37" i="29" s="1"/>
  <c r="BD28" i="29"/>
  <c r="CI28" i="29" s="1"/>
  <c r="BD31" i="29"/>
  <c r="CI31" i="29" s="1"/>
  <c r="BD7" i="29"/>
  <c r="CI7" i="29" s="1"/>
  <c r="BD38" i="29"/>
  <c r="CI38" i="29" s="1"/>
  <c r="CD100" i="29"/>
  <c r="CD3" i="29" s="1"/>
  <c r="S20" i="28" s="1"/>
  <c r="BB3" i="29"/>
  <c r="F23" i="28" s="1"/>
  <c r="DG78" i="29"/>
  <c r="BD39" i="29"/>
  <c r="CI39" i="29" s="1"/>
  <c r="BD96" i="29"/>
  <c r="BD62" i="29"/>
  <c r="CI62" i="29" s="1"/>
  <c r="BC44" i="29"/>
  <c r="CH44" i="29" s="1"/>
  <c r="BC55" i="29"/>
  <c r="CH55" i="29" s="1"/>
  <c r="BE87" i="29"/>
  <c r="CJ87" i="29" s="1"/>
  <c r="BD25" i="29"/>
  <c r="CI25" i="29" s="1"/>
  <c r="BD9" i="29"/>
  <c r="CI9" i="29" s="1"/>
  <c r="CE47" i="29"/>
  <c r="CE64" i="29"/>
  <c r="BD20" i="29"/>
  <c r="CI20" i="29" s="1"/>
  <c r="BD27" i="29"/>
  <c r="CI27" i="29" s="1"/>
  <c r="BD58" i="29"/>
  <c r="CI58" i="29" s="1"/>
  <c r="BD23" i="29"/>
  <c r="CI23" i="29" s="1"/>
  <c r="BD52" i="29"/>
  <c r="BD4" i="29"/>
  <c r="BD51" i="29"/>
  <c r="CI51" i="29" s="1"/>
  <c r="CG29" i="29"/>
  <c r="BD12" i="29"/>
  <c r="CI12" i="29" s="1"/>
  <c r="BD21" i="29"/>
  <c r="CI21" i="29" s="1"/>
  <c r="BD57" i="29"/>
  <c r="CI57" i="29" s="1"/>
  <c r="BD41" i="29"/>
  <c r="CI41" i="29" s="1"/>
  <c r="BD13" i="29"/>
  <c r="CI13" i="29" s="1"/>
  <c r="BD59" i="29"/>
  <c r="CI59" i="29" s="1"/>
  <c r="BD14" i="29"/>
  <c r="BC40" i="29"/>
  <c r="BC54" i="29"/>
  <c r="CH54" i="29" s="1"/>
  <c r="BD19" i="29"/>
  <c r="CI19" i="29" s="1"/>
  <c r="BC42" i="29"/>
  <c r="CH42" i="29" s="1"/>
  <c r="BC24" i="29"/>
  <c r="CH24" i="29" s="1"/>
  <c r="BD17" i="29"/>
  <c r="CI17" i="29" s="1"/>
  <c r="BD35" i="29"/>
  <c r="CI35" i="29" s="1"/>
  <c r="BD18" i="29"/>
  <c r="CI18" i="29" s="1"/>
  <c r="BD8" i="29"/>
  <c r="BD50" i="29"/>
  <c r="CI50" i="29" s="1"/>
  <c r="BC45" i="29"/>
  <c r="CH45" i="29" s="1"/>
  <c r="BC29" i="29"/>
  <c r="CH29" i="29" s="1"/>
  <c r="S16" i="32"/>
  <c r="GM4" i="2"/>
  <c r="F22" i="28"/>
  <c r="CI78" i="29"/>
  <c r="CH86" i="29"/>
  <c r="CI85" i="29"/>
  <c r="CH66" i="29"/>
  <c r="CI15" i="29"/>
  <c r="CH43" i="29"/>
  <c r="CH16" i="29"/>
  <c r="CH80" i="29"/>
  <c r="CI53" i="29"/>
  <c r="SM52" i="2"/>
  <c r="AAV52" i="2" s="1"/>
  <c r="SM36" i="2"/>
  <c r="AAV36" i="2" s="1"/>
  <c r="SM32" i="2"/>
  <c r="AAV32" i="2" s="1"/>
  <c r="SM76" i="2"/>
  <c r="AAV76" i="2" s="1"/>
  <c r="GQ94" i="2"/>
  <c r="BE53" i="29" s="1"/>
  <c r="GP32" i="2"/>
  <c r="GQ16" i="2"/>
  <c r="GQ58" i="2"/>
  <c r="GQ96" i="2"/>
  <c r="GP52" i="2"/>
  <c r="GQ64" i="2"/>
  <c r="GQ34" i="2"/>
  <c r="GQ73" i="2"/>
  <c r="GQ14" i="2"/>
  <c r="GQ31" i="2"/>
  <c r="GQ35" i="2"/>
  <c r="GQ10" i="2"/>
  <c r="GQ11" i="2"/>
  <c r="GP74" i="2"/>
  <c r="BD43" i="29" s="1"/>
  <c r="GQ43" i="2"/>
  <c r="GQ65" i="2"/>
  <c r="GQ77" i="2"/>
  <c r="GQ69" i="2"/>
  <c r="GQ57" i="2"/>
  <c r="GQ49" i="2"/>
  <c r="GQ41" i="2"/>
  <c r="GP79" i="2"/>
  <c r="BD16" i="29" s="1"/>
  <c r="GQ21" i="2"/>
  <c r="GQ15" i="2"/>
  <c r="GQ85" i="2"/>
  <c r="BE36" i="29" s="1"/>
  <c r="GP90" i="2"/>
  <c r="GQ51" i="2"/>
  <c r="GQ63" i="2"/>
  <c r="GQ20" i="2"/>
  <c r="GP76" i="2"/>
  <c r="CI76" i="29" s="1"/>
  <c r="GQ28" i="2"/>
  <c r="GQ84" i="2"/>
  <c r="BE85" i="29" s="1"/>
  <c r="GQ80" i="2"/>
  <c r="BE80" i="29" s="1"/>
  <c r="GR53" i="2"/>
  <c r="GQ45" i="2"/>
  <c r="GQ37" i="2"/>
  <c r="GQ19" i="2"/>
  <c r="GQ18" i="2"/>
  <c r="GQ17" i="2"/>
  <c r="GQ81" i="2"/>
  <c r="GR82" i="2"/>
  <c r="GQ26" i="2"/>
  <c r="GQ47" i="2"/>
  <c r="GQ27" i="2"/>
  <c r="GQ55" i="2"/>
  <c r="GQ39" i="2"/>
  <c r="GQ88" i="2"/>
  <c r="GQ25" i="2"/>
  <c r="GQ9" i="2"/>
  <c r="GP87" i="2"/>
  <c r="BD68" i="29" s="1"/>
  <c r="GQ56" i="2"/>
  <c r="GQ8" i="2"/>
  <c r="BE12" i="29" s="1"/>
  <c r="GQ50" i="2"/>
  <c r="GQ46" i="2"/>
  <c r="GR70" i="2"/>
  <c r="GR54" i="2"/>
  <c r="GR38" i="2"/>
  <c r="GQ22" i="2"/>
  <c r="GQ13" i="2"/>
  <c r="GR40" i="2"/>
  <c r="GQ7" i="2"/>
  <c r="GQ71" i="2"/>
  <c r="BE37" i="29" s="1"/>
  <c r="GQ61" i="2"/>
  <c r="GQ92" i="2"/>
  <c r="GQ93" i="2"/>
  <c r="GQ75" i="2"/>
  <c r="GQ95" i="2"/>
  <c r="GQ24" i="2"/>
  <c r="GR78" i="2"/>
  <c r="GR62" i="2"/>
  <c r="GR30" i="2"/>
  <c r="GR86" i="2"/>
  <c r="GP36" i="2"/>
  <c r="GQ60" i="2"/>
  <c r="GQ23" i="2"/>
  <c r="GQ89" i="2"/>
  <c r="GQ12" i="2"/>
  <c r="GQ97" i="2"/>
  <c r="GQ6" i="2"/>
  <c r="GQ91" i="2"/>
  <c r="GQ33" i="2"/>
  <c r="GQ29" i="2"/>
  <c r="GQ83" i="2"/>
  <c r="GQ59" i="2"/>
  <c r="GQ66" i="2"/>
  <c r="GQ5" i="2"/>
  <c r="GP44" i="2"/>
  <c r="BD33" i="29" s="1"/>
  <c r="EB4" i="2"/>
  <c r="EB3" i="2" s="1"/>
  <c r="YF43" i="2"/>
  <c r="ZK43" i="2"/>
  <c r="YF22" i="2"/>
  <c r="ZK22" i="2"/>
  <c r="YG41" i="2"/>
  <c r="ZL41" i="2"/>
  <c r="YF19" i="2"/>
  <c r="ZK19" i="2"/>
  <c r="YF13" i="2"/>
  <c r="ZK13" i="2"/>
  <c r="YF9" i="2"/>
  <c r="ZK9" i="2"/>
  <c r="YF58" i="2"/>
  <c r="ZK58" i="2"/>
  <c r="YF37" i="2"/>
  <c r="ZK37" i="2"/>
  <c r="YG78" i="2"/>
  <c r="ZL78" i="2"/>
  <c r="YF20" i="2"/>
  <c r="ZK20" i="2"/>
  <c r="YF35" i="2"/>
  <c r="ZK35" i="2"/>
  <c r="YF45" i="2"/>
  <c r="ZK45" i="2"/>
  <c r="YG51" i="2"/>
  <c r="ZL51" i="2"/>
  <c r="YF23" i="2"/>
  <c r="ZK23" i="2"/>
  <c r="YF29" i="2"/>
  <c r="ZK29" i="2"/>
  <c r="YG50" i="2"/>
  <c r="ZL50" i="2"/>
  <c r="YG62" i="2"/>
  <c r="ZL62" i="2"/>
  <c r="YF32" i="2"/>
  <c r="ZK32" i="2"/>
  <c r="YF18" i="2"/>
  <c r="ZK18" i="2"/>
  <c r="YH76" i="2"/>
  <c r="ZM76" i="2"/>
  <c r="YF26" i="2"/>
  <c r="ZK26" i="2"/>
  <c r="YF36" i="2"/>
  <c r="ZK36" i="2"/>
  <c r="YF28" i="2"/>
  <c r="ZK28" i="2"/>
  <c r="YH57" i="2"/>
  <c r="ZM57" i="2"/>
  <c r="YF31" i="2"/>
  <c r="ZK31" i="2"/>
  <c r="YF25" i="2"/>
  <c r="ZK25" i="2"/>
  <c r="YF12" i="2"/>
  <c r="ZK12" i="2"/>
  <c r="YF49" i="2"/>
  <c r="ZK49" i="2"/>
  <c r="YF21" i="2"/>
  <c r="ZK21" i="2"/>
  <c r="YF40" i="2"/>
  <c r="ZK40" i="2"/>
  <c r="YG38" i="2"/>
  <c r="ZL38" i="2"/>
  <c r="YF30" i="2"/>
  <c r="ZK30" i="2"/>
  <c r="YF27" i="2"/>
  <c r="EL76" i="29" s="1"/>
  <c r="ZK27" i="2"/>
  <c r="YF52" i="2"/>
  <c r="ZK52" i="2"/>
  <c r="YF17" i="2"/>
  <c r="ZK17" i="2"/>
  <c r="YG55" i="2"/>
  <c r="ZL55" i="2"/>
  <c r="YF39" i="2"/>
  <c r="ZK39" i="2"/>
  <c r="RJ78" i="2"/>
  <c r="RJ58" i="2"/>
  <c r="RJ52" i="2"/>
  <c r="RJ40" i="2"/>
  <c r="RJ36" i="2"/>
  <c r="RJ30" i="2"/>
  <c r="RJ26" i="2"/>
  <c r="RJ20" i="2"/>
  <c r="RJ18" i="2"/>
  <c r="RJ51" i="2"/>
  <c r="RJ49" i="2"/>
  <c r="RJ39" i="2"/>
  <c r="RJ35" i="2"/>
  <c r="RJ29" i="2"/>
  <c r="RJ27" i="2"/>
  <c r="RJ25" i="2"/>
  <c r="RJ21" i="2"/>
  <c r="RJ17" i="2"/>
  <c r="RJ9" i="2"/>
  <c r="RJ76" i="2"/>
  <c r="RJ62" i="2"/>
  <c r="RJ50" i="2"/>
  <c r="RJ38" i="2"/>
  <c r="RJ32" i="2"/>
  <c r="RJ28" i="2"/>
  <c r="RJ22" i="2"/>
  <c r="RJ12" i="2"/>
  <c r="RJ4" i="2"/>
  <c r="RJ57" i="2"/>
  <c r="RJ55" i="2"/>
  <c r="RJ45" i="2"/>
  <c r="RJ43" i="2"/>
  <c r="RJ41" i="2"/>
  <c r="RJ37" i="2"/>
  <c r="RJ31" i="2"/>
  <c r="RJ23" i="2"/>
  <c r="RJ19" i="2"/>
  <c r="RJ13" i="2"/>
  <c r="TM20" i="2"/>
  <c r="VW20" i="2" s="1"/>
  <c r="XB20" i="2" s="1"/>
  <c r="TM25" i="2"/>
  <c r="VW25" i="2" s="1"/>
  <c r="XB25" i="2" s="1"/>
  <c r="TM35" i="2"/>
  <c r="VW35" i="2" s="1"/>
  <c r="XB35" i="2" s="1"/>
  <c r="TM12" i="2"/>
  <c r="VW12" i="2" s="1"/>
  <c r="XB12" i="2" s="1"/>
  <c r="TM52" i="2"/>
  <c r="VW52" i="2" s="1"/>
  <c r="XB52" i="2" s="1"/>
  <c r="TN62" i="2"/>
  <c r="VX62" i="2" s="1"/>
  <c r="XC62" i="2" s="1"/>
  <c r="TM17" i="2"/>
  <c r="VW17" i="2" s="1"/>
  <c r="XB17" i="2" s="1"/>
  <c r="TM32" i="2"/>
  <c r="VW32" i="2" s="1"/>
  <c r="XB32" i="2" s="1"/>
  <c r="TM36" i="2"/>
  <c r="VW36" i="2" s="1"/>
  <c r="XB36" i="2" s="1"/>
  <c r="TM29" i="2"/>
  <c r="VW29" i="2" s="1"/>
  <c r="XB29" i="2" s="1"/>
  <c r="TN38" i="2"/>
  <c r="VX38" i="2" s="1"/>
  <c r="XC38" i="2" s="1"/>
  <c r="TN55" i="2"/>
  <c r="VX55" i="2" s="1"/>
  <c r="XC55" i="2" s="1"/>
  <c r="TM28" i="2"/>
  <c r="VW28" i="2" s="1"/>
  <c r="XB28" i="2" s="1"/>
  <c r="TM13" i="2"/>
  <c r="VW13" i="2" s="1"/>
  <c r="XB13" i="2" s="1"/>
  <c r="TM22" i="2"/>
  <c r="VW22" i="2" s="1"/>
  <c r="XB22" i="2" s="1"/>
  <c r="TM26" i="2"/>
  <c r="VW26" i="2" s="1"/>
  <c r="XB26" i="2" s="1"/>
  <c r="TN41" i="2"/>
  <c r="VX41" i="2" s="1"/>
  <c r="XC41" i="2" s="1"/>
  <c r="TM37" i="2"/>
  <c r="VW37" i="2" s="1"/>
  <c r="XB37" i="2" s="1"/>
  <c r="TN78" i="2"/>
  <c r="VX78" i="2" s="1"/>
  <c r="XC78" i="2" s="1"/>
  <c r="GQ67" i="2"/>
  <c r="TM43" i="2"/>
  <c r="VW43" i="2" s="1"/>
  <c r="XB43" i="2" s="1"/>
  <c r="TO76" i="2"/>
  <c r="VY76" i="2" s="1"/>
  <c r="XD76" i="2" s="1"/>
  <c r="TM9" i="2"/>
  <c r="VW9" i="2" s="1"/>
  <c r="XB9" i="2" s="1"/>
  <c r="TO57" i="2"/>
  <c r="VY57" i="2" s="1"/>
  <c r="XD57" i="2" s="1"/>
  <c r="TM58" i="2"/>
  <c r="VW58" i="2" s="1"/>
  <c r="XB58" i="2" s="1"/>
  <c r="TM31" i="2"/>
  <c r="VW31" i="2" s="1"/>
  <c r="XB31" i="2" s="1"/>
  <c r="TM40" i="2"/>
  <c r="VW40" i="2" s="1"/>
  <c r="XB40" i="2" s="1"/>
  <c r="TM19" i="2"/>
  <c r="VW19" i="2" s="1"/>
  <c r="XB19" i="2" s="1"/>
  <c r="TM30" i="2"/>
  <c r="VW30" i="2" s="1"/>
  <c r="XB30" i="2" s="1"/>
  <c r="TN50" i="2"/>
  <c r="VX50" i="2" s="1"/>
  <c r="XC50" i="2" s="1"/>
  <c r="TM27" i="2"/>
  <c r="VW27" i="2" s="1"/>
  <c r="XB27" i="2" s="1"/>
  <c r="TM45" i="2"/>
  <c r="VW45" i="2" s="1"/>
  <c r="XB45" i="2" s="1"/>
  <c r="TM49" i="2"/>
  <c r="VW49" i="2" s="1"/>
  <c r="XB49" i="2" s="1"/>
  <c r="TN51" i="2"/>
  <c r="VX51" i="2" s="1"/>
  <c r="XC51" i="2" s="1"/>
  <c r="TM21" i="2"/>
  <c r="VW21" i="2" s="1"/>
  <c r="XB21" i="2" s="1"/>
  <c r="TM23" i="2"/>
  <c r="VW23" i="2" s="1"/>
  <c r="XB23" i="2" s="1"/>
  <c r="TM18" i="2"/>
  <c r="VW18" i="2" s="1"/>
  <c r="XB18" i="2" s="1"/>
  <c r="TM39" i="2"/>
  <c r="VW39" i="2" s="1"/>
  <c r="XB39" i="2" s="1"/>
  <c r="VV4" i="2"/>
  <c r="XA4" i="2" s="1"/>
  <c r="VW4" i="2"/>
  <c r="XB4" i="2" s="1"/>
  <c r="SN37" i="2"/>
  <c r="AAW37" i="2" s="1"/>
  <c r="SN29" i="2"/>
  <c r="AAW29" i="2" s="1"/>
  <c r="BV96" i="2"/>
  <c r="UW96" i="2"/>
  <c r="BV75" i="2"/>
  <c r="UW75" i="2"/>
  <c r="BV12" i="2"/>
  <c r="UW12" i="2"/>
  <c r="BV50" i="2"/>
  <c r="UW50" i="2"/>
  <c r="BV82" i="2"/>
  <c r="UW82" i="2"/>
  <c r="BW79" i="2"/>
  <c r="UX79" i="2"/>
  <c r="BW81" i="2"/>
  <c r="UX81" i="2"/>
  <c r="BV7" i="2"/>
  <c r="UW7" i="2"/>
  <c r="BV91" i="2"/>
  <c r="UW91" i="2"/>
  <c r="BS4" i="2"/>
  <c r="BS3" i="2" s="1"/>
  <c r="UT4" i="2"/>
  <c r="UT3" i="2" s="1"/>
  <c r="BV10" i="2"/>
  <c r="UW10" i="2"/>
  <c r="BW48" i="2"/>
  <c r="UX48" i="2"/>
  <c r="SN58" i="2"/>
  <c r="AAW58" i="2" s="1"/>
  <c r="SN45" i="2"/>
  <c r="AAW45" i="2" s="1"/>
  <c r="SN9" i="2"/>
  <c r="AAW9" i="2" s="1"/>
  <c r="BV85" i="2"/>
  <c r="UW85" i="2"/>
  <c r="BW90" i="2"/>
  <c r="UX90" i="2"/>
  <c r="BV14" i="2"/>
  <c r="UW14" i="2"/>
  <c r="BV53" i="2"/>
  <c r="UW53" i="2"/>
  <c r="BV43" i="2"/>
  <c r="UW43" i="2"/>
  <c r="BW5" i="2"/>
  <c r="UX5" i="2"/>
  <c r="BV69" i="2"/>
  <c r="UW69" i="2"/>
  <c r="SN38" i="2"/>
  <c r="AAW38" i="2" s="1"/>
  <c r="SN31" i="2"/>
  <c r="AAW31" i="2" s="1"/>
  <c r="SN12" i="2"/>
  <c r="AAW12" i="2" s="1"/>
  <c r="SN39" i="2"/>
  <c r="AAW39" i="2" s="1"/>
  <c r="BV89" i="2"/>
  <c r="UW89" i="2"/>
  <c r="SN23" i="2"/>
  <c r="AAW23" i="2" s="1"/>
  <c r="SN55" i="2"/>
  <c r="AAW55" i="2" s="1"/>
  <c r="BV65" i="2"/>
  <c r="UW65" i="2"/>
  <c r="BV8" i="2"/>
  <c r="UW8" i="2"/>
  <c r="BV73" i="2"/>
  <c r="UW73" i="2"/>
  <c r="BW86" i="2"/>
  <c r="UX86" i="2"/>
  <c r="BV13" i="2"/>
  <c r="UW13" i="2"/>
  <c r="BV6" i="2"/>
  <c r="UW6" i="2"/>
  <c r="BV30" i="2"/>
  <c r="UW30" i="2"/>
  <c r="BV62" i="2"/>
  <c r="UW62" i="2"/>
  <c r="BV39" i="2"/>
  <c r="UW39" i="2"/>
  <c r="BV93" i="2"/>
  <c r="UW93" i="2"/>
  <c r="BW52" i="2"/>
  <c r="UX52" i="2"/>
  <c r="BW72" i="2"/>
  <c r="UX72" i="2"/>
  <c r="BV45" i="2"/>
  <c r="UW45" i="2"/>
  <c r="BW36" i="2"/>
  <c r="UX36" i="2"/>
  <c r="SN28" i="2"/>
  <c r="AAW28" i="2" s="1"/>
  <c r="SN51" i="2"/>
  <c r="AAW51" i="2" s="1"/>
  <c r="BV70" i="2"/>
  <c r="UW70" i="2"/>
  <c r="BV97" i="2"/>
  <c r="UW97" i="2"/>
  <c r="BV94" i="2"/>
  <c r="UW94" i="2"/>
  <c r="BV67" i="2"/>
  <c r="UW67" i="2"/>
  <c r="SN18" i="2"/>
  <c r="AAW18" i="2" s="1"/>
  <c r="SN13" i="2"/>
  <c r="AAW13" i="2" s="1"/>
  <c r="SN78" i="2"/>
  <c r="AAW78" i="2" s="1"/>
  <c r="BV51" i="2"/>
  <c r="UW51" i="2"/>
  <c r="BV88" i="2"/>
  <c r="UW88" i="2"/>
  <c r="BV15" i="2"/>
  <c r="UW15" i="2"/>
  <c r="BW76" i="2"/>
  <c r="UX76" i="2"/>
  <c r="BV29" i="2"/>
  <c r="UW29" i="2"/>
  <c r="BV26" i="2"/>
  <c r="UW26" i="2"/>
  <c r="BV20" i="2"/>
  <c r="UW20" i="2"/>
  <c r="BV84" i="2"/>
  <c r="UW84" i="2"/>
  <c r="BV77" i="2"/>
  <c r="UW77" i="2"/>
  <c r="BV57" i="2"/>
  <c r="UW57" i="2"/>
  <c r="BV35" i="2"/>
  <c r="UW35" i="2"/>
  <c r="SN30" i="2"/>
  <c r="AAW30" i="2" s="1"/>
  <c r="SN26" i="2"/>
  <c r="AAW26" i="2" s="1"/>
  <c r="BV18" i="2"/>
  <c r="UW18" i="2"/>
  <c r="SN19" i="2"/>
  <c r="AAW19" i="2" s="1"/>
  <c r="BV37" i="2"/>
  <c r="UW37" i="2"/>
  <c r="BV31" i="2"/>
  <c r="UW31" i="2"/>
  <c r="SN27" i="2"/>
  <c r="AAW27" i="2" s="1"/>
  <c r="SN35" i="2"/>
  <c r="AAW35" i="2" s="1"/>
  <c r="BV49" i="2"/>
  <c r="UW49" i="2"/>
  <c r="BV24" i="2"/>
  <c r="UW24" i="2"/>
  <c r="SN22" i="2"/>
  <c r="AAW22" i="2" s="1"/>
  <c r="SN20" i="2"/>
  <c r="AAW20" i="2" s="1"/>
  <c r="BW74" i="2"/>
  <c r="UX74" i="2"/>
  <c r="BV78" i="2"/>
  <c r="UW78" i="2"/>
  <c r="SN21" i="2"/>
  <c r="AAW21" i="2" s="1"/>
  <c r="BV25" i="2"/>
  <c r="UW25" i="2"/>
  <c r="BV95" i="2"/>
  <c r="UW95" i="2"/>
  <c r="BV55" i="2"/>
  <c r="UW55" i="2"/>
  <c r="SN49" i="2"/>
  <c r="AAW49" i="2" s="1"/>
  <c r="BV41" i="2"/>
  <c r="UW41" i="2"/>
  <c r="BW80" i="2"/>
  <c r="UX80" i="2"/>
  <c r="SN62" i="2"/>
  <c r="AAW62" i="2" s="1"/>
  <c r="BW87" i="2"/>
  <c r="UX87" i="2"/>
  <c r="BW32" i="2"/>
  <c r="UX32" i="2"/>
  <c r="UW16" i="2"/>
  <c r="BV64" i="2"/>
  <c r="UW64" i="2"/>
  <c r="BV63" i="2"/>
  <c r="UW63" i="2"/>
  <c r="BV34" i="2"/>
  <c r="UW34" i="2"/>
  <c r="BV47" i="2"/>
  <c r="UW47" i="2"/>
  <c r="BV58" i="2"/>
  <c r="UW58" i="2"/>
  <c r="SN41" i="2"/>
  <c r="AAW41" i="2" s="1"/>
  <c r="BV17" i="2"/>
  <c r="UW17" i="2"/>
  <c r="BV46" i="2"/>
  <c r="UW46" i="2"/>
  <c r="SN43" i="2"/>
  <c r="AAW43" i="2" s="1"/>
  <c r="BV38" i="2"/>
  <c r="UW38" i="2"/>
  <c r="SN50" i="2"/>
  <c r="AAW50" i="2" s="1"/>
  <c r="BV56" i="2"/>
  <c r="UW56" i="2"/>
  <c r="SN57" i="2"/>
  <c r="AAW57" i="2" s="1"/>
  <c r="BV54" i="2"/>
  <c r="UW54" i="2"/>
  <c r="SN40" i="2"/>
  <c r="AAW40" i="2" s="1"/>
  <c r="BV28" i="2"/>
  <c r="UW28" i="2"/>
  <c r="SH4" i="2"/>
  <c r="BW40" i="2"/>
  <c r="UX40" i="2"/>
  <c r="BW44" i="2"/>
  <c r="UX44" i="2"/>
  <c r="BV71" i="2"/>
  <c r="UW71" i="2"/>
  <c r="BV19" i="2"/>
  <c r="UW19" i="2"/>
  <c r="SN17" i="2"/>
  <c r="AAW17" i="2" s="1"/>
  <c r="BV9" i="2"/>
  <c r="UW9" i="2"/>
  <c r="BV92" i="2"/>
  <c r="UW92" i="2"/>
  <c r="BV60" i="2"/>
  <c r="UW60" i="2"/>
  <c r="BV22" i="2"/>
  <c r="UW22" i="2"/>
  <c r="BV66" i="2"/>
  <c r="UW66" i="2"/>
  <c r="BV23" i="2"/>
  <c r="UW23" i="2"/>
  <c r="BV59" i="2"/>
  <c r="UW59" i="2"/>
  <c r="BV27" i="2"/>
  <c r="UW27" i="2"/>
  <c r="BW83" i="2"/>
  <c r="UX83" i="2"/>
  <c r="BV68" i="2"/>
  <c r="UW68" i="2"/>
  <c r="BV21" i="2"/>
  <c r="UW21" i="2"/>
  <c r="BV11" i="2"/>
  <c r="UW11" i="2"/>
  <c r="BV61" i="2"/>
  <c r="UW61" i="2"/>
  <c r="SN25" i="2"/>
  <c r="AAW25" i="2" s="1"/>
  <c r="BV33" i="2"/>
  <c r="UW33" i="2"/>
  <c r="GQ68" i="2"/>
  <c r="TN4" i="2"/>
  <c r="BE48" i="29" l="1"/>
  <c r="BE6" i="29"/>
  <c r="BD98" i="29"/>
  <c r="BD79" i="29"/>
  <c r="CI79" i="29" s="1"/>
  <c r="BD74" i="29"/>
  <c r="CI74" i="29" s="1"/>
  <c r="BE61" i="29"/>
  <c r="BE86" i="29"/>
  <c r="BD46" i="29"/>
  <c r="CI46" i="29" s="1"/>
  <c r="BE56" i="29"/>
  <c r="BE75" i="29"/>
  <c r="BE67" i="29"/>
  <c r="BD63" i="29"/>
  <c r="CI63" i="29" s="1"/>
  <c r="BD88" i="29"/>
  <c r="BE84" i="29"/>
  <c r="BE15" i="29"/>
  <c r="BE92" i="29"/>
  <c r="BD95" i="29"/>
  <c r="CI95" i="29" s="1"/>
  <c r="BD81" i="29"/>
  <c r="CI81" i="29" s="1"/>
  <c r="BD64" i="29"/>
  <c r="CI6" i="29"/>
  <c r="CI61" i="29"/>
  <c r="CI73" i="29"/>
  <c r="GR72" i="2"/>
  <c r="BF72" i="29" s="1"/>
  <c r="CI72" i="29"/>
  <c r="CI14" i="29"/>
  <c r="GR48" i="2"/>
  <c r="CI84" i="29"/>
  <c r="CI48" i="29"/>
  <c r="CI56" i="29"/>
  <c r="CI89" i="29"/>
  <c r="CI71" i="29"/>
  <c r="CI88" i="29"/>
  <c r="CF4" i="29"/>
  <c r="GM3" i="2"/>
  <c r="AAQ4" i="2"/>
  <c r="PB4" i="2"/>
  <c r="MV4" i="2"/>
  <c r="CI82" i="29"/>
  <c r="CI92" i="29"/>
  <c r="CI98" i="29"/>
  <c r="CI93" i="29"/>
  <c r="CI67" i="29"/>
  <c r="CI5" i="29"/>
  <c r="CI96" i="29"/>
  <c r="CI75" i="29"/>
  <c r="CI94" i="29"/>
  <c r="CI8" i="29"/>
  <c r="CJ70" i="29"/>
  <c r="CI52" i="29"/>
  <c r="CI32" i="29"/>
  <c r="CI83" i="29"/>
  <c r="BE93" i="29"/>
  <c r="BE71" i="29"/>
  <c r="BE5" i="29"/>
  <c r="BE82" i="29"/>
  <c r="CJ12" i="29"/>
  <c r="BE77" i="29"/>
  <c r="CJ77" i="29" s="1"/>
  <c r="BD90" i="29"/>
  <c r="CI90" i="29" s="1"/>
  <c r="CI68" i="29"/>
  <c r="BE66" i="29"/>
  <c r="BE83" i="29"/>
  <c r="BF70" i="29"/>
  <c r="BD10" i="29"/>
  <c r="CI10" i="29" s="1"/>
  <c r="BD97" i="29"/>
  <c r="CI97" i="29" s="1"/>
  <c r="BE91" i="29"/>
  <c r="CJ91" i="29" s="1"/>
  <c r="BE69" i="29"/>
  <c r="CJ69" i="29" s="1"/>
  <c r="BE89" i="29"/>
  <c r="BE65" i="29"/>
  <c r="CJ65" i="29" s="1"/>
  <c r="BE94" i="29"/>
  <c r="BE73" i="29"/>
  <c r="CI36" i="29"/>
  <c r="BE18" i="29"/>
  <c r="CJ18" i="29" s="1"/>
  <c r="BE30" i="29"/>
  <c r="CJ30" i="29" s="1"/>
  <c r="BE38" i="29"/>
  <c r="CJ38" i="29" s="1"/>
  <c r="BE34" i="29"/>
  <c r="CJ34" i="29" s="1"/>
  <c r="BE47" i="29"/>
  <c r="CI33" i="29"/>
  <c r="BE28" i="29"/>
  <c r="CJ28" i="29" s="1"/>
  <c r="BE11" i="29"/>
  <c r="CJ11" i="29" s="1"/>
  <c r="BD49" i="29"/>
  <c r="CI49" i="29" s="1"/>
  <c r="BD60" i="29"/>
  <c r="CI60" i="29" s="1"/>
  <c r="BE35" i="29"/>
  <c r="CJ35" i="29" s="1"/>
  <c r="BE17" i="29"/>
  <c r="CJ17" i="29" s="1"/>
  <c r="BE39" i="29"/>
  <c r="CJ39" i="29" s="1"/>
  <c r="BE22" i="29"/>
  <c r="CJ22" i="29" s="1"/>
  <c r="CE100" i="29"/>
  <c r="CE3" i="29" s="1"/>
  <c r="S21" i="28" s="1"/>
  <c r="BC3" i="29"/>
  <c r="F24" i="28" s="1"/>
  <c r="K24" i="28" s="1"/>
  <c r="BE26" i="29"/>
  <c r="CJ26" i="29" s="1"/>
  <c r="BE7" i="29"/>
  <c r="CJ7" i="29" s="1"/>
  <c r="BD45" i="29"/>
  <c r="CI45" i="29" s="1"/>
  <c r="BD29" i="29"/>
  <c r="CI29" i="29" s="1"/>
  <c r="BE8" i="29"/>
  <c r="BE50" i="29"/>
  <c r="CJ50" i="29" s="1"/>
  <c r="BE9" i="29"/>
  <c r="CJ9" i="29" s="1"/>
  <c r="BE19" i="29"/>
  <c r="CJ19" i="29" s="1"/>
  <c r="DH78" i="29"/>
  <c r="BD40" i="29"/>
  <c r="CI40" i="29" s="1"/>
  <c r="BD54" i="29"/>
  <c r="CI54" i="29" s="1"/>
  <c r="BE14" i="29"/>
  <c r="BE31" i="29"/>
  <c r="CJ31" i="29" s="1"/>
  <c r="BE13" i="29"/>
  <c r="CJ13" i="29" s="1"/>
  <c r="BE59" i="29"/>
  <c r="CJ59" i="29" s="1"/>
  <c r="BE41" i="29"/>
  <c r="CJ41" i="29" s="1"/>
  <c r="CF47" i="29"/>
  <c r="CF64" i="29"/>
  <c r="BE4" i="29"/>
  <c r="BE51" i="29"/>
  <c r="CJ51" i="29" s="1"/>
  <c r="BE23" i="29"/>
  <c r="CJ23" i="29" s="1"/>
  <c r="BE52" i="29"/>
  <c r="BE27" i="29"/>
  <c r="CJ27" i="29" s="1"/>
  <c r="BE58" i="29"/>
  <c r="CJ58" i="29" s="1"/>
  <c r="CH40" i="29"/>
  <c r="BD42" i="29"/>
  <c r="CI42" i="29" s="1"/>
  <c r="DH76" i="29"/>
  <c r="BE20" i="29"/>
  <c r="CJ20" i="29" s="1"/>
  <c r="BE21" i="29"/>
  <c r="CJ21" i="29" s="1"/>
  <c r="BE57" i="29"/>
  <c r="CJ57" i="29" s="1"/>
  <c r="BE32" i="29"/>
  <c r="BD24" i="29"/>
  <c r="CI24" i="29" s="1"/>
  <c r="EL78" i="29"/>
  <c r="BE25" i="29"/>
  <c r="CJ25" i="29" s="1"/>
  <c r="BF87" i="29"/>
  <c r="CK87" i="29" s="1"/>
  <c r="BD44" i="29"/>
  <c r="CI44" i="29" s="1"/>
  <c r="BD55" i="29"/>
  <c r="CI55" i="29" s="1"/>
  <c r="BE96" i="29"/>
  <c r="BE62" i="29"/>
  <c r="CJ62" i="29" s="1"/>
  <c r="T16" i="32"/>
  <c r="GN4" i="2"/>
  <c r="K23" i="28"/>
  <c r="K22" i="28"/>
  <c r="CJ37" i="29"/>
  <c r="CJ48" i="29"/>
  <c r="CI80" i="29"/>
  <c r="CI16" i="29"/>
  <c r="CI43" i="29"/>
  <c r="CJ15" i="29"/>
  <c r="CI66" i="29"/>
  <c r="CJ85" i="29"/>
  <c r="CI86" i="29"/>
  <c r="CJ78" i="29"/>
  <c r="SN76" i="2"/>
  <c r="AAW76" i="2" s="1"/>
  <c r="SN52" i="2"/>
  <c r="AAW52" i="2" s="1"/>
  <c r="SN32" i="2"/>
  <c r="AAW32" i="2" s="1"/>
  <c r="SN36" i="2"/>
  <c r="AAW36" i="2" s="1"/>
  <c r="GQ44" i="2"/>
  <c r="GR5" i="2"/>
  <c r="GR66" i="2"/>
  <c r="GR59" i="2"/>
  <c r="GR83" i="2"/>
  <c r="GR29" i="2"/>
  <c r="GR33" i="2"/>
  <c r="GR91" i="2"/>
  <c r="GR6" i="2"/>
  <c r="GR97" i="2"/>
  <c r="GR12" i="2"/>
  <c r="GR89" i="2"/>
  <c r="GR23" i="2"/>
  <c r="GR60" i="2"/>
  <c r="GQ36" i="2"/>
  <c r="GS86" i="2"/>
  <c r="GS30" i="2"/>
  <c r="GS62" i="2"/>
  <c r="GS78" i="2"/>
  <c r="GR24" i="2"/>
  <c r="GR95" i="2"/>
  <c r="GR75" i="2"/>
  <c r="GR93" i="2"/>
  <c r="GR92" i="2"/>
  <c r="BF92" i="29" s="1"/>
  <c r="GR61" i="2"/>
  <c r="GR71" i="2"/>
  <c r="GR7" i="2"/>
  <c r="BF82" i="29" s="1"/>
  <c r="GS40" i="2"/>
  <c r="GR13" i="2"/>
  <c r="GR22" i="2"/>
  <c r="GS38" i="2"/>
  <c r="GS54" i="2"/>
  <c r="GS70" i="2"/>
  <c r="GR46" i="2"/>
  <c r="BF75" i="29" s="1"/>
  <c r="GR50" i="2"/>
  <c r="GR8" i="2"/>
  <c r="GR56" i="2"/>
  <c r="GQ87" i="2"/>
  <c r="BE68" i="29" s="1"/>
  <c r="GR9" i="2"/>
  <c r="GR25" i="2"/>
  <c r="GR88" i="2"/>
  <c r="GR39" i="2"/>
  <c r="GR55" i="2"/>
  <c r="GR27" i="2"/>
  <c r="GR47" i="2"/>
  <c r="BF61" i="29" s="1"/>
  <c r="GR26" i="2"/>
  <c r="GS82" i="2"/>
  <c r="GR81" i="2"/>
  <c r="GR17" i="2"/>
  <c r="GR18" i="2"/>
  <c r="GR19" i="2"/>
  <c r="GR37" i="2"/>
  <c r="GR45" i="2"/>
  <c r="BF48" i="29"/>
  <c r="GS53" i="2"/>
  <c r="GR80" i="2"/>
  <c r="BF80" i="29" s="1"/>
  <c r="GR84" i="2"/>
  <c r="BF85" i="29" s="1"/>
  <c r="GR28" i="2"/>
  <c r="GQ76" i="2"/>
  <c r="GR20" i="2"/>
  <c r="GR63" i="2"/>
  <c r="GR51" i="2"/>
  <c r="GQ90" i="2"/>
  <c r="CJ53" i="29" s="1"/>
  <c r="GR85" i="2"/>
  <c r="BF36" i="29" s="1"/>
  <c r="GR15" i="2"/>
  <c r="GR21" i="2"/>
  <c r="GQ79" i="2"/>
  <c r="BE16" i="29" s="1"/>
  <c r="GR41" i="2"/>
  <c r="GR49" i="2"/>
  <c r="GR57" i="2"/>
  <c r="GR69" i="2"/>
  <c r="GR77" i="2"/>
  <c r="GR65" i="2"/>
  <c r="GR43" i="2"/>
  <c r="GQ74" i="2"/>
  <c r="BE43" i="29" s="1"/>
  <c r="GR11" i="2"/>
  <c r="GR10" i="2"/>
  <c r="BF15" i="29" s="1"/>
  <c r="GR35" i="2"/>
  <c r="GR31" i="2"/>
  <c r="GR14" i="2"/>
  <c r="GR73" i="2"/>
  <c r="GR34" i="2"/>
  <c r="GR64" i="2"/>
  <c r="GQ52" i="2"/>
  <c r="GR96" i="2"/>
  <c r="GR58" i="2"/>
  <c r="GR16" i="2"/>
  <c r="GQ32" i="2"/>
  <c r="GR94" i="2"/>
  <c r="BF53" i="29" s="1"/>
  <c r="EC4" i="2"/>
  <c r="EC3" i="2" s="1"/>
  <c r="YG4" i="2"/>
  <c r="ZL4" i="2"/>
  <c r="YG23" i="2"/>
  <c r="ZL23" i="2"/>
  <c r="YG45" i="2"/>
  <c r="ZL45" i="2"/>
  <c r="YH50" i="2"/>
  <c r="ZM50" i="2"/>
  <c r="YG26" i="2"/>
  <c r="ZL26" i="2"/>
  <c r="YG28" i="2"/>
  <c r="ZL28" i="2"/>
  <c r="YH38" i="2"/>
  <c r="ZM38" i="2"/>
  <c r="YG52" i="2"/>
  <c r="ZL52" i="2"/>
  <c r="YG25" i="2"/>
  <c r="ZL25" i="2"/>
  <c r="YF4" i="2"/>
  <c r="ZK4" i="2"/>
  <c r="YG21" i="2"/>
  <c r="ZL21" i="2"/>
  <c r="YG30" i="2"/>
  <c r="ZL30" i="2"/>
  <c r="YG40" i="2"/>
  <c r="ZL40" i="2"/>
  <c r="YG58" i="2"/>
  <c r="ZL58" i="2"/>
  <c r="YG37" i="2"/>
  <c r="ZL37" i="2"/>
  <c r="YG22" i="2"/>
  <c r="ZL22" i="2"/>
  <c r="YG29" i="2"/>
  <c r="ZL29" i="2"/>
  <c r="YG32" i="2"/>
  <c r="ZL32" i="2"/>
  <c r="YG20" i="2"/>
  <c r="ZL20" i="2"/>
  <c r="YG39" i="2"/>
  <c r="ZL39" i="2"/>
  <c r="YH51" i="2"/>
  <c r="ZM51" i="2"/>
  <c r="YG19" i="2"/>
  <c r="ZL19" i="2"/>
  <c r="YG31" i="2"/>
  <c r="ZL31" i="2"/>
  <c r="YI57" i="2"/>
  <c r="ZN57" i="2"/>
  <c r="YI76" i="2"/>
  <c r="ZN76" i="2"/>
  <c r="YG36" i="2"/>
  <c r="ZL36" i="2"/>
  <c r="YG17" i="2"/>
  <c r="ZL17" i="2"/>
  <c r="YG12" i="2"/>
  <c r="ZL12" i="2"/>
  <c r="YG18" i="2"/>
  <c r="ZL18" i="2"/>
  <c r="YG49" i="2"/>
  <c r="ZL49" i="2"/>
  <c r="YG27" i="2"/>
  <c r="ZL27" i="2"/>
  <c r="YG9" i="2"/>
  <c r="ZL9" i="2"/>
  <c r="YG43" i="2"/>
  <c r="ZL43" i="2"/>
  <c r="YH78" i="2"/>
  <c r="ZM78" i="2"/>
  <c r="YH41" i="2"/>
  <c r="ZM41" i="2"/>
  <c r="YG13" i="2"/>
  <c r="ZL13" i="2"/>
  <c r="YH55" i="2"/>
  <c r="ZM55" i="2"/>
  <c r="YH62" i="2"/>
  <c r="ZM62" i="2"/>
  <c r="YG35" i="2"/>
  <c r="ZL35" i="2"/>
  <c r="RK13" i="2"/>
  <c r="RK19" i="2"/>
  <c r="RK23" i="2"/>
  <c r="RK31" i="2"/>
  <c r="RK37" i="2"/>
  <c r="RK41" i="2"/>
  <c r="RK43" i="2"/>
  <c r="RK45" i="2"/>
  <c r="RK55" i="2"/>
  <c r="RK57" i="2"/>
  <c r="RK4" i="2"/>
  <c r="RK12" i="2"/>
  <c r="RK22" i="2"/>
  <c r="RK28" i="2"/>
  <c r="RK32" i="2"/>
  <c r="RK38" i="2"/>
  <c r="RK50" i="2"/>
  <c r="RK62" i="2"/>
  <c r="RK76" i="2"/>
  <c r="RK9" i="2"/>
  <c r="RK17" i="2"/>
  <c r="RK21" i="2"/>
  <c r="RK25" i="2"/>
  <c r="RK27" i="2"/>
  <c r="RK29" i="2"/>
  <c r="RK35" i="2"/>
  <c r="RK39" i="2"/>
  <c r="RK49" i="2"/>
  <c r="RK51" i="2"/>
  <c r="RK18" i="2"/>
  <c r="RK20" i="2"/>
  <c r="RK26" i="2"/>
  <c r="RK30" i="2"/>
  <c r="RK36" i="2"/>
  <c r="RK40" i="2"/>
  <c r="RK52" i="2"/>
  <c r="RK58" i="2"/>
  <c r="RK78" i="2"/>
  <c r="TN23" i="2"/>
  <c r="VX23" i="2" s="1"/>
  <c r="XC23" i="2" s="1"/>
  <c r="TO51" i="2"/>
  <c r="VY51" i="2" s="1"/>
  <c r="XD51" i="2" s="1"/>
  <c r="TN45" i="2"/>
  <c r="VX45" i="2" s="1"/>
  <c r="XC45" i="2" s="1"/>
  <c r="TN27" i="2"/>
  <c r="VX27" i="2" s="1"/>
  <c r="XC27" i="2" s="1"/>
  <c r="DI76" i="29" s="1"/>
  <c r="TN30" i="2"/>
  <c r="VX30" i="2" s="1"/>
  <c r="XC30" i="2" s="1"/>
  <c r="TN40" i="2"/>
  <c r="VX40" i="2" s="1"/>
  <c r="XC40" i="2" s="1"/>
  <c r="TN58" i="2"/>
  <c r="VX58" i="2" s="1"/>
  <c r="XC58" i="2" s="1"/>
  <c r="TN9" i="2"/>
  <c r="VX9" i="2" s="1"/>
  <c r="XC9" i="2" s="1"/>
  <c r="TN35" i="2"/>
  <c r="VX35" i="2" s="1"/>
  <c r="XC35" i="2" s="1"/>
  <c r="TN20" i="2"/>
  <c r="VX20" i="2" s="1"/>
  <c r="XC20" i="2" s="1"/>
  <c r="TN43" i="2"/>
  <c r="VX43" i="2" s="1"/>
  <c r="XC43" i="2" s="1"/>
  <c r="TN18" i="2"/>
  <c r="VX18" i="2" s="1"/>
  <c r="XC18" i="2" s="1"/>
  <c r="TN26" i="2"/>
  <c r="VX26" i="2" s="1"/>
  <c r="XC26" i="2" s="1"/>
  <c r="TN13" i="2"/>
  <c r="VX13" i="2" s="1"/>
  <c r="XC13" i="2" s="1"/>
  <c r="TO55" i="2"/>
  <c r="VY55" i="2" s="1"/>
  <c r="XD55" i="2" s="1"/>
  <c r="TN29" i="2"/>
  <c r="VX29" i="2" s="1"/>
  <c r="XC29" i="2" s="1"/>
  <c r="TN32" i="2"/>
  <c r="VX32" i="2" s="1"/>
  <c r="XC32" i="2" s="1"/>
  <c r="TO62" i="2"/>
  <c r="VY62" i="2" s="1"/>
  <c r="XD62" i="2" s="1"/>
  <c r="TP76" i="2"/>
  <c r="VZ76" i="2" s="1"/>
  <c r="XE76" i="2" s="1"/>
  <c r="GR67" i="2"/>
  <c r="TO78" i="2"/>
  <c r="VY78" i="2" s="1"/>
  <c r="XD78" i="2" s="1"/>
  <c r="TN37" i="2"/>
  <c r="VX37" i="2" s="1"/>
  <c r="XC37" i="2" s="1"/>
  <c r="TN21" i="2"/>
  <c r="VX21" i="2" s="1"/>
  <c r="XC21" i="2" s="1"/>
  <c r="TN49" i="2"/>
  <c r="VX49" i="2" s="1"/>
  <c r="XC49" i="2" s="1"/>
  <c r="TO50" i="2"/>
  <c r="VY50" i="2" s="1"/>
  <c r="XD50" i="2" s="1"/>
  <c r="TN19" i="2"/>
  <c r="VX19" i="2" s="1"/>
  <c r="XC19" i="2" s="1"/>
  <c r="TN31" i="2"/>
  <c r="VX31" i="2" s="1"/>
  <c r="XC31" i="2" s="1"/>
  <c r="TP57" i="2"/>
  <c r="VZ57" i="2" s="1"/>
  <c r="XE57" i="2" s="1"/>
  <c r="TN52" i="2"/>
  <c r="VX52" i="2" s="1"/>
  <c r="XC52" i="2" s="1"/>
  <c r="TN12" i="2"/>
  <c r="VX12" i="2" s="1"/>
  <c r="XC12" i="2" s="1"/>
  <c r="TN25" i="2"/>
  <c r="VX25" i="2" s="1"/>
  <c r="XC25" i="2" s="1"/>
  <c r="TN39" i="2"/>
  <c r="VX39" i="2" s="1"/>
  <c r="XC39" i="2" s="1"/>
  <c r="TO41" i="2"/>
  <c r="VY41" i="2" s="1"/>
  <c r="XD41" i="2" s="1"/>
  <c r="TN22" i="2"/>
  <c r="VX22" i="2" s="1"/>
  <c r="XC22" i="2" s="1"/>
  <c r="TN28" i="2"/>
  <c r="VX28" i="2" s="1"/>
  <c r="XC28" i="2" s="1"/>
  <c r="TO38" i="2"/>
  <c r="VY38" i="2" s="1"/>
  <c r="XD38" i="2" s="1"/>
  <c r="TN36" i="2"/>
  <c r="VX36" i="2" s="1"/>
  <c r="XC36" i="2" s="1"/>
  <c r="TN17" i="2"/>
  <c r="VX17" i="2" s="1"/>
  <c r="XC17" i="2" s="1"/>
  <c r="VX4" i="2"/>
  <c r="XC4" i="2" s="1"/>
  <c r="BW33" i="2"/>
  <c r="UX33" i="2"/>
  <c r="BW61" i="2"/>
  <c r="UX61" i="2"/>
  <c r="BW21" i="2"/>
  <c r="UX21" i="2"/>
  <c r="BX83" i="2"/>
  <c r="UY83" i="2"/>
  <c r="BW59" i="2"/>
  <c r="UX59" i="2"/>
  <c r="BW66" i="2"/>
  <c r="UX66" i="2"/>
  <c r="BW60" i="2"/>
  <c r="UX60" i="2"/>
  <c r="BW9" i="2"/>
  <c r="UX9" i="2"/>
  <c r="BW19" i="2"/>
  <c r="UX19" i="2"/>
  <c r="SI4" i="2"/>
  <c r="SO40" i="2"/>
  <c r="AAX40" i="2" s="1"/>
  <c r="BW56" i="2"/>
  <c r="UX56" i="2"/>
  <c r="BW46" i="2"/>
  <c r="UX46" i="2"/>
  <c r="SO41" i="2"/>
  <c r="AAX41" i="2" s="1"/>
  <c r="BW47" i="2"/>
  <c r="UX47" i="2"/>
  <c r="BW63" i="2"/>
  <c r="UX63" i="2"/>
  <c r="SO62" i="2"/>
  <c r="AAX62" i="2" s="1"/>
  <c r="BW41" i="2"/>
  <c r="UX41" i="2"/>
  <c r="BW55" i="2"/>
  <c r="UX55" i="2"/>
  <c r="BW25" i="2"/>
  <c r="UX25" i="2"/>
  <c r="BW78" i="2"/>
  <c r="UX78" i="2"/>
  <c r="SO20" i="2"/>
  <c r="AAX20" i="2" s="1"/>
  <c r="BW24" i="2"/>
  <c r="UX24" i="2"/>
  <c r="SO35" i="2"/>
  <c r="AAX35" i="2" s="1"/>
  <c r="SO27" i="2"/>
  <c r="AAX27" i="2" s="1"/>
  <c r="BW37" i="2"/>
  <c r="UX37" i="2"/>
  <c r="SO19" i="2"/>
  <c r="AAX19" i="2" s="1"/>
  <c r="SO26" i="2"/>
  <c r="AAX26" i="2" s="1"/>
  <c r="BW35" i="2"/>
  <c r="UX35" i="2"/>
  <c r="BW77" i="2"/>
  <c r="UX77" i="2"/>
  <c r="BW20" i="2"/>
  <c r="UX20" i="2"/>
  <c r="BW29" i="2"/>
  <c r="UX29" i="2"/>
  <c r="BW15" i="2"/>
  <c r="UX15" i="2"/>
  <c r="BW88" i="2"/>
  <c r="UX88" i="2"/>
  <c r="BW51" i="2"/>
  <c r="UX51" i="2"/>
  <c r="SO13" i="2"/>
  <c r="AAX13" i="2" s="1"/>
  <c r="BW67" i="2"/>
  <c r="UX67" i="2"/>
  <c r="BW97" i="2"/>
  <c r="UX97" i="2"/>
  <c r="BW70" i="2"/>
  <c r="UX70" i="2"/>
  <c r="SO28" i="2"/>
  <c r="AAX28" i="2" s="1"/>
  <c r="BX36" i="2"/>
  <c r="UY36" i="2"/>
  <c r="BX52" i="2"/>
  <c r="UY52" i="2"/>
  <c r="BW39" i="2"/>
  <c r="UX39" i="2"/>
  <c r="BW6" i="2"/>
  <c r="UX6" i="2"/>
  <c r="BW13" i="2"/>
  <c r="UX13" i="2"/>
  <c r="BW73" i="2"/>
  <c r="UX73" i="2"/>
  <c r="SO23" i="2"/>
  <c r="AAX23" i="2" s="1"/>
  <c r="SO39" i="2"/>
  <c r="AAX39" i="2" s="1"/>
  <c r="BW69" i="2"/>
  <c r="UX69" i="2"/>
  <c r="BW43" i="2"/>
  <c r="UX43" i="2"/>
  <c r="BW53" i="2"/>
  <c r="UX53" i="2"/>
  <c r="BW85" i="2"/>
  <c r="UX85" i="2"/>
  <c r="SO45" i="2"/>
  <c r="AAX45" i="2" s="1"/>
  <c r="BX48" i="2"/>
  <c r="UY48" i="2"/>
  <c r="BT4" i="2"/>
  <c r="BT3" i="2" s="1"/>
  <c r="UU4" i="2"/>
  <c r="UU3" i="2" s="1"/>
  <c r="BX81" i="2"/>
  <c r="UY81" i="2"/>
  <c r="BW82" i="2"/>
  <c r="UX82" i="2"/>
  <c r="BW75" i="2"/>
  <c r="UX75" i="2"/>
  <c r="SO29" i="2"/>
  <c r="AAX29" i="2" s="1"/>
  <c r="SO25" i="2"/>
  <c r="AAX25" i="2" s="1"/>
  <c r="BW11" i="2"/>
  <c r="UX11" i="2"/>
  <c r="BW68" i="2"/>
  <c r="UX68" i="2"/>
  <c r="BW27" i="2"/>
  <c r="UX27" i="2"/>
  <c r="BW23" i="2"/>
  <c r="UX23" i="2"/>
  <c r="BW22" i="2"/>
  <c r="UX22" i="2"/>
  <c r="BW92" i="2"/>
  <c r="UX92" i="2"/>
  <c r="SO17" i="2"/>
  <c r="AAX17" i="2" s="1"/>
  <c r="BW71" i="2"/>
  <c r="UX71" i="2"/>
  <c r="BX44" i="2"/>
  <c r="UY44" i="2"/>
  <c r="BX40" i="2"/>
  <c r="UY40" i="2"/>
  <c r="BW28" i="2"/>
  <c r="UX28" i="2"/>
  <c r="BW54" i="2"/>
  <c r="UX54" i="2"/>
  <c r="SO57" i="2"/>
  <c r="AAX57" i="2" s="1"/>
  <c r="SO50" i="2"/>
  <c r="AAX50" i="2" s="1"/>
  <c r="BW38" i="2"/>
  <c r="UX38" i="2"/>
  <c r="SO43" i="2"/>
  <c r="AAX43" i="2" s="1"/>
  <c r="BW17" i="2"/>
  <c r="UX17" i="2"/>
  <c r="BW58" i="2"/>
  <c r="UX58" i="2"/>
  <c r="BW34" i="2"/>
  <c r="UX34" i="2"/>
  <c r="BW64" i="2"/>
  <c r="UX64" i="2"/>
  <c r="UX16" i="2"/>
  <c r="BX32" i="2"/>
  <c r="UY32" i="2"/>
  <c r="BX87" i="2"/>
  <c r="UY87" i="2"/>
  <c r="BX80" i="2"/>
  <c r="UY80" i="2"/>
  <c r="SO49" i="2"/>
  <c r="AAX49" i="2" s="1"/>
  <c r="BW95" i="2"/>
  <c r="UX95" i="2"/>
  <c r="SO21" i="2"/>
  <c r="AAX21" i="2" s="1"/>
  <c r="BX74" i="2"/>
  <c r="UY74" i="2"/>
  <c r="SO22" i="2"/>
  <c r="AAX22" i="2" s="1"/>
  <c r="BW49" i="2"/>
  <c r="UX49" i="2"/>
  <c r="BW31" i="2"/>
  <c r="UX31" i="2"/>
  <c r="BW18" i="2"/>
  <c r="UX18" i="2"/>
  <c r="SO30" i="2"/>
  <c r="AAX30" i="2" s="1"/>
  <c r="BW57" i="2"/>
  <c r="UX57" i="2"/>
  <c r="BW84" i="2"/>
  <c r="UX84" i="2"/>
  <c r="BW26" i="2"/>
  <c r="UX26" i="2"/>
  <c r="BX76" i="2"/>
  <c r="UY76" i="2"/>
  <c r="SO78" i="2"/>
  <c r="AAX78" i="2" s="1"/>
  <c r="SO18" i="2"/>
  <c r="AAX18" i="2" s="1"/>
  <c r="BW94" i="2"/>
  <c r="UX94" i="2"/>
  <c r="SO51" i="2"/>
  <c r="AAX51" i="2" s="1"/>
  <c r="BW45" i="2"/>
  <c r="UX45" i="2"/>
  <c r="BX72" i="2"/>
  <c r="UY72" i="2"/>
  <c r="BW93" i="2"/>
  <c r="UX93" i="2"/>
  <c r="BW62" i="2"/>
  <c r="UX62" i="2"/>
  <c r="BW30" i="2"/>
  <c r="UX30" i="2"/>
  <c r="BX86" i="2"/>
  <c r="UY86" i="2"/>
  <c r="BW8" i="2"/>
  <c r="UX8" i="2"/>
  <c r="BW65" i="2"/>
  <c r="UX65" i="2"/>
  <c r="SO55" i="2"/>
  <c r="AAX55" i="2" s="1"/>
  <c r="BW89" i="2"/>
  <c r="UX89" i="2"/>
  <c r="SO12" i="2"/>
  <c r="AAX12" i="2" s="1"/>
  <c r="SO31" i="2"/>
  <c r="AAX31" i="2" s="1"/>
  <c r="SO38" i="2"/>
  <c r="AAX38" i="2" s="1"/>
  <c r="BX5" i="2"/>
  <c r="UY5" i="2"/>
  <c r="BW14" i="2"/>
  <c r="UX14" i="2"/>
  <c r="BX90" i="2"/>
  <c r="UY90" i="2"/>
  <c r="SO9" i="2"/>
  <c r="AAX9" i="2" s="1"/>
  <c r="SO58" i="2"/>
  <c r="AAX58" i="2" s="1"/>
  <c r="BW10" i="2"/>
  <c r="UX10" i="2"/>
  <c r="BW91" i="2"/>
  <c r="UX91" i="2"/>
  <c r="BW7" i="2"/>
  <c r="UX7" i="2"/>
  <c r="BX79" i="2"/>
  <c r="UY79" i="2"/>
  <c r="BW50" i="2"/>
  <c r="UX50" i="2"/>
  <c r="BW12" i="2"/>
  <c r="UX12" i="2"/>
  <c r="BW96" i="2"/>
  <c r="UX96" i="2"/>
  <c r="SO37" i="2"/>
  <c r="AAX37" i="2" s="1"/>
  <c r="GR68" i="2"/>
  <c r="TO4" i="2"/>
  <c r="BF86" i="29" l="1"/>
  <c r="BF84" i="29"/>
  <c r="BF64" i="29"/>
  <c r="BF81" i="29"/>
  <c r="BF56" i="29"/>
  <c r="BF88" i="29"/>
  <c r="BF63" i="29"/>
  <c r="BE98" i="29"/>
  <c r="CJ98" i="29" s="1"/>
  <c r="BE79" i="29"/>
  <c r="CJ79" i="29" s="1"/>
  <c r="BE74" i="29"/>
  <c r="CJ74" i="29" s="1"/>
  <c r="BE33" i="29"/>
  <c r="CJ33" i="29" s="1"/>
  <c r="BE46" i="29"/>
  <c r="CJ46" i="29" s="1"/>
  <c r="BE63" i="29"/>
  <c r="BE88" i="29"/>
  <c r="CJ88" i="29" s="1"/>
  <c r="BE64" i="29"/>
  <c r="BE95" i="29"/>
  <c r="BE81" i="29"/>
  <c r="CJ81" i="29" s="1"/>
  <c r="CJ95" i="29"/>
  <c r="CJ6" i="29"/>
  <c r="CJ61" i="29"/>
  <c r="CJ73" i="29"/>
  <c r="GS72" i="2"/>
  <c r="BG72" i="29" s="1"/>
  <c r="CJ63" i="29"/>
  <c r="GS48" i="2"/>
  <c r="BG48" i="29" s="1"/>
  <c r="CJ72" i="29"/>
  <c r="CJ14" i="29"/>
  <c r="CJ84" i="29"/>
  <c r="CJ89" i="29"/>
  <c r="CJ71" i="29"/>
  <c r="CJ56" i="29"/>
  <c r="CG4" i="29"/>
  <c r="GN3" i="2"/>
  <c r="AAR4" i="2"/>
  <c r="MW4" i="2"/>
  <c r="PC4" i="2"/>
  <c r="CJ75" i="29"/>
  <c r="CJ93" i="29"/>
  <c r="CJ92" i="29"/>
  <c r="CJ82" i="29"/>
  <c r="CJ67" i="29"/>
  <c r="CJ5" i="29"/>
  <c r="CJ96" i="29"/>
  <c r="CJ94" i="29"/>
  <c r="CJ8" i="29"/>
  <c r="CK70" i="29"/>
  <c r="CF100" i="29"/>
  <c r="CF3" i="29" s="1"/>
  <c r="S22" i="28" s="1"/>
  <c r="CJ83" i="29"/>
  <c r="BF94" i="29"/>
  <c r="BF73" i="29"/>
  <c r="BF89" i="29"/>
  <c r="BF65" i="29"/>
  <c r="CK65" i="29" s="1"/>
  <c r="BF91" i="29"/>
  <c r="CK91" i="29" s="1"/>
  <c r="BF69" i="29"/>
  <c r="CK69" i="29" s="1"/>
  <c r="BE10" i="29"/>
  <c r="CJ10" i="29" s="1"/>
  <c r="BE97" i="29"/>
  <c r="CJ97" i="29" s="1"/>
  <c r="BG70" i="29"/>
  <c r="BF6" i="29"/>
  <c r="BF83" i="29"/>
  <c r="BF66" i="29"/>
  <c r="CJ36" i="29"/>
  <c r="CJ52" i="29"/>
  <c r="BE90" i="29"/>
  <c r="CJ90" i="29" s="1"/>
  <c r="BF47" i="29"/>
  <c r="BF67" i="29"/>
  <c r="BF95" i="29"/>
  <c r="BF77" i="29"/>
  <c r="CK77" i="29" s="1"/>
  <c r="BF5" i="29"/>
  <c r="BF93" i="29"/>
  <c r="BF71" i="29"/>
  <c r="CJ76" i="29"/>
  <c r="CJ32" i="29"/>
  <c r="CJ68" i="29"/>
  <c r="BE49" i="29"/>
  <c r="CJ49" i="29" s="1"/>
  <c r="BF30" i="29"/>
  <c r="CK30" i="29" s="1"/>
  <c r="BF22" i="29"/>
  <c r="CK22" i="29" s="1"/>
  <c r="BF26" i="29"/>
  <c r="CK26" i="29" s="1"/>
  <c r="BF32" i="29"/>
  <c r="BF11" i="29"/>
  <c r="CK11" i="29" s="1"/>
  <c r="BE60" i="29"/>
  <c r="CJ60" i="29" s="1"/>
  <c r="BF17" i="29"/>
  <c r="CK17" i="29" s="1"/>
  <c r="BF34" i="29"/>
  <c r="CK34" i="29" s="1"/>
  <c r="BF18" i="29"/>
  <c r="CK18" i="29" s="1"/>
  <c r="DI78" i="29"/>
  <c r="BF28" i="29"/>
  <c r="CK28" i="29" s="1"/>
  <c r="BF20" i="29"/>
  <c r="CK20" i="29" s="1"/>
  <c r="BF21" i="29"/>
  <c r="CK21" i="29" s="1"/>
  <c r="BF57" i="29"/>
  <c r="CK57" i="29" s="1"/>
  <c r="BF37" i="29"/>
  <c r="CK37" i="29" s="1"/>
  <c r="BD3" i="29"/>
  <c r="BF12" i="29"/>
  <c r="CK12" i="29" s="1"/>
  <c r="EM78" i="29"/>
  <c r="BF27" i="29"/>
  <c r="CK27" i="29" s="1"/>
  <c r="BF58" i="29"/>
  <c r="CK58" i="29" s="1"/>
  <c r="BF23" i="29"/>
  <c r="CK23" i="29" s="1"/>
  <c r="BF52" i="29"/>
  <c r="BF4" i="29"/>
  <c r="BF51" i="29"/>
  <c r="CK51" i="29" s="1"/>
  <c r="BF41" i="29"/>
  <c r="CK41" i="29" s="1"/>
  <c r="BF46" i="29"/>
  <c r="BF13" i="29"/>
  <c r="CK13" i="29" s="1"/>
  <c r="BF59" i="29"/>
  <c r="CK59" i="29" s="1"/>
  <c r="BF31" i="29"/>
  <c r="CK31" i="29" s="1"/>
  <c r="BF14" i="29"/>
  <c r="BE40" i="29"/>
  <c r="CJ40" i="29" s="1"/>
  <c r="BE54" i="29"/>
  <c r="CJ54" i="29" s="1"/>
  <c r="CG47" i="29"/>
  <c r="CG64" i="29"/>
  <c r="BE42" i="29"/>
  <c r="CJ42" i="29" s="1"/>
  <c r="BE24" i="29"/>
  <c r="CJ24" i="29" s="1"/>
  <c r="BF35" i="29"/>
  <c r="CK35" i="29" s="1"/>
  <c r="BF19" i="29"/>
  <c r="CK19" i="29" s="1"/>
  <c r="BF8" i="29"/>
  <c r="BF50" i="29"/>
  <c r="CK50" i="29" s="1"/>
  <c r="BE45" i="29"/>
  <c r="CJ45" i="29" s="1"/>
  <c r="BE29" i="29"/>
  <c r="CJ29" i="29" s="1"/>
  <c r="BF7" i="29"/>
  <c r="CK7" i="29" s="1"/>
  <c r="BF38" i="29"/>
  <c r="CK38" i="29" s="1"/>
  <c r="BF39" i="29"/>
  <c r="CK39" i="29" s="1"/>
  <c r="BF96" i="29"/>
  <c r="BF62" i="29"/>
  <c r="CK62" i="29" s="1"/>
  <c r="BE44" i="29"/>
  <c r="CJ44" i="29" s="1"/>
  <c r="BE55" i="29"/>
  <c r="CJ55" i="29" s="1"/>
  <c r="BG87" i="29"/>
  <c r="CL87" i="29" s="1"/>
  <c r="BF25" i="29"/>
  <c r="CK25" i="29" s="1"/>
  <c r="EM76" i="29"/>
  <c r="BF9" i="29"/>
  <c r="CK9" i="29" s="1"/>
  <c r="GO4" i="2"/>
  <c r="V16" i="32"/>
  <c r="U16" i="32"/>
  <c r="E6" i="27"/>
  <c r="CK78" i="29"/>
  <c r="CJ86" i="29"/>
  <c r="CK85" i="29"/>
  <c r="CJ66" i="29"/>
  <c r="CK15" i="29"/>
  <c r="CJ43" i="29"/>
  <c r="CJ16" i="29"/>
  <c r="CJ80" i="29"/>
  <c r="CK53" i="29"/>
  <c r="CK48" i="29"/>
  <c r="SO32" i="2"/>
  <c r="AAX32" i="2" s="1"/>
  <c r="SO36" i="2"/>
  <c r="AAX36" i="2" s="1"/>
  <c r="SO76" i="2"/>
  <c r="AAX76" i="2" s="1"/>
  <c r="SO52" i="2"/>
  <c r="AAX52" i="2" s="1"/>
  <c r="GS94" i="2"/>
  <c r="BG53" i="29" s="1"/>
  <c r="GR32" i="2"/>
  <c r="GS16" i="2"/>
  <c r="GS58" i="2"/>
  <c r="GS96" i="2"/>
  <c r="GR52" i="2"/>
  <c r="GS64" i="2"/>
  <c r="GS34" i="2"/>
  <c r="GS73" i="2"/>
  <c r="GS14" i="2"/>
  <c r="GS31" i="2"/>
  <c r="GS35" i="2"/>
  <c r="GS10" i="2"/>
  <c r="GS11" i="2"/>
  <c r="GR74" i="2"/>
  <c r="BF60" i="29" s="1"/>
  <c r="GS43" i="2"/>
  <c r="GS65" i="2"/>
  <c r="GS77" i="2"/>
  <c r="GS69" i="2"/>
  <c r="GS57" i="2"/>
  <c r="GS49" i="2"/>
  <c r="GS41" i="2"/>
  <c r="GR79" i="2"/>
  <c r="BF16" i="29" s="1"/>
  <c r="GS21" i="2"/>
  <c r="GS15" i="2"/>
  <c r="GS85" i="2"/>
  <c r="BG36" i="29" s="1"/>
  <c r="GR90" i="2"/>
  <c r="GS51" i="2"/>
  <c r="GS63" i="2"/>
  <c r="GS20" i="2"/>
  <c r="GR76" i="2"/>
  <c r="CK76" i="29" s="1"/>
  <c r="GS28" i="2"/>
  <c r="GS84" i="2"/>
  <c r="BG85" i="29" s="1"/>
  <c r="GS80" i="2"/>
  <c r="BG80" i="29" s="1"/>
  <c r="GT53" i="2"/>
  <c r="GS45" i="2"/>
  <c r="GS37" i="2"/>
  <c r="GS19" i="2"/>
  <c r="GS18" i="2"/>
  <c r="GS17" i="2"/>
  <c r="GS81" i="2"/>
  <c r="GT82" i="2"/>
  <c r="GS26" i="2"/>
  <c r="GS47" i="2"/>
  <c r="GS27" i="2"/>
  <c r="GS55" i="2"/>
  <c r="GS39" i="2"/>
  <c r="GS88" i="2"/>
  <c r="GS25" i="2"/>
  <c r="GS9" i="2"/>
  <c r="GR87" i="2"/>
  <c r="BF68" i="29" s="1"/>
  <c r="GS56" i="2"/>
  <c r="GS8" i="2"/>
  <c r="BG12" i="29" s="1"/>
  <c r="GS50" i="2"/>
  <c r="GS46" i="2"/>
  <c r="GT70" i="2"/>
  <c r="GT54" i="2"/>
  <c r="GT38" i="2"/>
  <c r="GS22" i="2"/>
  <c r="GS13" i="2"/>
  <c r="GT40" i="2"/>
  <c r="GS7" i="2"/>
  <c r="GS71" i="2"/>
  <c r="BG37" i="29" s="1"/>
  <c r="GS61" i="2"/>
  <c r="GS92" i="2"/>
  <c r="BG81" i="29" s="1"/>
  <c r="GS93" i="2"/>
  <c r="GS75" i="2"/>
  <c r="GS95" i="2"/>
  <c r="GS24" i="2"/>
  <c r="GT78" i="2"/>
  <c r="GT62" i="2"/>
  <c r="GT30" i="2"/>
  <c r="GT86" i="2"/>
  <c r="GR36" i="2"/>
  <c r="GS60" i="2"/>
  <c r="GS23" i="2"/>
  <c r="GS89" i="2"/>
  <c r="GS12" i="2"/>
  <c r="GS97" i="2"/>
  <c r="GS6" i="2"/>
  <c r="BG63" i="29" s="1"/>
  <c r="GS91" i="2"/>
  <c r="GS33" i="2"/>
  <c r="GS29" i="2"/>
  <c r="GS83" i="2"/>
  <c r="GS59" i="2"/>
  <c r="GS66" i="2"/>
  <c r="GS5" i="2"/>
  <c r="GR44" i="2"/>
  <c r="BF33" i="29" s="1"/>
  <c r="CK33" i="29" s="1"/>
  <c r="ED4" i="2"/>
  <c r="ED3" i="2" s="1"/>
  <c r="YH17" i="2"/>
  <c r="ZM17" i="2"/>
  <c r="YI41" i="2"/>
  <c r="ZN41" i="2"/>
  <c r="YH12" i="2"/>
  <c r="ZM12" i="2"/>
  <c r="YH31" i="2"/>
  <c r="ZM31" i="2"/>
  <c r="YI78" i="2"/>
  <c r="ZN78" i="2"/>
  <c r="YH32" i="2"/>
  <c r="ZM32" i="2"/>
  <c r="YH35" i="2"/>
  <c r="ZM35" i="2"/>
  <c r="YH27" i="2"/>
  <c r="EN76" i="29" s="1"/>
  <c r="ZM27" i="2"/>
  <c r="YH4" i="2"/>
  <c r="ZM4" i="2"/>
  <c r="YH28" i="2"/>
  <c r="ZM28" i="2"/>
  <c r="YH39" i="2"/>
  <c r="ZM39" i="2"/>
  <c r="YH52" i="2"/>
  <c r="ZM52" i="2"/>
  <c r="YH49" i="2"/>
  <c r="ZM49" i="2"/>
  <c r="YH13" i="2"/>
  <c r="ZM13" i="2"/>
  <c r="YH18" i="2"/>
  <c r="ZM18" i="2"/>
  <c r="YH40" i="2"/>
  <c r="ZM40" i="2"/>
  <c r="YH45" i="2"/>
  <c r="ZM45" i="2"/>
  <c r="YH36" i="2"/>
  <c r="ZM36" i="2"/>
  <c r="YJ57" i="2"/>
  <c r="ZO57" i="2"/>
  <c r="YH19" i="2"/>
  <c r="ZM19" i="2"/>
  <c r="YH21" i="2"/>
  <c r="ZM21" i="2"/>
  <c r="YJ76" i="2"/>
  <c r="ZO76" i="2"/>
  <c r="YH29" i="2"/>
  <c r="ZM29" i="2"/>
  <c r="YH43" i="2"/>
  <c r="ZM43" i="2"/>
  <c r="YH9" i="2"/>
  <c r="ZM9" i="2"/>
  <c r="YI51" i="2"/>
  <c r="ZN51" i="2"/>
  <c r="YI38" i="2"/>
  <c r="ZN38" i="2"/>
  <c r="YH22" i="2"/>
  <c r="ZM22" i="2"/>
  <c r="YH25" i="2"/>
  <c r="ZM25" i="2"/>
  <c r="YI50" i="2"/>
  <c r="ZN50" i="2"/>
  <c r="YH37" i="2"/>
  <c r="ZM37" i="2"/>
  <c r="YI62" i="2"/>
  <c r="ZN62" i="2"/>
  <c r="YI55" i="2"/>
  <c r="ZN55" i="2"/>
  <c r="YH26" i="2"/>
  <c r="ZM26" i="2"/>
  <c r="YH20" i="2"/>
  <c r="ZM20" i="2"/>
  <c r="YH58" i="2"/>
  <c r="ZM58" i="2"/>
  <c r="YH30" i="2"/>
  <c r="ZM30" i="2"/>
  <c r="YH23" i="2"/>
  <c r="ZM23" i="2"/>
  <c r="RL78" i="2"/>
  <c r="RL58" i="2"/>
  <c r="RL52" i="2"/>
  <c r="RL40" i="2"/>
  <c r="RL36" i="2"/>
  <c r="RL30" i="2"/>
  <c r="RL26" i="2"/>
  <c r="RL20" i="2"/>
  <c r="RL18" i="2"/>
  <c r="RL51" i="2"/>
  <c r="RL49" i="2"/>
  <c r="RL39" i="2"/>
  <c r="RL35" i="2"/>
  <c r="RL29" i="2"/>
  <c r="RL27" i="2"/>
  <c r="RL25" i="2"/>
  <c r="RL21" i="2"/>
  <c r="RL17" i="2"/>
  <c r="RL9" i="2"/>
  <c r="RL76" i="2"/>
  <c r="RL62" i="2"/>
  <c r="RL50" i="2"/>
  <c r="RL38" i="2"/>
  <c r="RL32" i="2"/>
  <c r="RL28" i="2"/>
  <c r="RL22" i="2"/>
  <c r="RL12" i="2"/>
  <c r="RL4" i="2"/>
  <c r="RL57" i="2"/>
  <c r="RL55" i="2"/>
  <c r="RL45" i="2"/>
  <c r="RL43" i="2"/>
  <c r="RL41" i="2"/>
  <c r="RL37" i="2"/>
  <c r="RL31" i="2"/>
  <c r="RL23" i="2"/>
  <c r="RL19" i="2"/>
  <c r="RL13" i="2"/>
  <c r="TP62" i="2"/>
  <c r="VZ62" i="2" s="1"/>
  <c r="XE62" i="2" s="1"/>
  <c r="TP55" i="2"/>
  <c r="VZ55" i="2" s="1"/>
  <c r="XE55" i="2" s="1"/>
  <c r="TO13" i="2"/>
  <c r="VY13" i="2" s="1"/>
  <c r="XD13" i="2" s="1"/>
  <c r="TO26" i="2"/>
  <c r="VY26" i="2" s="1"/>
  <c r="XD26" i="2" s="1"/>
  <c r="TO12" i="2"/>
  <c r="VY12" i="2" s="1"/>
  <c r="XD12" i="2" s="1"/>
  <c r="TQ57" i="2"/>
  <c r="WA57" i="2" s="1"/>
  <c r="XF57" i="2" s="1"/>
  <c r="TO31" i="2"/>
  <c r="VY31" i="2" s="1"/>
  <c r="XD31" i="2" s="1"/>
  <c r="TO19" i="2"/>
  <c r="VY19" i="2" s="1"/>
  <c r="XD19" i="2" s="1"/>
  <c r="TO21" i="2"/>
  <c r="VY21" i="2" s="1"/>
  <c r="XD21" i="2" s="1"/>
  <c r="TP78" i="2"/>
  <c r="VZ78" i="2" s="1"/>
  <c r="XE78" i="2" s="1"/>
  <c r="TQ76" i="2"/>
  <c r="WA76" i="2" s="1"/>
  <c r="XF76" i="2" s="1"/>
  <c r="TO36" i="2"/>
  <c r="VY36" i="2" s="1"/>
  <c r="XD36" i="2" s="1"/>
  <c r="TP41" i="2"/>
  <c r="VZ41" i="2" s="1"/>
  <c r="XE41" i="2" s="1"/>
  <c r="TO18" i="2"/>
  <c r="VY18" i="2" s="1"/>
  <c r="XD18" i="2" s="1"/>
  <c r="TO20" i="2"/>
  <c r="VY20" i="2" s="1"/>
  <c r="XD20" i="2" s="1"/>
  <c r="TO58" i="2"/>
  <c r="VY58" i="2" s="1"/>
  <c r="XD58" i="2" s="1"/>
  <c r="TO40" i="2"/>
  <c r="VY40" i="2" s="1"/>
  <c r="XD40" i="2" s="1"/>
  <c r="TO30" i="2"/>
  <c r="VY30" i="2" s="1"/>
  <c r="XD30" i="2" s="1"/>
  <c r="TO45" i="2"/>
  <c r="VY45" i="2" s="1"/>
  <c r="XD45" i="2" s="1"/>
  <c r="TO23" i="2"/>
  <c r="VY23" i="2" s="1"/>
  <c r="XD23" i="2" s="1"/>
  <c r="TO17" i="2"/>
  <c r="VY17" i="2" s="1"/>
  <c r="XD17" i="2" s="1"/>
  <c r="TO32" i="2"/>
  <c r="VY32" i="2" s="1"/>
  <c r="XD32" i="2" s="1"/>
  <c r="TO29" i="2"/>
  <c r="VY29" i="2" s="1"/>
  <c r="XD29" i="2" s="1"/>
  <c r="TO39" i="2"/>
  <c r="VY39" i="2" s="1"/>
  <c r="XD39" i="2" s="1"/>
  <c r="TO25" i="2"/>
  <c r="VY25" i="2" s="1"/>
  <c r="XD25" i="2" s="1"/>
  <c r="TO52" i="2"/>
  <c r="VY52" i="2" s="1"/>
  <c r="XD52" i="2" s="1"/>
  <c r="TP50" i="2"/>
  <c r="VZ50" i="2" s="1"/>
  <c r="XE50" i="2" s="1"/>
  <c r="TO49" i="2"/>
  <c r="VY49" i="2" s="1"/>
  <c r="XD49" i="2" s="1"/>
  <c r="TO37" i="2"/>
  <c r="VY37" i="2" s="1"/>
  <c r="XD37" i="2" s="1"/>
  <c r="TP38" i="2"/>
  <c r="VZ38" i="2" s="1"/>
  <c r="XE38" i="2" s="1"/>
  <c r="TO28" i="2"/>
  <c r="VY28" i="2" s="1"/>
  <c r="XD28" i="2" s="1"/>
  <c r="TO22" i="2"/>
  <c r="VY22" i="2" s="1"/>
  <c r="XD22" i="2" s="1"/>
  <c r="TO43" i="2"/>
  <c r="VY43" i="2" s="1"/>
  <c r="XD43" i="2" s="1"/>
  <c r="TO35" i="2"/>
  <c r="VY35" i="2" s="1"/>
  <c r="XD35" i="2" s="1"/>
  <c r="TO9" i="2"/>
  <c r="VY9" i="2" s="1"/>
  <c r="XD9" i="2" s="1"/>
  <c r="TO27" i="2"/>
  <c r="VY27" i="2" s="1"/>
  <c r="XD27" i="2" s="1"/>
  <c r="TP51" i="2"/>
  <c r="VZ51" i="2" s="1"/>
  <c r="XE51" i="2" s="1"/>
  <c r="GS67" i="2"/>
  <c r="BG38" i="29" s="1"/>
  <c r="VY4" i="2"/>
  <c r="XD4" i="2" s="1"/>
  <c r="SP37" i="2"/>
  <c r="AAY37" i="2" s="1"/>
  <c r="BX50" i="2"/>
  <c r="UY50" i="2"/>
  <c r="BX7" i="2"/>
  <c r="UY7" i="2"/>
  <c r="SP58" i="2"/>
  <c r="AAY58" i="2" s="1"/>
  <c r="BY90" i="2"/>
  <c r="UZ90" i="2"/>
  <c r="SP38" i="2"/>
  <c r="AAY38" i="2" s="1"/>
  <c r="SP12" i="2"/>
  <c r="AAY12" i="2" s="1"/>
  <c r="SP55" i="2"/>
  <c r="AAY55" i="2" s="1"/>
  <c r="BX8" i="2"/>
  <c r="UY8" i="2"/>
  <c r="BX62" i="2"/>
  <c r="UY62" i="2"/>
  <c r="BY72" i="2"/>
  <c r="UZ72" i="2"/>
  <c r="SP18" i="2"/>
  <c r="AAY18" i="2" s="1"/>
  <c r="BY76" i="2"/>
  <c r="UZ76" i="2"/>
  <c r="BX84" i="2"/>
  <c r="UY84" i="2"/>
  <c r="SP30" i="2"/>
  <c r="AAY30" i="2" s="1"/>
  <c r="SP22" i="2"/>
  <c r="AAY22" i="2" s="1"/>
  <c r="SP21" i="2"/>
  <c r="AAY21" i="2" s="1"/>
  <c r="SP49" i="2"/>
  <c r="AAY49" i="2" s="1"/>
  <c r="BY87" i="2"/>
  <c r="UZ87" i="2"/>
  <c r="UY16" i="2"/>
  <c r="BX34" i="2"/>
  <c r="UY34" i="2"/>
  <c r="BX17" i="2"/>
  <c r="UY17" i="2"/>
  <c r="BX38" i="2"/>
  <c r="UY38" i="2"/>
  <c r="SP57" i="2"/>
  <c r="AAY57" i="2" s="1"/>
  <c r="BX28" i="2"/>
  <c r="UY28" i="2"/>
  <c r="BY44" i="2"/>
  <c r="UZ44" i="2"/>
  <c r="SP17" i="2"/>
  <c r="AAY17" i="2" s="1"/>
  <c r="BX22" i="2"/>
  <c r="UY22" i="2"/>
  <c r="BX27" i="2"/>
  <c r="UY27" i="2"/>
  <c r="BX11" i="2"/>
  <c r="UY11" i="2"/>
  <c r="SP29" i="2"/>
  <c r="AAY29" i="2" s="1"/>
  <c r="BX75" i="2"/>
  <c r="UY75" i="2"/>
  <c r="BX82" i="2"/>
  <c r="UY82" i="2"/>
  <c r="BU4" i="2"/>
  <c r="BU3" i="2" s="1"/>
  <c r="UV4" i="2"/>
  <c r="UV3" i="2" s="1"/>
  <c r="SP45" i="2"/>
  <c r="AAY45" i="2" s="1"/>
  <c r="BX43" i="2"/>
  <c r="UY43" i="2"/>
  <c r="SP39" i="2"/>
  <c r="AAY39" i="2" s="1"/>
  <c r="BX73" i="2"/>
  <c r="UY73" i="2"/>
  <c r="BX6" i="2"/>
  <c r="UY6" i="2"/>
  <c r="BX39" i="2"/>
  <c r="UY39" i="2"/>
  <c r="SP28" i="2"/>
  <c r="AAY28" i="2" s="1"/>
  <c r="BX97" i="2"/>
  <c r="UY97" i="2"/>
  <c r="SP13" i="2"/>
  <c r="AAY13" i="2" s="1"/>
  <c r="BX88" i="2"/>
  <c r="UY88" i="2"/>
  <c r="BX29" i="2"/>
  <c r="UY29" i="2"/>
  <c r="BX77" i="2"/>
  <c r="UY77" i="2"/>
  <c r="SP26" i="2"/>
  <c r="AAY26" i="2" s="1"/>
  <c r="BX37" i="2"/>
  <c r="UY37" i="2"/>
  <c r="SP35" i="2"/>
  <c r="AAY35" i="2" s="1"/>
  <c r="SP20" i="2"/>
  <c r="AAY20" i="2" s="1"/>
  <c r="BX25" i="2"/>
  <c r="UY25" i="2"/>
  <c r="BX41" i="2"/>
  <c r="UY41" i="2"/>
  <c r="BX47" i="2"/>
  <c r="UY47" i="2"/>
  <c r="BX46" i="2"/>
  <c r="UY46" i="2"/>
  <c r="SJ4" i="2"/>
  <c r="BX9" i="2"/>
  <c r="UY9" i="2"/>
  <c r="BX66" i="2"/>
  <c r="UY66" i="2"/>
  <c r="BY83" i="2"/>
  <c r="UZ83" i="2"/>
  <c r="BX61" i="2"/>
  <c r="UY61" i="2"/>
  <c r="BX96" i="2"/>
  <c r="UY96" i="2"/>
  <c r="BX12" i="2"/>
  <c r="UY12" i="2"/>
  <c r="BY79" i="2"/>
  <c r="UZ79" i="2"/>
  <c r="BX91" i="2"/>
  <c r="UY91" i="2"/>
  <c r="BX10" i="2"/>
  <c r="UY10" i="2"/>
  <c r="SP9" i="2"/>
  <c r="AAY9" i="2" s="1"/>
  <c r="BX14" i="2"/>
  <c r="UY14" i="2"/>
  <c r="BY5" i="2"/>
  <c r="UZ5" i="2"/>
  <c r="SP31" i="2"/>
  <c r="AAY31" i="2" s="1"/>
  <c r="BX89" i="2"/>
  <c r="UY89" i="2"/>
  <c r="BX65" i="2"/>
  <c r="UY65" i="2"/>
  <c r="BY86" i="2"/>
  <c r="UZ86" i="2"/>
  <c r="BX30" i="2"/>
  <c r="UY30" i="2"/>
  <c r="BX93" i="2"/>
  <c r="UY93" i="2"/>
  <c r="BX45" i="2"/>
  <c r="UY45" i="2"/>
  <c r="SP51" i="2"/>
  <c r="AAY51" i="2" s="1"/>
  <c r="BX94" i="2"/>
  <c r="UY94" i="2"/>
  <c r="SP78" i="2"/>
  <c r="AAY78" i="2" s="1"/>
  <c r="BX26" i="2"/>
  <c r="UY26" i="2"/>
  <c r="BX57" i="2"/>
  <c r="UY57" i="2"/>
  <c r="BX18" i="2"/>
  <c r="UY18" i="2"/>
  <c r="BX31" i="2"/>
  <c r="UY31" i="2"/>
  <c r="BX49" i="2"/>
  <c r="UY49" i="2"/>
  <c r="BY74" i="2"/>
  <c r="UZ74" i="2"/>
  <c r="BX95" i="2"/>
  <c r="UY95" i="2"/>
  <c r="BY80" i="2"/>
  <c r="UZ80" i="2"/>
  <c r="BY32" i="2"/>
  <c r="UZ32" i="2"/>
  <c r="BX64" i="2"/>
  <c r="UY64" i="2"/>
  <c r="BX58" i="2"/>
  <c r="UY58" i="2"/>
  <c r="SP43" i="2"/>
  <c r="AAY43" i="2" s="1"/>
  <c r="SP50" i="2"/>
  <c r="AAY50" i="2" s="1"/>
  <c r="BX54" i="2"/>
  <c r="UY54" i="2"/>
  <c r="BY40" i="2"/>
  <c r="UZ40" i="2"/>
  <c r="BX71" i="2"/>
  <c r="UY71" i="2"/>
  <c r="BX92" i="2"/>
  <c r="UY92" i="2"/>
  <c r="BX23" i="2"/>
  <c r="UY23" i="2"/>
  <c r="BX68" i="2"/>
  <c r="UY68" i="2"/>
  <c r="SP25" i="2"/>
  <c r="AAY25" i="2" s="1"/>
  <c r="BY81" i="2"/>
  <c r="UZ81" i="2"/>
  <c r="BY48" i="2"/>
  <c r="UZ48" i="2"/>
  <c r="BX85" i="2"/>
  <c r="UY85" i="2"/>
  <c r="BX53" i="2"/>
  <c r="UY53" i="2"/>
  <c r="BX69" i="2"/>
  <c r="UY69" i="2"/>
  <c r="SP23" i="2"/>
  <c r="AAY23" i="2" s="1"/>
  <c r="BX13" i="2"/>
  <c r="UY13" i="2"/>
  <c r="BY52" i="2"/>
  <c r="UZ52" i="2"/>
  <c r="BY36" i="2"/>
  <c r="UZ36" i="2"/>
  <c r="BX70" i="2"/>
  <c r="UY70" i="2"/>
  <c r="BX67" i="2"/>
  <c r="UY67" i="2"/>
  <c r="BX51" i="2"/>
  <c r="UY51" i="2"/>
  <c r="BX15" i="2"/>
  <c r="UY15" i="2"/>
  <c r="BX20" i="2"/>
  <c r="UY20" i="2"/>
  <c r="BX35" i="2"/>
  <c r="UY35" i="2"/>
  <c r="SP19" i="2"/>
  <c r="AAY19" i="2" s="1"/>
  <c r="SP27" i="2"/>
  <c r="AAY27" i="2" s="1"/>
  <c r="BX24" i="2"/>
  <c r="UY24" i="2"/>
  <c r="BX78" i="2"/>
  <c r="UY78" i="2"/>
  <c r="BX55" i="2"/>
  <c r="UY55" i="2"/>
  <c r="SP62" i="2"/>
  <c r="AAY62" i="2" s="1"/>
  <c r="BX63" i="2"/>
  <c r="UY63" i="2"/>
  <c r="SP41" i="2"/>
  <c r="AAY41" i="2" s="1"/>
  <c r="BX56" i="2"/>
  <c r="UY56" i="2"/>
  <c r="SP40" i="2"/>
  <c r="AAY40" i="2" s="1"/>
  <c r="BX19" i="2"/>
  <c r="UY19" i="2"/>
  <c r="BX60" i="2"/>
  <c r="UY60" i="2"/>
  <c r="BX59" i="2"/>
  <c r="UY59" i="2"/>
  <c r="BX21" i="2"/>
  <c r="UY21" i="2"/>
  <c r="BX33" i="2"/>
  <c r="UY33" i="2"/>
  <c r="GS68" i="2"/>
  <c r="BG6" i="29" l="1"/>
  <c r="BG64" i="29"/>
  <c r="BG75" i="29"/>
  <c r="BG56" i="29"/>
  <c r="BG84" i="29"/>
  <c r="BG88" i="29"/>
  <c r="BG61" i="29"/>
  <c r="BG86" i="29"/>
  <c r="BG15" i="29"/>
  <c r="BG92" i="29"/>
  <c r="BF98" i="29"/>
  <c r="CK98" i="29" s="1"/>
  <c r="BF79" i="29"/>
  <c r="CK79" i="29" s="1"/>
  <c r="BF74" i="29"/>
  <c r="CK74" i="29" s="1"/>
  <c r="CK95" i="29"/>
  <c r="CK6" i="29"/>
  <c r="CK61" i="29"/>
  <c r="CK73" i="29"/>
  <c r="CK60" i="29"/>
  <c r="GT72" i="2"/>
  <c r="BH72" i="29" s="1"/>
  <c r="CK63" i="29"/>
  <c r="GT48" i="2"/>
  <c r="BH48" i="29" s="1"/>
  <c r="CK72" i="29"/>
  <c r="CK14" i="29"/>
  <c r="CK81" i="29"/>
  <c r="CK84" i="29"/>
  <c r="CK46" i="29"/>
  <c r="CK71" i="29"/>
  <c r="CK89" i="29"/>
  <c r="CK56" i="29"/>
  <c r="CK88" i="29"/>
  <c r="AAS4" i="2"/>
  <c r="PD4" i="2"/>
  <c r="MX4" i="2"/>
  <c r="CH4" i="29"/>
  <c r="GO3" i="2"/>
  <c r="CK83" i="29"/>
  <c r="CK96" i="29"/>
  <c r="CK82" i="29"/>
  <c r="CK92" i="29"/>
  <c r="CK67" i="29"/>
  <c r="CK93" i="29"/>
  <c r="CK5" i="29"/>
  <c r="CK75" i="29"/>
  <c r="CK8" i="29"/>
  <c r="CK94" i="29"/>
  <c r="CL70" i="29"/>
  <c r="BG93" i="29"/>
  <c r="BG71" i="29"/>
  <c r="BG5" i="29"/>
  <c r="BG82" i="29"/>
  <c r="BG95" i="29"/>
  <c r="BG77" i="29"/>
  <c r="CL77" i="29" s="1"/>
  <c r="BG47" i="29"/>
  <c r="BG67" i="29"/>
  <c r="CK32" i="29"/>
  <c r="CK68" i="29"/>
  <c r="BG66" i="29"/>
  <c r="BG83" i="29"/>
  <c r="BH70" i="29"/>
  <c r="BF10" i="29"/>
  <c r="CK10" i="29" s="1"/>
  <c r="BF97" i="29"/>
  <c r="CK97" i="29" s="1"/>
  <c r="BG91" i="29"/>
  <c r="CL91" i="29" s="1"/>
  <c r="BG69" i="29"/>
  <c r="CL69" i="29" s="1"/>
  <c r="BG89" i="29"/>
  <c r="BG65" i="29"/>
  <c r="CL65" i="29" s="1"/>
  <c r="BG94" i="29"/>
  <c r="BG73" i="29"/>
  <c r="CK36" i="29"/>
  <c r="CK52" i="29"/>
  <c r="BF90" i="29"/>
  <c r="CK90" i="29" s="1"/>
  <c r="BG28" i="29"/>
  <c r="CL28" i="29" s="1"/>
  <c r="BG11" i="29"/>
  <c r="CL11" i="29" s="1"/>
  <c r="CG100" i="29"/>
  <c r="CG3" i="29" s="1"/>
  <c r="S23" i="28" s="1"/>
  <c r="BF49" i="29"/>
  <c r="CK49" i="29" s="1"/>
  <c r="BG18" i="29"/>
  <c r="CL18" i="29" s="1"/>
  <c r="BG30" i="29"/>
  <c r="CL30" i="29" s="1"/>
  <c r="DJ78" i="29"/>
  <c r="BG7" i="29"/>
  <c r="CL7" i="29" s="1"/>
  <c r="BG31" i="29"/>
  <c r="CL31" i="29" s="1"/>
  <c r="BG9" i="29"/>
  <c r="CL9" i="29" s="1"/>
  <c r="BE3" i="29"/>
  <c r="BG20" i="29"/>
  <c r="CL20" i="29" s="1"/>
  <c r="BG4" i="29"/>
  <c r="BG51" i="29"/>
  <c r="CL51" i="29" s="1"/>
  <c r="BG23" i="29"/>
  <c r="CL23" i="29" s="1"/>
  <c r="BG52" i="29"/>
  <c r="BG22" i="29"/>
  <c r="CL22" i="29" s="1"/>
  <c r="BG27" i="29"/>
  <c r="CL27" i="29" s="1"/>
  <c r="BG58" i="29"/>
  <c r="CL58" i="29" s="1"/>
  <c r="BG19" i="29"/>
  <c r="CL19" i="29" s="1"/>
  <c r="BG32" i="29"/>
  <c r="EN78" i="29"/>
  <c r="BG25" i="29"/>
  <c r="CL25" i="29" s="1"/>
  <c r="BH87" i="29"/>
  <c r="CM87" i="29" s="1"/>
  <c r="BF44" i="29"/>
  <c r="CK44" i="29" s="1"/>
  <c r="BF55" i="29"/>
  <c r="CK55" i="29" s="1"/>
  <c r="BG96" i="29"/>
  <c r="BG62" i="29"/>
  <c r="CL62" i="29" s="1"/>
  <c r="BG39" i="29"/>
  <c r="CL39" i="29" s="1"/>
  <c r="BG26" i="29"/>
  <c r="CL26" i="29" s="1"/>
  <c r="BF45" i="29"/>
  <c r="CK45" i="29" s="1"/>
  <c r="BF29" i="29"/>
  <c r="CK29" i="29" s="1"/>
  <c r="BF43" i="29"/>
  <c r="CK43" i="29" s="1"/>
  <c r="BF24" i="29"/>
  <c r="CK24" i="29" s="1"/>
  <c r="BG8" i="29"/>
  <c r="BG50" i="29"/>
  <c r="CL50" i="29" s="1"/>
  <c r="BG21" i="29"/>
  <c r="CL21" i="29" s="1"/>
  <c r="BG57" i="29"/>
  <c r="CL57" i="29" s="1"/>
  <c r="BG35" i="29"/>
  <c r="CL35" i="29" s="1"/>
  <c r="BG34" i="29"/>
  <c r="CL34" i="29" s="1"/>
  <c r="BG17" i="29"/>
  <c r="CL17" i="29" s="1"/>
  <c r="CL12" i="29"/>
  <c r="DJ76" i="29"/>
  <c r="BF42" i="29"/>
  <c r="CK42" i="29" s="1"/>
  <c r="BF40" i="29"/>
  <c r="CK40" i="29" s="1"/>
  <c r="BF54" i="29"/>
  <c r="CK54" i="29" s="1"/>
  <c r="BG14" i="29"/>
  <c r="SP76" i="2"/>
  <c r="AAY76" i="2" s="1"/>
  <c r="BG13" i="29"/>
  <c r="CL13" i="29" s="1"/>
  <c r="BG59" i="29"/>
  <c r="CL59" i="29" s="1"/>
  <c r="BG41" i="29"/>
  <c r="CL41" i="29" s="1"/>
  <c r="BG46" i="29"/>
  <c r="CH47" i="29"/>
  <c r="CH64" i="29"/>
  <c r="GP4" i="2"/>
  <c r="CL38" i="29"/>
  <c r="CL37" i="29"/>
  <c r="CK80" i="29"/>
  <c r="CK16" i="29"/>
  <c r="CL15" i="29"/>
  <c r="CK66" i="29"/>
  <c r="CL85" i="29"/>
  <c r="CK86" i="29"/>
  <c r="CL78" i="29"/>
  <c r="SP52" i="2"/>
  <c r="AAY52" i="2" s="1"/>
  <c r="SP36" i="2"/>
  <c r="AAY36" i="2" s="1"/>
  <c r="SP32" i="2"/>
  <c r="AAY32" i="2" s="1"/>
  <c r="GS44" i="2"/>
  <c r="BG33" i="29" s="1"/>
  <c r="GT5" i="2"/>
  <c r="GT66" i="2"/>
  <c r="GT59" i="2"/>
  <c r="GT83" i="2"/>
  <c r="GT29" i="2"/>
  <c r="GT33" i="2"/>
  <c r="GT91" i="2"/>
  <c r="GT6" i="2"/>
  <c r="GT97" i="2"/>
  <c r="GT12" i="2"/>
  <c r="GT89" i="2"/>
  <c r="GT23" i="2"/>
  <c r="GT60" i="2"/>
  <c r="GS36" i="2"/>
  <c r="GU86" i="2"/>
  <c r="GU30" i="2"/>
  <c r="GU62" i="2"/>
  <c r="GU78" i="2"/>
  <c r="GT24" i="2"/>
  <c r="GT95" i="2"/>
  <c r="GT75" i="2"/>
  <c r="GT93" i="2"/>
  <c r="GT92" i="2"/>
  <c r="BH92" i="29" s="1"/>
  <c r="GT61" i="2"/>
  <c r="GT71" i="2"/>
  <c r="GT7" i="2"/>
  <c r="BH82" i="29" s="1"/>
  <c r="GU40" i="2"/>
  <c r="GT13" i="2"/>
  <c r="GT22" i="2"/>
  <c r="GU38" i="2"/>
  <c r="GU54" i="2"/>
  <c r="GU70" i="2"/>
  <c r="GT46" i="2"/>
  <c r="BH75" i="29" s="1"/>
  <c r="GT50" i="2"/>
  <c r="GT8" i="2"/>
  <c r="GT56" i="2"/>
  <c r="GS87" i="2"/>
  <c r="BG68" i="29" s="1"/>
  <c r="GT9" i="2"/>
  <c r="GT25" i="2"/>
  <c r="GT88" i="2"/>
  <c r="GT39" i="2"/>
  <c r="GT55" i="2"/>
  <c r="GT27" i="2"/>
  <c r="GT47" i="2"/>
  <c r="GT26" i="2"/>
  <c r="GU82" i="2"/>
  <c r="GT81" i="2"/>
  <c r="GT17" i="2"/>
  <c r="GT18" i="2"/>
  <c r="GT19" i="2"/>
  <c r="GT37" i="2"/>
  <c r="GT45" i="2"/>
  <c r="GU53" i="2"/>
  <c r="GT80" i="2"/>
  <c r="BH80" i="29" s="1"/>
  <c r="GT84" i="2"/>
  <c r="BH85" i="29" s="1"/>
  <c r="GT28" i="2"/>
  <c r="GS76" i="2"/>
  <c r="GT20" i="2"/>
  <c r="GT63" i="2"/>
  <c r="GT51" i="2"/>
  <c r="GS90" i="2"/>
  <c r="BG97" i="29" s="1"/>
  <c r="GT85" i="2"/>
  <c r="BH36" i="29" s="1"/>
  <c r="GT15" i="2"/>
  <c r="GT21" i="2"/>
  <c r="GS79" i="2"/>
  <c r="BG16" i="29" s="1"/>
  <c r="GT41" i="2"/>
  <c r="GT49" i="2"/>
  <c r="GT57" i="2"/>
  <c r="GT69" i="2"/>
  <c r="GT77" i="2"/>
  <c r="GT65" i="2"/>
  <c r="GT43" i="2"/>
  <c r="GS74" i="2"/>
  <c r="BG60" i="29" s="1"/>
  <c r="CL60" i="29" s="1"/>
  <c r="GT11" i="2"/>
  <c r="GT10" i="2"/>
  <c r="BH15" i="29" s="1"/>
  <c r="GT35" i="2"/>
  <c r="GT31" i="2"/>
  <c r="GT14" i="2"/>
  <c r="GT73" i="2"/>
  <c r="GT34" i="2"/>
  <c r="GT64" i="2"/>
  <c r="GS52" i="2"/>
  <c r="SQ52" i="2" s="1"/>
  <c r="GT96" i="2"/>
  <c r="GT58" i="2"/>
  <c r="GT16" i="2"/>
  <c r="GS32" i="2"/>
  <c r="GT94" i="2"/>
  <c r="BH53" i="29" s="1"/>
  <c r="EE4" i="2"/>
  <c r="EE3" i="2" s="1"/>
  <c r="YI43" i="2"/>
  <c r="ZN43" i="2"/>
  <c r="YJ50" i="2"/>
  <c r="ZO50" i="2"/>
  <c r="YI25" i="2"/>
  <c r="ZN25" i="2"/>
  <c r="YI29" i="2"/>
  <c r="ZN29" i="2"/>
  <c r="YI17" i="2"/>
  <c r="ZN17" i="2"/>
  <c r="YI40" i="2"/>
  <c r="ZN40" i="2"/>
  <c r="YI18" i="2"/>
  <c r="ZN18" i="2"/>
  <c r="YI36" i="2"/>
  <c r="ZN36" i="2"/>
  <c r="YI12" i="2"/>
  <c r="ZN12" i="2"/>
  <c r="YJ55" i="2"/>
  <c r="ZO55" i="2"/>
  <c r="YI22" i="2"/>
  <c r="ZN22" i="2"/>
  <c r="YI39" i="2"/>
  <c r="ZN39" i="2"/>
  <c r="YI32" i="2"/>
  <c r="ZN32" i="2"/>
  <c r="YI23" i="2"/>
  <c r="ZN23" i="2"/>
  <c r="YI58" i="2"/>
  <c r="ZN58" i="2"/>
  <c r="YJ41" i="2"/>
  <c r="ZO41" i="2"/>
  <c r="YK76" i="2"/>
  <c r="ZP76" i="2"/>
  <c r="YI19" i="2"/>
  <c r="ZN19" i="2"/>
  <c r="YJ51" i="2"/>
  <c r="ZO51" i="2"/>
  <c r="YI9" i="2"/>
  <c r="ZN9" i="2"/>
  <c r="YI28" i="2"/>
  <c r="ZN28" i="2"/>
  <c r="YI37" i="2"/>
  <c r="ZN37" i="2"/>
  <c r="YI45" i="2"/>
  <c r="ZN45" i="2"/>
  <c r="YJ78" i="2"/>
  <c r="ZO78" i="2"/>
  <c r="YI31" i="2"/>
  <c r="ZN31" i="2"/>
  <c r="YI26" i="2"/>
  <c r="ZN26" i="2"/>
  <c r="YJ62" i="2"/>
  <c r="ZO62" i="2"/>
  <c r="YI4" i="2"/>
  <c r="ZN4" i="2"/>
  <c r="YI27" i="2"/>
  <c r="ZN27" i="2"/>
  <c r="YI35" i="2"/>
  <c r="ZN35" i="2"/>
  <c r="YJ38" i="2"/>
  <c r="ZO38" i="2"/>
  <c r="YI49" i="2"/>
  <c r="ZN49" i="2"/>
  <c r="YI52" i="2"/>
  <c r="ZN52" i="2"/>
  <c r="YI30" i="2"/>
  <c r="ZN30" i="2"/>
  <c r="YI20" i="2"/>
  <c r="ZN20" i="2"/>
  <c r="YI21" i="2"/>
  <c r="ZN21" i="2"/>
  <c r="YK57" i="2"/>
  <c r="ZP57" i="2"/>
  <c r="YI13" i="2"/>
  <c r="ZN13" i="2"/>
  <c r="RM13" i="2"/>
  <c r="RM19" i="2"/>
  <c r="RM23" i="2"/>
  <c r="RM31" i="2"/>
  <c r="RM37" i="2"/>
  <c r="RM41" i="2"/>
  <c r="RM43" i="2"/>
  <c r="RM45" i="2"/>
  <c r="RM55" i="2"/>
  <c r="RM57" i="2"/>
  <c r="RM4" i="2"/>
  <c r="RM12" i="2"/>
  <c r="RM22" i="2"/>
  <c r="RM28" i="2"/>
  <c r="RM32" i="2"/>
  <c r="RM38" i="2"/>
  <c r="RM50" i="2"/>
  <c r="RM62" i="2"/>
  <c r="RM76" i="2"/>
  <c r="RM9" i="2"/>
  <c r="RM17" i="2"/>
  <c r="RM21" i="2"/>
  <c r="RM25" i="2"/>
  <c r="RM27" i="2"/>
  <c r="RM29" i="2"/>
  <c r="RM35" i="2"/>
  <c r="RM39" i="2"/>
  <c r="RM49" i="2"/>
  <c r="RM51" i="2"/>
  <c r="RM18" i="2"/>
  <c r="RM20" i="2"/>
  <c r="RM26" i="2"/>
  <c r="RM30" i="2"/>
  <c r="RM36" i="2"/>
  <c r="RM40" i="2"/>
  <c r="RM52" i="2"/>
  <c r="RM58" i="2"/>
  <c r="RM78" i="2"/>
  <c r="TP23" i="2"/>
  <c r="VZ23" i="2" s="1"/>
  <c r="XE23" i="2" s="1"/>
  <c r="TP27" i="2"/>
  <c r="VZ27" i="2" s="1"/>
  <c r="XE27" i="2" s="1"/>
  <c r="TP35" i="2"/>
  <c r="VZ35" i="2" s="1"/>
  <c r="XE35" i="2" s="1"/>
  <c r="TP4" i="2"/>
  <c r="TP28" i="2"/>
  <c r="VZ28" i="2" s="1"/>
  <c r="XE28" i="2" s="1"/>
  <c r="TQ78" i="2"/>
  <c r="WA78" i="2" s="1"/>
  <c r="XF78" i="2" s="1"/>
  <c r="TQ50" i="2"/>
  <c r="WA50" i="2" s="1"/>
  <c r="XF50" i="2" s="1"/>
  <c r="TP25" i="2"/>
  <c r="VZ25" i="2" s="1"/>
  <c r="XE25" i="2" s="1"/>
  <c r="TP26" i="2"/>
  <c r="VZ26" i="2" s="1"/>
  <c r="XE26" i="2" s="1"/>
  <c r="TQ55" i="2"/>
  <c r="WA55" i="2" s="1"/>
  <c r="XF55" i="2" s="1"/>
  <c r="TQ62" i="2"/>
  <c r="WA62" i="2" s="1"/>
  <c r="XF62" i="2" s="1"/>
  <c r="TP30" i="2"/>
  <c r="VZ30" i="2" s="1"/>
  <c r="XE30" i="2" s="1"/>
  <c r="TP58" i="2"/>
  <c r="VZ58" i="2" s="1"/>
  <c r="XE58" i="2" s="1"/>
  <c r="TP20" i="2"/>
  <c r="VZ20" i="2" s="1"/>
  <c r="XE20" i="2" s="1"/>
  <c r="TQ41" i="2"/>
  <c r="WA41" i="2" s="1"/>
  <c r="XF41" i="2" s="1"/>
  <c r="TP49" i="2"/>
  <c r="VZ49" i="2" s="1"/>
  <c r="XE49" i="2" s="1"/>
  <c r="TP19" i="2"/>
  <c r="VZ19" i="2" s="1"/>
  <c r="XE19" i="2" s="1"/>
  <c r="TR57" i="2"/>
  <c r="WB57" i="2" s="1"/>
  <c r="XG57" i="2" s="1"/>
  <c r="TP29" i="2"/>
  <c r="VZ29" i="2" s="1"/>
  <c r="XE29" i="2" s="1"/>
  <c r="TP17" i="2"/>
  <c r="VZ17" i="2" s="1"/>
  <c r="XE17" i="2" s="1"/>
  <c r="TP45" i="2"/>
  <c r="VZ45" i="2" s="1"/>
  <c r="XE45" i="2" s="1"/>
  <c r="TP9" i="2"/>
  <c r="VZ9" i="2" s="1"/>
  <c r="XE9" i="2" s="1"/>
  <c r="TP43" i="2"/>
  <c r="VZ43" i="2" s="1"/>
  <c r="XE43" i="2" s="1"/>
  <c r="TP22" i="2"/>
  <c r="VZ22" i="2" s="1"/>
  <c r="XE22" i="2" s="1"/>
  <c r="TQ38" i="2"/>
  <c r="WA38" i="2" s="1"/>
  <c r="XF38" i="2" s="1"/>
  <c r="TR76" i="2"/>
  <c r="WB76" i="2" s="1"/>
  <c r="XG76" i="2" s="1"/>
  <c r="TP21" i="2"/>
  <c r="VZ21" i="2" s="1"/>
  <c r="XE21" i="2" s="1"/>
  <c r="TP52" i="2"/>
  <c r="VZ52" i="2" s="1"/>
  <c r="XE52" i="2" s="1"/>
  <c r="TP39" i="2"/>
  <c r="VZ39" i="2" s="1"/>
  <c r="XE39" i="2" s="1"/>
  <c r="TP13" i="2"/>
  <c r="VZ13" i="2" s="1"/>
  <c r="XE13" i="2" s="1"/>
  <c r="TQ51" i="2"/>
  <c r="WA51" i="2" s="1"/>
  <c r="XF51" i="2" s="1"/>
  <c r="TP40" i="2"/>
  <c r="VZ40" i="2" s="1"/>
  <c r="XE40" i="2" s="1"/>
  <c r="TP18" i="2"/>
  <c r="VZ18" i="2" s="1"/>
  <c r="XE18" i="2" s="1"/>
  <c r="TP36" i="2"/>
  <c r="VZ36" i="2" s="1"/>
  <c r="XE36" i="2" s="1"/>
  <c r="TP37" i="2"/>
  <c r="VZ37" i="2" s="1"/>
  <c r="XE37" i="2" s="1"/>
  <c r="TP31" i="2"/>
  <c r="VZ31" i="2" s="1"/>
  <c r="XE31" i="2" s="1"/>
  <c r="TP12" i="2"/>
  <c r="VZ12" i="2" s="1"/>
  <c r="XE12" i="2" s="1"/>
  <c r="TP32" i="2"/>
  <c r="VZ32" i="2" s="1"/>
  <c r="XE32" i="2" s="1"/>
  <c r="GT67" i="2"/>
  <c r="BY33" i="2"/>
  <c r="UZ33" i="2"/>
  <c r="BY59" i="2"/>
  <c r="UZ59" i="2"/>
  <c r="BY19" i="2"/>
  <c r="UZ19" i="2"/>
  <c r="SQ40" i="2"/>
  <c r="AAZ40" i="2" s="1"/>
  <c r="BY63" i="2"/>
  <c r="UZ63" i="2"/>
  <c r="SQ62" i="2"/>
  <c r="AAZ62" i="2" s="1"/>
  <c r="BY78" i="2"/>
  <c r="UZ78" i="2"/>
  <c r="SQ27" i="2"/>
  <c r="AAZ27" i="2" s="1"/>
  <c r="BY35" i="2"/>
  <c r="UZ35" i="2"/>
  <c r="BY15" i="2"/>
  <c r="UZ15" i="2"/>
  <c r="BY67" i="2"/>
  <c r="UZ67" i="2"/>
  <c r="BZ36" i="2"/>
  <c r="VA36" i="2"/>
  <c r="BY53" i="2"/>
  <c r="UZ53" i="2"/>
  <c r="BZ48" i="2"/>
  <c r="VA48" i="2"/>
  <c r="BZ81" i="2"/>
  <c r="VA81" i="2"/>
  <c r="BY68" i="2"/>
  <c r="UZ68" i="2"/>
  <c r="BY92" i="2"/>
  <c r="UZ92" i="2"/>
  <c r="BZ40" i="2"/>
  <c r="VA40" i="2"/>
  <c r="SQ50" i="2"/>
  <c r="AAZ50" i="2" s="1"/>
  <c r="BY58" i="2"/>
  <c r="UZ58" i="2"/>
  <c r="BZ32" i="2"/>
  <c r="VA32" i="2"/>
  <c r="BY95" i="2"/>
  <c r="UZ95" i="2"/>
  <c r="BY49" i="2"/>
  <c r="UZ49" i="2"/>
  <c r="BY18" i="2"/>
  <c r="UZ18" i="2"/>
  <c r="BY26" i="2"/>
  <c r="UZ26" i="2"/>
  <c r="SQ78" i="2"/>
  <c r="AAZ78" i="2" s="1"/>
  <c r="SQ51" i="2"/>
  <c r="AAZ51" i="2" s="1"/>
  <c r="BY93" i="2"/>
  <c r="UZ93" i="2"/>
  <c r="BZ86" i="2"/>
  <c r="VA86" i="2"/>
  <c r="BY89" i="2"/>
  <c r="UZ89" i="2"/>
  <c r="BZ5" i="2"/>
  <c r="VA5" i="2"/>
  <c r="SQ9" i="2"/>
  <c r="AAZ9" i="2" s="1"/>
  <c r="BY91" i="2"/>
  <c r="UZ91" i="2"/>
  <c r="BY12" i="2"/>
  <c r="UZ12" i="2"/>
  <c r="BY61" i="2"/>
  <c r="UZ61" i="2"/>
  <c r="BY66" i="2"/>
  <c r="UZ66" i="2"/>
  <c r="BY46" i="2"/>
  <c r="UZ46" i="2"/>
  <c r="BY41" i="2"/>
  <c r="UZ41" i="2"/>
  <c r="SQ20" i="2"/>
  <c r="AAZ20" i="2" s="1"/>
  <c r="BY37" i="2"/>
  <c r="UZ37" i="2"/>
  <c r="BY77" i="2"/>
  <c r="UZ77" i="2"/>
  <c r="BY88" i="2"/>
  <c r="UZ88" i="2"/>
  <c r="BY97" i="2"/>
  <c r="UZ97" i="2"/>
  <c r="BY6" i="2"/>
  <c r="UZ6" i="2"/>
  <c r="BV4" i="2"/>
  <c r="BV3" i="2" s="1"/>
  <c r="UW4" i="2"/>
  <c r="UW3" i="2" s="1"/>
  <c r="BY82" i="2"/>
  <c r="UZ82" i="2"/>
  <c r="SQ29" i="2"/>
  <c r="AAZ29" i="2" s="1"/>
  <c r="BY27" i="2"/>
  <c r="UZ27" i="2"/>
  <c r="SQ17" i="2"/>
  <c r="AAZ17" i="2" s="1"/>
  <c r="BY28" i="2"/>
  <c r="UZ28" i="2"/>
  <c r="BY38" i="2"/>
  <c r="UZ38" i="2"/>
  <c r="BY34" i="2"/>
  <c r="UZ34" i="2"/>
  <c r="BZ87" i="2"/>
  <c r="VA87" i="2"/>
  <c r="SQ21" i="2"/>
  <c r="AAZ21" i="2" s="1"/>
  <c r="SQ30" i="2"/>
  <c r="AAZ30" i="2" s="1"/>
  <c r="BZ76" i="2"/>
  <c r="VA76" i="2"/>
  <c r="SQ18" i="2"/>
  <c r="AAZ18" i="2" s="1"/>
  <c r="BY62" i="2"/>
  <c r="UZ62" i="2"/>
  <c r="BY8" i="2"/>
  <c r="UZ8" i="2"/>
  <c r="SQ12" i="2"/>
  <c r="AAZ12" i="2" s="1"/>
  <c r="SQ58" i="2"/>
  <c r="AAZ58" i="2" s="1"/>
  <c r="BY7" i="2"/>
  <c r="UZ7" i="2"/>
  <c r="BY21" i="2"/>
  <c r="UZ21" i="2"/>
  <c r="BY60" i="2"/>
  <c r="UZ60" i="2"/>
  <c r="BY56" i="2"/>
  <c r="UZ56" i="2"/>
  <c r="SQ41" i="2"/>
  <c r="AAZ41" i="2" s="1"/>
  <c r="BY55" i="2"/>
  <c r="UZ55" i="2"/>
  <c r="BY24" i="2"/>
  <c r="UZ24" i="2"/>
  <c r="SQ19" i="2"/>
  <c r="AAZ19" i="2" s="1"/>
  <c r="BY20" i="2"/>
  <c r="UZ20" i="2"/>
  <c r="BY51" i="2"/>
  <c r="UZ51" i="2"/>
  <c r="BY70" i="2"/>
  <c r="UZ70" i="2"/>
  <c r="BZ52" i="2"/>
  <c r="VA52" i="2"/>
  <c r="BY13" i="2"/>
  <c r="UZ13" i="2"/>
  <c r="SQ23" i="2"/>
  <c r="AAZ23" i="2" s="1"/>
  <c r="BY69" i="2"/>
  <c r="UZ69" i="2"/>
  <c r="BY85" i="2"/>
  <c r="UZ85" i="2"/>
  <c r="SQ25" i="2"/>
  <c r="AAZ25" i="2" s="1"/>
  <c r="BY23" i="2"/>
  <c r="UZ23" i="2"/>
  <c r="BY71" i="2"/>
  <c r="UZ71" i="2"/>
  <c r="BY54" i="2"/>
  <c r="UZ54" i="2"/>
  <c r="SQ43" i="2"/>
  <c r="AAZ43" i="2" s="1"/>
  <c r="BY64" i="2"/>
  <c r="UZ64" i="2"/>
  <c r="BZ80" i="2"/>
  <c r="VA80" i="2"/>
  <c r="BZ74" i="2"/>
  <c r="VA74" i="2"/>
  <c r="BY31" i="2"/>
  <c r="UZ31" i="2"/>
  <c r="BY57" i="2"/>
  <c r="UZ57" i="2"/>
  <c r="BY94" i="2"/>
  <c r="UZ94" i="2"/>
  <c r="BY45" i="2"/>
  <c r="UZ45" i="2"/>
  <c r="BY30" i="2"/>
  <c r="UZ30" i="2"/>
  <c r="BY65" i="2"/>
  <c r="UZ65" i="2"/>
  <c r="SQ31" i="2"/>
  <c r="AAZ31" i="2" s="1"/>
  <c r="BY14" i="2"/>
  <c r="UZ14" i="2"/>
  <c r="BY10" i="2"/>
  <c r="UZ10" i="2"/>
  <c r="BZ79" i="2"/>
  <c r="VA79" i="2"/>
  <c r="BY96" i="2"/>
  <c r="UZ96" i="2"/>
  <c r="BZ83" i="2"/>
  <c r="VA83" i="2"/>
  <c r="BY9" i="2"/>
  <c r="UZ9" i="2"/>
  <c r="SK4" i="2"/>
  <c r="BY47" i="2"/>
  <c r="UZ47" i="2"/>
  <c r="BY25" i="2"/>
  <c r="UZ25" i="2"/>
  <c r="SQ35" i="2"/>
  <c r="AAZ35" i="2" s="1"/>
  <c r="SQ26" i="2"/>
  <c r="AAZ26" i="2" s="1"/>
  <c r="BY29" i="2"/>
  <c r="UZ29" i="2"/>
  <c r="SQ13" i="2"/>
  <c r="AAZ13" i="2" s="1"/>
  <c r="SQ28" i="2"/>
  <c r="AAZ28" i="2" s="1"/>
  <c r="BY39" i="2"/>
  <c r="UZ39" i="2"/>
  <c r="BY73" i="2"/>
  <c r="UZ73" i="2"/>
  <c r="SQ39" i="2"/>
  <c r="AAZ39" i="2" s="1"/>
  <c r="BY43" i="2"/>
  <c r="UZ43" i="2"/>
  <c r="SQ45" i="2"/>
  <c r="AAZ45" i="2" s="1"/>
  <c r="BY75" i="2"/>
  <c r="UZ75" i="2"/>
  <c r="BY11" i="2"/>
  <c r="UZ11" i="2"/>
  <c r="BY22" i="2"/>
  <c r="UZ22" i="2"/>
  <c r="BZ44" i="2"/>
  <c r="VA44" i="2"/>
  <c r="SQ57" i="2"/>
  <c r="AAZ57" i="2" s="1"/>
  <c r="BY17" i="2"/>
  <c r="UZ17" i="2"/>
  <c r="UZ16" i="2"/>
  <c r="SQ49" i="2"/>
  <c r="AAZ49" i="2" s="1"/>
  <c r="SQ22" i="2"/>
  <c r="AAZ22" i="2" s="1"/>
  <c r="BY84" i="2"/>
  <c r="UZ84" i="2"/>
  <c r="BZ72" i="2"/>
  <c r="VA72" i="2"/>
  <c r="SQ55" i="2"/>
  <c r="AAZ55" i="2" s="1"/>
  <c r="SQ38" i="2"/>
  <c r="AAZ38" i="2" s="1"/>
  <c r="BZ90" i="2"/>
  <c r="VA90" i="2"/>
  <c r="BY50" i="2"/>
  <c r="UZ50" i="2"/>
  <c r="SQ37" i="2"/>
  <c r="AAZ37" i="2" s="1"/>
  <c r="GT68" i="2"/>
  <c r="BH61" i="29" l="1"/>
  <c r="BH86" i="29"/>
  <c r="BH84" i="29"/>
  <c r="BH88" i="29"/>
  <c r="BH63" i="29"/>
  <c r="BH64" i="29"/>
  <c r="BH81" i="29"/>
  <c r="BH56" i="29"/>
  <c r="BG74" i="29"/>
  <c r="CL74" i="29" s="1"/>
  <c r="BG98" i="29"/>
  <c r="CL98" i="29" s="1"/>
  <c r="BG79" i="29"/>
  <c r="CL79" i="29" s="1"/>
  <c r="CL95" i="29"/>
  <c r="CL6" i="29"/>
  <c r="CL61" i="29"/>
  <c r="CL73" i="29"/>
  <c r="CL46" i="29"/>
  <c r="GU72" i="2"/>
  <c r="BI72" i="29" s="1"/>
  <c r="CL63" i="29"/>
  <c r="GU48" i="2"/>
  <c r="BI48" i="29" s="1"/>
  <c r="CL72" i="29"/>
  <c r="CL53" i="29"/>
  <c r="CL14" i="29"/>
  <c r="CL84" i="29"/>
  <c r="CL81" i="29"/>
  <c r="CL48" i="29"/>
  <c r="CL89" i="29"/>
  <c r="CL71" i="29"/>
  <c r="CL33" i="29"/>
  <c r="CL88" i="29"/>
  <c r="CL56" i="29"/>
  <c r="AAT4" i="2"/>
  <c r="CI4" i="29"/>
  <c r="GP3" i="2"/>
  <c r="PE4" i="2"/>
  <c r="CL92" i="29"/>
  <c r="CL82" i="29"/>
  <c r="CL67" i="29"/>
  <c r="CL5" i="29"/>
  <c r="CL93" i="29"/>
  <c r="CL96" i="29"/>
  <c r="CL94" i="29"/>
  <c r="CL75" i="29"/>
  <c r="CL8" i="29"/>
  <c r="CM70" i="29"/>
  <c r="CL83" i="29"/>
  <c r="BH94" i="29"/>
  <c r="BH73" i="29"/>
  <c r="BH89" i="29"/>
  <c r="BH65" i="29"/>
  <c r="CM65" i="29" s="1"/>
  <c r="BH91" i="29"/>
  <c r="CM91" i="29" s="1"/>
  <c r="BH69" i="29"/>
  <c r="CM69" i="29" s="1"/>
  <c r="CL97" i="29"/>
  <c r="BI70" i="29"/>
  <c r="BH6" i="29"/>
  <c r="BH83" i="29"/>
  <c r="BH66" i="29"/>
  <c r="CL36" i="29"/>
  <c r="CL76" i="29"/>
  <c r="CL32" i="29"/>
  <c r="BG90" i="29"/>
  <c r="CL90" i="29" s="1"/>
  <c r="BH47" i="29"/>
  <c r="BH67" i="29"/>
  <c r="BH95" i="29"/>
  <c r="BH77" i="29"/>
  <c r="CM77" i="29" s="1"/>
  <c r="BH5" i="29"/>
  <c r="BH93" i="29"/>
  <c r="BH71" i="29"/>
  <c r="CL52" i="29"/>
  <c r="CL68" i="29"/>
  <c r="BH32" i="29"/>
  <c r="BH11" i="29"/>
  <c r="CM11" i="29" s="1"/>
  <c r="BG49" i="29"/>
  <c r="CL49" i="29" s="1"/>
  <c r="BH30" i="29"/>
  <c r="CM30" i="29" s="1"/>
  <c r="BG10" i="29"/>
  <c r="CL10" i="29" s="1"/>
  <c r="BH17" i="29"/>
  <c r="CM17" i="29" s="1"/>
  <c r="BH35" i="29"/>
  <c r="CM35" i="29" s="1"/>
  <c r="BH39" i="29"/>
  <c r="CM39" i="29" s="1"/>
  <c r="BH22" i="29"/>
  <c r="CM22" i="29" s="1"/>
  <c r="BG42" i="29"/>
  <c r="CL42" i="29" s="1"/>
  <c r="BH34" i="29"/>
  <c r="CM34" i="29" s="1"/>
  <c r="BH18" i="29"/>
  <c r="CM18" i="29" s="1"/>
  <c r="BH26" i="29"/>
  <c r="CM26" i="29" s="1"/>
  <c r="CH100" i="29"/>
  <c r="CH3" i="29" s="1"/>
  <c r="AAZ52" i="2"/>
  <c r="BH20" i="29"/>
  <c r="CM20" i="29" s="1"/>
  <c r="BH38" i="29"/>
  <c r="CM38" i="29" s="1"/>
  <c r="BH8" i="29"/>
  <c r="BH50" i="29"/>
  <c r="CM50" i="29" s="1"/>
  <c r="BG43" i="29"/>
  <c r="CL43" i="29" s="1"/>
  <c r="BG24" i="29"/>
  <c r="CL24" i="29" s="1"/>
  <c r="BG45" i="29"/>
  <c r="CL45" i="29" s="1"/>
  <c r="BG29" i="29"/>
  <c r="BH7" i="29"/>
  <c r="CM7" i="29" s="1"/>
  <c r="BH19" i="29"/>
  <c r="CM19" i="29" s="1"/>
  <c r="BH96" i="29"/>
  <c r="BH62" i="29"/>
  <c r="CM62" i="29" s="1"/>
  <c r="BG44" i="29"/>
  <c r="CL44" i="29" s="1"/>
  <c r="BG55" i="29"/>
  <c r="CL55" i="29" s="1"/>
  <c r="BI87" i="29"/>
  <c r="CN87" i="29" s="1"/>
  <c r="BH25" i="29"/>
  <c r="CM25" i="29" s="1"/>
  <c r="CI47" i="29"/>
  <c r="CI64" i="29"/>
  <c r="BH21" i="29"/>
  <c r="CM21" i="29" s="1"/>
  <c r="BH57" i="29"/>
  <c r="CM57" i="29" s="1"/>
  <c r="BH37" i="29"/>
  <c r="CM37" i="29" s="1"/>
  <c r="BH28" i="29"/>
  <c r="CM28" i="29" s="1"/>
  <c r="BH9" i="29"/>
  <c r="CM9" i="29" s="1"/>
  <c r="EO78" i="29"/>
  <c r="BH27" i="29"/>
  <c r="CM27" i="29" s="1"/>
  <c r="BH58" i="29"/>
  <c r="CM58" i="29" s="1"/>
  <c r="BH23" i="29"/>
  <c r="CM23" i="29" s="1"/>
  <c r="BH52" i="29"/>
  <c r="BH4" i="29"/>
  <c r="BH51" i="29"/>
  <c r="CM51" i="29" s="1"/>
  <c r="DK78" i="29"/>
  <c r="BH41" i="29"/>
  <c r="CM41" i="29" s="1"/>
  <c r="BH46" i="29"/>
  <c r="BH13" i="29"/>
  <c r="CM13" i="29" s="1"/>
  <c r="BH59" i="29"/>
  <c r="CM59" i="29" s="1"/>
  <c r="BH31" i="29"/>
  <c r="CM31" i="29" s="1"/>
  <c r="BH14" i="29"/>
  <c r="BG40" i="29"/>
  <c r="CL40" i="29" s="1"/>
  <c r="BG54" i="29"/>
  <c r="CL54" i="29" s="1"/>
  <c r="BF3" i="29"/>
  <c r="BH12" i="29"/>
  <c r="CM12" i="29" s="1"/>
  <c r="DK76" i="29"/>
  <c r="EO76" i="29"/>
  <c r="GQ4" i="2"/>
  <c r="CM85" i="29"/>
  <c r="CL66" i="29"/>
  <c r="CJ47" i="29"/>
  <c r="CM78" i="29"/>
  <c r="CL86" i="29"/>
  <c r="CM15" i="29"/>
  <c r="CL16" i="29"/>
  <c r="CL80" i="29"/>
  <c r="SQ32" i="2"/>
  <c r="AAZ32" i="2" s="1"/>
  <c r="SQ36" i="2"/>
  <c r="AAZ36" i="2" s="1"/>
  <c r="SQ76" i="2"/>
  <c r="AAZ76" i="2" s="1"/>
  <c r="GU94" i="2"/>
  <c r="BI53" i="29" s="1"/>
  <c r="GT32" i="2"/>
  <c r="GU16" i="2"/>
  <c r="GU58" i="2"/>
  <c r="GU96" i="2"/>
  <c r="GT52" i="2"/>
  <c r="GU64" i="2"/>
  <c r="GU34" i="2"/>
  <c r="GU73" i="2"/>
  <c r="GU14" i="2"/>
  <c r="GU31" i="2"/>
  <c r="GU35" i="2"/>
  <c r="GU10" i="2"/>
  <c r="GU11" i="2"/>
  <c r="GT74" i="2"/>
  <c r="BH60" i="29" s="1"/>
  <c r="GU43" i="2"/>
  <c r="GU65" i="2"/>
  <c r="GU77" i="2"/>
  <c r="GU69" i="2"/>
  <c r="GU57" i="2"/>
  <c r="GU49" i="2"/>
  <c r="GU41" i="2"/>
  <c r="GT79" i="2"/>
  <c r="BH16" i="29" s="1"/>
  <c r="GU21" i="2"/>
  <c r="GU15" i="2"/>
  <c r="GU85" i="2"/>
  <c r="GT90" i="2"/>
  <c r="CM53" i="29" s="1"/>
  <c r="GU51" i="2"/>
  <c r="GU63" i="2"/>
  <c r="GU20" i="2"/>
  <c r="GT76" i="2"/>
  <c r="CM76" i="29" s="1"/>
  <c r="GU28" i="2"/>
  <c r="GU84" i="2"/>
  <c r="BI85" i="29" s="1"/>
  <c r="GU80" i="2"/>
  <c r="BI80" i="29" s="1"/>
  <c r="GV53" i="2"/>
  <c r="GU45" i="2"/>
  <c r="GU37" i="2"/>
  <c r="GU19" i="2"/>
  <c r="GU18" i="2"/>
  <c r="GU17" i="2"/>
  <c r="GU81" i="2"/>
  <c r="GV82" i="2"/>
  <c r="GU26" i="2"/>
  <c r="GU47" i="2"/>
  <c r="GU27" i="2"/>
  <c r="GU55" i="2"/>
  <c r="GU39" i="2"/>
  <c r="GU88" i="2"/>
  <c r="GU25" i="2"/>
  <c r="GU9" i="2"/>
  <c r="GT87" i="2"/>
  <c r="BH68" i="29" s="1"/>
  <c r="GU56" i="2"/>
  <c r="GU8" i="2"/>
  <c r="GU50" i="2"/>
  <c r="GU46" i="2"/>
  <c r="GV70" i="2"/>
  <c r="GV54" i="2"/>
  <c r="GV38" i="2"/>
  <c r="GU22" i="2"/>
  <c r="GU13" i="2"/>
  <c r="GV40" i="2"/>
  <c r="GU7" i="2"/>
  <c r="GU71" i="2"/>
  <c r="GU61" i="2"/>
  <c r="GU92" i="2"/>
  <c r="BI81" i="29" s="1"/>
  <c r="GU93" i="2"/>
  <c r="GU75" i="2"/>
  <c r="GU95" i="2"/>
  <c r="GU24" i="2"/>
  <c r="GV78" i="2"/>
  <c r="GV62" i="2"/>
  <c r="GV30" i="2"/>
  <c r="GV86" i="2"/>
  <c r="GT36" i="2"/>
  <c r="GU60" i="2"/>
  <c r="GU23" i="2"/>
  <c r="GU89" i="2"/>
  <c r="GU12" i="2"/>
  <c r="GU97" i="2"/>
  <c r="GU6" i="2"/>
  <c r="GU91" i="2"/>
  <c r="GU33" i="2"/>
  <c r="GU29" i="2"/>
  <c r="GU83" i="2"/>
  <c r="GU59" i="2"/>
  <c r="GU66" i="2"/>
  <c r="GU5" i="2"/>
  <c r="GT44" i="2"/>
  <c r="BH33" i="29" s="1"/>
  <c r="EF4" i="2"/>
  <c r="EF3" i="2" s="1"/>
  <c r="YJ31" i="2"/>
  <c r="ZO31" i="2"/>
  <c r="YK51" i="2"/>
  <c r="ZP51" i="2"/>
  <c r="YJ39" i="2"/>
  <c r="ZO39" i="2"/>
  <c r="YL76" i="2"/>
  <c r="ZQ76" i="2"/>
  <c r="YJ9" i="2"/>
  <c r="ZO9" i="2"/>
  <c r="YJ19" i="2"/>
  <c r="ZO19" i="2"/>
  <c r="YK41" i="2"/>
  <c r="ZP41" i="2"/>
  <c r="YJ25" i="2"/>
  <c r="ZO25" i="2"/>
  <c r="YJ32" i="2"/>
  <c r="ZO32" i="2"/>
  <c r="YJ18" i="2"/>
  <c r="ZO18" i="2"/>
  <c r="YJ52" i="2"/>
  <c r="ZO52" i="2"/>
  <c r="YK38" i="2"/>
  <c r="ZP38" i="2"/>
  <c r="YJ29" i="2"/>
  <c r="ZO29" i="2"/>
  <c r="YJ49" i="2"/>
  <c r="ZO49" i="2"/>
  <c r="YJ20" i="2"/>
  <c r="ZO20" i="2"/>
  <c r="YK62" i="2"/>
  <c r="ZP62" i="2"/>
  <c r="YJ28" i="2"/>
  <c r="ZO28" i="2"/>
  <c r="YJ27" i="2"/>
  <c r="ZO27" i="2"/>
  <c r="YJ37" i="2"/>
  <c r="ZO37" i="2"/>
  <c r="YJ22" i="2"/>
  <c r="ZO22" i="2"/>
  <c r="YJ45" i="2"/>
  <c r="ZO45" i="2"/>
  <c r="YJ58" i="2"/>
  <c r="EP78" i="29" s="1"/>
  <c r="ZO58" i="2"/>
  <c r="YK55" i="2"/>
  <c r="ZP55" i="2"/>
  <c r="YK50" i="2"/>
  <c r="ZP50" i="2"/>
  <c r="YJ23" i="2"/>
  <c r="ZO23" i="2"/>
  <c r="YJ12" i="2"/>
  <c r="ZO12" i="2"/>
  <c r="YJ36" i="2"/>
  <c r="ZO36" i="2"/>
  <c r="YJ40" i="2"/>
  <c r="ZO40" i="2"/>
  <c r="YJ13" i="2"/>
  <c r="ZO13" i="2"/>
  <c r="YJ21" i="2"/>
  <c r="ZO21" i="2"/>
  <c r="YJ43" i="2"/>
  <c r="ZO43" i="2"/>
  <c r="YJ17" i="2"/>
  <c r="ZO17" i="2"/>
  <c r="YL57" i="2"/>
  <c r="ZQ57" i="2"/>
  <c r="YJ30" i="2"/>
  <c r="ZO30" i="2"/>
  <c r="YJ26" i="2"/>
  <c r="ZO26" i="2"/>
  <c r="YK78" i="2"/>
  <c r="ZP78" i="2"/>
  <c r="YJ35" i="2"/>
  <c r="ZO35" i="2"/>
  <c r="RN78" i="2"/>
  <c r="RN58" i="2"/>
  <c r="RN52" i="2"/>
  <c r="RN40" i="2"/>
  <c r="RN36" i="2"/>
  <c r="RN30" i="2"/>
  <c r="RN26" i="2"/>
  <c r="RN20" i="2"/>
  <c r="RN18" i="2"/>
  <c r="RN51" i="2"/>
  <c r="RN49" i="2"/>
  <c r="RN39" i="2"/>
  <c r="RN35" i="2"/>
  <c r="RN29" i="2"/>
  <c r="RN27" i="2"/>
  <c r="RN25" i="2"/>
  <c r="RN21" i="2"/>
  <c r="RN17" i="2"/>
  <c r="RN9" i="2"/>
  <c r="RN76" i="2"/>
  <c r="RN62" i="2"/>
  <c r="RN50" i="2"/>
  <c r="RN38" i="2"/>
  <c r="RN32" i="2"/>
  <c r="RN28" i="2"/>
  <c r="RN22" i="2"/>
  <c r="RN12" i="2"/>
  <c r="RN4" i="2"/>
  <c r="RN57" i="2"/>
  <c r="RN55" i="2"/>
  <c r="RN45" i="2"/>
  <c r="RN43" i="2"/>
  <c r="RN41" i="2"/>
  <c r="RN37" i="2"/>
  <c r="RN31" i="2"/>
  <c r="RN23" i="2"/>
  <c r="RN19" i="2"/>
  <c r="RN13" i="2"/>
  <c r="TQ32" i="2"/>
  <c r="WA32" i="2" s="1"/>
  <c r="XF32" i="2" s="1"/>
  <c r="TS57" i="2"/>
  <c r="WC57" i="2" s="1"/>
  <c r="XH57" i="2" s="1"/>
  <c r="TQ49" i="2"/>
  <c r="WA49" i="2" s="1"/>
  <c r="XF49" i="2" s="1"/>
  <c r="TQ36" i="2"/>
  <c r="WA36" i="2" s="1"/>
  <c r="XF36" i="2" s="1"/>
  <c r="TQ18" i="2"/>
  <c r="WA18" i="2" s="1"/>
  <c r="XF18" i="2" s="1"/>
  <c r="TQ40" i="2"/>
  <c r="WA40" i="2" s="1"/>
  <c r="XF40" i="2" s="1"/>
  <c r="TR62" i="2"/>
  <c r="WB62" i="2" s="1"/>
  <c r="XG62" i="2" s="1"/>
  <c r="TQ26" i="2"/>
  <c r="WA26" i="2" s="1"/>
  <c r="XF26" i="2" s="1"/>
  <c r="TQ21" i="2"/>
  <c r="WA21" i="2" s="1"/>
  <c r="XF21" i="2" s="1"/>
  <c r="TR38" i="2"/>
  <c r="WB38" i="2" s="1"/>
  <c r="XG38" i="2" s="1"/>
  <c r="TQ43" i="2"/>
  <c r="WA43" i="2" s="1"/>
  <c r="XF43" i="2" s="1"/>
  <c r="TQ17" i="2"/>
  <c r="WA17" i="2" s="1"/>
  <c r="XF17" i="2" s="1"/>
  <c r="TQ29" i="2"/>
  <c r="WA29" i="2" s="1"/>
  <c r="XF29" i="2" s="1"/>
  <c r="TQ12" i="2"/>
  <c r="WA12" i="2" s="1"/>
  <c r="XF12" i="2" s="1"/>
  <c r="TQ20" i="2"/>
  <c r="WA20" i="2" s="1"/>
  <c r="XF20" i="2" s="1"/>
  <c r="TQ30" i="2"/>
  <c r="WA30" i="2" s="1"/>
  <c r="XF30" i="2" s="1"/>
  <c r="TQ13" i="2"/>
  <c r="WA13" i="2" s="1"/>
  <c r="XF13" i="2" s="1"/>
  <c r="TQ52" i="2"/>
  <c r="WA52" i="2" s="1"/>
  <c r="XF52" i="2" s="1"/>
  <c r="TR78" i="2"/>
  <c r="WB78" i="2" s="1"/>
  <c r="XG78" i="2" s="1"/>
  <c r="TQ28" i="2"/>
  <c r="WA28" i="2" s="1"/>
  <c r="XF28" i="2" s="1"/>
  <c r="TQ35" i="2"/>
  <c r="WA35" i="2" s="1"/>
  <c r="XF35" i="2" s="1"/>
  <c r="TQ27" i="2"/>
  <c r="WA27" i="2" s="1"/>
  <c r="XF27" i="2" s="1"/>
  <c r="DL76" i="29" s="1"/>
  <c r="GU67" i="2"/>
  <c r="TQ19" i="2"/>
  <c r="WA19" i="2" s="1"/>
  <c r="XF19" i="2" s="1"/>
  <c r="TR55" i="2"/>
  <c r="WB55" i="2" s="1"/>
  <c r="XG55" i="2" s="1"/>
  <c r="TQ25" i="2"/>
  <c r="WA25" i="2" s="1"/>
  <c r="XF25" i="2" s="1"/>
  <c r="TR50" i="2"/>
  <c r="WB50" i="2" s="1"/>
  <c r="XG50" i="2" s="1"/>
  <c r="TS76" i="2"/>
  <c r="WC76" i="2" s="1"/>
  <c r="XH76" i="2" s="1"/>
  <c r="TQ22" i="2"/>
  <c r="WA22" i="2" s="1"/>
  <c r="XF22" i="2" s="1"/>
  <c r="TQ9" i="2"/>
  <c r="WA9" i="2" s="1"/>
  <c r="XF9" i="2" s="1"/>
  <c r="TQ45" i="2"/>
  <c r="WA45" i="2" s="1"/>
  <c r="XF45" i="2" s="1"/>
  <c r="TQ31" i="2"/>
  <c r="WA31" i="2" s="1"/>
  <c r="XF31" i="2" s="1"/>
  <c r="TQ37" i="2"/>
  <c r="WA37" i="2" s="1"/>
  <c r="XF37" i="2" s="1"/>
  <c r="TR41" i="2"/>
  <c r="WB41" i="2" s="1"/>
  <c r="XG41" i="2" s="1"/>
  <c r="TQ58" i="2"/>
  <c r="WA58" i="2" s="1"/>
  <c r="XF58" i="2" s="1"/>
  <c r="DL78" i="29" s="1"/>
  <c r="TR51" i="2"/>
  <c r="WB51" i="2" s="1"/>
  <c r="XG51" i="2" s="1"/>
  <c r="TQ39" i="2"/>
  <c r="WA39" i="2" s="1"/>
  <c r="XF39" i="2" s="1"/>
  <c r="TQ4" i="2"/>
  <c r="WA4" i="2" s="1"/>
  <c r="XF4" i="2" s="1"/>
  <c r="TQ23" i="2"/>
  <c r="WA23" i="2" s="1"/>
  <c r="XF23" i="2" s="1"/>
  <c r="VZ4" i="2"/>
  <c r="XE4" i="2" s="1"/>
  <c r="SR37" i="2"/>
  <c r="ABA37" i="2" s="1"/>
  <c r="SR38" i="2"/>
  <c r="ABA38" i="2" s="1"/>
  <c r="BZ84" i="2"/>
  <c r="VA84" i="2"/>
  <c r="SR22" i="2"/>
  <c r="ABA22" i="2" s="1"/>
  <c r="VA16" i="2"/>
  <c r="SR57" i="2"/>
  <c r="ABA57" i="2" s="1"/>
  <c r="BZ22" i="2"/>
  <c r="VA22" i="2"/>
  <c r="BZ75" i="2"/>
  <c r="VA75" i="2"/>
  <c r="SR45" i="2"/>
  <c r="ABA45" i="2" s="1"/>
  <c r="SR39" i="2"/>
  <c r="ABA39" i="2" s="1"/>
  <c r="BZ39" i="2"/>
  <c r="VA39" i="2"/>
  <c r="SR13" i="2"/>
  <c r="ABA13" i="2" s="1"/>
  <c r="SR26" i="2"/>
  <c r="ABA26" i="2" s="1"/>
  <c r="BZ25" i="2"/>
  <c r="VA25" i="2"/>
  <c r="BZ47" i="2"/>
  <c r="VA47" i="2"/>
  <c r="SL4" i="2"/>
  <c r="CA83" i="2"/>
  <c r="VB83" i="2"/>
  <c r="CA79" i="2"/>
  <c r="VB79" i="2"/>
  <c r="BZ14" i="2"/>
  <c r="VA14" i="2"/>
  <c r="BZ65" i="2"/>
  <c r="VA65" i="2"/>
  <c r="BZ45" i="2"/>
  <c r="VA45" i="2"/>
  <c r="BZ31" i="2"/>
  <c r="VA31" i="2"/>
  <c r="CA80" i="2"/>
  <c r="VB80" i="2"/>
  <c r="SR43" i="2"/>
  <c r="ABA43" i="2" s="1"/>
  <c r="BZ71" i="2"/>
  <c r="VA71" i="2"/>
  <c r="SR25" i="2"/>
  <c r="ABA25" i="2" s="1"/>
  <c r="BZ69" i="2"/>
  <c r="VA69" i="2"/>
  <c r="BZ13" i="2"/>
  <c r="VA13" i="2"/>
  <c r="BZ70" i="2"/>
  <c r="VA70" i="2"/>
  <c r="BZ20" i="2"/>
  <c r="VA20" i="2"/>
  <c r="BZ24" i="2"/>
  <c r="VA24" i="2"/>
  <c r="BZ56" i="2"/>
  <c r="VA56" i="2"/>
  <c r="BZ60" i="2"/>
  <c r="VA60" i="2"/>
  <c r="SR58" i="2"/>
  <c r="ABA58" i="2" s="1"/>
  <c r="SR12" i="2"/>
  <c r="ABA12" i="2" s="1"/>
  <c r="BZ62" i="2"/>
  <c r="VA62" i="2"/>
  <c r="SR18" i="2"/>
  <c r="ABA18" i="2" s="1"/>
  <c r="SR30" i="2"/>
  <c r="ABA30" i="2" s="1"/>
  <c r="SR21" i="2"/>
  <c r="ABA21" i="2" s="1"/>
  <c r="BZ34" i="2"/>
  <c r="VA34" i="2"/>
  <c r="BZ28" i="2"/>
  <c r="VA28" i="2"/>
  <c r="BZ27" i="2"/>
  <c r="VA27" i="2"/>
  <c r="BZ82" i="2"/>
  <c r="VA82" i="2"/>
  <c r="BZ88" i="2"/>
  <c r="VA88" i="2"/>
  <c r="BZ37" i="2"/>
  <c r="VA37" i="2"/>
  <c r="BZ41" i="2"/>
  <c r="VA41" i="2"/>
  <c r="BZ46" i="2"/>
  <c r="VA46" i="2"/>
  <c r="BZ61" i="2"/>
  <c r="VA61" i="2"/>
  <c r="BZ91" i="2"/>
  <c r="VA91" i="2"/>
  <c r="CA5" i="2"/>
  <c r="VB5" i="2"/>
  <c r="CA86" i="2"/>
  <c r="VB86" i="2"/>
  <c r="SR51" i="2"/>
  <c r="ABA51" i="2" s="1"/>
  <c r="BZ26" i="2"/>
  <c r="VA26" i="2"/>
  <c r="BZ49" i="2"/>
  <c r="VA49" i="2"/>
  <c r="CA32" i="2"/>
  <c r="VB32" i="2"/>
  <c r="SR50" i="2"/>
  <c r="ABA50" i="2" s="1"/>
  <c r="BZ92" i="2"/>
  <c r="VA92" i="2"/>
  <c r="CA48" i="2"/>
  <c r="VB48" i="2"/>
  <c r="BZ67" i="2"/>
  <c r="VA67" i="2"/>
  <c r="BZ35" i="2"/>
  <c r="VA35" i="2"/>
  <c r="BZ78" i="2"/>
  <c r="VA78" i="2"/>
  <c r="BZ63" i="2"/>
  <c r="VA63" i="2"/>
  <c r="SR40" i="2"/>
  <c r="ABA40" i="2" s="1"/>
  <c r="BZ59" i="2"/>
  <c r="VA59" i="2"/>
  <c r="BZ50" i="2"/>
  <c r="VA50" i="2"/>
  <c r="CA90" i="2"/>
  <c r="VB90" i="2"/>
  <c r="SR55" i="2"/>
  <c r="ABA55" i="2" s="1"/>
  <c r="CA72" i="2"/>
  <c r="VB72" i="2"/>
  <c r="SR49" i="2"/>
  <c r="ABA49" i="2" s="1"/>
  <c r="BZ17" i="2"/>
  <c r="VA17" i="2"/>
  <c r="CA44" i="2"/>
  <c r="VB44" i="2"/>
  <c r="BZ11" i="2"/>
  <c r="VA11" i="2"/>
  <c r="BZ43" i="2"/>
  <c r="VA43" i="2"/>
  <c r="BZ73" i="2"/>
  <c r="VA73" i="2"/>
  <c r="SR28" i="2"/>
  <c r="ABA28" i="2" s="1"/>
  <c r="BZ29" i="2"/>
  <c r="VA29" i="2"/>
  <c r="SR35" i="2"/>
  <c r="ABA35" i="2" s="1"/>
  <c r="BZ9" i="2"/>
  <c r="VA9" i="2"/>
  <c r="BZ96" i="2"/>
  <c r="VA96" i="2"/>
  <c r="BZ10" i="2"/>
  <c r="VA10" i="2"/>
  <c r="SR31" i="2"/>
  <c r="ABA31" i="2" s="1"/>
  <c r="BZ30" i="2"/>
  <c r="VA30" i="2"/>
  <c r="BZ94" i="2"/>
  <c r="VA94" i="2"/>
  <c r="BZ57" i="2"/>
  <c r="VA57" i="2"/>
  <c r="CA74" i="2"/>
  <c r="VB74" i="2"/>
  <c r="BZ64" i="2"/>
  <c r="VA64" i="2"/>
  <c r="BZ54" i="2"/>
  <c r="VA54" i="2"/>
  <c r="BZ23" i="2"/>
  <c r="VA23" i="2"/>
  <c r="BZ85" i="2"/>
  <c r="VA85" i="2"/>
  <c r="SR23" i="2"/>
  <c r="ABA23" i="2" s="1"/>
  <c r="CA52" i="2"/>
  <c r="VB52" i="2"/>
  <c r="BZ51" i="2"/>
  <c r="VA51" i="2"/>
  <c r="SR19" i="2"/>
  <c r="ABA19" i="2" s="1"/>
  <c r="BZ55" i="2"/>
  <c r="VA55" i="2"/>
  <c r="SR41" i="2"/>
  <c r="ABA41" i="2" s="1"/>
  <c r="BZ21" i="2"/>
  <c r="VA21" i="2"/>
  <c r="BZ7" i="2"/>
  <c r="VA7" i="2"/>
  <c r="BZ8" i="2"/>
  <c r="VA8" i="2"/>
  <c r="CA76" i="2"/>
  <c r="VB76" i="2"/>
  <c r="CA87" i="2"/>
  <c r="VB87" i="2"/>
  <c r="BZ38" i="2"/>
  <c r="VA38" i="2"/>
  <c r="SR17" i="2"/>
  <c r="ABA17" i="2" s="1"/>
  <c r="SR29" i="2"/>
  <c r="ABA29" i="2" s="1"/>
  <c r="BW4" i="2"/>
  <c r="BW3" i="2" s="1"/>
  <c r="UX4" i="2"/>
  <c r="UX3" i="2" s="1"/>
  <c r="BZ6" i="2"/>
  <c r="VA6" i="2"/>
  <c r="BZ97" i="2"/>
  <c r="VA97" i="2"/>
  <c r="BZ77" i="2"/>
  <c r="VA77" i="2"/>
  <c r="SR20" i="2"/>
  <c r="ABA20" i="2" s="1"/>
  <c r="BZ66" i="2"/>
  <c r="VA66" i="2"/>
  <c r="BZ12" i="2"/>
  <c r="VA12" i="2"/>
  <c r="SR9" i="2"/>
  <c r="ABA9" i="2" s="1"/>
  <c r="BZ89" i="2"/>
  <c r="VA89" i="2"/>
  <c r="BZ93" i="2"/>
  <c r="VA93" i="2"/>
  <c r="SR78" i="2"/>
  <c r="ABA78" i="2" s="1"/>
  <c r="BZ18" i="2"/>
  <c r="VA18" i="2"/>
  <c r="BZ95" i="2"/>
  <c r="VA95" i="2"/>
  <c r="BZ58" i="2"/>
  <c r="VA58" i="2"/>
  <c r="CA40" i="2"/>
  <c r="VB40" i="2"/>
  <c r="BZ68" i="2"/>
  <c r="VA68" i="2"/>
  <c r="CA81" i="2"/>
  <c r="VB81" i="2"/>
  <c r="BZ53" i="2"/>
  <c r="VA53" i="2"/>
  <c r="CA36" i="2"/>
  <c r="VB36" i="2"/>
  <c r="BZ15" i="2"/>
  <c r="VA15" i="2"/>
  <c r="SR27" i="2"/>
  <c r="ABA27" i="2" s="1"/>
  <c r="SR62" i="2"/>
  <c r="ABA62" i="2" s="1"/>
  <c r="BZ19" i="2"/>
  <c r="VA19" i="2"/>
  <c r="BZ33" i="2"/>
  <c r="VA33" i="2"/>
  <c r="GU68" i="2"/>
  <c r="TR4" i="2"/>
  <c r="BI63" i="29" l="1"/>
  <c r="BI64" i="29"/>
  <c r="BI75" i="29"/>
  <c r="BI92" i="29"/>
  <c r="BH74" i="29"/>
  <c r="CM74" i="29" s="1"/>
  <c r="BI84" i="29"/>
  <c r="BI88" i="29"/>
  <c r="BI61" i="29"/>
  <c r="BI86" i="29"/>
  <c r="BI15" i="29"/>
  <c r="BH98" i="29"/>
  <c r="CM98" i="29" s="1"/>
  <c r="BI56" i="29"/>
  <c r="BH79" i="29"/>
  <c r="CM79" i="29" s="1"/>
  <c r="CM95" i="29"/>
  <c r="CM61" i="29"/>
  <c r="CM6" i="29"/>
  <c r="CM73" i="29"/>
  <c r="GV72" i="2"/>
  <c r="BJ72" i="29" s="1"/>
  <c r="CM63" i="29"/>
  <c r="GV48" i="2"/>
  <c r="CM72" i="29"/>
  <c r="CM14" i="29"/>
  <c r="CM84" i="29"/>
  <c r="CM81" i="29"/>
  <c r="CM48" i="29"/>
  <c r="CM46" i="29"/>
  <c r="CM71" i="29"/>
  <c r="CM89" i="29"/>
  <c r="CM88" i="29"/>
  <c r="CM56" i="29"/>
  <c r="AAU4" i="2"/>
  <c r="CJ4" i="29"/>
  <c r="GQ3" i="2"/>
  <c r="PF4" i="2"/>
  <c r="CM75" i="29"/>
  <c r="CM82" i="29"/>
  <c r="CM92" i="29"/>
  <c r="CM96" i="29"/>
  <c r="CM93" i="29"/>
  <c r="CM5" i="29"/>
  <c r="CM67" i="29"/>
  <c r="CM8" i="29"/>
  <c r="CM94" i="29"/>
  <c r="CM83" i="29"/>
  <c r="CN70" i="29"/>
  <c r="BI93" i="29"/>
  <c r="BI71" i="29"/>
  <c r="BI5" i="29"/>
  <c r="BI82" i="29"/>
  <c r="BI36" i="29"/>
  <c r="BI6" i="29"/>
  <c r="BI95" i="29"/>
  <c r="BI77" i="29"/>
  <c r="CN77" i="29" s="1"/>
  <c r="BI47" i="29"/>
  <c r="BI67" i="29"/>
  <c r="CM36" i="29"/>
  <c r="BH90" i="29"/>
  <c r="CM90" i="29" s="1"/>
  <c r="BI66" i="29"/>
  <c r="BI83" i="29"/>
  <c r="BJ70" i="29"/>
  <c r="BH10" i="29"/>
  <c r="CM10" i="29" s="1"/>
  <c r="BH97" i="29"/>
  <c r="CM97" i="29" s="1"/>
  <c r="BI91" i="29"/>
  <c r="CN91" i="29" s="1"/>
  <c r="BI69" i="29"/>
  <c r="CN69" i="29" s="1"/>
  <c r="BI89" i="29"/>
  <c r="BI65" i="29"/>
  <c r="CN65" i="29" s="1"/>
  <c r="BI94" i="29"/>
  <c r="BI73" i="29"/>
  <c r="CM52" i="29"/>
  <c r="CM32" i="29"/>
  <c r="CM68" i="29"/>
  <c r="BI30" i="29"/>
  <c r="CN30" i="29" s="1"/>
  <c r="BI22" i="29"/>
  <c r="CN22" i="29" s="1"/>
  <c r="BI28" i="29"/>
  <c r="CN28" i="29" s="1"/>
  <c r="CM33" i="29"/>
  <c r="CM60" i="29"/>
  <c r="BI11" i="29"/>
  <c r="CN11" i="29" s="1"/>
  <c r="BI14" i="29"/>
  <c r="BH49" i="29"/>
  <c r="CM49" i="29" s="1"/>
  <c r="BI18" i="29"/>
  <c r="CN18" i="29" s="1"/>
  <c r="BI35" i="29"/>
  <c r="CN35" i="29" s="1"/>
  <c r="BI34" i="29"/>
  <c r="CN34" i="29" s="1"/>
  <c r="BI17" i="29"/>
  <c r="CN17" i="29" s="1"/>
  <c r="BH42" i="29"/>
  <c r="CM42" i="29" s="1"/>
  <c r="CI100" i="29"/>
  <c r="CI3" i="29" s="1"/>
  <c r="BG3" i="29"/>
  <c r="BH40" i="29"/>
  <c r="CM40" i="29" s="1"/>
  <c r="BH54" i="29"/>
  <c r="CM54" i="29" s="1"/>
  <c r="BI31" i="29"/>
  <c r="CN31" i="29" s="1"/>
  <c r="SR76" i="2"/>
  <c r="ABA76" i="2" s="1"/>
  <c r="BI13" i="29"/>
  <c r="CN13" i="29" s="1"/>
  <c r="BI59" i="29"/>
  <c r="CN59" i="29" s="1"/>
  <c r="BI41" i="29"/>
  <c r="CN41" i="29" s="1"/>
  <c r="BI46" i="29"/>
  <c r="CL29" i="29"/>
  <c r="BI27" i="29"/>
  <c r="CN27" i="29" s="1"/>
  <c r="BI58" i="29"/>
  <c r="CN58" i="29" s="1"/>
  <c r="BI20" i="29"/>
  <c r="CN20" i="29" s="1"/>
  <c r="BI37" i="29"/>
  <c r="CN37" i="29" s="1"/>
  <c r="BI21" i="29"/>
  <c r="CN21" i="29" s="1"/>
  <c r="BI57" i="29"/>
  <c r="CN57" i="29" s="1"/>
  <c r="BI32" i="29"/>
  <c r="BI39" i="29"/>
  <c r="CN39" i="29" s="1"/>
  <c r="BI4" i="29"/>
  <c r="BI51" i="29"/>
  <c r="CN51" i="29" s="1"/>
  <c r="BI23" i="29"/>
  <c r="CN23" i="29" s="1"/>
  <c r="BI52" i="29"/>
  <c r="BI38" i="29"/>
  <c r="CN38" i="29" s="1"/>
  <c r="BI25" i="29"/>
  <c r="CN25" i="29" s="1"/>
  <c r="BJ87" i="29"/>
  <c r="CO87" i="29" s="1"/>
  <c r="BH44" i="29"/>
  <c r="CM44" i="29" s="1"/>
  <c r="BH55" i="29"/>
  <c r="CM55" i="29" s="1"/>
  <c r="BI96" i="29"/>
  <c r="BI62" i="29"/>
  <c r="CN62" i="29" s="1"/>
  <c r="BI19" i="29"/>
  <c r="CN19" i="29" s="1"/>
  <c r="BI12" i="29"/>
  <c r="CN12" i="29" s="1"/>
  <c r="BI26" i="29"/>
  <c r="CN26" i="29" s="1"/>
  <c r="BI7" i="29"/>
  <c r="CN7" i="29" s="1"/>
  <c r="BH45" i="29"/>
  <c r="CM45" i="29" s="1"/>
  <c r="BH29" i="29"/>
  <c r="CM29" i="29" s="1"/>
  <c r="BH43" i="29"/>
  <c r="CM43" i="29" s="1"/>
  <c r="BH24" i="29"/>
  <c r="CM24" i="29" s="1"/>
  <c r="BI8" i="29"/>
  <c r="BI50" i="29"/>
  <c r="CN50" i="29" s="1"/>
  <c r="GR4" i="2"/>
  <c r="CJ64" i="29"/>
  <c r="BI9" i="29"/>
  <c r="CN9" i="29" s="1"/>
  <c r="EP76" i="29"/>
  <c r="CM66" i="29"/>
  <c r="CN85" i="29"/>
  <c r="CM86" i="29"/>
  <c r="CN78" i="29"/>
  <c r="CK47" i="29"/>
  <c r="CM80" i="29"/>
  <c r="CM16" i="29"/>
  <c r="CN15" i="29"/>
  <c r="SR52" i="2"/>
  <c r="ABA52" i="2" s="1"/>
  <c r="SR32" i="2"/>
  <c r="ABA32" i="2" s="1"/>
  <c r="SR36" i="2"/>
  <c r="ABA36" i="2" s="1"/>
  <c r="GU44" i="2"/>
  <c r="GV5" i="2"/>
  <c r="GV66" i="2"/>
  <c r="GV59" i="2"/>
  <c r="GV83" i="2"/>
  <c r="GV29" i="2"/>
  <c r="GV33" i="2"/>
  <c r="GV91" i="2"/>
  <c r="GV6" i="2"/>
  <c r="GV97" i="2"/>
  <c r="GV12" i="2"/>
  <c r="GV89" i="2"/>
  <c r="GV23" i="2"/>
  <c r="GV60" i="2"/>
  <c r="GU36" i="2"/>
  <c r="GW86" i="2"/>
  <c r="GW30" i="2"/>
  <c r="GW62" i="2"/>
  <c r="GW78" i="2"/>
  <c r="GV24" i="2"/>
  <c r="GV95" i="2"/>
  <c r="GV75" i="2"/>
  <c r="GV93" i="2"/>
  <c r="GV92" i="2"/>
  <c r="GV61" i="2"/>
  <c r="GV71" i="2"/>
  <c r="GV7" i="2"/>
  <c r="BJ82" i="29" s="1"/>
  <c r="GW40" i="2"/>
  <c r="GV13" i="2"/>
  <c r="GV22" i="2"/>
  <c r="GW38" i="2"/>
  <c r="GW54" i="2"/>
  <c r="GW70" i="2"/>
  <c r="GV46" i="2"/>
  <c r="BJ75" i="29" s="1"/>
  <c r="GV50" i="2"/>
  <c r="GV8" i="2"/>
  <c r="GV56" i="2"/>
  <c r="GU87" i="2"/>
  <c r="BI68" i="29" s="1"/>
  <c r="GV9" i="2"/>
  <c r="GV25" i="2"/>
  <c r="GV88" i="2"/>
  <c r="GV39" i="2"/>
  <c r="GV55" i="2"/>
  <c r="GV27" i="2"/>
  <c r="GV47" i="2"/>
  <c r="GV26" i="2"/>
  <c r="GW82" i="2"/>
  <c r="GV81" i="2"/>
  <c r="GV17" i="2"/>
  <c r="GV18" i="2"/>
  <c r="GV19" i="2"/>
  <c r="GV37" i="2"/>
  <c r="GV45" i="2"/>
  <c r="GW53" i="2"/>
  <c r="GV80" i="2"/>
  <c r="BJ80" i="29" s="1"/>
  <c r="GV84" i="2"/>
  <c r="BJ85" i="29" s="1"/>
  <c r="GV28" i="2"/>
  <c r="GU76" i="2"/>
  <c r="CN76" i="29" s="1"/>
  <c r="GV20" i="2"/>
  <c r="GV63" i="2"/>
  <c r="GV51" i="2"/>
  <c r="GU90" i="2"/>
  <c r="CN53" i="29" s="1"/>
  <c r="GV85" i="2"/>
  <c r="GV15" i="2"/>
  <c r="GV21" i="2"/>
  <c r="GU79" i="2"/>
  <c r="BI16" i="29" s="1"/>
  <c r="GV41" i="2"/>
  <c r="GV49" i="2"/>
  <c r="GV57" i="2"/>
  <c r="GV69" i="2"/>
  <c r="GV77" i="2"/>
  <c r="GV65" i="2"/>
  <c r="GV43" i="2"/>
  <c r="GU74" i="2"/>
  <c r="BI60" i="29" s="1"/>
  <c r="CN60" i="29" s="1"/>
  <c r="GV11" i="2"/>
  <c r="GV10" i="2"/>
  <c r="BJ15" i="29" s="1"/>
  <c r="GV35" i="2"/>
  <c r="GV31" i="2"/>
  <c r="GV14" i="2"/>
  <c r="GV73" i="2"/>
  <c r="GV34" i="2"/>
  <c r="GV64" i="2"/>
  <c r="GU52" i="2"/>
  <c r="GV96" i="2"/>
  <c r="GV58" i="2"/>
  <c r="GV16" i="2"/>
  <c r="GU32" i="2"/>
  <c r="GV94" i="2"/>
  <c r="BJ53" i="29" s="1"/>
  <c r="EG4" i="2"/>
  <c r="EG3" i="2" s="1"/>
  <c r="YJ4" i="2"/>
  <c r="ZO4" i="2"/>
  <c r="YL51" i="2"/>
  <c r="ZQ51" i="2"/>
  <c r="YK31" i="2"/>
  <c r="ZP31" i="2"/>
  <c r="YK9" i="2"/>
  <c r="ZP9" i="2"/>
  <c r="YK25" i="2"/>
  <c r="ZP25" i="2"/>
  <c r="YK28" i="2"/>
  <c r="ZP28" i="2"/>
  <c r="YK18" i="2"/>
  <c r="ZP18" i="2"/>
  <c r="YK32" i="2"/>
  <c r="ZP32" i="2"/>
  <c r="YK23" i="2"/>
  <c r="ZP23" i="2"/>
  <c r="YK58" i="2"/>
  <c r="ZP58" i="2"/>
  <c r="YK22" i="2"/>
  <c r="ZP22" i="2"/>
  <c r="YL55" i="2"/>
  <c r="ZQ55" i="2"/>
  <c r="YL78" i="2"/>
  <c r="ZQ78" i="2"/>
  <c r="YK30" i="2"/>
  <c r="ZP30" i="2"/>
  <c r="YK12" i="2"/>
  <c r="ZP12" i="2"/>
  <c r="YK43" i="2"/>
  <c r="ZP43" i="2"/>
  <c r="YK26" i="2"/>
  <c r="ZP26" i="2"/>
  <c r="YK36" i="2"/>
  <c r="ZP36" i="2"/>
  <c r="YK39" i="2"/>
  <c r="ZP39" i="2"/>
  <c r="YL41" i="2"/>
  <c r="ZQ41" i="2"/>
  <c r="YM76" i="2"/>
  <c r="ZR76" i="2"/>
  <c r="YK19" i="2"/>
  <c r="ZP19" i="2"/>
  <c r="YK27" i="2"/>
  <c r="ZP27" i="2"/>
  <c r="YK52" i="2"/>
  <c r="ZP52" i="2"/>
  <c r="YK20" i="2"/>
  <c r="ZP20" i="2"/>
  <c r="YK29" i="2"/>
  <c r="ZP29" i="2"/>
  <c r="YL38" i="2"/>
  <c r="ZQ38" i="2"/>
  <c r="YL62" i="2"/>
  <c r="ZQ62" i="2"/>
  <c r="YK49" i="2"/>
  <c r="ZP49" i="2"/>
  <c r="YK4" i="2"/>
  <c r="ZP4" i="2"/>
  <c r="YK37" i="2"/>
  <c r="ZP37" i="2"/>
  <c r="YK45" i="2"/>
  <c r="ZP45" i="2"/>
  <c r="YL50" i="2"/>
  <c r="ZQ50" i="2"/>
  <c r="YK35" i="2"/>
  <c r="ZP35" i="2"/>
  <c r="YK13" i="2"/>
  <c r="ZP13" i="2"/>
  <c r="YK17" i="2"/>
  <c r="ZP17" i="2"/>
  <c r="YK21" i="2"/>
  <c r="ZP21" i="2"/>
  <c r="YK40" i="2"/>
  <c r="ZP40" i="2"/>
  <c r="YM57" i="2"/>
  <c r="ZR57" i="2"/>
  <c r="RO13" i="2"/>
  <c r="RO19" i="2"/>
  <c r="RO23" i="2"/>
  <c r="RO31" i="2"/>
  <c r="RO37" i="2"/>
  <c r="RO41" i="2"/>
  <c r="RO43" i="2"/>
  <c r="RO45" i="2"/>
  <c r="RO55" i="2"/>
  <c r="RO57" i="2"/>
  <c r="RO4" i="2"/>
  <c r="RO12" i="2"/>
  <c r="RO22" i="2"/>
  <c r="RO28" i="2"/>
  <c r="RO32" i="2"/>
  <c r="RO38" i="2"/>
  <c r="RO50" i="2"/>
  <c r="RO62" i="2"/>
  <c r="RO76" i="2"/>
  <c r="RO9" i="2"/>
  <c r="RO17" i="2"/>
  <c r="RO21" i="2"/>
  <c r="RO25" i="2"/>
  <c r="RO27" i="2"/>
  <c r="RO29" i="2"/>
  <c r="RO35" i="2"/>
  <c r="RO39" i="2"/>
  <c r="RO49" i="2"/>
  <c r="RO51" i="2"/>
  <c r="RO18" i="2"/>
  <c r="RO20" i="2"/>
  <c r="RO26" i="2"/>
  <c r="RO30" i="2"/>
  <c r="RO36" i="2"/>
  <c r="RO40" i="2"/>
  <c r="RO52" i="2"/>
  <c r="RO58" i="2"/>
  <c r="RO78" i="2"/>
  <c r="TR20" i="2"/>
  <c r="WB20" i="2" s="1"/>
  <c r="XG20" i="2" s="1"/>
  <c r="TR45" i="2"/>
  <c r="WB45" i="2" s="1"/>
  <c r="XG45" i="2" s="1"/>
  <c r="TS50" i="2"/>
  <c r="WC50" i="2" s="1"/>
  <c r="XH50" i="2" s="1"/>
  <c r="TS55" i="2"/>
  <c r="WC55" i="2" s="1"/>
  <c r="XH55" i="2" s="1"/>
  <c r="TR49" i="2"/>
  <c r="WB49" i="2" s="1"/>
  <c r="XG49" i="2" s="1"/>
  <c r="TR18" i="2"/>
  <c r="WB18" i="2" s="1"/>
  <c r="XG18" i="2" s="1"/>
  <c r="TS78" i="2"/>
  <c r="WC78" i="2" s="1"/>
  <c r="XH78" i="2" s="1"/>
  <c r="TS41" i="2"/>
  <c r="WC41" i="2" s="1"/>
  <c r="XH41" i="2" s="1"/>
  <c r="TR17" i="2"/>
  <c r="WB17" i="2" s="1"/>
  <c r="XG17" i="2" s="1"/>
  <c r="TR21" i="2"/>
  <c r="WB21" i="2" s="1"/>
  <c r="XG21" i="2" s="1"/>
  <c r="TR26" i="2"/>
  <c r="WB26" i="2" s="1"/>
  <c r="XG26" i="2" s="1"/>
  <c r="TR13" i="2"/>
  <c r="WB13" i="2" s="1"/>
  <c r="XG13" i="2" s="1"/>
  <c r="TR30" i="2"/>
  <c r="WB30" i="2" s="1"/>
  <c r="XG30" i="2" s="1"/>
  <c r="TR31" i="2"/>
  <c r="WB31" i="2" s="1"/>
  <c r="XG31" i="2" s="1"/>
  <c r="TR9" i="2"/>
  <c r="WB9" i="2" s="1"/>
  <c r="XG9" i="2" s="1"/>
  <c r="TT76" i="2"/>
  <c r="WD76" i="2" s="1"/>
  <c r="XI76" i="2" s="1"/>
  <c r="TR25" i="2"/>
  <c r="WB25" i="2" s="1"/>
  <c r="XG25" i="2" s="1"/>
  <c r="TR36" i="2"/>
  <c r="WB36" i="2" s="1"/>
  <c r="XG36" i="2" s="1"/>
  <c r="TT57" i="2"/>
  <c r="WD57" i="2" s="1"/>
  <c r="XI57" i="2" s="1"/>
  <c r="TR27" i="2"/>
  <c r="WB27" i="2" s="1"/>
  <c r="XG27" i="2" s="1"/>
  <c r="TR28" i="2"/>
  <c r="WB28" i="2" s="1"/>
  <c r="XG28" i="2" s="1"/>
  <c r="TR58" i="2"/>
  <c r="WB58" i="2" s="1"/>
  <c r="XG58" i="2" s="1"/>
  <c r="TR29" i="2"/>
  <c r="WB29" i="2" s="1"/>
  <c r="XG29" i="2" s="1"/>
  <c r="TS38" i="2"/>
  <c r="WC38" i="2" s="1"/>
  <c r="XH38" i="2" s="1"/>
  <c r="TS62" i="2"/>
  <c r="WC62" i="2" s="1"/>
  <c r="XH62" i="2" s="1"/>
  <c r="TR19" i="2"/>
  <c r="WB19" i="2" s="1"/>
  <c r="XG19" i="2" s="1"/>
  <c r="GV67" i="2"/>
  <c r="BJ38" i="29" s="1"/>
  <c r="TR23" i="2"/>
  <c r="WB23" i="2" s="1"/>
  <c r="XG23" i="2" s="1"/>
  <c r="TR52" i="2"/>
  <c r="WB52" i="2" s="1"/>
  <c r="XG52" i="2" s="1"/>
  <c r="TR37" i="2"/>
  <c r="WB37" i="2" s="1"/>
  <c r="XG37" i="2" s="1"/>
  <c r="TR22" i="2"/>
  <c r="WB22" i="2" s="1"/>
  <c r="XG22" i="2" s="1"/>
  <c r="TR40" i="2"/>
  <c r="WB40" i="2" s="1"/>
  <c r="XG40" i="2" s="1"/>
  <c r="TR35" i="2"/>
  <c r="WB35" i="2" s="1"/>
  <c r="XG35" i="2" s="1"/>
  <c r="TR39" i="2"/>
  <c r="WB39" i="2" s="1"/>
  <c r="XG39" i="2" s="1"/>
  <c r="TS51" i="2"/>
  <c r="WC51" i="2" s="1"/>
  <c r="XH51" i="2" s="1"/>
  <c r="TR12" i="2"/>
  <c r="WB12" i="2" s="1"/>
  <c r="XG12" i="2" s="1"/>
  <c r="TR43" i="2"/>
  <c r="WB43" i="2" s="1"/>
  <c r="XG43" i="2" s="1"/>
  <c r="TR32" i="2"/>
  <c r="WB32" i="2" s="1"/>
  <c r="XG32" i="2" s="1"/>
  <c r="WB4" i="2"/>
  <c r="XG4" i="2" s="1"/>
  <c r="SS21" i="2"/>
  <c r="ABB21" i="2" s="1"/>
  <c r="SS18" i="2"/>
  <c r="ABB18" i="2" s="1"/>
  <c r="SS12" i="2"/>
  <c r="ABB12" i="2" s="1"/>
  <c r="CA56" i="2"/>
  <c r="VB56" i="2"/>
  <c r="CA24" i="2"/>
  <c r="VB24" i="2"/>
  <c r="CA70" i="2"/>
  <c r="VB70" i="2"/>
  <c r="CA69" i="2"/>
  <c r="VB69" i="2"/>
  <c r="SS25" i="2"/>
  <c r="ABB25" i="2" s="1"/>
  <c r="SS43" i="2"/>
  <c r="ABB43" i="2" s="1"/>
  <c r="CA31" i="2"/>
  <c r="VB31" i="2"/>
  <c r="CA45" i="2"/>
  <c r="VB45" i="2"/>
  <c r="CA14" i="2"/>
  <c r="VB14" i="2"/>
  <c r="CB83" i="2"/>
  <c r="VC83" i="2"/>
  <c r="CA47" i="2"/>
  <c r="VB47" i="2"/>
  <c r="SS26" i="2"/>
  <c r="ABB26" i="2" s="1"/>
  <c r="CA39" i="2"/>
  <c r="VB39" i="2"/>
  <c r="SS45" i="2"/>
  <c r="ABB45" i="2" s="1"/>
  <c r="CA22" i="2"/>
  <c r="VB22" i="2"/>
  <c r="VB16" i="2"/>
  <c r="CA84" i="2"/>
  <c r="VB84" i="2"/>
  <c r="CA33" i="2"/>
  <c r="VB33" i="2"/>
  <c r="SS27" i="2"/>
  <c r="ABB27" i="2" s="1"/>
  <c r="CB36" i="2"/>
  <c r="VC36" i="2"/>
  <c r="CA53" i="2"/>
  <c r="VB53" i="2"/>
  <c r="CA68" i="2"/>
  <c r="VB68" i="2"/>
  <c r="CA58" i="2"/>
  <c r="VB58" i="2"/>
  <c r="CA18" i="2"/>
  <c r="VB18" i="2"/>
  <c r="CA93" i="2"/>
  <c r="VB93" i="2"/>
  <c r="SS9" i="2"/>
  <c r="ABB9" i="2" s="1"/>
  <c r="CA66" i="2"/>
  <c r="VB66" i="2"/>
  <c r="CA77" i="2"/>
  <c r="VB77" i="2"/>
  <c r="CA6" i="2"/>
  <c r="VB6" i="2"/>
  <c r="BX4" i="2"/>
  <c r="BX3" i="2" s="1"/>
  <c r="UY4" i="2"/>
  <c r="UY3" i="2" s="1"/>
  <c r="SS17" i="2"/>
  <c r="ABB17" i="2" s="1"/>
  <c r="CB87" i="2"/>
  <c r="VC87" i="2"/>
  <c r="CB76" i="2"/>
  <c r="VC76" i="2"/>
  <c r="CA8" i="2"/>
  <c r="VB8" i="2"/>
  <c r="CA7" i="2"/>
  <c r="VB7" i="2"/>
  <c r="CA55" i="2"/>
  <c r="VB55" i="2"/>
  <c r="CA51" i="2"/>
  <c r="VB51" i="2"/>
  <c r="SS23" i="2"/>
  <c r="ABB23" i="2" s="1"/>
  <c r="CA54" i="2"/>
  <c r="VB54" i="2"/>
  <c r="CB74" i="2"/>
  <c r="VC74" i="2"/>
  <c r="CA94" i="2"/>
  <c r="VB94" i="2"/>
  <c r="SS31" i="2"/>
  <c r="ABB31" i="2" s="1"/>
  <c r="CA96" i="2"/>
  <c r="VB96" i="2"/>
  <c r="SS35" i="2"/>
  <c r="ABB35" i="2" s="1"/>
  <c r="SS28" i="2"/>
  <c r="ABB28" i="2" s="1"/>
  <c r="CA43" i="2"/>
  <c r="VB43" i="2"/>
  <c r="CA11" i="2"/>
  <c r="VB11" i="2"/>
  <c r="CA17" i="2"/>
  <c r="VB17" i="2"/>
  <c r="CB72" i="2"/>
  <c r="VC72" i="2"/>
  <c r="CB90" i="2"/>
  <c r="VC90" i="2"/>
  <c r="CA59" i="2"/>
  <c r="VB59" i="2"/>
  <c r="CA63" i="2"/>
  <c r="VB63" i="2"/>
  <c r="CA35" i="2"/>
  <c r="VB35" i="2"/>
  <c r="CB48" i="2"/>
  <c r="VC48" i="2"/>
  <c r="CA92" i="2"/>
  <c r="VB92" i="2"/>
  <c r="CB32" i="2"/>
  <c r="VC32" i="2"/>
  <c r="CA26" i="2"/>
  <c r="VB26" i="2"/>
  <c r="CB86" i="2"/>
  <c r="VC86" i="2"/>
  <c r="CA91" i="2"/>
  <c r="VB91" i="2"/>
  <c r="CA41" i="2"/>
  <c r="VB41" i="2"/>
  <c r="CA88" i="2"/>
  <c r="VB88" i="2"/>
  <c r="CA82" i="2"/>
  <c r="VB82" i="2"/>
  <c r="CA28" i="2"/>
  <c r="VB28" i="2"/>
  <c r="CA19" i="2"/>
  <c r="VB19" i="2"/>
  <c r="SS62" i="2"/>
  <c r="ABB62" i="2" s="1"/>
  <c r="CA15" i="2"/>
  <c r="VB15" i="2"/>
  <c r="CB81" i="2"/>
  <c r="VC81" i="2"/>
  <c r="CB40" i="2"/>
  <c r="VC40" i="2"/>
  <c r="CA95" i="2"/>
  <c r="VB95" i="2"/>
  <c r="SS78" i="2"/>
  <c r="ABB78" i="2" s="1"/>
  <c r="CA89" i="2"/>
  <c r="VB89" i="2"/>
  <c r="CA12" i="2"/>
  <c r="VB12" i="2"/>
  <c r="SS20" i="2"/>
  <c r="ABB20" i="2" s="1"/>
  <c r="CA97" i="2"/>
  <c r="VB97" i="2"/>
  <c r="SS29" i="2"/>
  <c r="ABB29" i="2" s="1"/>
  <c r="CA38" i="2"/>
  <c r="VB38" i="2"/>
  <c r="CA21" i="2"/>
  <c r="VB21" i="2"/>
  <c r="SS41" i="2"/>
  <c r="ABB41" i="2" s="1"/>
  <c r="SS19" i="2"/>
  <c r="ABB19" i="2" s="1"/>
  <c r="CB52" i="2"/>
  <c r="VC52" i="2"/>
  <c r="CA85" i="2"/>
  <c r="VB85" i="2"/>
  <c r="CA23" i="2"/>
  <c r="VB23" i="2"/>
  <c r="CA64" i="2"/>
  <c r="VB64" i="2"/>
  <c r="CA57" i="2"/>
  <c r="VB57" i="2"/>
  <c r="CA30" i="2"/>
  <c r="VB30" i="2"/>
  <c r="CA10" i="2"/>
  <c r="VB10" i="2"/>
  <c r="CA9" i="2"/>
  <c r="VB9" i="2"/>
  <c r="CA29" i="2"/>
  <c r="VB29" i="2"/>
  <c r="CA73" i="2"/>
  <c r="VB73" i="2"/>
  <c r="CB44" i="2"/>
  <c r="VC44" i="2"/>
  <c r="SS49" i="2"/>
  <c r="ABB49" i="2" s="1"/>
  <c r="SS55" i="2"/>
  <c r="ABB55" i="2" s="1"/>
  <c r="CA50" i="2"/>
  <c r="VB50" i="2"/>
  <c r="SS40" i="2"/>
  <c r="ABB40" i="2" s="1"/>
  <c r="CA78" i="2"/>
  <c r="VB78" i="2"/>
  <c r="CA67" i="2"/>
  <c r="VB67" i="2"/>
  <c r="SS50" i="2"/>
  <c r="ABB50" i="2" s="1"/>
  <c r="CA49" i="2"/>
  <c r="VB49" i="2"/>
  <c r="SS51" i="2"/>
  <c r="ABB51" i="2" s="1"/>
  <c r="CB5" i="2"/>
  <c r="VC5" i="2"/>
  <c r="CA61" i="2"/>
  <c r="VB61" i="2"/>
  <c r="CA46" i="2"/>
  <c r="VB46" i="2"/>
  <c r="CA37" i="2"/>
  <c r="VB37" i="2"/>
  <c r="CA27" i="2"/>
  <c r="VB27" i="2"/>
  <c r="CA34" i="2"/>
  <c r="VB34" i="2"/>
  <c r="SS30" i="2"/>
  <c r="ABB30" i="2" s="1"/>
  <c r="CA62" i="2"/>
  <c r="VB62" i="2"/>
  <c r="SS58" i="2"/>
  <c r="ABB58" i="2" s="1"/>
  <c r="CA60" i="2"/>
  <c r="VB60" i="2"/>
  <c r="CA20" i="2"/>
  <c r="VB20" i="2"/>
  <c r="CA13" i="2"/>
  <c r="VB13" i="2"/>
  <c r="CA71" i="2"/>
  <c r="VB71" i="2"/>
  <c r="CB80" i="2"/>
  <c r="VC80" i="2"/>
  <c r="CA65" i="2"/>
  <c r="VB65" i="2"/>
  <c r="CB79" i="2"/>
  <c r="VC79" i="2"/>
  <c r="SM4" i="2"/>
  <c r="CA25" i="2"/>
  <c r="VB25" i="2"/>
  <c r="SS13" i="2"/>
  <c r="ABB13" i="2" s="1"/>
  <c r="SS39" i="2"/>
  <c r="ABB39" i="2" s="1"/>
  <c r="CA75" i="2"/>
  <c r="VB75" i="2"/>
  <c r="SS57" i="2"/>
  <c r="ABB57" i="2" s="1"/>
  <c r="SS22" i="2"/>
  <c r="ABB22" i="2" s="1"/>
  <c r="SS38" i="2"/>
  <c r="ABB38" i="2" s="1"/>
  <c r="SS37" i="2"/>
  <c r="ABB37" i="2" s="1"/>
  <c r="GV68" i="2"/>
  <c r="TS4" i="2"/>
  <c r="BJ61" i="29" l="1"/>
  <c r="BJ86" i="29"/>
  <c r="BJ84" i="29"/>
  <c r="BJ48" i="29"/>
  <c r="BJ64" i="29"/>
  <c r="BJ81" i="29"/>
  <c r="BJ92" i="29"/>
  <c r="BI98" i="29"/>
  <c r="CN98" i="29" s="1"/>
  <c r="BI79" i="29"/>
  <c r="CN79" i="29" s="1"/>
  <c r="BJ88" i="29"/>
  <c r="BJ63" i="29"/>
  <c r="BJ56" i="29"/>
  <c r="BI74" i="29"/>
  <c r="CN74" i="29" s="1"/>
  <c r="GW72" i="2"/>
  <c r="BK72" i="29" s="1"/>
  <c r="CN95" i="29"/>
  <c r="CN61" i="29"/>
  <c r="CN6" i="29"/>
  <c r="CN73" i="29"/>
  <c r="GW48" i="2"/>
  <c r="CN63" i="29"/>
  <c r="CN72" i="29"/>
  <c r="CN75" i="29"/>
  <c r="CN14" i="29"/>
  <c r="CN81" i="29"/>
  <c r="CN84" i="29"/>
  <c r="CN48" i="29"/>
  <c r="CN46" i="29"/>
  <c r="CJ100" i="29"/>
  <c r="CJ3" i="29" s="1"/>
  <c r="CN89" i="29"/>
  <c r="CN71" i="29"/>
  <c r="CN56" i="29"/>
  <c r="CN88" i="29"/>
  <c r="PG4" i="2"/>
  <c r="AAV4" i="2"/>
  <c r="CK64" i="29"/>
  <c r="GR3" i="2"/>
  <c r="CN92" i="29"/>
  <c r="CN82" i="29"/>
  <c r="CN5" i="29"/>
  <c r="CN93" i="29"/>
  <c r="CN96" i="29"/>
  <c r="CN67" i="29"/>
  <c r="CN94" i="29"/>
  <c r="CN8" i="29"/>
  <c r="CN83" i="29"/>
  <c r="CO70" i="29"/>
  <c r="CK4" i="29"/>
  <c r="BJ47" i="29"/>
  <c r="BJ67" i="29"/>
  <c r="BJ95" i="29"/>
  <c r="BJ77" i="29"/>
  <c r="CO77" i="29" s="1"/>
  <c r="BJ36" i="29"/>
  <c r="BJ6" i="29"/>
  <c r="BJ5" i="29"/>
  <c r="BJ93" i="29"/>
  <c r="BJ71" i="29"/>
  <c r="BI90" i="29"/>
  <c r="CN90" i="29" s="1"/>
  <c r="BJ94" i="29"/>
  <c r="BJ73" i="29"/>
  <c r="BJ89" i="29"/>
  <c r="BJ65" i="29"/>
  <c r="CO65" i="29" s="1"/>
  <c r="BJ91" i="29"/>
  <c r="CO91" i="29" s="1"/>
  <c r="BJ69" i="29"/>
  <c r="CO69" i="29" s="1"/>
  <c r="BI10" i="29"/>
  <c r="CN10" i="29" s="1"/>
  <c r="BI97" i="29"/>
  <c r="CN97" i="29" s="1"/>
  <c r="BK43" i="29"/>
  <c r="BK36" i="29"/>
  <c r="BK70" i="29"/>
  <c r="BK87" i="29"/>
  <c r="CP87" i="29" s="1"/>
  <c r="BJ83" i="29"/>
  <c r="BJ66" i="29"/>
  <c r="CN36" i="29"/>
  <c r="CN52" i="29"/>
  <c r="CN32" i="29"/>
  <c r="CN68" i="29"/>
  <c r="BJ31" i="29"/>
  <c r="CO31" i="29" s="1"/>
  <c r="BI33" i="29"/>
  <c r="CN33" i="29" s="1"/>
  <c r="GS4" i="2"/>
  <c r="BJ26" i="29"/>
  <c r="CO26" i="29" s="1"/>
  <c r="BJ30" i="29"/>
  <c r="CO30" i="29" s="1"/>
  <c r="BJ12" i="29"/>
  <c r="CO12" i="29" s="1"/>
  <c r="BJ11" i="29"/>
  <c r="CO11" i="29" s="1"/>
  <c r="BI49" i="29"/>
  <c r="CN49" i="29" s="1"/>
  <c r="BJ7" i="29"/>
  <c r="CO7" i="29" s="1"/>
  <c r="DM78" i="29"/>
  <c r="BJ37" i="29"/>
  <c r="CO37" i="29" s="1"/>
  <c r="BJ14" i="29"/>
  <c r="BJ27" i="29"/>
  <c r="CO27" i="29" s="1"/>
  <c r="BJ58" i="29"/>
  <c r="CO58" i="29" s="1"/>
  <c r="BJ22" i="29"/>
  <c r="CO22" i="29" s="1"/>
  <c r="BJ23" i="29"/>
  <c r="CO23" i="29" s="1"/>
  <c r="BJ52" i="29"/>
  <c r="BJ4" i="29"/>
  <c r="BJ51" i="29"/>
  <c r="CO51" i="29" s="1"/>
  <c r="BH3" i="29"/>
  <c r="BJ41" i="29"/>
  <c r="CO41" i="29" s="1"/>
  <c r="BJ46" i="29"/>
  <c r="BI40" i="29"/>
  <c r="CN40" i="29" s="1"/>
  <c r="BI54" i="29"/>
  <c r="CN54" i="29" s="1"/>
  <c r="BJ13" i="29"/>
  <c r="CO13" i="29" s="1"/>
  <c r="BJ59" i="29"/>
  <c r="CO59" i="29" s="1"/>
  <c r="BJ17" i="29"/>
  <c r="CO17" i="29" s="1"/>
  <c r="BJ34" i="29"/>
  <c r="CO34" i="29" s="1"/>
  <c r="BJ35" i="29"/>
  <c r="CO35" i="29" s="1"/>
  <c r="BJ18" i="29"/>
  <c r="CO18" i="29" s="1"/>
  <c r="EQ78" i="29"/>
  <c r="BJ8" i="29"/>
  <c r="BJ50" i="29"/>
  <c r="CO50" i="29" s="1"/>
  <c r="BI43" i="29"/>
  <c r="CN43" i="29" s="1"/>
  <c r="BI24" i="29"/>
  <c r="CN24" i="29" s="1"/>
  <c r="BI45" i="29"/>
  <c r="CN45" i="29" s="1"/>
  <c r="BI29" i="29"/>
  <c r="CN29" i="29" s="1"/>
  <c r="BJ19" i="29"/>
  <c r="CO19" i="29" s="1"/>
  <c r="DM76" i="29"/>
  <c r="BJ9" i="29"/>
  <c r="CO9" i="29" s="1"/>
  <c r="BJ20" i="29"/>
  <c r="CO20" i="29" s="1"/>
  <c r="BJ96" i="29"/>
  <c r="BJ62" i="29"/>
  <c r="CO62" i="29" s="1"/>
  <c r="BI44" i="29"/>
  <c r="CN44" i="29" s="1"/>
  <c r="BI55" i="29"/>
  <c r="CN55" i="29" s="1"/>
  <c r="BJ25" i="29"/>
  <c r="CO25" i="29" s="1"/>
  <c r="BI42" i="29"/>
  <c r="CN42" i="29" s="1"/>
  <c r="BJ32" i="29"/>
  <c r="BJ39" i="29"/>
  <c r="CO39" i="29" s="1"/>
  <c r="BJ21" i="29"/>
  <c r="CO21" i="29" s="1"/>
  <c r="BJ57" i="29"/>
  <c r="CO57" i="29" s="1"/>
  <c r="BJ28" i="29"/>
  <c r="CO28" i="29" s="1"/>
  <c r="EQ76" i="29"/>
  <c r="CO38" i="29"/>
  <c r="CO78" i="29"/>
  <c r="CN86" i="29"/>
  <c r="CO85" i="29"/>
  <c r="CN66" i="29"/>
  <c r="CL47" i="29"/>
  <c r="CO15" i="29"/>
  <c r="CN16" i="29"/>
  <c r="CN80" i="29"/>
  <c r="SS76" i="2"/>
  <c r="ABB76" i="2" s="1"/>
  <c r="SS52" i="2"/>
  <c r="ABB52" i="2" s="1"/>
  <c r="SS32" i="2"/>
  <c r="ABB32" i="2" s="1"/>
  <c r="SS36" i="2"/>
  <c r="ABB36" i="2" s="1"/>
  <c r="GW94" i="2"/>
  <c r="BK53" i="29" s="1"/>
  <c r="GV32" i="2"/>
  <c r="GW16" i="2"/>
  <c r="GW58" i="2"/>
  <c r="GW96" i="2"/>
  <c r="GV52" i="2"/>
  <c r="GW64" i="2"/>
  <c r="GW34" i="2"/>
  <c r="BK23" i="29" s="1"/>
  <c r="GW73" i="2"/>
  <c r="GW14" i="2"/>
  <c r="GW31" i="2"/>
  <c r="GW35" i="2"/>
  <c r="GW10" i="2"/>
  <c r="GW11" i="2"/>
  <c r="GV74" i="2"/>
  <c r="BJ60" i="29" s="1"/>
  <c r="GW43" i="2"/>
  <c r="GW65" i="2"/>
  <c r="GW77" i="2"/>
  <c r="GW69" i="2"/>
  <c r="GW57" i="2"/>
  <c r="GW49" i="2"/>
  <c r="GW41" i="2"/>
  <c r="GV79" i="2"/>
  <c r="BJ16" i="29" s="1"/>
  <c r="GW21" i="2"/>
  <c r="GW15" i="2"/>
  <c r="GW85" i="2"/>
  <c r="GV90" i="2"/>
  <c r="CO53" i="29" s="1"/>
  <c r="GW51" i="2"/>
  <c r="GW63" i="2"/>
  <c r="GW20" i="2"/>
  <c r="GV76" i="2"/>
  <c r="CO76" i="29" s="1"/>
  <c r="GW28" i="2"/>
  <c r="GW84" i="2"/>
  <c r="GW80" i="2"/>
  <c r="GX53" i="2"/>
  <c r="GY53" i="2" s="1"/>
  <c r="BK48" i="29"/>
  <c r="GW45" i="2"/>
  <c r="GW37" i="2"/>
  <c r="GW19" i="2"/>
  <c r="GW18" i="2"/>
  <c r="GW17" i="2"/>
  <c r="GW81" i="2"/>
  <c r="GX82" i="2"/>
  <c r="GY82" i="2" s="1"/>
  <c r="GW26" i="2"/>
  <c r="GW47" i="2"/>
  <c r="GW27" i="2"/>
  <c r="GW55" i="2"/>
  <c r="GW39" i="2"/>
  <c r="GW88" i="2"/>
  <c r="GW25" i="2"/>
  <c r="GW9" i="2"/>
  <c r="GV87" i="2"/>
  <c r="BJ68" i="29" s="1"/>
  <c r="GW56" i="2"/>
  <c r="BK84" i="29" s="1"/>
  <c r="GW8" i="2"/>
  <c r="BK12" i="29" s="1"/>
  <c r="GW50" i="2"/>
  <c r="GW46" i="2"/>
  <c r="GX70" i="2"/>
  <c r="GY70" i="2" s="1"/>
  <c r="GX54" i="2"/>
  <c r="GY54" i="2" s="1"/>
  <c r="GX38" i="2"/>
  <c r="GY38" i="2" s="1"/>
  <c r="GW22" i="2"/>
  <c r="GW13" i="2"/>
  <c r="GX40" i="2"/>
  <c r="GY40" i="2" s="1"/>
  <c r="GW7" i="2"/>
  <c r="GW71" i="2"/>
  <c r="BK17" i="29" s="1"/>
  <c r="GW61" i="2"/>
  <c r="BK52" i="29" s="1"/>
  <c r="GW92" i="2"/>
  <c r="BK92" i="29" s="1"/>
  <c r="GW93" i="2"/>
  <c r="BK89" i="29" s="1"/>
  <c r="GW75" i="2"/>
  <c r="BK26" i="29" s="1"/>
  <c r="GW95" i="2"/>
  <c r="GW24" i="2"/>
  <c r="GX78" i="2"/>
  <c r="GY78" i="2" s="1"/>
  <c r="GX62" i="2"/>
  <c r="GY62" i="2" s="1"/>
  <c r="GX30" i="2"/>
  <c r="GY30" i="2" s="1"/>
  <c r="GX86" i="2"/>
  <c r="GY86" i="2" s="1"/>
  <c r="GV36" i="2"/>
  <c r="GW60" i="2"/>
  <c r="GW23" i="2"/>
  <c r="GW89" i="2"/>
  <c r="GW12" i="2"/>
  <c r="GW97" i="2"/>
  <c r="GW6" i="2"/>
  <c r="GW91" i="2"/>
  <c r="BK82" i="29" s="1"/>
  <c r="GW33" i="2"/>
  <c r="GW29" i="2"/>
  <c r="GW83" i="2"/>
  <c r="GW59" i="2"/>
  <c r="GW66" i="2"/>
  <c r="GW5" i="2"/>
  <c r="GV44" i="2"/>
  <c r="BJ33" i="29" s="1"/>
  <c r="EH4" i="2"/>
  <c r="EH3" i="2" s="1"/>
  <c r="YL43" i="2"/>
  <c r="ZQ43" i="2"/>
  <c r="YL35" i="2"/>
  <c r="ZQ35" i="2"/>
  <c r="YL37" i="2"/>
  <c r="ZQ37" i="2"/>
  <c r="YL19" i="2"/>
  <c r="ZQ19" i="2"/>
  <c r="YM38" i="2"/>
  <c r="ZR38" i="2"/>
  <c r="YL58" i="2"/>
  <c r="ZQ58" i="2"/>
  <c r="YL27" i="2"/>
  <c r="ZQ27" i="2"/>
  <c r="YL13" i="2"/>
  <c r="ZQ13" i="2"/>
  <c r="YM41" i="2"/>
  <c r="ZR41" i="2"/>
  <c r="YM55" i="2"/>
  <c r="ZR55" i="2"/>
  <c r="YL20" i="2"/>
  <c r="ZQ20" i="2"/>
  <c r="YL4" i="2"/>
  <c r="ZQ4" i="2"/>
  <c r="YL12" i="2"/>
  <c r="ZQ12" i="2"/>
  <c r="YL52" i="2"/>
  <c r="ZQ52" i="2"/>
  <c r="YL25" i="2"/>
  <c r="ZQ25" i="2"/>
  <c r="YL31" i="2"/>
  <c r="ZQ31" i="2"/>
  <c r="YL26" i="2"/>
  <c r="ZQ26" i="2"/>
  <c r="YM78" i="2"/>
  <c r="ZR78" i="2"/>
  <c r="YM50" i="2"/>
  <c r="ZR50" i="2"/>
  <c r="YL32" i="2"/>
  <c r="ZQ32" i="2"/>
  <c r="YM51" i="2"/>
  <c r="ZR51" i="2"/>
  <c r="YL40" i="2"/>
  <c r="ZQ40" i="2"/>
  <c r="YL23" i="2"/>
  <c r="ZQ23" i="2"/>
  <c r="YM62" i="2"/>
  <c r="ZR62" i="2"/>
  <c r="YL29" i="2"/>
  <c r="ZQ29" i="2"/>
  <c r="YN57" i="2"/>
  <c r="ZS57" i="2"/>
  <c r="YN76" i="2"/>
  <c r="ZS76" i="2"/>
  <c r="YL21" i="2"/>
  <c r="ZQ21" i="2"/>
  <c r="YL18" i="2"/>
  <c r="ZQ18" i="2"/>
  <c r="YL45" i="2"/>
  <c r="ZQ45" i="2"/>
  <c r="YL39" i="2"/>
  <c r="ZQ39" i="2"/>
  <c r="YL22" i="2"/>
  <c r="ZQ22" i="2"/>
  <c r="YL28" i="2"/>
  <c r="ZQ28" i="2"/>
  <c r="YL36" i="2"/>
  <c r="ZQ36" i="2"/>
  <c r="YL9" i="2"/>
  <c r="ZQ9" i="2"/>
  <c r="YL30" i="2"/>
  <c r="ZQ30" i="2"/>
  <c r="YL17" i="2"/>
  <c r="ZQ17" i="2"/>
  <c r="YL49" i="2"/>
  <c r="ZQ49" i="2"/>
  <c r="RP78" i="2"/>
  <c r="RP58" i="2"/>
  <c r="RP52" i="2"/>
  <c r="RP40" i="2"/>
  <c r="RP36" i="2"/>
  <c r="RP30" i="2"/>
  <c r="RP26" i="2"/>
  <c r="RP20" i="2"/>
  <c r="RP18" i="2"/>
  <c r="RP51" i="2"/>
  <c r="RP49" i="2"/>
  <c r="RP39" i="2"/>
  <c r="RP35" i="2"/>
  <c r="RP29" i="2"/>
  <c r="RP27" i="2"/>
  <c r="RP25" i="2"/>
  <c r="RP21" i="2"/>
  <c r="RP17" i="2"/>
  <c r="RP9" i="2"/>
  <c r="RP76" i="2"/>
  <c r="RP62" i="2"/>
  <c r="RP50" i="2"/>
  <c r="RP38" i="2"/>
  <c r="RP32" i="2"/>
  <c r="RP28" i="2"/>
  <c r="RP22" i="2"/>
  <c r="RP12" i="2"/>
  <c r="RP4" i="2"/>
  <c r="RP57" i="2"/>
  <c r="RP55" i="2"/>
  <c r="RP45" i="2"/>
  <c r="RP43" i="2"/>
  <c r="RP41" i="2"/>
  <c r="RP37" i="2"/>
  <c r="RP31" i="2"/>
  <c r="RP23" i="2"/>
  <c r="RP19" i="2"/>
  <c r="RP13" i="2"/>
  <c r="TS32" i="2"/>
  <c r="WC32" i="2" s="1"/>
  <c r="XH32" i="2" s="1"/>
  <c r="TS21" i="2"/>
  <c r="WC21" i="2" s="1"/>
  <c r="XH21" i="2" s="1"/>
  <c r="TS17" i="2"/>
  <c r="WC17" i="2" s="1"/>
  <c r="XH17" i="2" s="1"/>
  <c r="TS58" i="2"/>
  <c r="WC58" i="2" s="1"/>
  <c r="XH58" i="2" s="1"/>
  <c r="TS27" i="2"/>
  <c r="WC27" i="2" s="1"/>
  <c r="XH27" i="2" s="1"/>
  <c r="TU57" i="2"/>
  <c r="WE57" i="2" s="1"/>
  <c r="XJ57" i="2" s="1"/>
  <c r="TU76" i="2"/>
  <c r="WE76" i="2" s="1"/>
  <c r="XJ76" i="2" s="1"/>
  <c r="TS13" i="2"/>
  <c r="WC13" i="2" s="1"/>
  <c r="XH13" i="2" s="1"/>
  <c r="TS23" i="2"/>
  <c r="WC23" i="2" s="1"/>
  <c r="XH23" i="2" s="1"/>
  <c r="TS52" i="2"/>
  <c r="WC52" i="2" s="1"/>
  <c r="XH52" i="2" s="1"/>
  <c r="TT51" i="2"/>
  <c r="WD51" i="2" s="1"/>
  <c r="XI51" i="2" s="1"/>
  <c r="TT78" i="2"/>
  <c r="WD78" i="2" s="1"/>
  <c r="XI78" i="2" s="1"/>
  <c r="TS18" i="2"/>
  <c r="WC18" i="2" s="1"/>
  <c r="XH18" i="2" s="1"/>
  <c r="TS49" i="2"/>
  <c r="WC49" i="2" s="1"/>
  <c r="XH49" i="2" s="1"/>
  <c r="TT55" i="2"/>
  <c r="WD55" i="2" s="1"/>
  <c r="XI55" i="2" s="1"/>
  <c r="TS22" i="2"/>
  <c r="WC22" i="2" s="1"/>
  <c r="XH22" i="2" s="1"/>
  <c r="TS37" i="2"/>
  <c r="WC37" i="2" s="1"/>
  <c r="XH37" i="2" s="1"/>
  <c r="GW67" i="2"/>
  <c r="BK20" i="29" s="1"/>
  <c r="TS19" i="2"/>
  <c r="WC19" i="2" s="1"/>
  <c r="XH19" i="2" s="1"/>
  <c r="TS26" i="2"/>
  <c r="WC26" i="2" s="1"/>
  <c r="XH26" i="2" s="1"/>
  <c r="TS43" i="2"/>
  <c r="WC43" i="2" s="1"/>
  <c r="XH43" i="2" s="1"/>
  <c r="TS12" i="2"/>
  <c r="WC12" i="2" s="1"/>
  <c r="XH12" i="2" s="1"/>
  <c r="TS28" i="2"/>
  <c r="WC28" i="2" s="1"/>
  <c r="XH28" i="2" s="1"/>
  <c r="TS36" i="2"/>
  <c r="WC36" i="2" s="1"/>
  <c r="XH36" i="2" s="1"/>
  <c r="TS25" i="2"/>
  <c r="WC25" i="2" s="1"/>
  <c r="XH25" i="2" s="1"/>
  <c r="TS9" i="2"/>
  <c r="WC9" i="2" s="1"/>
  <c r="XH9" i="2" s="1"/>
  <c r="TS31" i="2"/>
  <c r="WC31" i="2" s="1"/>
  <c r="XH31" i="2" s="1"/>
  <c r="TS30" i="2"/>
  <c r="WC30" i="2" s="1"/>
  <c r="XH30" i="2" s="1"/>
  <c r="TT62" i="2"/>
  <c r="WD62" i="2" s="1"/>
  <c r="XI62" i="2" s="1"/>
  <c r="TT38" i="2"/>
  <c r="WD38" i="2" s="1"/>
  <c r="XI38" i="2" s="1"/>
  <c r="TS29" i="2"/>
  <c r="WC29" i="2" s="1"/>
  <c r="XH29" i="2" s="1"/>
  <c r="TT41" i="2"/>
  <c r="WD41" i="2" s="1"/>
  <c r="XI41" i="2" s="1"/>
  <c r="TS39" i="2"/>
  <c r="WC39" i="2" s="1"/>
  <c r="XH39" i="2" s="1"/>
  <c r="TS35" i="2"/>
  <c r="WC35" i="2" s="1"/>
  <c r="XH35" i="2" s="1"/>
  <c r="TS40" i="2"/>
  <c r="WC40" i="2" s="1"/>
  <c r="XH40" i="2" s="1"/>
  <c r="TT50" i="2"/>
  <c r="WD50" i="2" s="1"/>
  <c r="XI50" i="2" s="1"/>
  <c r="TS45" i="2"/>
  <c r="WC45" i="2" s="1"/>
  <c r="XH45" i="2" s="1"/>
  <c r="TS20" i="2"/>
  <c r="WC20" i="2" s="1"/>
  <c r="XH20" i="2" s="1"/>
  <c r="ST22" i="2"/>
  <c r="ABC22" i="2" s="1"/>
  <c r="CC80" i="2"/>
  <c r="VD80" i="2"/>
  <c r="WC4" i="2"/>
  <c r="ST37" i="2"/>
  <c r="ABC37" i="2" s="1"/>
  <c r="ST57" i="2"/>
  <c r="ABC57" i="2" s="1"/>
  <c r="ST39" i="2"/>
  <c r="ABC39" i="2" s="1"/>
  <c r="CB25" i="2"/>
  <c r="VC25" i="2"/>
  <c r="CC79" i="2"/>
  <c r="VD79" i="2"/>
  <c r="CB71" i="2"/>
  <c r="VC71" i="2"/>
  <c r="CB13" i="2"/>
  <c r="VC13" i="2"/>
  <c r="ST58" i="2"/>
  <c r="ABC58" i="2" s="1"/>
  <c r="ST30" i="2"/>
  <c r="ABC30" i="2" s="1"/>
  <c r="CB27" i="2"/>
  <c r="VC27" i="2"/>
  <c r="CB46" i="2"/>
  <c r="VC46" i="2"/>
  <c r="CC5" i="2"/>
  <c r="VD5" i="2"/>
  <c r="CB49" i="2"/>
  <c r="VC49" i="2"/>
  <c r="CB67" i="2"/>
  <c r="VC67" i="2"/>
  <c r="ST40" i="2"/>
  <c r="ABC40" i="2" s="1"/>
  <c r="ST55" i="2"/>
  <c r="ABC55" i="2" s="1"/>
  <c r="ST49" i="2"/>
  <c r="ABC49" i="2" s="1"/>
  <c r="CB29" i="2"/>
  <c r="VC29" i="2"/>
  <c r="CB9" i="2"/>
  <c r="VC9" i="2"/>
  <c r="CB30" i="2"/>
  <c r="VC30" i="2"/>
  <c r="CB64" i="2"/>
  <c r="VC64" i="2"/>
  <c r="CB85" i="2"/>
  <c r="VC85" i="2"/>
  <c r="ST19" i="2"/>
  <c r="ABC19" i="2" s="1"/>
  <c r="CB21" i="2"/>
  <c r="VC21" i="2"/>
  <c r="CB38" i="2"/>
  <c r="VC38" i="2"/>
  <c r="ST20" i="2"/>
  <c r="ABC20" i="2" s="1"/>
  <c r="CB12" i="2"/>
  <c r="VC12" i="2"/>
  <c r="ST78" i="2"/>
  <c r="ABC78" i="2" s="1"/>
  <c r="CC40" i="2"/>
  <c r="VD40" i="2"/>
  <c r="ST62" i="2"/>
  <c r="ABC62" i="2" s="1"/>
  <c r="CB28" i="2"/>
  <c r="VC28" i="2"/>
  <c r="CB41" i="2"/>
  <c r="VC41" i="2"/>
  <c r="CB91" i="2"/>
  <c r="VC91" i="2"/>
  <c r="CB26" i="2"/>
  <c r="VC26" i="2"/>
  <c r="CB92" i="2"/>
  <c r="VC92" i="2"/>
  <c r="CB63" i="2"/>
  <c r="VC63" i="2"/>
  <c r="CC90" i="2"/>
  <c r="VD90" i="2"/>
  <c r="CB11" i="2"/>
  <c r="VC11" i="2"/>
  <c r="ST28" i="2"/>
  <c r="ABC28" i="2" s="1"/>
  <c r="ST31" i="2"/>
  <c r="ABC31" i="2" s="1"/>
  <c r="CC74" i="2"/>
  <c r="VD74" i="2"/>
  <c r="CB51" i="2"/>
  <c r="VC51" i="2"/>
  <c r="CB8" i="2"/>
  <c r="VC8" i="2"/>
  <c r="CC87" i="2"/>
  <c r="VD87" i="2"/>
  <c r="BY4" i="2"/>
  <c r="BY3" i="2" s="1"/>
  <c r="UZ4" i="2"/>
  <c r="UZ3" i="2" s="1"/>
  <c r="CB77" i="2"/>
  <c r="VC77" i="2"/>
  <c r="CB66" i="2"/>
  <c r="VC66" i="2"/>
  <c r="CB93" i="2"/>
  <c r="VC93" i="2"/>
  <c r="CB58" i="2"/>
  <c r="VC58" i="2"/>
  <c r="CB53" i="2"/>
  <c r="VC53" i="2"/>
  <c r="ST27" i="2"/>
  <c r="ABC27" i="2" s="1"/>
  <c r="CB33" i="2"/>
  <c r="VC33" i="2"/>
  <c r="VC16" i="2"/>
  <c r="ST45" i="2"/>
  <c r="ABC45" i="2" s="1"/>
  <c r="ST26" i="2"/>
  <c r="ABC26" i="2" s="1"/>
  <c r="CC83" i="2"/>
  <c r="VD83" i="2"/>
  <c r="CB45" i="2"/>
  <c r="VC45" i="2"/>
  <c r="ST43" i="2"/>
  <c r="ABC43" i="2" s="1"/>
  <c r="CB69" i="2"/>
  <c r="VC69" i="2"/>
  <c r="CB24" i="2"/>
  <c r="VC24" i="2"/>
  <c r="ST18" i="2"/>
  <c r="ABC18" i="2" s="1"/>
  <c r="ST38" i="2"/>
  <c r="ABC38" i="2" s="1"/>
  <c r="CB75" i="2"/>
  <c r="VC75" i="2"/>
  <c r="ST13" i="2"/>
  <c r="ABC13" i="2" s="1"/>
  <c r="SN4" i="2"/>
  <c r="CB65" i="2"/>
  <c r="VC65" i="2"/>
  <c r="CB20" i="2"/>
  <c r="VC20" i="2"/>
  <c r="CB60" i="2"/>
  <c r="VC60" i="2"/>
  <c r="CB62" i="2"/>
  <c r="VC62" i="2"/>
  <c r="CB34" i="2"/>
  <c r="VC34" i="2"/>
  <c r="CB37" i="2"/>
  <c r="VC37" i="2"/>
  <c r="CB61" i="2"/>
  <c r="VC61" i="2"/>
  <c r="ST51" i="2"/>
  <c r="ABC51" i="2" s="1"/>
  <c r="ST50" i="2"/>
  <c r="ABC50" i="2" s="1"/>
  <c r="CB78" i="2"/>
  <c r="VC78" i="2"/>
  <c r="CB50" i="2"/>
  <c r="VC50" i="2"/>
  <c r="CC44" i="2"/>
  <c r="VD44" i="2"/>
  <c r="CB73" i="2"/>
  <c r="VC73" i="2"/>
  <c r="CB10" i="2"/>
  <c r="VC10" i="2"/>
  <c r="CB57" i="2"/>
  <c r="VC57" i="2"/>
  <c r="CB23" i="2"/>
  <c r="VC23" i="2"/>
  <c r="CC52" i="2"/>
  <c r="VD52" i="2"/>
  <c r="ST41" i="2"/>
  <c r="ABC41" i="2" s="1"/>
  <c r="ST29" i="2"/>
  <c r="ABC29" i="2" s="1"/>
  <c r="CB97" i="2"/>
  <c r="VC97" i="2"/>
  <c r="CB89" i="2"/>
  <c r="VC89" i="2"/>
  <c r="CB95" i="2"/>
  <c r="VC95" i="2"/>
  <c r="CC81" i="2"/>
  <c r="VD81" i="2"/>
  <c r="CB15" i="2"/>
  <c r="VC15" i="2"/>
  <c r="CB19" i="2"/>
  <c r="VC19" i="2"/>
  <c r="CB82" i="2"/>
  <c r="VC82" i="2"/>
  <c r="CB88" i="2"/>
  <c r="VC88" i="2"/>
  <c r="CC86" i="2"/>
  <c r="VD86" i="2"/>
  <c r="CC32" i="2"/>
  <c r="VD32" i="2"/>
  <c r="CC48" i="2"/>
  <c r="VD48" i="2"/>
  <c r="CB35" i="2"/>
  <c r="VC35" i="2"/>
  <c r="CB59" i="2"/>
  <c r="VC59" i="2"/>
  <c r="CC72" i="2"/>
  <c r="VD72" i="2"/>
  <c r="CB17" i="2"/>
  <c r="VC17" i="2"/>
  <c r="CB43" i="2"/>
  <c r="VC43" i="2"/>
  <c r="ST35" i="2"/>
  <c r="ABC35" i="2" s="1"/>
  <c r="CB96" i="2"/>
  <c r="VC96" i="2"/>
  <c r="CB94" i="2"/>
  <c r="VC94" i="2"/>
  <c r="CB54" i="2"/>
  <c r="VC54" i="2"/>
  <c r="ST23" i="2"/>
  <c r="ABC23" i="2" s="1"/>
  <c r="CB55" i="2"/>
  <c r="VC55" i="2"/>
  <c r="CB7" i="2"/>
  <c r="VC7" i="2"/>
  <c r="CC76" i="2"/>
  <c r="VD76" i="2"/>
  <c r="ST17" i="2"/>
  <c r="ABC17" i="2" s="1"/>
  <c r="CB6" i="2"/>
  <c r="VC6" i="2"/>
  <c r="ST9" i="2"/>
  <c r="ABC9" i="2" s="1"/>
  <c r="CB18" i="2"/>
  <c r="VC18" i="2"/>
  <c r="CB68" i="2"/>
  <c r="VC68" i="2"/>
  <c r="CC36" i="2"/>
  <c r="VD36" i="2"/>
  <c r="CB84" i="2"/>
  <c r="VC84" i="2"/>
  <c r="CB22" i="2"/>
  <c r="VC22" i="2"/>
  <c r="CB39" i="2"/>
  <c r="VC39" i="2"/>
  <c r="CB47" i="2"/>
  <c r="VC47" i="2"/>
  <c r="CB14" i="2"/>
  <c r="VC14" i="2"/>
  <c r="CB31" i="2"/>
  <c r="VC31" i="2"/>
  <c r="ST25" i="2"/>
  <c r="ABC25" i="2" s="1"/>
  <c r="CB70" i="2"/>
  <c r="VC70" i="2"/>
  <c r="CB56" i="2"/>
  <c r="VC56" i="2"/>
  <c r="ST12" i="2"/>
  <c r="ABC12" i="2" s="1"/>
  <c r="ST21" i="2"/>
  <c r="ABC21" i="2" s="1"/>
  <c r="GW68" i="2"/>
  <c r="BK95" i="29" s="1"/>
  <c r="GX72" i="2" l="1"/>
  <c r="BK61" i="29"/>
  <c r="BK91" i="29"/>
  <c r="CP91" i="29" s="1"/>
  <c r="BK88" i="29"/>
  <c r="BK15" i="29"/>
  <c r="BK93" i="29"/>
  <c r="BK56" i="29"/>
  <c r="BK63" i="29"/>
  <c r="BJ74" i="29"/>
  <c r="CO74" i="29" s="1"/>
  <c r="BJ98" i="29"/>
  <c r="CO98" i="29" s="1"/>
  <c r="BJ79" i="29"/>
  <c r="CO79" i="29" s="1"/>
  <c r="CO95" i="29"/>
  <c r="CO61" i="29"/>
  <c r="CO6" i="29"/>
  <c r="CO73" i="29"/>
  <c r="CO60" i="29"/>
  <c r="GX48" i="2"/>
  <c r="GY48" i="2" s="1"/>
  <c r="CO63" i="29"/>
  <c r="CO72" i="29"/>
  <c r="CO14" i="29"/>
  <c r="CO81" i="29"/>
  <c r="CO84" i="29"/>
  <c r="CO46" i="29"/>
  <c r="CO48" i="29"/>
  <c r="CK100" i="29"/>
  <c r="CK3" i="29" s="1"/>
  <c r="CO89" i="29"/>
  <c r="CO71" i="29"/>
  <c r="CO56" i="29"/>
  <c r="CO88" i="29"/>
  <c r="CL64" i="29"/>
  <c r="GS3" i="2"/>
  <c r="PH4" i="2"/>
  <c r="AAW4" i="2"/>
  <c r="BL72" i="29"/>
  <c r="GY72" i="2"/>
  <c r="CP70" i="29"/>
  <c r="GT4" i="2"/>
  <c r="CO75" i="29"/>
  <c r="CO82" i="29"/>
  <c r="CO92" i="29"/>
  <c r="CO93" i="29"/>
  <c r="CO67" i="29"/>
  <c r="CO5" i="29"/>
  <c r="CO96" i="29"/>
  <c r="CO8" i="29"/>
  <c r="CO94" i="29"/>
  <c r="CL4" i="29"/>
  <c r="CO83" i="29"/>
  <c r="BK51" i="29"/>
  <c r="CP51" i="29" s="1"/>
  <c r="BK94" i="29"/>
  <c r="BK8" i="29"/>
  <c r="BK71" i="29"/>
  <c r="BK27" i="29"/>
  <c r="CP27" i="29" s="1"/>
  <c r="BK96" i="29"/>
  <c r="BK31" i="29"/>
  <c r="CP31" i="29" s="1"/>
  <c r="BK75" i="29"/>
  <c r="BK37" i="29"/>
  <c r="CP37" i="29" s="1"/>
  <c r="BK64" i="29"/>
  <c r="BK62" i="29"/>
  <c r="CP62" i="29" s="1"/>
  <c r="BK80" i="29"/>
  <c r="BK19" i="29"/>
  <c r="CP19" i="29" s="1"/>
  <c r="BK6" i="29"/>
  <c r="BK38" i="29"/>
  <c r="CP38" i="29" s="1"/>
  <c r="BK77" i="29"/>
  <c r="CP77" i="29" s="1"/>
  <c r="BK47" i="29"/>
  <c r="BK67" i="29"/>
  <c r="CO36" i="29"/>
  <c r="CO32" i="29"/>
  <c r="CO52" i="29"/>
  <c r="BJ90" i="29"/>
  <c r="CO90" i="29" s="1"/>
  <c r="BK5" i="29"/>
  <c r="BK40" i="29"/>
  <c r="BK66" i="29"/>
  <c r="BK16" i="29"/>
  <c r="BK83" i="29"/>
  <c r="BL87" i="29"/>
  <c r="CQ87" i="29" s="1"/>
  <c r="BK22" i="29"/>
  <c r="CP22" i="29" s="1"/>
  <c r="BK81" i="29"/>
  <c r="BL36" i="29"/>
  <c r="BL70" i="29"/>
  <c r="BL43" i="29"/>
  <c r="BK21" i="29"/>
  <c r="CP21" i="29" s="1"/>
  <c r="BK85" i="29"/>
  <c r="CP85" i="29" s="1"/>
  <c r="BK39" i="29"/>
  <c r="CP39" i="29" s="1"/>
  <c r="BK86" i="29"/>
  <c r="BJ10" i="29"/>
  <c r="CO10" i="29" s="1"/>
  <c r="BJ97" i="29"/>
  <c r="CO97" i="29" s="1"/>
  <c r="BK9" i="29"/>
  <c r="CP9" i="29" s="1"/>
  <c r="BK69" i="29"/>
  <c r="CP69" i="29" s="1"/>
  <c r="BK35" i="29"/>
  <c r="CP35" i="29" s="1"/>
  <c r="BK65" i="29"/>
  <c r="CP65" i="29" s="1"/>
  <c r="BK25" i="29"/>
  <c r="CP25" i="29" s="1"/>
  <c r="BK73" i="29"/>
  <c r="CO68" i="29"/>
  <c r="BK7" i="29"/>
  <c r="CP7" i="29" s="1"/>
  <c r="BK32" i="29"/>
  <c r="BK34" i="29"/>
  <c r="CP34" i="29" s="1"/>
  <c r="BK50" i="29"/>
  <c r="CP50" i="29" s="1"/>
  <c r="BJ49" i="29"/>
  <c r="CO49" i="29" s="1"/>
  <c r="BK11" i="29"/>
  <c r="CP11" i="29" s="1"/>
  <c r="CO33" i="29"/>
  <c r="BK59" i="29"/>
  <c r="CP59" i="29" s="1"/>
  <c r="BK18" i="29"/>
  <c r="CP18" i="29" s="1"/>
  <c r="BK28" i="29"/>
  <c r="CP28" i="29" s="1"/>
  <c r="BK13" i="29"/>
  <c r="CP13" i="29" s="1"/>
  <c r="BK58" i="29"/>
  <c r="CP58" i="29" s="1"/>
  <c r="BK4" i="29"/>
  <c r="BK57" i="29"/>
  <c r="CP57" i="29" s="1"/>
  <c r="BK30" i="29"/>
  <c r="CP30" i="29" s="1"/>
  <c r="BK14" i="29"/>
  <c r="CP12" i="29"/>
  <c r="BI3" i="29"/>
  <c r="BJ42" i="29"/>
  <c r="CO42" i="29" s="1"/>
  <c r="DN76" i="29"/>
  <c r="BK46" i="29"/>
  <c r="DN78" i="29"/>
  <c r="ER76" i="29"/>
  <c r="BJ40" i="29"/>
  <c r="CO40" i="29" s="1"/>
  <c r="BJ54" i="29"/>
  <c r="CO54" i="29" s="1"/>
  <c r="BJ44" i="29"/>
  <c r="CO44" i="29" s="1"/>
  <c r="BJ55" i="29"/>
  <c r="CO55" i="29" s="1"/>
  <c r="ER78" i="29"/>
  <c r="BJ45" i="29"/>
  <c r="CO45" i="29" s="1"/>
  <c r="BJ29" i="29"/>
  <c r="CO29" i="29" s="1"/>
  <c r="BJ43" i="29"/>
  <c r="CO43" i="29" s="1"/>
  <c r="BJ24" i="29"/>
  <c r="CO24" i="29" s="1"/>
  <c r="CP20" i="29"/>
  <c r="CM47" i="29"/>
  <c r="CP26" i="29"/>
  <c r="CO80" i="29"/>
  <c r="CO16" i="29"/>
  <c r="CP15" i="29"/>
  <c r="CP41" i="29"/>
  <c r="CO66" i="29"/>
  <c r="CP23" i="29"/>
  <c r="CP17" i="29"/>
  <c r="CO86" i="29"/>
  <c r="CP78" i="29"/>
  <c r="ST32" i="2"/>
  <c r="ABC32" i="2" s="1"/>
  <c r="ST52" i="2"/>
  <c r="ABC52" i="2" s="1"/>
  <c r="ST36" i="2"/>
  <c r="ABC36" i="2" s="1"/>
  <c r="ST76" i="2"/>
  <c r="ABC76" i="2" s="1"/>
  <c r="GW44" i="2"/>
  <c r="BK44" i="29" s="1"/>
  <c r="GX5" i="2"/>
  <c r="GY5" i="2" s="1"/>
  <c r="GX66" i="2"/>
  <c r="GY66" i="2" s="1"/>
  <c r="GX59" i="2"/>
  <c r="GY59" i="2" s="1"/>
  <c r="GX83" i="2"/>
  <c r="GY83" i="2" s="1"/>
  <c r="GX29" i="2"/>
  <c r="GY29" i="2" s="1"/>
  <c r="GX33" i="2"/>
  <c r="GY33" i="2" s="1"/>
  <c r="GX91" i="2"/>
  <c r="GX6" i="2"/>
  <c r="GX97" i="2"/>
  <c r="GY97" i="2" s="1"/>
  <c r="GX12" i="2"/>
  <c r="GY12" i="2" s="1"/>
  <c r="GX89" i="2"/>
  <c r="GY89" i="2" s="1"/>
  <c r="GX23" i="2"/>
  <c r="GY23" i="2" s="1"/>
  <c r="GX60" i="2"/>
  <c r="GW36" i="2"/>
  <c r="GX24" i="2"/>
  <c r="GY24" i="2" s="1"/>
  <c r="GX95" i="2"/>
  <c r="GX75" i="2"/>
  <c r="GY75" i="2" s="1"/>
  <c r="GX93" i="2"/>
  <c r="GX92" i="2"/>
  <c r="BL92" i="29" s="1"/>
  <c r="GX61" i="2"/>
  <c r="GY61" i="2" s="1"/>
  <c r="GX71" i="2"/>
  <c r="GY71" i="2" s="1"/>
  <c r="GX7" i="2"/>
  <c r="GY7" i="2" s="1"/>
  <c r="GX13" i="2"/>
  <c r="GY13" i="2" s="1"/>
  <c r="GX22" i="2"/>
  <c r="GY22" i="2" s="1"/>
  <c r="GX46" i="2"/>
  <c r="GY46" i="2" s="1"/>
  <c r="GX50" i="2"/>
  <c r="GY50" i="2" s="1"/>
  <c r="GX8" i="2"/>
  <c r="GY8" i="2" s="1"/>
  <c r="GX56" i="2"/>
  <c r="BL56" i="29" s="1"/>
  <c r="GW87" i="2"/>
  <c r="GX9" i="2"/>
  <c r="GY9" i="2" s="1"/>
  <c r="GX25" i="2"/>
  <c r="GY25" i="2" s="1"/>
  <c r="GX88" i="2"/>
  <c r="BL88" i="29" s="1"/>
  <c r="GX39" i="2"/>
  <c r="GY39" i="2" s="1"/>
  <c r="GX55" i="2"/>
  <c r="GY55" i="2" s="1"/>
  <c r="GX27" i="2"/>
  <c r="GY27" i="2" s="1"/>
  <c r="GX47" i="2"/>
  <c r="GX26" i="2"/>
  <c r="GY26" i="2" s="1"/>
  <c r="GX81" i="2"/>
  <c r="GY81" i="2" s="1"/>
  <c r="GX17" i="2"/>
  <c r="GY17" i="2" s="1"/>
  <c r="GX18" i="2"/>
  <c r="GY18" i="2" s="1"/>
  <c r="GX19" i="2"/>
  <c r="GY19" i="2" s="1"/>
  <c r="GX37" i="2"/>
  <c r="GY37" i="2" s="1"/>
  <c r="GX45" i="2"/>
  <c r="GY45" i="2" s="1"/>
  <c r="GX80" i="2"/>
  <c r="GX84" i="2"/>
  <c r="GY84" i="2" s="1"/>
  <c r="GX28" i="2"/>
  <c r="GY28" i="2" s="1"/>
  <c r="GW76" i="2"/>
  <c r="GX20" i="2"/>
  <c r="GY20" i="2" s="1"/>
  <c r="GX63" i="2"/>
  <c r="GY63" i="2" s="1"/>
  <c r="GX51" i="2"/>
  <c r="GY51" i="2" s="1"/>
  <c r="GW90" i="2"/>
  <c r="CP53" i="29" s="1"/>
  <c r="GX85" i="2"/>
  <c r="GY85" i="2" s="1"/>
  <c r="GX15" i="2"/>
  <c r="GY15" i="2" s="1"/>
  <c r="GX21" i="2"/>
  <c r="GY21" i="2" s="1"/>
  <c r="GW79" i="2"/>
  <c r="CP92" i="29" s="1"/>
  <c r="GX41" i="2"/>
  <c r="GY41" i="2" s="1"/>
  <c r="GX49" i="2"/>
  <c r="GY49" i="2" s="1"/>
  <c r="GX57" i="2"/>
  <c r="GY57" i="2" s="1"/>
  <c r="GX69" i="2"/>
  <c r="GX77" i="2"/>
  <c r="GY77" i="2" s="1"/>
  <c r="GX65" i="2"/>
  <c r="GY65" i="2" s="1"/>
  <c r="GX43" i="2"/>
  <c r="GY43" i="2" s="1"/>
  <c r="GW74" i="2"/>
  <c r="BK24" i="29" s="1"/>
  <c r="GX11" i="2"/>
  <c r="GX10" i="2"/>
  <c r="GY10" i="2" s="1"/>
  <c r="GX35" i="2"/>
  <c r="GY35" i="2" s="1"/>
  <c r="GX31" i="2"/>
  <c r="GY31" i="2" s="1"/>
  <c r="GX14" i="2"/>
  <c r="GY14" i="2" s="1"/>
  <c r="GX73" i="2"/>
  <c r="GY73" i="2" s="1"/>
  <c r="GX34" i="2"/>
  <c r="GX64" i="2"/>
  <c r="GY64" i="2" s="1"/>
  <c r="GW52" i="2"/>
  <c r="CP52" i="29" s="1"/>
  <c r="GX96" i="2"/>
  <c r="GY96" i="2" s="1"/>
  <c r="GX58" i="2"/>
  <c r="GY58" i="2" s="1"/>
  <c r="GX16" i="2"/>
  <c r="GW32" i="2"/>
  <c r="GX94" i="2"/>
  <c r="EI4" i="2"/>
  <c r="EI3" i="2" s="1"/>
  <c r="YM40" i="2"/>
  <c r="ZR40" i="2"/>
  <c r="YN41" i="2"/>
  <c r="ZS41" i="2"/>
  <c r="YM31" i="2"/>
  <c r="ZR31" i="2"/>
  <c r="YM43" i="2"/>
  <c r="ZR43" i="2"/>
  <c r="YN55" i="2"/>
  <c r="ZS55" i="2"/>
  <c r="YN51" i="2"/>
  <c r="ZS51" i="2"/>
  <c r="YM13" i="2"/>
  <c r="ZR13" i="2"/>
  <c r="YO57" i="2"/>
  <c r="ZT57" i="2"/>
  <c r="YM17" i="2"/>
  <c r="ZR17" i="2"/>
  <c r="YM20" i="2"/>
  <c r="ZR20" i="2"/>
  <c r="YM29" i="2"/>
  <c r="ZR29" i="2"/>
  <c r="YM9" i="2"/>
  <c r="ZR9" i="2"/>
  <c r="YM28" i="2"/>
  <c r="ZR28" i="2"/>
  <c r="YM26" i="2"/>
  <c r="ZR26" i="2"/>
  <c r="YM49" i="2"/>
  <c r="ZR49" i="2"/>
  <c r="YM52" i="2"/>
  <c r="ZR52" i="2"/>
  <c r="YM27" i="2"/>
  <c r="ES76" i="29" s="1"/>
  <c r="ZR27" i="2"/>
  <c r="YM21" i="2"/>
  <c r="ZR21" i="2"/>
  <c r="YM45" i="2"/>
  <c r="ZR45" i="2"/>
  <c r="YM35" i="2"/>
  <c r="ZR35" i="2"/>
  <c r="YN38" i="2"/>
  <c r="ZS38" i="2"/>
  <c r="YM25" i="2"/>
  <c r="ZR25" i="2"/>
  <c r="YM19" i="2"/>
  <c r="ZR19" i="2"/>
  <c r="YM37" i="2"/>
  <c r="ZR37" i="2"/>
  <c r="YM18" i="2"/>
  <c r="ZR18" i="2"/>
  <c r="YO76" i="2"/>
  <c r="ZT76" i="2"/>
  <c r="YN50" i="2"/>
  <c r="ZS50" i="2"/>
  <c r="YM39" i="2"/>
  <c r="ZR39" i="2"/>
  <c r="YN62" i="2"/>
  <c r="ZS62" i="2"/>
  <c r="YM30" i="2"/>
  <c r="ZR30" i="2"/>
  <c r="YM36" i="2"/>
  <c r="ZR36" i="2"/>
  <c r="YM12" i="2"/>
  <c r="ZR12" i="2"/>
  <c r="YM22" i="2"/>
  <c r="ZR22" i="2"/>
  <c r="YN78" i="2"/>
  <c r="ZS78" i="2"/>
  <c r="YM23" i="2"/>
  <c r="ZR23" i="2"/>
  <c r="YM58" i="2"/>
  <c r="ZR58" i="2"/>
  <c r="YM32" i="2"/>
  <c r="ZR32" i="2"/>
  <c r="RQ13" i="2"/>
  <c r="RQ19" i="2"/>
  <c r="RQ23" i="2"/>
  <c r="RQ31" i="2"/>
  <c r="RQ37" i="2"/>
  <c r="RQ41" i="2"/>
  <c r="RQ43" i="2"/>
  <c r="RQ45" i="2"/>
  <c r="RQ55" i="2"/>
  <c r="RQ57" i="2"/>
  <c r="RQ4" i="2"/>
  <c r="RQ12" i="2"/>
  <c r="RQ22" i="2"/>
  <c r="RQ28" i="2"/>
  <c r="RQ32" i="2"/>
  <c r="RQ38" i="2"/>
  <c r="RQ50" i="2"/>
  <c r="RQ62" i="2"/>
  <c r="RQ76" i="2"/>
  <c r="RQ9" i="2"/>
  <c r="RQ17" i="2"/>
  <c r="RQ21" i="2"/>
  <c r="RQ25" i="2"/>
  <c r="RQ27" i="2"/>
  <c r="RQ29" i="2"/>
  <c r="RQ35" i="2"/>
  <c r="RQ39" i="2"/>
  <c r="RQ49" i="2"/>
  <c r="RQ51" i="2"/>
  <c r="RQ18" i="2"/>
  <c r="RQ20" i="2"/>
  <c r="RQ26" i="2"/>
  <c r="RQ30" i="2"/>
  <c r="RQ36" i="2"/>
  <c r="RQ40" i="2"/>
  <c r="RQ52" i="2"/>
  <c r="RQ58" i="2"/>
  <c r="RQ78" i="2"/>
  <c r="TT37" i="2"/>
  <c r="WD37" i="2" s="1"/>
  <c r="XI37" i="2" s="1"/>
  <c r="TU55" i="2"/>
  <c r="WE55" i="2" s="1"/>
  <c r="XJ55" i="2" s="1"/>
  <c r="TT18" i="2"/>
  <c r="WD18" i="2" s="1"/>
  <c r="XI18" i="2" s="1"/>
  <c r="TU51" i="2"/>
  <c r="WE51" i="2" s="1"/>
  <c r="XJ51" i="2" s="1"/>
  <c r="TT13" i="2"/>
  <c r="WD13" i="2" s="1"/>
  <c r="XI13" i="2" s="1"/>
  <c r="TT27" i="2"/>
  <c r="WD27" i="2" s="1"/>
  <c r="XI27" i="2" s="1"/>
  <c r="DO76" i="29" s="1"/>
  <c r="TT58" i="2"/>
  <c r="WD58" i="2" s="1"/>
  <c r="XI58" i="2" s="1"/>
  <c r="TT43" i="2"/>
  <c r="WD43" i="2" s="1"/>
  <c r="XI43" i="2" s="1"/>
  <c r="TT45" i="2"/>
  <c r="WD45" i="2" s="1"/>
  <c r="XI45" i="2" s="1"/>
  <c r="TT40" i="2"/>
  <c r="WD40" i="2" s="1"/>
  <c r="XI40" i="2" s="1"/>
  <c r="TT35" i="2"/>
  <c r="WD35" i="2" s="1"/>
  <c r="XI35" i="2" s="1"/>
  <c r="TU41" i="2"/>
  <c r="WE41" i="2" s="1"/>
  <c r="XJ41" i="2" s="1"/>
  <c r="TU38" i="2"/>
  <c r="WE38" i="2" s="1"/>
  <c r="XJ38" i="2" s="1"/>
  <c r="TT30" i="2"/>
  <c r="WD30" i="2" s="1"/>
  <c r="XI30" i="2" s="1"/>
  <c r="TT9" i="2"/>
  <c r="WD9" i="2" s="1"/>
  <c r="XI9" i="2" s="1"/>
  <c r="TT36" i="2"/>
  <c r="WD36" i="2" s="1"/>
  <c r="XI36" i="2" s="1"/>
  <c r="TT28" i="2"/>
  <c r="WD28" i="2" s="1"/>
  <c r="XI28" i="2" s="1"/>
  <c r="TT17" i="2"/>
  <c r="WD17" i="2" s="1"/>
  <c r="XI17" i="2" s="1"/>
  <c r="TT19" i="2"/>
  <c r="WD19" i="2" s="1"/>
  <c r="XI19" i="2" s="1"/>
  <c r="TT22" i="2"/>
  <c r="WD22" i="2" s="1"/>
  <c r="XI22" i="2" s="1"/>
  <c r="TT49" i="2"/>
  <c r="WD49" i="2" s="1"/>
  <c r="XI49" i="2" s="1"/>
  <c r="TU78" i="2"/>
  <c r="WE78" i="2" s="1"/>
  <c r="XJ78" i="2" s="1"/>
  <c r="TT4" i="2"/>
  <c r="WD4" i="2" s="1"/>
  <c r="XI4" i="2" s="1"/>
  <c r="TV76" i="2"/>
  <c r="WF76" i="2" s="1"/>
  <c r="XK76" i="2" s="1"/>
  <c r="TV57" i="2"/>
  <c r="WF57" i="2" s="1"/>
  <c r="XK57" i="2" s="1"/>
  <c r="TT12" i="2"/>
  <c r="WD12" i="2" s="1"/>
  <c r="XI12" i="2" s="1"/>
  <c r="TT26" i="2"/>
  <c r="WD26" i="2" s="1"/>
  <c r="XI26" i="2" s="1"/>
  <c r="TT32" i="2"/>
  <c r="WD32" i="2" s="1"/>
  <c r="XI32" i="2" s="1"/>
  <c r="TU50" i="2"/>
  <c r="WE50" i="2" s="1"/>
  <c r="XJ50" i="2" s="1"/>
  <c r="TT39" i="2"/>
  <c r="WD39" i="2" s="1"/>
  <c r="XI39" i="2" s="1"/>
  <c r="TT29" i="2"/>
  <c r="WD29" i="2" s="1"/>
  <c r="XI29" i="2" s="1"/>
  <c r="TU62" i="2"/>
  <c r="WE62" i="2" s="1"/>
  <c r="XJ62" i="2" s="1"/>
  <c r="TT52" i="2"/>
  <c r="WD52" i="2" s="1"/>
  <c r="XI52" i="2" s="1"/>
  <c r="TT23" i="2"/>
  <c r="WD23" i="2" s="1"/>
  <c r="XI23" i="2" s="1"/>
  <c r="TT31" i="2"/>
  <c r="WD31" i="2" s="1"/>
  <c r="XI31" i="2" s="1"/>
  <c r="TT25" i="2"/>
  <c r="WD25" i="2" s="1"/>
  <c r="XI25" i="2" s="1"/>
  <c r="TT21" i="2"/>
  <c r="WD21" i="2" s="1"/>
  <c r="XI21" i="2" s="1"/>
  <c r="TT20" i="2"/>
  <c r="WD20" i="2" s="1"/>
  <c r="XI20" i="2" s="1"/>
  <c r="GX67" i="2"/>
  <c r="XH4" i="2"/>
  <c r="SU12" i="2"/>
  <c r="ABD12" i="2" s="1"/>
  <c r="CC70" i="2"/>
  <c r="VD70" i="2"/>
  <c r="CC31" i="2"/>
  <c r="VD31" i="2"/>
  <c r="CC47" i="2"/>
  <c r="VD47" i="2"/>
  <c r="CC22" i="2"/>
  <c r="VD22" i="2"/>
  <c r="CD36" i="2"/>
  <c r="CE36" i="2" s="1"/>
  <c r="VE36" i="2"/>
  <c r="CC18" i="2"/>
  <c r="VD18" i="2"/>
  <c r="SU17" i="2"/>
  <c r="ABD17" i="2" s="1"/>
  <c r="CC7" i="2"/>
  <c r="VD7" i="2"/>
  <c r="SU23" i="2"/>
  <c r="ABD23" i="2" s="1"/>
  <c r="CC94" i="2"/>
  <c r="VD94" i="2"/>
  <c r="SU35" i="2"/>
  <c r="ABD35" i="2" s="1"/>
  <c r="CC17" i="2"/>
  <c r="VD17" i="2"/>
  <c r="CC59" i="2"/>
  <c r="VD59" i="2"/>
  <c r="CD48" i="2"/>
  <c r="CE48" i="2" s="1"/>
  <c r="VE48" i="2"/>
  <c r="CD86" i="2"/>
  <c r="CE86" i="2" s="1"/>
  <c r="VE86" i="2"/>
  <c r="CC88" i="2"/>
  <c r="VD88" i="2"/>
  <c r="CC19" i="2"/>
  <c r="VD19" i="2"/>
  <c r="CD81" i="2"/>
  <c r="CE81" i="2" s="1"/>
  <c r="VE81" i="2"/>
  <c r="CC89" i="2"/>
  <c r="VD89" i="2"/>
  <c r="CC97" i="2"/>
  <c r="VD97" i="2"/>
  <c r="SU41" i="2"/>
  <c r="ABD41" i="2" s="1"/>
  <c r="CC23" i="2"/>
  <c r="VD23" i="2"/>
  <c r="CC10" i="2"/>
  <c r="VD10" i="2"/>
  <c r="CC73" i="2"/>
  <c r="VD73" i="2"/>
  <c r="CC78" i="2"/>
  <c r="VD78" i="2"/>
  <c r="SU50" i="2"/>
  <c r="ABD50" i="2" s="1"/>
  <c r="CC61" i="2"/>
  <c r="VD61" i="2"/>
  <c r="CC62" i="2"/>
  <c r="VD62" i="2"/>
  <c r="CC20" i="2"/>
  <c r="VD20" i="2"/>
  <c r="SO4" i="2"/>
  <c r="CC75" i="2"/>
  <c r="VD75" i="2"/>
  <c r="SU18" i="2"/>
  <c r="ABD18" i="2" s="1"/>
  <c r="CC24" i="2"/>
  <c r="VD24" i="2"/>
  <c r="SU43" i="2"/>
  <c r="ABD43" i="2" s="1"/>
  <c r="CD83" i="2"/>
  <c r="CE83" i="2" s="1"/>
  <c r="VE83" i="2"/>
  <c r="SU45" i="2"/>
  <c r="ABD45" i="2" s="1"/>
  <c r="SU27" i="2"/>
  <c r="ABD27" i="2" s="1"/>
  <c r="CC58" i="2"/>
  <c r="VD58" i="2"/>
  <c r="CC66" i="2"/>
  <c r="VD66" i="2"/>
  <c r="BZ4" i="2"/>
  <c r="BZ3" i="2" s="1"/>
  <c r="VA4" i="2"/>
  <c r="VA3" i="2" s="1"/>
  <c r="CC8" i="2"/>
  <c r="VD8" i="2"/>
  <c r="CC51" i="2"/>
  <c r="VD51" i="2"/>
  <c r="CD74" i="2"/>
  <c r="CE74" i="2" s="1"/>
  <c r="VE74" i="2"/>
  <c r="CC11" i="2"/>
  <c r="VD11" i="2"/>
  <c r="CD90" i="2"/>
  <c r="CE90" i="2" s="1"/>
  <c r="VE90" i="2"/>
  <c r="CC26" i="2"/>
  <c r="VD26" i="2"/>
  <c r="CC41" i="2"/>
  <c r="VD41" i="2"/>
  <c r="CC28" i="2"/>
  <c r="VD28" i="2"/>
  <c r="SU78" i="2"/>
  <c r="ABD78" i="2" s="1"/>
  <c r="SU20" i="2"/>
  <c r="ABD20" i="2" s="1"/>
  <c r="CC38" i="2"/>
  <c r="VD38" i="2"/>
  <c r="CC21" i="2"/>
  <c r="VD21" i="2"/>
  <c r="CC85" i="2"/>
  <c r="VD85" i="2"/>
  <c r="CC30" i="2"/>
  <c r="VD30" i="2"/>
  <c r="CC29" i="2"/>
  <c r="VD29" i="2"/>
  <c r="SU49" i="2"/>
  <c r="ABD49" i="2" s="1"/>
  <c r="SU40" i="2"/>
  <c r="ABD40" i="2" s="1"/>
  <c r="CD5" i="2"/>
  <c r="CE5" i="2" s="1"/>
  <c r="VE5" i="2"/>
  <c r="SU30" i="2"/>
  <c r="ABD30" i="2" s="1"/>
  <c r="CC71" i="2"/>
  <c r="VD71" i="2"/>
  <c r="CD79" i="2"/>
  <c r="CE79" i="2" s="1"/>
  <c r="VE79" i="2"/>
  <c r="SU39" i="2"/>
  <c r="ABD39" i="2" s="1"/>
  <c r="CD80" i="2"/>
  <c r="CE80" i="2" s="1"/>
  <c r="VE80" i="2"/>
  <c r="SU21" i="2"/>
  <c r="ABD21" i="2" s="1"/>
  <c r="CC56" i="2"/>
  <c r="VD56" i="2"/>
  <c r="SU25" i="2"/>
  <c r="ABD25" i="2" s="1"/>
  <c r="CC14" i="2"/>
  <c r="VD14" i="2"/>
  <c r="CC39" i="2"/>
  <c r="VD39" i="2"/>
  <c r="CC84" i="2"/>
  <c r="VD84" i="2"/>
  <c r="CC68" i="2"/>
  <c r="VD68" i="2"/>
  <c r="SU9" i="2"/>
  <c r="ABD9" i="2" s="1"/>
  <c r="CC6" i="2"/>
  <c r="VD6" i="2"/>
  <c r="CD76" i="2"/>
  <c r="CE76" i="2" s="1"/>
  <c r="VE76" i="2"/>
  <c r="CC55" i="2"/>
  <c r="VD55" i="2"/>
  <c r="CC54" i="2"/>
  <c r="VD54" i="2"/>
  <c r="CC96" i="2"/>
  <c r="VD96" i="2"/>
  <c r="CC43" i="2"/>
  <c r="VD43" i="2"/>
  <c r="CD72" i="2"/>
  <c r="CE72" i="2" s="1"/>
  <c r="VE72" i="2"/>
  <c r="CC35" i="2"/>
  <c r="VD35" i="2"/>
  <c r="CD32" i="2"/>
  <c r="CE32" i="2" s="1"/>
  <c r="VE32" i="2"/>
  <c r="CC82" i="2"/>
  <c r="VD82" i="2"/>
  <c r="CC15" i="2"/>
  <c r="VD15" i="2"/>
  <c r="CC95" i="2"/>
  <c r="VD95" i="2"/>
  <c r="SU29" i="2"/>
  <c r="ABD29" i="2" s="1"/>
  <c r="CD52" i="2"/>
  <c r="CE52" i="2" s="1"/>
  <c r="VE52" i="2"/>
  <c r="CC57" i="2"/>
  <c r="VD57" i="2"/>
  <c r="CD44" i="2"/>
  <c r="CE44" i="2" s="1"/>
  <c r="VE44" i="2"/>
  <c r="CC50" i="2"/>
  <c r="VD50" i="2"/>
  <c r="SU51" i="2"/>
  <c r="ABD51" i="2" s="1"/>
  <c r="CC37" i="2"/>
  <c r="VD37" i="2"/>
  <c r="CC34" i="2"/>
  <c r="VD34" i="2"/>
  <c r="CC60" i="2"/>
  <c r="VD60" i="2"/>
  <c r="CC65" i="2"/>
  <c r="VD65" i="2"/>
  <c r="SU13" i="2"/>
  <c r="ABD13" i="2" s="1"/>
  <c r="SU38" i="2"/>
  <c r="ABD38" i="2" s="1"/>
  <c r="CC69" i="2"/>
  <c r="VD69" i="2"/>
  <c r="CC45" i="2"/>
  <c r="VD45" i="2"/>
  <c r="SU26" i="2"/>
  <c r="ABD26" i="2" s="1"/>
  <c r="VD16" i="2"/>
  <c r="CC33" i="2"/>
  <c r="VD33" i="2"/>
  <c r="CC53" i="2"/>
  <c r="VD53" i="2"/>
  <c r="CC93" i="2"/>
  <c r="VD93" i="2"/>
  <c r="CC77" i="2"/>
  <c r="VD77" i="2"/>
  <c r="CD87" i="2"/>
  <c r="CE87" i="2" s="1"/>
  <c r="VE87" i="2"/>
  <c r="SU31" i="2"/>
  <c r="ABD31" i="2" s="1"/>
  <c r="SU28" i="2"/>
  <c r="ABD28" i="2" s="1"/>
  <c r="CC63" i="2"/>
  <c r="VD63" i="2"/>
  <c r="CC92" i="2"/>
  <c r="VD92" i="2"/>
  <c r="CC91" i="2"/>
  <c r="VD91" i="2"/>
  <c r="SU62" i="2"/>
  <c r="ABD62" i="2" s="1"/>
  <c r="CD40" i="2"/>
  <c r="CE40" i="2" s="1"/>
  <c r="VE40" i="2"/>
  <c r="CC12" i="2"/>
  <c r="VD12" i="2"/>
  <c r="SU19" i="2"/>
  <c r="ABD19" i="2" s="1"/>
  <c r="CC64" i="2"/>
  <c r="VD64" i="2"/>
  <c r="CC9" i="2"/>
  <c r="VD9" i="2"/>
  <c r="SU55" i="2"/>
  <c r="ABD55" i="2" s="1"/>
  <c r="CC67" i="2"/>
  <c r="VD67" i="2"/>
  <c r="CC49" i="2"/>
  <c r="VD49" i="2"/>
  <c r="CC46" i="2"/>
  <c r="VD46" i="2"/>
  <c r="CC27" i="2"/>
  <c r="VD27" i="2"/>
  <c r="SU58" i="2"/>
  <c r="ABD58" i="2" s="1"/>
  <c r="CC13" i="2"/>
  <c r="VD13" i="2"/>
  <c r="CC25" i="2"/>
  <c r="VD25" i="2"/>
  <c r="SU57" i="2"/>
  <c r="ABD57" i="2" s="1"/>
  <c r="SU37" i="2"/>
  <c r="ABD37" i="2" s="1"/>
  <c r="SU22" i="2"/>
  <c r="ABD22" i="2" s="1"/>
  <c r="GU4" i="2"/>
  <c r="GX68" i="2"/>
  <c r="BK74" i="29" l="1"/>
  <c r="CP74" i="29" s="1"/>
  <c r="CP48" i="29"/>
  <c r="BK98" i="29"/>
  <c r="CP98" i="29" s="1"/>
  <c r="BK79" i="29"/>
  <c r="CP79" i="29" s="1"/>
  <c r="CP95" i="29"/>
  <c r="CP61" i="29"/>
  <c r="CP6" i="29"/>
  <c r="CP73" i="29"/>
  <c r="CP82" i="29"/>
  <c r="CP63" i="29"/>
  <c r="CP14" i="29"/>
  <c r="CP72" i="29"/>
  <c r="CP84" i="29"/>
  <c r="CP46" i="29"/>
  <c r="CP89" i="29"/>
  <c r="CP71" i="29"/>
  <c r="CP88" i="29"/>
  <c r="CP56" i="29"/>
  <c r="CN64" i="29"/>
  <c r="GU3" i="2"/>
  <c r="CM64" i="29"/>
  <c r="GT3" i="2"/>
  <c r="AAX4" i="2"/>
  <c r="CL100" i="29"/>
  <c r="CL3" i="29" s="1"/>
  <c r="BL23" i="29"/>
  <c r="CQ23" i="29" s="1"/>
  <c r="GY34" i="2"/>
  <c r="BL67" i="29"/>
  <c r="GY11" i="2"/>
  <c r="BL80" i="29"/>
  <c r="GY80" i="2"/>
  <c r="BL81" i="29"/>
  <c r="GY92" i="2"/>
  <c r="BL91" i="29"/>
  <c r="CQ91" i="29" s="1"/>
  <c r="GY60" i="2"/>
  <c r="BL82" i="29"/>
  <c r="GY91" i="2"/>
  <c r="BL95" i="29"/>
  <c r="GY68" i="2"/>
  <c r="BL5" i="29"/>
  <c r="GY67" i="2"/>
  <c r="BL53" i="29"/>
  <c r="GY94" i="2"/>
  <c r="BL93" i="29"/>
  <c r="GY16" i="2"/>
  <c r="BL69" i="29"/>
  <c r="CQ69" i="29" s="1"/>
  <c r="GY69" i="2"/>
  <c r="BL61" i="29"/>
  <c r="GY47" i="2"/>
  <c r="GY88" i="2"/>
  <c r="BL84" i="29"/>
  <c r="GY56" i="2"/>
  <c r="BL89" i="29"/>
  <c r="GY93" i="2"/>
  <c r="BL96" i="29"/>
  <c r="GY95" i="2"/>
  <c r="BL63" i="29"/>
  <c r="GY6" i="2"/>
  <c r="CM4" i="29"/>
  <c r="CP67" i="29"/>
  <c r="CP5" i="29"/>
  <c r="CP96" i="29"/>
  <c r="CP93" i="29"/>
  <c r="CP8" i="29"/>
  <c r="CP75" i="29"/>
  <c r="CP94" i="29"/>
  <c r="CQ70" i="29"/>
  <c r="CP81" i="29"/>
  <c r="CP83" i="29"/>
  <c r="BL38" i="29"/>
  <c r="CQ38" i="29" s="1"/>
  <c r="BL77" i="29"/>
  <c r="CQ77" i="29" s="1"/>
  <c r="BL13" i="29"/>
  <c r="CQ13" i="29" s="1"/>
  <c r="BL6" i="29"/>
  <c r="BL58" i="29"/>
  <c r="CQ58" i="29" s="1"/>
  <c r="BL48" i="29"/>
  <c r="BL37" i="29"/>
  <c r="CQ37" i="29" s="1"/>
  <c r="BL64" i="29"/>
  <c r="BK55" i="29"/>
  <c r="CP55" i="29" s="1"/>
  <c r="BK68" i="29"/>
  <c r="CP68" i="29" s="1"/>
  <c r="BL31" i="29"/>
  <c r="CQ31" i="29" s="1"/>
  <c r="BL75" i="29"/>
  <c r="BL8" i="29"/>
  <c r="BL71" i="29"/>
  <c r="BL51" i="29"/>
  <c r="CQ51" i="29" s="1"/>
  <c r="BL94" i="29"/>
  <c r="BL28" i="29"/>
  <c r="CQ28" i="29" s="1"/>
  <c r="BL25" i="29"/>
  <c r="CQ25" i="29" s="1"/>
  <c r="BL73" i="29"/>
  <c r="BL18" i="29"/>
  <c r="CQ18" i="29" s="1"/>
  <c r="BL15" i="29"/>
  <c r="CQ15" i="29" s="1"/>
  <c r="BL35" i="29"/>
  <c r="CQ35" i="29" s="1"/>
  <c r="BL65" i="29"/>
  <c r="CQ65" i="29" s="1"/>
  <c r="BK42" i="29"/>
  <c r="CP42" i="29" s="1"/>
  <c r="BK90" i="29"/>
  <c r="CP90" i="29" s="1"/>
  <c r="BK10" i="29"/>
  <c r="CP10" i="29" s="1"/>
  <c r="BK97" i="29"/>
  <c r="CP97" i="29" s="1"/>
  <c r="BL39" i="29"/>
  <c r="CQ39" i="29" s="1"/>
  <c r="BL86" i="29"/>
  <c r="BL21" i="29"/>
  <c r="CQ21" i="29" s="1"/>
  <c r="BL85" i="29"/>
  <c r="CQ85" i="29" s="1"/>
  <c r="BL16" i="29"/>
  <c r="BL83" i="29"/>
  <c r="BL40" i="29"/>
  <c r="BL66" i="29"/>
  <c r="CP36" i="29"/>
  <c r="CP32" i="29"/>
  <c r="CP76" i="29"/>
  <c r="BL46" i="29"/>
  <c r="BL59" i="29"/>
  <c r="CQ59" i="29" s="1"/>
  <c r="BK54" i="29"/>
  <c r="CP54" i="29" s="1"/>
  <c r="BK49" i="29"/>
  <c r="CP49" i="29" s="1"/>
  <c r="BL50" i="29"/>
  <c r="CQ50" i="29" s="1"/>
  <c r="BL20" i="29"/>
  <c r="CQ20" i="29" s="1"/>
  <c r="BL14" i="29"/>
  <c r="BL57" i="29"/>
  <c r="CQ57" i="29" s="1"/>
  <c r="BL30" i="29"/>
  <c r="CQ30" i="29" s="1"/>
  <c r="BL17" i="29"/>
  <c r="CQ17" i="29" s="1"/>
  <c r="BL32" i="29"/>
  <c r="BL4" i="29"/>
  <c r="BL7" i="29"/>
  <c r="CQ7" i="29" s="1"/>
  <c r="BK33" i="29"/>
  <c r="CP33" i="29" s="1"/>
  <c r="BL34" i="29"/>
  <c r="CQ34" i="29" s="1"/>
  <c r="BL26" i="29"/>
  <c r="CQ26" i="29" s="1"/>
  <c r="BL52" i="29"/>
  <c r="BL22" i="29"/>
  <c r="CQ22" i="29" s="1"/>
  <c r="BL27" i="29"/>
  <c r="CQ27" i="29" s="1"/>
  <c r="BL11" i="29"/>
  <c r="CQ11" i="29" s="1"/>
  <c r="BL47" i="29"/>
  <c r="BK60" i="29"/>
  <c r="CP60" i="29" s="1"/>
  <c r="BL12" i="29"/>
  <c r="CQ12" i="29" s="1"/>
  <c r="BL9" i="29"/>
  <c r="CQ9" i="29" s="1"/>
  <c r="BL19" i="29"/>
  <c r="CQ19" i="29" s="1"/>
  <c r="BL62" i="29"/>
  <c r="CQ62" i="29" s="1"/>
  <c r="ES78" i="29"/>
  <c r="DO78" i="29"/>
  <c r="CP24" i="29"/>
  <c r="BK29" i="29"/>
  <c r="BJ3" i="29"/>
  <c r="CQ41" i="29"/>
  <c r="CP43" i="29"/>
  <c r="CP16" i="29"/>
  <c r="CP45" i="29"/>
  <c r="CP80" i="29"/>
  <c r="CP40" i="29"/>
  <c r="CN47" i="29"/>
  <c r="CQ78" i="29"/>
  <c r="CP86" i="29"/>
  <c r="CP44" i="29"/>
  <c r="CR87" i="29"/>
  <c r="CP66" i="29"/>
  <c r="SU32" i="2"/>
  <c r="ABD32" i="2" s="1"/>
  <c r="SU52" i="2"/>
  <c r="ABD52" i="2" s="1"/>
  <c r="SU36" i="2"/>
  <c r="ABD36" i="2" s="1"/>
  <c r="SU76" i="2"/>
  <c r="ABD76" i="2" s="1"/>
  <c r="CN4" i="29"/>
  <c r="GX32" i="2"/>
  <c r="GX52" i="2"/>
  <c r="GY52" i="2" s="1"/>
  <c r="GX74" i="2"/>
  <c r="BL74" i="29" s="1"/>
  <c r="GX79" i="2"/>
  <c r="BL79" i="29" s="1"/>
  <c r="GX90" i="2"/>
  <c r="GX76" i="2"/>
  <c r="CR62" i="29"/>
  <c r="CR70" i="29"/>
  <c r="GX87" i="2"/>
  <c r="BL98" i="29" s="1"/>
  <c r="GX36" i="2"/>
  <c r="GY36" i="2" s="1"/>
  <c r="GX44" i="2"/>
  <c r="CQ88" i="29" s="1"/>
  <c r="EJ4" i="2"/>
  <c r="EJ3" i="2" s="1"/>
  <c r="YM4" i="2"/>
  <c r="ZR4" i="2"/>
  <c r="YN23" i="2"/>
  <c r="ZS23" i="2"/>
  <c r="YN39" i="2"/>
  <c r="ZS39" i="2"/>
  <c r="YN26" i="2"/>
  <c r="ZS26" i="2"/>
  <c r="YP76" i="2"/>
  <c r="ZU76" i="2"/>
  <c r="YN22" i="2"/>
  <c r="ZS22" i="2"/>
  <c r="YN28" i="2"/>
  <c r="ZS28" i="2"/>
  <c r="YN35" i="2"/>
  <c r="ZS35" i="2"/>
  <c r="YN43" i="2"/>
  <c r="ZS43" i="2"/>
  <c r="YN37" i="2"/>
  <c r="ZS37" i="2"/>
  <c r="YN52" i="2"/>
  <c r="ZS52" i="2"/>
  <c r="YN12" i="2"/>
  <c r="ZS12" i="2"/>
  <c r="YN36" i="2"/>
  <c r="ZS36" i="2"/>
  <c r="YN40" i="2"/>
  <c r="ZS40" i="2"/>
  <c r="YN58" i="2"/>
  <c r="ZS58" i="2"/>
  <c r="YN13" i="2"/>
  <c r="ZS13" i="2"/>
  <c r="YO51" i="2"/>
  <c r="ZT51" i="2"/>
  <c r="YN20" i="2"/>
  <c r="ZS20" i="2"/>
  <c r="YN25" i="2"/>
  <c r="ZS25" i="2"/>
  <c r="YO62" i="2"/>
  <c r="ZT62" i="2"/>
  <c r="YO50" i="2"/>
  <c r="ZT50" i="2"/>
  <c r="YN4" i="2"/>
  <c r="ZS4" i="2"/>
  <c r="YO78" i="2"/>
  <c r="ZT78" i="2"/>
  <c r="YN19" i="2"/>
  <c r="ZS19" i="2"/>
  <c r="YN9" i="2"/>
  <c r="ZS9" i="2"/>
  <c r="YO38" i="2"/>
  <c r="ZT38" i="2"/>
  <c r="YN45" i="2"/>
  <c r="ZS45" i="2"/>
  <c r="YN27" i="2"/>
  <c r="ET76" i="29" s="1"/>
  <c r="ZS27" i="2"/>
  <c r="YN18" i="2"/>
  <c r="ZS18" i="2"/>
  <c r="YN21" i="2"/>
  <c r="ZS21" i="2"/>
  <c r="YN31" i="2"/>
  <c r="ZS31" i="2"/>
  <c r="YN29" i="2"/>
  <c r="ZS29" i="2"/>
  <c r="YN32" i="2"/>
  <c r="ZS32" i="2"/>
  <c r="YP57" i="2"/>
  <c r="ZU57" i="2"/>
  <c r="YN49" i="2"/>
  <c r="ZS49" i="2"/>
  <c r="YN17" i="2"/>
  <c r="ZS17" i="2"/>
  <c r="YN30" i="2"/>
  <c r="ZS30" i="2"/>
  <c r="YO41" i="2"/>
  <c r="ZT41" i="2"/>
  <c r="YO55" i="2"/>
  <c r="ZT55" i="2"/>
  <c r="RR78" i="2"/>
  <c r="RR58" i="2"/>
  <c r="RR52" i="2"/>
  <c r="RR40" i="2"/>
  <c r="RR36" i="2"/>
  <c r="RR30" i="2"/>
  <c r="RR26" i="2"/>
  <c r="RR20" i="2"/>
  <c r="RR18" i="2"/>
  <c r="RR51" i="2"/>
  <c r="RR49" i="2"/>
  <c r="RR39" i="2"/>
  <c r="RR35" i="2"/>
  <c r="RR29" i="2"/>
  <c r="RR27" i="2"/>
  <c r="RR25" i="2"/>
  <c r="RR21" i="2"/>
  <c r="RR17" i="2"/>
  <c r="RR9" i="2"/>
  <c r="RR76" i="2"/>
  <c r="RR62" i="2"/>
  <c r="RR50" i="2"/>
  <c r="RR38" i="2"/>
  <c r="RR32" i="2"/>
  <c r="RR28" i="2"/>
  <c r="RR22" i="2"/>
  <c r="RR12" i="2"/>
  <c r="RR4" i="2"/>
  <c r="RR57" i="2"/>
  <c r="RR55" i="2"/>
  <c r="RR45" i="2"/>
  <c r="RR43" i="2"/>
  <c r="RR41" i="2"/>
  <c r="RR37" i="2"/>
  <c r="RR31" i="2"/>
  <c r="RR23" i="2"/>
  <c r="RR19" i="2"/>
  <c r="RR13" i="2"/>
  <c r="TU20" i="2"/>
  <c r="WE20" i="2" s="1"/>
  <c r="XJ20" i="2" s="1"/>
  <c r="TU25" i="2"/>
  <c r="WE25" i="2" s="1"/>
  <c r="XJ25" i="2" s="1"/>
  <c r="TV38" i="2"/>
  <c r="WF38" i="2" s="1"/>
  <c r="XK38" i="2" s="1"/>
  <c r="TU35" i="2"/>
  <c r="WE35" i="2" s="1"/>
  <c r="XJ35" i="2" s="1"/>
  <c r="TU45" i="2"/>
  <c r="WE45" i="2" s="1"/>
  <c r="XJ45" i="2" s="1"/>
  <c r="TU43" i="2"/>
  <c r="WE43" i="2" s="1"/>
  <c r="XJ43" i="2" s="1"/>
  <c r="TU27" i="2"/>
  <c r="WE27" i="2" s="1"/>
  <c r="XJ27" i="2" s="1"/>
  <c r="TU49" i="2"/>
  <c r="WE49" i="2" s="1"/>
  <c r="XJ49" i="2" s="1"/>
  <c r="TU21" i="2"/>
  <c r="WE21" i="2" s="1"/>
  <c r="XJ21" i="2" s="1"/>
  <c r="TU36" i="2"/>
  <c r="WE36" i="2" s="1"/>
  <c r="XJ36" i="2" s="1"/>
  <c r="TU30" i="2"/>
  <c r="WE30" i="2" s="1"/>
  <c r="XJ30" i="2" s="1"/>
  <c r="TU52" i="2"/>
  <c r="WE52" i="2" s="1"/>
  <c r="XJ52" i="2" s="1"/>
  <c r="TU29" i="2"/>
  <c r="WE29" i="2" s="1"/>
  <c r="XJ29" i="2" s="1"/>
  <c r="TU32" i="2"/>
  <c r="WE32" i="2" s="1"/>
  <c r="XJ32" i="2" s="1"/>
  <c r="TU12" i="2"/>
  <c r="WE12" i="2" s="1"/>
  <c r="XJ12" i="2" s="1"/>
  <c r="TW57" i="2"/>
  <c r="WG57" i="2" s="1"/>
  <c r="XL57" i="2" s="1"/>
  <c r="TU18" i="2"/>
  <c r="WE18" i="2" s="1"/>
  <c r="XJ18" i="2" s="1"/>
  <c r="TU37" i="2"/>
  <c r="WE37" i="2" s="1"/>
  <c r="XJ37" i="2" s="1"/>
  <c r="TU17" i="2"/>
  <c r="WE17" i="2" s="1"/>
  <c r="XJ17" i="2" s="1"/>
  <c r="TU31" i="2"/>
  <c r="WE31" i="2" s="1"/>
  <c r="XJ31" i="2" s="1"/>
  <c r="TV41" i="2"/>
  <c r="WF41" i="2" s="1"/>
  <c r="XK41" i="2" s="1"/>
  <c r="TU40" i="2"/>
  <c r="WE40" i="2" s="1"/>
  <c r="XJ40" i="2" s="1"/>
  <c r="TU58" i="2"/>
  <c r="WE58" i="2" s="1"/>
  <c r="XJ58" i="2" s="1"/>
  <c r="TU13" i="2"/>
  <c r="WE13" i="2" s="1"/>
  <c r="XJ13" i="2" s="1"/>
  <c r="TV78" i="2"/>
  <c r="WF78" i="2" s="1"/>
  <c r="XK78" i="2" s="1"/>
  <c r="TU22" i="2"/>
  <c r="WE22" i="2" s="1"/>
  <c r="XJ22" i="2" s="1"/>
  <c r="TU19" i="2"/>
  <c r="WE19" i="2" s="1"/>
  <c r="XJ19" i="2" s="1"/>
  <c r="TU28" i="2"/>
  <c r="WE28" i="2" s="1"/>
  <c r="XJ28" i="2" s="1"/>
  <c r="TU9" i="2"/>
  <c r="WE9" i="2" s="1"/>
  <c r="XJ9" i="2" s="1"/>
  <c r="TU23" i="2"/>
  <c r="WE23" i="2" s="1"/>
  <c r="XJ23" i="2" s="1"/>
  <c r="TV62" i="2"/>
  <c r="WF62" i="2" s="1"/>
  <c r="XK62" i="2" s="1"/>
  <c r="TU39" i="2"/>
  <c r="WE39" i="2" s="1"/>
  <c r="XJ39" i="2" s="1"/>
  <c r="TV50" i="2"/>
  <c r="WF50" i="2" s="1"/>
  <c r="XK50" i="2" s="1"/>
  <c r="TU26" i="2"/>
  <c r="WE26" i="2" s="1"/>
  <c r="XJ26" i="2" s="1"/>
  <c r="TW76" i="2"/>
  <c r="WG76" i="2" s="1"/>
  <c r="XL76" i="2" s="1"/>
  <c r="TU4" i="2"/>
  <c r="WE4" i="2" s="1"/>
  <c r="XJ4" i="2" s="1"/>
  <c r="TV51" i="2"/>
  <c r="WF51" i="2" s="1"/>
  <c r="XK51" i="2" s="1"/>
  <c r="TV55" i="2"/>
  <c r="WF55" i="2" s="1"/>
  <c r="XK55" i="2" s="1"/>
  <c r="SV22" i="2"/>
  <c r="ABE22" i="2" s="1"/>
  <c r="SV37" i="2"/>
  <c r="ABE37" i="2" s="1"/>
  <c r="CD25" i="2"/>
  <c r="CE25" i="2" s="1"/>
  <c r="VE25" i="2"/>
  <c r="CD13" i="2"/>
  <c r="CE13" i="2" s="1"/>
  <c r="VE13" i="2"/>
  <c r="CD27" i="2"/>
  <c r="CE27" i="2" s="1"/>
  <c r="VE27" i="2"/>
  <c r="CD49" i="2"/>
  <c r="CE49" i="2" s="1"/>
  <c r="VE49" i="2"/>
  <c r="SV55" i="2"/>
  <c r="ABE55" i="2" s="1"/>
  <c r="CD9" i="2"/>
  <c r="CE9" i="2" s="1"/>
  <c r="VE9" i="2"/>
  <c r="SV19" i="2"/>
  <c r="ABE19" i="2" s="1"/>
  <c r="VF40" i="2"/>
  <c r="CD92" i="2"/>
  <c r="CE92" i="2" s="1"/>
  <c r="VE92" i="2"/>
  <c r="SV31" i="2"/>
  <c r="ABE31" i="2" s="1"/>
  <c r="CD77" i="2"/>
  <c r="CE77" i="2" s="1"/>
  <c r="VE77" i="2"/>
  <c r="CD53" i="2"/>
  <c r="CE53" i="2" s="1"/>
  <c r="VE53" i="2"/>
  <c r="VE16" i="2"/>
  <c r="CD45" i="2"/>
  <c r="CE45" i="2" s="1"/>
  <c r="VE45" i="2"/>
  <c r="SV13" i="2"/>
  <c r="ABE13" i="2" s="1"/>
  <c r="CD60" i="2"/>
  <c r="CE60" i="2" s="1"/>
  <c r="VE60" i="2"/>
  <c r="CD37" i="2"/>
  <c r="CE37" i="2" s="1"/>
  <c r="VE37" i="2"/>
  <c r="VF44" i="2"/>
  <c r="CD57" i="2"/>
  <c r="CE57" i="2" s="1"/>
  <c r="VE57" i="2"/>
  <c r="CD15" i="2"/>
  <c r="CE15" i="2" s="1"/>
  <c r="VE15" i="2"/>
  <c r="CD35" i="2"/>
  <c r="CE35" i="2" s="1"/>
  <c r="VE35" i="2"/>
  <c r="CD43" i="2"/>
  <c r="CE43" i="2" s="1"/>
  <c r="VE43" i="2"/>
  <c r="CD54" i="2"/>
  <c r="CE54" i="2" s="1"/>
  <c r="VE54" i="2"/>
  <c r="VF76" i="2"/>
  <c r="SV9" i="2"/>
  <c r="ABE9" i="2" s="1"/>
  <c r="CD39" i="2"/>
  <c r="CE39" i="2" s="1"/>
  <c r="VE39" i="2"/>
  <c r="SV25" i="2"/>
  <c r="ABE25" i="2" s="1"/>
  <c r="SV21" i="2"/>
  <c r="ABE21" i="2" s="1"/>
  <c r="VF79" i="2"/>
  <c r="SV49" i="2"/>
  <c r="ABE49" i="2" s="1"/>
  <c r="CD30" i="2"/>
  <c r="CE30" i="2" s="1"/>
  <c r="VE30" i="2"/>
  <c r="CD21" i="2"/>
  <c r="CE21" i="2" s="1"/>
  <c r="VE21" i="2"/>
  <c r="SV20" i="2"/>
  <c r="ABE20" i="2" s="1"/>
  <c r="CD41" i="2"/>
  <c r="CE41" i="2" s="1"/>
  <c r="VE41" i="2"/>
  <c r="CD11" i="2"/>
  <c r="CE11" i="2" s="1"/>
  <c r="VE11" i="2"/>
  <c r="VF74" i="2"/>
  <c r="CD8" i="2"/>
  <c r="CE8" i="2" s="1"/>
  <c r="VE8" i="2"/>
  <c r="CD66" i="2"/>
  <c r="CE66" i="2" s="1"/>
  <c r="VE66" i="2"/>
  <c r="SV27" i="2"/>
  <c r="ABE27" i="2" s="1"/>
  <c r="SV45" i="2"/>
  <c r="ABE45" i="2" s="1"/>
  <c r="SV43" i="2"/>
  <c r="ABE43" i="2" s="1"/>
  <c r="SV18" i="2"/>
  <c r="ABE18" i="2" s="1"/>
  <c r="SP4" i="2"/>
  <c r="CD62" i="2"/>
  <c r="CE62" i="2" s="1"/>
  <c r="VE62" i="2"/>
  <c r="CD61" i="2"/>
  <c r="CE61" i="2" s="1"/>
  <c r="VE61" i="2"/>
  <c r="CD78" i="2"/>
  <c r="CE78" i="2" s="1"/>
  <c r="VE78" i="2"/>
  <c r="CD73" i="2"/>
  <c r="CE73" i="2" s="1"/>
  <c r="VE73" i="2"/>
  <c r="CD23" i="2"/>
  <c r="CE23" i="2" s="1"/>
  <c r="VE23" i="2"/>
  <c r="CD89" i="2"/>
  <c r="CE89" i="2" s="1"/>
  <c r="VE89" i="2"/>
  <c r="CD19" i="2"/>
  <c r="CE19" i="2" s="1"/>
  <c r="VE19" i="2"/>
  <c r="VF86" i="2"/>
  <c r="CD59" i="2"/>
  <c r="CE59" i="2" s="1"/>
  <c r="VE59" i="2"/>
  <c r="SV35" i="2"/>
  <c r="ABE35" i="2" s="1"/>
  <c r="SV23" i="2"/>
  <c r="ABE23" i="2" s="1"/>
  <c r="SV17" i="2"/>
  <c r="ABE17" i="2" s="1"/>
  <c r="CD18" i="2"/>
  <c r="CE18" i="2" s="1"/>
  <c r="VE18" i="2"/>
  <c r="CD47" i="2"/>
  <c r="CE47" i="2" s="1"/>
  <c r="VE47" i="2"/>
  <c r="CD70" i="2"/>
  <c r="CE70" i="2" s="1"/>
  <c r="VE70" i="2"/>
  <c r="SV57" i="2"/>
  <c r="ABE57" i="2" s="1"/>
  <c r="SV58" i="2"/>
  <c r="ABE58" i="2" s="1"/>
  <c r="CD46" i="2"/>
  <c r="CE46" i="2" s="1"/>
  <c r="VE46" i="2"/>
  <c r="CD67" i="2"/>
  <c r="CE67" i="2" s="1"/>
  <c r="VE67" i="2"/>
  <c r="CD64" i="2"/>
  <c r="CE64" i="2" s="1"/>
  <c r="VE64" i="2"/>
  <c r="CD12" i="2"/>
  <c r="CE12" i="2" s="1"/>
  <c r="VE12" i="2"/>
  <c r="SV62" i="2"/>
  <c r="ABE62" i="2" s="1"/>
  <c r="CD91" i="2"/>
  <c r="CE91" i="2" s="1"/>
  <c r="VE91" i="2"/>
  <c r="CD63" i="2"/>
  <c r="CE63" i="2" s="1"/>
  <c r="VE63" i="2"/>
  <c r="SV28" i="2"/>
  <c r="ABE28" i="2" s="1"/>
  <c r="VF87" i="2"/>
  <c r="CD93" i="2"/>
  <c r="CE93" i="2" s="1"/>
  <c r="VE93" i="2"/>
  <c r="CD33" i="2"/>
  <c r="CE33" i="2" s="1"/>
  <c r="VE33" i="2"/>
  <c r="SV26" i="2"/>
  <c r="ABE26" i="2" s="1"/>
  <c r="CD69" i="2"/>
  <c r="CE69" i="2" s="1"/>
  <c r="VE69" i="2"/>
  <c r="SV38" i="2"/>
  <c r="ABE38" i="2" s="1"/>
  <c r="CD65" i="2"/>
  <c r="CE65" i="2" s="1"/>
  <c r="VE65" i="2"/>
  <c r="CD34" i="2"/>
  <c r="CE34" i="2" s="1"/>
  <c r="VE34" i="2"/>
  <c r="SV51" i="2"/>
  <c r="ABE51" i="2" s="1"/>
  <c r="CD50" i="2"/>
  <c r="CE50" i="2" s="1"/>
  <c r="VE50" i="2"/>
  <c r="VF52" i="2"/>
  <c r="SV29" i="2"/>
  <c r="ABE29" i="2" s="1"/>
  <c r="CD95" i="2"/>
  <c r="CE95" i="2" s="1"/>
  <c r="VE95" i="2"/>
  <c r="CD82" i="2"/>
  <c r="CE82" i="2" s="1"/>
  <c r="VE82" i="2"/>
  <c r="VF32" i="2"/>
  <c r="VF72" i="2"/>
  <c r="CD96" i="2"/>
  <c r="CE96" i="2" s="1"/>
  <c r="VE96" i="2"/>
  <c r="CD55" i="2"/>
  <c r="CE55" i="2" s="1"/>
  <c r="VE55" i="2"/>
  <c r="CD6" i="2"/>
  <c r="CE6" i="2" s="1"/>
  <c r="VE6" i="2"/>
  <c r="CD68" i="2"/>
  <c r="CE68" i="2" s="1"/>
  <c r="VE68" i="2"/>
  <c r="CD84" i="2"/>
  <c r="CE84" i="2" s="1"/>
  <c r="VE84" i="2"/>
  <c r="CD14" i="2"/>
  <c r="CE14" i="2" s="1"/>
  <c r="VE14" i="2"/>
  <c r="CD56" i="2"/>
  <c r="CE56" i="2" s="1"/>
  <c r="VE56" i="2"/>
  <c r="VF80" i="2"/>
  <c r="SV39" i="2"/>
  <c r="ABE39" i="2" s="1"/>
  <c r="CD71" i="2"/>
  <c r="CE71" i="2" s="1"/>
  <c r="VE71" i="2"/>
  <c r="SV30" i="2"/>
  <c r="ABE30" i="2" s="1"/>
  <c r="VF5" i="2"/>
  <c r="SV40" i="2"/>
  <c r="ABE40" i="2" s="1"/>
  <c r="CD29" i="2"/>
  <c r="CE29" i="2" s="1"/>
  <c r="VE29" i="2"/>
  <c r="CD85" i="2"/>
  <c r="CE85" i="2" s="1"/>
  <c r="VE85" i="2"/>
  <c r="CD38" i="2"/>
  <c r="CE38" i="2" s="1"/>
  <c r="VE38" i="2"/>
  <c r="SV78" i="2"/>
  <c r="ABE78" i="2" s="1"/>
  <c r="CD28" i="2"/>
  <c r="CE28" i="2" s="1"/>
  <c r="VE28" i="2"/>
  <c r="CD26" i="2"/>
  <c r="CE26" i="2" s="1"/>
  <c r="VE26" i="2"/>
  <c r="VF90" i="2"/>
  <c r="CD51" i="2"/>
  <c r="CE51" i="2" s="1"/>
  <c r="VE51" i="2"/>
  <c r="CA4" i="2"/>
  <c r="CA3" i="2" s="1"/>
  <c r="VB4" i="2"/>
  <c r="VB3" i="2" s="1"/>
  <c r="CD58" i="2"/>
  <c r="CE58" i="2" s="1"/>
  <c r="VE58" i="2"/>
  <c r="VF83" i="2"/>
  <c r="CD24" i="2"/>
  <c r="CE24" i="2" s="1"/>
  <c r="VE24" i="2"/>
  <c r="CD75" i="2"/>
  <c r="CE75" i="2" s="1"/>
  <c r="VE75" i="2"/>
  <c r="CD20" i="2"/>
  <c r="CE20" i="2" s="1"/>
  <c r="VE20" i="2"/>
  <c r="SV50" i="2"/>
  <c r="ABE50" i="2" s="1"/>
  <c r="CD10" i="2"/>
  <c r="CE10" i="2" s="1"/>
  <c r="VE10" i="2"/>
  <c r="SV41" i="2"/>
  <c r="ABE41" i="2" s="1"/>
  <c r="CD97" i="2"/>
  <c r="CE97" i="2" s="1"/>
  <c r="VE97" i="2"/>
  <c r="VF81" i="2"/>
  <c r="CD88" i="2"/>
  <c r="CE88" i="2" s="1"/>
  <c r="VE88" i="2"/>
  <c r="VF48" i="2"/>
  <c r="CD17" i="2"/>
  <c r="CE17" i="2" s="1"/>
  <c r="VE17" i="2"/>
  <c r="CD94" i="2"/>
  <c r="CE94" i="2" s="1"/>
  <c r="VE94" i="2"/>
  <c r="CD7" i="2"/>
  <c r="CE7" i="2" s="1"/>
  <c r="VE7" i="2"/>
  <c r="VF36" i="2"/>
  <c r="CD22" i="2"/>
  <c r="CE22" i="2" s="1"/>
  <c r="VE22" i="2"/>
  <c r="CD31" i="2"/>
  <c r="CE31" i="2" s="1"/>
  <c r="VE31" i="2"/>
  <c r="SV12" i="2"/>
  <c r="ABE12" i="2" s="1"/>
  <c r="GV4" i="2"/>
  <c r="TV4" i="2"/>
  <c r="CQ95" i="29" l="1"/>
  <c r="CQ61" i="29"/>
  <c r="CQ6" i="29"/>
  <c r="CQ56" i="29"/>
  <c r="CQ73" i="29"/>
  <c r="CQ72" i="29"/>
  <c r="CQ74" i="29"/>
  <c r="CQ63" i="29"/>
  <c r="CQ53" i="29"/>
  <c r="CQ14" i="29"/>
  <c r="CQ84" i="29"/>
  <c r="CQ48" i="29"/>
  <c r="CQ46" i="29"/>
  <c r="CM100" i="29"/>
  <c r="CM3" i="29" s="1"/>
  <c r="CQ89" i="29"/>
  <c r="CQ79" i="29"/>
  <c r="CQ71" i="29"/>
  <c r="CO64" i="29"/>
  <c r="GV3" i="2"/>
  <c r="AAY4" i="2"/>
  <c r="BL33" i="29"/>
  <c r="CQ33" i="29" s="1"/>
  <c r="GY44" i="2"/>
  <c r="BL68" i="29"/>
  <c r="CQ68" i="29" s="1"/>
  <c r="GY87" i="2"/>
  <c r="CR71" i="29" s="1"/>
  <c r="CQ5" i="29"/>
  <c r="GY90" i="2"/>
  <c r="CQ96" i="29"/>
  <c r="GY74" i="2"/>
  <c r="CQ81" i="29"/>
  <c r="GY32" i="2"/>
  <c r="CR32" i="29" s="1"/>
  <c r="CQ76" i="29"/>
  <c r="GY76" i="2"/>
  <c r="CQ92" i="29"/>
  <c r="GY79" i="2"/>
  <c r="CR46" i="29" s="1"/>
  <c r="CQ82" i="29"/>
  <c r="CQ98" i="29"/>
  <c r="CQ8" i="29"/>
  <c r="CQ67" i="29"/>
  <c r="CQ93" i="29"/>
  <c r="CQ94" i="29"/>
  <c r="CQ75" i="29"/>
  <c r="CQ83" i="29"/>
  <c r="CR19" i="29"/>
  <c r="CR88" i="29"/>
  <c r="BL44" i="29"/>
  <c r="CQ44" i="29" s="1"/>
  <c r="BL10" i="29"/>
  <c r="CQ10" i="29" s="1"/>
  <c r="BL97" i="29"/>
  <c r="CQ97" i="29" s="1"/>
  <c r="BL49" i="29"/>
  <c r="CQ49" i="29" s="1"/>
  <c r="BL90" i="29"/>
  <c r="CQ90" i="29" s="1"/>
  <c r="CR9" i="29"/>
  <c r="CQ36" i="29"/>
  <c r="CQ52" i="29"/>
  <c r="CQ32" i="29"/>
  <c r="BK3" i="29"/>
  <c r="BL60" i="29"/>
  <c r="CQ60" i="29" s="1"/>
  <c r="CR12" i="29"/>
  <c r="BL42" i="29"/>
  <c r="CQ42" i="29" s="1"/>
  <c r="BL29" i="29"/>
  <c r="CQ29" i="29" s="1"/>
  <c r="BL24" i="29"/>
  <c r="BL55" i="29"/>
  <c r="CQ55" i="29" s="1"/>
  <c r="BL54" i="29"/>
  <c r="CQ54" i="29" s="1"/>
  <c r="ET78" i="29"/>
  <c r="CP29" i="29"/>
  <c r="DP78" i="29"/>
  <c r="DP76" i="29"/>
  <c r="CO47" i="29"/>
  <c r="CQ40" i="29"/>
  <c r="CR25" i="29"/>
  <c r="CQ66" i="29"/>
  <c r="CR18" i="29"/>
  <c r="CR23" i="29"/>
  <c r="CR56" i="29"/>
  <c r="CR21" i="29"/>
  <c r="CR48" i="29"/>
  <c r="CR31" i="29"/>
  <c r="CR26" i="29"/>
  <c r="CR30" i="29"/>
  <c r="CR27" i="29"/>
  <c r="CR7" i="29"/>
  <c r="CQ80" i="29"/>
  <c r="CQ45" i="29"/>
  <c r="CR13" i="29"/>
  <c r="CQ16" i="29"/>
  <c r="CR73" i="29"/>
  <c r="CR91" i="29"/>
  <c r="CQ43" i="29"/>
  <c r="CR15" i="29"/>
  <c r="CR41" i="29"/>
  <c r="CR20" i="29"/>
  <c r="CR38" i="29"/>
  <c r="CR61" i="29"/>
  <c r="CR28" i="29"/>
  <c r="CR6" i="29"/>
  <c r="CR11" i="29"/>
  <c r="CR14" i="29"/>
  <c r="CR37" i="29"/>
  <c r="CR50" i="29"/>
  <c r="CR35" i="29"/>
  <c r="CR22" i="29"/>
  <c r="CR57" i="29"/>
  <c r="CR69" i="29"/>
  <c r="CR59" i="29"/>
  <c r="CR58" i="29"/>
  <c r="CR51" i="29"/>
  <c r="CR53" i="29"/>
  <c r="CR85" i="29"/>
  <c r="CR77" i="29"/>
  <c r="CR95" i="29"/>
  <c r="CR34" i="29"/>
  <c r="CR65" i="29"/>
  <c r="CR39" i="29"/>
  <c r="CR17" i="29"/>
  <c r="CQ86" i="29"/>
  <c r="CR78" i="29"/>
  <c r="CN100" i="29"/>
  <c r="CN3" i="29" s="1"/>
  <c r="SV76" i="2"/>
  <c r="ABE76" i="2" s="1"/>
  <c r="SV36" i="2"/>
  <c r="ABE36" i="2" s="1"/>
  <c r="CO4" i="29"/>
  <c r="SV32" i="2"/>
  <c r="ABE32" i="2" s="1"/>
  <c r="SV52" i="2"/>
  <c r="ABE52" i="2" s="1"/>
  <c r="CR75" i="29"/>
  <c r="CR83" i="29"/>
  <c r="CR55" i="29"/>
  <c r="CR29" i="29"/>
  <c r="CR24" i="29"/>
  <c r="CR52" i="29"/>
  <c r="EK4" i="2"/>
  <c r="EK3" i="2" s="1"/>
  <c r="YO26" i="2"/>
  <c r="ZT26" i="2"/>
  <c r="YO23" i="2"/>
  <c r="ZT23" i="2"/>
  <c r="YO22" i="2"/>
  <c r="ZT22" i="2"/>
  <c r="YP41" i="2"/>
  <c r="ZU41" i="2"/>
  <c r="YO17" i="2"/>
  <c r="ZT17" i="2"/>
  <c r="YO12" i="2"/>
  <c r="ZT12" i="2"/>
  <c r="YO52" i="2"/>
  <c r="ZT52" i="2"/>
  <c r="YO35" i="2"/>
  <c r="ZT35" i="2"/>
  <c r="YO4" i="2"/>
  <c r="ZT4" i="2"/>
  <c r="YP50" i="2"/>
  <c r="ZU50" i="2"/>
  <c r="YO9" i="2"/>
  <c r="ZT9" i="2"/>
  <c r="YP78" i="2"/>
  <c r="ZU78" i="2"/>
  <c r="YO58" i="2"/>
  <c r="ZT58" i="2"/>
  <c r="YO32" i="2"/>
  <c r="ZT32" i="2"/>
  <c r="YO30" i="2"/>
  <c r="ZT30" i="2"/>
  <c r="YO49" i="2"/>
  <c r="ZT49" i="2"/>
  <c r="YO27" i="2"/>
  <c r="EU76" i="29" s="1"/>
  <c r="ZT27" i="2"/>
  <c r="YP38" i="2"/>
  <c r="ZU38" i="2"/>
  <c r="YO20" i="2"/>
  <c r="ZT20" i="2"/>
  <c r="YP55" i="2"/>
  <c r="ZU55" i="2"/>
  <c r="YQ76" i="2"/>
  <c r="ZV76" i="2"/>
  <c r="YO39" i="2"/>
  <c r="ZT39" i="2"/>
  <c r="YO28" i="2"/>
  <c r="ZT28" i="2"/>
  <c r="YO31" i="2"/>
  <c r="ZT31" i="2"/>
  <c r="YO37" i="2"/>
  <c r="ZT37" i="2"/>
  <c r="YO36" i="2"/>
  <c r="ZT36" i="2"/>
  <c r="YO43" i="2"/>
  <c r="ZT43" i="2"/>
  <c r="YP51" i="2"/>
  <c r="ZU51" i="2"/>
  <c r="YP62" i="2"/>
  <c r="ZU62" i="2"/>
  <c r="YO19" i="2"/>
  <c r="ZT19" i="2"/>
  <c r="YO13" i="2"/>
  <c r="ZT13" i="2"/>
  <c r="YO40" i="2"/>
  <c r="ZT40" i="2"/>
  <c r="YO18" i="2"/>
  <c r="ZT18" i="2"/>
  <c r="YQ57" i="2"/>
  <c r="ZV57" i="2"/>
  <c r="YO29" i="2"/>
  <c r="ZT29" i="2"/>
  <c r="YO21" i="2"/>
  <c r="ZT21" i="2"/>
  <c r="YO45" i="2"/>
  <c r="ZT45" i="2"/>
  <c r="YO25" i="2"/>
  <c r="ZT25" i="2"/>
  <c r="TV18" i="2"/>
  <c r="WF18" i="2" s="1"/>
  <c r="XK18" i="2" s="1"/>
  <c r="TX57" i="2"/>
  <c r="WH57" i="2" s="1"/>
  <c r="XM57" i="2" s="1"/>
  <c r="TV32" i="2"/>
  <c r="WF32" i="2" s="1"/>
  <c r="XK32" i="2" s="1"/>
  <c r="TV29" i="2"/>
  <c r="WF29" i="2" s="1"/>
  <c r="XK29" i="2" s="1"/>
  <c r="TV30" i="2"/>
  <c r="WF30" i="2" s="1"/>
  <c r="XK30" i="2" s="1"/>
  <c r="TV19" i="2"/>
  <c r="WF19" i="2" s="1"/>
  <c r="XK19" i="2" s="1"/>
  <c r="TW78" i="2"/>
  <c r="WG78" i="2" s="1"/>
  <c r="XL78" i="2" s="1"/>
  <c r="TV27" i="2"/>
  <c r="WF27" i="2" s="1"/>
  <c r="XK27" i="2" s="1"/>
  <c r="DQ76" i="29" s="1"/>
  <c r="TV45" i="2"/>
  <c r="WF45" i="2" s="1"/>
  <c r="XK45" i="2" s="1"/>
  <c r="TW38" i="2"/>
  <c r="WG38" i="2" s="1"/>
  <c r="XL38" i="2" s="1"/>
  <c r="TV31" i="2"/>
  <c r="WF31" i="2" s="1"/>
  <c r="XK31" i="2" s="1"/>
  <c r="TV17" i="2"/>
  <c r="WF17" i="2" s="1"/>
  <c r="XK17" i="2" s="1"/>
  <c r="TW55" i="2"/>
  <c r="WG55" i="2" s="1"/>
  <c r="XL55" i="2" s="1"/>
  <c r="TX76" i="2"/>
  <c r="WH76" i="2" s="1"/>
  <c r="XM76" i="2" s="1"/>
  <c r="TV26" i="2"/>
  <c r="WF26" i="2" s="1"/>
  <c r="XK26" i="2" s="1"/>
  <c r="TV39" i="2"/>
  <c r="WF39" i="2" s="1"/>
  <c r="XK39" i="2" s="1"/>
  <c r="TV23" i="2"/>
  <c r="WF23" i="2" s="1"/>
  <c r="XK23" i="2" s="1"/>
  <c r="TV28" i="2"/>
  <c r="WF28" i="2" s="1"/>
  <c r="XK28" i="2" s="1"/>
  <c r="TW41" i="2"/>
  <c r="WG41" i="2" s="1"/>
  <c r="XL41" i="2" s="1"/>
  <c r="TV25" i="2"/>
  <c r="WF25" i="2" s="1"/>
  <c r="XK25" i="2" s="1"/>
  <c r="TV37" i="2"/>
  <c r="WF37" i="2" s="1"/>
  <c r="XK37" i="2" s="1"/>
  <c r="TV12" i="2"/>
  <c r="WF12" i="2" s="1"/>
  <c r="XK12" i="2" s="1"/>
  <c r="TV52" i="2"/>
  <c r="WF52" i="2" s="1"/>
  <c r="XK52" i="2" s="1"/>
  <c r="TV36" i="2"/>
  <c r="WF36" i="2" s="1"/>
  <c r="XK36" i="2" s="1"/>
  <c r="TV22" i="2"/>
  <c r="WF22" i="2" s="1"/>
  <c r="XK22" i="2" s="1"/>
  <c r="TV43" i="2"/>
  <c r="WF43" i="2" s="1"/>
  <c r="XK43" i="2" s="1"/>
  <c r="TV35" i="2"/>
  <c r="WF35" i="2" s="1"/>
  <c r="XK35" i="2" s="1"/>
  <c r="TV20" i="2"/>
  <c r="WF20" i="2" s="1"/>
  <c r="XK20" i="2" s="1"/>
  <c r="TW51" i="2"/>
  <c r="WG51" i="2" s="1"/>
  <c r="XL51" i="2" s="1"/>
  <c r="TW50" i="2"/>
  <c r="WG50" i="2" s="1"/>
  <c r="XL50" i="2" s="1"/>
  <c r="TW62" i="2"/>
  <c r="WG62" i="2" s="1"/>
  <c r="XL62" i="2" s="1"/>
  <c r="TV9" i="2"/>
  <c r="WF9" i="2" s="1"/>
  <c r="XK9" i="2" s="1"/>
  <c r="TV21" i="2"/>
  <c r="WF21" i="2" s="1"/>
  <c r="XK21" i="2" s="1"/>
  <c r="TV49" i="2"/>
  <c r="WF49" i="2" s="1"/>
  <c r="XK49" i="2" s="1"/>
  <c r="TV13" i="2"/>
  <c r="WF13" i="2" s="1"/>
  <c r="XK13" i="2" s="1"/>
  <c r="TV58" i="2"/>
  <c r="WF58" i="2" s="1"/>
  <c r="XK58" i="2" s="1"/>
  <c r="DQ78" i="29" s="1"/>
  <c r="TV40" i="2"/>
  <c r="WF40" i="2" s="1"/>
  <c r="XK40" i="2" s="1"/>
  <c r="WF4" i="2"/>
  <c r="XK4" i="2" s="1"/>
  <c r="SW12" i="2"/>
  <c r="ABF12" i="2" s="1"/>
  <c r="VF22" i="2"/>
  <c r="VF94" i="2"/>
  <c r="VG48" i="2"/>
  <c r="VG81" i="2"/>
  <c r="SW41" i="2"/>
  <c r="ABF41" i="2" s="1"/>
  <c r="VF75" i="2"/>
  <c r="VG83" i="2"/>
  <c r="VF58" i="2"/>
  <c r="VF51" i="2"/>
  <c r="VG90" i="2"/>
  <c r="VF28" i="2"/>
  <c r="VF38" i="2"/>
  <c r="VF29" i="2"/>
  <c r="VG5" i="2"/>
  <c r="VF71" i="2"/>
  <c r="VG80" i="2"/>
  <c r="VF14" i="2"/>
  <c r="VF68" i="2"/>
  <c r="VF55" i="2"/>
  <c r="VG72" i="2"/>
  <c r="VF82" i="2"/>
  <c r="SW29" i="2"/>
  <c r="ABF29" i="2" s="1"/>
  <c r="SW51" i="2"/>
  <c r="ABF51" i="2" s="1"/>
  <c r="VF65" i="2"/>
  <c r="VF69" i="2"/>
  <c r="VF33" i="2"/>
  <c r="VG87" i="2"/>
  <c r="SW28" i="2"/>
  <c r="ABF28" i="2" s="1"/>
  <c r="VF91" i="2"/>
  <c r="VF12" i="2"/>
  <c r="VF64" i="2"/>
  <c r="VF67" i="2"/>
  <c r="SW58" i="2"/>
  <c r="ABF58" i="2" s="1"/>
  <c r="SW57" i="2"/>
  <c r="ABF57" i="2" s="1"/>
  <c r="VF70" i="2"/>
  <c r="SW17" i="2"/>
  <c r="ABF17" i="2" s="1"/>
  <c r="SW35" i="2"/>
  <c r="ABF35" i="2" s="1"/>
  <c r="VG86" i="2"/>
  <c r="VF89" i="2"/>
  <c r="VF23" i="2"/>
  <c r="VF78" i="2"/>
  <c r="VF62" i="2"/>
  <c r="SW18" i="2"/>
  <c r="ABF18" i="2" s="1"/>
  <c r="SW45" i="2"/>
  <c r="ABF45" i="2" s="1"/>
  <c r="VF66" i="2"/>
  <c r="VG74" i="2"/>
  <c r="VF21" i="2"/>
  <c r="SW49" i="2"/>
  <c r="ABF49" i="2" s="1"/>
  <c r="VG79" i="2"/>
  <c r="SW21" i="2"/>
  <c r="ABF21" i="2" s="1"/>
  <c r="VF39" i="2"/>
  <c r="SW9" i="2"/>
  <c r="ABF9" i="2" s="1"/>
  <c r="VF54" i="2"/>
  <c r="VF35" i="2"/>
  <c r="VF15" i="2"/>
  <c r="VG44" i="2"/>
  <c r="VF37" i="2"/>
  <c r="SW13" i="2"/>
  <c r="ABF13" i="2" s="1"/>
  <c r="VF45" i="2"/>
  <c r="VF53" i="2"/>
  <c r="VF9" i="2"/>
  <c r="VF49" i="2"/>
  <c r="VF13" i="2"/>
  <c r="SW37" i="2"/>
  <c r="ABF37" i="2" s="1"/>
  <c r="VF31" i="2"/>
  <c r="VG36" i="2"/>
  <c r="VF7" i="2"/>
  <c r="VF17" i="2"/>
  <c r="VF88" i="2"/>
  <c r="VF97" i="2"/>
  <c r="VF10" i="2"/>
  <c r="SW50" i="2"/>
  <c r="ABF50" i="2" s="1"/>
  <c r="VF20" i="2"/>
  <c r="VF24" i="2"/>
  <c r="CB4" i="2"/>
  <c r="CB3" i="2" s="1"/>
  <c r="VC4" i="2"/>
  <c r="VC3" i="2" s="1"/>
  <c r="VF26" i="2"/>
  <c r="SW78" i="2"/>
  <c r="ABF78" i="2" s="1"/>
  <c r="VF85" i="2"/>
  <c r="SW40" i="2"/>
  <c r="ABF40" i="2" s="1"/>
  <c r="SW30" i="2"/>
  <c r="ABF30" i="2" s="1"/>
  <c r="SW39" i="2"/>
  <c r="ABF39" i="2" s="1"/>
  <c r="VF56" i="2"/>
  <c r="VF84" i="2"/>
  <c r="VF6" i="2"/>
  <c r="VF96" i="2"/>
  <c r="VG32" i="2"/>
  <c r="VF95" i="2"/>
  <c r="VG52" i="2"/>
  <c r="VF50" i="2"/>
  <c r="VF34" i="2"/>
  <c r="SW38" i="2"/>
  <c r="ABF38" i="2" s="1"/>
  <c r="SW26" i="2"/>
  <c r="ABF26" i="2" s="1"/>
  <c r="VF93" i="2"/>
  <c r="VF63" i="2"/>
  <c r="SW62" i="2"/>
  <c r="ABF62" i="2" s="1"/>
  <c r="VF46" i="2"/>
  <c r="VF47" i="2"/>
  <c r="VF18" i="2"/>
  <c r="SW23" i="2"/>
  <c r="ABF23" i="2" s="1"/>
  <c r="VF59" i="2"/>
  <c r="VF19" i="2"/>
  <c r="VF73" i="2"/>
  <c r="VF61" i="2"/>
  <c r="SQ4" i="2"/>
  <c r="SW43" i="2"/>
  <c r="ABF43" i="2" s="1"/>
  <c r="SW27" i="2"/>
  <c r="ABF27" i="2" s="1"/>
  <c r="VF8" i="2"/>
  <c r="VF11" i="2"/>
  <c r="VF41" i="2"/>
  <c r="SW20" i="2"/>
  <c r="ABF20" i="2" s="1"/>
  <c r="VF30" i="2"/>
  <c r="SW25" i="2"/>
  <c r="ABF25" i="2" s="1"/>
  <c r="VG76" i="2"/>
  <c r="VF43" i="2"/>
  <c r="VF57" i="2"/>
  <c r="VF60" i="2"/>
  <c r="VF16" i="2"/>
  <c r="VF77" i="2"/>
  <c r="SW31" i="2"/>
  <c r="ABF31" i="2" s="1"/>
  <c r="VF92" i="2"/>
  <c r="VG40" i="2"/>
  <c r="SW19" i="2"/>
  <c r="ABF19" i="2" s="1"/>
  <c r="SW55" i="2"/>
  <c r="ABF55" i="2" s="1"/>
  <c r="VF27" i="2"/>
  <c r="VF25" i="2"/>
  <c r="SW22" i="2"/>
  <c r="ABF22" i="2" s="1"/>
  <c r="GW4" i="2"/>
  <c r="TW4" i="2"/>
  <c r="CR79" i="29" l="1"/>
  <c r="CR89" i="29"/>
  <c r="CR72" i="29"/>
  <c r="CR63" i="29"/>
  <c r="CR74" i="29"/>
  <c r="CR42" i="29"/>
  <c r="CR84" i="29"/>
  <c r="AAZ4" i="2"/>
  <c r="CP64" i="29"/>
  <c r="GW3" i="2"/>
  <c r="CR67" i="29"/>
  <c r="CR82" i="29"/>
  <c r="CR92" i="29"/>
  <c r="CR96" i="29"/>
  <c r="CR93" i="29"/>
  <c r="CR5" i="29"/>
  <c r="CR94" i="29"/>
  <c r="CR98" i="29"/>
  <c r="CR8" i="29"/>
  <c r="CR97" i="29"/>
  <c r="CR36" i="29"/>
  <c r="CR76" i="29"/>
  <c r="CR90" i="29"/>
  <c r="CR68" i="29"/>
  <c r="CR54" i="29"/>
  <c r="CR10" i="29"/>
  <c r="CR49" i="29"/>
  <c r="CR60" i="29"/>
  <c r="BL3" i="29"/>
  <c r="CR33" i="29"/>
  <c r="CQ24" i="29"/>
  <c r="EU78" i="29"/>
  <c r="SW32" i="2"/>
  <c r="ABF32" i="2" s="1"/>
  <c r="CR81" i="29"/>
  <c r="CR86" i="29"/>
  <c r="CR16" i="29"/>
  <c r="CR80" i="29"/>
  <c r="CR66" i="29"/>
  <c r="CP47" i="29"/>
  <c r="CR43" i="29"/>
  <c r="CR45" i="29"/>
  <c r="CR44" i="29"/>
  <c r="CR40" i="29"/>
  <c r="SW52" i="2"/>
  <c r="ABF52" i="2" s="1"/>
  <c r="CO100" i="29"/>
  <c r="CO3" i="29" s="1"/>
  <c r="SW76" i="2"/>
  <c r="ABF76" i="2" s="1"/>
  <c r="CP4" i="29"/>
  <c r="SW36" i="2"/>
  <c r="ABF36" i="2" s="1"/>
  <c r="EL4" i="2"/>
  <c r="EL3" i="2" s="1"/>
  <c r="YP4" i="2"/>
  <c r="ZU4" i="2"/>
  <c r="YP13" i="2"/>
  <c r="ZU13" i="2"/>
  <c r="YQ62" i="2"/>
  <c r="ZV62" i="2"/>
  <c r="YP20" i="2"/>
  <c r="ZU20" i="2"/>
  <c r="YP43" i="2"/>
  <c r="ZU43" i="2"/>
  <c r="YP36" i="2"/>
  <c r="ZU36" i="2"/>
  <c r="YQ41" i="2"/>
  <c r="ZV41" i="2"/>
  <c r="YP26" i="2"/>
  <c r="ZU26" i="2"/>
  <c r="YP17" i="2"/>
  <c r="ZU17" i="2"/>
  <c r="YP27" i="2"/>
  <c r="EV76" i="29" s="1"/>
  <c r="ZU27" i="2"/>
  <c r="YP30" i="2"/>
  <c r="ZU30" i="2"/>
  <c r="YP49" i="2"/>
  <c r="ZU49" i="2"/>
  <c r="YQ50" i="2"/>
  <c r="ZV50" i="2"/>
  <c r="YP52" i="2"/>
  <c r="ZU52" i="2"/>
  <c r="YP28" i="2"/>
  <c r="ZU28" i="2"/>
  <c r="YR76" i="2"/>
  <c r="ZW76" i="2"/>
  <c r="YP31" i="2"/>
  <c r="ZU31" i="2"/>
  <c r="YP29" i="2"/>
  <c r="ZU29" i="2"/>
  <c r="YP18" i="2"/>
  <c r="ZU18" i="2"/>
  <c r="YP40" i="2"/>
  <c r="ZU40" i="2"/>
  <c r="YP21" i="2"/>
  <c r="ZU21" i="2"/>
  <c r="YP37" i="2"/>
  <c r="ZU37" i="2"/>
  <c r="YP23" i="2"/>
  <c r="ZU23" i="2"/>
  <c r="YQ38" i="2"/>
  <c r="ZV38" i="2"/>
  <c r="YQ78" i="2"/>
  <c r="ZV78" i="2"/>
  <c r="YP32" i="2"/>
  <c r="ZU32" i="2"/>
  <c r="YP58" i="2"/>
  <c r="EV78" i="29" s="1"/>
  <c r="ZU58" i="2"/>
  <c r="YP9" i="2"/>
  <c r="ZU9" i="2"/>
  <c r="YQ51" i="2"/>
  <c r="ZV51" i="2"/>
  <c r="YP35" i="2"/>
  <c r="ZU35" i="2"/>
  <c r="YP22" i="2"/>
  <c r="ZU22" i="2"/>
  <c r="YP12" i="2"/>
  <c r="ZU12" i="2"/>
  <c r="YP25" i="2"/>
  <c r="ZU25" i="2"/>
  <c r="YP39" i="2"/>
  <c r="ZU39" i="2"/>
  <c r="YQ55" i="2"/>
  <c r="ZV55" i="2"/>
  <c r="YP45" i="2"/>
  <c r="ZU45" i="2"/>
  <c r="YP19" i="2"/>
  <c r="ZU19" i="2"/>
  <c r="YR57" i="2"/>
  <c r="ZW57" i="2"/>
  <c r="TW25" i="2"/>
  <c r="WG25" i="2" s="1"/>
  <c r="XL25" i="2" s="1"/>
  <c r="TW40" i="2"/>
  <c r="WG40" i="2" s="1"/>
  <c r="XL40" i="2" s="1"/>
  <c r="TW13" i="2"/>
  <c r="WG13" i="2" s="1"/>
  <c r="XL13" i="2" s="1"/>
  <c r="TW26" i="2"/>
  <c r="WG26" i="2" s="1"/>
  <c r="XL26" i="2" s="1"/>
  <c r="TW31" i="2"/>
  <c r="WG31" i="2" s="1"/>
  <c r="XL31" i="2" s="1"/>
  <c r="TW45" i="2"/>
  <c r="WG45" i="2" s="1"/>
  <c r="XL45" i="2" s="1"/>
  <c r="TW19" i="2"/>
  <c r="WG19" i="2" s="1"/>
  <c r="XL19" i="2" s="1"/>
  <c r="TW52" i="2"/>
  <c r="WG52" i="2" s="1"/>
  <c r="XL52" i="2" s="1"/>
  <c r="TW12" i="2"/>
  <c r="WG12" i="2" s="1"/>
  <c r="XL12" i="2" s="1"/>
  <c r="TW17" i="2"/>
  <c r="WG17" i="2" s="1"/>
  <c r="XL17" i="2" s="1"/>
  <c r="TX41" i="2"/>
  <c r="WH41" i="2" s="1"/>
  <c r="XM41" i="2" s="1"/>
  <c r="TW21" i="2"/>
  <c r="WG21" i="2" s="1"/>
  <c r="XL21" i="2" s="1"/>
  <c r="TX62" i="2"/>
  <c r="WH62" i="2" s="1"/>
  <c r="XM62" i="2" s="1"/>
  <c r="TX51" i="2"/>
  <c r="WH51" i="2" s="1"/>
  <c r="XM51" i="2" s="1"/>
  <c r="TW35" i="2"/>
  <c r="WG35" i="2" s="1"/>
  <c r="XL35" i="2" s="1"/>
  <c r="TW22" i="2"/>
  <c r="WG22" i="2" s="1"/>
  <c r="XL22" i="2" s="1"/>
  <c r="TW29" i="2"/>
  <c r="WG29" i="2" s="1"/>
  <c r="XL29" i="2" s="1"/>
  <c r="TW18" i="2"/>
  <c r="WG18" i="2" s="1"/>
  <c r="XL18" i="2" s="1"/>
  <c r="TW58" i="2"/>
  <c r="WG58" i="2" s="1"/>
  <c r="XL58" i="2" s="1"/>
  <c r="TW28" i="2"/>
  <c r="WG28" i="2" s="1"/>
  <c r="XL28" i="2" s="1"/>
  <c r="TW39" i="2"/>
  <c r="WG39" i="2" s="1"/>
  <c r="XL39" i="2" s="1"/>
  <c r="TY76" i="2"/>
  <c r="WI76" i="2" s="1"/>
  <c r="XN76" i="2" s="1"/>
  <c r="TX55" i="2"/>
  <c r="WH55" i="2" s="1"/>
  <c r="XM55" i="2" s="1"/>
  <c r="TX38" i="2"/>
  <c r="WH38" i="2" s="1"/>
  <c r="XM38" i="2" s="1"/>
  <c r="TW27" i="2"/>
  <c r="WG27" i="2" s="1"/>
  <c r="XL27" i="2" s="1"/>
  <c r="DR76" i="29" s="1"/>
  <c r="TX78" i="2"/>
  <c r="WH78" i="2" s="1"/>
  <c r="XM78" i="2" s="1"/>
  <c r="TW36" i="2"/>
  <c r="WG36" i="2" s="1"/>
  <c r="XL36" i="2" s="1"/>
  <c r="TW37" i="2"/>
  <c r="WG37" i="2" s="1"/>
  <c r="XL37" i="2" s="1"/>
  <c r="TW32" i="2"/>
  <c r="WG32" i="2" s="1"/>
  <c r="XL32" i="2" s="1"/>
  <c r="TW49" i="2"/>
  <c r="WG49" i="2" s="1"/>
  <c r="XL49" i="2" s="1"/>
  <c r="TW9" i="2"/>
  <c r="WG9" i="2" s="1"/>
  <c r="XL9" i="2" s="1"/>
  <c r="TX50" i="2"/>
  <c r="WH50" i="2" s="1"/>
  <c r="XM50" i="2" s="1"/>
  <c r="TW20" i="2"/>
  <c r="WG20" i="2" s="1"/>
  <c r="XL20" i="2" s="1"/>
  <c r="TW43" i="2"/>
  <c r="WG43" i="2" s="1"/>
  <c r="XL43" i="2" s="1"/>
  <c r="TW30" i="2"/>
  <c r="WG30" i="2" s="1"/>
  <c r="XL30" i="2" s="1"/>
  <c r="TY57" i="2"/>
  <c r="WI57" i="2" s="1"/>
  <c r="XN57" i="2" s="1"/>
  <c r="TW23" i="2"/>
  <c r="WG23" i="2" s="1"/>
  <c r="XL23" i="2" s="1"/>
  <c r="WG4" i="2"/>
  <c r="XL4" i="2" s="1"/>
  <c r="VG25" i="2"/>
  <c r="VG92" i="2"/>
  <c r="VG16" i="2"/>
  <c r="VG57" i="2"/>
  <c r="VG43" i="2"/>
  <c r="VG30" i="2"/>
  <c r="VG11" i="2"/>
  <c r="SR4" i="2"/>
  <c r="VG73" i="2"/>
  <c r="VG59" i="2"/>
  <c r="VG47" i="2"/>
  <c r="VG63" i="2"/>
  <c r="VG34" i="2"/>
  <c r="VG95" i="2"/>
  <c r="VG6" i="2"/>
  <c r="VG56" i="2"/>
  <c r="VG26" i="2"/>
  <c r="VG24" i="2"/>
  <c r="VG10" i="2"/>
  <c r="VG88" i="2"/>
  <c r="VG7" i="2"/>
  <c r="VG13" i="2"/>
  <c r="VG9" i="2"/>
  <c r="VG45" i="2"/>
  <c r="VG35" i="2"/>
  <c r="VG39" i="2"/>
  <c r="VG66" i="2"/>
  <c r="VG78" i="2"/>
  <c r="VG89" i="2"/>
  <c r="VG67" i="2"/>
  <c r="VG12" i="2"/>
  <c r="VG33" i="2"/>
  <c r="VG65" i="2"/>
  <c r="VG55" i="2"/>
  <c r="VG14" i="2"/>
  <c r="VG29" i="2"/>
  <c r="VG28" i="2"/>
  <c r="VG58" i="2"/>
  <c r="VG94" i="2"/>
  <c r="VG27" i="2"/>
  <c r="VG77" i="2"/>
  <c r="VG60" i="2"/>
  <c r="VG41" i="2"/>
  <c r="VG8" i="2"/>
  <c r="VG61" i="2"/>
  <c r="VG19" i="2"/>
  <c r="VG18" i="2"/>
  <c r="VG46" i="2"/>
  <c r="VG93" i="2"/>
  <c r="VG50" i="2"/>
  <c r="VG96" i="2"/>
  <c r="VG84" i="2"/>
  <c r="VG85" i="2"/>
  <c r="CC4" i="2"/>
  <c r="CC3" i="2" s="1"/>
  <c r="VD4" i="2"/>
  <c r="VD3" i="2" s="1"/>
  <c r="VG20" i="2"/>
  <c r="VG97" i="2"/>
  <c r="VG17" i="2"/>
  <c r="VG31" i="2"/>
  <c r="VG49" i="2"/>
  <c r="VG53" i="2"/>
  <c r="VG37" i="2"/>
  <c r="VG15" i="2"/>
  <c r="VG54" i="2"/>
  <c r="VG21" i="2"/>
  <c r="VG62" i="2"/>
  <c r="VG23" i="2"/>
  <c r="VG70" i="2"/>
  <c r="VG64" i="2"/>
  <c r="VG91" i="2"/>
  <c r="VG69" i="2"/>
  <c r="VG82" i="2"/>
  <c r="VG68" i="2"/>
  <c r="VG71" i="2"/>
  <c r="VG38" i="2"/>
  <c r="VG51" i="2"/>
  <c r="VG75" i="2"/>
  <c r="VG22" i="2"/>
  <c r="GX4" i="2"/>
  <c r="GX3" i="2" s="1"/>
  <c r="ABA4" i="2" l="1"/>
  <c r="CQ64" i="29"/>
  <c r="GY4" i="2"/>
  <c r="GY3" i="2" s="1"/>
  <c r="DR78" i="29"/>
  <c r="CQ47" i="29"/>
  <c r="CP100" i="29"/>
  <c r="CP3" i="29" s="1"/>
  <c r="CQ4" i="29"/>
  <c r="EM4" i="2"/>
  <c r="EM3" i="2" s="1"/>
  <c r="YS57" i="2"/>
  <c r="ZX57" i="2"/>
  <c r="YQ49" i="2"/>
  <c r="ZV49" i="2"/>
  <c r="YQ37" i="2"/>
  <c r="ZV37" i="2"/>
  <c r="YR78" i="2"/>
  <c r="ZW78" i="2"/>
  <c r="YS76" i="2"/>
  <c r="ZX76" i="2"/>
  <c r="YQ58" i="2"/>
  <c r="ZV58" i="2"/>
  <c r="YQ29" i="2"/>
  <c r="ZV29" i="2"/>
  <c r="YQ21" i="2"/>
  <c r="ZV21" i="2"/>
  <c r="YQ17" i="2"/>
  <c r="ZV17" i="2"/>
  <c r="YQ19" i="2"/>
  <c r="ZV19" i="2"/>
  <c r="YQ40" i="2"/>
  <c r="ZV40" i="2"/>
  <c r="YQ20" i="2"/>
  <c r="ZV20" i="2"/>
  <c r="YQ27" i="2"/>
  <c r="EW76" i="29" s="1"/>
  <c r="ZV27" i="2"/>
  <c r="YQ39" i="2"/>
  <c r="ZV39" i="2"/>
  <c r="YQ22" i="2"/>
  <c r="ZV22" i="2"/>
  <c r="YR51" i="2"/>
  <c r="ZW51" i="2"/>
  <c r="YQ26" i="2"/>
  <c r="ZV26" i="2"/>
  <c r="YQ25" i="2"/>
  <c r="ZV25" i="2"/>
  <c r="YQ30" i="2"/>
  <c r="ZV30" i="2"/>
  <c r="YQ4" i="2"/>
  <c r="ZV4" i="2"/>
  <c r="YR50" i="2"/>
  <c r="ZW50" i="2"/>
  <c r="YR38" i="2"/>
  <c r="ZW38" i="2"/>
  <c r="YQ28" i="2"/>
  <c r="ZV28" i="2"/>
  <c r="YR41" i="2"/>
  <c r="ZW41" i="2"/>
  <c r="YQ12" i="2"/>
  <c r="ZV12" i="2"/>
  <c r="YQ45" i="2"/>
  <c r="ZV45" i="2"/>
  <c r="YQ23" i="2"/>
  <c r="ZV23" i="2"/>
  <c r="YQ43" i="2"/>
  <c r="ZV43" i="2"/>
  <c r="YQ9" i="2"/>
  <c r="ZV9" i="2"/>
  <c r="YQ32" i="2"/>
  <c r="ZV32" i="2"/>
  <c r="YQ36" i="2"/>
  <c r="ZV36" i="2"/>
  <c r="YR55" i="2"/>
  <c r="ZW55" i="2"/>
  <c r="YQ18" i="2"/>
  <c r="ZV18" i="2"/>
  <c r="YQ35" i="2"/>
  <c r="ZV35" i="2"/>
  <c r="YR62" i="2"/>
  <c r="ZW62" i="2"/>
  <c r="YQ52" i="2"/>
  <c r="ZV52" i="2"/>
  <c r="YQ31" i="2"/>
  <c r="ZV31" i="2"/>
  <c r="YQ13" i="2"/>
  <c r="ZV13" i="2"/>
  <c r="TX29" i="2"/>
  <c r="WH29" i="2" s="1"/>
  <c r="XM29" i="2" s="1"/>
  <c r="TX43" i="2"/>
  <c r="WH43" i="2" s="1"/>
  <c r="XM43" i="2" s="1"/>
  <c r="TX20" i="2"/>
  <c r="WH20" i="2" s="1"/>
  <c r="XM20" i="2" s="1"/>
  <c r="TY50" i="2"/>
  <c r="WI50" i="2" s="1"/>
  <c r="XN50" i="2" s="1"/>
  <c r="TX49" i="2"/>
  <c r="WH49" i="2" s="1"/>
  <c r="XM49" i="2" s="1"/>
  <c r="TY41" i="2"/>
  <c r="WI41" i="2" s="1"/>
  <c r="XN41" i="2" s="1"/>
  <c r="TX32" i="2"/>
  <c r="WH32" i="2" s="1"/>
  <c r="XM32" i="2" s="1"/>
  <c r="TX36" i="2"/>
  <c r="WH36" i="2" s="1"/>
  <c r="XM36" i="2" s="1"/>
  <c r="TX27" i="2"/>
  <c r="WH27" i="2" s="1"/>
  <c r="XM27" i="2" s="1"/>
  <c r="DS76" i="29" s="1"/>
  <c r="TY55" i="2"/>
  <c r="WI55" i="2" s="1"/>
  <c r="XN55" i="2" s="1"/>
  <c r="TX39" i="2"/>
  <c r="WH39" i="2" s="1"/>
  <c r="XM39" i="2" s="1"/>
  <c r="TX30" i="2"/>
  <c r="WH30" i="2" s="1"/>
  <c r="XM30" i="2" s="1"/>
  <c r="TX21" i="2"/>
  <c r="WH21" i="2" s="1"/>
  <c r="XM21" i="2" s="1"/>
  <c r="TX52" i="2"/>
  <c r="WH52" i="2" s="1"/>
  <c r="XM52" i="2" s="1"/>
  <c r="TX31" i="2"/>
  <c r="WH31" i="2" s="1"/>
  <c r="XM31" i="2" s="1"/>
  <c r="TX26" i="2"/>
  <c r="WH26" i="2" s="1"/>
  <c r="XM26" i="2" s="1"/>
  <c r="TX40" i="2"/>
  <c r="WH40" i="2" s="1"/>
  <c r="XM40" i="2" s="1"/>
  <c r="TX18" i="2"/>
  <c r="WH18" i="2" s="1"/>
  <c r="XM18" i="2" s="1"/>
  <c r="TX4" i="2"/>
  <c r="TX9" i="2"/>
  <c r="WH9" i="2" s="1"/>
  <c r="XM9" i="2" s="1"/>
  <c r="TX37" i="2"/>
  <c r="WH37" i="2" s="1"/>
  <c r="XM37" i="2" s="1"/>
  <c r="TY78" i="2"/>
  <c r="WI78" i="2" s="1"/>
  <c r="XN78" i="2" s="1"/>
  <c r="TY38" i="2"/>
  <c r="WI38" i="2" s="1"/>
  <c r="XN38" i="2" s="1"/>
  <c r="TZ76" i="2"/>
  <c r="WJ76" i="2" s="1"/>
  <c r="XO76" i="2" s="1"/>
  <c r="TX28" i="2"/>
  <c r="WH28" i="2" s="1"/>
  <c r="XM28" i="2" s="1"/>
  <c r="TX58" i="2"/>
  <c r="WH58" i="2" s="1"/>
  <c r="XM58" i="2" s="1"/>
  <c r="TZ57" i="2"/>
  <c r="WJ57" i="2" s="1"/>
  <c r="XO57" i="2" s="1"/>
  <c r="TX22" i="2"/>
  <c r="WH22" i="2" s="1"/>
  <c r="XM22" i="2" s="1"/>
  <c r="TX35" i="2"/>
  <c r="WH35" i="2" s="1"/>
  <c r="XM35" i="2" s="1"/>
  <c r="TY51" i="2"/>
  <c r="WI51" i="2" s="1"/>
  <c r="XN51" i="2" s="1"/>
  <c r="TY62" i="2"/>
  <c r="WI62" i="2" s="1"/>
  <c r="XN62" i="2" s="1"/>
  <c r="TX17" i="2"/>
  <c r="WH17" i="2" s="1"/>
  <c r="XM17" i="2" s="1"/>
  <c r="TX12" i="2"/>
  <c r="WH12" i="2" s="1"/>
  <c r="XM12" i="2" s="1"/>
  <c r="TX19" i="2"/>
  <c r="WH19" i="2" s="1"/>
  <c r="XM19" i="2" s="1"/>
  <c r="TX45" i="2"/>
  <c r="WH45" i="2" s="1"/>
  <c r="XM45" i="2" s="1"/>
  <c r="TX23" i="2"/>
  <c r="WH23" i="2" s="1"/>
  <c r="XM23" i="2" s="1"/>
  <c r="TX13" i="2"/>
  <c r="WH13" i="2" s="1"/>
  <c r="XM13" i="2" s="1"/>
  <c r="TX25" i="2"/>
  <c r="WH25" i="2" s="1"/>
  <c r="XM25" i="2" s="1"/>
  <c r="CD4" i="2"/>
  <c r="CD3" i="2" s="1"/>
  <c r="VE4" i="2"/>
  <c r="VE3" i="2" s="1"/>
  <c r="SS4" i="2"/>
  <c r="CR64" i="29"/>
  <c r="ABB4" i="2" l="1"/>
  <c r="CE4" i="2"/>
  <c r="CE3" i="2" s="1"/>
  <c r="DS78" i="29"/>
  <c r="EW78" i="29"/>
  <c r="CR47" i="29"/>
  <c r="CQ100" i="29"/>
  <c r="CQ3" i="29" s="1"/>
  <c r="CR4" i="29"/>
  <c r="EN4" i="2"/>
  <c r="YR13" i="2"/>
  <c r="ZW13" i="2"/>
  <c r="YT57" i="2"/>
  <c r="ZY57" i="2"/>
  <c r="YS41" i="2"/>
  <c r="ZX41" i="2"/>
  <c r="YR23" i="2"/>
  <c r="ZW23" i="2"/>
  <c r="YR12" i="2"/>
  <c r="ZW12" i="2"/>
  <c r="YS51" i="2"/>
  <c r="ZX51" i="2"/>
  <c r="YR58" i="2"/>
  <c r="ZW58" i="2"/>
  <c r="YS78" i="2"/>
  <c r="ZX78" i="2"/>
  <c r="YR26" i="2"/>
  <c r="ZW26" i="2"/>
  <c r="YR36" i="2"/>
  <c r="ZW36" i="2"/>
  <c r="YR49" i="2"/>
  <c r="ZW49" i="2"/>
  <c r="YR29" i="2"/>
  <c r="ZW29" i="2"/>
  <c r="YR19" i="2"/>
  <c r="ZW19" i="2"/>
  <c r="YR52" i="2"/>
  <c r="ZW52" i="2"/>
  <c r="YR27" i="2"/>
  <c r="ZW27" i="2"/>
  <c r="YR17" i="2"/>
  <c r="ZW17" i="2"/>
  <c r="YR35" i="2"/>
  <c r="ZW35" i="2"/>
  <c r="YR28" i="2"/>
  <c r="ZW28" i="2"/>
  <c r="YR9" i="2"/>
  <c r="ZW9" i="2"/>
  <c r="YR18" i="2"/>
  <c r="ZW18" i="2"/>
  <c r="YR31" i="2"/>
  <c r="ZW31" i="2"/>
  <c r="YR39" i="2"/>
  <c r="ZW39" i="2"/>
  <c r="YS50" i="2"/>
  <c r="ZX50" i="2"/>
  <c r="YS62" i="2"/>
  <c r="ZX62" i="2"/>
  <c r="YR25" i="2"/>
  <c r="ZW25" i="2"/>
  <c r="YR45" i="2"/>
  <c r="ZW45" i="2"/>
  <c r="YR22" i="2"/>
  <c r="ZW22" i="2"/>
  <c r="YT76" i="2"/>
  <c r="ZY76" i="2"/>
  <c r="YR37" i="2"/>
  <c r="ZW37" i="2"/>
  <c r="YR40" i="2"/>
  <c r="ZW40" i="2"/>
  <c r="YR21" i="2"/>
  <c r="ZW21" i="2"/>
  <c r="YR30" i="2"/>
  <c r="ZW30" i="2"/>
  <c r="YS55" i="2"/>
  <c r="ZX55" i="2"/>
  <c r="YR32" i="2"/>
  <c r="ZW32" i="2"/>
  <c r="YR20" i="2"/>
  <c r="ZW20" i="2"/>
  <c r="YS38" i="2"/>
  <c r="ZX38" i="2"/>
  <c r="YR43" i="2"/>
  <c r="ZW43" i="2"/>
  <c r="TY25" i="2"/>
  <c r="WI25" i="2" s="1"/>
  <c r="XN25" i="2" s="1"/>
  <c r="TY23" i="2"/>
  <c r="WI23" i="2" s="1"/>
  <c r="XN23" i="2" s="1"/>
  <c r="TY45" i="2"/>
  <c r="WI45" i="2" s="1"/>
  <c r="XN45" i="2" s="1"/>
  <c r="TZ62" i="2"/>
  <c r="WJ62" i="2" s="1"/>
  <c r="XO62" i="2" s="1"/>
  <c r="TY35" i="2"/>
  <c r="WI35" i="2" s="1"/>
  <c r="XN35" i="2" s="1"/>
  <c r="UA57" i="2"/>
  <c r="WK57" i="2" s="1"/>
  <c r="XP57" i="2" s="1"/>
  <c r="TZ55" i="2"/>
  <c r="WJ55" i="2" s="1"/>
  <c r="XO55" i="2" s="1"/>
  <c r="TY36" i="2"/>
  <c r="WI36" i="2" s="1"/>
  <c r="XN36" i="2" s="1"/>
  <c r="TY32" i="2"/>
  <c r="WI32" i="2" s="1"/>
  <c r="XN32" i="2" s="1"/>
  <c r="TY49" i="2"/>
  <c r="WI49" i="2" s="1"/>
  <c r="XN49" i="2" s="1"/>
  <c r="TY20" i="2"/>
  <c r="WI20" i="2" s="1"/>
  <c r="XN20" i="2" s="1"/>
  <c r="TY18" i="2"/>
  <c r="WI18" i="2" s="1"/>
  <c r="XN18" i="2" s="1"/>
  <c r="TY4" i="2"/>
  <c r="WI4" i="2" s="1"/>
  <c r="XN4" i="2" s="1"/>
  <c r="TY31" i="2"/>
  <c r="WI31" i="2" s="1"/>
  <c r="XN31" i="2" s="1"/>
  <c r="TY52" i="2"/>
  <c r="WI52" i="2" s="1"/>
  <c r="XN52" i="2" s="1"/>
  <c r="TY21" i="2"/>
  <c r="WI21" i="2" s="1"/>
  <c r="XN21" i="2" s="1"/>
  <c r="TY30" i="2"/>
  <c r="WI30" i="2" s="1"/>
  <c r="XN30" i="2" s="1"/>
  <c r="TY28" i="2"/>
  <c r="WI28" i="2" s="1"/>
  <c r="XN28" i="2" s="1"/>
  <c r="TZ38" i="2"/>
  <c r="WJ38" i="2" s="1"/>
  <c r="XO38" i="2" s="1"/>
  <c r="TY9" i="2"/>
  <c r="WI9" i="2" s="1"/>
  <c r="XN9" i="2" s="1"/>
  <c r="TY29" i="2"/>
  <c r="WI29" i="2" s="1"/>
  <c r="XN29" i="2" s="1"/>
  <c r="TY13" i="2"/>
  <c r="WI13" i="2" s="1"/>
  <c r="XN13" i="2" s="1"/>
  <c r="TY19" i="2"/>
  <c r="WI19" i="2" s="1"/>
  <c r="XN19" i="2" s="1"/>
  <c r="TY17" i="2"/>
  <c r="WI17" i="2" s="1"/>
  <c r="XN17" i="2" s="1"/>
  <c r="TZ51" i="2"/>
  <c r="WJ51" i="2" s="1"/>
  <c r="XO51" i="2" s="1"/>
  <c r="TY22" i="2"/>
  <c r="WI22" i="2" s="1"/>
  <c r="XN22" i="2" s="1"/>
  <c r="TY39" i="2"/>
  <c r="WI39" i="2" s="1"/>
  <c r="XN39" i="2" s="1"/>
  <c r="TY27" i="2"/>
  <c r="WI27" i="2" s="1"/>
  <c r="XN27" i="2" s="1"/>
  <c r="TZ41" i="2"/>
  <c r="WJ41" i="2" s="1"/>
  <c r="XO41" i="2" s="1"/>
  <c r="TZ50" i="2"/>
  <c r="WJ50" i="2" s="1"/>
  <c r="XO50" i="2" s="1"/>
  <c r="TY43" i="2"/>
  <c r="WI43" i="2" s="1"/>
  <c r="XN43" i="2" s="1"/>
  <c r="TY40" i="2"/>
  <c r="WI40" i="2" s="1"/>
  <c r="XN40" i="2" s="1"/>
  <c r="TY26" i="2"/>
  <c r="WI26" i="2" s="1"/>
  <c r="XN26" i="2" s="1"/>
  <c r="TY58" i="2"/>
  <c r="WI58" i="2" s="1"/>
  <c r="XN58" i="2" s="1"/>
  <c r="UA76" i="2"/>
  <c r="WK76" i="2" s="1"/>
  <c r="XP76" i="2" s="1"/>
  <c r="TZ78" i="2"/>
  <c r="WJ78" i="2" s="1"/>
  <c r="XO78" i="2" s="1"/>
  <c r="TY37" i="2"/>
  <c r="WI37" i="2" s="1"/>
  <c r="XN37" i="2" s="1"/>
  <c r="WH4" i="2"/>
  <c r="XM4" i="2" s="1"/>
  <c r="TY12" i="2"/>
  <c r="WI12" i="2" s="1"/>
  <c r="XN12" i="2" s="1"/>
  <c r="VF4" i="2"/>
  <c r="VF3" i="2" s="1"/>
  <c r="ST4" i="2"/>
  <c r="TZ4" i="2"/>
  <c r="ABC4" i="2" l="1"/>
  <c r="EO4" i="2"/>
  <c r="EO3" i="2" s="1"/>
  <c r="EN3" i="2"/>
  <c r="DT78" i="29"/>
  <c r="EX76" i="29"/>
  <c r="EX78" i="29"/>
  <c r="DT76" i="29"/>
  <c r="CR100" i="29"/>
  <c r="CR3" i="29" s="1"/>
  <c r="YS37" i="2"/>
  <c r="ZX37" i="2"/>
  <c r="YS27" i="2"/>
  <c r="EY76" i="29" s="1"/>
  <c r="ZX27" i="2"/>
  <c r="YS30" i="2"/>
  <c r="ZX30" i="2"/>
  <c r="YS18" i="2"/>
  <c r="ZX18" i="2"/>
  <c r="YS36" i="2"/>
  <c r="ZX36" i="2"/>
  <c r="YS35" i="2"/>
  <c r="ZX35" i="2"/>
  <c r="YR4" i="2"/>
  <c r="ZW4" i="2"/>
  <c r="YT78" i="2"/>
  <c r="ZY78" i="2"/>
  <c r="YS26" i="2"/>
  <c r="ZX26" i="2"/>
  <c r="YT50" i="2"/>
  <c r="ZY50" i="2"/>
  <c r="YS39" i="2"/>
  <c r="ZX39" i="2"/>
  <c r="YS17" i="2"/>
  <c r="ZX17" i="2"/>
  <c r="YS31" i="2"/>
  <c r="ZX31" i="2"/>
  <c r="YS20" i="2"/>
  <c r="ZX20" i="2"/>
  <c r="YT55" i="2"/>
  <c r="ZY55" i="2"/>
  <c r="YT62" i="2"/>
  <c r="ZY62" i="2"/>
  <c r="YS12" i="2"/>
  <c r="ZX12" i="2"/>
  <c r="YS43" i="2"/>
  <c r="ZX43" i="2"/>
  <c r="YU76" i="2"/>
  <c r="ZZ76" i="2"/>
  <c r="YS40" i="2"/>
  <c r="ZX40" i="2"/>
  <c r="YT41" i="2"/>
  <c r="ZY41" i="2"/>
  <c r="YS19" i="2"/>
  <c r="ZX19" i="2"/>
  <c r="YS29" i="2"/>
  <c r="ZX29" i="2"/>
  <c r="YT38" i="2"/>
  <c r="ZY38" i="2"/>
  <c r="YS21" i="2"/>
  <c r="ZX21" i="2"/>
  <c r="YS49" i="2"/>
  <c r="ZX49" i="2"/>
  <c r="YS45" i="2"/>
  <c r="ZX45" i="2"/>
  <c r="YT51" i="2"/>
  <c r="ZY51" i="2"/>
  <c r="YS52" i="2"/>
  <c r="ZX52" i="2"/>
  <c r="YS58" i="2"/>
  <c r="ZX58" i="2"/>
  <c r="YS22" i="2"/>
  <c r="ZX22" i="2"/>
  <c r="YS9" i="2"/>
  <c r="ZX9" i="2"/>
  <c r="YS28" i="2"/>
  <c r="ZX28" i="2"/>
  <c r="YS4" i="2"/>
  <c r="ZX4" i="2"/>
  <c r="YS32" i="2"/>
  <c r="ZX32" i="2"/>
  <c r="YU57" i="2"/>
  <c r="ZZ57" i="2"/>
  <c r="YS23" i="2"/>
  <c r="ZX23" i="2"/>
  <c r="YS13" i="2"/>
  <c r="ZX13" i="2"/>
  <c r="YS25" i="2"/>
  <c r="ZX25" i="2"/>
  <c r="TZ29" i="2"/>
  <c r="WJ29" i="2" s="1"/>
  <c r="XO29" i="2" s="1"/>
  <c r="UA38" i="2"/>
  <c r="WK38" i="2" s="1"/>
  <c r="XP38" i="2" s="1"/>
  <c r="TZ20" i="2"/>
  <c r="WJ20" i="2" s="1"/>
  <c r="XO20" i="2" s="1"/>
  <c r="TZ32" i="2"/>
  <c r="WJ32" i="2" s="1"/>
  <c r="XO32" i="2" s="1"/>
  <c r="UA55" i="2"/>
  <c r="WK55" i="2" s="1"/>
  <c r="XP55" i="2" s="1"/>
  <c r="UB57" i="2"/>
  <c r="WL57" i="2" s="1"/>
  <c r="XQ57" i="2" s="1"/>
  <c r="UA62" i="2"/>
  <c r="WK62" i="2" s="1"/>
  <c r="XP62" i="2" s="1"/>
  <c r="TZ45" i="2"/>
  <c r="WJ45" i="2" s="1"/>
  <c r="XO45" i="2" s="1"/>
  <c r="TZ25" i="2"/>
  <c r="WJ25" i="2" s="1"/>
  <c r="XO25" i="2" s="1"/>
  <c r="UA78" i="2"/>
  <c r="WK78" i="2" s="1"/>
  <c r="XP78" i="2" s="1"/>
  <c r="TZ58" i="2"/>
  <c r="WJ58" i="2" s="1"/>
  <c r="XO58" i="2" s="1"/>
  <c r="TZ31" i="2"/>
  <c r="WJ31" i="2" s="1"/>
  <c r="XO31" i="2" s="1"/>
  <c r="TZ43" i="2"/>
  <c r="WJ43" i="2" s="1"/>
  <c r="XO43" i="2" s="1"/>
  <c r="UA41" i="2"/>
  <c r="WK41" i="2" s="1"/>
  <c r="XP41" i="2" s="1"/>
  <c r="TZ27" i="2"/>
  <c r="WJ27" i="2" s="1"/>
  <c r="XO27" i="2" s="1"/>
  <c r="TZ22" i="2"/>
  <c r="WJ22" i="2" s="1"/>
  <c r="XO22" i="2" s="1"/>
  <c r="TZ17" i="2"/>
  <c r="WJ17" i="2" s="1"/>
  <c r="XO17" i="2" s="1"/>
  <c r="TZ9" i="2"/>
  <c r="WJ9" i="2" s="1"/>
  <c r="XO9" i="2" s="1"/>
  <c r="TZ28" i="2"/>
  <c r="WJ28" i="2" s="1"/>
  <c r="XO28" i="2" s="1"/>
  <c r="TZ26" i="2"/>
  <c r="WJ26" i="2" s="1"/>
  <c r="XO26" i="2" s="1"/>
  <c r="TZ49" i="2"/>
  <c r="WJ49" i="2" s="1"/>
  <c r="XO49" i="2" s="1"/>
  <c r="TZ36" i="2"/>
  <c r="WJ36" i="2" s="1"/>
  <c r="XO36" i="2" s="1"/>
  <c r="TZ35" i="2"/>
  <c r="WJ35" i="2" s="1"/>
  <c r="XO35" i="2" s="1"/>
  <c r="TZ12" i="2"/>
  <c r="WJ12" i="2" s="1"/>
  <c r="XO12" i="2" s="1"/>
  <c r="TZ23" i="2"/>
  <c r="WJ23" i="2" s="1"/>
  <c r="XO23" i="2" s="1"/>
  <c r="TZ37" i="2"/>
  <c r="WJ37" i="2" s="1"/>
  <c r="XO37" i="2" s="1"/>
  <c r="UB76" i="2"/>
  <c r="WL76" i="2" s="1"/>
  <c r="XQ76" i="2" s="1"/>
  <c r="TZ30" i="2"/>
  <c r="WJ30" i="2" s="1"/>
  <c r="XO30" i="2" s="1"/>
  <c r="TZ21" i="2"/>
  <c r="WJ21" i="2" s="1"/>
  <c r="XO21" i="2" s="1"/>
  <c r="TZ52" i="2"/>
  <c r="WJ52" i="2" s="1"/>
  <c r="XO52" i="2" s="1"/>
  <c r="TZ18" i="2"/>
  <c r="WJ18" i="2" s="1"/>
  <c r="XO18" i="2" s="1"/>
  <c r="UA50" i="2"/>
  <c r="WK50" i="2" s="1"/>
  <c r="XP50" i="2" s="1"/>
  <c r="TZ39" i="2"/>
  <c r="WJ39" i="2" s="1"/>
  <c r="XO39" i="2" s="1"/>
  <c r="UA51" i="2"/>
  <c r="WK51" i="2" s="1"/>
  <c r="XP51" i="2" s="1"/>
  <c r="TZ19" i="2"/>
  <c r="WJ19" i="2" s="1"/>
  <c r="XO19" i="2" s="1"/>
  <c r="TZ13" i="2"/>
  <c r="WJ13" i="2" s="1"/>
  <c r="XO13" i="2" s="1"/>
  <c r="TZ40" i="2"/>
  <c r="WJ40" i="2" s="1"/>
  <c r="XO40" i="2" s="1"/>
  <c r="WJ4" i="2"/>
  <c r="VG4" i="2"/>
  <c r="VG3" i="2" s="1"/>
  <c r="SU4" i="2"/>
  <c r="ABD4" i="2" l="1"/>
  <c r="EY78" i="29"/>
  <c r="DU78" i="29"/>
  <c r="DU76" i="29"/>
  <c r="YU50" i="2"/>
  <c r="ZZ50" i="2"/>
  <c r="YT21" i="2"/>
  <c r="ZY21" i="2"/>
  <c r="YT26" i="2"/>
  <c r="ZY26" i="2"/>
  <c r="YT17" i="2"/>
  <c r="ZY17" i="2"/>
  <c r="YT43" i="2"/>
  <c r="ZY43" i="2"/>
  <c r="YT58" i="2"/>
  <c r="ZY58" i="2"/>
  <c r="YT45" i="2"/>
  <c r="ZY45" i="2"/>
  <c r="YT32" i="2"/>
  <c r="ZY32" i="2"/>
  <c r="YU51" i="2"/>
  <c r="ZZ51" i="2"/>
  <c r="YT18" i="2"/>
  <c r="ZY18" i="2"/>
  <c r="YT30" i="2"/>
  <c r="ZY30" i="2"/>
  <c r="YT23" i="2"/>
  <c r="ZY23" i="2"/>
  <c r="YT36" i="2"/>
  <c r="ZY36" i="2"/>
  <c r="YT9" i="2"/>
  <c r="ZY9" i="2"/>
  <c r="YT22" i="2"/>
  <c r="ZY22" i="2"/>
  <c r="YT31" i="2"/>
  <c r="ZY31" i="2"/>
  <c r="YU78" i="2"/>
  <c r="ZZ78" i="2"/>
  <c r="YU62" i="2"/>
  <c r="ZZ62" i="2"/>
  <c r="YT20" i="2"/>
  <c r="ZY20" i="2"/>
  <c r="YU38" i="2"/>
  <c r="ZZ38" i="2"/>
  <c r="YT19" i="2"/>
  <c r="ZY19" i="2"/>
  <c r="YT40" i="2"/>
  <c r="ZY40" i="2"/>
  <c r="YT39" i="2"/>
  <c r="ZY39" i="2"/>
  <c r="YV76" i="2"/>
  <c r="AAA76" i="2"/>
  <c r="YT12" i="2"/>
  <c r="ZY12" i="2"/>
  <c r="YT49" i="2"/>
  <c r="ZY49" i="2"/>
  <c r="YT27" i="2"/>
  <c r="EZ76" i="29" s="1"/>
  <c r="ZY27" i="2"/>
  <c r="YV57" i="2"/>
  <c r="AAA57" i="2"/>
  <c r="YT13" i="2"/>
  <c r="ZY13" i="2"/>
  <c r="YT52" i="2"/>
  <c r="ZY52" i="2"/>
  <c r="YT37" i="2"/>
  <c r="ZY37" i="2"/>
  <c r="YT35" i="2"/>
  <c r="ZY35" i="2"/>
  <c r="YT28" i="2"/>
  <c r="ZY28" i="2"/>
  <c r="YU41" i="2"/>
  <c r="ZZ41" i="2"/>
  <c r="YT25" i="2"/>
  <c r="ZY25" i="2"/>
  <c r="YU55" i="2"/>
  <c r="ZZ55" i="2"/>
  <c r="YT29" i="2"/>
  <c r="ZY29" i="2"/>
  <c r="UA17" i="2"/>
  <c r="WK17" i="2" s="1"/>
  <c r="XP17" i="2" s="1"/>
  <c r="UA39" i="2"/>
  <c r="WK39" i="2" s="1"/>
  <c r="XP39" i="2" s="1"/>
  <c r="UB50" i="2"/>
  <c r="WL50" i="2" s="1"/>
  <c r="XQ50" i="2" s="1"/>
  <c r="UA21" i="2"/>
  <c r="WK21" i="2" s="1"/>
  <c r="XP21" i="2" s="1"/>
  <c r="UA37" i="2"/>
  <c r="WK37" i="2" s="1"/>
  <c r="XP37" i="2" s="1"/>
  <c r="UA23" i="2"/>
  <c r="WK23" i="2" s="1"/>
  <c r="XP23" i="2" s="1"/>
  <c r="UB62" i="2"/>
  <c r="WL62" i="2" s="1"/>
  <c r="XQ62" i="2" s="1"/>
  <c r="UA32" i="2"/>
  <c r="WK32" i="2" s="1"/>
  <c r="XP32" i="2" s="1"/>
  <c r="UA26" i="2"/>
  <c r="WK26" i="2" s="1"/>
  <c r="XP26" i="2" s="1"/>
  <c r="UA13" i="2"/>
  <c r="WK13" i="2" s="1"/>
  <c r="XP13" i="2" s="1"/>
  <c r="UA22" i="2"/>
  <c r="WK22" i="2" s="1"/>
  <c r="XP22" i="2" s="1"/>
  <c r="UB41" i="2"/>
  <c r="WL41" i="2" s="1"/>
  <c r="XQ41" i="2" s="1"/>
  <c r="UA4" i="2"/>
  <c r="WK4" i="2" s="1"/>
  <c r="XP4" i="2" s="1"/>
  <c r="UA58" i="2"/>
  <c r="WK58" i="2" s="1"/>
  <c r="XP58" i="2" s="1"/>
  <c r="UA45" i="2"/>
  <c r="WK45" i="2" s="1"/>
  <c r="XP45" i="2" s="1"/>
  <c r="UA49" i="2"/>
  <c r="WK49" i="2" s="1"/>
  <c r="XP49" i="2" s="1"/>
  <c r="UB51" i="2"/>
  <c r="WL51" i="2" s="1"/>
  <c r="XQ51" i="2" s="1"/>
  <c r="UA18" i="2"/>
  <c r="WK18" i="2" s="1"/>
  <c r="XP18" i="2" s="1"/>
  <c r="UA52" i="2"/>
  <c r="WK52" i="2" s="1"/>
  <c r="XP52" i="2" s="1"/>
  <c r="UA30" i="2"/>
  <c r="WK30" i="2" s="1"/>
  <c r="XP30" i="2" s="1"/>
  <c r="UA12" i="2"/>
  <c r="WK12" i="2" s="1"/>
  <c r="XP12" i="2" s="1"/>
  <c r="UB55" i="2"/>
  <c r="WL55" i="2" s="1"/>
  <c r="XQ55" i="2" s="1"/>
  <c r="UA20" i="2"/>
  <c r="WK20" i="2" s="1"/>
  <c r="XP20" i="2" s="1"/>
  <c r="UB38" i="2"/>
  <c r="WL38" i="2" s="1"/>
  <c r="XQ38" i="2" s="1"/>
  <c r="UA29" i="2"/>
  <c r="WK29" i="2" s="1"/>
  <c r="XP29" i="2" s="1"/>
  <c r="UA19" i="2"/>
  <c r="WK19" i="2" s="1"/>
  <c r="XP19" i="2" s="1"/>
  <c r="UA27" i="2"/>
  <c r="WK27" i="2" s="1"/>
  <c r="XP27" i="2" s="1"/>
  <c r="DV76" i="29" s="1"/>
  <c r="UA43" i="2"/>
  <c r="WK43" i="2" s="1"/>
  <c r="XP43" i="2" s="1"/>
  <c r="UA31" i="2"/>
  <c r="WK31" i="2" s="1"/>
  <c r="XP31" i="2" s="1"/>
  <c r="UB78" i="2"/>
  <c r="WL78" i="2" s="1"/>
  <c r="XQ78" i="2" s="1"/>
  <c r="UA25" i="2"/>
  <c r="WK25" i="2" s="1"/>
  <c r="XP25" i="2" s="1"/>
  <c r="UA35" i="2"/>
  <c r="WK35" i="2" s="1"/>
  <c r="XP35" i="2" s="1"/>
  <c r="UA36" i="2"/>
  <c r="WK36" i="2" s="1"/>
  <c r="XP36" i="2" s="1"/>
  <c r="UA40" i="2"/>
  <c r="WK40" i="2" s="1"/>
  <c r="XP40" i="2" s="1"/>
  <c r="UA28" i="2"/>
  <c r="WK28" i="2" s="1"/>
  <c r="XP28" i="2" s="1"/>
  <c r="UA9" i="2"/>
  <c r="WK9" i="2" s="1"/>
  <c r="XP9" i="2" s="1"/>
  <c r="XO4" i="2"/>
  <c r="SV4" i="2"/>
  <c r="UB4" i="2"/>
  <c r="ABE4" i="2" l="1"/>
  <c r="EZ78" i="29"/>
  <c r="DV78" i="29"/>
  <c r="YU19" i="2"/>
  <c r="ZZ19" i="2"/>
  <c r="YU20" i="2"/>
  <c r="ZZ20" i="2"/>
  <c r="YU30" i="2"/>
  <c r="ZZ30" i="2"/>
  <c r="YV51" i="2"/>
  <c r="AAA51" i="2"/>
  <c r="YV41" i="2"/>
  <c r="AAA41" i="2"/>
  <c r="YU23" i="2"/>
  <c r="ZZ23" i="2"/>
  <c r="YV50" i="2"/>
  <c r="AAA50" i="2"/>
  <c r="YU36" i="2"/>
  <c r="ZZ36" i="2"/>
  <c r="YU35" i="2"/>
  <c r="ZZ35" i="2"/>
  <c r="YU31" i="2"/>
  <c r="ZZ31" i="2"/>
  <c r="YU29" i="2"/>
  <c r="ZZ29" i="2"/>
  <c r="YV55" i="2"/>
  <c r="AAA55" i="2"/>
  <c r="YU52" i="2"/>
  <c r="ZZ52" i="2"/>
  <c r="YU49" i="2"/>
  <c r="ZZ49" i="2"/>
  <c r="YU58" i="2"/>
  <c r="ZZ58" i="2"/>
  <c r="YU22" i="2"/>
  <c r="ZZ22" i="2"/>
  <c r="YU26" i="2"/>
  <c r="ZZ26" i="2"/>
  <c r="YU37" i="2"/>
  <c r="ZZ37" i="2"/>
  <c r="YU39" i="2"/>
  <c r="ZZ39" i="2"/>
  <c r="YU9" i="2"/>
  <c r="ZZ9" i="2"/>
  <c r="YU28" i="2"/>
  <c r="ZZ28" i="2"/>
  <c r="YU25" i="2"/>
  <c r="ZZ25" i="2"/>
  <c r="YU43" i="2"/>
  <c r="ZZ43" i="2"/>
  <c r="YV38" i="2"/>
  <c r="AAA38" i="2"/>
  <c r="YU12" i="2"/>
  <c r="ZZ12" i="2"/>
  <c r="YU18" i="2"/>
  <c r="ZZ18" i="2"/>
  <c r="YU13" i="2"/>
  <c r="ZZ13" i="2"/>
  <c r="YU32" i="2"/>
  <c r="ZZ32" i="2"/>
  <c r="YU21" i="2"/>
  <c r="ZZ21" i="2"/>
  <c r="YU17" i="2"/>
  <c r="ZZ17" i="2"/>
  <c r="YT4" i="2"/>
  <c r="ZY4" i="2"/>
  <c r="YU40" i="2"/>
  <c r="ZZ40" i="2"/>
  <c r="YV78" i="2"/>
  <c r="AAA78" i="2"/>
  <c r="YU27" i="2"/>
  <c r="FA76" i="29" s="1"/>
  <c r="ZZ27" i="2"/>
  <c r="YU45" i="2"/>
  <c r="ZZ45" i="2"/>
  <c r="YU4" i="2"/>
  <c r="ZZ4" i="2"/>
  <c r="YV62" i="2"/>
  <c r="AAA62" i="2"/>
  <c r="UB9" i="2"/>
  <c r="WL9" i="2" s="1"/>
  <c r="XQ9" i="2" s="1"/>
  <c r="UB40" i="2"/>
  <c r="WL40" i="2" s="1"/>
  <c r="XQ40" i="2" s="1"/>
  <c r="UB29" i="2"/>
  <c r="WL29" i="2" s="1"/>
  <c r="XQ29" i="2" s="1"/>
  <c r="UB25" i="2"/>
  <c r="WL25" i="2" s="1"/>
  <c r="XQ25" i="2" s="1"/>
  <c r="UB27" i="2"/>
  <c r="WL27" i="2" s="1"/>
  <c r="XQ27" i="2" s="1"/>
  <c r="DW76" i="29" s="1"/>
  <c r="UB23" i="2"/>
  <c r="WL23" i="2" s="1"/>
  <c r="XQ23" i="2" s="1"/>
  <c r="UB39" i="2"/>
  <c r="WL39" i="2" s="1"/>
  <c r="XQ39" i="2" s="1"/>
  <c r="UB36" i="2"/>
  <c r="WL36" i="2" s="1"/>
  <c r="XQ36" i="2" s="1"/>
  <c r="UB45" i="2"/>
  <c r="WL45" i="2" s="1"/>
  <c r="XQ45" i="2" s="1"/>
  <c r="UB12" i="2"/>
  <c r="WL12" i="2" s="1"/>
  <c r="XQ12" i="2" s="1"/>
  <c r="UB30" i="2"/>
  <c r="WL30" i="2" s="1"/>
  <c r="XQ30" i="2" s="1"/>
  <c r="UB18" i="2"/>
  <c r="WL18" i="2" s="1"/>
  <c r="XQ18" i="2" s="1"/>
  <c r="UB49" i="2"/>
  <c r="WL49" i="2" s="1"/>
  <c r="XQ49" i="2" s="1"/>
  <c r="UB37" i="2"/>
  <c r="WL37" i="2" s="1"/>
  <c r="XQ37" i="2" s="1"/>
  <c r="UB13" i="2"/>
  <c r="WL13" i="2" s="1"/>
  <c r="XQ13" i="2" s="1"/>
  <c r="UB26" i="2"/>
  <c r="WL26" i="2" s="1"/>
  <c r="XQ26" i="2" s="1"/>
  <c r="UB28" i="2"/>
  <c r="WL28" i="2" s="1"/>
  <c r="XQ28" i="2" s="1"/>
  <c r="UB19" i="2"/>
  <c r="WL19" i="2" s="1"/>
  <c r="XQ19" i="2" s="1"/>
  <c r="UB31" i="2"/>
  <c r="WL31" i="2" s="1"/>
  <c r="XQ31" i="2" s="1"/>
  <c r="UB32" i="2"/>
  <c r="WL32" i="2" s="1"/>
  <c r="XQ32" i="2" s="1"/>
  <c r="UB21" i="2"/>
  <c r="WL21" i="2" s="1"/>
  <c r="XQ21" i="2" s="1"/>
  <c r="UB17" i="2"/>
  <c r="WL17" i="2" s="1"/>
  <c r="XQ17" i="2" s="1"/>
  <c r="UB35" i="2"/>
  <c r="WL35" i="2" s="1"/>
  <c r="XQ35" i="2" s="1"/>
  <c r="UB58" i="2"/>
  <c r="WL58" i="2" s="1"/>
  <c r="XQ58" i="2" s="1"/>
  <c r="UB22" i="2"/>
  <c r="WL22" i="2" s="1"/>
  <c r="XQ22" i="2" s="1"/>
  <c r="UB20" i="2"/>
  <c r="WL20" i="2" s="1"/>
  <c r="XQ20" i="2" s="1"/>
  <c r="UB52" i="2"/>
  <c r="WL52" i="2" s="1"/>
  <c r="XQ52" i="2" s="1"/>
  <c r="UB43" i="2"/>
  <c r="WL43" i="2" s="1"/>
  <c r="XQ43" i="2" s="1"/>
  <c r="WL4" i="2"/>
  <c r="XQ4" i="2" s="1"/>
  <c r="SW4" i="2"/>
  <c r="IJ67" i="2"/>
  <c r="KT67" i="2" s="1"/>
  <c r="IK67" i="2"/>
  <c r="KU67" i="2" s="1"/>
  <c r="IL67" i="2"/>
  <c r="KV67" i="2" s="1"/>
  <c r="IM67" i="2"/>
  <c r="KW67" i="2" s="1"/>
  <c r="IN67" i="2"/>
  <c r="KX67" i="2" s="1"/>
  <c r="IO67" i="2"/>
  <c r="KY67" i="2" s="1"/>
  <c r="IP67" i="2"/>
  <c r="KZ67" i="2" s="1"/>
  <c r="IQ67" i="2"/>
  <c r="IR67" i="2"/>
  <c r="IS67" i="2"/>
  <c r="IT67" i="2"/>
  <c r="IU67" i="2"/>
  <c r="IV67" i="2"/>
  <c r="IW67" i="2"/>
  <c r="IX67" i="2"/>
  <c r="IY67" i="2"/>
  <c r="IZ67" i="2"/>
  <c r="JA67" i="2"/>
  <c r="JB67" i="2"/>
  <c r="JC67" i="2"/>
  <c r="JD67" i="2"/>
  <c r="JE67" i="2"/>
  <c r="JF67" i="2"/>
  <c r="JH67" i="2"/>
  <c r="IJ85" i="2"/>
  <c r="KT85" i="2" s="1"/>
  <c r="IK85" i="2"/>
  <c r="KU85" i="2" s="1"/>
  <c r="IL85" i="2"/>
  <c r="KV85" i="2" s="1"/>
  <c r="IM85" i="2"/>
  <c r="KW85" i="2" s="1"/>
  <c r="IN85" i="2"/>
  <c r="KX85" i="2" s="1"/>
  <c r="IO85" i="2"/>
  <c r="IP85" i="2"/>
  <c r="KZ85" i="2" s="1"/>
  <c r="IQ85" i="2"/>
  <c r="IR85" i="2"/>
  <c r="IS85" i="2"/>
  <c r="IT85" i="2"/>
  <c r="IU85" i="2"/>
  <c r="IV85" i="2"/>
  <c r="IW85" i="2"/>
  <c r="IX85" i="2"/>
  <c r="IY85" i="2"/>
  <c r="IZ85" i="2"/>
  <c r="JA85" i="2"/>
  <c r="JB85" i="2"/>
  <c r="JC85" i="2"/>
  <c r="JD85" i="2"/>
  <c r="JE85" i="2"/>
  <c r="JF85" i="2"/>
  <c r="JH85" i="2"/>
  <c r="IJ7" i="2"/>
  <c r="IK7" i="2"/>
  <c r="IL7" i="2"/>
  <c r="IM7" i="2"/>
  <c r="IN7" i="2"/>
  <c r="IO7" i="2"/>
  <c r="IP7" i="2"/>
  <c r="IQ7" i="2"/>
  <c r="IR7" i="2"/>
  <c r="LB7" i="2" s="1"/>
  <c r="IS7" i="2"/>
  <c r="IT7" i="2"/>
  <c r="IU7" i="2"/>
  <c r="IV7" i="2"/>
  <c r="IW7" i="2"/>
  <c r="IX7" i="2"/>
  <c r="IY7" i="2"/>
  <c r="IZ7" i="2"/>
  <c r="JA7" i="2"/>
  <c r="JB7" i="2"/>
  <c r="JC7" i="2"/>
  <c r="JD7" i="2"/>
  <c r="JE7" i="2"/>
  <c r="JF7" i="2"/>
  <c r="JG7" i="2"/>
  <c r="JH7" i="2"/>
  <c r="IJ75" i="2"/>
  <c r="KT75" i="2" s="1"/>
  <c r="IK75" i="2"/>
  <c r="KU75" i="2" s="1"/>
  <c r="IL75" i="2"/>
  <c r="KV75" i="2" s="1"/>
  <c r="IM75" i="2"/>
  <c r="KW75" i="2" s="1"/>
  <c r="IN75" i="2"/>
  <c r="KX75" i="2" s="1"/>
  <c r="IO75" i="2"/>
  <c r="KY75" i="2" s="1"/>
  <c r="IP75" i="2"/>
  <c r="IQ75" i="2"/>
  <c r="LA75" i="2" s="1"/>
  <c r="IR75" i="2"/>
  <c r="IS75" i="2"/>
  <c r="IT75" i="2"/>
  <c r="IU75" i="2"/>
  <c r="IV75" i="2"/>
  <c r="IW75" i="2"/>
  <c r="IX75" i="2"/>
  <c r="IY75" i="2"/>
  <c r="IZ75" i="2"/>
  <c r="JA75" i="2"/>
  <c r="JB75" i="2"/>
  <c r="JC75" i="2"/>
  <c r="JD75" i="2"/>
  <c r="JE75" i="2"/>
  <c r="JF75" i="2"/>
  <c r="JH75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IZ9" i="2"/>
  <c r="JA9" i="2"/>
  <c r="JB9" i="2"/>
  <c r="JC9" i="2"/>
  <c r="JD9" i="2"/>
  <c r="JE9" i="2"/>
  <c r="JF9" i="2"/>
  <c r="JG9" i="2"/>
  <c r="JH9" i="2"/>
  <c r="IJ61" i="2"/>
  <c r="KT61" i="2" s="1"/>
  <c r="IK61" i="2"/>
  <c r="KU61" i="2" s="1"/>
  <c r="IL61" i="2"/>
  <c r="KV61" i="2" s="1"/>
  <c r="IM61" i="2"/>
  <c r="KW61" i="2" s="1"/>
  <c r="IN61" i="2"/>
  <c r="KX61" i="2" s="1"/>
  <c r="IO61" i="2"/>
  <c r="KY61" i="2" s="1"/>
  <c r="IP61" i="2"/>
  <c r="IQ61" i="2"/>
  <c r="IR61" i="2"/>
  <c r="IS61" i="2"/>
  <c r="IT61" i="2"/>
  <c r="IU61" i="2"/>
  <c r="IV61" i="2"/>
  <c r="IW61" i="2"/>
  <c r="IX61" i="2"/>
  <c r="IY61" i="2"/>
  <c r="IZ61" i="2"/>
  <c r="JA61" i="2"/>
  <c r="JB61" i="2"/>
  <c r="JC61" i="2"/>
  <c r="JD61" i="2"/>
  <c r="JE61" i="2"/>
  <c r="JF61" i="2"/>
  <c r="JH61" i="2"/>
  <c r="IJ89" i="2"/>
  <c r="KT89" i="2" s="1"/>
  <c r="IK89" i="2"/>
  <c r="KU89" i="2" s="1"/>
  <c r="IL89" i="2"/>
  <c r="KV89" i="2" s="1"/>
  <c r="IM89" i="2"/>
  <c r="KW89" i="2" s="1"/>
  <c r="IN89" i="2"/>
  <c r="KX89" i="2" s="1"/>
  <c r="IO89" i="2"/>
  <c r="KY89" i="2" s="1"/>
  <c r="IP89" i="2"/>
  <c r="IQ89" i="2"/>
  <c r="LA89" i="2" s="1"/>
  <c r="IR89" i="2"/>
  <c r="LB89" i="2" s="1"/>
  <c r="IS89" i="2"/>
  <c r="LC89" i="2" s="1"/>
  <c r="IT89" i="2"/>
  <c r="IU89" i="2"/>
  <c r="IV89" i="2"/>
  <c r="IW89" i="2"/>
  <c r="IX89" i="2"/>
  <c r="IY89" i="2"/>
  <c r="IZ89" i="2"/>
  <c r="JA89" i="2"/>
  <c r="JB89" i="2"/>
  <c r="LL89" i="2" s="1"/>
  <c r="NV89" i="2" s="1"/>
  <c r="QF89" i="2" s="1"/>
  <c r="JC89" i="2"/>
  <c r="LM89" i="2" s="1"/>
  <c r="NW89" i="2" s="1"/>
  <c r="QG89" i="2" s="1"/>
  <c r="JD89" i="2"/>
  <c r="LN89" i="2" s="1"/>
  <c r="NX89" i="2" s="1"/>
  <c r="QH89" i="2" s="1"/>
  <c r="JE89" i="2"/>
  <c r="LO89" i="2" s="1"/>
  <c r="NY89" i="2" s="1"/>
  <c r="QI89" i="2" s="1"/>
  <c r="JF89" i="2"/>
  <c r="LP89" i="2" s="1"/>
  <c r="NZ89" i="2" s="1"/>
  <c r="QJ89" i="2" s="1"/>
  <c r="JG89" i="2"/>
  <c r="JH89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IZ12" i="2"/>
  <c r="JA12" i="2"/>
  <c r="JB12" i="2"/>
  <c r="JC12" i="2"/>
  <c r="JD12" i="2"/>
  <c r="JE12" i="2"/>
  <c r="JF12" i="2"/>
  <c r="JG12" i="2"/>
  <c r="JH12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IZ13" i="2"/>
  <c r="JA13" i="2"/>
  <c r="JB13" i="2"/>
  <c r="JC13" i="2"/>
  <c r="JD13" i="2"/>
  <c r="JE13" i="2"/>
  <c r="JF13" i="2"/>
  <c r="JG13" i="2"/>
  <c r="JH13" i="2"/>
  <c r="IJ14" i="2"/>
  <c r="KT14" i="2" s="1"/>
  <c r="IK14" i="2"/>
  <c r="KU14" i="2" s="1"/>
  <c r="IL14" i="2"/>
  <c r="KV14" i="2" s="1"/>
  <c r="IM14" i="2"/>
  <c r="IN14" i="2"/>
  <c r="KX14" i="2" s="1"/>
  <c r="IO14" i="2"/>
  <c r="KY14" i="2" s="1"/>
  <c r="IP14" i="2"/>
  <c r="IQ14" i="2"/>
  <c r="IR14" i="2"/>
  <c r="IS14" i="2"/>
  <c r="NM14" i="2" s="1"/>
  <c r="PW14" i="2" s="1"/>
  <c r="IT14" i="2"/>
  <c r="NN14" i="2" s="1"/>
  <c r="PX14" i="2" s="1"/>
  <c r="IU14" i="2"/>
  <c r="NO14" i="2" s="1"/>
  <c r="PY14" i="2" s="1"/>
  <c r="IV14" i="2"/>
  <c r="NP14" i="2" s="1"/>
  <c r="PZ14" i="2" s="1"/>
  <c r="IW14" i="2"/>
  <c r="NQ14" i="2" s="1"/>
  <c r="QA14" i="2" s="1"/>
  <c r="IX14" i="2"/>
  <c r="NR14" i="2" s="1"/>
  <c r="QB14" i="2" s="1"/>
  <c r="IY14" i="2"/>
  <c r="NS14" i="2" s="1"/>
  <c r="QC14" i="2" s="1"/>
  <c r="IZ14" i="2"/>
  <c r="NT14" i="2" s="1"/>
  <c r="QD14" i="2" s="1"/>
  <c r="JA14" i="2"/>
  <c r="NU14" i="2" s="1"/>
  <c r="QE14" i="2" s="1"/>
  <c r="JB14" i="2"/>
  <c r="NV14" i="2" s="1"/>
  <c r="QF14" i="2" s="1"/>
  <c r="JC14" i="2"/>
  <c r="NW14" i="2" s="1"/>
  <c r="QG14" i="2" s="1"/>
  <c r="JD14" i="2"/>
  <c r="NX14" i="2" s="1"/>
  <c r="QH14" i="2" s="1"/>
  <c r="JE14" i="2"/>
  <c r="JF14" i="2"/>
  <c r="JG14" i="2"/>
  <c r="JH14" i="2"/>
  <c r="IJ10" i="2"/>
  <c r="KT10" i="2" s="1"/>
  <c r="IK10" i="2"/>
  <c r="KU10" i="2" s="1"/>
  <c r="IL10" i="2"/>
  <c r="KV10" i="2" s="1"/>
  <c r="IM10" i="2"/>
  <c r="KW10" i="2" s="1"/>
  <c r="IN10" i="2"/>
  <c r="KX10" i="2" s="1"/>
  <c r="IO10" i="2"/>
  <c r="KY10" i="2" s="1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H10" i="2"/>
  <c r="IJ71" i="2"/>
  <c r="KT71" i="2" s="1"/>
  <c r="IK71" i="2"/>
  <c r="KU71" i="2" s="1"/>
  <c r="IL71" i="2"/>
  <c r="KV71" i="2" s="1"/>
  <c r="IM71" i="2"/>
  <c r="KW71" i="2" s="1"/>
  <c r="IN71" i="2"/>
  <c r="KX71" i="2" s="1"/>
  <c r="IO71" i="2"/>
  <c r="KY71" i="2" s="1"/>
  <c r="IP71" i="2"/>
  <c r="IQ71" i="2"/>
  <c r="IR71" i="2"/>
  <c r="IS71" i="2"/>
  <c r="IT71" i="2"/>
  <c r="IU71" i="2"/>
  <c r="IV71" i="2"/>
  <c r="IW71" i="2"/>
  <c r="IX71" i="2"/>
  <c r="IY71" i="2"/>
  <c r="IZ71" i="2"/>
  <c r="JA71" i="2"/>
  <c r="JB71" i="2"/>
  <c r="JC71" i="2"/>
  <c r="JD71" i="2"/>
  <c r="JE71" i="2"/>
  <c r="JF71" i="2"/>
  <c r="JH71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IZ17" i="2"/>
  <c r="JA17" i="2"/>
  <c r="JB17" i="2"/>
  <c r="JC17" i="2"/>
  <c r="JD17" i="2"/>
  <c r="JE17" i="2"/>
  <c r="JF17" i="2"/>
  <c r="JG17" i="2"/>
  <c r="JH17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IZ21" i="2"/>
  <c r="JA21" i="2"/>
  <c r="JB21" i="2"/>
  <c r="JC21" i="2"/>
  <c r="JD21" i="2"/>
  <c r="JE21" i="2"/>
  <c r="JF21" i="2"/>
  <c r="JG21" i="2"/>
  <c r="JH21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IZ22" i="2"/>
  <c r="JA22" i="2"/>
  <c r="JB22" i="2"/>
  <c r="JC22" i="2"/>
  <c r="JD22" i="2"/>
  <c r="JE22" i="2"/>
  <c r="JF22" i="2"/>
  <c r="JG22" i="2"/>
  <c r="JH22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IZ23" i="2"/>
  <c r="JA23" i="2"/>
  <c r="JB23" i="2"/>
  <c r="JC23" i="2"/>
  <c r="JD23" i="2"/>
  <c r="JE23" i="2"/>
  <c r="JF23" i="2"/>
  <c r="JG23" i="2"/>
  <c r="JH23" i="2"/>
  <c r="IJ24" i="2"/>
  <c r="ND24" i="2" s="1"/>
  <c r="PN24" i="2" s="1"/>
  <c r="IK24" i="2"/>
  <c r="NE24" i="2" s="1"/>
  <c r="PO24" i="2" s="1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IZ24" i="2"/>
  <c r="JA24" i="2"/>
  <c r="JB24" i="2"/>
  <c r="JC24" i="2"/>
  <c r="JD24" i="2"/>
  <c r="JE24" i="2"/>
  <c r="JF24" i="2"/>
  <c r="JG24" i="2"/>
  <c r="JH24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IZ25" i="2"/>
  <c r="JA25" i="2"/>
  <c r="JB25" i="2"/>
  <c r="JC25" i="2"/>
  <c r="JD25" i="2"/>
  <c r="JE25" i="2"/>
  <c r="JF25" i="2"/>
  <c r="JG25" i="2"/>
  <c r="JH25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JB26" i="2"/>
  <c r="JC26" i="2"/>
  <c r="JD26" i="2"/>
  <c r="JE26" i="2"/>
  <c r="JF26" i="2"/>
  <c r="JG26" i="2"/>
  <c r="JH26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IZ27" i="2"/>
  <c r="JA27" i="2"/>
  <c r="JB27" i="2"/>
  <c r="JC27" i="2"/>
  <c r="JD27" i="2"/>
  <c r="JE27" i="2"/>
  <c r="JF27" i="2"/>
  <c r="JG27" i="2"/>
  <c r="JH27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IZ28" i="2"/>
  <c r="JA28" i="2"/>
  <c r="JB28" i="2"/>
  <c r="JC28" i="2"/>
  <c r="JD28" i="2"/>
  <c r="JE28" i="2"/>
  <c r="JF28" i="2"/>
  <c r="JG28" i="2"/>
  <c r="JH28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IZ29" i="2"/>
  <c r="JA29" i="2"/>
  <c r="JB29" i="2"/>
  <c r="JC29" i="2"/>
  <c r="JD29" i="2"/>
  <c r="JE29" i="2"/>
  <c r="JF29" i="2"/>
  <c r="JG29" i="2"/>
  <c r="JH29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IZ30" i="2"/>
  <c r="JA30" i="2"/>
  <c r="JB30" i="2"/>
  <c r="JC30" i="2"/>
  <c r="JD30" i="2"/>
  <c r="JE30" i="2"/>
  <c r="JF30" i="2"/>
  <c r="JG30" i="2"/>
  <c r="JH30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IZ31" i="2"/>
  <c r="JA31" i="2"/>
  <c r="JB31" i="2"/>
  <c r="JC31" i="2"/>
  <c r="JD31" i="2"/>
  <c r="JE31" i="2"/>
  <c r="JF31" i="2"/>
  <c r="JG31" i="2"/>
  <c r="JH31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IZ32" i="2"/>
  <c r="JA32" i="2"/>
  <c r="JB32" i="2"/>
  <c r="JC32" i="2"/>
  <c r="JD32" i="2"/>
  <c r="JE32" i="2"/>
  <c r="JF32" i="2"/>
  <c r="JG32" i="2"/>
  <c r="JH32" i="2"/>
  <c r="IJ96" i="2"/>
  <c r="KT96" i="2" s="1"/>
  <c r="IK96" i="2"/>
  <c r="KU96" i="2" s="1"/>
  <c r="IL96" i="2"/>
  <c r="KV96" i="2" s="1"/>
  <c r="IM96" i="2"/>
  <c r="KW96" i="2" s="1"/>
  <c r="IN96" i="2"/>
  <c r="KX96" i="2" s="1"/>
  <c r="IO96" i="2"/>
  <c r="KY96" i="2" s="1"/>
  <c r="IP96" i="2"/>
  <c r="IQ96" i="2"/>
  <c r="IR96" i="2"/>
  <c r="IS96" i="2"/>
  <c r="IT96" i="2"/>
  <c r="IU96" i="2"/>
  <c r="IV96" i="2"/>
  <c r="IW96" i="2"/>
  <c r="IX96" i="2"/>
  <c r="IY96" i="2"/>
  <c r="IZ96" i="2"/>
  <c r="JA96" i="2"/>
  <c r="JB96" i="2"/>
  <c r="JC96" i="2"/>
  <c r="JD96" i="2"/>
  <c r="JE96" i="2"/>
  <c r="JF96" i="2"/>
  <c r="JH96" i="2"/>
  <c r="IJ34" i="2"/>
  <c r="KT34" i="2" s="1"/>
  <c r="IK34" i="2"/>
  <c r="KU34" i="2" s="1"/>
  <c r="IL34" i="2"/>
  <c r="KV34" i="2" s="1"/>
  <c r="IM34" i="2"/>
  <c r="KW34" i="2" s="1"/>
  <c r="IN34" i="2"/>
  <c r="KX34" i="2" s="1"/>
  <c r="IO34" i="2"/>
  <c r="KY34" i="2" s="1"/>
  <c r="IP34" i="2"/>
  <c r="IQ34" i="2"/>
  <c r="NK34" i="2" s="1"/>
  <c r="PU34" i="2" s="1"/>
  <c r="IR34" i="2"/>
  <c r="IS34" i="2"/>
  <c r="NM34" i="2" s="1"/>
  <c r="PW34" i="2" s="1"/>
  <c r="IT34" i="2"/>
  <c r="IU34" i="2"/>
  <c r="IV34" i="2"/>
  <c r="IW34" i="2"/>
  <c r="IX34" i="2"/>
  <c r="IY34" i="2"/>
  <c r="IZ34" i="2"/>
  <c r="JA34" i="2"/>
  <c r="JB34" i="2"/>
  <c r="JC34" i="2"/>
  <c r="JD34" i="2"/>
  <c r="JE34" i="2"/>
  <c r="JF34" i="2"/>
  <c r="JH34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IZ35" i="2"/>
  <c r="JA35" i="2"/>
  <c r="JB35" i="2"/>
  <c r="JC35" i="2"/>
  <c r="JD35" i="2"/>
  <c r="JE35" i="2"/>
  <c r="JF35" i="2"/>
  <c r="JG35" i="2"/>
  <c r="JH35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IZ36" i="2"/>
  <c r="JA36" i="2"/>
  <c r="JB36" i="2"/>
  <c r="JC36" i="2"/>
  <c r="JD36" i="2"/>
  <c r="JE36" i="2"/>
  <c r="JF36" i="2"/>
  <c r="JG36" i="2"/>
  <c r="JH36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IZ37" i="2"/>
  <c r="JA37" i="2"/>
  <c r="JB37" i="2"/>
  <c r="JC37" i="2"/>
  <c r="JD37" i="2"/>
  <c r="JE37" i="2"/>
  <c r="JF37" i="2"/>
  <c r="JG37" i="2"/>
  <c r="JH37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IZ38" i="2"/>
  <c r="JA38" i="2"/>
  <c r="JB38" i="2"/>
  <c r="JC38" i="2"/>
  <c r="JD38" i="2"/>
  <c r="JE38" i="2"/>
  <c r="JF38" i="2"/>
  <c r="JG38" i="2"/>
  <c r="JH38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IZ39" i="2"/>
  <c r="JA39" i="2"/>
  <c r="JB39" i="2"/>
  <c r="JC39" i="2"/>
  <c r="JD39" i="2"/>
  <c r="JE39" i="2"/>
  <c r="JF39" i="2"/>
  <c r="JG39" i="2"/>
  <c r="JH39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IZ40" i="2"/>
  <c r="JA40" i="2"/>
  <c r="JB40" i="2"/>
  <c r="JC40" i="2"/>
  <c r="JD40" i="2"/>
  <c r="JE40" i="2"/>
  <c r="JF40" i="2"/>
  <c r="JG40" i="2"/>
  <c r="JH40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IZ41" i="2"/>
  <c r="JA41" i="2"/>
  <c r="JB41" i="2"/>
  <c r="JC41" i="2"/>
  <c r="JD41" i="2"/>
  <c r="JE41" i="2"/>
  <c r="JF41" i="2"/>
  <c r="JG41" i="2"/>
  <c r="JH41" i="2"/>
  <c r="IJ8" i="2"/>
  <c r="KT8" i="2" s="1"/>
  <c r="IK8" i="2"/>
  <c r="KU8" i="2" s="1"/>
  <c r="IL8" i="2"/>
  <c r="KV8" i="2" s="1"/>
  <c r="IM8" i="2"/>
  <c r="KW8" i="2" s="1"/>
  <c r="IN8" i="2"/>
  <c r="KX8" i="2" s="1"/>
  <c r="IO8" i="2"/>
  <c r="KY8" i="2" s="1"/>
  <c r="IP8" i="2"/>
  <c r="IQ8" i="2"/>
  <c r="IR8" i="2"/>
  <c r="IS8" i="2"/>
  <c r="IT8" i="2"/>
  <c r="IU8" i="2"/>
  <c r="IV8" i="2"/>
  <c r="IW8" i="2"/>
  <c r="IX8" i="2"/>
  <c r="IY8" i="2"/>
  <c r="IZ8" i="2"/>
  <c r="JA8" i="2"/>
  <c r="JB8" i="2"/>
  <c r="JC8" i="2"/>
  <c r="JD8" i="2"/>
  <c r="JE8" i="2"/>
  <c r="JF8" i="2"/>
  <c r="JH8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IJ44" i="2"/>
  <c r="KT44" i="2" s="1"/>
  <c r="IK44" i="2"/>
  <c r="KU44" i="2" s="1"/>
  <c r="IL44" i="2"/>
  <c r="KV44" i="2" s="1"/>
  <c r="IM44" i="2"/>
  <c r="KW44" i="2" s="1"/>
  <c r="IN44" i="2"/>
  <c r="KX44" i="2" s="1"/>
  <c r="IO44" i="2"/>
  <c r="KY44" i="2" s="1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H44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IJ53" i="2"/>
  <c r="KT53" i="2" s="1"/>
  <c r="IK53" i="2"/>
  <c r="KU53" i="2" s="1"/>
  <c r="IL53" i="2"/>
  <c r="KV53" i="2" s="1"/>
  <c r="IM53" i="2"/>
  <c r="KW53" i="2" s="1"/>
  <c r="IN53" i="2"/>
  <c r="KX53" i="2" s="1"/>
  <c r="IO53" i="2"/>
  <c r="KY53" i="2" s="1"/>
  <c r="IP53" i="2"/>
  <c r="IQ53" i="2"/>
  <c r="IR53" i="2"/>
  <c r="IS53" i="2"/>
  <c r="IT53" i="2"/>
  <c r="IU53" i="2"/>
  <c r="IV53" i="2"/>
  <c r="IW53" i="2"/>
  <c r="IX53" i="2"/>
  <c r="IY53" i="2"/>
  <c r="IZ53" i="2"/>
  <c r="JA53" i="2"/>
  <c r="JB53" i="2"/>
  <c r="JC53" i="2"/>
  <c r="JD53" i="2"/>
  <c r="JE53" i="2"/>
  <c r="JF53" i="2"/>
  <c r="JH53" i="2"/>
  <c r="IJ15" i="2"/>
  <c r="IK15" i="2"/>
  <c r="IL15" i="2"/>
  <c r="KV15" i="2" s="1"/>
  <c r="IM15" i="2"/>
  <c r="IN15" i="2"/>
  <c r="IO15" i="2"/>
  <c r="IP15" i="2"/>
  <c r="IQ15" i="2"/>
  <c r="LA15" i="2" s="1"/>
  <c r="IR15" i="2"/>
  <c r="IS15" i="2"/>
  <c r="IT15" i="2"/>
  <c r="IU15" i="2"/>
  <c r="IV15" i="2"/>
  <c r="IW15" i="2"/>
  <c r="IX15" i="2"/>
  <c r="IY15" i="2"/>
  <c r="IZ15" i="2"/>
  <c r="JA15" i="2"/>
  <c r="JB15" i="2"/>
  <c r="JC15" i="2"/>
  <c r="JD15" i="2"/>
  <c r="JE15" i="2"/>
  <c r="JF15" i="2"/>
  <c r="JH15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JC52" i="2"/>
  <c r="JD52" i="2"/>
  <c r="JE52" i="2"/>
  <c r="JF52" i="2"/>
  <c r="JG52" i="2"/>
  <c r="JH52" i="2"/>
  <c r="IJ94" i="2"/>
  <c r="KT94" i="2" s="1"/>
  <c r="IK94" i="2"/>
  <c r="KU94" i="2" s="1"/>
  <c r="IL94" i="2"/>
  <c r="KV94" i="2" s="1"/>
  <c r="IM94" i="2"/>
  <c r="KW94" i="2" s="1"/>
  <c r="IN94" i="2"/>
  <c r="KX94" i="2" s="1"/>
  <c r="IO94" i="2"/>
  <c r="KY94" i="2" s="1"/>
  <c r="IP94" i="2"/>
  <c r="KZ94" i="2" s="1"/>
  <c r="IQ94" i="2"/>
  <c r="LA94" i="2" s="1"/>
  <c r="IR94" i="2"/>
  <c r="IS94" i="2"/>
  <c r="IT94" i="2"/>
  <c r="IU94" i="2"/>
  <c r="IV94" i="2"/>
  <c r="IW94" i="2"/>
  <c r="IX94" i="2"/>
  <c r="IY94" i="2"/>
  <c r="IZ94" i="2"/>
  <c r="JA94" i="2"/>
  <c r="JB94" i="2"/>
  <c r="JC94" i="2"/>
  <c r="JD94" i="2"/>
  <c r="JE94" i="2"/>
  <c r="JF94" i="2"/>
  <c r="JH94" i="2"/>
  <c r="IJ54" i="2"/>
  <c r="IK54" i="2"/>
  <c r="IL54" i="2"/>
  <c r="IM54" i="2"/>
  <c r="IN54" i="2"/>
  <c r="IO54" i="2"/>
  <c r="IP54" i="2"/>
  <c r="IQ54" i="2"/>
  <c r="IR54" i="2"/>
  <c r="LB54" i="2" s="1"/>
  <c r="IS54" i="2"/>
  <c r="IT54" i="2"/>
  <c r="IU54" i="2"/>
  <c r="IV54" i="2"/>
  <c r="IW54" i="2"/>
  <c r="IX54" i="2"/>
  <c r="IY54" i="2"/>
  <c r="IZ54" i="2"/>
  <c r="JA54" i="2"/>
  <c r="JB54" i="2"/>
  <c r="JC54" i="2"/>
  <c r="JD54" i="2"/>
  <c r="JE54" i="2"/>
  <c r="JF54" i="2"/>
  <c r="JG54" i="2"/>
  <c r="JH54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IJ48" i="2"/>
  <c r="KT48" i="2" s="1"/>
  <c r="IK48" i="2"/>
  <c r="KU48" i="2" s="1"/>
  <c r="IL48" i="2"/>
  <c r="KV48" i="2" s="1"/>
  <c r="IM48" i="2"/>
  <c r="KW48" i="2" s="1"/>
  <c r="IN48" i="2"/>
  <c r="KX48" i="2" s="1"/>
  <c r="IO48" i="2"/>
  <c r="KY48" i="2" s="1"/>
  <c r="IP48" i="2"/>
  <c r="KZ48" i="2" s="1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H48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JC57" i="2"/>
  <c r="JD57" i="2"/>
  <c r="JE57" i="2"/>
  <c r="JF57" i="2"/>
  <c r="JG57" i="2"/>
  <c r="JH57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IZ58" i="2"/>
  <c r="JA58" i="2"/>
  <c r="JB58" i="2"/>
  <c r="JC58" i="2"/>
  <c r="JD58" i="2"/>
  <c r="JE58" i="2"/>
  <c r="JF58" i="2"/>
  <c r="JG58" i="2"/>
  <c r="JH58" i="2"/>
  <c r="IJ59" i="2"/>
  <c r="KT59" i="2" s="1"/>
  <c r="ND59" i="2" s="1"/>
  <c r="PN59" i="2" s="1"/>
  <c r="IK59" i="2"/>
  <c r="KU59" i="2" s="1"/>
  <c r="NE59" i="2" s="1"/>
  <c r="PO59" i="2" s="1"/>
  <c r="IL59" i="2"/>
  <c r="KV59" i="2" s="1"/>
  <c r="NF59" i="2" s="1"/>
  <c r="PP59" i="2" s="1"/>
  <c r="IM59" i="2"/>
  <c r="KW59" i="2" s="1"/>
  <c r="NG59" i="2" s="1"/>
  <c r="PQ59" i="2" s="1"/>
  <c r="IN59" i="2"/>
  <c r="KX59" i="2" s="1"/>
  <c r="NH59" i="2" s="1"/>
  <c r="PR59" i="2" s="1"/>
  <c r="IO59" i="2"/>
  <c r="KY59" i="2" s="1"/>
  <c r="NI59" i="2" s="1"/>
  <c r="PS59" i="2" s="1"/>
  <c r="IP59" i="2"/>
  <c r="KZ59" i="2" s="1"/>
  <c r="NJ59" i="2" s="1"/>
  <c r="PT59" i="2" s="1"/>
  <c r="IQ59" i="2"/>
  <c r="LA59" i="2" s="1"/>
  <c r="NK59" i="2" s="1"/>
  <c r="PU59" i="2" s="1"/>
  <c r="IR59" i="2"/>
  <c r="LB59" i="2" s="1"/>
  <c r="NL59" i="2" s="1"/>
  <c r="PV59" i="2" s="1"/>
  <c r="IS59" i="2"/>
  <c r="LC59" i="2" s="1"/>
  <c r="NM59" i="2" s="1"/>
  <c r="PW59" i="2" s="1"/>
  <c r="IT59" i="2"/>
  <c r="LD59" i="2" s="1"/>
  <c r="NN59" i="2" s="1"/>
  <c r="PX59" i="2" s="1"/>
  <c r="IU59" i="2"/>
  <c r="LE59" i="2" s="1"/>
  <c r="NO59" i="2" s="1"/>
  <c r="PY59" i="2" s="1"/>
  <c r="IV59" i="2"/>
  <c r="LF59" i="2" s="1"/>
  <c r="NP59" i="2" s="1"/>
  <c r="PZ59" i="2" s="1"/>
  <c r="IW59" i="2"/>
  <c r="LG59" i="2" s="1"/>
  <c r="NQ59" i="2" s="1"/>
  <c r="QA59" i="2" s="1"/>
  <c r="IX59" i="2"/>
  <c r="LH59" i="2" s="1"/>
  <c r="NR59" i="2" s="1"/>
  <c r="QB59" i="2" s="1"/>
  <c r="IY59" i="2"/>
  <c r="LI59" i="2" s="1"/>
  <c r="NS59" i="2" s="1"/>
  <c r="QC59" i="2" s="1"/>
  <c r="IZ59" i="2"/>
  <c r="LJ59" i="2" s="1"/>
  <c r="NT59" i="2" s="1"/>
  <c r="QD59" i="2" s="1"/>
  <c r="JA59" i="2"/>
  <c r="LK59" i="2" s="1"/>
  <c r="NU59" i="2" s="1"/>
  <c r="QE59" i="2" s="1"/>
  <c r="JB59" i="2"/>
  <c r="LL59" i="2" s="1"/>
  <c r="NV59" i="2" s="1"/>
  <c r="QF59" i="2" s="1"/>
  <c r="JC59" i="2"/>
  <c r="LM59" i="2" s="1"/>
  <c r="NW59" i="2" s="1"/>
  <c r="QG59" i="2" s="1"/>
  <c r="JD59" i="2"/>
  <c r="LN59" i="2" s="1"/>
  <c r="NX59" i="2" s="1"/>
  <c r="QH59" i="2" s="1"/>
  <c r="JE59" i="2"/>
  <c r="LO59" i="2" s="1"/>
  <c r="NY59" i="2" s="1"/>
  <c r="QI59" i="2" s="1"/>
  <c r="JF59" i="2"/>
  <c r="LP59" i="2" s="1"/>
  <c r="NZ59" i="2" s="1"/>
  <c r="QJ59" i="2" s="1"/>
  <c r="JG59" i="2"/>
  <c r="LQ59" i="2" s="1"/>
  <c r="OA59" i="2" s="1"/>
  <c r="QK59" i="2" s="1"/>
  <c r="JH59" i="2"/>
  <c r="LR59" i="2" s="1"/>
  <c r="OB59" i="2" s="1"/>
  <c r="QL59" i="2" s="1"/>
  <c r="IJ74" i="2"/>
  <c r="KT74" i="2" s="1"/>
  <c r="IK74" i="2"/>
  <c r="KU74" i="2" s="1"/>
  <c r="IL74" i="2"/>
  <c r="KV74" i="2" s="1"/>
  <c r="IM74" i="2"/>
  <c r="KW74" i="2" s="1"/>
  <c r="IN74" i="2"/>
  <c r="KX74" i="2" s="1"/>
  <c r="IO74" i="2"/>
  <c r="IP74" i="2"/>
  <c r="KZ74" i="2" s="1"/>
  <c r="IQ74" i="2"/>
  <c r="IR74" i="2"/>
  <c r="IS74" i="2"/>
  <c r="IT74" i="2"/>
  <c r="IU74" i="2"/>
  <c r="IV74" i="2"/>
  <c r="IW74" i="2"/>
  <c r="IX74" i="2"/>
  <c r="IY74" i="2"/>
  <c r="IZ74" i="2"/>
  <c r="JA74" i="2"/>
  <c r="JB74" i="2"/>
  <c r="JC74" i="2"/>
  <c r="JD74" i="2"/>
  <c r="JE74" i="2"/>
  <c r="JF74" i="2"/>
  <c r="JH74" i="2"/>
  <c r="IJ47" i="2"/>
  <c r="KT47" i="2" s="1"/>
  <c r="IK47" i="2"/>
  <c r="KU47" i="2" s="1"/>
  <c r="IL47" i="2"/>
  <c r="KV47" i="2" s="1"/>
  <c r="IM47" i="2"/>
  <c r="KW47" i="2" s="1"/>
  <c r="IN47" i="2"/>
  <c r="KX47" i="2" s="1"/>
  <c r="IO47" i="2"/>
  <c r="KY47" i="2" s="1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H47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IZ62" i="2"/>
  <c r="JA62" i="2"/>
  <c r="JB62" i="2"/>
  <c r="JC62" i="2"/>
  <c r="JD62" i="2"/>
  <c r="JE62" i="2"/>
  <c r="JF62" i="2"/>
  <c r="JG62" i="2"/>
  <c r="JH62" i="2"/>
  <c r="IJ6" i="2"/>
  <c r="KT6" i="2" s="1"/>
  <c r="IK6" i="2"/>
  <c r="KU6" i="2" s="1"/>
  <c r="IL6" i="2"/>
  <c r="IM6" i="2"/>
  <c r="IN6" i="2"/>
  <c r="KX6" i="2" s="1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JE6" i="2"/>
  <c r="JF6" i="2"/>
  <c r="JH6" i="2"/>
  <c r="IJ81" i="2"/>
  <c r="KT81" i="2" s="1"/>
  <c r="IK81" i="2"/>
  <c r="KU81" i="2" s="1"/>
  <c r="IL81" i="2"/>
  <c r="KV81" i="2" s="1"/>
  <c r="IM81" i="2"/>
  <c r="KW81" i="2" s="1"/>
  <c r="IN81" i="2"/>
  <c r="KX81" i="2" s="1"/>
  <c r="IO81" i="2"/>
  <c r="KY81" i="2" s="1"/>
  <c r="IP81" i="2"/>
  <c r="IQ81" i="2"/>
  <c r="IR81" i="2"/>
  <c r="IS81" i="2"/>
  <c r="IT81" i="2"/>
  <c r="IU81" i="2"/>
  <c r="IV81" i="2"/>
  <c r="IW81" i="2"/>
  <c r="IX81" i="2"/>
  <c r="IY81" i="2"/>
  <c r="IZ81" i="2"/>
  <c r="JA81" i="2"/>
  <c r="JB81" i="2"/>
  <c r="JC81" i="2"/>
  <c r="JD81" i="2"/>
  <c r="JE81" i="2"/>
  <c r="JF81" i="2"/>
  <c r="JH81" i="2"/>
  <c r="IJ65" i="2"/>
  <c r="IK65" i="2"/>
  <c r="IL65" i="2"/>
  <c r="IM65" i="2"/>
  <c r="IN65" i="2"/>
  <c r="IO65" i="2"/>
  <c r="IP65" i="2"/>
  <c r="IQ65" i="2"/>
  <c r="IR65" i="2"/>
  <c r="LB65" i="2" s="1"/>
  <c r="IS65" i="2"/>
  <c r="IT65" i="2"/>
  <c r="IU65" i="2"/>
  <c r="IV65" i="2"/>
  <c r="IW65" i="2"/>
  <c r="IX65" i="2"/>
  <c r="IY65" i="2"/>
  <c r="IZ65" i="2"/>
  <c r="JA65" i="2"/>
  <c r="JB65" i="2"/>
  <c r="JC65" i="2"/>
  <c r="JD65" i="2"/>
  <c r="JE65" i="2"/>
  <c r="JF65" i="2"/>
  <c r="JG65" i="2"/>
  <c r="JH65" i="2"/>
  <c r="IJ66" i="2"/>
  <c r="IK66" i="2"/>
  <c r="IL66" i="2"/>
  <c r="IM66" i="2"/>
  <c r="IN66" i="2"/>
  <c r="IO66" i="2"/>
  <c r="IP66" i="2"/>
  <c r="IQ66" i="2"/>
  <c r="IR66" i="2"/>
  <c r="LB66" i="2" s="1"/>
  <c r="IS66" i="2"/>
  <c r="IT66" i="2"/>
  <c r="IU66" i="2"/>
  <c r="IV66" i="2"/>
  <c r="IW66" i="2"/>
  <c r="IX66" i="2"/>
  <c r="IY66" i="2"/>
  <c r="IZ66" i="2"/>
  <c r="JA66" i="2"/>
  <c r="JB66" i="2"/>
  <c r="JC66" i="2"/>
  <c r="JD66" i="2"/>
  <c r="JE66" i="2"/>
  <c r="JF66" i="2"/>
  <c r="JG66" i="2"/>
  <c r="JH66" i="2"/>
  <c r="IJ11" i="2"/>
  <c r="KT11" i="2" s="1"/>
  <c r="IK11" i="2"/>
  <c r="KU11" i="2" s="1"/>
  <c r="IL11" i="2"/>
  <c r="KV11" i="2" s="1"/>
  <c r="IM11" i="2"/>
  <c r="KW11" i="2" s="1"/>
  <c r="IN11" i="2"/>
  <c r="KX11" i="2" s="1"/>
  <c r="IO11" i="2"/>
  <c r="KY11" i="2" s="1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JC11" i="2"/>
  <c r="JD11" i="2"/>
  <c r="JE11" i="2"/>
  <c r="JF11" i="2"/>
  <c r="JH11" i="2"/>
  <c r="IJ87" i="2"/>
  <c r="KT87" i="2" s="1"/>
  <c r="IK87" i="2"/>
  <c r="KU87" i="2" s="1"/>
  <c r="IL87" i="2"/>
  <c r="KV87" i="2" s="1"/>
  <c r="IM87" i="2"/>
  <c r="KW87" i="2" s="1"/>
  <c r="IN87" i="2"/>
  <c r="KX87" i="2" s="1"/>
  <c r="IO87" i="2"/>
  <c r="KY87" i="2" s="1"/>
  <c r="IP87" i="2"/>
  <c r="IQ87" i="2"/>
  <c r="IR87" i="2"/>
  <c r="IS87" i="2"/>
  <c r="IT87" i="2"/>
  <c r="IU87" i="2"/>
  <c r="IV87" i="2"/>
  <c r="IW87" i="2"/>
  <c r="IX87" i="2"/>
  <c r="IY87" i="2"/>
  <c r="IZ87" i="2"/>
  <c r="JA87" i="2"/>
  <c r="JB87" i="2"/>
  <c r="JC87" i="2"/>
  <c r="JD87" i="2"/>
  <c r="JE87" i="2"/>
  <c r="JF87" i="2"/>
  <c r="JH87" i="2"/>
  <c r="IJ69" i="2"/>
  <c r="IK69" i="2"/>
  <c r="IL69" i="2"/>
  <c r="IM69" i="2"/>
  <c r="IN69" i="2"/>
  <c r="IO69" i="2"/>
  <c r="IP69" i="2"/>
  <c r="IQ69" i="2"/>
  <c r="IR69" i="2"/>
  <c r="LB69" i="2" s="1"/>
  <c r="IS69" i="2"/>
  <c r="IT69" i="2"/>
  <c r="IU69" i="2"/>
  <c r="IV69" i="2"/>
  <c r="IW69" i="2"/>
  <c r="IX69" i="2"/>
  <c r="IY69" i="2"/>
  <c r="IZ69" i="2"/>
  <c r="JA69" i="2"/>
  <c r="JB69" i="2"/>
  <c r="JC69" i="2"/>
  <c r="JD69" i="2"/>
  <c r="JE69" i="2"/>
  <c r="JF69" i="2"/>
  <c r="JG69" i="2"/>
  <c r="JH69" i="2"/>
  <c r="IJ70" i="2"/>
  <c r="IK70" i="2"/>
  <c r="IL70" i="2"/>
  <c r="IM70" i="2"/>
  <c r="IN70" i="2"/>
  <c r="IO70" i="2"/>
  <c r="IP70" i="2"/>
  <c r="IQ70" i="2"/>
  <c r="IR70" i="2"/>
  <c r="LB70" i="2" s="1"/>
  <c r="IS70" i="2"/>
  <c r="IT70" i="2"/>
  <c r="IU70" i="2"/>
  <c r="IV70" i="2"/>
  <c r="IW70" i="2"/>
  <c r="IX70" i="2"/>
  <c r="IY70" i="2"/>
  <c r="IZ70" i="2"/>
  <c r="JA70" i="2"/>
  <c r="JB70" i="2"/>
  <c r="JC70" i="2"/>
  <c r="JD70" i="2"/>
  <c r="JE70" i="2"/>
  <c r="JF70" i="2"/>
  <c r="JG70" i="2"/>
  <c r="JH70" i="2"/>
  <c r="IJ33" i="2"/>
  <c r="IK33" i="2"/>
  <c r="IL33" i="2"/>
  <c r="IM33" i="2"/>
  <c r="IN33" i="2"/>
  <c r="IO33" i="2"/>
  <c r="IP33" i="2"/>
  <c r="IQ33" i="2"/>
  <c r="IR33" i="2"/>
  <c r="LB33" i="2" s="1"/>
  <c r="IS33" i="2"/>
  <c r="IT33" i="2"/>
  <c r="IU33" i="2"/>
  <c r="IV33" i="2"/>
  <c r="IW33" i="2"/>
  <c r="IX33" i="2"/>
  <c r="IY33" i="2"/>
  <c r="IZ33" i="2"/>
  <c r="JA33" i="2"/>
  <c r="JB33" i="2"/>
  <c r="JC33" i="2"/>
  <c r="JD33" i="2"/>
  <c r="JE33" i="2"/>
  <c r="JF33" i="2"/>
  <c r="JG33" i="2"/>
  <c r="JH33" i="2"/>
  <c r="IJ72" i="2"/>
  <c r="IK72" i="2"/>
  <c r="IL72" i="2"/>
  <c r="KV72" i="2" s="1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IZ72" i="2"/>
  <c r="JA72" i="2"/>
  <c r="JB72" i="2"/>
  <c r="JC72" i="2"/>
  <c r="JD72" i="2"/>
  <c r="JE72" i="2"/>
  <c r="JF72" i="2"/>
  <c r="JH72" i="2"/>
  <c r="IJ73" i="2"/>
  <c r="IK73" i="2"/>
  <c r="IL73" i="2"/>
  <c r="IM73" i="2"/>
  <c r="NG73" i="2" s="1"/>
  <c r="PQ73" i="2" s="1"/>
  <c r="IN73" i="2"/>
  <c r="IO73" i="2"/>
  <c r="IP73" i="2"/>
  <c r="IQ73" i="2"/>
  <c r="IR73" i="2"/>
  <c r="LB73" i="2" s="1"/>
  <c r="IS73" i="2"/>
  <c r="IT73" i="2"/>
  <c r="IU73" i="2"/>
  <c r="IV73" i="2"/>
  <c r="IW73" i="2"/>
  <c r="IX73" i="2"/>
  <c r="IY73" i="2"/>
  <c r="IZ73" i="2"/>
  <c r="JA73" i="2"/>
  <c r="JB73" i="2"/>
  <c r="JC73" i="2"/>
  <c r="JD73" i="2"/>
  <c r="JE73" i="2"/>
  <c r="JF73" i="2"/>
  <c r="JG73" i="2"/>
  <c r="JH73" i="2"/>
  <c r="IJ88" i="2"/>
  <c r="KT88" i="2" s="1"/>
  <c r="IK88" i="2"/>
  <c r="KU88" i="2" s="1"/>
  <c r="IL88" i="2"/>
  <c r="KV88" i="2" s="1"/>
  <c r="IM88" i="2"/>
  <c r="KW88" i="2" s="1"/>
  <c r="IN88" i="2"/>
  <c r="KX88" i="2" s="1"/>
  <c r="IO88" i="2"/>
  <c r="KY88" i="2" s="1"/>
  <c r="IP88" i="2"/>
  <c r="KZ88" i="2" s="1"/>
  <c r="IQ88" i="2"/>
  <c r="IR88" i="2"/>
  <c r="IS88" i="2"/>
  <c r="IT88" i="2"/>
  <c r="IU88" i="2"/>
  <c r="IV88" i="2"/>
  <c r="IW88" i="2"/>
  <c r="IX88" i="2"/>
  <c r="IY88" i="2"/>
  <c r="IZ88" i="2"/>
  <c r="JA88" i="2"/>
  <c r="JB88" i="2"/>
  <c r="JC88" i="2"/>
  <c r="JD88" i="2"/>
  <c r="JE88" i="2"/>
  <c r="JF88" i="2"/>
  <c r="JH88" i="2"/>
  <c r="IJ46" i="2"/>
  <c r="KT46" i="2" s="1"/>
  <c r="IK46" i="2"/>
  <c r="IL46" i="2"/>
  <c r="KV46" i="2" s="1"/>
  <c r="IM46" i="2"/>
  <c r="IN46" i="2"/>
  <c r="KX46" i="2" s="1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IZ76" i="2"/>
  <c r="JA76" i="2"/>
  <c r="JB76" i="2"/>
  <c r="JC76" i="2"/>
  <c r="JD76" i="2"/>
  <c r="JE76" i="2"/>
  <c r="JF76" i="2"/>
  <c r="JG76" i="2"/>
  <c r="JH76" i="2"/>
  <c r="IJ77" i="2"/>
  <c r="IK77" i="2"/>
  <c r="IL77" i="2"/>
  <c r="IM77" i="2"/>
  <c r="IN77" i="2"/>
  <c r="IO77" i="2"/>
  <c r="IP77" i="2"/>
  <c r="IQ77" i="2"/>
  <c r="IR77" i="2"/>
  <c r="LB77" i="2" s="1"/>
  <c r="IS77" i="2"/>
  <c r="IT77" i="2"/>
  <c r="IU77" i="2"/>
  <c r="IV77" i="2"/>
  <c r="IW77" i="2"/>
  <c r="IX77" i="2"/>
  <c r="IY77" i="2"/>
  <c r="IZ77" i="2"/>
  <c r="JA77" i="2"/>
  <c r="JB77" i="2"/>
  <c r="JC77" i="2"/>
  <c r="JD77" i="2"/>
  <c r="JE77" i="2"/>
  <c r="JF77" i="2"/>
  <c r="JG77" i="2"/>
  <c r="JH77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IZ78" i="2"/>
  <c r="JA78" i="2"/>
  <c r="JB78" i="2"/>
  <c r="JC78" i="2"/>
  <c r="JD78" i="2"/>
  <c r="JE78" i="2"/>
  <c r="JF78" i="2"/>
  <c r="JG78" i="2"/>
  <c r="JH78" i="2"/>
  <c r="IJ64" i="2"/>
  <c r="KT64" i="2" s="1"/>
  <c r="IK64" i="2"/>
  <c r="KU64" i="2" s="1"/>
  <c r="IL64" i="2"/>
  <c r="KV64" i="2" s="1"/>
  <c r="IM64" i="2"/>
  <c r="KW64" i="2" s="1"/>
  <c r="IN64" i="2"/>
  <c r="KX64" i="2" s="1"/>
  <c r="IO64" i="2"/>
  <c r="KY64" i="2" s="1"/>
  <c r="IP64" i="2"/>
  <c r="KZ64" i="2" s="1"/>
  <c r="IQ64" i="2"/>
  <c r="IR64" i="2"/>
  <c r="IS64" i="2"/>
  <c r="IT64" i="2"/>
  <c r="IU64" i="2"/>
  <c r="IV64" i="2"/>
  <c r="IW64" i="2"/>
  <c r="IX64" i="2"/>
  <c r="IY64" i="2"/>
  <c r="IZ64" i="2"/>
  <c r="JA64" i="2"/>
  <c r="JB64" i="2"/>
  <c r="JC64" i="2"/>
  <c r="JD64" i="2"/>
  <c r="JE64" i="2"/>
  <c r="JF64" i="2"/>
  <c r="JH64" i="2"/>
  <c r="IJ80" i="2"/>
  <c r="ND80" i="2" s="1"/>
  <c r="PN80" i="2" s="1"/>
  <c r="IK80" i="2"/>
  <c r="NE80" i="2" s="1"/>
  <c r="PO80" i="2" s="1"/>
  <c r="IL80" i="2"/>
  <c r="NF80" i="2" s="1"/>
  <c r="PP80" i="2" s="1"/>
  <c r="IM80" i="2"/>
  <c r="NG80" i="2" s="1"/>
  <c r="PQ80" i="2" s="1"/>
  <c r="IN80" i="2"/>
  <c r="NH80" i="2" s="1"/>
  <c r="PR80" i="2" s="1"/>
  <c r="IO80" i="2"/>
  <c r="NI80" i="2" s="1"/>
  <c r="PS80" i="2" s="1"/>
  <c r="IP80" i="2"/>
  <c r="NJ80" i="2" s="1"/>
  <c r="PT80" i="2" s="1"/>
  <c r="IQ80" i="2"/>
  <c r="IR80" i="2"/>
  <c r="LB80" i="2" s="1"/>
  <c r="IS80" i="2"/>
  <c r="IT80" i="2"/>
  <c r="IU80" i="2"/>
  <c r="IV80" i="2"/>
  <c r="IW80" i="2"/>
  <c r="IX80" i="2"/>
  <c r="IY80" i="2"/>
  <c r="IZ80" i="2"/>
  <c r="JA80" i="2"/>
  <c r="JB80" i="2"/>
  <c r="JC80" i="2"/>
  <c r="JD80" i="2"/>
  <c r="JE80" i="2"/>
  <c r="JF80" i="2"/>
  <c r="JG80" i="2"/>
  <c r="JH80" i="2"/>
  <c r="IJ92" i="2"/>
  <c r="KT92" i="2" s="1"/>
  <c r="IK92" i="2"/>
  <c r="KU92" i="2" s="1"/>
  <c r="IL92" i="2"/>
  <c r="KV92" i="2" s="1"/>
  <c r="IM92" i="2"/>
  <c r="KW92" i="2" s="1"/>
  <c r="IN92" i="2"/>
  <c r="KX92" i="2" s="1"/>
  <c r="IO92" i="2"/>
  <c r="KY92" i="2" s="1"/>
  <c r="IP92" i="2"/>
  <c r="KZ92" i="2" s="1"/>
  <c r="IQ92" i="2"/>
  <c r="IR92" i="2"/>
  <c r="IS92" i="2"/>
  <c r="IT92" i="2"/>
  <c r="IU92" i="2"/>
  <c r="IV92" i="2"/>
  <c r="IW92" i="2"/>
  <c r="IX92" i="2"/>
  <c r="IY92" i="2"/>
  <c r="IZ92" i="2"/>
  <c r="JA92" i="2"/>
  <c r="JB92" i="2"/>
  <c r="JC92" i="2"/>
  <c r="JD92" i="2"/>
  <c r="JE92" i="2"/>
  <c r="JF92" i="2"/>
  <c r="JH92" i="2"/>
  <c r="IJ91" i="2"/>
  <c r="KT91" i="2" s="1"/>
  <c r="IK91" i="2"/>
  <c r="KU91" i="2" s="1"/>
  <c r="IL91" i="2"/>
  <c r="KV91" i="2" s="1"/>
  <c r="IM91" i="2"/>
  <c r="KW91" i="2" s="1"/>
  <c r="IN91" i="2"/>
  <c r="KX91" i="2" s="1"/>
  <c r="IO91" i="2"/>
  <c r="KY91" i="2" s="1"/>
  <c r="IP91" i="2"/>
  <c r="KZ91" i="2" s="1"/>
  <c r="IQ91" i="2"/>
  <c r="IR91" i="2"/>
  <c r="IS91" i="2"/>
  <c r="IT91" i="2"/>
  <c r="IU91" i="2"/>
  <c r="IV91" i="2"/>
  <c r="IW91" i="2"/>
  <c r="IX91" i="2"/>
  <c r="IY91" i="2"/>
  <c r="IZ91" i="2"/>
  <c r="JA91" i="2"/>
  <c r="JB91" i="2"/>
  <c r="JC91" i="2"/>
  <c r="JD91" i="2"/>
  <c r="JE91" i="2"/>
  <c r="JF91" i="2"/>
  <c r="JH91" i="2"/>
  <c r="LR91" i="2" s="1"/>
  <c r="IJ83" i="2"/>
  <c r="KT83" i="2" s="1"/>
  <c r="ND83" i="2" s="1"/>
  <c r="PN83" i="2" s="1"/>
  <c r="IK83" i="2"/>
  <c r="KU83" i="2" s="1"/>
  <c r="NE83" i="2" s="1"/>
  <c r="PO83" i="2" s="1"/>
  <c r="IL83" i="2"/>
  <c r="KV83" i="2" s="1"/>
  <c r="NF83" i="2" s="1"/>
  <c r="PP83" i="2" s="1"/>
  <c r="IM83" i="2"/>
  <c r="KW83" i="2" s="1"/>
  <c r="NG83" i="2" s="1"/>
  <c r="PQ83" i="2" s="1"/>
  <c r="IN83" i="2"/>
  <c r="IO83" i="2"/>
  <c r="IP83" i="2"/>
  <c r="IQ83" i="2"/>
  <c r="LA83" i="2" s="1"/>
  <c r="NK83" i="2" s="1"/>
  <c r="PU83" i="2" s="1"/>
  <c r="IR83" i="2"/>
  <c r="IS83" i="2"/>
  <c r="IT83" i="2"/>
  <c r="IU83" i="2"/>
  <c r="IV83" i="2"/>
  <c r="IW83" i="2"/>
  <c r="IX83" i="2"/>
  <c r="IY83" i="2"/>
  <c r="IZ83" i="2"/>
  <c r="JA83" i="2"/>
  <c r="NU83" i="2" s="1"/>
  <c r="QE83" i="2" s="1"/>
  <c r="JB83" i="2"/>
  <c r="NV83" i="2" s="1"/>
  <c r="QF83" i="2" s="1"/>
  <c r="JC83" i="2"/>
  <c r="NW83" i="2" s="1"/>
  <c r="QG83" i="2" s="1"/>
  <c r="JD83" i="2"/>
  <c r="NX83" i="2" s="1"/>
  <c r="QH83" i="2" s="1"/>
  <c r="JE83" i="2"/>
  <c r="NY83" i="2" s="1"/>
  <c r="QI83" i="2" s="1"/>
  <c r="JF83" i="2"/>
  <c r="NZ83" i="2" s="1"/>
  <c r="QJ83" i="2" s="1"/>
  <c r="JG83" i="2"/>
  <c r="JH83" i="2"/>
  <c r="OB83" i="2" s="1"/>
  <c r="QL83" i="2" s="1"/>
  <c r="IJ56" i="2"/>
  <c r="KT56" i="2" s="1"/>
  <c r="IK56" i="2"/>
  <c r="KU56" i="2" s="1"/>
  <c r="IL56" i="2"/>
  <c r="KV56" i="2" s="1"/>
  <c r="IM56" i="2"/>
  <c r="KW56" i="2" s="1"/>
  <c r="IN56" i="2"/>
  <c r="KX56" i="2" s="1"/>
  <c r="IO56" i="2"/>
  <c r="KY56" i="2" s="1"/>
  <c r="IP56" i="2"/>
  <c r="KZ56" i="2" s="1"/>
  <c r="IQ56" i="2"/>
  <c r="IR56" i="2"/>
  <c r="IS56" i="2"/>
  <c r="IT56" i="2"/>
  <c r="IU56" i="2"/>
  <c r="IV56" i="2"/>
  <c r="IW56" i="2"/>
  <c r="IX56" i="2"/>
  <c r="IY56" i="2"/>
  <c r="IZ56" i="2"/>
  <c r="JA56" i="2"/>
  <c r="JB56" i="2"/>
  <c r="JC56" i="2"/>
  <c r="JD56" i="2"/>
  <c r="JE56" i="2"/>
  <c r="JF56" i="2"/>
  <c r="JH56" i="2"/>
  <c r="IJ84" i="2"/>
  <c r="IK84" i="2"/>
  <c r="IL84" i="2"/>
  <c r="IM84" i="2"/>
  <c r="IN84" i="2"/>
  <c r="KX84" i="2" s="1"/>
  <c r="IO84" i="2"/>
  <c r="IP84" i="2"/>
  <c r="IQ84" i="2"/>
  <c r="IR84" i="2"/>
  <c r="LB84" i="2" s="1"/>
  <c r="IS84" i="2"/>
  <c r="IT84" i="2"/>
  <c r="IU84" i="2"/>
  <c r="IV84" i="2"/>
  <c r="IW84" i="2"/>
  <c r="IX84" i="2"/>
  <c r="IY84" i="2"/>
  <c r="IZ84" i="2"/>
  <c r="JA84" i="2"/>
  <c r="JB84" i="2"/>
  <c r="JC84" i="2"/>
  <c r="JD84" i="2"/>
  <c r="JE84" i="2"/>
  <c r="JF84" i="2"/>
  <c r="JG84" i="2"/>
  <c r="JH84" i="2"/>
  <c r="IJ63" i="2"/>
  <c r="KT63" i="2" s="1"/>
  <c r="IK63" i="2"/>
  <c r="KU63" i="2" s="1"/>
  <c r="IL63" i="2"/>
  <c r="KV63" i="2" s="1"/>
  <c r="IM63" i="2"/>
  <c r="KW63" i="2" s="1"/>
  <c r="IN63" i="2"/>
  <c r="KX63" i="2" s="1"/>
  <c r="IO63" i="2"/>
  <c r="KY63" i="2" s="1"/>
  <c r="IP63" i="2"/>
  <c r="KZ63" i="2" s="1"/>
  <c r="IQ63" i="2"/>
  <c r="IR63" i="2"/>
  <c r="IS63" i="2"/>
  <c r="IT63" i="2"/>
  <c r="IU63" i="2"/>
  <c r="IV63" i="2"/>
  <c r="IW63" i="2"/>
  <c r="IX63" i="2"/>
  <c r="IY63" i="2"/>
  <c r="IZ63" i="2"/>
  <c r="JA63" i="2"/>
  <c r="JB63" i="2"/>
  <c r="JC63" i="2"/>
  <c r="JD63" i="2"/>
  <c r="JE63" i="2"/>
  <c r="JF63" i="2"/>
  <c r="JH63" i="2"/>
  <c r="IJ86" i="2"/>
  <c r="IK86" i="2"/>
  <c r="IL86" i="2"/>
  <c r="IM86" i="2"/>
  <c r="IN86" i="2"/>
  <c r="IO86" i="2"/>
  <c r="IP86" i="2"/>
  <c r="IQ86" i="2"/>
  <c r="IR86" i="2"/>
  <c r="LB86" i="2" s="1"/>
  <c r="IS86" i="2"/>
  <c r="IT86" i="2"/>
  <c r="IU86" i="2"/>
  <c r="IV86" i="2"/>
  <c r="IW86" i="2"/>
  <c r="IX86" i="2"/>
  <c r="IY86" i="2"/>
  <c r="IZ86" i="2"/>
  <c r="JA86" i="2"/>
  <c r="JB86" i="2"/>
  <c r="JC86" i="2"/>
  <c r="JD86" i="2"/>
  <c r="JE86" i="2"/>
  <c r="JF86" i="2"/>
  <c r="JG86" i="2"/>
  <c r="JH86" i="2"/>
  <c r="IJ97" i="2"/>
  <c r="KT97" i="2" s="1"/>
  <c r="IK97" i="2"/>
  <c r="KU97" i="2" s="1"/>
  <c r="IL97" i="2"/>
  <c r="KV97" i="2" s="1"/>
  <c r="IM97" i="2"/>
  <c r="KW97" i="2" s="1"/>
  <c r="IN97" i="2"/>
  <c r="KX97" i="2" s="1"/>
  <c r="IO97" i="2"/>
  <c r="KY97" i="2" s="1"/>
  <c r="IP97" i="2"/>
  <c r="KZ97" i="2" s="1"/>
  <c r="IQ97" i="2"/>
  <c r="LA97" i="2" s="1"/>
  <c r="IR97" i="2"/>
  <c r="LB97" i="2" s="1"/>
  <c r="IS97" i="2"/>
  <c r="IT97" i="2"/>
  <c r="IU97" i="2"/>
  <c r="IV97" i="2"/>
  <c r="IW97" i="2"/>
  <c r="IX97" i="2"/>
  <c r="IY97" i="2"/>
  <c r="IZ97" i="2"/>
  <c r="JA97" i="2"/>
  <c r="JB97" i="2"/>
  <c r="JC97" i="2"/>
  <c r="JD97" i="2"/>
  <c r="JE97" i="2"/>
  <c r="LO97" i="2" s="1"/>
  <c r="NY97" i="2" s="1"/>
  <c r="QI97" i="2" s="1"/>
  <c r="JF97" i="2"/>
  <c r="LP97" i="2" s="1"/>
  <c r="NZ97" i="2" s="1"/>
  <c r="QJ97" i="2" s="1"/>
  <c r="JG97" i="2"/>
  <c r="LQ97" i="2" s="1"/>
  <c r="OA97" i="2" s="1"/>
  <c r="QK97" i="2" s="1"/>
  <c r="JH97" i="2"/>
  <c r="LR97" i="2" s="1"/>
  <c r="OB97" i="2" s="1"/>
  <c r="QL97" i="2" s="1"/>
  <c r="IJ93" i="2"/>
  <c r="IK93" i="2"/>
  <c r="KU93" i="2" s="1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IZ93" i="2"/>
  <c r="JA93" i="2"/>
  <c r="JB93" i="2"/>
  <c r="JC93" i="2"/>
  <c r="LM93" i="2" s="1"/>
  <c r="JD93" i="2"/>
  <c r="JE93" i="2"/>
  <c r="JF93" i="2"/>
  <c r="JH93" i="2"/>
  <c r="IJ79" i="2"/>
  <c r="KT79" i="2" s="1"/>
  <c r="IK79" i="2"/>
  <c r="KU79" i="2" s="1"/>
  <c r="IL79" i="2"/>
  <c r="KV79" i="2" s="1"/>
  <c r="IM79" i="2"/>
  <c r="KW79" i="2" s="1"/>
  <c r="IN79" i="2"/>
  <c r="KX79" i="2" s="1"/>
  <c r="IO79" i="2"/>
  <c r="IP79" i="2"/>
  <c r="KZ79" i="2" s="1"/>
  <c r="IQ79" i="2"/>
  <c r="IR79" i="2"/>
  <c r="IS79" i="2"/>
  <c r="IT79" i="2"/>
  <c r="IU79" i="2"/>
  <c r="IV79" i="2"/>
  <c r="IW79" i="2"/>
  <c r="IX79" i="2"/>
  <c r="IY79" i="2"/>
  <c r="IZ79" i="2"/>
  <c r="JA79" i="2"/>
  <c r="JB79" i="2"/>
  <c r="JC79" i="2"/>
  <c r="JD79" i="2"/>
  <c r="JE79" i="2"/>
  <c r="JF79" i="2"/>
  <c r="JH79" i="2"/>
  <c r="IJ60" i="2"/>
  <c r="KT60" i="2" s="1"/>
  <c r="IK60" i="2"/>
  <c r="KU60" i="2" s="1"/>
  <c r="IL60" i="2"/>
  <c r="KV60" i="2" s="1"/>
  <c r="IM60" i="2"/>
  <c r="KW60" i="2" s="1"/>
  <c r="IN60" i="2"/>
  <c r="KX60" i="2" s="1"/>
  <c r="IO60" i="2"/>
  <c r="KY60" i="2" s="1"/>
  <c r="IP60" i="2"/>
  <c r="KZ60" i="2" s="1"/>
  <c r="IQ60" i="2"/>
  <c r="IR60" i="2"/>
  <c r="IS60" i="2"/>
  <c r="IT60" i="2"/>
  <c r="IU60" i="2"/>
  <c r="IV60" i="2"/>
  <c r="IW60" i="2"/>
  <c r="IX60" i="2"/>
  <c r="IY60" i="2"/>
  <c r="IZ60" i="2"/>
  <c r="JA60" i="2"/>
  <c r="JB60" i="2"/>
  <c r="JC60" i="2"/>
  <c r="JD60" i="2"/>
  <c r="JE60" i="2"/>
  <c r="JF60" i="2"/>
  <c r="JH60" i="2"/>
  <c r="IJ82" i="2"/>
  <c r="KT82" i="2" s="1"/>
  <c r="IK82" i="2"/>
  <c r="KU82" i="2" s="1"/>
  <c r="IL82" i="2"/>
  <c r="KV82" i="2" s="1"/>
  <c r="IM82" i="2"/>
  <c r="KW82" i="2" s="1"/>
  <c r="IN82" i="2"/>
  <c r="KX82" i="2" s="1"/>
  <c r="IO82" i="2"/>
  <c r="KY82" i="2" s="1"/>
  <c r="IP82" i="2"/>
  <c r="KZ82" i="2" s="1"/>
  <c r="IQ82" i="2"/>
  <c r="IR82" i="2"/>
  <c r="IS82" i="2"/>
  <c r="IT82" i="2"/>
  <c r="IU82" i="2"/>
  <c r="IV82" i="2"/>
  <c r="IW82" i="2"/>
  <c r="IX82" i="2"/>
  <c r="IY82" i="2"/>
  <c r="IZ82" i="2"/>
  <c r="JA82" i="2"/>
  <c r="JB82" i="2"/>
  <c r="JC82" i="2"/>
  <c r="JD82" i="2"/>
  <c r="JE82" i="2"/>
  <c r="JF82" i="2"/>
  <c r="JH82" i="2"/>
  <c r="IJ16" i="2"/>
  <c r="KT16" i="2" s="1"/>
  <c r="IK16" i="2"/>
  <c r="KU16" i="2" s="1"/>
  <c r="IL16" i="2"/>
  <c r="KV16" i="2" s="1"/>
  <c r="IM16" i="2"/>
  <c r="KW16" i="2" s="1"/>
  <c r="IN16" i="2"/>
  <c r="KX16" i="2" s="1"/>
  <c r="IO16" i="2"/>
  <c r="KY16" i="2" s="1"/>
  <c r="IP16" i="2"/>
  <c r="IQ16" i="2"/>
  <c r="LA16" i="2" s="1"/>
  <c r="IR16" i="2"/>
  <c r="IS16" i="2"/>
  <c r="IT16" i="2"/>
  <c r="IU16" i="2"/>
  <c r="IV16" i="2"/>
  <c r="LF16" i="2" s="1"/>
  <c r="IW16" i="2"/>
  <c r="IX16" i="2"/>
  <c r="IY16" i="2"/>
  <c r="IZ16" i="2"/>
  <c r="JA16" i="2"/>
  <c r="JB16" i="2"/>
  <c r="JC16" i="2"/>
  <c r="JD16" i="2"/>
  <c r="JE16" i="2"/>
  <c r="JF16" i="2"/>
  <c r="JH16" i="2"/>
  <c r="IJ5" i="2"/>
  <c r="KT5" i="2" s="1"/>
  <c r="IK5" i="2"/>
  <c r="KU5" i="2" s="1"/>
  <c r="IL5" i="2"/>
  <c r="KV5" i="2" s="1"/>
  <c r="IM5" i="2"/>
  <c r="KW5" i="2" s="1"/>
  <c r="IN5" i="2"/>
  <c r="KX5" i="2" s="1"/>
  <c r="IO5" i="2"/>
  <c r="KY5" i="2" s="1"/>
  <c r="IP5" i="2"/>
  <c r="KZ5" i="2" s="1"/>
  <c r="IQ5" i="2"/>
  <c r="IR5" i="2"/>
  <c r="IS5" i="2"/>
  <c r="IT5" i="2"/>
  <c r="IU5" i="2"/>
  <c r="LE5" i="2" s="1"/>
  <c r="IV5" i="2"/>
  <c r="IW5" i="2"/>
  <c r="LG5" i="2" s="1"/>
  <c r="IX5" i="2"/>
  <c r="LH5" i="2" s="1"/>
  <c r="IY5" i="2"/>
  <c r="LI5" i="2" s="1"/>
  <c r="IZ5" i="2"/>
  <c r="LJ5" i="2" s="1"/>
  <c r="JA5" i="2"/>
  <c r="LK5" i="2" s="1"/>
  <c r="JB5" i="2"/>
  <c r="LL5" i="2" s="1"/>
  <c r="JC5" i="2"/>
  <c r="JD5" i="2"/>
  <c r="LN5" i="2" s="1"/>
  <c r="JE5" i="2"/>
  <c r="LO5" i="2" s="1"/>
  <c r="JF5" i="2"/>
  <c r="LP5" i="2" s="1"/>
  <c r="JH5" i="2"/>
  <c r="IJ68" i="2"/>
  <c r="KT68" i="2" s="1"/>
  <c r="IK68" i="2"/>
  <c r="KU68" i="2" s="1"/>
  <c r="IL68" i="2"/>
  <c r="KV68" i="2" s="1"/>
  <c r="IM68" i="2"/>
  <c r="KW68" i="2" s="1"/>
  <c r="IN68" i="2"/>
  <c r="KX68" i="2" s="1"/>
  <c r="IO68" i="2"/>
  <c r="KY68" i="2" s="1"/>
  <c r="IP68" i="2"/>
  <c r="IQ68" i="2"/>
  <c r="LA68" i="2" s="1"/>
  <c r="IR68" i="2"/>
  <c r="IS68" i="2"/>
  <c r="IT68" i="2"/>
  <c r="IU68" i="2"/>
  <c r="IV68" i="2"/>
  <c r="IW68" i="2"/>
  <c r="IX68" i="2"/>
  <c r="IY68" i="2"/>
  <c r="IZ68" i="2"/>
  <c r="JA68" i="2"/>
  <c r="JB68" i="2"/>
  <c r="JC68" i="2"/>
  <c r="JD68" i="2"/>
  <c r="JE68" i="2"/>
  <c r="JF68" i="2"/>
  <c r="JH68" i="2"/>
  <c r="IJ95" i="2"/>
  <c r="KT95" i="2" s="1"/>
  <c r="IK95" i="2"/>
  <c r="KU95" i="2" s="1"/>
  <c r="IL95" i="2"/>
  <c r="KV95" i="2" s="1"/>
  <c r="IM95" i="2"/>
  <c r="KW95" i="2" s="1"/>
  <c r="IN95" i="2"/>
  <c r="KX95" i="2" s="1"/>
  <c r="IO95" i="2"/>
  <c r="KY95" i="2" s="1"/>
  <c r="IP95" i="2"/>
  <c r="KZ95" i="2" s="1"/>
  <c r="IQ95" i="2"/>
  <c r="IR95" i="2"/>
  <c r="LB95" i="2" s="1"/>
  <c r="IS95" i="2"/>
  <c r="LC95" i="2" s="1"/>
  <c r="IT95" i="2"/>
  <c r="IU95" i="2"/>
  <c r="IV95" i="2"/>
  <c r="IW95" i="2"/>
  <c r="IX95" i="2"/>
  <c r="IY95" i="2"/>
  <c r="IZ95" i="2"/>
  <c r="JA95" i="2"/>
  <c r="JB95" i="2"/>
  <c r="JC95" i="2"/>
  <c r="JD95" i="2"/>
  <c r="JE95" i="2"/>
  <c r="JF95" i="2"/>
  <c r="JH95" i="2"/>
  <c r="IJ90" i="2"/>
  <c r="KT90" i="2" s="1"/>
  <c r="IK90" i="2"/>
  <c r="KU90" i="2" s="1"/>
  <c r="IL90" i="2"/>
  <c r="KV90" i="2" s="1"/>
  <c r="IM90" i="2"/>
  <c r="KW90" i="2" s="1"/>
  <c r="IN90" i="2"/>
  <c r="KX90" i="2" s="1"/>
  <c r="IO90" i="2"/>
  <c r="KY90" i="2" s="1"/>
  <c r="IP90" i="2"/>
  <c r="KZ90" i="2" s="1"/>
  <c r="IQ90" i="2"/>
  <c r="IR90" i="2"/>
  <c r="IS90" i="2"/>
  <c r="IT90" i="2"/>
  <c r="IU90" i="2"/>
  <c r="IV90" i="2"/>
  <c r="IW90" i="2"/>
  <c r="IX90" i="2"/>
  <c r="IY90" i="2"/>
  <c r="IZ90" i="2"/>
  <c r="JA90" i="2"/>
  <c r="JB90" i="2"/>
  <c r="JC90" i="2"/>
  <c r="JD90" i="2"/>
  <c r="JE90" i="2"/>
  <c r="JF90" i="2"/>
  <c r="JH90" i="2"/>
  <c r="JH4" i="2"/>
  <c r="JG4" i="2"/>
  <c r="JF4" i="2"/>
  <c r="JE4" i="2"/>
  <c r="JD4" i="2"/>
  <c r="JC4" i="2"/>
  <c r="JB4" i="2"/>
  <c r="JA4" i="2"/>
  <c r="IZ4" i="2"/>
  <c r="IY4" i="2"/>
  <c r="IX4" i="2"/>
  <c r="IW4" i="2"/>
  <c r="IV4" i="2"/>
  <c r="IU4" i="2"/>
  <c r="IT4" i="2"/>
  <c r="IS4" i="2"/>
  <c r="IR4" i="2"/>
  <c r="IQ4" i="2"/>
  <c r="IP4" i="2"/>
  <c r="IO4" i="2"/>
  <c r="IN4" i="2"/>
  <c r="IM4" i="2"/>
  <c r="IL4" i="2"/>
  <c r="IK4" i="2"/>
  <c r="IJ4" i="2"/>
  <c r="II4" i="2"/>
  <c r="IH4" i="2"/>
  <c r="IG4" i="2"/>
  <c r="IF4" i="2"/>
  <c r="IE4" i="2"/>
  <c r="IE67" i="2"/>
  <c r="KO67" i="2" s="1"/>
  <c r="IF67" i="2"/>
  <c r="KP67" i="2" s="1"/>
  <c r="IG67" i="2"/>
  <c r="KQ67" i="2" s="1"/>
  <c r="IH67" i="2"/>
  <c r="KR67" i="2" s="1"/>
  <c r="II67" i="2"/>
  <c r="KS67" i="2" s="1"/>
  <c r="IE85" i="2"/>
  <c r="KO85" i="2" s="1"/>
  <c r="IF85" i="2"/>
  <c r="KP85" i="2" s="1"/>
  <c r="IG85" i="2"/>
  <c r="KQ85" i="2" s="1"/>
  <c r="IH85" i="2"/>
  <c r="KR85" i="2" s="1"/>
  <c r="II85" i="2"/>
  <c r="KS85" i="2" s="1"/>
  <c r="IE7" i="2"/>
  <c r="KO7" i="2" s="1"/>
  <c r="IF7" i="2"/>
  <c r="IG7" i="2"/>
  <c r="IH7" i="2"/>
  <c r="II7" i="2"/>
  <c r="IE75" i="2"/>
  <c r="KO75" i="2" s="1"/>
  <c r="IF75" i="2"/>
  <c r="KP75" i="2" s="1"/>
  <c r="IG75" i="2"/>
  <c r="KQ75" i="2" s="1"/>
  <c r="IH75" i="2"/>
  <c r="KR75" i="2" s="1"/>
  <c r="II75" i="2"/>
  <c r="KS75" i="2" s="1"/>
  <c r="IE9" i="2"/>
  <c r="IF9" i="2"/>
  <c r="IG9" i="2"/>
  <c r="IH9" i="2"/>
  <c r="II9" i="2"/>
  <c r="IE61" i="2"/>
  <c r="KO61" i="2" s="1"/>
  <c r="IF61" i="2"/>
  <c r="KP61" i="2" s="1"/>
  <c r="IG61" i="2"/>
  <c r="KQ61" i="2" s="1"/>
  <c r="IH61" i="2"/>
  <c r="KR61" i="2" s="1"/>
  <c r="II61" i="2"/>
  <c r="KS61" i="2" s="1"/>
  <c r="IE89" i="2"/>
  <c r="KO89" i="2" s="1"/>
  <c r="IF89" i="2"/>
  <c r="KP89" i="2" s="1"/>
  <c r="IG89" i="2"/>
  <c r="KQ89" i="2" s="1"/>
  <c r="IH89" i="2"/>
  <c r="KR89" i="2" s="1"/>
  <c r="II89" i="2"/>
  <c r="KS89" i="2" s="1"/>
  <c r="IE12" i="2"/>
  <c r="IF12" i="2"/>
  <c r="IG12" i="2"/>
  <c r="IH12" i="2"/>
  <c r="II12" i="2"/>
  <c r="IE13" i="2"/>
  <c r="IF13" i="2"/>
  <c r="IG13" i="2"/>
  <c r="IH13" i="2"/>
  <c r="II13" i="2"/>
  <c r="IE14" i="2"/>
  <c r="KO14" i="2" s="1"/>
  <c r="IF14" i="2"/>
  <c r="KP14" i="2" s="1"/>
  <c r="IG14" i="2"/>
  <c r="KQ14" i="2" s="1"/>
  <c r="IH14" i="2"/>
  <c r="KR14" i="2" s="1"/>
  <c r="II14" i="2"/>
  <c r="KS14" i="2" s="1"/>
  <c r="IE10" i="2"/>
  <c r="KO10" i="2" s="1"/>
  <c r="IF10" i="2"/>
  <c r="KP10" i="2" s="1"/>
  <c r="IG10" i="2"/>
  <c r="KQ10" i="2" s="1"/>
  <c r="IH10" i="2"/>
  <c r="KR10" i="2" s="1"/>
  <c r="II10" i="2"/>
  <c r="KS10" i="2" s="1"/>
  <c r="IE71" i="2"/>
  <c r="KO71" i="2" s="1"/>
  <c r="IF71" i="2"/>
  <c r="IG71" i="2"/>
  <c r="IH71" i="2"/>
  <c r="II71" i="2"/>
  <c r="IE17" i="2"/>
  <c r="IF17" i="2"/>
  <c r="IG17" i="2"/>
  <c r="IH17" i="2"/>
  <c r="II17" i="2"/>
  <c r="IE18" i="2"/>
  <c r="IF18" i="2"/>
  <c r="IG18" i="2"/>
  <c r="IH18" i="2"/>
  <c r="II18" i="2"/>
  <c r="IE19" i="2"/>
  <c r="IF19" i="2"/>
  <c r="IG19" i="2"/>
  <c r="IH19" i="2"/>
  <c r="II19" i="2"/>
  <c r="IE20" i="2"/>
  <c r="IF20" i="2"/>
  <c r="IG20" i="2"/>
  <c r="IH20" i="2"/>
  <c r="II20" i="2"/>
  <c r="IE21" i="2"/>
  <c r="IF21" i="2"/>
  <c r="IG21" i="2"/>
  <c r="IH21" i="2"/>
  <c r="II21" i="2"/>
  <c r="IE22" i="2"/>
  <c r="IF22" i="2"/>
  <c r="IG22" i="2"/>
  <c r="IH22" i="2"/>
  <c r="II22" i="2"/>
  <c r="IE23" i="2"/>
  <c r="IF23" i="2"/>
  <c r="IG23" i="2"/>
  <c r="IH23" i="2"/>
  <c r="II23" i="2"/>
  <c r="IE24" i="2"/>
  <c r="IF24" i="2"/>
  <c r="IG24" i="2"/>
  <c r="NA24" i="2" s="1"/>
  <c r="PK24" i="2" s="1"/>
  <c r="IH24" i="2"/>
  <c r="NB24" i="2" s="1"/>
  <c r="PL24" i="2" s="1"/>
  <c r="II24" i="2"/>
  <c r="NC24" i="2" s="1"/>
  <c r="PM24" i="2" s="1"/>
  <c r="IE25" i="2"/>
  <c r="IF25" i="2"/>
  <c r="IG25" i="2"/>
  <c r="IH25" i="2"/>
  <c r="II25" i="2"/>
  <c r="IE26" i="2"/>
  <c r="IF26" i="2"/>
  <c r="IG26" i="2"/>
  <c r="IH26" i="2"/>
  <c r="II26" i="2"/>
  <c r="IE27" i="2"/>
  <c r="IF27" i="2"/>
  <c r="IG27" i="2"/>
  <c r="IH27" i="2"/>
  <c r="II27" i="2"/>
  <c r="IE28" i="2"/>
  <c r="IF28" i="2"/>
  <c r="IG28" i="2"/>
  <c r="IH28" i="2"/>
  <c r="II28" i="2"/>
  <c r="IE29" i="2"/>
  <c r="IF29" i="2"/>
  <c r="IG29" i="2"/>
  <c r="IH29" i="2"/>
  <c r="II29" i="2"/>
  <c r="IE30" i="2"/>
  <c r="IF30" i="2"/>
  <c r="IG30" i="2"/>
  <c r="IH30" i="2"/>
  <c r="II30" i="2"/>
  <c r="IE31" i="2"/>
  <c r="IF31" i="2"/>
  <c r="IG31" i="2"/>
  <c r="IH31" i="2"/>
  <c r="II31" i="2"/>
  <c r="IE32" i="2"/>
  <c r="IF32" i="2"/>
  <c r="IG32" i="2"/>
  <c r="IH32" i="2"/>
  <c r="II32" i="2"/>
  <c r="IE96" i="2"/>
  <c r="KO96" i="2" s="1"/>
  <c r="IF96" i="2"/>
  <c r="KP96" i="2" s="1"/>
  <c r="IG96" i="2"/>
  <c r="KQ96" i="2" s="1"/>
  <c r="IH96" i="2"/>
  <c r="KR96" i="2" s="1"/>
  <c r="II96" i="2"/>
  <c r="KS96" i="2" s="1"/>
  <c r="IE34" i="2"/>
  <c r="IF34" i="2"/>
  <c r="KP34" i="2" s="1"/>
  <c r="IG34" i="2"/>
  <c r="KQ34" i="2" s="1"/>
  <c r="IH34" i="2"/>
  <c r="KR34" i="2" s="1"/>
  <c r="II34" i="2"/>
  <c r="KS34" i="2" s="1"/>
  <c r="IE35" i="2"/>
  <c r="IF35" i="2"/>
  <c r="IG35" i="2"/>
  <c r="IH35" i="2"/>
  <c r="II35" i="2"/>
  <c r="IE36" i="2"/>
  <c r="IF36" i="2"/>
  <c r="IG36" i="2"/>
  <c r="IH36" i="2"/>
  <c r="II36" i="2"/>
  <c r="IE37" i="2"/>
  <c r="IF37" i="2"/>
  <c r="IG37" i="2"/>
  <c r="IH37" i="2"/>
  <c r="II37" i="2"/>
  <c r="IE38" i="2"/>
  <c r="IF38" i="2"/>
  <c r="IG38" i="2"/>
  <c r="IH38" i="2"/>
  <c r="II38" i="2"/>
  <c r="IE39" i="2"/>
  <c r="IF39" i="2"/>
  <c r="IG39" i="2"/>
  <c r="IH39" i="2"/>
  <c r="II39" i="2"/>
  <c r="IE40" i="2"/>
  <c r="IF40" i="2"/>
  <c r="IG40" i="2"/>
  <c r="IH40" i="2"/>
  <c r="II40" i="2"/>
  <c r="IE41" i="2"/>
  <c r="IF41" i="2"/>
  <c r="IG41" i="2"/>
  <c r="IH41" i="2"/>
  <c r="II41" i="2"/>
  <c r="IE8" i="2"/>
  <c r="IF8" i="2"/>
  <c r="KP8" i="2" s="1"/>
  <c r="IG8" i="2"/>
  <c r="KQ8" i="2" s="1"/>
  <c r="IH8" i="2"/>
  <c r="KR8" i="2" s="1"/>
  <c r="II8" i="2"/>
  <c r="KS8" i="2" s="1"/>
  <c r="IE43" i="2"/>
  <c r="IF43" i="2"/>
  <c r="IG43" i="2"/>
  <c r="IH43" i="2"/>
  <c r="II43" i="2"/>
  <c r="IE44" i="2"/>
  <c r="IF44" i="2"/>
  <c r="KP44" i="2" s="1"/>
  <c r="IG44" i="2"/>
  <c r="KQ44" i="2" s="1"/>
  <c r="IH44" i="2"/>
  <c r="KR44" i="2" s="1"/>
  <c r="II44" i="2"/>
  <c r="KS44" i="2" s="1"/>
  <c r="IE45" i="2"/>
  <c r="IF45" i="2"/>
  <c r="IG45" i="2"/>
  <c r="IH45" i="2"/>
  <c r="II45" i="2"/>
  <c r="IE53" i="2"/>
  <c r="IF53" i="2"/>
  <c r="KP53" i="2" s="1"/>
  <c r="IG53" i="2"/>
  <c r="KQ53" i="2" s="1"/>
  <c r="IH53" i="2"/>
  <c r="KR53" i="2" s="1"/>
  <c r="II53" i="2"/>
  <c r="KS53" i="2" s="1"/>
  <c r="IE15" i="2"/>
  <c r="KO15" i="2" s="1"/>
  <c r="IF15" i="2"/>
  <c r="IG15" i="2"/>
  <c r="IH15" i="2"/>
  <c r="II15" i="2"/>
  <c r="IE49" i="2"/>
  <c r="IF49" i="2"/>
  <c r="IG49" i="2"/>
  <c r="IH49" i="2"/>
  <c r="II49" i="2"/>
  <c r="IE50" i="2"/>
  <c r="IF50" i="2"/>
  <c r="IG50" i="2"/>
  <c r="IH50" i="2"/>
  <c r="II50" i="2"/>
  <c r="IE51" i="2"/>
  <c r="IF51" i="2"/>
  <c r="IG51" i="2"/>
  <c r="IH51" i="2"/>
  <c r="II51" i="2"/>
  <c r="IE52" i="2"/>
  <c r="IF52" i="2"/>
  <c r="IG52" i="2"/>
  <c r="IH52" i="2"/>
  <c r="II52" i="2"/>
  <c r="IE94" i="2"/>
  <c r="IF94" i="2"/>
  <c r="KP94" i="2" s="1"/>
  <c r="IG94" i="2"/>
  <c r="KQ94" i="2" s="1"/>
  <c r="IH94" i="2"/>
  <c r="KR94" i="2" s="1"/>
  <c r="II94" i="2"/>
  <c r="KS94" i="2" s="1"/>
  <c r="IE54" i="2"/>
  <c r="KO54" i="2" s="1"/>
  <c r="IF54" i="2"/>
  <c r="IG54" i="2"/>
  <c r="IH54" i="2"/>
  <c r="II54" i="2"/>
  <c r="IE55" i="2"/>
  <c r="IF55" i="2"/>
  <c r="IG55" i="2"/>
  <c r="IH55" i="2"/>
  <c r="II55" i="2"/>
  <c r="IE48" i="2"/>
  <c r="IF48" i="2"/>
  <c r="KP48" i="2" s="1"/>
  <c r="IG48" i="2"/>
  <c r="KQ48" i="2" s="1"/>
  <c r="IH48" i="2"/>
  <c r="KR48" i="2" s="1"/>
  <c r="II48" i="2"/>
  <c r="KS48" i="2" s="1"/>
  <c r="IE57" i="2"/>
  <c r="IF57" i="2"/>
  <c r="IG57" i="2"/>
  <c r="IH57" i="2"/>
  <c r="II57" i="2"/>
  <c r="IE58" i="2"/>
  <c r="IF58" i="2"/>
  <c r="IG58" i="2"/>
  <c r="IH58" i="2"/>
  <c r="II58" i="2"/>
  <c r="IE59" i="2"/>
  <c r="KO59" i="2" s="1"/>
  <c r="IF59" i="2"/>
  <c r="KP59" i="2" s="1"/>
  <c r="MZ59" i="2" s="1"/>
  <c r="PJ59" i="2" s="1"/>
  <c r="IG59" i="2"/>
  <c r="KQ59" i="2" s="1"/>
  <c r="NA59" i="2" s="1"/>
  <c r="PK59" i="2" s="1"/>
  <c r="IH59" i="2"/>
  <c r="KR59" i="2" s="1"/>
  <c r="NB59" i="2" s="1"/>
  <c r="PL59" i="2" s="1"/>
  <c r="II59" i="2"/>
  <c r="KS59" i="2" s="1"/>
  <c r="NC59" i="2" s="1"/>
  <c r="PM59" i="2" s="1"/>
  <c r="IE74" i="2"/>
  <c r="IF74" i="2"/>
  <c r="KP74" i="2" s="1"/>
  <c r="IG74" i="2"/>
  <c r="KQ74" i="2" s="1"/>
  <c r="IH74" i="2"/>
  <c r="KR74" i="2" s="1"/>
  <c r="II74" i="2"/>
  <c r="KS74" i="2" s="1"/>
  <c r="IE47" i="2"/>
  <c r="KO47" i="2" s="1"/>
  <c r="IF47" i="2"/>
  <c r="KP47" i="2" s="1"/>
  <c r="IG47" i="2"/>
  <c r="KQ47" i="2" s="1"/>
  <c r="IH47" i="2"/>
  <c r="KR47" i="2" s="1"/>
  <c r="II47" i="2"/>
  <c r="KS47" i="2" s="1"/>
  <c r="IE62" i="2"/>
  <c r="IF62" i="2"/>
  <c r="IG62" i="2"/>
  <c r="IH62" i="2"/>
  <c r="II62" i="2"/>
  <c r="IE6" i="2"/>
  <c r="IF6" i="2"/>
  <c r="KP6" i="2" s="1"/>
  <c r="IG6" i="2"/>
  <c r="KQ6" i="2" s="1"/>
  <c r="IH6" i="2"/>
  <c r="KR6" i="2" s="1"/>
  <c r="II6" i="2"/>
  <c r="KS6" i="2" s="1"/>
  <c r="IE81" i="2"/>
  <c r="IF81" i="2"/>
  <c r="KP81" i="2" s="1"/>
  <c r="IG81" i="2"/>
  <c r="KQ81" i="2" s="1"/>
  <c r="IH81" i="2"/>
  <c r="KR81" i="2" s="1"/>
  <c r="II81" i="2"/>
  <c r="KS81" i="2" s="1"/>
  <c r="IE65" i="2"/>
  <c r="KO65" i="2" s="1"/>
  <c r="IF65" i="2"/>
  <c r="IG65" i="2"/>
  <c r="IH65" i="2"/>
  <c r="II65" i="2"/>
  <c r="IE66" i="2"/>
  <c r="KO66" i="2" s="1"/>
  <c r="IF66" i="2"/>
  <c r="IG66" i="2"/>
  <c r="IH66" i="2"/>
  <c r="II66" i="2"/>
  <c r="IE11" i="2"/>
  <c r="IF11" i="2"/>
  <c r="KP11" i="2" s="1"/>
  <c r="IG11" i="2"/>
  <c r="KQ11" i="2" s="1"/>
  <c r="IH11" i="2"/>
  <c r="KR11" i="2" s="1"/>
  <c r="II11" i="2"/>
  <c r="KS11" i="2" s="1"/>
  <c r="IE87" i="2"/>
  <c r="IF87" i="2"/>
  <c r="KP87" i="2" s="1"/>
  <c r="IG87" i="2"/>
  <c r="KQ87" i="2" s="1"/>
  <c r="IH87" i="2"/>
  <c r="KR87" i="2" s="1"/>
  <c r="II87" i="2"/>
  <c r="KS87" i="2" s="1"/>
  <c r="IE69" i="2"/>
  <c r="KO69" i="2" s="1"/>
  <c r="IF69" i="2"/>
  <c r="IG69" i="2"/>
  <c r="IH69" i="2"/>
  <c r="II69" i="2"/>
  <c r="IE70" i="2"/>
  <c r="KO70" i="2" s="1"/>
  <c r="IF70" i="2"/>
  <c r="IG70" i="2"/>
  <c r="IH70" i="2"/>
  <c r="II70" i="2"/>
  <c r="IE33" i="2"/>
  <c r="KO33" i="2" s="1"/>
  <c r="IF33" i="2"/>
  <c r="IG33" i="2"/>
  <c r="IH33" i="2"/>
  <c r="II33" i="2"/>
  <c r="IE72" i="2"/>
  <c r="KO72" i="2" s="1"/>
  <c r="IF72" i="2"/>
  <c r="IG72" i="2"/>
  <c r="IH72" i="2"/>
  <c r="II72" i="2"/>
  <c r="IE73" i="2"/>
  <c r="KO73" i="2" s="1"/>
  <c r="IF73" i="2"/>
  <c r="IG73" i="2"/>
  <c r="IH73" i="2"/>
  <c r="II73" i="2"/>
  <c r="IE88" i="2"/>
  <c r="IF88" i="2"/>
  <c r="KP88" i="2" s="1"/>
  <c r="IG88" i="2"/>
  <c r="KQ88" i="2" s="1"/>
  <c r="IH88" i="2"/>
  <c r="KR88" i="2" s="1"/>
  <c r="II88" i="2"/>
  <c r="KS88" i="2" s="1"/>
  <c r="IE46" i="2"/>
  <c r="IF46" i="2"/>
  <c r="KP46" i="2" s="1"/>
  <c r="IG46" i="2"/>
  <c r="KQ46" i="2" s="1"/>
  <c r="IH46" i="2"/>
  <c r="KR46" i="2" s="1"/>
  <c r="II46" i="2"/>
  <c r="KS46" i="2" s="1"/>
  <c r="IE76" i="2"/>
  <c r="IF76" i="2"/>
  <c r="IG76" i="2"/>
  <c r="IH76" i="2"/>
  <c r="II76" i="2"/>
  <c r="IE77" i="2"/>
  <c r="KO77" i="2" s="1"/>
  <c r="IF77" i="2"/>
  <c r="IG77" i="2"/>
  <c r="IH77" i="2"/>
  <c r="II77" i="2"/>
  <c r="IE78" i="2"/>
  <c r="IF78" i="2"/>
  <c r="IG78" i="2"/>
  <c r="IH78" i="2"/>
  <c r="II78" i="2"/>
  <c r="IE64" i="2"/>
  <c r="IF64" i="2"/>
  <c r="KP64" i="2" s="1"/>
  <c r="IG64" i="2"/>
  <c r="KQ64" i="2" s="1"/>
  <c r="IH64" i="2"/>
  <c r="KR64" i="2" s="1"/>
  <c r="II64" i="2"/>
  <c r="KS64" i="2" s="1"/>
  <c r="IE80" i="2"/>
  <c r="IF80" i="2"/>
  <c r="IG80" i="2"/>
  <c r="IH80" i="2"/>
  <c r="NB80" i="2" s="1"/>
  <c r="PL80" i="2" s="1"/>
  <c r="II80" i="2"/>
  <c r="NC80" i="2" s="1"/>
  <c r="PM80" i="2" s="1"/>
  <c r="IE92" i="2"/>
  <c r="KO92" i="2" s="1"/>
  <c r="IF92" i="2"/>
  <c r="KP92" i="2" s="1"/>
  <c r="IG92" i="2"/>
  <c r="KQ92" i="2" s="1"/>
  <c r="IH92" i="2"/>
  <c r="KR92" i="2" s="1"/>
  <c r="II92" i="2"/>
  <c r="KS92" i="2" s="1"/>
  <c r="IE91" i="2"/>
  <c r="KO91" i="2" s="1"/>
  <c r="IF91" i="2"/>
  <c r="KP91" i="2" s="1"/>
  <c r="IG91" i="2"/>
  <c r="KQ91" i="2" s="1"/>
  <c r="IH91" i="2"/>
  <c r="KR91" i="2" s="1"/>
  <c r="II91" i="2"/>
  <c r="KS91" i="2" s="1"/>
  <c r="IE83" i="2"/>
  <c r="KO83" i="2" s="1"/>
  <c r="IF83" i="2"/>
  <c r="KP83" i="2" s="1"/>
  <c r="MZ83" i="2" s="1"/>
  <c r="PJ83" i="2" s="1"/>
  <c r="IG83" i="2"/>
  <c r="KQ83" i="2" s="1"/>
  <c r="NA83" i="2" s="1"/>
  <c r="PK83" i="2" s="1"/>
  <c r="IH83" i="2"/>
  <c r="KR83" i="2" s="1"/>
  <c r="NB83" i="2" s="1"/>
  <c r="PL83" i="2" s="1"/>
  <c r="II83" i="2"/>
  <c r="KS83" i="2" s="1"/>
  <c r="NC83" i="2" s="1"/>
  <c r="PM83" i="2" s="1"/>
  <c r="IE56" i="2"/>
  <c r="KO56" i="2" s="1"/>
  <c r="IF56" i="2"/>
  <c r="KP56" i="2" s="1"/>
  <c r="IG56" i="2"/>
  <c r="KQ56" i="2" s="1"/>
  <c r="IH56" i="2"/>
  <c r="KR56" i="2" s="1"/>
  <c r="II56" i="2"/>
  <c r="KS56" i="2" s="1"/>
  <c r="IE84" i="2"/>
  <c r="KO84" i="2" s="1"/>
  <c r="IF84" i="2"/>
  <c r="KP84" i="2" s="1"/>
  <c r="IG84" i="2"/>
  <c r="KQ84" i="2" s="1"/>
  <c r="IH84" i="2"/>
  <c r="II84" i="2"/>
  <c r="IE63" i="2"/>
  <c r="KO63" i="2" s="1"/>
  <c r="IF63" i="2"/>
  <c r="KP63" i="2" s="1"/>
  <c r="IG63" i="2"/>
  <c r="KQ63" i="2" s="1"/>
  <c r="IH63" i="2"/>
  <c r="KR63" i="2" s="1"/>
  <c r="II63" i="2"/>
  <c r="KS63" i="2" s="1"/>
  <c r="IE86" i="2"/>
  <c r="KO86" i="2" s="1"/>
  <c r="IF86" i="2"/>
  <c r="IG86" i="2"/>
  <c r="IH86" i="2"/>
  <c r="II86" i="2"/>
  <c r="IE97" i="2"/>
  <c r="KO97" i="2" s="1"/>
  <c r="IF97" i="2"/>
  <c r="KP97" i="2" s="1"/>
  <c r="IG97" i="2"/>
  <c r="KQ97" i="2" s="1"/>
  <c r="IH97" i="2"/>
  <c r="KR97" i="2" s="1"/>
  <c r="II97" i="2"/>
  <c r="KS97" i="2" s="1"/>
  <c r="IE93" i="2"/>
  <c r="KO93" i="2" s="1"/>
  <c r="IF93" i="2"/>
  <c r="IG93" i="2"/>
  <c r="IH93" i="2"/>
  <c r="II93" i="2"/>
  <c r="IE79" i="2"/>
  <c r="KO79" i="2" s="1"/>
  <c r="IF79" i="2"/>
  <c r="KP79" i="2" s="1"/>
  <c r="IG79" i="2"/>
  <c r="KQ79" i="2" s="1"/>
  <c r="IH79" i="2"/>
  <c r="KR79" i="2" s="1"/>
  <c r="II79" i="2"/>
  <c r="KS79" i="2" s="1"/>
  <c r="IE60" i="2"/>
  <c r="KO60" i="2" s="1"/>
  <c r="IF60" i="2"/>
  <c r="KP60" i="2" s="1"/>
  <c r="IG60" i="2"/>
  <c r="KQ60" i="2" s="1"/>
  <c r="IH60" i="2"/>
  <c r="KR60" i="2" s="1"/>
  <c r="II60" i="2"/>
  <c r="KS60" i="2" s="1"/>
  <c r="IE82" i="2"/>
  <c r="KO82" i="2" s="1"/>
  <c r="IF82" i="2"/>
  <c r="KP82" i="2" s="1"/>
  <c r="IG82" i="2"/>
  <c r="KQ82" i="2" s="1"/>
  <c r="IH82" i="2"/>
  <c r="KR82" i="2" s="1"/>
  <c r="II82" i="2"/>
  <c r="KS82" i="2" s="1"/>
  <c r="IE16" i="2"/>
  <c r="KO16" i="2" s="1"/>
  <c r="IF16" i="2"/>
  <c r="KP16" i="2" s="1"/>
  <c r="IG16" i="2"/>
  <c r="KQ16" i="2" s="1"/>
  <c r="IH16" i="2"/>
  <c r="KR16" i="2" s="1"/>
  <c r="II16" i="2"/>
  <c r="KS16" i="2" s="1"/>
  <c r="IE5" i="2"/>
  <c r="KO5" i="2" s="1"/>
  <c r="IF5" i="2"/>
  <c r="KP5" i="2" s="1"/>
  <c r="IG5" i="2"/>
  <c r="KQ5" i="2" s="1"/>
  <c r="IH5" i="2"/>
  <c r="KR5" i="2" s="1"/>
  <c r="II5" i="2"/>
  <c r="KS5" i="2" s="1"/>
  <c r="IE68" i="2"/>
  <c r="KO68" i="2" s="1"/>
  <c r="IF68" i="2"/>
  <c r="KP68" i="2" s="1"/>
  <c r="IG68" i="2"/>
  <c r="KQ68" i="2" s="1"/>
  <c r="IH68" i="2"/>
  <c r="KR68" i="2" s="1"/>
  <c r="II68" i="2"/>
  <c r="KS68" i="2" s="1"/>
  <c r="IE95" i="2"/>
  <c r="KO95" i="2" s="1"/>
  <c r="IF95" i="2"/>
  <c r="KP95" i="2" s="1"/>
  <c r="IG95" i="2"/>
  <c r="KQ95" i="2" s="1"/>
  <c r="IH95" i="2"/>
  <c r="KR95" i="2" s="1"/>
  <c r="II95" i="2"/>
  <c r="KS95" i="2" s="1"/>
  <c r="IE90" i="2"/>
  <c r="KO90" i="2" s="1"/>
  <c r="IF90" i="2"/>
  <c r="KP90" i="2" s="1"/>
  <c r="IG90" i="2"/>
  <c r="KQ90" i="2" s="1"/>
  <c r="IH90" i="2"/>
  <c r="KR90" i="2" s="1"/>
  <c r="II90" i="2"/>
  <c r="KS90" i="2" s="1"/>
  <c r="LR86" i="2" l="1"/>
  <c r="OB86" i="2" s="1"/>
  <c r="QL86" i="2" s="1"/>
  <c r="LR56" i="2"/>
  <c r="OB56" i="2" s="1"/>
  <c r="QL56" i="2" s="1"/>
  <c r="LR64" i="2"/>
  <c r="OB64" i="2" s="1"/>
  <c r="QL64" i="2" s="1"/>
  <c r="LR88" i="2"/>
  <c r="OB88" i="2" s="1"/>
  <c r="QL88" i="2" s="1"/>
  <c r="LR73" i="2"/>
  <c r="OB73" i="2" s="1"/>
  <c r="QL73" i="2" s="1"/>
  <c r="LR70" i="2"/>
  <c r="OB70" i="2" s="1"/>
  <c r="QL70" i="2" s="1"/>
  <c r="LR87" i="2"/>
  <c r="OB87" i="2" s="1"/>
  <c r="QL87" i="2" s="1"/>
  <c r="LR11" i="2"/>
  <c r="OB11" i="2" s="1"/>
  <c r="QL11" i="2" s="1"/>
  <c r="LR66" i="2"/>
  <c r="OB66" i="2" s="1"/>
  <c r="QL66" i="2" s="1"/>
  <c r="LR81" i="2"/>
  <c r="OB81" i="2" s="1"/>
  <c r="QL81" i="2" s="1"/>
  <c r="LR6" i="2"/>
  <c r="OB6" i="2" s="1"/>
  <c r="QL6" i="2" s="1"/>
  <c r="LR48" i="2"/>
  <c r="OB48" i="2" s="1"/>
  <c r="QL48" i="2" s="1"/>
  <c r="LR94" i="2"/>
  <c r="OB94" i="2" s="1"/>
  <c r="QL94" i="2" s="1"/>
  <c r="LR15" i="2"/>
  <c r="OB15" i="2" s="1"/>
  <c r="QL15" i="2" s="1"/>
  <c r="LR53" i="2"/>
  <c r="OB53" i="2" s="1"/>
  <c r="QL53" i="2" s="1"/>
  <c r="LR8" i="2"/>
  <c r="OB8" i="2" s="1"/>
  <c r="QL8" i="2" s="1"/>
  <c r="LR75" i="2"/>
  <c r="OB75" i="2" s="1"/>
  <c r="QL75" i="2" s="1"/>
  <c r="LR7" i="2"/>
  <c r="OB7" i="2" s="1"/>
  <c r="QL7" i="2" s="1"/>
  <c r="LR90" i="2"/>
  <c r="OB90" i="2" s="1"/>
  <c r="QL90" i="2" s="1"/>
  <c r="LR95" i="2"/>
  <c r="OB95" i="2" s="1"/>
  <c r="QL95" i="2" s="1"/>
  <c r="LR68" i="2"/>
  <c r="OB68" i="2" s="1"/>
  <c r="QL68" i="2" s="1"/>
  <c r="LR5" i="2"/>
  <c r="LR16" i="2"/>
  <c r="OB16" i="2" s="1"/>
  <c r="QL16" i="2" s="1"/>
  <c r="LR82" i="2"/>
  <c r="OB82" i="2" s="1"/>
  <c r="QL82" i="2" s="1"/>
  <c r="LR60" i="2"/>
  <c r="OB60" i="2" s="1"/>
  <c r="QL60" i="2" s="1"/>
  <c r="LR79" i="2"/>
  <c r="OB79" i="2" s="1"/>
  <c r="QL79" i="2" s="1"/>
  <c r="LR93" i="2"/>
  <c r="OB93" i="2" s="1"/>
  <c r="QL93" i="2" s="1"/>
  <c r="LR63" i="2"/>
  <c r="OB63" i="2" s="1"/>
  <c r="QL63" i="2" s="1"/>
  <c r="LR84" i="2"/>
  <c r="OB84" i="2" s="1"/>
  <c r="QL84" i="2" s="1"/>
  <c r="LR92" i="2"/>
  <c r="OB92" i="2" s="1"/>
  <c r="QL92" i="2" s="1"/>
  <c r="LR80" i="2"/>
  <c r="OB80" i="2" s="1"/>
  <c r="QL80" i="2" s="1"/>
  <c r="LR77" i="2"/>
  <c r="OB77" i="2" s="1"/>
  <c r="QL77" i="2" s="1"/>
  <c r="LR46" i="2"/>
  <c r="OB46" i="2" s="1"/>
  <c r="QL46" i="2" s="1"/>
  <c r="LR72" i="2"/>
  <c r="OB72" i="2" s="1"/>
  <c r="QL72" i="2" s="1"/>
  <c r="LR33" i="2"/>
  <c r="OB33" i="2" s="1"/>
  <c r="QL33" i="2" s="1"/>
  <c r="LR69" i="2"/>
  <c r="OB69" i="2" s="1"/>
  <c r="QL69" i="2" s="1"/>
  <c r="LR65" i="2"/>
  <c r="OB65" i="2" s="1"/>
  <c r="QL65" i="2" s="1"/>
  <c r="LR47" i="2"/>
  <c r="OB47" i="2" s="1"/>
  <c r="QL47" i="2" s="1"/>
  <c r="LR74" i="2"/>
  <c r="OB74" i="2" s="1"/>
  <c r="QL74" i="2" s="1"/>
  <c r="LR54" i="2"/>
  <c r="OB54" i="2" s="1"/>
  <c r="QL54" i="2" s="1"/>
  <c r="LR44" i="2"/>
  <c r="OB44" i="2" s="1"/>
  <c r="QL44" i="2" s="1"/>
  <c r="LR34" i="2"/>
  <c r="OB34" i="2" s="1"/>
  <c r="QL34" i="2" s="1"/>
  <c r="LR96" i="2"/>
  <c r="OB96" i="2" s="1"/>
  <c r="QL96" i="2" s="1"/>
  <c r="LR71" i="2"/>
  <c r="OB71" i="2" s="1"/>
  <c r="QL71" i="2" s="1"/>
  <c r="LR10" i="2"/>
  <c r="OB10" i="2" s="1"/>
  <c r="QL10" i="2" s="1"/>
  <c r="LR61" i="2"/>
  <c r="OB61" i="2" s="1"/>
  <c r="QL61" i="2" s="1"/>
  <c r="LR85" i="2"/>
  <c r="OB85" i="2" s="1"/>
  <c r="QL85" i="2" s="1"/>
  <c r="LR67" i="2"/>
  <c r="OB67" i="2" s="1"/>
  <c r="QL67" i="2" s="1"/>
  <c r="LQ84" i="2"/>
  <c r="OA84" i="2" s="1"/>
  <c r="QK84" i="2" s="1"/>
  <c r="LQ80" i="2"/>
  <c r="OA80" i="2" s="1"/>
  <c r="QK80" i="2" s="1"/>
  <c r="LQ77" i="2"/>
  <c r="OA77" i="2" s="1"/>
  <c r="QK77" i="2" s="1"/>
  <c r="LQ46" i="2"/>
  <c r="OA46" i="2" s="1"/>
  <c r="QK46" i="2" s="1"/>
  <c r="LQ33" i="2"/>
  <c r="LQ69" i="2"/>
  <c r="OA69" i="2" s="1"/>
  <c r="QK69" i="2" s="1"/>
  <c r="LQ65" i="2"/>
  <c r="OA65" i="2" s="1"/>
  <c r="QK65" i="2" s="1"/>
  <c r="LQ54" i="2"/>
  <c r="OA54" i="2" s="1"/>
  <c r="QK54" i="2" s="1"/>
  <c r="LT59" i="2"/>
  <c r="MY59" i="2"/>
  <c r="LQ86" i="2"/>
  <c r="OA86" i="2" s="1"/>
  <c r="QK86" i="2" s="1"/>
  <c r="LQ73" i="2"/>
  <c r="OA73" i="2" s="1"/>
  <c r="QK73" i="2" s="1"/>
  <c r="LQ70" i="2"/>
  <c r="OA70" i="2" s="1"/>
  <c r="QK70" i="2" s="1"/>
  <c r="LQ66" i="2"/>
  <c r="OA66" i="2" s="1"/>
  <c r="QK66" i="2" s="1"/>
  <c r="LQ7" i="2"/>
  <c r="OA7" i="2" s="1"/>
  <c r="QK7" i="2" s="1"/>
  <c r="LN90" i="2"/>
  <c r="NX90" i="2" s="1"/>
  <c r="QH90" i="2" s="1"/>
  <c r="LP95" i="2"/>
  <c r="NZ95" i="2" s="1"/>
  <c r="QJ95" i="2" s="1"/>
  <c r="LP68" i="2"/>
  <c r="NZ68" i="2" s="1"/>
  <c r="QJ68" i="2" s="1"/>
  <c r="LN68" i="2"/>
  <c r="NX68" i="2" s="1"/>
  <c r="QH68" i="2" s="1"/>
  <c r="LP16" i="2"/>
  <c r="NZ16" i="2" s="1"/>
  <c r="QJ16" i="2" s="1"/>
  <c r="LO48" i="2"/>
  <c r="NY48" i="2" s="1"/>
  <c r="QI48" i="2" s="1"/>
  <c r="LO54" i="2"/>
  <c r="NY54" i="2" s="1"/>
  <c r="QI54" i="2" s="1"/>
  <c r="LO94" i="2"/>
  <c r="NY94" i="2" s="1"/>
  <c r="QI94" i="2" s="1"/>
  <c r="LO15" i="2"/>
  <c r="NY15" i="2" s="1"/>
  <c r="QI15" i="2" s="1"/>
  <c r="LO53" i="2"/>
  <c r="NY53" i="2" s="1"/>
  <c r="QI53" i="2" s="1"/>
  <c r="LP44" i="2"/>
  <c r="NZ44" i="2" s="1"/>
  <c r="QJ44" i="2" s="1"/>
  <c r="LN44" i="2"/>
  <c r="NX44" i="2" s="1"/>
  <c r="QH44" i="2" s="1"/>
  <c r="LO8" i="2"/>
  <c r="NY8" i="2" s="1"/>
  <c r="QI8" i="2" s="1"/>
  <c r="LP34" i="2"/>
  <c r="NZ34" i="2" s="1"/>
  <c r="QJ34" i="2" s="1"/>
  <c r="LN34" i="2"/>
  <c r="NX34" i="2" s="1"/>
  <c r="QH34" i="2" s="1"/>
  <c r="LP96" i="2"/>
  <c r="NZ96" i="2" s="1"/>
  <c r="QJ96" i="2" s="1"/>
  <c r="LN96" i="2"/>
  <c r="NX96" i="2" s="1"/>
  <c r="QH96" i="2" s="1"/>
  <c r="LP71" i="2"/>
  <c r="NZ71" i="2" s="1"/>
  <c r="QJ71" i="2" s="1"/>
  <c r="LN71" i="2"/>
  <c r="NX71" i="2" s="1"/>
  <c r="QH71" i="2" s="1"/>
  <c r="LP10" i="2"/>
  <c r="NZ10" i="2" s="1"/>
  <c r="QJ10" i="2" s="1"/>
  <c r="LN10" i="2"/>
  <c r="NX10" i="2" s="1"/>
  <c r="QH10" i="2" s="1"/>
  <c r="LP61" i="2"/>
  <c r="NZ61" i="2" s="1"/>
  <c r="QJ61" i="2" s="1"/>
  <c r="LN61" i="2"/>
  <c r="NX61" i="2" s="1"/>
  <c r="QH61" i="2" s="1"/>
  <c r="LO75" i="2"/>
  <c r="NY75" i="2" s="1"/>
  <c r="QI75" i="2" s="1"/>
  <c r="LP7" i="2"/>
  <c r="NZ7" i="2" s="1"/>
  <c r="QJ7" i="2" s="1"/>
  <c r="LN7" i="2"/>
  <c r="NX7" i="2" s="1"/>
  <c r="QH7" i="2" s="1"/>
  <c r="LP85" i="2"/>
  <c r="NZ85" i="2" s="1"/>
  <c r="QJ85" i="2" s="1"/>
  <c r="LN85" i="2"/>
  <c r="NX85" i="2" s="1"/>
  <c r="QH85" i="2" s="1"/>
  <c r="LP67" i="2"/>
  <c r="NZ67" i="2" s="1"/>
  <c r="QJ67" i="2" s="1"/>
  <c r="LN67" i="2"/>
  <c r="NX67" i="2" s="1"/>
  <c r="QH67" i="2" s="1"/>
  <c r="LP90" i="2"/>
  <c r="NZ90" i="2" s="1"/>
  <c r="QJ90" i="2" s="1"/>
  <c r="LN95" i="2"/>
  <c r="NX95" i="2" s="1"/>
  <c r="QH95" i="2" s="1"/>
  <c r="LN16" i="2"/>
  <c r="NX16" i="2" s="1"/>
  <c r="QH16" i="2" s="1"/>
  <c r="LP82" i="2"/>
  <c r="NZ82" i="2" s="1"/>
  <c r="QJ82" i="2" s="1"/>
  <c r="LN82" i="2"/>
  <c r="NX82" i="2" s="1"/>
  <c r="QH82" i="2" s="1"/>
  <c r="LP60" i="2"/>
  <c r="NZ60" i="2" s="1"/>
  <c r="QJ60" i="2" s="1"/>
  <c r="LN60" i="2"/>
  <c r="NX60" i="2" s="1"/>
  <c r="QH60" i="2" s="1"/>
  <c r="LP79" i="2"/>
  <c r="NZ79" i="2" s="1"/>
  <c r="QJ79" i="2" s="1"/>
  <c r="LN79" i="2"/>
  <c r="NX79" i="2" s="1"/>
  <c r="QH79" i="2" s="1"/>
  <c r="LP93" i="2"/>
  <c r="NZ93" i="2" s="1"/>
  <c r="QJ93" i="2" s="1"/>
  <c r="LN93" i="2"/>
  <c r="NX93" i="2" s="1"/>
  <c r="QH93" i="2" s="1"/>
  <c r="LP86" i="2"/>
  <c r="NZ86" i="2" s="1"/>
  <c r="QJ86" i="2" s="1"/>
  <c r="LN86" i="2"/>
  <c r="NX86" i="2" s="1"/>
  <c r="QH86" i="2" s="1"/>
  <c r="LP63" i="2"/>
  <c r="NZ63" i="2" s="1"/>
  <c r="QJ63" i="2" s="1"/>
  <c r="LN63" i="2"/>
  <c r="NX63" i="2" s="1"/>
  <c r="QH63" i="2" s="1"/>
  <c r="LO84" i="2"/>
  <c r="NY84" i="2" s="1"/>
  <c r="QI84" i="2" s="1"/>
  <c r="LO56" i="2"/>
  <c r="NY56" i="2" s="1"/>
  <c r="QI56" i="2" s="1"/>
  <c r="LP91" i="2"/>
  <c r="NZ91" i="2" s="1"/>
  <c r="QJ91" i="2" s="1"/>
  <c r="LN91" i="2"/>
  <c r="NX91" i="2" s="1"/>
  <c r="QH91" i="2" s="1"/>
  <c r="LP92" i="2"/>
  <c r="NZ92" i="2" s="1"/>
  <c r="QJ92" i="2" s="1"/>
  <c r="LN92" i="2"/>
  <c r="NX92" i="2" s="1"/>
  <c r="QH92" i="2" s="1"/>
  <c r="LO80" i="2"/>
  <c r="NY80" i="2" s="1"/>
  <c r="QI80" i="2" s="1"/>
  <c r="LO64" i="2"/>
  <c r="NY64" i="2" s="1"/>
  <c r="QI64" i="2" s="1"/>
  <c r="LO77" i="2"/>
  <c r="NY77" i="2" s="1"/>
  <c r="QI77" i="2" s="1"/>
  <c r="LO46" i="2"/>
  <c r="NY46" i="2" s="1"/>
  <c r="QI46" i="2" s="1"/>
  <c r="LO88" i="2"/>
  <c r="NY88" i="2" s="1"/>
  <c r="QI88" i="2" s="1"/>
  <c r="LP73" i="2"/>
  <c r="NZ73" i="2" s="1"/>
  <c r="QJ73" i="2" s="1"/>
  <c r="LN73" i="2"/>
  <c r="NX73" i="2" s="1"/>
  <c r="QH73" i="2" s="1"/>
  <c r="LP72" i="2"/>
  <c r="NZ72" i="2" s="1"/>
  <c r="QJ72" i="2" s="1"/>
  <c r="LN72" i="2"/>
  <c r="NX72" i="2" s="1"/>
  <c r="QH72" i="2" s="1"/>
  <c r="LO33" i="2"/>
  <c r="NY33" i="2" s="1"/>
  <c r="QI33" i="2" s="1"/>
  <c r="LP70" i="2"/>
  <c r="NZ70" i="2" s="1"/>
  <c r="QJ70" i="2" s="1"/>
  <c r="LN70" i="2"/>
  <c r="NX70" i="2" s="1"/>
  <c r="QH70" i="2" s="1"/>
  <c r="LO69" i="2"/>
  <c r="NY69" i="2" s="1"/>
  <c r="QI69" i="2" s="1"/>
  <c r="LO87" i="2"/>
  <c r="NY87" i="2" s="1"/>
  <c r="QI87" i="2" s="1"/>
  <c r="LO11" i="2"/>
  <c r="NY11" i="2" s="1"/>
  <c r="QI11" i="2" s="1"/>
  <c r="LP66" i="2"/>
  <c r="NZ66" i="2" s="1"/>
  <c r="QJ66" i="2" s="1"/>
  <c r="LN66" i="2"/>
  <c r="NX66" i="2" s="1"/>
  <c r="QH66" i="2" s="1"/>
  <c r="LO65" i="2"/>
  <c r="NY65" i="2" s="1"/>
  <c r="QI65" i="2" s="1"/>
  <c r="LO81" i="2"/>
  <c r="NY81" i="2" s="1"/>
  <c r="QI81" i="2" s="1"/>
  <c r="LO6" i="2"/>
  <c r="NY6" i="2" s="1"/>
  <c r="QI6" i="2" s="1"/>
  <c r="LP47" i="2"/>
  <c r="NZ47" i="2" s="1"/>
  <c r="QJ47" i="2" s="1"/>
  <c r="LN47" i="2"/>
  <c r="NX47" i="2" s="1"/>
  <c r="QH47" i="2" s="1"/>
  <c r="LP74" i="2"/>
  <c r="NZ74" i="2" s="1"/>
  <c r="QJ74" i="2" s="1"/>
  <c r="LN74" i="2"/>
  <c r="NX74" i="2" s="1"/>
  <c r="QH74" i="2" s="1"/>
  <c r="LO90" i="2"/>
  <c r="NY90" i="2" s="1"/>
  <c r="QI90" i="2" s="1"/>
  <c r="LO95" i="2"/>
  <c r="NY95" i="2" s="1"/>
  <c r="QI95" i="2" s="1"/>
  <c r="LO68" i="2"/>
  <c r="NY68" i="2" s="1"/>
  <c r="QI68" i="2" s="1"/>
  <c r="LO16" i="2"/>
  <c r="NY16" i="2" s="1"/>
  <c r="QI16" i="2" s="1"/>
  <c r="LO82" i="2"/>
  <c r="NY82" i="2" s="1"/>
  <c r="QI82" i="2" s="1"/>
  <c r="LO60" i="2"/>
  <c r="NY60" i="2" s="1"/>
  <c r="QI60" i="2" s="1"/>
  <c r="LO79" i="2"/>
  <c r="NY79" i="2" s="1"/>
  <c r="QI79" i="2" s="1"/>
  <c r="LO93" i="2"/>
  <c r="NY93" i="2" s="1"/>
  <c r="QI93" i="2" s="1"/>
  <c r="LN97" i="2"/>
  <c r="NX97" i="2" s="1"/>
  <c r="QH97" i="2" s="1"/>
  <c r="LO86" i="2"/>
  <c r="NY86" i="2" s="1"/>
  <c r="QI86" i="2" s="1"/>
  <c r="LO63" i="2"/>
  <c r="NY63" i="2" s="1"/>
  <c r="QI63" i="2" s="1"/>
  <c r="LP84" i="2"/>
  <c r="NZ84" i="2" s="1"/>
  <c r="QJ84" i="2" s="1"/>
  <c r="LN84" i="2"/>
  <c r="NX84" i="2" s="1"/>
  <c r="QH84" i="2" s="1"/>
  <c r="LP56" i="2"/>
  <c r="NZ56" i="2" s="1"/>
  <c r="QJ56" i="2" s="1"/>
  <c r="LN56" i="2"/>
  <c r="NX56" i="2" s="1"/>
  <c r="QH56" i="2" s="1"/>
  <c r="LO91" i="2"/>
  <c r="NY91" i="2" s="1"/>
  <c r="QI91" i="2" s="1"/>
  <c r="LO92" i="2"/>
  <c r="NY92" i="2" s="1"/>
  <c r="QI92" i="2" s="1"/>
  <c r="LP80" i="2"/>
  <c r="NZ80" i="2" s="1"/>
  <c r="QJ80" i="2" s="1"/>
  <c r="LN80" i="2"/>
  <c r="NX80" i="2" s="1"/>
  <c r="QH80" i="2" s="1"/>
  <c r="LP64" i="2"/>
  <c r="NZ64" i="2" s="1"/>
  <c r="QJ64" i="2" s="1"/>
  <c r="LN64" i="2"/>
  <c r="NX64" i="2" s="1"/>
  <c r="QH64" i="2" s="1"/>
  <c r="LP77" i="2"/>
  <c r="NZ77" i="2" s="1"/>
  <c r="QJ77" i="2" s="1"/>
  <c r="LN77" i="2"/>
  <c r="NX77" i="2" s="1"/>
  <c r="QH77" i="2" s="1"/>
  <c r="LP46" i="2"/>
  <c r="NZ46" i="2" s="1"/>
  <c r="QJ46" i="2" s="1"/>
  <c r="LN46" i="2"/>
  <c r="NX46" i="2" s="1"/>
  <c r="QH46" i="2" s="1"/>
  <c r="LP88" i="2"/>
  <c r="NZ88" i="2" s="1"/>
  <c r="QJ88" i="2" s="1"/>
  <c r="LN88" i="2"/>
  <c r="NX88" i="2" s="1"/>
  <c r="QH88" i="2" s="1"/>
  <c r="LO73" i="2"/>
  <c r="NY73" i="2" s="1"/>
  <c r="QI73" i="2" s="1"/>
  <c r="LO72" i="2"/>
  <c r="NY72" i="2" s="1"/>
  <c r="QI72" i="2" s="1"/>
  <c r="LP33" i="2"/>
  <c r="NZ33" i="2" s="1"/>
  <c r="QJ33" i="2" s="1"/>
  <c r="LN33" i="2"/>
  <c r="NX33" i="2" s="1"/>
  <c r="QH33" i="2" s="1"/>
  <c r="LO70" i="2"/>
  <c r="NY70" i="2" s="1"/>
  <c r="QI70" i="2" s="1"/>
  <c r="LP69" i="2"/>
  <c r="NZ69" i="2" s="1"/>
  <c r="QJ69" i="2" s="1"/>
  <c r="LN69" i="2"/>
  <c r="NX69" i="2" s="1"/>
  <c r="QH69" i="2" s="1"/>
  <c r="LP87" i="2"/>
  <c r="NZ87" i="2" s="1"/>
  <c r="QJ87" i="2" s="1"/>
  <c r="LN87" i="2"/>
  <c r="NX87" i="2" s="1"/>
  <c r="QH87" i="2" s="1"/>
  <c r="LP11" i="2"/>
  <c r="NZ11" i="2" s="1"/>
  <c r="QJ11" i="2" s="1"/>
  <c r="LN11" i="2"/>
  <c r="NX11" i="2" s="1"/>
  <c r="QH11" i="2" s="1"/>
  <c r="LO66" i="2"/>
  <c r="NY66" i="2" s="1"/>
  <c r="QI66" i="2" s="1"/>
  <c r="LP65" i="2"/>
  <c r="NZ65" i="2" s="1"/>
  <c r="QJ65" i="2" s="1"/>
  <c r="LN65" i="2"/>
  <c r="NX65" i="2" s="1"/>
  <c r="QH65" i="2" s="1"/>
  <c r="LP81" i="2"/>
  <c r="NZ81" i="2" s="1"/>
  <c r="QJ81" i="2" s="1"/>
  <c r="LN81" i="2"/>
  <c r="NX81" i="2" s="1"/>
  <c r="QH81" i="2" s="1"/>
  <c r="LP6" i="2"/>
  <c r="NZ6" i="2" s="1"/>
  <c r="QJ6" i="2" s="1"/>
  <c r="LN6" i="2"/>
  <c r="NX6" i="2" s="1"/>
  <c r="QH6" i="2" s="1"/>
  <c r="LO47" i="2"/>
  <c r="NY47" i="2" s="1"/>
  <c r="QI47" i="2" s="1"/>
  <c r="LO74" i="2"/>
  <c r="NY74" i="2" s="1"/>
  <c r="QI74" i="2" s="1"/>
  <c r="LP48" i="2"/>
  <c r="NZ48" i="2" s="1"/>
  <c r="QJ48" i="2" s="1"/>
  <c r="LN48" i="2"/>
  <c r="NX48" i="2" s="1"/>
  <c r="QH48" i="2" s="1"/>
  <c r="LP54" i="2"/>
  <c r="NZ54" i="2" s="1"/>
  <c r="QJ54" i="2" s="1"/>
  <c r="LN54" i="2"/>
  <c r="NX54" i="2" s="1"/>
  <c r="QH54" i="2" s="1"/>
  <c r="LP94" i="2"/>
  <c r="NZ94" i="2" s="1"/>
  <c r="QJ94" i="2" s="1"/>
  <c r="LN94" i="2"/>
  <c r="NX94" i="2" s="1"/>
  <c r="QH94" i="2" s="1"/>
  <c r="LP15" i="2"/>
  <c r="NZ15" i="2" s="1"/>
  <c r="QJ15" i="2" s="1"/>
  <c r="LN15" i="2"/>
  <c r="NX15" i="2" s="1"/>
  <c r="QH15" i="2" s="1"/>
  <c r="LP53" i="2"/>
  <c r="NZ53" i="2" s="1"/>
  <c r="QJ53" i="2" s="1"/>
  <c r="LN53" i="2"/>
  <c r="NX53" i="2" s="1"/>
  <c r="QH53" i="2" s="1"/>
  <c r="LO44" i="2"/>
  <c r="NY44" i="2" s="1"/>
  <c r="QI44" i="2" s="1"/>
  <c r="LP8" i="2"/>
  <c r="NZ8" i="2" s="1"/>
  <c r="QJ8" i="2" s="1"/>
  <c r="LN8" i="2"/>
  <c r="NX8" i="2" s="1"/>
  <c r="QH8" i="2" s="1"/>
  <c r="LO34" i="2"/>
  <c r="NY34" i="2" s="1"/>
  <c r="QI34" i="2" s="1"/>
  <c r="LO96" i="2"/>
  <c r="NY96" i="2" s="1"/>
  <c r="QI96" i="2" s="1"/>
  <c r="LO71" i="2"/>
  <c r="NY71" i="2" s="1"/>
  <c r="QI71" i="2" s="1"/>
  <c r="LO10" i="2"/>
  <c r="NY10" i="2" s="1"/>
  <c r="QI10" i="2" s="1"/>
  <c r="LO61" i="2"/>
  <c r="NY61" i="2" s="1"/>
  <c r="QI61" i="2" s="1"/>
  <c r="LP75" i="2"/>
  <c r="NZ75" i="2" s="1"/>
  <c r="QJ75" i="2" s="1"/>
  <c r="LN75" i="2"/>
  <c r="NX75" i="2" s="1"/>
  <c r="QH75" i="2" s="1"/>
  <c r="LO7" i="2"/>
  <c r="NY7" i="2" s="1"/>
  <c r="QI7" i="2" s="1"/>
  <c r="LO85" i="2"/>
  <c r="NY85" i="2" s="1"/>
  <c r="QI85" i="2" s="1"/>
  <c r="LO67" i="2"/>
  <c r="NY67" i="2" s="1"/>
  <c r="QI67" i="2" s="1"/>
  <c r="LM97" i="2"/>
  <c r="NW97" i="2" s="1"/>
  <c r="QG97" i="2" s="1"/>
  <c r="LM84" i="2"/>
  <c r="NW84" i="2" s="1"/>
  <c r="QG84" i="2" s="1"/>
  <c r="LM56" i="2"/>
  <c r="NW56" i="2" s="1"/>
  <c r="QG56" i="2" s="1"/>
  <c r="LM80" i="2"/>
  <c r="NW80" i="2" s="1"/>
  <c r="QG80" i="2" s="1"/>
  <c r="LM64" i="2"/>
  <c r="NW64" i="2" s="1"/>
  <c r="QG64" i="2" s="1"/>
  <c r="LM77" i="2"/>
  <c r="NW77" i="2" s="1"/>
  <c r="QG77" i="2" s="1"/>
  <c r="LM46" i="2"/>
  <c r="NW46" i="2" s="1"/>
  <c r="QG46" i="2" s="1"/>
  <c r="LM88" i="2"/>
  <c r="NW88" i="2" s="1"/>
  <c r="QG88" i="2" s="1"/>
  <c r="LM33" i="2"/>
  <c r="NW33" i="2" s="1"/>
  <c r="QG33" i="2" s="1"/>
  <c r="LM69" i="2"/>
  <c r="NW69" i="2" s="1"/>
  <c r="QG69" i="2" s="1"/>
  <c r="LM87" i="2"/>
  <c r="NW87" i="2" s="1"/>
  <c r="QG87" i="2" s="1"/>
  <c r="LM11" i="2"/>
  <c r="NW11" i="2" s="1"/>
  <c r="QG11" i="2" s="1"/>
  <c r="LM65" i="2"/>
  <c r="NW65" i="2" s="1"/>
  <c r="QG65" i="2" s="1"/>
  <c r="LM81" i="2"/>
  <c r="NW81" i="2" s="1"/>
  <c r="QG81" i="2" s="1"/>
  <c r="LM6" i="2"/>
  <c r="NW6" i="2" s="1"/>
  <c r="QG6" i="2" s="1"/>
  <c r="LM48" i="2"/>
  <c r="NW48" i="2" s="1"/>
  <c r="QG48" i="2" s="1"/>
  <c r="LM54" i="2"/>
  <c r="NW54" i="2" s="1"/>
  <c r="QG54" i="2" s="1"/>
  <c r="LM94" i="2"/>
  <c r="NW94" i="2" s="1"/>
  <c r="QG94" i="2" s="1"/>
  <c r="LM15" i="2"/>
  <c r="NW15" i="2" s="1"/>
  <c r="QG15" i="2" s="1"/>
  <c r="LM53" i="2"/>
  <c r="NW53" i="2" s="1"/>
  <c r="QG53" i="2" s="1"/>
  <c r="LM8" i="2"/>
  <c r="NW8" i="2" s="1"/>
  <c r="QG8" i="2" s="1"/>
  <c r="LM75" i="2"/>
  <c r="NW75" i="2" s="1"/>
  <c r="QG75" i="2" s="1"/>
  <c r="LM90" i="2"/>
  <c r="NW90" i="2" s="1"/>
  <c r="QG90" i="2" s="1"/>
  <c r="LM95" i="2"/>
  <c r="NW95" i="2" s="1"/>
  <c r="QG95" i="2" s="1"/>
  <c r="LM68" i="2"/>
  <c r="NW68" i="2" s="1"/>
  <c r="QG68" i="2" s="1"/>
  <c r="LM5" i="2"/>
  <c r="LM16" i="2"/>
  <c r="NW16" i="2" s="1"/>
  <c r="QG16" i="2" s="1"/>
  <c r="LM82" i="2"/>
  <c r="NW82" i="2" s="1"/>
  <c r="QG82" i="2" s="1"/>
  <c r="LM60" i="2"/>
  <c r="NW60" i="2" s="1"/>
  <c r="QG60" i="2" s="1"/>
  <c r="LM79" i="2"/>
  <c r="NW79" i="2" s="1"/>
  <c r="QG79" i="2" s="1"/>
  <c r="LM86" i="2"/>
  <c r="NW86" i="2" s="1"/>
  <c r="QG86" i="2" s="1"/>
  <c r="LM63" i="2"/>
  <c r="NW63" i="2" s="1"/>
  <c r="QG63" i="2" s="1"/>
  <c r="LM91" i="2"/>
  <c r="NW91" i="2" s="1"/>
  <c r="QG91" i="2" s="1"/>
  <c r="LM92" i="2"/>
  <c r="NW92" i="2" s="1"/>
  <c r="QG92" i="2" s="1"/>
  <c r="LM73" i="2"/>
  <c r="NW73" i="2" s="1"/>
  <c r="QG73" i="2" s="1"/>
  <c r="LM72" i="2"/>
  <c r="NW72" i="2" s="1"/>
  <c r="QG72" i="2" s="1"/>
  <c r="LM70" i="2"/>
  <c r="NW70" i="2" s="1"/>
  <c r="QG70" i="2" s="1"/>
  <c r="LM66" i="2"/>
  <c r="NW66" i="2" s="1"/>
  <c r="QG66" i="2" s="1"/>
  <c r="LM47" i="2"/>
  <c r="NW47" i="2" s="1"/>
  <c r="QG47" i="2" s="1"/>
  <c r="LM74" i="2"/>
  <c r="NW74" i="2" s="1"/>
  <c r="QG74" i="2" s="1"/>
  <c r="LM44" i="2"/>
  <c r="NW44" i="2" s="1"/>
  <c r="QG44" i="2" s="1"/>
  <c r="LM34" i="2"/>
  <c r="NW34" i="2" s="1"/>
  <c r="QG34" i="2" s="1"/>
  <c r="LM96" i="2"/>
  <c r="NW96" i="2" s="1"/>
  <c r="QG96" i="2" s="1"/>
  <c r="LM71" i="2"/>
  <c r="NW71" i="2" s="1"/>
  <c r="QG71" i="2" s="1"/>
  <c r="LM10" i="2"/>
  <c r="NW10" i="2" s="1"/>
  <c r="QG10" i="2" s="1"/>
  <c r="LM61" i="2"/>
  <c r="NW61" i="2" s="1"/>
  <c r="QG61" i="2" s="1"/>
  <c r="LM7" i="2"/>
  <c r="NW7" i="2" s="1"/>
  <c r="QG7" i="2" s="1"/>
  <c r="LM85" i="2"/>
  <c r="NW85" i="2" s="1"/>
  <c r="QG85" i="2" s="1"/>
  <c r="LM67" i="2"/>
  <c r="NW67" i="2" s="1"/>
  <c r="QG67" i="2" s="1"/>
  <c r="LL71" i="2"/>
  <c r="NV71" i="2" s="1"/>
  <c r="QF71" i="2" s="1"/>
  <c r="LL10" i="2"/>
  <c r="NV10" i="2" s="1"/>
  <c r="QF10" i="2" s="1"/>
  <c r="LL61" i="2"/>
  <c r="NV61" i="2" s="1"/>
  <c r="QF61" i="2" s="1"/>
  <c r="LL7" i="2"/>
  <c r="NV7" i="2" s="1"/>
  <c r="QF7" i="2" s="1"/>
  <c r="LL85" i="2"/>
  <c r="NV85" i="2" s="1"/>
  <c r="QF85" i="2" s="1"/>
  <c r="LL67" i="2"/>
  <c r="NV67" i="2" s="1"/>
  <c r="QF67" i="2" s="1"/>
  <c r="LL90" i="2"/>
  <c r="NV90" i="2" s="1"/>
  <c r="QF90" i="2" s="1"/>
  <c r="LL95" i="2"/>
  <c r="NV95" i="2" s="1"/>
  <c r="QF95" i="2" s="1"/>
  <c r="LL68" i="2"/>
  <c r="NV68" i="2" s="1"/>
  <c r="QF68" i="2" s="1"/>
  <c r="LL16" i="2"/>
  <c r="NV16" i="2" s="1"/>
  <c r="QF16" i="2" s="1"/>
  <c r="LL82" i="2"/>
  <c r="NV82" i="2" s="1"/>
  <c r="QF82" i="2" s="1"/>
  <c r="LL60" i="2"/>
  <c r="NV60" i="2" s="1"/>
  <c r="QF60" i="2" s="1"/>
  <c r="LL79" i="2"/>
  <c r="NV79" i="2" s="1"/>
  <c r="QF79" i="2" s="1"/>
  <c r="LL93" i="2"/>
  <c r="NV93" i="2" s="1"/>
  <c r="QF93" i="2" s="1"/>
  <c r="LL86" i="2"/>
  <c r="NV86" i="2" s="1"/>
  <c r="QF86" i="2" s="1"/>
  <c r="LL63" i="2"/>
  <c r="NV63" i="2" s="1"/>
  <c r="QF63" i="2" s="1"/>
  <c r="LL91" i="2"/>
  <c r="NV91" i="2" s="1"/>
  <c r="QF91" i="2" s="1"/>
  <c r="LL92" i="2"/>
  <c r="NV92" i="2" s="1"/>
  <c r="QF92" i="2" s="1"/>
  <c r="LL73" i="2"/>
  <c r="NV73" i="2" s="1"/>
  <c r="QF73" i="2" s="1"/>
  <c r="LL72" i="2"/>
  <c r="NV72" i="2" s="1"/>
  <c r="QF72" i="2" s="1"/>
  <c r="LL70" i="2"/>
  <c r="NV70" i="2" s="1"/>
  <c r="QF70" i="2" s="1"/>
  <c r="LL66" i="2"/>
  <c r="NV66" i="2" s="1"/>
  <c r="QF66" i="2" s="1"/>
  <c r="LL47" i="2"/>
  <c r="NV47" i="2" s="1"/>
  <c r="QF47" i="2" s="1"/>
  <c r="LL74" i="2"/>
  <c r="NV74" i="2" s="1"/>
  <c r="QF74" i="2" s="1"/>
  <c r="LL44" i="2"/>
  <c r="NV44" i="2" s="1"/>
  <c r="QF44" i="2" s="1"/>
  <c r="LL34" i="2"/>
  <c r="NV34" i="2" s="1"/>
  <c r="QF34" i="2" s="1"/>
  <c r="LL96" i="2"/>
  <c r="NV96" i="2" s="1"/>
  <c r="QF96" i="2" s="1"/>
  <c r="LL97" i="2"/>
  <c r="NV97" i="2" s="1"/>
  <c r="QF97" i="2" s="1"/>
  <c r="LL84" i="2"/>
  <c r="NV84" i="2" s="1"/>
  <c r="QF84" i="2" s="1"/>
  <c r="LL56" i="2"/>
  <c r="NV56" i="2" s="1"/>
  <c r="QF56" i="2" s="1"/>
  <c r="LL80" i="2"/>
  <c r="NV80" i="2" s="1"/>
  <c r="QF80" i="2" s="1"/>
  <c r="LL64" i="2"/>
  <c r="NV64" i="2" s="1"/>
  <c r="QF64" i="2" s="1"/>
  <c r="LL77" i="2"/>
  <c r="NV77" i="2" s="1"/>
  <c r="QF77" i="2" s="1"/>
  <c r="LL46" i="2"/>
  <c r="NV46" i="2" s="1"/>
  <c r="QF46" i="2" s="1"/>
  <c r="LL88" i="2"/>
  <c r="NV88" i="2" s="1"/>
  <c r="QF88" i="2" s="1"/>
  <c r="LL33" i="2"/>
  <c r="NV33" i="2" s="1"/>
  <c r="QF33" i="2" s="1"/>
  <c r="LL69" i="2"/>
  <c r="NV69" i="2" s="1"/>
  <c r="QF69" i="2" s="1"/>
  <c r="LL87" i="2"/>
  <c r="NV87" i="2" s="1"/>
  <c r="QF87" i="2" s="1"/>
  <c r="LL11" i="2"/>
  <c r="NV11" i="2" s="1"/>
  <c r="QF11" i="2" s="1"/>
  <c r="LL65" i="2"/>
  <c r="NV65" i="2" s="1"/>
  <c r="QF65" i="2" s="1"/>
  <c r="LL81" i="2"/>
  <c r="NV81" i="2" s="1"/>
  <c r="QF81" i="2" s="1"/>
  <c r="LL6" i="2"/>
  <c r="LL48" i="2"/>
  <c r="NV48" i="2" s="1"/>
  <c r="QF48" i="2" s="1"/>
  <c r="LL54" i="2"/>
  <c r="NV54" i="2" s="1"/>
  <c r="QF54" i="2" s="1"/>
  <c r="LL94" i="2"/>
  <c r="NV94" i="2" s="1"/>
  <c r="QF94" i="2" s="1"/>
  <c r="LL15" i="2"/>
  <c r="NV15" i="2" s="1"/>
  <c r="QF15" i="2" s="1"/>
  <c r="LL53" i="2"/>
  <c r="NV53" i="2" s="1"/>
  <c r="QF53" i="2" s="1"/>
  <c r="LL8" i="2"/>
  <c r="NV8" i="2" s="1"/>
  <c r="QF8" i="2" s="1"/>
  <c r="LL75" i="2"/>
  <c r="NV75" i="2" s="1"/>
  <c r="QF75" i="2" s="1"/>
  <c r="LK97" i="2"/>
  <c r="NU97" i="2" s="1"/>
  <c r="QE97" i="2" s="1"/>
  <c r="LK84" i="2"/>
  <c r="NU84" i="2" s="1"/>
  <c r="QE84" i="2" s="1"/>
  <c r="LK56" i="2"/>
  <c r="NU56" i="2" s="1"/>
  <c r="QE56" i="2" s="1"/>
  <c r="LK80" i="2"/>
  <c r="NU80" i="2" s="1"/>
  <c r="QE80" i="2" s="1"/>
  <c r="LK64" i="2"/>
  <c r="NU64" i="2" s="1"/>
  <c r="QE64" i="2" s="1"/>
  <c r="LK77" i="2"/>
  <c r="NU77" i="2" s="1"/>
  <c r="QE77" i="2" s="1"/>
  <c r="LK46" i="2"/>
  <c r="NU46" i="2" s="1"/>
  <c r="QE46" i="2" s="1"/>
  <c r="LK88" i="2"/>
  <c r="NU88" i="2" s="1"/>
  <c r="QE88" i="2" s="1"/>
  <c r="LK33" i="2"/>
  <c r="NU33" i="2" s="1"/>
  <c r="QE33" i="2" s="1"/>
  <c r="LK69" i="2"/>
  <c r="NU69" i="2" s="1"/>
  <c r="QE69" i="2" s="1"/>
  <c r="LK87" i="2"/>
  <c r="NU87" i="2" s="1"/>
  <c r="QE87" i="2" s="1"/>
  <c r="LK11" i="2"/>
  <c r="NU11" i="2" s="1"/>
  <c r="QE11" i="2" s="1"/>
  <c r="LK65" i="2"/>
  <c r="NU65" i="2" s="1"/>
  <c r="QE65" i="2" s="1"/>
  <c r="LK81" i="2"/>
  <c r="NU81" i="2" s="1"/>
  <c r="QE81" i="2" s="1"/>
  <c r="LK6" i="2"/>
  <c r="NU6" i="2" s="1"/>
  <c r="QE6" i="2" s="1"/>
  <c r="LK48" i="2"/>
  <c r="NU48" i="2" s="1"/>
  <c r="QE48" i="2" s="1"/>
  <c r="LK54" i="2"/>
  <c r="NU54" i="2" s="1"/>
  <c r="QE54" i="2" s="1"/>
  <c r="LK94" i="2"/>
  <c r="NU94" i="2" s="1"/>
  <c r="QE94" i="2" s="1"/>
  <c r="LK15" i="2"/>
  <c r="NU15" i="2" s="1"/>
  <c r="QE15" i="2" s="1"/>
  <c r="LK53" i="2"/>
  <c r="NU53" i="2" s="1"/>
  <c r="QE53" i="2" s="1"/>
  <c r="LK8" i="2"/>
  <c r="NU8" i="2" s="1"/>
  <c r="QE8" i="2" s="1"/>
  <c r="LK75" i="2"/>
  <c r="NU75" i="2" s="1"/>
  <c r="QE75" i="2" s="1"/>
  <c r="LK90" i="2"/>
  <c r="NU90" i="2" s="1"/>
  <c r="QE90" i="2" s="1"/>
  <c r="LK95" i="2"/>
  <c r="NU95" i="2" s="1"/>
  <c r="QE95" i="2" s="1"/>
  <c r="LK68" i="2"/>
  <c r="NU68" i="2" s="1"/>
  <c r="QE68" i="2" s="1"/>
  <c r="LK16" i="2"/>
  <c r="NU16" i="2" s="1"/>
  <c r="QE16" i="2" s="1"/>
  <c r="LK82" i="2"/>
  <c r="NU82" i="2" s="1"/>
  <c r="QE82" i="2" s="1"/>
  <c r="LK60" i="2"/>
  <c r="NU60" i="2" s="1"/>
  <c r="QE60" i="2" s="1"/>
  <c r="LK79" i="2"/>
  <c r="NU79" i="2" s="1"/>
  <c r="QE79" i="2" s="1"/>
  <c r="LK93" i="2"/>
  <c r="NU93" i="2" s="1"/>
  <c r="QE93" i="2" s="1"/>
  <c r="LK86" i="2"/>
  <c r="NU86" i="2" s="1"/>
  <c r="QE86" i="2" s="1"/>
  <c r="LK63" i="2"/>
  <c r="NU63" i="2" s="1"/>
  <c r="QE63" i="2" s="1"/>
  <c r="LK91" i="2"/>
  <c r="NU91" i="2" s="1"/>
  <c r="QE91" i="2" s="1"/>
  <c r="LK92" i="2"/>
  <c r="NU92" i="2" s="1"/>
  <c r="QE92" i="2" s="1"/>
  <c r="LK73" i="2"/>
  <c r="NU73" i="2" s="1"/>
  <c r="QE73" i="2" s="1"/>
  <c r="LK72" i="2"/>
  <c r="NU72" i="2" s="1"/>
  <c r="QE72" i="2" s="1"/>
  <c r="LK70" i="2"/>
  <c r="NU70" i="2" s="1"/>
  <c r="QE70" i="2" s="1"/>
  <c r="LK66" i="2"/>
  <c r="NU66" i="2" s="1"/>
  <c r="QE66" i="2" s="1"/>
  <c r="LK47" i="2"/>
  <c r="NU47" i="2" s="1"/>
  <c r="QE47" i="2" s="1"/>
  <c r="LK74" i="2"/>
  <c r="NU74" i="2" s="1"/>
  <c r="QE74" i="2" s="1"/>
  <c r="LK44" i="2"/>
  <c r="NU44" i="2" s="1"/>
  <c r="QE44" i="2" s="1"/>
  <c r="LK34" i="2"/>
  <c r="NU34" i="2" s="1"/>
  <c r="QE34" i="2" s="1"/>
  <c r="LK96" i="2"/>
  <c r="NU96" i="2" s="1"/>
  <c r="QE96" i="2" s="1"/>
  <c r="LK71" i="2"/>
  <c r="NU71" i="2" s="1"/>
  <c r="QE71" i="2" s="1"/>
  <c r="LK10" i="2"/>
  <c r="NU10" i="2" s="1"/>
  <c r="QE10" i="2" s="1"/>
  <c r="LK89" i="2"/>
  <c r="NU89" i="2" s="1"/>
  <c r="QE89" i="2" s="1"/>
  <c r="LK61" i="2"/>
  <c r="LK7" i="2"/>
  <c r="NU7" i="2" s="1"/>
  <c r="QE7" i="2" s="1"/>
  <c r="LK85" i="2"/>
  <c r="NU85" i="2" s="1"/>
  <c r="QE85" i="2" s="1"/>
  <c r="LK67" i="2"/>
  <c r="NU67" i="2" s="1"/>
  <c r="QE67" i="2" s="1"/>
  <c r="LJ90" i="2"/>
  <c r="NT90" i="2" s="1"/>
  <c r="QD90" i="2" s="1"/>
  <c r="LJ95" i="2"/>
  <c r="NT95" i="2" s="1"/>
  <c r="QD95" i="2" s="1"/>
  <c r="LJ68" i="2"/>
  <c r="NT68" i="2" s="1"/>
  <c r="QD68" i="2" s="1"/>
  <c r="LJ16" i="2"/>
  <c r="NT16" i="2" s="1"/>
  <c r="QD16" i="2" s="1"/>
  <c r="LJ82" i="2"/>
  <c r="NT82" i="2" s="1"/>
  <c r="QD82" i="2" s="1"/>
  <c r="LJ60" i="2"/>
  <c r="NT60" i="2" s="1"/>
  <c r="QD60" i="2" s="1"/>
  <c r="LJ79" i="2"/>
  <c r="NT79" i="2" s="1"/>
  <c r="QD79" i="2" s="1"/>
  <c r="LJ93" i="2"/>
  <c r="NT93" i="2" s="1"/>
  <c r="QD93" i="2" s="1"/>
  <c r="LJ86" i="2"/>
  <c r="NT86" i="2" s="1"/>
  <c r="QD86" i="2" s="1"/>
  <c r="LJ63" i="2"/>
  <c r="NT63" i="2" s="1"/>
  <c r="QD63" i="2" s="1"/>
  <c r="LJ91" i="2"/>
  <c r="NT91" i="2" s="1"/>
  <c r="QD91" i="2" s="1"/>
  <c r="LJ92" i="2"/>
  <c r="NT92" i="2" s="1"/>
  <c r="QD92" i="2" s="1"/>
  <c r="LJ73" i="2"/>
  <c r="NT73" i="2" s="1"/>
  <c r="QD73" i="2" s="1"/>
  <c r="LJ72" i="2"/>
  <c r="NT72" i="2" s="1"/>
  <c r="QD72" i="2" s="1"/>
  <c r="LJ70" i="2"/>
  <c r="NT70" i="2" s="1"/>
  <c r="QD70" i="2" s="1"/>
  <c r="LJ66" i="2"/>
  <c r="NT66" i="2" s="1"/>
  <c r="QD66" i="2" s="1"/>
  <c r="LJ47" i="2"/>
  <c r="NT47" i="2" s="1"/>
  <c r="QD47" i="2" s="1"/>
  <c r="LJ74" i="2"/>
  <c r="NT74" i="2" s="1"/>
  <c r="QD74" i="2" s="1"/>
  <c r="LJ44" i="2"/>
  <c r="NT44" i="2" s="1"/>
  <c r="QD44" i="2" s="1"/>
  <c r="LJ34" i="2"/>
  <c r="NT34" i="2" s="1"/>
  <c r="QD34" i="2" s="1"/>
  <c r="LJ96" i="2"/>
  <c r="NT96" i="2" s="1"/>
  <c r="QD96" i="2" s="1"/>
  <c r="LJ71" i="2"/>
  <c r="NT71" i="2" s="1"/>
  <c r="QD71" i="2" s="1"/>
  <c r="LJ10" i="2"/>
  <c r="NT10" i="2" s="1"/>
  <c r="QD10" i="2" s="1"/>
  <c r="LJ89" i="2"/>
  <c r="NT89" i="2" s="1"/>
  <c r="QD89" i="2" s="1"/>
  <c r="LJ61" i="2"/>
  <c r="LJ7" i="2"/>
  <c r="NT7" i="2" s="1"/>
  <c r="QD7" i="2" s="1"/>
  <c r="LJ85" i="2"/>
  <c r="NT85" i="2" s="1"/>
  <c r="QD85" i="2" s="1"/>
  <c r="LJ67" i="2"/>
  <c r="NT67" i="2" s="1"/>
  <c r="QD67" i="2" s="1"/>
  <c r="LJ97" i="2"/>
  <c r="NT97" i="2" s="1"/>
  <c r="QD97" i="2" s="1"/>
  <c r="LJ84" i="2"/>
  <c r="NT84" i="2" s="1"/>
  <c r="QD84" i="2" s="1"/>
  <c r="LJ56" i="2"/>
  <c r="NT56" i="2" s="1"/>
  <c r="QD56" i="2" s="1"/>
  <c r="LJ80" i="2"/>
  <c r="NT80" i="2" s="1"/>
  <c r="QD80" i="2" s="1"/>
  <c r="LJ64" i="2"/>
  <c r="NT64" i="2" s="1"/>
  <c r="QD64" i="2" s="1"/>
  <c r="LJ77" i="2"/>
  <c r="NT77" i="2" s="1"/>
  <c r="QD77" i="2" s="1"/>
  <c r="LJ46" i="2"/>
  <c r="NT46" i="2" s="1"/>
  <c r="QD46" i="2" s="1"/>
  <c r="LJ88" i="2"/>
  <c r="NT88" i="2" s="1"/>
  <c r="QD88" i="2" s="1"/>
  <c r="LJ33" i="2"/>
  <c r="NT33" i="2" s="1"/>
  <c r="QD33" i="2" s="1"/>
  <c r="LJ69" i="2"/>
  <c r="NT69" i="2" s="1"/>
  <c r="QD69" i="2" s="1"/>
  <c r="LJ87" i="2"/>
  <c r="NT87" i="2" s="1"/>
  <c r="QD87" i="2" s="1"/>
  <c r="LJ11" i="2"/>
  <c r="NT11" i="2" s="1"/>
  <c r="QD11" i="2" s="1"/>
  <c r="LJ65" i="2"/>
  <c r="NT65" i="2" s="1"/>
  <c r="QD65" i="2" s="1"/>
  <c r="LJ81" i="2"/>
  <c r="NT81" i="2" s="1"/>
  <c r="QD81" i="2" s="1"/>
  <c r="LJ6" i="2"/>
  <c r="NT6" i="2" s="1"/>
  <c r="QD6" i="2" s="1"/>
  <c r="LJ48" i="2"/>
  <c r="NT48" i="2" s="1"/>
  <c r="QD48" i="2" s="1"/>
  <c r="LJ54" i="2"/>
  <c r="NT54" i="2" s="1"/>
  <c r="QD54" i="2" s="1"/>
  <c r="LJ94" i="2"/>
  <c r="NT94" i="2" s="1"/>
  <c r="QD94" i="2" s="1"/>
  <c r="LJ15" i="2"/>
  <c r="NT15" i="2" s="1"/>
  <c r="QD15" i="2" s="1"/>
  <c r="LJ53" i="2"/>
  <c r="NT53" i="2" s="1"/>
  <c r="QD53" i="2" s="1"/>
  <c r="LJ8" i="2"/>
  <c r="NT8" i="2" s="1"/>
  <c r="QD8" i="2" s="1"/>
  <c r="LI89" i="2"/>
  <c r="NS89" i="2" s="1"/>
  <c r="QC89" i="2" s="1"/>
  <c r="LJ75" i="2"/>
  <c r="NT75" i="2" s="1"/>
  <c r="QD75" i="2" s="1"/>
  <c r="LH90" i="2"/>
  <c r="NR90" i="2" s="1"/>
  <c r="QB90" i="2" s="1"/>
  <c r="LH95" i="2"/>
  <c r="NR95" i="2" s="1"/>
  <c r="QB95" i="2" s="1"/>
  <c r="LH68" i="2"/>
  <c r="NR68" i="2" s="1"/>
  <c r="QB68" i="2" s="1"/>
  <c r="LH16" i="2"/>
  <c r="NR16" i="2" s="1"/>
  <c r="QB16" i="2" s="1"/>
  <c r="LH82" i="2"/>
  <c r="NR82" i="2" s="1"/>
  <c r="QB82" i="2" s="1"/>
  <c r="LH60" i="2"/>
  <c r="NR60" i="2" s="1"/>
  <c r="QB60" i="2" s="1"/>
  <c r="LH79" i="2"/>
  <c r="NR79" i="2" s="1"/>
  <c r="QB79" i="2" s="1"/>
  <c r="LH93" i="2"/>
  <c r="NR93" i="2" s="1"/>
  <c r="QB93" i="2" s="1"/>
  <c r="LI97" i="2"/>
  <c r="NS97" i="2" s="1"/>
  <c r="QC97" i="2" s="1"/>
  <c r="LG97" i="2"/>
  <c r="NQ97" i="2" s="1"/>
  <c r="QA97" i="2" s="1"/>
  <c r="LH86" i="2"/>
  <c r="NR86" i="2" s="1"/>
  <c r="QB86" i="2" s="1"/>
  <c r="LH63" i="2"/>
  <c r="NR63" i="2" s="1"/>
  <c r="QB63" i="2" s="1"/>
  <c r="LI84" i="2"/>
  <c r="NS84" i="2" s="1"/>
  <c r="QC84" i="2" s="1"/>
  <c r="LG84" i="2"/>
  <c r="NQ84" i="2" s="1"/>
  <c r="QA84" i="2" s="1"/>
  <c r="LI56" i="2"/>
  <c r="NS56" i="2" s="1"/>
  <c r="QC56" i="2" s="1"/>
  <c r="LG56" i="2"/>
  <c r="NQ56" i="2" s="1"/>
  <c r="QA56" i="2" s="1"/>
  <c r="LH91" i="2"/>
  <c r="NR91" i="2" s="1"/>
  <c r="QB91" i="2" s="1"/>
  <c r="LH92" i="2"/>
  <c r="NR92" i="2" s="1"/>
  <c r="QB92" i="2" s="1"/>
  <c r="LI80" i="2"/>
  <c r="NS80" i="2" s="1"/>
  <c r="QC80" i="2" s="1"/>
  <c r="LG80" i="2"/>
  <c r="NQ80" i="2" s="1"/>
  <c r="QA80" i="2" s="1"/>
  <c r="LI64" i="2"/>
  <c r="NS64" i="2" s="1"/>
  <c r="QC64" i="2" s="1"/>
  <c r="LG64" i="2"/>
  <c r="NQ64" i="2" s="1"/>
  <c r="QA64" i="2" s="1"/>
  <c r="LI77" i="2"/>
  <c r="NS77" i="2" s="1"/>
  <c r="QC77" i="2" s="1"/>
  <c r="LG77" i="2"/>
  <c r="NQ77" i="2" s="1"/>
  <c r="QA77" i="2" s="1"/>
  <c r="LI46" i="2"/>
  <c r="NS46" i="2" s="1"/>
  <c r="QC46" i="2" s="1"/>
  <c r="LG46" i="2"/>
  <c r="NQ46" i="2" s="1"/>
  <c r="QA46" i="2" s="1"/>
  <c r="LI88" i="2"/>
  <c r="NS88" i="2" s="1"/>
  <c r="QC88" i="2" s="1"/>
  <c r="LG88" i="2"/>
  <c r="NQ88" i="2" s="1"/>
  <c r="QA88" i="2" s="1"/>
  <c r="LH73" i="2"/>
  <c r="NR73" i="2" s="1"/>
  <c r="QB73" i="2" s="1"/>
  <c r="LH72" i="2"/>
  <c r="NR72" i="2" s="1"/>
  <c r="QB72" i="2" s="1"/>
  <c r="LI33" i="2"/>
  <c r="NS33" i="2" s="1"/>
  <c r="QC33" i="2" s="1"/>
  <c r="LG33" i="2"/>
  <c r="NQ33" i="2" s="1"/>
  <c r="QA33" i="2" s="1"/>
  <c r="LH70" i="2"/>
  <c r="NR70" i="2" s="1"/>
  <c r="QB70" i="2" s="1"/>
  <c r="LI69" i="2"/>
  <c r="NS69" i="2" s="1"/>
  <c r="QC69" i="2" s="1"/>
  <c r="LG69" i="2"/>
  <c r="NQ69" i="2" s="1"/>
  <c r="QA69" i="2" s="1"/>
  <c r="LI87" i="2"/>
  <c r="NS87" i="2" s="1"/>
  <c r="QC87" i="2" s="1"/>
  <c r="LG87" i="2"/>
  <c r="NQ87" i="2" s="1"/>
  <c r="QA87" i="2" s="1"/>
  <c r="LI11" i="2"/>
  <c r="NS11" i="2" s="1"/>
  <c r="QC11" i="2" s="1"/>
  <c r="LG11" i="2"/>
  <c r="NQ11" i="2" s="1"/>
  <c r="QA11" i="2" s="1"/>
  <c r="LH66" i="2"/>
  <c r="NR66" i="2" s="1"/>
  <c r="QB66" i="2" s="1"/>
  <c r="LI65" i="2"/>
  <c r="NS65" i="2" s="1"/>
  <c r="QC65" i="2" s="1"/>
  <c r="LG65" i="2"/>
  <c r="NQ65" i="2" s="1"/>
  <c r="QA65" i="2" s="1"/>
  <c r="LI81" i="2"/>
  <c r="NS81" i="2" s="1"/>
  <c r="QC81" i="2" s="1"/>
  <c r="LG81" i="2"/>
  <c r="NQ81" i="2" s="1"/>
  <c r="QA81" i="2" s="1"/>
  <c r="LI6" i="2"/>
  <c r="NS6" i="2" s="1"/>
  <c r="QC6" i="2" s="1"/>
  <c r="LG6" i="2"/>
  <c r="NQ6" i="2" s="1"/>
  <c r="QA6" i="2" s="1"/>
  <c r="LH47" i="2"/>
  <c r="NR47" i="2" s="1"/>
  <c r="QB47" i="2" s="1"/>
  <c r="LH74" i="2"/>
  <c r="NR74" i="2" s="1"/>
  <c r="QB74" i="2" s="1"/>
  <c r="LI48" i="2"/>
  <c r="NS48" i="2" s="1"/>
  <c r="QC48" i="2" s="1"/>
  <c r="LG48" i="2"/>
  <c r="NQ48" i="2" s="1"/>
  <c r="QA48" i="2" s="1"/>
  <c r="LI54" i="2"/>
  <c r="NS54" i="2" s="1"/>
  <c r="QC54" i="2" s="1"/>
  <c r="LG54" i="2"/>
  <c r="NQ54" i="2" s="1"/>
  <c r="QA54" i="2" s="1"/>
  <c r="LI94" i="2"/>
  <c r="NS94" i="2" s="1"/>
  <c r="QC94" i="2" s="1"/>
  <c r="LG94" i="2"/>
  <c r="NQ94" i="2" s="1"/>
  <c r="QA94" i="2" s="1"/>
  <c r="LI15" i="2"/>
  <c r="NS15" i="2" s="1"/>
  <c r="QC15" i="2" s="1"/>
  <c r="LG15" i="2"/>
  <c r="NQ15" i="2" s="1"/>
  <c r="QA15" i="2" s="1"/>
  <c r="LI53" i="2"/>
  <c r="NS53" i="2" s="1"/>
  <c r="QC53" i="2" s="1"/>
  <c r="LG53" i="2"/>
  <c r="NQ53" i="2" s="1"/>
  <c r="QA53" i="2" s="1"/>
  <c r="LH44" i="2"/>
  <c r="NR44" i="2" s="1"/>
  <c r="QB44" i="2" s="1"/>
  <c r="LI8" i="2"/>
  <c r="NS8" i="2" s="1"/>
  <c r="QC8" i="2" s="1"/>
  <c r="LG8" i="2"/>
  <c r="NQ8" i="2" s="1"/>
  <c r="QA8" i="2" s="1"/>
  <c r="LH34" i="2"/>
  <c r="NR34" i="2" s="1"/>
  <c r="QB34" i="2" s="1"/>
  <c r="LH96" i="2"/>
  <c r="NR96" i="2" s="1"/>
  <c r="QB96" i="2" s="1"/>
  <c r="LH71" i="2"/>
  <c r="NR71" i="2" s="1"/>
  <c r="QB71" i="2" s="1"/>
  <c r="LH10" i="2"/>
  <c r="NR10" i="2" s="1"/>
  <c r="QB10" i="2" s="1"/>
  <c r="LH89" i="2"/>
  <c r="NR89" i="2" s="1"/>
  <c r="QB89" i="2" s="1"/>
  <c r="LH61" i="2"/>
  <c r="NR61" i="2" s="1"/>
  <c r="QB61" i="2" s="1"/>
  <c r="LI75" i="2"/>
  <c r="NS75" i="2" s="1"/>
  <c r="QC75" i="2" s="1"/>
  <c r="LG75" i="2"/>
  <c r="NQ75" i="2" s="1"/>
  <c r="QA75" i="2" s="1"/>
  <c r="LH7" i="2"/>
  <c r="NR7" i="2" s="1"/>
  <c r="QB7" i="2" s="1"/>
  <c r="LH85" i="2"/>
  <c r="NR85" i="2" s="1"/>
  <c r="QB85" i="2" s="1"/>
  <c r="LH67" i="2"/>
  <c r="NR67" i="2" s="1"/>
  <c r="QB67" i="2" s="1"/>
  <c r="LI90" i="2"/>
  <c r="NS90" i="2" s="1"/>
  <c r="QC90" i="2" s="1"/>
  <c r="LG90" i="2"/>
  <c r="NQ90" i="2" s="1"/>
  <c r="QA90" i="2" s="1"/>
  <c r="LI95" i="2"/>
  <c r="NS95" i="2" s="1"/>
  <c r="QC95" i="2" s="1"/>
  <c r="LG95" i="2"/>
  <c r="NQ95" i="2" s="1"/>
  <c r="QA95" i="2" s="1"/>
  <c r="LI68" i="2"/>
  <c r="NS68" i="2" s="1"/>
  <c r="QC68" i="2" s="1"/>
  <c r="LG68" i="2"/>
  <c r="NQ68" i="2" s="1"/>
  <c r="QA68" i="2" s="1"/>
  <c r="LI16" i="2"/>
  <c r="NS16" i="2" s="1"/>
  <c r="QC16" i="2" s="1"/>
  <c r="LG16" i="2"/>
  <c r="NQ16" i="2" s="1"/>
  <c r="QA16" i="2" s="1"/>
  <c r="LI82" i="2"/>
  <c r="NS82" i="2" s="1"/>
  <c r="QC82" i="2" s="1"/>
  <c r="LG82" i="2"/>
  <c r="NQ82" i="2" s="1"/>
  <c r="QA82" i="2" s="1"/>
  <c r="LI60" i="2"/>
  <c r="NS60" i="2" s="1"/>
  <c r="QC60" i="2" s="1"/>
  <c r="LG60" i="2"/>
  <c r="NQ60" i="2" s="1"/>
  <c r="QA60" i="2" s="1"/>
  <c r="LI79" i="2"/>
  <c r="NS79" i="2" s="1"/>
  <c r="QC79" i="2" s="1"/>
  <c r="LG79" i="2"/>
  <c r="NQ79" i="2" s="1"/>
  <c r="QA79" i="2" s="1"/>
  <c r="LI93" i="2"/>
  <c r="NS93" i="2" s="1"/>
  <c r="QC93" i="2" s="1"/>
  <c r="LG93" i="2"/>
  <c r="NQ93" i="2" s="1"/>
  <c r="QA93" i="2" s="1"/>
  <c r="LH97" i="2"/>
  <c r="NR97" i="2" s="1"/>
  <c r="QB97" i="2" s="1"/>
  <c r="LI86" i="2"/>
  <c r="NS86" i="2" s="1"/>
  <c r="QC86" i="2" s="1"/>
  <c r="LG86" i="2"/>
  <c r="NQ86" i="2" s="1"/>
  <c r="QA86" i="2" s="1"/>
  <c r="LI63" i="2"/>
  <c r="NS63" i="2" s="1"/>
  <c r="QC63" i="2" s="1"/>
  <c r="LG63" i="2"/>
  <c r="NQ63" i="2" s="1"/>
  <c r="QA63" i="2" s="1"/>
  <c r="LH84" i="2"/>
  <c r="NR84" i="2" s="1"/>
  <c r="QB84" i="2" s="1"/>
  <c r="LH56" i="2"/>
  <c r="NR56" i="2" s="1"/>
  <c r="QB56" i="2" s="1"/>
  <c r="LI91" i="2"/>
  <c r="LG91" i="2"/>
  <c r="LI92" i="2"/>
  <c r="NS92" i="2" s="1"/>
  <c r="QC92" i="2" s="1"/>
  <c r="LG92" i="2"/>
  <c r="NQ92" i="2" s="1"/>
  <c r="QA92" i="2" s="1"/>
  <c r="LH80" i="2"/>
  <c r="NR80" i="2" s="1"/>
  <c r="QB80" i="2" s="1"/>
  <c r="LH64" i="2"/>
  <c r="NR64" i="2" s="1"/>
  <c r="QB64" i="2" s="1"/>
  <c r="LH77" i="2"/>
  <c r="NR77" i="2" s="1"/>
  <c r="QB77" i="2" s="1"/>
  <c r="LH46" i="2"/>
  <c r="NR46" i="2" s="1"/>
  <c r="QB46" i="2" s="1"/>
  <c r="LH88" i="2"/>
  <c r="NR88" i="2" s="1"/>
  <c r="QB88" i="2" s="1"/>
  <c r="LI73" i="2"/>
  <c r="NS73" i="2" s="1"/>
  <c r="QC73" i="2" s="1"/>
  <c r="LG73" i="2"/>
  <c r="NQ73" i="2" s="1"/>
  <c r="QA73" i="2" s="1"/>
  <c r="LI72" i="2"/>
  <c r="NS72" i="2" s="1"/>
  <c r="QC72" i="2" s="1"/>
  <c r="LG72" i="2"/>
  <c r="NQ72" i="2" s="1"/>
  <c r="QA72" i="2" s="1"/>
  <c r="LH33" i="2"/>
  <c r="NR33" i="2" s="1"/>
  <c r="QB33" i="2" s="1"/>
  <c r="LI70" i="2"/>
  <c r="NS70" i="2" s="1"/>
  <c r="QC70" i="2" s="1"/>
  <c r="LG70" i="2"/>
  <c r="NQ70" i="2" s="1"/>
  <c r="QA70" i="2" s="1"/>
  <c r="LH69" i="2"/>
  <c r="NR69" i="2" s="1"/>
  <c r="QB69" i="2" s="1"/>
  <c r="LH87" i="2"/>
  <c r="NR87" i="2" s="1"/>
  <c r="QB87" i="2" s="1"/>
  <c r="LH11" i="2"/>
  <c r="NR11" i="2" s="1"/>
  <c r="QB11" i="2" s="1"/>
  <c r="LI66" i="2"/>
  <c r="NS66" i="2" s="1"/>
  <c r="QC66" i="2" s="1"/>
  <c r="LG66" i="2"/>
  <c r="NQ66" i="2" s="1"/>
  <c r="LH65" i="2"/>
  <c r="NR65" i="2" s="1"/>
  <c r="QB65" i="2" s="1"/>
  <c r="LH81" i="2"/>
  <c r="NR81" i="2" s="1"/>
  <c r="QB81" i="2" s="1"/>
  <c r="LH6" i="2"/>
  <c r="NR6" i="2" s="1"/>
  <c r="QB6" i="2" s="1"/>
  <c r="LI47" i="2"/>
  <c r="NS47" i="2" s="1"/>
  <c r="QC47" i="2" s="1"/>
  <c r="LG47" i="2"/>
  <c r="NQ47" i="2" s="1"/>
  <c r="QA47" i="2" s="1"/>
  <c r="LI74" i="2"/>
  <c r="NS74" i="2" s="1"/>
  <c r="QC74" i="2" s="1"/>
  <c r="LG74" i="2"/>
  <c r="NQ74" i="2" s="1"/>
  <c r="QA74" i="2" s="1"/>
  <c r="LH48" i="2"/>
  <c r="NR48" i="2" s="1"/>
  <c r="QB48" i="2" s="1"/>
  <c r="LH54" i="2"/>
  <c r="NR54" i="2" s="1"/>
  <c r="QB54" i="2" s="1"/>
  <c r="LH94" i="2"/>
  <c r="NR94" i="2" s="1"/>
  <c r="QB94" i="2" s="1"/>
  <c r="LH15" i="2"/>
  <c r="NR15" i="2" s="1"/>
  <c r="QB15" i="2" s="1"/>
  <c r="LH53" i="2"/>
  <c r="NR53" i="2" s="1"/>
  <c r="QB53" i="2" s="1"/>
  <c r="LI44" i="2"/>
  <c r="NS44" i="2" s="1"/>
  <c r="QC44" i="2" s="1"/>
  <c r="LG44" i="2"/>
  <c r="NQ44" i="2" s="1"/>
  <c r="QA44" i="2" s="1"/>
  <c r="LH8" i="2"/>
  <c r="NR8" i="2" s="1"/>
  <c r="QB8" i="2" s="1"/>
  <c r="LI34" i="2"/>
  <c r="NS34" i="2" s="1"/>
  <c r="QC34" i="2" s="1"/>
  <c r="LG34" i="2"/>
  <c r="NQ34" i="2" s="1"/>
  <c r="QA34" i="2" s="1"/>
  <c r="LI96" i="2"/>
  <c r="NS96" i="2" s="1"/>
  <c r="QC96" i="2" s="1"/>
  <c r="LG96" i="2"/>
  <c r="NQ96" i="2" s="1"/>
  <c r="QA96" i="2" s="1"/>
  <c r="LI71" i="2"/>
  <c r="NS71" i="2" s="1"/>
  <c r="QC71" i="2" s="1"/>
  <c r="LG71" i="2"/>
  <c r="NQ71" i="2" s="1"/>
  <c r="QA71" i="2" s="1"/>
  <c r="LI10" i="2"/>
  <c r="NS10" i="2" s="1"/>
  <c r="QC10" i="2" s="1"/>
  <c r="LG10" i="2"/>
  <c r="NQ10" i="2" s="1"/>
  <c r="QA10" i="2" s="1"/>
  <c r="LG89" i="2"/>
  <c r="NQ89" i="2" s="1"/>
  <c r="QA89" i="2" s="1"/>
  <c r="LI61" i="2"/>
  <c r="NS61" i="2" s="1"/>
  <c r="QC61" i="2" s="1"/>
  <c r="LG61" i="2"/>
  <c r="NQ61" i="2" s="1"/>
  <c r="QA61" i="2" s="1"/>
  <c r="LH75" i="2"/>
  <c r="NR75" i="2" s="1"/>
  <c r="QB75" i="2" s="1"/>
  <c r="LI7" i="2"/>
  <c r="NS7" i="2" s="1"/>
  <c r="QC7" i="2" s="1"/>
  <c r="LG7" i="2"/>
  <c r="NQ7" i="2" s="1"/>
  <c r="QA7" i="2" s="1"/>
  <c r="LI85" i="2"/>
  <c r="NS85" i="2" s="1"/>
  <c r="QC85" i="2" s="1"/>
  <c r="LG85" i="2"/>
  <c r="NQ85" i="2" s="1"/>
  <c r="QA85" i="2" s="1"/>
  <c r="LI67" i="2"/>
  <c r="NS67" i="2" s="1"/>
  <c r="QC67" i="2" s="1"/>
  <c r="LG67" i="2"/>
  <c r="NQ67" i="2" s="1"/>
  <c r="QA67" i="2" s="1"/>
  <c r="LF90" i="2"/>
  <c r="NP90" i="2" s="1"/>
  <c r="PZ90" i="2" s="1"/>
  <c r="LF95" i="2"/>
  <c r="NP95" i="2" s="1"/>
  <c r="PZ95" i="2" s="1"/>
  <c r="LF68" i="2"/>
  <c r="NP68" i="2" s="1"/>
  <c r="PZ68" i="2" s="1"/>
  <c r="LF5" i="2"/>
  <c r="NP5" i="2" s="1"/>
  <c r="PZ5" i="2" s="1"/>
  <c r="LF82" i="2"/>
  <c r="NP82" i="2" s="1"/>
  <c r="PZ82" i="2" s="1"/>
  <c r="LF60" i="2"/>
  <c r="NP60" i="2" s="1"/>
  <c r="PZ60" i="2" s="1"/>
  <c r="LF79" i="2"/>
  <c r="NP79" i="2" s="1"/>
  <c r="PZ79" i="2" s="1"/>
  <c r="LF93" i="2"/>
  <c r="NP93" i="2" s="1"/>
  <c r="PZ93" i="2" s="1"/>
  <c r="LF86" i="2"/>
  <c r="NP86" i="2" s="1"/>
  <c r="PZ86" i="2" s="1"/>
  <c r="LF63" i="2"/>
  <c r="NP63" i="2" s="1"/>
  <c r="PZ63" i="2" s="1"/>
  <c r="LF91" i="2"/>
  <c r="NP91" i="2" s="1"/>
  <c r="PZ91" i="2" s="1"/>
  <c r="LF92" i="2"/>
  <c r="NP92" i="2" s="1"/>
  <c r="PZ92" i="2" s="1"/>
  <c r="LF73" i="2"/>
  <c r="NP73" i="2" s="1"/>
  <c r="PZ73" i="2" s="1"/>
  <c r="LF72" i="2"/>
  <c r="NP72" i="2" s="1"/>
  <c r="PZ72" i="2" s="1"/>
  <c r="LF70" i="2"/>
  <c r="NP70" i="2" s="1"/>
  <c r="PZ70" i="2" s="1"/>
  <c r="LF66" i="2"/>
  <c r="NP66" i="2" s="1"/>
  <c r="PZ66" i="2" s="1"/>
  <c r="LF47" i="2"/>
  <c r="NP47" i="2" s="1"/>
  <c r="PZ47" i="2" s="1"/>
  <c r="LF74" i="2"/>
  <c r="NP74" i="2" s="1"/>
  <c r="PZ74" i="2" s="1"/>
  <c r="LF44" i="2"/>
  <c r="NP44" i="2" s="1"/>
  <c r="PZ44" i="2" s="1"/>
  <c r="LF34" i="2"/>
  <c r="NP34" i="2" s="1"/>
  <c r="PZ34" i="2" s="1"/>
  <c r="LF96" i="2"/>
  <c r="NP96" i="2" s="1"/>
  <c r="PZ96" i="2" s="1"/>
  <c r="LF71" i="2"/>
  <c r="NP71" i="2" s="1"/>
  <c r="PZ71" i="2" s="1"/>
  <c r="LF10" i="2"/>
  <c r="NP10" i="2" s="1"/>
  <c r="PZ10" i="2" s="1"/>
  <c r="LF89" i="2"/>
  <c r="NP89" i="2" s="1"/>
  <c r="PZ89" i="2" s="1"/>
  <c r="LF61" i="2"/>
  <c r="LF7" i="2"/>
  <c r="NP7" i="2" s="1"/>
  <c r="PZ7" i="2" s="1"/>
  <c r="LF85" i="2"/>
  <c r="NP85" i="2" s="1"/>
  <c r="PZ85" i="2" s="1"/>
  <c r="LF67" i="2"/>
  <c r="NP67" i="2" s="1"/>
  <c r="PZ67" i="2" s="1"/>
  <c r="LF97" i="2"/>
  <c r="NP97" i="2" s="1"/>
  <c r="PZ97" i="2" s="1"/>
  <c r="LF84" i="2"/>
  <c r="NP84" i="2" s="1"/>
  <c r="PZ84" i="2" s="1"/>
  <c r="LF56" i="2"/>
  <c r="NP56" i="2" s="1"/>
  <c r="PZ56" i="2" s="1"/>
  <c r="LF80" i="2"/>
  <c r="NP80" i="2" s="1"/>
  <c r="PZ80" i="2" s="1"/>
  <c r="LF64" i="2"/>
  <c r="NP64" i="2" s="1"/>
  <c r="PZ64" i="2" s="1"/>
  <c r="LF77" i="2"/>
  <c r="NP77" i="2" s="1"/>
  <c r="PZ77" i="2" s="1"/>
  <c r="LF46" i="2"/>
  <c r="NP46" i="2" s="1"/>
  <c r="PZ46" i="2" s="1"/>
  <c r="LF88" i="2"/>
  <c r="NP88" i="2" s="1"/>
  <c r="PZ88" i="2" s="1"/>
  <c r="LF33" i="2"/>
  <c r="NP33" i="2" s="1"/>
  <c r="PZ33" i="2" s="1"/>
  <c r="LF69" i="2"/>
  <c r="NP69" i="2" s="1"/>
  <c r="PZ69" i="2" s="1"/>
  <c r="LF87" i="2"/>
  <c r="NP87" i="2" s="1"/>
  <c r="PZ87" i="2" s="1"/>
  <c r="LF11" i="2"/>
  <c r="NP11" i="2" s="1"/>
  <c r="PZ11" i="2" s="1"/>
  <c r="LF65" i="2"/>
  <c r="NP65" i="2" s="1"/>
  <c r="PZ65" i="2" s="1"/>
  <c r="LF81" i="2"/>
  <c r="NP81" i="2" s="1"/>
  <c r="PZ81" i="2" s="1"/>
  <c r="LF6" i="2"/>
  <c r="NP6" i="2" s="1"/>
  <c r="PZ6" i="2" s="1"/>
  <c r="LF48" i="2"/>
  <c r="NP48" i="2" s="1"/>
  <c r="PZ48" i="2" s="1"/>
  <c r="LF54" i="2"/>
  <c r="NP54" i="2" s="1"/>
  <c r="PZ54" i="2" s="1"/>
  <c r="LF94" i="2"/>
  <c r="NP94" i="2" s="1"/>
  <c r="PZ94" i="2" s="1"/>
  <c r="LF15" i="2"/>
  <c r="NP15" i="2" s="1"/>
  <c r="PZ15" i="2" s="1"/>
  <c r="LF53" i="2"/>
  <c r="NP53" i="2" s="1"/>
  <c r="PZ53" i="2" s="1"/>
  <c r="LF8" i="2"/>
  <c r="NP8" i="2" s="1"/>
  <c r="PZ8" i="2" s="1"/>
  <c r="LF75" i="2"/>
  <c r="NP75" i="2" s="1"/>
  <c r="PZ75" i="2" s="1"/>
  <c r="LE68" i="2"/>
  <c r="NO68" i="2" s="1"/>
  <c r="PY68" i="2" s="1"/>
  <c r="LE16" i="2"/>
  <c r="NO16" i="2" s="1"/>
  <c r="PY16" i="2" s="1"/>
  <c r="LE60" i="2"/>
  <c r="NO60" i="2" s="1"/>
  <c r="PY60" i="2" s="1"/>
  <c r="LE79" i="2"/>
  <c r="NO79" i="2" s="1"/>
  <c r="PY79" i="2" s="1"/>
  <c r="LE93" i="2"/>
  <c r="NO93" i="2" s="1"/>
  <c r="PY93" i="2" s="1"/>
  <c r="LE86" i="2"/>
  <c r="NO86" i="2" s="1"/>
  <c r="PY86" i="2" s="1"/>
  <c r="LE91" i="2"/>
  <c r="NO91" i="2" s="1"/>
  <c r="PY91" i="2" s="1"/>
  <c r="LE97" i="2"/>
  <c r="NO97" i="2" s="1"/>
  <c r="PY97" i="2" s="1"/>
  <c r="LE84" i="2"/>
  <c r="NO84" i="2" s="1"/>
  <c r="PY84" i="2" s="1"/>
  <c r="LE56" i="2"/>
  <c r="NO56" i="2" s="1"/>
  <c r="PY56" i="2" s="1"/>
  <c r="LE80" i="2"/>
  <c r="NO80" i="2" s="1"/>
  <c r="PY80" i="2" s="1"/>
  <c r="LE64" i="2"/>
  <c r="NO64" i="2" s="1"/>
  <c r="PY64" i="2" s="1"/>
  <c r="LE77" i="2"/>
  <c r="NO77" i="2" s="1"/>
  <c r="PY77" i="2" s="1"/>
  <c r="LE46" i="2"/>
  <c r="NO46" i="2" s="1"/>
  <c r="PY46" i="2" s="1"/>
  <c r="LE88" i="2"/>
  <c r="NO88" i="2" s="1"/>
  <c r="PY88" i="2" s="1"/>
  <c r="LE33" i="2"/>
  <c r="NO33" i="2" s="1"/>
  <c r="PY33" i="2" s="1"/>
  <c r="LE69" i="2"/>
  <c r="NO69" i="2" s="1"/>
  <c r="PY69" i="2" s="1"/>
  <c r="LE87" i="2"/>
  <c r="NO87" i="2" s="1"/>
  <c r="PY87" i="2" s="1"/>
  <c r="LE11" i="2"/>
  <c r="NO11" i="2" s="1"/>
  <c r="PY11" i="2" s="1"/>
  <c r="LE65" i="2"/>
  <c r="NO65" i="2" s="1"/>
  <c r="PY65" i="2" s="1"/>
  <c r="LE81" i="2"/>
  <c r="NO81" i="2" s="1"/>
  <c r="PY81" i="2" s="1"/>
  <c r="LE6" i="2"/>
  <c r="LE48" i="2"/>
  <c r="NO48" i="2" s="1"/>
  <c r="PY48" i="2" s="1"/>
  <c r="LE54" i="2"/>
  <c r="NO54" i="2" s="1"/>
  <c r="PY54" i="2" s="1"/>
  <c r="LE94" i="2"/>
  <c r="NO94" i="2" s="1"/>
  <c r="PY94" i="2" s="1"/>
  <c r="LE15" i="2"/>
  <c r="NO15" i="2" s="1"/>
  <c r="PY15" i="2" s="1"/>
  <c r="LE53" i="2"/>
  <c r="NO53" i="2" s="1"/>
  <c r="PY53" i="2" s="1"/>
  <c r="LE8" i="2"/>
  <c r="NO8" i="2" s="1"/>
  <c r="PY8" i="2" s="1"/>
  <c r="LE75" i="2"/>
  <c r="NO75" i="2" s="1"/>
  <c r="PY75" i="2" s="1"/>
  <c r="LE90" i="2"/>
  <c r="NO90" i="2" s="1"/>
  <c r="PY90" i="2" s="1"/>
  <c r="LE95" i="2"/>
  <c r="NO95" i="2" s="1"/>
  <c r="PY95" i="2" s="1"/>
  <c r="LE82" i="2"/>
  <c r="NO82" i="2" s="1"/>
  <c r="PY82" i="2" s="1"/>
  <c r="LE63" i="2"/>
  <c r="NO63" i="2" s="1"/>
  <c r="PY63" i="2" s="1"/>
  <c r="LE92" i="2"/>
  <c r="NO92" i="2" s="1"/>
  <c r="PY92" i="2" s="1"/>
  <c r="LE73" i="2"/>
  <c r="NO73" i="2" s="1"/>
  <c r="PY73" i="2" s="1"/>
  <c r="LE72" i="2"/>
  <c r="NO72" i="2" s="1"/>
  <c r="PY72" i="2" s="1"/>
  <c r="LE70" i="2"/>
  <c r="NO70" i="2" s="1"/>
  <c r="PY70" i="2" s="1"/>
  <c r="LE66" i="2"/>
  <c r="NO66" i="2" s="1"/>
  <c r="PY66" i="2" s="1"/>
  <c r="LE47" i="2"/>
  <c r="NO47" i="2" s="1"/>
  <c r="PY47" i="2" s="1"/>
  <c r="LE74" i="2"/>
  <c r="NO74" i="2" s="1"/>
  <c r="PY74" i="2" s="1"/>
  <c r="LE44" i="2"/>
  <c r="NO44" i="2" s="1"/>
  <c r="PY44" i="2" s="1"/>
  <c r="LE34" i="2"/>
  <c r="NO34" i="2" s="1"/>
  <c r="PY34" i="2" s="1"/>
  <c r="LE96" i="2"/>
  <c r="NO96" i="2" s="1"/>
  <c r="PY96" i="2" s="1"/>
  <c r="LE71" i="2"/>
  <c r="NO71" i="2" s="1"/>
  <c r="PY71" i="2" s="1"/>
  <c r="LE10" i="2"/>
  <c r="NO10" i="2" s="1"/>
  <c r="PY10" i="2" s="1"/>
  <c r="LE89" i="2"/>
  <c r="NO89" i="2" s="1"/>
  <c r="PY89" i="2" s="1"/>
  <c r="LE61" i="2"/>
  <c r="NO61" i="2" s="1"/>
  <c r="PY61" i="2" s="1"/>
  <c r="LE7" i="2"/>
  <c r="NO7" i="2" s="1"/>
  <c r="PY7" i="2" s="1"/>
  <c r="LE85" i="2"/>
  <c r="NO85" i="2" s="1"/>
  <c r="PY85" i="2" s="1"/>
  <c r="LE67" i="2"/>
  <c r="NO67" i="2" s="1"/>
  <c r="PY67" i="2" s="1"/>
  <c r="LD90" i="2"/>
  <c r="NN90" i="2" s="1"/>
  <c r="PX90" i="2" s="1"/>
  <c r="LD95" i="2"/>
  <c r="NN95" i="2" s="1"/>
  <c r="PX95" i="2" s="1"/>
  <c r="LD68" i="2"/>
  <c r="NN68" i="2" s="1"/>
  <c r="PX68" i="2" s="1"/>
  <c r="LD5" i="2"/>
  <c r="LD16" i="2"/>
  <c r="NN16" i="2" s="1"/>
  <c r="PX16" i="2" s="1"/>
  <c r="LD82" i="2"/>
  <c r="NN82" i="2" s="1"/>
  <c r="PX82" i="2" s="1"/>
  <c r="LD60" i="2"/>
  <c r="NN60" i="2" s="1"/>
  <c r="PX60" i="2" s="1"/>
  <c r="LD79" i="2"/>
  <c r="NN79" i="2" s="1"/>
  <c r="PX79" i="2" s="1"/>
  <c r="LD93" i="2"/>
  <c r="NN93" i="2" s="1"/>
  <c r="PX93" i="2" s="1"/>
  <c r="LD86" i="2"/>
  <c r="NN86" i="2" s="1"/>
  <c r="PX86" i="2" s="1"/>
  <c r="LD63" i="2"/>
  <c r="NN63" i="2" s="1"/>
  <c r="PX63" i="2" s="1"/>
  <c r="LD91" i="2"/>
  <c r="NN91" i="2" s="1"/>
  <c r="PX91" i="2" s="1"/>
  <c r="LD92" i="2"/>
  <c r="NN92" i="2" s="1"/>
  <c r="PX92" i="2" s="1"/>
  <c r="LD73" i="2"/>
  <c r="NN73" i="2" s="1"/>
  <c r="PX73" i="2" s="1"/>
  <c r="LD72" i="2"/>
  <c r="NN72" i="2" s="1"/>
  <c r="PX72" i="2" s="1"/>
  <c r="LD70" i="2"/>
  <c r="NN70" i="2" s="1"/>
  <c r="PX70" i="2" s="1"/>
  <c r="LD66" i="2"/>
  <c r="NN66" i="2" s="1"/>
  <c r="PX66" i="2" s="1"/>
  <c r="LD47" i="2"/>
  <c r="NN47" i="2" s="1"/>
  <c r="PX47" i="2" s="1"/>
  <c r="LD74" i="2"/>
  <c r="NN74" i="2" s="1"/>
  <c r="PX74" i="2" s="1"/>
  <c r="LD44" i="2"/>
  <c r="NN44" i="2" s="1"/>
  <c r="PX44" i="2" s="1"/>
  <c r="LD34" i="2"/>
  <c r="NN34" i="2" s="1"/>
  <c r="PX34" i="2" s="1"/>
  <c r="LD96" i="2"/>
  <c r="NN96" i="2" s="1"/>
  <c r="PX96" i="2" s="1"/>
  <c r="LD71" i="2"/>
  <c r="NN71" i="2" s="1"/>
  <c r="PX71" i="2" s="1"/>
  <c r="LD10" i="2"/>
  <c r="NN10" i="2" s="1"/>
  <c r="PX10" i="2" s="1"/>
  <c r="LD89" i="2"/>
  <c r="NN89" i="2" s="1"/>
  <c r="PX89" i="2" s="1"/>
  <c r="LD61" i="2"/>
  <c r="NN61" i="2" s="1"/>
  <c r="PX61" i="2" s="1"/>
  <c r="LD7" i="2"/>
  <c r="NN7" i="2" s="1"/>
  <c r="PX7" i="2" s="1"/>
  <c r="LD85" i="2"/>
  <c r="NN85" i="2" s="1"/>
  <c r="PX85" i="2" s="1"/>
  <c r="LD67" i="2"/>
  <c r="NN67" i="2" s="1"/>
  <c r="PX67" i="2" s="1"/>
  <c r="LD97" i="2"/>
  <c r="NN97" i="2" s="1"/>
  <c r="PX97" i="2" s="1"/>
  <c r="LD84" i="2"/>
  <c r="NN84" i="2" s="1"/>
  <c r="PX84" i="2" s="1"/>
  <c r="LD56" i="2"/>
  <c r="NN56" i="2" s="1"/>
  <c r="PX56" i="2" s="1"/>
  <c r="LD80" i="2"/>
  <c r="NN80" i="2" s="1"/>
  <c r="PX80" i="2" s="1"/>
  <c r="LD64" i="2"/>
  <c r="NN64" i="2" s="1"/>
  <c r="PX64" i="2" s="1"/>
  <c r="LD77" i="2"/>
  <c r="NN77" i="2" s="1"/>
  <c r="PX77" i="2" s="1"/>
  <c r="LD46" i="2"/>
  <c r="NN46" i="2" s="1"/>
  <c r="PX46" i="2" s="1"/>
  <c r="LD88" i="2"/>
  <c r="NN88" i="2" s="1"/>
  <c r="PX88" i="2" s="1"/>
  <c r="LD33" i="2"/>
  <c r="NN33" i="2" s="1"/>
  <c r="PX33" i="2" s="1"/>
  <c r="LD69" i="2"/>
  <c r="NN69" i="2" s="1"/>
  <c r="PX69" i="2" s="1"/>
  <c r="LD87" i="2"/>
  <c r="NN87" i="2" s="1"/>
  <c r="PX87" i="2" s="1"/>
  <c r="LD11" i="2"/>
  <c r="NN11" i="2" s="1"/>
  <c r="PX11" i="2" s="1"/>
  <c r="LD65" i="2"/>
  <c r="NN65" i="2" s="1"/>
  <c r="PX65" i="2" s="1"/>
  <c r="LD81" i="2"/>
  <c r="NN81" i="2" s="1"/>
  <c r="PX81" i="2" s="1"/>
  <c r="LD6" i="2"/>
  <c r="NN6" i="2" s="1"/>
  <c r="PX6" i="2" s="1"/>
  <c r="LD48" i="2"/>
  <c r="NN48" i="2" s="1"/>
  <c r="PX48" i="2" s="1"/>
  <c r="LD54" i="2"/>
  <c r="NN54" i="2" s="1"/>
  <c r="PX54" i="2" s="1"/>
  <c r="LD94" i="2"/>
  <c r="NN94" i="2" s="1"/>
  <c r="PX94" i="2" s="1"/>
  <c r="LD15" i="2"/>
  <c r="NN15" i="2" s="1"/>
  <c r="PX15" i="2" s="1"/>
  <c r="LD53" i="2"/>
  <c r="NN53" i="2" s="1"/>
  <c r="PX53" i="2" s="1"/>
  <c r="LD8" i="2"/>
  <c r="NN8" i="2" s="1"/>
  <c r="PX8" i="2" s="1"/>
  <c r="LD75" i="2"/>
  <c r="NN75" i="2" s="1"/>
  <c r="PX75" i="2" s="1"/>
  <c r="LC90" i="2"/>
  <c r="NM90" i="2" s="1"/>
  <c r="PW90" i="2" s="1"/>
  <c r="LC5" i="2"/>
  <c r="LC16" i="2"/>
  <c r="NM16" i="2" s="1"/>
  <c r="PW16" i="2" s="1"/>
  <c r="LC60" i="2"/>
  <c r="NM60" i="2" s="1"/>
  <c r="PW60" i="2" s="1"/>
  <c r="LC79" i="2"/>
  <c r="NM79" i="2" s="1"/>
  <c r="PW79" i="2" s="1"/>
  <c r="LC93" i="2"/>
  <c r="NM93" i="2" s="1"/>
  <c r="PW93" i="2" s="1"/>
  <c r="LC86" i="2"/>
  <c r="NM86" i="2" s="1"/>
  <c r="PW86" i="2" s="1"/>
  <c r="LC63" i="2"/>
  <c r="NM63" i="2" s="1"/>
  <c r="PW63" i="2" s="1"/>
  <c r="LC91" i="2"/>
  <c r="NM91" i="2" s="1"/>
  <c r="PW91" i="2" s="1"/>
  <c r="LC92" i="2"/>
  <c r="NM92" i="2" s="1"/>
  <c r="PW92" i="2" s="1"/>
  <c r="LC72" i="2"/>
  <c r="NM72" i="2" s="1"/>
  <c r="PW72" i="2" s="1"/>
  <c r="LC97" i="2"/>
  <c r="NM97" i="2" s="1"/>
  <c r="PW97" i="2" s="1"/>
  <c r="LC84" i="2"/>
  <c r="NM84" i="2" s="1"/>
  <c r="PW84" i="2" s="1"/>
  <c r="LC56" i="2"/>
  <c r="NM56" i="2" s="1"/>
  <c r="PW56" i="2" s="1"/>
  <c r="LC80" i="2"/>
  <c r="NM80" i="2" s="1"/>
  <c r="PW80" i="2" s="1"/>
  <c r="LC64" i="2"/>
  <c r="NM64" i="2" s="1"/>
  <c r="PW64" i="2" s="1"/>
  <c r="LC77" i="2"/>
  <c r="NM77" i="2" s="1"/>
  <c r="PW77" i="2" s="1"/>
  <c r="LC46" i="2"/>
  <c r="NM46" i="2" s="1"/>
  <c r="PW46" i="2" s="1"/>
  <c r="LC88" i="2"/>
  <c r="NM88" i="2" s="1"/>
  <c r="PW88" i="2" s="1"/>
  <c r="LC33" i="2"/>
  <c r="NM33" i="2" s="1"/>
  <c r="PW33" i="2" s="1"/>
  <c r="LC69" i="2"/>
  <c r="NM69" i="2" s="1"/>
  <c r="PW69" i="2" s="1"/>
  <c r="LC87" i="2"/>
  <c r="NM87" i="2" s="1"/>
  <c r="PW87" i="2" s="1"/>
  <c r="LC11" i="2"/>
  <c r="NM11" i="2" s="1"/>
  <c r="PW11" i="2" s="1"/>
  <c r="LC65" i="2"/>
  <c r="NM65" i="2" s="1"/>
  <c r="PW65" i="2" s="1"/>
  <c r="LC81" i="2"/>
  <c r="NM81" i="2" s="1"/>
  <c r="PW81" i="2" s="1"/>
  <c r="LC6" i="2"/>
  <c r="NM6" i="2" s="1"/>
  <c r="PW6" i="2" s="1"/>
  <c r="LC48" i="2"/>
  <c r="NM48" i="2" s="1"/>
  <c r="PW48" i="2" s="1"/>
  <c r="LC54" i="2"/>
  <c r="NM54" i="2" s="1"/>
  <c r="PW54" i="2" s="1"/>
  <c r="LC94" i="2"/>
  <c r="NM94" i="2" s="1"/>
  <c r="PW94" i="2" s="1"/>
  <c r="LC15" i="2"/>
  <c r="NM15" i="2" s="1"/>
  <c r="PW15" i="2" s="1"/>
  <c r="LC53" i="2"/>
  <c r="NM53" i="2" s="1"/>
  <c r="PW53" i="2" s="1"/>
  <c r="LC8" i="2"/>
  <c r="NM8" i="2" s="1"/>
  <c r="PW8" i="2" s="1"/>
  <c r="LC75" i="2"/>
  <c r="NM75" i="2" s="1"/>
  <c r="PW75" i="2" s="1"/>
  <c r="LC68" i="2"/>
  <c r="NM68" i="2" s="1"/>
  <c r="PW68" i="2" s="1"/>
  <c r="LC82" i="2"/>
  <c r="NM82" i="2" s="1"/>
  <c r="PW82" i="2" s="1"/>
  <c r="LC73" i="2"/>
  <c r="NM73" i="2" s="1"/>
  <c r="PW73" i="2" s="1"/>
  <c r="LC70" i="2"/>
  <c r="NM70" i="2" s="1"/>
  <c r="PW70" i="2" s="1"/>
  <c r="LC66" i="2"/>
  <c r="NM66" i="2" s="1"/>
  <c r="PW66" i="2" s="1"/>
  <c r="LC47" i="2"/>
  <c r="NM47" i="2" s="1"/>
  <c r="PW47" i="2" s="1"/>
  <c r="LC74" i="2"/>
  <c r="NM74" i="2" s="1"/>
  <c r="PW74" i="2" s="1"/>
  <c r="LC44" i="2"/>
  <c r="NM44" i="2" s="1"/>
  <c r="PW44" i="2" s="1"/>
  <c r="LC96" i="2"/>
  <c r="NM96" i="2" s="1"/>
  <c r="PW96" i="2" s="1"/>
  <c r="LC71" i="2"/>
  <c r="NM71" i="2" s="1"/>
  <c r="PW71" i="2" s="1"/>
  <c r="LC10" i="2"/>
  <c r="NM10" i="2" s="1"/>
  <c r="PW10" i="2" s="1"/>
  <c r="LC61" i="2"/>
  <c r="NM61" i="2" s="1"/>
  <c r="PW61" i="2" s="1"/>
  <c r="LC7" i="2"/>
  <c r="NM7" i="2" s="1"/>
  <c r="PW7" i="2" s="1"/>
  <c r="LC85" i="2"/>
  <c r="NM85" i="2" s="1"/>
  <c r="PW85" i="2" s="1"/>
  <c r="LC67" i="2"/>
  <c r="NM67" i="2" s="1"/>
  <c r="PW67" i="2" s="1"/>
  <c r="LB90" i="2"/>
  <c r="NL90" i="2" s="1"/>
  <c r="PV90" i="2" s="1"/>
  <c r="LB68" i="2"/>
  <c r="NL68" i="2" s="1"/>
  <c r="PV68" i="2" s="1"/>
  <c r="LB5" i="2"/>
  <c r="NL5" i="2" s="1"/>
  <c r="PV5" i="2" s="1"/>
  <c r="LB16" i="2"/>
  <c r="NL16" i="2" s="1"/>
  <c r="PV16" i="2" s="1"/>
  <c r="LB82" i="2"/>
  <c r="NL82" i="2" s="1"/>
  <c r="PV82" i="2" s="1"/>
  <c r="LB60" i="2"/>
  <c r="NL60" i="2" s="1"/>
  <c r="PV60" i="2" s="1"/>
  <c r="LB79" i="2"/>
  <c r="NL79" i="2" s="1"/>
  <c r="PV79" i="2" s="1"/>
  <c r="LB93" i="2"/>
  <c r="NL93" i="2" s="1"/>
  <c r="PV93" i="2" s="1"/>
  <c r="LB63" i="2"/>
  <c r="NL63" i="2" s="1"/>
  <c r="PV63" i="2" s="1"/>
  <c r="LB91" i="2"/>
  <c r="NL91" i="2" s="1"/>
  <c r="PV91" i="2" s="1"/>
  <c r="LB92" i="2"/>
  <c r="NL92" i="2" s="1"/>
  <c r="PV92" i="2" s="1"/>
  <c r="LB72" i="2"/>
  <c r="NL72" i="2" s="1"/>
  <c r="PV72" i="2" s="1"/>
  <c r="LB47" i="2"/>
  <c r="LB74" i="2"/>
  <c r="NL74" i="2" s="1"/>
  <c r="PV74" i="2" s="1"/>
  <c r="LB44" i="2"/>
  <c r="NL44" i="2" s="1"/>
  <c r="PV44" i="2" s="1"/>
  <c r="LB34" i="2"/>
  <c r="NL34" i="2" s="1"/>
  <c r="PV34" i="2" s="1"/>
  <c r="LB96" i="2"/>
  <c r="NL96" i="2" s="1"/>
  <c r="PV96" i="2" s="1"/>
  <c r="LB71" i="2"/>
  <c r="NL71" i="2" s="1"/>
  <c r="PV71" i="2" s="1"/>
  <c r="LB10" i="2"/>
  <c r="NL10" i="2" s="1"/>
  <c r="PV10" i="2" s="1"/>
  <c r="LB61" i="2"/>
  <c r="NL61" i="2" s="1"/>
  <c r="PV61" i="2" s="1"/>
  <c r="LB85" i="2"/>
  <c r="NL85" i="2" s="1"/>
  <c r="PV85" i="2" s="1"/>
  <c r="LB67" i="2"/>
  <c r="NL67" i="2" s="1"/>
  <c r="PV67" i="2" s="1"/>
  <c r="LB56" i="2"/>
  <c r="NL56" i="2" s="1"/>
  <c r="PV56" i="2" s="1"/>
  <c r="LB64" i="2"/>
  <c r="NL64" i="2" s="1"/>
  <c r="PV64" i="2" s="1"/>
  <c r="LB46" i="2"/>
  <c r="NL46" i="2" s="1"/>
  <c r="PV46" i="2" s="1"/>
  <c r="LB88" i="2"/>
  <c r="NL88" i="2" s="1"/>
  <c r="PV88" i="2" s="1"/>
  <c r="LB87" i="2"/>
  <c r="NL87" i="2" s="1"/>
  <c r="PV87" i="2" s="1"/>
  <c r="LB11" i="2"/>
  <c r="NL11" i="2" s="1"/>
  <c r="PV11" i="2" s="1"/>
  <c r="LB81" i="2"/>
  <c r="NL81" i="2" s="1"/>
  <c r="PV81" i="2" s="1"/>
  <c r="LB6" i="2"/>
  <c r="NL6" i="2" s="1"/>
  <c r="PV6" i="2" s="1"/>
  <c r="LB48" i="2"/>
  <c r="NL48" i="2" s="1"/>
  <c r="PV48" i="2" s="1"/>
  <c r="LB94" i="2"/>
  <c r="NL94" i="2" s="1"/>
  <c r="PV94" i="2" s="1"/>
  <c r="LB15" i="2"/>
  <c r="NL15" i="2" s="1"/>
  <c r="PV15" i="2" s="1"/>
  <c r="LB53" i="2"/>
  <c r="NL53" i="2" s="1"/>
  <c r="PV53" i="2" s="1"/>
  <c r="LB8" i="2"/>
  <c r="NL8" i="2" s="1"/>
  <c r="PV8" i="2" s="1"/>
  <c r="LB75" i="2"/>
  <c r="NL75" i="2" s="1"/>
  <c r="PV75" i="2" s="1"/>
  <c r="LA64" i="2"/>
  <c r="NK64" i="2" s="1"/>
  <c r="PU64" i="2" s="1"/>
  <c r="LA33" i="2"/>
  <c r="NK33" i="2" s="1"/>
  <c r="PU33" i="2" s="1"/>
  <c r="LA95" i="2"/>
  <c r="NK95" i="2" s="1"/>
  <c r="PU95" i="2" s="1"/>
  <c r="LA60" i="2"/>
  <c r="NK60" i="2" s="1"/>
  <c r="PU60" i="2" s="1"/>
  <c r="LA79" i="2"/>
  <c r="NK79" i="2" s="1"/>
  <c r="PU79" i="2" s="1"/>
  <c r="LA77" i="2"/>
  <c r="NK77" i="2" s="1"/>
  <c r="PU77" i="2" s="1"/>
  <c r="LA69" i="2"/>
  <c r="NK69" i="2" s="1"/>
  <c r="PU69" i="2" s="1"/>
  <c r="LA87" i="2"/>
  <c r="NK87" i="2" s="1"/>
  <c r="PU87" i="2" s="1"/>
  <c r="LA11" i="2"/>
  <c r="NK11" i="2" s="1"/>
  <c r="PU11" i="2" s="1"/>
  <c r="LA48" i="2"/>
  <c r="NK48" i="2" s="1"/>
  <c r="PU48" i="2" s="1"/>
  <c r="LA53" i="2"/>
  <c r="NK53" i="2" s="1"/>
  <c r="PU53" i="2" s="1"/>
  <c r="LA82" i="2"/>
  <c r="NK82" i="2" s="1"/>
  <c r="PU82" i="2" s="1"/>
  <c r="LA70" i="2"/>
  <c r="NK70" i="2" s="1"/>
  <c r="PU70" i="2" s="1"/>
  <c r="LA86" i="2"/>
  <c r="NK86" i="2" s="1"/>
  <c r="PU86" i="2" s="1"/>
  <c r="LA63" i="2"/>
  <c r="NK63" i="2" s="1"/>
  <c r="PU63" i="2" s="1"/>
  <c r="LA66" i="2"/>
  <c r="NK66" i="2" s="1"/>
  <c r="PU66" i="2" s="1"/>
  <c r="LA44" i="2"/>
  <c r="NK44" i="2" s="1"/>
  <c r="PU44" i="2" s="1"/>
  <c r="LA71" i="2"/>
  <c r="NK71" i="2" s="1"/>
  <c r="PU71" i="2" s="1"/>
  <c r="LA10" i="2"/>
  <c r="NK10" i="2" s="1"/>
  <c r="PU10" i="2" s="1"/>
  <c r="LA7" i="2"/>
  <c r="NK7" i="2" s="1"/>
  <c r="PU7" i="2" s="1"/>
  <c r="LA85" i="2"/>
  <c r="NK85" i="2" s="1"/>
  <c r="PU85" i="2" s="1"/>
  <c r="LA67" i="2"/>
  <c r="NK67" i="2" s="1"/>
  <c r="PU67" i="2" s="1"/>
  <c r="LA80" i="2"/>
  <c r="NK80" i="2" s="1"/>
  <c r="PU80" i="2" s="1"/>
  <c r="LA5" i="2"/>
  <c r="LA61" i="2"/>
  <c r="NK61" i="2" s="1"/>
  <c r="PU61" i="2" s="1"/>
  <c r="LA84" i="2"/>
  <c r="NK84" i="2" s="1"/>
  <c r="PU84" i="2" s="1"/>
  <c r="LA56" i="2"/>
  <c r="NK56" i="2" s="1"/>
  <c r="PU56" i="2" s="1"/>
  <c r="LA46" i="2"/>
  <c r="NK46" i="2" s="1"/>
  <c r="PU46" i="2" s="1"/>
  <c r="LA88" i="2"/>
  <c r="NK88" i="2" s="1"/>
  <c r="PU88" i="2" s="1"/>
  <c r="LA65" i="2"/>
  <c r="NK65" i="2" s="1"/>
  <c r="PU65" i="2" s="1"/>
  <c r="LA81" i="2"/>
  <c r="NK81" i="2" s="1"/>
  <c r="PU81" i="2" s="1"/>
  <c r="LA6" i="2"/>
  <c r="NK6" i="2" s="1"/>
  <c r="PU6" i="2" s="1"/>
  <c r="LA54" i="2"/>
  <c r="NK54" i="2" s="1"/>
  <c r="PU54" i="2" s="1"/>
  <c r="LA8" i="2"/>
  <c r="NK8" i="2" s="1"/>
  <c r="PU8" i="2" s="1"/>
  <c r="LA90" i="2"/>
  <c r="NK90" i="2" s="1"/>
  <c r="PU90" i="2" s="1"/>
  <c r="LA93" i="2"/>
  <c r="NK93" i="2" s="1"/>
  <c r="PU93" i="2" s="1"/>
  <c r="LA91" i="2"/>
  <c r="NK91" i="2" s="1"/>
  <c r="PU91" i="2" s="1"/>
  <c r="LA92" i="2"/>
  <c r="NK92" i="2" s="1"/>
  <c r="PU92" i="2" s="1"/>
  <c r="LA73" i="2"/>
  <c r="NK73" i="2" s="1"/>
  <c r="PU73" i="2" s="1"/>
  <c r="LA72" i="2"/>
  <c r="NK72" i="2" s="1"/>
  <c r="PU72" i="2" s="1"/>
  <c r="LA47" i="2"/>
  <c r="NK47" i="2" s="1"/>
  <c r="PU47" i="2" s="1"/>
  <c r="LA74" i="2"/>
  <c r="NK74" i="2" s="1"/>
  <c r="PU74" i="2" s="1"/>
  <c r="LA96" i="2"/>
  <c r="NK96" i="2" s="1"/>
  <c r="PU96" i="2" s="1"/>
  <c r="KZ33" i="2"/>
  <c r="NJ33" i="2" s="1"/>
  <c r="PT33" i="2" s="1"/>
  <c r="KZ68" i="2"/>
  <c r="NJ68" i="2" s="1"/>
  <c r="PT68" i="2" s="1"/>
  <c r="KZ16" i="2"/>
  <c r="NJ16" i="2" s="1"/>
  <c r="PT16" i="2" s="1"/>
  <c r="KZ93" i="2"/>
  <c r="NJ93" i="2" s="1"/>
  <c r="PT93" i="2" s="1"/>
  <c r="KZ70" i="2"/>
  <c r="NJ70" i="2" s="1"/>
  <c r="PT70" i="2" s="1"/>
  <c r="KZ89" i="2"/>
  <c r="NJ89" i="2" s="1"/>
  <c r="PT89" i="2" s="1"/>
  <c r="KZ61" i="2"/>
  <c r="NJ61" i="2" s="1"/>
  <c r="PT61" i="2" s="1"/>
  <c r="KZ47" i="2"/>
  <c r="NJ47" i="2" s="1"/>
  <c r="PT47" i="2" s="1"/>
  <c r="KZ34" i="2"/>
  <c r="NJ34" i="2" s="1"/>
  <c r="PT34" i="2" s="1"/>
  <c r="KZ96" i="2"/>
  <c r="NJ96" i="2" s="1"/>
  <c r="PT96" i="2" s="1"/>
  <c r="KZ77" i="2"/>
  <c r="NJ77" i="2" s="1"/>
  <c r="PT77" i="2" s="1"/>
  <c r="KZ69" i="2"/>
  <c r="NJ69" i="2" s="1"/>
  <c r="PT69" i="2" s="1"/>
  <c r="KZ87" i="2"/>
  <c r="NJ87" i="2" s="1"/>
  <c r="PT87" i="2" s="1"/>
  <c r="KZ11" i="2"/>
  <c r="NJ11" i="2" s="1"/>
  <c r="PT11" i="2" s="1"/>
  <c r="KZ15" i="2"/>
  <c r="NJ15" i="2" s="1"/>
  <c r="PT15" i="2" s="1"/>
  <c r="KZ53" i="2"/>
  <c r="NJ53" i="2" s="1"/>
  <c r="PT53" i="2" s="1"/>
  <c r="KZ75" i="2"/>
  <c r="NJ75" i="2" s="1"/>
  <c r="PT75" i="2" s="1"/>
  <c r="KZ73" i="2"/>
  <c r="NJ73" i="2" s="1"/>
  <c r="PT73" i="2" s="1"/>
  <c r="KZ72" i="2"/>
  <c r="NJ72" i="2" s="1"/>
  <c r="PT72" i="2" s="1"/>
  <c r="KZ86" i="2"/>
  <c r="NJ86" i="2" s="1"/>
  <c r="PT86" i="2" s="1"/>
  <c r="KZ66" i="2"/>
  <c r="NJ66" i="2" s="1"/>
  <c r="PT66" i="2" s="1"/>
  <c r="KZ44" i="2"/>
  <c r="NJ44" i="2" s="1"/>
  <c r="PT44" i="2" s="1"/>
  <c r="KZ71" i="2"/>
  <c r="NJ71" i="2" s="1"/>
  <c r="PT71" i="2" s="1"/>
  <c r="KZ10" i="2"/>
  <c r="NJ10" i="2" s="1"/>
  <c r="PT10" i="2" s="1"/>
  <c r="KZ7" i="2"/>
  <c r="NJ7" i="2" s="1"/>
  <c r="PT7" i="2" s="1"/>
  <c r="KZ84" i="2"/>
  <c r="NJ84" i="2" s="1"/>
  <c r="PT84" i="2" s="1"/>
  <c r="KZ46" i="2"/>
  <c r="NJ46" i="2" s="1"/>
  <c r="PT46" i="2" s="1"/>
  <c r="KZ65" i="2"/>
  <c r="NJ65" i="2" s="1"/>
  <c r="PT65" i="2" s="1"/>
  <c r="KZ81" i="2"/>
  <c r="NJ81" i="2" s="1"/>
  <c r="PT81" i="2" s="1"/>
  <c r="KZ6" i="2"/>
  <c r="NJ6" i="2" s="1"/>
  <c r="PT6" i="2" s="1"/>
  <c r="KZ54" i="2"/>
  <c r="NJ54" i="2" s="1"/>
  <c r="PT54" i="2" s="1"/>
  <c r="KZ8" i="2"/>
  <c r="NJ8" i="2" s="1"/>
  <c r="PT8" i="2" s="1"/>
  <c r="KZ14" i="2"/>
  <c r="NJ14" i="2" s="1"/>
  <c r="PT14" i="2" s="1"/>
  <c r="KY84" i="2"/>
  <c r="NI84" i="2" s="1"/>
  <c r="PS84" i="2" s="1"/>
  <c r="KY77" i="2"/>
  <c r="NI77" i="2" s="1"/>
  <c r="PS77" i="2" s="1"/>
  <c r="KY46" i="2"/>
  <c r="NI46" i="2" s="1"/>
  <c r="PS46" i="2" s="1"/>
  <c r="KY33" i="2"/>
  <c r="NI33" i="2" s="1"/>
  <c r="PS33" i="2" s="1"/>
  <c r="KY69" i="2"/>
  <c r="NI69" i="2" s="1"/>
  <c r="PS69" i="2" s="1"/>
  <c r="KY65" i="2"/>
  <c r="NI65" i="2" s="1"/>
  <c r="PS65" i="2" s="1"/>
  <c r="KY6" i="2"/>
  <c r="NI6" i="2" s="1"/>
  <c r="PS6" i="2" s="1"/>
  <c r="KY54" i="2"/>
  <c r="NI54" i="2" s="1"/>
  <c r="PS54" i="2" s="1"/>
  <c r="KY15" i="2"/>
  <c r="NI15" i="2" s="1"/>
  <c r="PS15" i="2" s="1"/>
  <c r="KY79" i="2"/>
  <c r="NI79" i="2" s="1"/>
  <c r="PS79" i="2" s="1"/>
  <c r="KY93" i="2"/>
  <c r="NI93" i="2" s="1"/>
  <c r="PS93" i="2" s="1"/>
  <c r="KY86" i="2"/>
  <c r="NI86" i="2" s="1"/>
  <c r="PS86" i="2" s="1"/>
  <c r="KY73" i="2"/>
  <c r="NI73" i="2" s="1"/>
  <c r="PS73" i="2" s="1"/>
  <c r="KY72" i="2"/>
  <c r="NI72" i="2" s="1"/>
  <c r="PS72" i="2" s="1"/>
  <c r="KY70" i="2"/>
  <c r="NI70" i="2" s="1"/>
  <c r="PS70" i="2" s="1"/>
  <c r="KY66" i="2"/>
  <c r="NI66" i="2" s="1"/>
  <c r="PS66" i="2" s="1"/>
  <c r="KY74" i="2"/>
  <c r="NI74" i="2" s="1"/>
  <c r="PS74" i="2" s="1"/>
  <c r="KY7" i="2"/>
  <c r="NI7" i="2" s="1"/>
  <c r="PS7" i="2" s="1"/>
  <c r="KY85" i="2"/>
  <c r="NI85" i="2" s="1"/>
  <c r="PS85" i="2" s="1"/>
  <c r="KX93" i="2"/>
  <c r="NH93" i="2" s="1"/>
  <c r="PR93" i="2" s="1"/>
  <c r="KX86" i="2"/>
  <c r="NH86" i="2" s="1"/>
  <c r="PR86" i="2" s="1"/>
  <c r="KX73" i="2"/>
  <c r="NH73" i="2" s="1"/>
  <c r="PR73" i="2" s="1"/>
  <c r="KX72" i="2"/>
  <c r="NH72" i="2" s="1"/>
  <c r="PR72" i="2" s="1"/>
  <c r="KX70" i="2"/>
  <c r="NH70" i="2" s="1"/>
  <c r="PR70" i="2" s="1"/>
  <c r="KX66" i="2"/>
  <c r="NH66" i="2" s="1"/>
  <c r="PR66" i="2" s="1"/>
  <c r="KX7" i="2"/>
  <c r="NH7" i="2" s="1"/>
  <c r="PR7" i="2" s="1"/>
  <c r="KX77" i="2"/>
  <c r="NH77" i="2" s="1"/>
  <c r="PR77" i="2" s="1"/>
  <c r="KX33" i="2"/>
  <c r="NH33" i="2" s="1"/>
  <c r="PR33" i="2" s="1"/>
  <c r="KX69" i="2"/>
  <c r="NH69" i="2" s="1"/>
  <c r="PR69" i="2" s="1"/>
  <c r="KX65" i="2"/>
  <c r="NH65" i="2" s="1"/>
  <c r="PR65" i="2" s="1"/>
  <c r="KX54" i="2"/>
  <c r="NH54" i="2" s="1"/>
  <c r="PR54" i="2" s="1"/>
  <c r="KX15" i="2"/>
  <c r="KW84" i="2"/>
  <c r="NG84" i="2" s="1"/>
  <c r="PQ84" i="2" s="1"/>
  <c r="KW77" i="2"/>
  <c r="NG77" i="2" s="1"/>
  <c r="PQ77" i="2" s="1"/>
  <c r="KW46" i="2"/>
  <c r="NG46" i="2" s="1"/>
  <c r="PQ46" i="2" s="1"/>
  <c r="KW33" i="2"/>
  <c r="KW69" i="2"/>
  <c r="NG69" i="2" s="1"/>
  <c r="PQ69" i="2" s="1"/>
  <c r="KW65" i="2"/>
  <c r="NG65" i="2" s="1"/>
  <c r="PQ65" i="2" s="1"/>
  <c r="KW6" i="2"/>
  <c r="NG6" i="2" s="1"/>
  <c r="PQ6" i="2" s="1"/>
  <c r="KW54" i="2"/>
  <c r="NG54" i="2" s="1"/>
  <c r="PQ54" i="2" s="1"/>
  <c r="KW15" i="2"/>
  <c r="NG15" i="2" s="1"/>
  <c r="PQ15" i="2" s="1"/>
  <c r="KW14" i="2"/>
  <c r="NG14" i="2" s="1"/>
  <c r="PQ14" i="2" s="1"/>
  <c r="KW93" i="2"/>
  <c r="NG93" i="2" s="1"/>
  <c r="PQ93" i="2" s="1"/>
  <c r="KW86" i="2"/>
  <c r="NG86" i="2" s="1"/>
  <c r="PQ86" i="2" s="1"/>
  <c r="KW72" i="2"/>
  <c r="NG72" i="2" s="1"/>
  <c r="PQ72" i="2" s="1"/>
  <c r="KW70" i="2"/>
  <c r="NG70" i="2" s="1"/>
  <c r="PQ70" i="2" s="1"/>
  <c r="KW66" i="2"/>
  <c r="NG66" i="2" s="1"/>
  <c r="PQ66" i="2" s="1"/>
  <c r="KW7" i="2"/>
  <c r="NG7" i="2" s="1"/>
  <c r="PQ7" i="2" s="1"/>
  <c r="KV93" i="2"/>
  <c r="NF93" i="2" s="1"/>
  <c r="PP93" i="2" s="1"/>
  <c r="KV86" i="2"/>
  <c r="NF86" i="2" s="1"/>
  <c r="PP86" i="2" s="1"/>
  <c r="KV73" i="2"/>
  <c r="NF73" i="2" s="1"/>
  <c r="PP73" i="2" s="1"/>
  <c r="KV70" i="2"/>
  <c r="NF70" i="2" s="1"/>
  <c r="PP70" i="2" s="1"/>
  <c r="KV66" i="2"/>
  <c r="NF66" i="2" s="1"/>
  <c r="PP66" i="2" s="1"/>
  <c r="KV7" i="2"/>
  <c r="NF7" i="2" s="1"/>
  <c r="PP7" i="2" s="1"/>
  <c r="KV84" i="2"/>
  <c r="NF84" i="2" s="1"/>
  <c r="PP84" i="2" s="1"/>
  <c r="KV77" i="2"/>
  <c r="NF77" i="2" s="1"/>
  <c r="PP77" i="2" s="1"/>
  <c r="KV33" i="2"/>
  <c r="NF33" i="2" s="1"/>
  <c r="PP33" i="2" s="1"/>
  <c r="KV69" i="2"/>
  <c r="NF69" i="2" s="1"/>
  <c r="PP69" i="2" s="1"/>
  <c r="KV65" i="2"/>
  <c r="NF65" i="2" s="1"/>
  <c r="PP65" i="2" s="1"/>
  <c r="KV6" i="2"/>
  <c r="NF6" i="2" s="1"/>
  <c r="PP6" i="2" s="1"/>
  <c r="KV54" i="2"/>
  <c r="NF54" i="2" s="1"/>
  <c r="PP54" i="2" s="1"/>
  <c r="KU84" i="2"/>
  <c r="NE84" i="2" s="1"/>
  <c r="PO84" i="2" s="1"/>
  <c r="KU77" i="2"/>
  <c r="NE77" i="2" s="1"/>
  <c r="PO77" i="2" s="1"/>
  <c r="KU46" i="2"/>
  <c r="NE46" i="2" s="1"/>
  <c r="PO46" i="2" s="1"/>
  <c r="KU33" i="2"/>
  <c r="NE33" i="2" s="1"/>
  <c r="PO33" i="2" s="1"/>
  <c r="KU69" i="2"/>
  <c r="NE69" i="2" s="1"/>
  <c r="PO69" i="2" s="1"/>
  <c r="KU65" i="2"/>
  <c r="NE65" i="2" s="1"/>
  <c r="PO65" i="2" s="1"/>
  <c r="KU54" i="2"/>
  <c r="NE54" i="2" s="1"/>
  <c r="PO54" i="2" s="1"/>
  <c r="KU15" i="2"/>
  <c r="NE15" i="2" s="1"/>
  <c r="PO15" i="2" s="1"/>
  <c r="KU86" i="2"/>
  <c r="NE86" i="2" s="1"/>
  <c r="PO86" i="2" s="1"/>
  <c r="KU73" i="2"/>
  <c r="NE73" i="2" s="1"/>
  <c r="PO73" i="2" s="1"/>
  <c r="KU72" i="2"/>
  <c r="NE72" i="2" s="1"/>
  <c r="PO72" i="2" s="1"/>
  <c r="KU70" i="2"/>
  <c r="NE70" i="2" s="1"/>
  <c r="PO70" i="2" s="1"/>
  <c r="KU66" i="2"/>
  <c r="NE66" i="2" s="1"/>
  <c r="PO66" i="2" s="1"/>
  <c r="KU7" i="2"/>
  <c r="NE7" i="2" s="1"/>
  <c r="PO7" i="2" s="1"/>
  <c r="IJ3" i="2"/>
  <c r="IL3" i="2"/>
  <c r="IN3" i="2"/>
  <c r="IP3" i="2"/>
  <c r="IR3" i="2"/>
  <c r="IT3" i="2"/>
  <c r="IV3" i="2"/>
  <c r="IX3" i="2"/>
  <c r="IZ3" i="2"/>
  <c r="JB3" i="2"/>
  <c r="JD3" i="2"/>
  <c r="JF3" i="2"/>
  <c r="JH3" i="2"/>
  <c r="QA66" i="2"/>
  <c r="IF3" i="2"/>
  <c r="IH3" i="2"/>
  <c r="IE3" i="2"/>
  <c r="IG3" i="2"/>
  <c r="II3" i="2"/>
  <c r="IK3" i="2"/>
  <c r="IM3" i="2"/>
  <c r="IO3" i="2"/>
  <c r="IQ3" i="2"/>
  <c r="IS3" i="2"/>
  <c r="IU3" i="2"/>
  <c r="IW3" i="2"/>
  <c r="IY3" i="2"/>
  <c r="JA3" i="2"/>
  <c r="JC3" i="2"/>
  <c r="JE3" i="2"/>
  <c r="JG3" i="2"/>
  <c r="ABF4" i="2"/>
  <c r="KT86" i="2"/>
  <c r="ND86" i="2" s="1"/>
  <c r="PN86" i="2" s="1"/>
  <c r="KT72" i="2"/>
  <c r="ND72" i="2" s="1"/>
  <c r="PN72" i="2" s="1"/>
  <c r="KT69" i="2"/>
  <c r="ND69" i="2" s="1"/>
  <c r="PN69" i="2" s="1"/>
  <c r="KT65" i="2"/>
  <c r="ND65" i="2" s="1"/>
  <c r="PN65" i="2" s="1"/>
  <c r="KT33" i="2"/>
  <c r="ND33" i="2" s="1"/>
  <c r="PN33" i="2" s="1"/>
  <c r="KT93" i="2"/>
  <c r="ND93" i="2" s="1"/>
  <c r="PN93" i="2" s="1"/>
  <c r="KT7" i="2"/>
  <c r="ND7" i="2" s="1"/>
  <c r="PN7" i="2" s="1"/>
  <c r="KT84" i="2"/>
  <c r="ND84" i="2" s="1"/>
  <c r="PN84" i="2" s="1"/>
  <c r="KT77" i="2"/>
  <c r="ND77" i="2" s="1"/>
  <c r="PN77" i="2" s="1"/>
  <c r="KT70" i="2"/>
  <c r="ND70" i="2" s="1"/>
  <c r="PN70" i="2" s="1"/>
  <c r="KT66" i="2"/>
  <c r="KT15" i="2"/>
  <c r="ND15" i="2" s="1"/>
  <c r="PN15" i="2" s="1"/>
  <c r="KT73" i="2"/>
  <c r="ND73" i="2" s="1"/>
  <c r="PN73" i="2" s="1"/>
  <c r="KT54" i="2"/>
  <c r="ND54" i="2" s="1"/>
  <c r="PN54" i="2" s="1"/>
  <c r="KS70" i="2"/>
  <c r="NC70" i="2" s="1"/>
  <c r="PM70" i="2" s="1"/>
  <c r="KS71" i="2"/>
  <c r="NC71" i="2" s="1"/>
  <c r="PM71" i="2" s="1"/>
  <c r="KS65" i="2"/>
  <c r="NC65" i="2" s="1"/>
  <c r="PM65" i="2" s="1"/>
  <c r="KS72" i="2"/>
  <c r="NC72" i="2" s="1"/>
  <c r="PM72" i="2" s="1"/>
  <c r="KS66" i="2"/>
  <c r="KS54" i="2"/>
  <c r="NC54" i="2" s="1"/>
  <c r="PM54" i="2" s="1"/>
  <c r="KS33" i="2"/>
  <c r="NC33" i="2" s="1"/>
  <c r="PM33" i="2" s="1"/>
  <c r="KS7" i="2"/>
  <c r="NC7" i="2" s="1"/>
  <c r="PM7" i="2" s="1"/>
  <c r="KS93" i="2"/>
  <c r="NC93" i="2" s="1"/>
  <c r="PM93" i="2" s="1"/>
  <c r="KS84" i="2"/>
  <c r="NC84" i="2" s="1"/>
  <c r="PM84" i="2" s="1"/>
  <c r="KS77" i="2"/>
  <c r="NC77" i="2" s="1"/>
  <c r="PM77" i="2" s="1"/>
  <c r="KS15" i="2"/>
  <c r="NC15" i="2" s="1"/>
  <c r="PM15" i="2" s="1"/>
  <c r="KS73" i="2"/>
  <c r="NC73" i="2" s="1"/>
  <c r="PM73" i="2" s="1"/>
  <c r="KS86" i="2"/>
  <c r="NC86" i="2" s="1"/>
  <c r="PM86" i="2" s="1"/>
  <c r="KS69" i="2"/>
  <c r="NC69" i="2" s="1"/>
  <c r="PM69" i="2" s="1"/>
  <c r="KR70" i="2"/>
  <c r="NB70" i="2" s="1"/>
  <c r="PL70" i="2" s="1"/>
  <c r="KR86" i="2"/>
  <c r="NB86" i="2" s="1"/>
  <c r="PL86" i="2" s="1"/>
  <c r="KR69" i="2"/>
  <c r="NB69" i="2" s="1"/>
  <c r="PL69" i="2" s="1"/>
  <c r="KR93" i="2"/>
  <c r="NB93" i="2" s="1"/>
  <c r="PL93" i="2" s="1"/>
  <c r="KR77" i="2"/>
  <c r="NB77" i="2" s="1"/>
  <c r="PL77" i="2" s="1"/>
  <c r="KR33" i="2"/>
  <c r="NB33" i="2" s="1"/>
  <c r="PL33" i="2" s="1"/>
  <c r="KR65" i="2"/>
  <c r="NB65" i="2" s="1"/>
  <c r="PL65" i="2" s="1"/>
  <c r="KR15" i="2"/>
  <c r="NB15" i="2" s="1"/>
  <c r="PL15" i="2" s="1"/>
  <c r="KR71" i="2"/>
  <c r="NB71" i="2" s="1"/>
  <c r="PL71" i="2" s="1"/>
  <c r="KR72" i="2"/>
  <c r="NB72" i="2" s="1"/>
  <c r="PL72" i="2" s="1"/>
  <c r="KR66" i="2"/>
  <c r="KR54" i="2"/>
  <c r="NB54" i="2" s="1"/>
  <c r="PL54" i="2" s="1"/>
  <c r="KR84" i="2"/>
  <c r="NB84" i="2" s="1"/>
  <c r="PL84" i="2" s="1"/>
  <c r="KR73" i="2"/>
  <c r="NB73" i="2" s="1"/>
  <c r="PL73" i="2" s="1"/>
  <c r="KR7" i="2"/>
  <c r="NB7" i="2" s="1"/>
  <c r="PL7" i="2" s="1"/>
  <c r="KP93" i="2"/>
  <c r="MZ93" i="2" s="1"/>
  <c r="PJ93" i="2" s="1"/>
  <c r="KP86" i="2"/>
  <c r="MZ86" i="2" s="1"/>
  <c r="PJ86" i="2" s="1"/>
  <c r="KQ80" i="2"/>
  <c r="NA80" i="2" s="1"/>
  <c r="PK80" i="2" s="1"/>
  <c r="KP77" i="2"/>
  <c r="MZ77" i="2" s="1"/>
  <c r="PJ77" i="2" s="1"/>
  <c r="KP73" i="2"/>
  <c r="MZ73" i="2" s="1"/>
  <c r="PJ73" i="2" s="1"/>
  <c r="KQ72" i="2"/>
  <c r="NA72" i="2" s="1"/>
  <c r="PK72" i="2" s="1"/>
  <c r="KP33" i="2"/>
  <c r="MZ33" i="2" s="1"/>
  <c r="PJ33" i="2" s="1"/>
  <c r="KQ70" i="2"/>
  <c r="NA70" i="2" s="1"/>
  <c r="PK70" i="2" s="1"/>
  <c r="KP69" i="2"/>
  <c r="MZ69" i="2" s="1"/>
  <c r="PJ69" i="2" s="1"/>
  <c r="KQ66" i="2"/>
  <c r="KP65" i="2"/>
  <c r="MZ65" i="2" s="1"/>
  <c r="PJ65" i="2" s="1"/>
  <c r="KQ54" i="2"/>
  <c r="NA54" i="2" s="1"/>
  <c r="PK54" i="2" s="1"/>
  <c r="KP15" i="2"/>
  <c r="MZ15" i="2" s="1"/>
  <c r="PJ15" i="2" s="1"/>
  <c r="KQ71" i="2"/>
  <c r="NA71" i="2" s="1"/>
  <c r="PK71" i="2" s="1"/>
  <c r="KP7" i="2"/>
  <c r="MZ7" i="2" s="1"/>
  <c r="PJ7" i="2" s="1"/>
  <c r="KQ93" i="2"/>
  <c r="NA93" i="2" s="1"/>
  <c r="PK93" i="2" s="1"/>
  <c r="KQ86" i="2"/>
  <c r="NA86" i="2" s="1"/>
  <c r="PK86" i="2" s="1"/>
  <c r="KP80" i="2"/>
  <c r="MZ80" i="2" s="1"/>
  <c r="PJ80" i="2" s="1"/>
  <c r="KQ77" i="2"/>
  <c r="NA77" i="2" s="1"/>
  <c r="PK77" i="2" s="1"/>
  <c r="KQ73" i="2"/>
  <c r="NA73" i="2" s="1"/>
  <c r="PK73" i="2" s="1"/>
  <c r="KP72" i="2"/>
  <c r="MZ72" i="2" s="1"/>
  <c r="PJ72" i="2" s="1"/>
  <c r="KQ33" i="2"/>
  <c r="NA33" i="2" s="1"/>
  <c r="PK33" i="2" s="1"/>
  <c r="KP70" i="2"/>
  <c r="MZ70" i="2" s="1"/>
  <c r="PJ70" i="2" s="1"/>
  <c r="KQ69" i="2"/>
  <c r="NA69" i="2" s="1"/>
  <c r="PK69" i="2" s="1"/>
  <c r="KP66" i="2"/>
  <c r="KQ65" i="2"/>
  <c r="NA65" i="2" s="1"/>
  <c r="PK65" i="2" s="1"/>
  <c r="KP54" i="2"/>
  <c r="MZ54" i="2" s="1"/>
  <c r="PJ54" i="2" s="1"/>
  <c r="KQ15" i="2"/>
  <c r="NA15" i="2" s="1"/>
  <c r="PK15" i="2" s="1"/>
  <c r="KP71" i="2"/>
  <c r="MZ71" i="2" s="1"/>
  <c r="PJ71" i="2" s="1"/>
  <c r="KQ7" i="2"/>
  <c r="NA7" i="2" s="1"/>
  <c r="PK7" i="2" s="1"/>
  <c r="KO74" i="2"/>
  <c r="LT74" i="2" s="1"/>
  <c r="KO48" i="2"/>
  <c r="LT48" i="2" s="1"/>
  <c r="KO53" i="2"/>
  <c r="LT53" i="2" s="1"/>
  <c r="KO44" i="2"/>
  <c r="LT44" i="2" s="1"/>
  <c r="KO8" i="2"/>
  <c r="LT8" i="2" s="1"/>
  <c r="KO34" i="2"/>
  <c r="LT34" i="2" s="1"/>
  <c r="KO6" i="2"/>
  <c r="LT6" i="2" s="1"/>
  <c r="LT47" i="2"/>
  <c r="KO94" i="2"/>
  <c r="LT94" i="2" s="1"/>
  <c r="KO88" i="2"/>
  <c r="LT88" i="2" s="1"/>
  <c r="KO87" i="2"/>
  <c r="LT87" i="2" s="1"/>
  <c r="KO64" i="2"/>
  <c r="LT64" i="2" s="1"/>
  <c r="KO46" i="2"/>
  <c r="LT46" i="2" s="1"/>
  <c r="KO11" i="2"/>
  <c r="LT11" i="2" s="1"/>
  <c r="KO81" i="2"/>
  <c r="LT81" i="2" s="1"/>
  <c r="FA78" i="29"/>
  <c r="DW78" i="29"/>
  <c r="OB91" i="2"/>
  <c r="NZ5" i="2"/>
  <c r="NY5" i="2"/>
  <c r="NX5" i="2"/>
  <c r="NW93" i="2"/>
  <c r="QG93" i="2" s="1"/>
  <c r="NV5" i="2"/>
  <c r="QF5" i="2" s="1"/>
  <c r="LT83" i="2"/>
  <c r="MY83" i="2"/>
  <c r="NU5" i="2"/>
  <c r="QE5" i="2" s="1"/>
  <c r="NT83" i="2"/>
  <c r="QD83" i="2" s="1"/>
  <c r="NT5" i="2"/>
  <c r="QD5" i="2" s="1"/>
  <c r="NS5" i="2"/>
  <c r="QC5" i="2" s="1"/>
  <c r="NR5" i="2"/>
  <c r="QB5" i="2" s="1"/>
  <c r="NQ5" i="2"/>
  <c r="QA5" i="2" s="1"/>
  <c r="NP16" i="2"/>
  <c r="PZ16" i="2" s="1"/>
  <c r="NO5" i="2"/>
  <c r="PY5" i="2" s="1"/>
  <c r="LT80" i="2"/>
  <c r="MY80" i="2"/>
  <c r="LT70" i="2"/>
  <c r="LU70" i="2" s="1"/>
  <c r="MY70" i="2"/>
  <c r="LT66" i="2"/>
  <c r="MY66" i="2"/>
  <c r="LT54" i="2"/>
  <c r="LU54" i="2" s="1"/>
  <c r="MY54" i="2"/>
  <c r="LT86" i="2"/>
  <c r="MY86" i="2"/>
  <c r="LT77" i="2"/>
  <c r="MY77" i="2"/>
  <c r="LT73" i="2"/>
  <c r="MY73" i="2"/>
  <c r="LT33" i="2"/>
  <c r="MY33" i="2"/>
  <c r="LT69" i="2"/>
  <c r="LU69" i="2" s="1"/>
  <c r="MY69" i="2"/>
  <c r="LT65" i="2"/>
  <c r="MY65" i="2"/>
  <c r="LT7" i="2"/>
  <c r="LU7" i="2" s="1"/>
  <c r="MY7" i="2"/>
  <c r="NL95" i="2"/>
  <c r="PV95" i="2" s="1"/>
  <c r="NM89" i="2"/>
  <c r="NM95" i="2"/>
  <c r="PW95" i="2" s="1"/>
  <c r="LT72" i="2"/>
  <c r="MY72" i="2"/>
  <c r="PI72" i="2" s="1"/>
  <c r="NL97" i="2"/>
  <c r="PV97" i="2" s="1"/>
  <c r="NL86" i="2"/>
  <c r="PV86" i="2" s="1"/>
  <c r="NL84" i="2"/>
  <c r="PV84" i="2" s="1"/>
  <c r="NL80" i="2"/>
  <c r="PV80" i="2" s="1"/>
  <c r="NL77" i="2"/>
  <c r="PV77" i="2" s="1"/>
  <c r="NF46" i="2"/>
  <c r="PP46" i="2" s="1"/>
  <c r="NL73" i="2"/>
  <c r="PV73" i="2" s="1"/>
  <c r="NF72" i="2"/>
  <c r="PP72" i="2" s="1"/>
  <c r="NL33" i="2"/>
  <c r="PV33" i="2" s="1"/>
  <c r="NL70" i="2"/>
  <c r="PV70" i="2" s="1"/>
  <c r="NL69" i="2"/>
  <c r="PV69" i="2" s="1"/>
  <c r="NL66" i="2"/>
  <c r="NL65" i="2"/>
  <c r="PV65" i="2" s="1"/>
  <c r="NL54" i="2"/>
  <c r="PV54" i="2" s="1"/>
  <c r="NL14" i="2"/>
  <c r="PV14" i="2" s="1"/>
  <c r="NL89" i="2"/>
  <c r="NL7" i="2"/>
  <c r="PV7" i="2" s="1"/>
  <c r="NE93" i="2"/>
  <c r="PO93" i="2" s="1"/>
  <c r="LT93" i="2"/>
  <c r="MY93" i="2"/>
  <c r="LT15" i="2"/>
  <c r="MY15" i="2"/>
  <c r="PI15" i="2" s="1"/>
  <c r="NF15" i="2"/>
  <c r="PP15" i="2" s="1"/>
  <c r="NK97" i="2"/>
  <c r="PU97" i="2" s="1"/>
  <c r="NK68" i="2"/>
  <c r="PU68" i="2" s="1"/>
  <c r="NK16" i="2"/>
  <c r="PU16" i="2" s="1"/>
  <c r="NK15" i="2"/>
  <c r="PU15" i="2" s="1"/>
  <c r="NK94" i="2"/>
  <c r="PU94" i="2" s="1"/>
  <c r="NK14" i="2"/>
  <c r="PU14" i="2" s="1"/>
  <c r="NK89" i="2"/>
  <c r="NK75" i="2"/>
  <c r="PU75" i="2" s="1"/>
  <c r="NJ97" i="2"/>
  <c r="PT97" i="2" s="1"/>
  <c r="NJ90" i="2"/>
  <c r="PT90" i="2" s="1"/>
  <c r="NJ95" i="2"/>
  <c r="PT95" i="2" s="1"/>
  <c r="NJ5" i="2"/>
  <c r="PT5" i="2" s="1"/>
  <c r="NJ82" i="2"/>
  <c r="PT82" i="2" s="1"/>
  <c r="NJ60" i="2"/>
  <c r="PT60" i="2" s="1"/>
  <c r="NJ79" i="2"/>
  <c r="PT79" i="2" s="1"/>
  <c r="NJ63" i="2"/>
  <c r="PT63" i="2" s="1"/>
  <c r="NJ56" i="2"/>
  <c r="PT56" i="2" s="1"/>
  <c r="NJ91" i="2"/>
  <c r="PT91" i="2" s="1"/>
  <c r="NJ92" i="2"/>
  <c r="PT92" i="2" s="1"/>
  <c r="NJ64" i="2"/>
  <c r="PT64" i="2" s="1"/>
  <c r="NJ88" i="2"/>
  <c r="PT88" i="2" s="1"/>
  <c r="NJ74" i="2"/>
  <c r="PT74" i="2" s="1"/>
  <c r="NJ48" i="2"/>
  <c r="PT48" i="2" s="1"/>
  <c r="NJ94" i="2"/>
  <c r="PT94" i="2" s="1"/>
  <c r="NJ85" i="2"/>
  <c r="PT85" i="2" s="1"/>
  <c r="NJ67" i="2"/>
  <c r="PT67" i="2" s="1"/>
  <c r="NI97" i="2"/>
  <c r="PS97" i="2" s="1"/>
  <c r="NC97" i="2"/>
  <c r="PM97" i="2" s="1"/>
  <c r="NA97" i="2"/>
  <c r="PK97" i="2" s="1"/>
  <c r="LT97" i="2"/>
  <c r="MY97" i="2"/>
  <c r="PI97" i="2" s="1"/>
  <c r="NH97" i="2"/>
  <c r="PR97" i="2" s="1"/>
  <c r="NF97" i="2"/>
  <c r="PP97" i="2" s="1"/>
  <c r="ND97" i="2"/>
  <c r="PN97" i="2" s="1"/>
  <c r="NB97" i="2"/>
  <c r="PL97" i="2" s="1"/>
  <c r="MZ97" i="2"/>
  <c r="PJ97" i="2" s="1"/>
  <c r="NG97" i="2"/>
  <c r="PQ97" i="2" s="1"/>
  <c r="NE97" i="2"/>
  <c r="PO97" i="2" s="1"/>
  <c r="NG81" i="2"/>
  <c r="PQ81" i="2" s="1"/>
  <c r="NG71" i="2"/>
  <c r="PQ71" i="2" s="1"/>
  <c r="NF81" i="2"/>
  <c r="PP81" i="2" s="1"/>
  <c r="NF71" i="2"/>
  <c r="PP71" i="2" s="1"/>
  <c r="NE71" i="2"/>
  <c r="PO71" i="2" s="1"/>
  <c r="ND71" i="2"/>
  <c r="PN71" i="2" s="1"/>
  <c r="LT71" i="2"/>
  <c r="MY71" i="2"/>
  <c r="PI71" i="2" s="1"/>
  <c r="NH81" i="2"/>
  <c r="PR81" i="2" s="1"/>
  <c r="NH6" i="2"/>
  <c r="PR6" i="2" s="1"/>
  <c r="NH71" i="2"/>
  <c r="PR71" i="2" s="1"/>
  <c r="NH84" i="2"/>
  <c r="PR84" i="2" s="1"/>
  <c r="NH46" i="2"/>
  <c r="PR46" i="2" s="1"/>
  <c r="NI90" i="2"/>
  <c r="PS90" i="2" s="1"/>
  <c r="NI95" i="2"/>
  <c r="PS95" i="2" s="1"/>
  <c r="NI68" i="2"/>
  <c r="PS68" i="2" s="1"/>
  <c r="NI5" i="2"/>
  <c r="PS5" i="2" s="1"/>
  <c r="NI16" i="2"/>
  <c r="PS16" i="2" s="1"/>
  <c r="NI82" i="2"/>
  <c r="PS82" i="2" s="1"/>
  <c r="NI60" i="2"/>
  <c r="PS60" i="2" s="1"/>
  <c r="NI63" i="2"/>
  <c r="PS63" i="2" s="1"/>
  <c r="NI56" i="2"/>
  <c r="PS56" i="2" s="1"/>
  <c r="NI91" i="2"/>
  <c r="PS91" i="2" s="1"/>
  <c r="NI92" i="2"/>
  <c r="PS92" i="2" s="1"/>
  <c r="NI64" i="2"/>
  <c r="PS64" i="2" s="1"/>
  <c r="NI88" i="2"/>
  <c r="PS88" i="2" s="1"/>
  <c r="NI87" i="2"/>
  <c r="PS87" i="2" s="1"/>
  <c r="NI11" i="2"/>
  <c r="PS11" i="2" s="1"/>
  <c r="NI81" i="2"/>
  <c r="PS81" i="2" s="1"/>
  <c r="NI47" i="2"/>
  <c r="PS47" i="2" s="1"/>
  <c r="NI48" i="2"/>
  <c r="PS48" i="2" s="1"/>
  <c r="NI94" i="2"/>
  <c r="PS94" i="2" s="1"/>
  <c r="NI53" i="2"/>
  <c r="PS53" i="2" s="1"/>
  <c r="NI44" i="2"/>
  <c r="PS44" i="2" s="1"/>
  <c r="NI8" i="2"/>
  <c r="PS8" i="2" s="1"/>
  <c r="NI34" i="2"/>
  <c r="PS34" i="2" s="1"/>
  <c r="NI96" i="2"/>
  <c r="PS96" i="2" s="1"/>
  <c r="NI71" i="2"/>
  <c r="PS71" i="2" s="1"/>
  <c r="NI10" i="2"/>
  <c r="PS10" i="2" s="1"/>
  <c r="NI14" i="2"/>
  <c r="PS14" i="2" s="1"/>
  <c r="NI89" i="2"/>
  <c r="PS89" i="2" s="1"/>
  <c r="NI61" i="2"/>
  <c r="PS61" i="2" s="1"/>
  <c r="NI75" i="2"/>
  <c r="PS75" i="2" s="1"/>
  <c r="NI67" i="2"/>
  <c r="PS67" i="2" s="1"/>
  <c r="NH61" i="2"/>
  <c r="PR61" i="2" s="1"/>
  <c r="NH74" i="2"/>
  <c r="PR74" i="2" s="1"/>
  <c r="NH90" i="2"/>
  <c r="PR90" i="2" s="1"/>
  <c r="NH95" i="2"/>
  <c r="PR95" i="2" s="1"/>
  <c r="NH68" i="2"/>
  <c r="PR68" i="2" s="1"/>
  <c r="NH5" i="2"/>
  <c r="PR5" i="2" s="1"/>
  <c r="NH16" i="2"/>
  <c r="PR16" i="2" s="1"/>
  <c r="NH82" i="2"/>
  <c r="PR82" i="2" s="1"/>
  <c r="NH60" i="2"/>
  <c r="PR60" i="2" s="1"/>
  <c r="NH79" i="2"/>
  <c r="PR79" i="2" s="1"/>
  <c r="NH63" i="2"/>
  <c r="PR63" i="2" s="1"/>
  <c r="NH56" i="2"/>
  <c r="PR56" i="2" s="1"/>
  <c r="NH91" i="2"/>
  <c r="PR91" i="2" s="1"/>
  <c r="NH92" i="2"/>
  <c r="PR92" i="2" s="1"/>
  <c r="NH64" i="2"/>
  <c r="PR64" i="2" s="1"/>
  <c r="NH88" i="2"/>
  <c r="PR88" i="2" s="1"/>
  <c r="NH87" i="2"/>
  <c r="PR87" i="2" s="1"/>
  <c r="NH11" i="2"/>
  <c r="PR11" i="2" s="1"/>
  <c r="NH47" i="2"/>
  <c r="PR47" i="2" s="1"/>
  <c r="NH48" i="2"/>
  <c r="PR48" i="2" s="1"/>
  <c r="NH94" i="2"/>
  <c r="PR94" i="2" s="1"/>
  <c r="NH53" i="2"/>
  <c r="PR53" i="2" s="1"/>
  <c r="NH44" i="2"/>
  <c r="PR44" i="2" s="1"/>
  <c r="NH8" i="2"/>
  <c r="PR8" i="2" s="1"/>
  <c r="NH34" i="2"/>
  <c r="PR34" i="2" s="1"/>
  <c r="NH96" i="2"/>
  <c r="PR96" i="2" s="1"/>
  <c r="NH10" i="2"/>
  <c r="PR10" i="2" s="1"/>
  <c r="NH14" i="2"/>
  <c r="PR14" i="2" s="1"/>
  <c r="NH89" i="2"/>
  <c r="PR89" i="2" s="1"/>
  <c r="NH75" i="2"/>
  <c r="PR75" i="2" s="1"/>
  <c r="NH85" i="2"/>
  <c r="PR85" i="2" s="1"/>
  <c r="NH67" i="2"/>
  <c r="PR67" i="2" s="1"/>
  <c r="NG95" i="2"/>
  <c r="PQ95" i="2" s="1"/>
  <c r="NG5" i="2"/>
  <c r="PQ5" i="2" s="1"/>
  <c r="NG82" i="2"/>
  <c r="PQ82" i="2" s="1"/>
  <c r="NG79" i="2"/>
  <c r="PQ79" i="2" s="1"/>
  <c r="NG63" i="2"/>
  <c r="PQ63" i="2" s="1"/>
  <c r="NG56" i="2"/>
  <c r="PQ56" i="2" s="1"/>
  <c r="NG91" i="2"/>
  <c r="PQ91" i="2" s="1"/>
  <c r="NG88" i="2"/>
  <c r="PQ88" i="2" s="1"/>
  <c r="NG87" i="2"/>
  <c r="PQ87" i="2" s="1"/>
  <c r="NG74" i="2"/>
  <c r="PQ74" i="2" s="1"/>
  <c r="NG48" i="2"/>
  <c r="PQ48" i="2" s="1"/>
  <c r="NG53" i="2"/>
  <c r="PQ53" i="2" s="1"/>
  <c r="NG44" i="2"/>
  <c r="PQ44" i="2" s="1"/>
  <c r="NG8" i="2"/>
  <c r="PQ8" i="2" s="1"/>
  <c r="NG34" i="2"/>
  <c r="PQ34" i="2" s="1"/>
  <c r="NG61" i="2"/>
  <c r="PQ61" i="2" s="1"/>
  <c r="NG75" i="2"/>
  <c r="PQ75" i="2" s="1"/>
  <c r="NG85" i="2"/>
  <c r="PQ85" i="2" s="1"/>
  <c r="NF14" i="2"/>
  <c r="PP14" i="2" s="1"/>
  <c r="NG90" i="2"/>
  <c r="PQ90" i="2" s="1"/>
  <c r="NG68" i="2"/>
  <c r="PQ68" i="2" s="1"/>
  <c r="NG16" i="2"/>
  <c r="PQ16" i="2" s="1"/>
  <c r="NG60" i="2"/>
  <c r="PQ60" i="2" s="1"/>
  <c r="NG92" i="2"/>
  <c r="PQ92" i="2" s="1"/>
  <c r="NG64" i="2"/>
  <c r="PQ64" i="2" s="1"/>
  <c r="NG11" i="2"/>
  <c r="PQ11" i="2" s="1"/>
  <c r="NG94" i="2"/>
  <c r="PQ94" i="2" s="1"/>
  <c r="NG96" i="2"/>
  <c r="PQ96" i="2" s="1"/>
  <c r="NG89" i="2"/>
  <c r="PQ89" i="2" s="1"/>
  <c r="NG67" i="2"/>
  <c r="PQ67" i="2" s="1"/>
  <c r="NG47" i="2"/>
  <c r="PQ47" i="2" s="1"/>
  <c r="NG10" i="2"/>
  <c r="PQ10" i="2" s="1"/>
  <c r="NF95" i="2"/>
  <c r="PP95" i="2" s="1"/>
  <c r="NF68" i="2"/>
  <c r="PP68" i="2" s="1"/>
  <c r="NF16" i="2"/>
  <c r="PP16" i="2" s="1"/>
  <c r="NF60" i="2"/>
  <c r="PP60" i="2" s="1"/>
  <c r="NF63" i="2"/>
  <c r="PP63" i="2" s="1"/>
  <c r="NF56" i="2"/>
  <c r="PP56" i="2" s="1"/>
  <c r="NF92" i="2"/>
  <c r="PP92" i="2" s="1"/>
  <c r="NF64" i="2"/>
  <c r="PP64" i="2" s="1"/>
  <c r="NF11" i="2"/>
  <c r="PP11" i="2" s="1"/>
  <c r="NF94" i="2"/>
  <c r="PP94" i="2" s="1"/>
  <c r="NF96" i="2"/>
  <c r="PP96" i="2" s="1"/>
  <c r="NF10" i="2"/>
  <c r="PP10" i="2" s="1"/>
  <c r="NF89" i="2"/>
  <c r="PP89" i="2" s="1"/>
  <c r="NF67" i="2"/>
  <c r="PP67" i="2" s="1"/>
  <c r="NE74" i="2"/>
  <c r="PO74" i="2" s="1"/>
  <c r="NE16" i="2"/>
  <c r="PO16" i="2" s="1"/>
  <c r="NF90" i="2"/>
  <c r="PP90" i="2" s="1"/>
  <c r="NF82" i="2"/>
  <c r="PP82" i="2" s="1"/>
  <c r="NF79" i="2"/>
  <c r="PP79" i="2" s="1"/>
  <c r="NF91" i="2"/>
  <c r="PP91" i="2" s="1"/>
  <c r="NF88" i="2"/>
  <c r="PP88" i="2" s="1"/>
  <c r="NF87" i="2"/>
  <c r="PP87" i="2" s="1"/>
  <c r="NF74" i="2"/>
  <c r="PP74" i="2" s="1"/>
  <c r="NF48" i="2"/>
  <c r="PP48" i="2" s="1"/>
  <c r="NF53" i="2"/>
  <c r="PP53" i="2" s="1"/>
  <c r="NF44" i="2"/>
  <c r="PP44" i="2" s="1"/>
  <c r="NF8" i="2"/>
  <c r="PP8" i="2" s="1"/>
  <c r="NF34" i="2"/>
  <c r="PP34" i="2" s="1"/>
  <c r="NF61" i="2"/>
  <c r="PP61" i="2" s="1"/>
  <c r="NF75" i="2"/>
  <c r="PP75" i="2" s="1"/>
  <c r="NF85" i="2"/>
  <c r="PP85" i="2" s="1"/>
  <c r="NF47" i="2"/>
  <c r="PP47" i="2" s="1"/>
  <c r="NE6" i="2"/>
  <c r="PO6" i="2" s="1"/>
  <c r="ND6" i="2"/>
  <c r="PN6" i="2" s="1"/>
  <c r="NF5" i="2"/>
  <c r="PP5" i="2" s="1"/>
  <c r="YV52" i="2"/>
  <c r="AAA52" i="2"/>
  <c r="YV58" i="2"/>
  <c r="AAA58" i="2"/>
  <c r="YV32" i="2"/>
  <c r="AAA32" i="2"/>
  <c r="YV28" i="2"/>
  <c r="AAA28" i="2"/>
  <c r="YV13" i="2"/>
  <c r="AAA13" i="2"/>
  <c r="YV30" i="2"/>
  <c r="AAA30" i="2"/>
  <c r="YV36" i="2"/>
  <c r="AAA36" i="2"/>
  <c r="YV25" i="2"/>
  <c r="AAA25" i="2"/>
  <c r="YV4" i="2"/>
  <c r="AAA4" i="2"/>
  <c r="YV35" i="2"/>
  <c r="AAA35" i="2"/>
  <c r="YV31" i="2"/>
  <c r="AAA31" i="2"/>
  <c r="YV37" i="2"/>
  <c r="AAA37" i="2"/>
  <c r="YV12" i="2"/>
  <c r="AAA12" i="2"/>
  <c r="YV39" i="2"/>
  <c r="AAA39" i="2"/>
  <c r="YV29" i="2"/>
  <c r="AAA29" i="2"/>
  <c r="YV43" i="2"/>
  <c r="AAA43" i="2"/>
  <c r="YV20" i="2"/>
  <c r="AAA20" i="2"/>
  <c r="YV17" i="2"/>
  <c r="AAA17" i="2"/>
  <c r="YV49" i="2"/>
  <c r="AAA49" i="2"/>
  <c r="YV23" i="2"/>
  <c r="AAA23" i="2"/>
  <c r="YV40" i="2"/>
  <c r="AAA40" i="2"/>
  <c r="YV22" i="2"/>
  <c r="AAA22" i="2"/>
  <c r="YV21" i="2"/>
  <c r="AAA21" i="2"/>
  <c r="YV19" i="2"/>
  <c r="AAA19" i="2"/>
  <c r="YV26" i="2"/>
  <c r="AAA26" i="2"/>
  <c r="YV18" i="2"/>
  <c r="AAA18" i="2"/>
  <c r="YV45" i="2"/>
  <c r="AAA45" i="2"/>
  <c r="YV27" i="2"/>
  <c r="AAA27" i="2"/>
  <c r="YV9" i="2"/>
  <c r="AAA9" i="2"/>
  <c r="NB90" i="2"/>
  <c r="PL90" i="2" s="1"/>
  <c r="MZ90" i="2"/>
  <c r="PJ90" i="2" s="1"/>
  <c r="NC95" i="2"/>
  <c r="PM95" i="2" s="1"/>
  <c r="NA95" i="2"/>
  <c r="PK95" i="2" s="1"/>
  <c r="NC68" i="2"/>
  <c r="PM68" i="2" s="1"/>
  <c r="NA68" i="2"/>
  <c r="PK68" i="2" s="1"/>
  <c r="NB5" i="2"/>
  <c r="PL5" i="2" s="1"/>
  <c r="MZ5" i="2"/>
  <c r="PJ5" i="2" s="1"/>
  <c r="NC16" i="2"/>
  <c r="PM16" i="2" s="1"/>
  <c r="NA16" i="2"/>
  <c r="PK16" i="2" s="1"/>
  <c r="NB82" i="2"/>
  <c r="PL82" i="2" s="1"/>
  <c r="MZ82" i="2"/>
  <c r="PJ82" i="2" s="1"/>
  <c r="NC60" i="2"/>
  <c r="PM60" i="2" s="1"/>
  <c r="NA60" i="2"/>
  <c r="PK60" i="2" s="1"/>
  <c r="NB79" i="2"/>
  <c r="PL79" i="2" s="1"/>
  <c r="MZ79" i="2"/>
  <c r="PJ79" i="2" s="1"/>
  <c r="NC63" i="2"/>
  <c r="PM63" i="2" s="1"/>
  <c r="NA63" i="2"/>
  <c r="PK63" i="2" s="1"/>
  <c r="MZ84" i="2"/>
  <c r="PJ84" i="2" s="1"/>
  <c r="NC56" i="2"/>
  <c r="PM56" i="2" s="1"/>
  <c r="NA56" i="2"/>
  <c r="PK56" i="2" s="1"/>
  <c r="NB91" i="2"/>
  <c r="PL91" i="2" s="1"/>
  <c r="MZ91" i="2"/>
  <c r="PJ91" i="2" s="1"/>
  <c r="NC92" i="2"/>
  <c r="PM92" i="2" s="1"/>
  <c r="NA92" i="2"/>
  <c r="PK92" i="2" s="1"/>
  <c r="NC64" i="2"/>
  <c r="PM64" i="2" s="1"/>
  <c r="NA64" i="2"/>
  <c r="PK64" i="2" s="1"/>
  <c r="NC46" i="2"/>
  <c r="PM46" i="2" s="1"/>
  <c r="NA46" i="2"/>
  <c r="PK46" i="2" s="1"/>
  <c r="NB88" i="2"/>
  <c r="PL88" i="2" s="1"/>
  <c r="NB87" i="2"/>
  <c r="PL87" i="2" s="1"/>
  <c r="NC11" i="2"/>
  <c r="PM11" i="2" s="1"/>
  <c r="NA11" i="2"/>
  <c r="PK11" i="2" s="1"/>
  <c r="NB53" i="2"/>
  <c r="PL53" i="2" s="1"/>
  <c r="NB44" i="2"/>
  <c r="PL44" i="2" s="1"/>
  <c r="NB8" i="2"/>
  <c r="PL8" i="2" s="1"/>
  <c r="NB34" i="2"/>
  <c r="PL34" i="2" s="1"/>
  <c r="NC96" i="2"/>
  <c r="PM96" i="2" s="1"/>
  <c r="NA96" i="2"/>
  <c r="PK96" i="2" s="1"/>
  <c r="NC10" i="2"/>
  <c r="PM10" i="2" s="1"/>
  <c r="NA10" i="2"/>
  <c r="PK10" i="2" s="1"/>
  <c r="NB14" i="2"/>
  <c r="PL14" i="2" s="1"/>
  <c r="MZ14" i="2"/>
  <c r="PJ14" i="2" s="1"/>
  <c r="NC89" i="2"/>
  <c r="PM89" i="2" s="1"/>
  <c r="NA89" i="2"/>
  <c r="PK89" i="2" s="1"/>
  <c r="NB61" i="2"/>
  <c r="PL61" i="2" s="1"/>
  <c r="MZ61" i="2"/>
  <c r="PJ61" i="2" s="1"/>
  <c r="NB75" i="2"/>
  <c r="PL75" i="2" s="1"/>
  <c r="MZ75" i="2"/>
  <c r="PJ75" i="2" s="1"/>
  <c r="NB85" i="2"/>
  <c r="PL85" i="2" s="1"/>
  <c r="MZ85" i="2"/>
  <c r="PJ85" i="2" s="1"/>
  <c r="LT67" i="2"/>
  <c r="NE90" i="2"/>
  <c r="PO90" i="2" s="1"/>
  <c r="NE95" i="2"/>
  <c r="PO95" i="2" s="1"/>
  <c r="NE68" i="2"/>
  <c r="PO68" i="2" s="1"/>
  <c r="NE5" i="2"/>
  <c r="PO5" i="2" s="1"/>
  <c r="NE82" i="2"/>
  <c r="PO82" i="2" s="1"/>
  <c r="NE60" i="2"/>
  <c r="PO60" i="2" s="1"/>
  <c r="NE79" i="2"/>
  <c r="PO79" i="2" s="1"/>
  <c r="NE63" i="2"/>
  <c r="PO63" i="2" s="1"/>
  <c r="NE56" i="2"/>
  <c r="PO56" i="2" s="1"/>
  <c r="NE91" i="2"/>
  <c r="PO91" i="2" s="1"/>
  <c r="NE92" i="2"/>
  <c r="PO92" i="2" s="1"/>
  <c r="NE64" i="2"/>
  <c r="PO64" i="2" s="1"/>
  <c r="NE88" i="2"/>
  <c r="PO88" i="2" s="1"/>
  <c r="NE87" i="2"/>
  <c r="PO87" i="2" s="1"/>
  <c r="NE11" i="2"/>
  <c r="PO11" i="2" s="1"/>
  <c r="NE53" i="2"/>
  <c r="PO53" i="2" s="1"/>
  <c r="NE44" i="2"/>
  <c r="PO44" i="2" s="1"/>
  <c r="NE8" i="2"/>
  <c r="PO8" i="2" s="1"/>
  <c r="NE34" i="2"/>
  <c r="PO34" i="2" s="1"/>
  <c r="NE96" i="2"/>
  <c r="PO96" i="2" s="1"/>
  <c r="NE10" i="2"/>
  <c r="PO10" i="2" s="1"/>
  <c r="NE14" i="2"/>
  <c r="PO14" i="2" s="1"/>
  <c r="NE89" i="2"/>
  <c r="PO89" i="2" s="1"/>
  <c r="NE61" i="2"/>
  <c r="PO61" i="2" s="1"/>
  <c r="NE75" i="2"/>
  <c r="PO75" i="2" s="1"/>
  <c r="NE85" i="2"/>
  <c r="PO85" i="2" s="1"/>
  <c r="NC90" i="2"/>
  <c r="PM90" i="2" s="1"/>
  <c r="NA90" i="2"/>
  <c r="PK90" i="2" s="1"/>
  <c r="NB95" i="2"/>
  <c r="PL95" i="2" s="1"/>
  <c r="MZ95" i="2"/>
  <c r="PJ95" i="2" s="1"/>
  <c r="NB68" i="2"/>
  <c r="PL68" i="2" s="1"/>
  <c r="MZ68" i="2"/>
  <c r="PJ68" i="2" s="1"/>
  <c r="NC5" i="2"/>
  <c r="PM5" i="2" s="1"/>
  <c r="NA5" i="2"/>
  <c r="PK5" i="2" s="1"/>
  <c r="NB16" i="2"/>
  <c r="PL16" i="2" s="1"/>
  <c r="MZ16" i="2"/>
  <c r="PJ16" i="2" s="1"/>
  <c r="NC82" i="2"/>
  <c r="PM82" i="2" s="1"/>
  <c r="NA82" i="2"/>
  <c r="PK82" i="2" s="1"/>
  <c r="NB60" i="2"/>
  <c r="PL60" i="2" s="1"/>
  <c r="MZ60" i="2"/>
  <c r="PJ60" i="2" s="1"/>
  <c r="NC79" i="2"/>
  <c r="PM79" i="2" s="1"/>
  <c r="NA79" i="2"/>
  <c r="PK79" i="2" s="1"/>
  <c r="NB63" i="2"/>
  <c r="PL63" i="2" s="1"/>
  <c r="MZ63" i="2"/>
  <c r="PJ63" i="2" s="1"/>
  <c r="NA84" i="2"/>
  <c r="PK84" i="2" s="1"/>
  <c r="NB56" i="2"/>
  <c r="PL56" i="2" s="1"/>
  <c r="MZ56" i="2"/>
  <c r="PJ56" i="2" s="1"/>
  <c r="NC91" i="2"/>
  <c r="PM91" i="2" s="1"/>
  <c r="NA91" i="2"/>
  <c r="PK91" i="2" s="1"/>
  <c r="NB92" i="2"/>
  <c r="PL92" i="2" s="1"/>
  <c r="MZ92" i="2"/>
  <c r="PJ92" i="2" s="1"/>
  <c r="NB64" i="2"/>
  <c r="PL64" i="2" s="1"/>
  <c r="NB46" i="2"/>
  <c r="PL46" i="2" s="1"/>
  <c r="NC88" i="2"/>
  <c r="PM88" i="2" s="1"/>
  <c r="NA88" i="2"/>
  <c r="PK88" i="2" s="1"/>
  <c r="NC87" i="2"/>
  <c r="PM87" i="2" s="1"/>
  <c r="NA87" i="2"/>
  <c r="PK87" i="2" s="1"/>
  <c r="NB11" i="2"/>
  <c r="PL11" i="2" s="1"/>
  <c r="NC53" i="2"/>
  <c r="PM53" i="2" s="1"/>
  <c r="NA53" i="2"/>
  <c r="PK53" i="2" s="1"/>
  <c r="NC44" i="2"/>
  <c r="PM44" i="2" s="1"/>
  <c r="NA44" i="2"/>
  <c r="PK44" i="2" s="1"/>
  <c r="NC8" i="2"/>
  <c r="PM8" i="2" s="1"/>
  <c r="NA8" i="2"/>
  <c r="PK8" i="2" s="1"/>
  <c r="NC34" i="2"/>
  <c r="PM34" i="2" s="1"/>
  <c r="NA34" i="2"/>
  <c r="PK34" i="2" s="1"/>
  <c r="NB96" i="2"/>
  <c r="PL96" i="2" s="1"/>
  <c r="MZ96" i="2"/>
  <c r="PJ96" i="2" s="1"/>
  <c r="NB10" i="2"/>
  <c r="PL10" i="2" s="1"/>
  <c r="MZ10" i="2"/>
  <c r="PJ10" i="2" s="1"/>
  <c r="NC14" i="2"/>
  <c r="PM14" i="2" s="1"/>
  <c r="NA14" i="2"/>
  <c r="PK14" i="2" s="1"/>
  <c r="NB89" i="2"/>
  <c r="PL89" i="2" s="1"/>
  <c r="MZ89" i="2"/>
  <c r="PJ89" i="2" s="1"/>
  <c r="NC61" i="2"/>
  <c r="PM61" i="2" s="1"/>
  <c r="NA61" i="2"/>
  <c r="PK61" i="2" s="1"/>
  <c r="NC75" i="2"/>
  <c r="PM75" i="2" s="1"/>
  <c r="NA75" i="2"/>
  <c r="PK75" i="2" s="1"/>
  <c r="NC85" i="2"/>
  <c r="PM85" i="2" s="1"/>
  <c r="NA85" i="2"/>
  <c r="PK85" i="2" s="1"/>
  <c r="ND90" i="2"/>
  <c r="PN90" i="2" s="1"/>
  <c r="ND95" i="2"/>
  <c r="PN95" i="2" s="1"/>
  <c r="ND68" i="2"/>
  <c r="PN68" i="2" s="1"/>
  <c r="ND5" i="2"/>
  <c r="PN5" i="2" s="1"/>
  <c r="ND16" i="2"/>
  <c r="PN16" i="2" s="1"/>
  <c r="ND82" i="2"/>
  <c r="PN82" i="2" s="1"/>
  <c r="ND60" i="2"/>
  <c r="PN60" i="2" s="1"/>
  <c r="ND79" i="2"/>
  <c r="PN79" i="2" s="1"/>
  <c r="ND63" i="2"/>
  <c r="PN63" i="2" s="1"/>
  <c r="ND56" i="2"/>
  <c r="PN56" i="2" s="1"/>
  <c r="ND91" i="2"/>
  <c r="PN91" i="2" s="1"/>
  <c r="ND92" i="2"/>
  <c r="PN92" i="2" s="1"/>
  <c r="ND64" i="2"/>
  <c r="PN64" i="2" s="1"/>
  <c r="ND46" i="2"/>
  <c r="PN46" i="2" s="1"/>
  <c r="ND88" i="2"/>
  <c r="PN88" i="2" s="1"/>
  <c r="ND87" i="2"/>
  <c r="PN87" i="2" s="1"/>
  <c r="ND11" i="2"/>
  <c r="PN11" i="2" s="1"/>
  <c r="ND53" i="2"/>
  <c r="PN53" i="2" s="1"/>
  <c r="ND44" i="2"/>
  <c r="PN44" i="2" s="1"/>
  <c r="ND8" i="2"/>
  <c r="PN8" i="2" s="1"/>
  <c r="ND34" i="2"/>
  <c r="PN34" i="2" s="1"/>
  <c r="ND96" i="2"/>
  <c r="PN96" i="2" s="1"/>
  <c r="ND10" i="2"/>
  <c r="PN10" i="2" s="1"/>
  <c r="ND14" i="2"/>
  <c r="PN14" i="2" s="1"/>
  <c r="ND89" i="2"/>
  <c r="PN89" i="2" s="1"/>
  <c r="ND61" i="2"/>
  <c r="PN61" i="2" s="1"/>
  <c r="ND75" i="2"/>
  <c r="PN75" i="2" s="1"/>
  <c r="ND85" i="2"/>
  <c r="PN85" i="2" s="1"/>
  <c r="NC81" i="2"/>
  <c r="PM81" i="2" s="1"/>
  <c r="NA81" i="2"/>
  <c r="PK81" i="2" s="1"/>
  <c r="NB6" i="2"/>
  <c r="PL6" i="2" s="1"/>
  <c r="NB47" i="2"/>
  <c r="PL47" i="2" s="1"/>
  <c r="NC74" i="2"/>
  <c r="PM74" i="2" s="1"/>
  <c r="NA74" i="2"/>
  <c r="PK74" i="2" s="1"/>
  <c r="NC48" i="2"/>
  <c r="PM48" i="2" s="1"/>
  <c r="NA48" i="2"/>
  <c r="PK48" i="2" s="1"/>
  <c r="NB94" i="2"/>
  <c r="PL94" i="2" s="1"/>
  <c r="ND81" i="2"/>
  <c r="PN81" i="2" s="1"/>
  <c r="ND47" i="2"/>
  <c r="PN47" i="2" s="1"/>
  <c r="ND74" i="2"/>
  <c r="PN74" i="2" s="1"/>
  <c r="ND48" i="2"/>
  <c r="PN48" i="2" s="1"/>
  <c r="ND94" i="2"/>
  <c r="PN94" i="2" s="1"/>
  <c r="NB81" i="2"/>
  <c r="PL81" i="2" s="1"/>
  <c r="NC6" i="2"/>
  <c r="PM6" i="2" s="1"/>
  <c r="NA6" i="2"/>
  <c r="PK6" i="2" s="1"/>
  <c r="NC47" i="2"/>
  <c r="PM47" i="2" s="1"/>
  <c r="NA47" i="2"/>
  <c r="PK47" i="2" s="1"/>
  <c r="NB74" i="2"/>
  <c r="PL74" i="2" s="1"/>
  <c r="NB48" i="2"/>
  <c r="PL48" i="2" s="1"/>
  <c r="NC94" i="2"/>
  <c r="PM94" i="2" s="1"/>
  <c r="NA94" i="2"/>
  <c r="PK94" i="2" s="1"/>
  <c r="NE81" i="2"/>
  <c r="PO81" i="2" s="1"/>
  <c r="NE47" i="2"/>
  <c r="PO47" i="2" s="1"/>
  <c r="NE48" i="2"/>
  <c r="PO48" i="2" s="1"/>
  <c r="NE94" i="2"/>
  <c r="PO94" i="2" s="1"/>
  <c r="MZ64" i="2"/>
  <c r="PJ64" i="2" s="1"/>
  <c r="MZ6" i="2"/>
  <c r="PJ6" i="2" s="1"/>
  <c r="MZ47" i="2"/>
  <c r="PJ47" i="2" s="1"/>
  <c r="MZ94" i="2"/>
  <c r="PJ94" i="2" s="1"/>
  <c r="MY24" i="2"/>
  <c r="PI24" i="2" s="1"/>
  <c r="QN24" i="2" s="1"/>
  <c r="MZ88" i="2"/>
  <c r="PJ88" i="2" s="1"/>
  <c r="MZ87" i="2"/>
  <c r="PJ87" i="2" s="1"/>
  <c r="MZ81" i="2"/>
  <c r="PJ81" i="2" s="1"/>
  <c r="MZ74" i="2"/>
  <c r="PJ74" i="2" s="1"/>
  <c r="MZ48" i="2"/>
  <c r="PJ48" i="2" s="1"/>
  <c r="MZ53" i="2"/>
  <c r="PJ53" i="2" s="1"/>
  <c r="MZ44" i="2"/>
  <c r="PJ44" i="2" s="1"/>
  <c r="MZ8" i="2"/>
  <c r="PJ8" i="2" s="1"/>
  <c r="MZ34" i="2"/>
  <c r="PJ34" i="2" s="1"/>
  <c r="MZ24" i="2"/>
  <c r="MZ46" i="2"/>
  <c r="PJ46" i="2" s="1"/>
  <c r="MZ11" i="2"/>
  <c r="PJ11" i="2" s="1"/>
  <c r="SX24" i="2"/>
  <c r="LR3" i="2" l="1"/>
  <c r="OB5" i="2"/>
  <c r="QL5" i="2" s="1"/>
  <c r="OA33" i="2"/>
  <c r="LQ3" i="2"/>
  <c r="PI59" i="2"/>
  <c r="QN59" i="2" s="1"/>
  <c r="OE59" i="2"/>
  <c r="OF59" i="2" s="1"/>
  <c r="OG59" i="2" s="1"/>
  <c r="OH59" i="2" s="1"/>
  <c r="OI59" i="2" s="1"/>
  <c r="OJ59" i="2" s="1"/>
  <c r="OK59" i="2" s="1"/>
  <c r="OL59" i="2" s="1"/>
  <c r="OM59" i="2" s="1"/>
  <c r="ON59" i="2" s="1"/>
  <c r="OO59" i="2" s="1"/>
  <c r="OP59" i="2" s="1"/>
  <c r="OQ59" i="2" s="1"/>
  <c r="OR59" i="2" s="1"/>
  <c r="OS59" i="2" s="1"/>
  <c r="OT59" i="2" s="1"/>
  <c r="OU59" i="2" s="1"/>
  <c r="OV59" i="2" s="1"/>
  <c r="OW59" i="2" s="1"/>
  <c r="OX59" i="2" s="1"/>
  <c r="OY59" i="2" s="1"/>
  <c r="OZ59" i="2" s="1"/>
  <c r="PA59" i="2" s="1"/>
  <c r="PB59" i="2" s="1"/>
  <c r="PC59" i="2" s="1"/>
  <c r="PD59" i="2" s="1"/>
  <c r="PE59" i="2" s="1"/>
  <c r="PF59" i="2" s="1"/>
  <c r="PG59" i="2" s="1"/>
  <c r="PH59" i="2" s="1"/>
  <c r="OD59" i="2"/>
  <c r="LU59" i="2"/>
  <c r="SX59" i="2"/>
  <c r="VH59" i="2" s="1"/>
  <c r="WM59" i="2" s="1"/>
  <c r="LN3" i="2"/>
  <c r="LP3" i="2"/>
  <c r="NY3" i="2"/>
  <c r="NX3" i="2"/>
  <c r="NZ3" i="2"/>
  <c r="LO3" i="2"/>
  <c r="LM3" i="2"/>
  <c r="NW5" i="2"/>
  <c r="QG5" i="2" s="1"/>
  <c r="QG3" i="2" s="1"/>
  <c r="AA11" i="32" s="1"/>
  <c r="LL3" i="2"/>
  <c r="NV6" i="2"/>
  <c r="QF6" i="2" s="1"/>
  <c r="LK3" i="2"/>
  <c r="NU61" i="2"/>
  <c r="QE61" i="2" s="1"/>
  <c r="QE3" i="2" s="1"/>
  <c r="Y11" i="32" s="1"/>
  <c r="LJ3" i="2"/>
  <c r="NT61" i="2"/>
  <c r="QD61" i="2" s="1"/>
  <c r="QD3" i="2" s="1"/>
  <c r="X11" i="32" s="1"/>
  <c r="LI3" i="2"/>
  <c r="NS91" i="2"/>
  <c r="QC91" i="2" s="1"/>
  <c r="QC3" i="2" s="1"/>
  <c r="W11" i="32" s="1"/>
  <c r="LG3" i="2"/>
  <c r="NQ91" i="2"/>
  <c r="QA91" i="2" s="1"/>
  <c r="LH3" i="2"/>
  <c r="LF3" i="2"/>
  <c r="NP61" i="2"/>
  <c r="LE3" i="2"/>
  <c r="NO6" i="2"/>
  <c r="PY6" i="2" s="1"/>
  <c r="PY3" i="2" s="1"/>
  <c r="S11" i="32" s="1"/>
  <c r="LD3" i="2"/>
  <c r="NN5" i="2"/>
  <c r="LC3" i="2"/>
  <c r="NM5" i="2"/>
  <c r="PW5" i="2" s="1"/>
  <c r="LB3" i="2"/>
  <c r="NL47" i="2"/>
  <c r="PV47" i="2" s="1"/>
  <c r="NW3" i="2"/>
  <c r="LA3" i="2"/>
  <c r="NK5" i="2"/>
  <c r="PU5" i="2" s="1"/>
  <c r="MY44" i="2"/>
  <c r="PI44" i="2" s="1"/>
  <c r="QN44" i="2" s="1"/>
  <c r="KZ3" i="2"/>
  <c r="KX3" i="2"/>
  <c r="QA3" i="2"/>
  <c r="U11" i="32" s="1"/>
  <c r="NR3" i="2"/>
  <c r="NV3" i="2"/>
  <c r="NS3" i="2"/>
  <c r="QB3" i="2"/>
  <c r="V11" i="32" s="1"/>
  <c r="QF3" i="2"/>
  <c r="Z11" i="32" s="1"/>
  <c r="KY3" i="2"/>
  <c r="NH15" i="2"/>
  <c r="PR15" i="2" s="1"/>
  <c r="PR3" i="2" s="1"/>
  <c r="L11" i="32" s="1"/>
  <c r="L14" i="32" s="1"/>
  <c r="KW3" i="2"/>
  <c r="LU33" i="2"/>
  <c r="SY33" i="2" s="1"/>
  <c r="NG33" i="2"/>
  <c r="PQ33" i="2" s="1"/>
  <c r="PQ3" i="2" s="1"/>
  <c r="K11" i="32" s="1"/>
  <c r="K14" i="32" s="1"/>
  <c r="KV3" i="2"/>
  <c r="KU3" i="2"/>
  <c r="PT3" i="2"/>
  <c r="N11" i="32" s="1"/>
  <c r="N14" i="32" s="1"/>
  <c r="NJ3" i="2"/>
  <c r="KO3" i="2"/>
  <c r="NI3" i="2"/>
  <c r="NK3" i="2"/>
  <c r="NF3" i="2"/>
  <c r="PS3" i="2"/>
  <c r="M11" i="32" s="1"/>
  <c r="M14" i="32" s="1"/>
  <c r="PP3" i="2"/>
  <c r="J11" i="32" s="1"/>
  <c r="J14" i="32" s="1"/>
  <c r="MY74" i="2"/>
  <c r="OD74" i="2" s="1"/>
  <c r="PV66" i="2"/>
  <c r="NA66" i="2"/>
  <c r="KQ3" i="2"/>
  <c r="NB66" i="2"/>
  <c r="KR3" i="2"/>
  <c r="MZ66" i="2"/>
  <c r="KP3" i="2"/>
  <c r="NC66" i="2"/>
  <c r="KS3" i="2"/>
  <c r="ND66" i="2"/>
  <c r="KT3" i="2"/>
  <c r="MY46" i="2"/>
  <c r="PI46" i="2" s="1"/>
  <c r="QN46" i="2" s="1"/>
  <c r="MY8" i="2"/>
  <c r="OD8" i="2" s="1"/>
  <c r="MY53" i="2"/>
  <c r="OD53" i="2" s="1"/>
  <c r="MY94" i="2"/>
  <c r="PI94" i="2" s="1"/>
  <c r="QN94" i="2" s="1"/>
  <c r="MY34" i="2"/>
  <c r="PI34" i="2" s="1"/>
  <c r="QN34" i="2" s="1"/>
  <c r="MY6" i="2"/>
  <c r="PI6" i="2" s="1"/>
  <c r="QN6" i="2" s="1"/>
  <c r="MY47" i="2"/>
  <c r="PI47" i="2" s="1"/>
  <c r="QN47" i="2" s="1"/>
  <c r="MY48" i="2"/>
  <c r="PI48" i="2" s="1"/>
  <c r="QN48" i="2" s="1"/>
  <c r="MY81" i="2"/>
  <c r="PI81" i="2" s="1"/>
  <c r="QN81" i="2" s="1"/>
  <c r="LU94" i="2"/>
  <c r="LV94" i="2" s="1"/>
  <c r="SX94" i="2"/>
  <c r="LU6" i="2"/>
  <c r="SY6" i="2" s="1"/>
  <c r="SX6" i="2"/>
  <c r="LU8" i="2"/>
  <c r="SY8" i="2" s="1"/>
  <c r="SX8" i="2"/>
  <c r="LU53" i="2"/>
  <c r="SY53" i="2" s="1"/>
  <c r="SX53" i="2"/>
  <c r="LU48" i="2"/>
  <c r="LV48" i="2" s="1"/>
  <c r="SX48" i="2"/>
  <c r="LU47" i="2"/>
  <c r="SY47" i="2" s="1"/>
  <c r="SX47" i="2"/>
  <c r="LU34" i="2"/>
  <c r="LV34" i="2" s="1"/>
  <c r="SX34" i="2"/>
  <c r="LU44" i="2"/>
  <c r="LV44" i="2" s="1"/>
  <c r="SX44" i="2"/>
  <c r="LU74" i="2"/>
  <c r="LV74" i="2" s="1"/>
  <c r="SX74" i="2"/>
  <c r="LU81" i="2"/>
  <c r="LV81" i="2" s="1"/>
  <c r="LW81" i="2" s="1"/>
  <c r="SX81" i="2"/>
  <c r="LU46" i="2"/>
  <c r="SY46" i="2" s="1"/>
  <c r="SX46" i="2"/>
  <c r="LU87" i="2"/>
  <c r="LV87" i="2" s="1"/>
  <c r="SX87" i="2"/>
  <c r="LU11" i="2"/>
  <c r="SX11" i="2"/>
  <c r="SX64" i="2"/>
  <c r="LU64" i="2"/>
  <c r="LU88" i="2"/>
  <c r="LV88" i="2" s="1"/>
  <c r="SX88" i="2"/>
  <c r="MY87" i="2"/>
  <c r="PI87" i="2" s="1"/>
  <c r="QN87" i="2" s="1"/>
  <c r="MY11" i="2"/>
  <c r="PI11" i="2" s="1"/>
  <c r="QN11" i="2" s="1"/>
  <c r="MY64" i="2"/>
  <c r="OD64" i="2" s="1"/>
  <c r="MY88" i="2"/>
  <c r="OD88" i="2" s="1"/>
  <c r="SX83" i="2"/>
  <c r="LU83" i="2"/>
  <c r="OA83" i="2"/>
  <c r="QL91" i="2"/>
  <c r="FB76" i="29"/>
  <c r="FB78" i="29"/>
  <c r="QJ5" i="2"/>
  <c r="QJ3" i="2" s="1"/>
  <c r="AD11" i="32" s="1"/>
  <c r="QI5" i="2"/>
  <c r="QI3" i="2" s="1"/>
  <c r="AC11" i="32" s="1"/>
  <c r="QH5" i="2"/>
  <c r="QH3" i="2" s="1"/>
  <c r="AB11" i="32" s="1"/>
  <c r="OE83" i="2"/>
  <c r="OF83" i="2" s="1"/>
  <c r="OG83" i="2" s="1"/>
  <c r="OH83" i="2" s="1"/>
  <c r="OI83" i="2" s="1"/>
  <c r="OJ83" i="2" s="1"/>
  <c r="OK83" i="2" s="1"/>
  <c r="OL83" i="2" s="1"/>
  <c r="OM83" i="2" s="1"/>
  <c r="ON83" i="2" s="1"/>
  <c r="OO83" i="2" s="1"/>
  <c r="OP83" i="2" s="1"/>
  <c r="OQ83" i="2" s="1"/>
  <c r="OR83" i="2" s="1"/>
  <c r="OS83" i="2" s="1"/>
  <c r="OT83" i="2" s="1"/>
  <c r="OU83" i="2" s="1"/>
  <c r="OV83" i="2" s="1"/>
  <c r="OW83" i="2" s="1"/>
  <c r="OX83" i="2" s="1"/>
  <c r="OY83" i="2" s="1"/>
  <c r="OZ83" i="2" s="1"/>
  <c r="PA83" i="2" s="1"/>
  <c r="PB83" i="2" s="1"/>
  <c r="PC83" i="2" s="1"/>
  <c r="PD83" i="2" s="1"/>
  <c r="PE83" i="2" s="1"/>
  <c r="PF83" i="2" s="1"/>
  <c r="PG83" i="2" s="1"/>
  <c r="PH83" i="2" s="1"/>
  <c r="OD83" i="2"/>
  <c r="PI83" i="2"/>
  <c r="QN83" i="2" s="1"/>
  <c r="LU97" i="2"/>
  <c r="LV97" i="2" s="1"/>
  <c r="LU65" i="2"/>
  <c r="LU73" i="2"/>
  <c r="LU77" i="2"/>
  <c r="LV77" i="2" s="1"/>
  <c r="LU86" i="2"/>
  <c r="LV86" i="2" s="1"/>
  <c r="LU66" i="2"/>
  <c r="LU80" i="2"/>
  <c r="SY80" i="2" s="1"/>
  <c r="LU71" i="2"/>
  <c r="LV7" i="2"/>
  <c r="SY7" i="2"/>
  <c r="LV69" i="2"/>
  <c r="SY69" i="2"/>
  <c r="LV54" i="2"/>
  <c r="SY54" i="2"/>
  <c r="LV70" i="2"/>
  <c r="SY70" i="2"/>
  <c r="PI7" i="2"/>
  <c r="QN7" i="2" s="1"/>
  <c r="OE7" i="2"/>
  <c r="OF7" i="2" s="1"/>
  <c r="OG7" i="2" s="1"/>
  <c r="OH7" i="2" s="1"/>
  <c r="OI7" i="2" s="1"/>
  <c r="OJ7" i="2" s="1"/>
  <c r="OK7" i="2" s="1"/>
  <c r="OL7" i="2" s="1"/>
  <c r="OM7" i="2" s="1"/>
  <c r="ON7" i="2" s="1"/>
  <c r="OO7" i="2" s="1"/>
  <c r="OP7" i="2" s="1"/>
  <c r="OQ7" i="2" s="1"/>
  <c r="OR7" i="2" s="1"/>
  <c r="OS7" i="2" s="1"/>
  <c r="OT7" i="2" s="1"/>
  <c r="OU7" i="2" s="1"/>
  <c r="OV7" i="2" s="1"/>
  <c r="OW7" i="2" s="1"/>
  <c r="OX7" i="2" s="1"/>
  <c r="OY7" i="2" s="1"/>
  <c r="OZ7" i="2" s="1"/>
  <c r="PA7" i="2" s="1"/>
  <c r="PB7" i="2" s="1"/>
  <c r="PC7" i="2" s="1"/>
  <c r="PD7" i="2" s="1"/>
  <c r="PE7" i="2" s="1"/>
  <c r="PF7" i="2" s="1"/>
  <c r="PG7" i="2" s="1"/>
  <c r="PH7" i="2" s="1"/>
  <c r="OD7" i="2"/>
  <c r="OD65" i="2"/>
  <c r="OE65" i="2"/>
  <c r="OF65" i="2" s="1"/>
  <c r="OG65" i="2" s="1"/>
  <c r="OH65" i="2" s="1"/>
  <c r="OI65" i="2" s="1"/>
  <c r="OJ65" i="2" s="1"/>
  <c r="OK65" i="2" s="1"/>
  <c r="OL65" i="2" s="1"/>
  <c r="OM65" i="2" s="1"/>
  <c r="ON65" i="2" s="1"/>
  <c r="OO65" i="2" s="1"/>
  <c r="OP65" i="2" s="1"/>
  <c r="OQ65" i="2" s="1"/>
  <c r="OR65" i="2" s="1"/>
  <c r="OS65" i="2" s="1"/>
  <c r="OT65" i="2" s="1"/>
  <c r="OU65" i="2" s="1"/>
  <c r="OV65" i="2" s="1"/>
  <c r="OW65" i="2" s="1"/>
  <c r="OX65" i="2" s="1"/>
  <c r="OY65" i="2" s="1"/>
  <c r="OZ65" i="2" s="1"/>
  <c r="PA65" i="2" s="1"/>
  <c r="PB65" i="2" s="1"/>
  <c r="PC65" i="2" s="1"/>
  <c r="PD65" i="2" s="1"/>
  <c r="PE65" i="2" s="1"/>
  <c r="PF65" i="2" s="1"/>
  <c r="PG65" i="2" s="1"/>
  <c r="PH65" i="2" s="1"/>
  <c r="PI65" i="2"/>
  <c r="QN65" i="2" s="1"/>
  <c r="OE69" i="2"/>
  <c r="OF69" i="2" s="1"/>
  <c r="OG69" i="2" s="1"/>
  <c r="OH69" i="2" s="1"/>
  <c r="OI69" i="2" s="1"/>
  <c r="OJ69" i="2" s="1"/>
  <c r="OK69" i="2" s="1"/>
  <c r="OL69" i="2" s="1"/>
  <c r="OM69" i="2" s="1"/>
  <c r="ON69" i="2" s="1"/>
  <c r="OO69" i="2" s="1"/>
  <c r="OP69" i="2" s="1"/>
  <c r="OQ69" i="2" s="1"/>
  <c r="OR69" i="2" s="1"/>
  <c r="OS69" i="2" s="1"/>
  <c r="OT69" i="2" s="1"/>
  <c r="OU69" i="2" s="1"/>
  <c r="OV69" i="2" s="1"/>
  <c r="OW69" i="2" s="1"/>
  <c r="OX69" i="2" s="1"/>
  <c r="OY69" i="2" s="1"/>
  <c r="OZ69" i="2" s="1"/>
  <c r="PA69" i="2" s="1"/>
  <c r="PB69" i="2" s="1"/>
  <c r="PC69" i="2" s="1"/>
  <c r="PD69" i="2" s="1"/>
  <c r="PE69" i="2" s="1"/>
  <c r="PF69" i="2" s="1"/>
  <c r="PG69" i="2" s="1"/>
  <c r="PH69" i="2" s="1"/>
  <c r="OD69" i="2"/>
  <c r="PI69" i="2"/>
  <c r="QN69" i="2" s="1"/>
  <c r="PI33" i="2"/>
  <c r="QN33" i="2" s="1"/>
  <c r="OE33" i="2"/>
  <c r="OF33" i="2" s="1"/>
  <c r="OG33" i="2" s="1"/>
  <c r="OH33" i="2" s="1"/>
  <c r="OI33" i="2" s="1"/>
  <c r="OJ33" i="2" s="1"/>
  <c r="OK33" i="2" s="1"/>
  <c r="OD33" i="2"/>
  <c r="OE73" i="2"/>
  <c r="OF73" i="2" s="1"/>
  <c r="OG73" i="2" s="1"/>
  <c r="OH73" i="2" s="1"/>
  <c r="OI73" i="2" s="1"/>
  <c r="OJ73" i="2" s="1"/>
  <c r="OK73" i="2" s="1"/>
  <c r="OL73" i="2" s="1"/>
  <c r="OM73" i="2" s="1"/>
  <c r="ON73" i="2" s="1"/>
  <c r="OO73" i="2" s="1"/>
  <c r="OP73" i="2" s="1"/>
  <c r="OQ73" i="2" s="1"/>
  <c r="OR73" i="2" s="1"/>
  <c r="OS73" i="2" s="1"/>
  <c r="OT73" i="2" s="1"/>
  <c r="OU73" i="2" s="1"/>
  <c r="OV73" i="2" s="1"/>
  <c r="OW73" i="2" s="1"/>
  <c r="OX73" i="2" s="1"/>
  <c r="OY73" i="2" s="1"/>
  <c r="OZ73" i="2" s="1"/>
  <c r="PA73" i="2" s="1"/>
  <c r="PB73" i="2" s="1"/>
  <c r="PC73" i="2" s="1"/>
  <c r="PD73" i="2" s="1"/>
  <c r="PE73" i="2" s="1"/>
  <c r="PF73" i="2" s="1"/>
  <c r="PG73" i="2" s="1"/>
  <c r="PH73" i="2" s="1"/>
  <c r="PI73" i="2"/>
  <c r="QN73" i="2" s="1"/>
  <c r="OD73" i="2"/>
  <c r="PI77" i="2"/>
  <c r="QN77" i="2" s="1"/>
  <c r="OE77" i="2"/>
  <c r="OF77" i="2" s="1"/>
  <c r="OG77" i="2" s="1"/>
  <c r="OH77" i="2" s="1"/>
  <c r="OI77" i="2" s="1"/>
  <c r="OJ77" i="2" s="1"/>
  <c r="OK77" i="2" s="1"/>
  <c r="OL77" i="2" s="1"/>
  <c r="OM77" i="2" s="1"/>
  <c r="ON77" i="2" s="1"/>
  <c r="OO77" i="2" s="1"/>
  <c r="OP77" i="2" s="1"/>
  <c r="OQ77" i="2" s="1"/>
  <c r="OR77" i="2" s="1"/>
  <c r="OS77" i="2" s="1"/>
  <c r="OT77" i="2" s="1"/>
  <c r="OU77" i="2" s="1"/>
  <c r="OV77" i="2" s="1"/>
  <c r="OW77" i="2" s="1"/>
  <c r="OX77" i="2" s="1"/>
  <c r="OY77" i="2" s="1"/>
  <c r="OZ77" i="2" s="1"/>
  <c r="PA77" i="2" s="1"/>
  <c r="PB77" i="2" s="1"/>
  <c r="PC77" i="2" s="1"/>
  <c r="PD77" i="2" s="1"/>
  <c r="PE77" i="2" s="1"/>
  <c r="PF77" i="2" s="1"/>
  <c r="PG77" i="2" s="1"/>
  <c r="PH77" i="2" s="1"/>
  <c r="OD77" i="2"/>
  <c r="PI86" i="2"/>
  <c r="QN86" i="2" s="1"/>
  <c r="OE86" i="2"/>
  <c r="OF86" i="2" s="1"/>
  <c r="OG86" i="2" s="1"/>
  <c r="OH86" i="2" s="1"/>
  <c r="OI86" i="2" s="1"/>
  <c r="OJ86" i="2" s="1"/>
  <c r="OK86" i="2" s="1"/>
  <c r="OL86" i="2" s="1"/>
  <c r="OM86" i="2" s="1"/>
  <c r="ON86" i="2" s="1"/>
  <c r="OO86" i="2" s="1"/>
  <c r="OP86" i="2" s="1"/>
  <c r="OQ86" i="2" s="1"/>
  <c r="OR86" i="2" s="1"/>
  <c r="OS86" i="2" s="1"/>
  <c r="OT86" i="2" s="1"/>
  <c r="OU86" i="2" s="1"/>
  <c r="OV86" i="2" s="1"/>
  <c r="OW86" i="2" s="1"/>
  <c r="OX86" i="2" s="1"/>
  <c r="OY86" i="2" s="1"/>
  <c r="OZ86" i="2" s="1"/>
  <c r="PA86" i="2" s="1"/>
  <c r="PB86" i="2" s="1"/>
  <c r="PC86" i="2" s="1"/>
  <c r="PD86" i="2" s="1"/>
  <c r="PE86" i="2" s="1"/>
  <c r="PF86" i="2" s="1"/>
  <c r="PG86" i="2" s="1"/>
  <c r="PH86" i="2" s="1"/>
  <c r="OD86" i="2"/>
  <c r="OE54" i="2"/>
  <c r="OF54" i="2" s="1"/>
  <c r="OG54" i="2" s="1"/>
  <c r="OH54" i="2" s="1"/>
  <c r="OI54" i="2" s="1"/>
  <c r="OJ54" i="2" s="1"/>
  <c r="OK54" i="2" s="1"/>
  <c r="OL54" i="2" s="1"/>
  <c r="OM54" i="2" s="1"/>
  <c r="ON54" i="2" s="1"/>
  <c r="OO54" i="2" s="1"/>
  <c r="OP54" i="2" s="1"/>
  <c r="OQ54" i="2" s="1"/>
  <c r="OR54" i="2" s="1"/>
  <c r="OS54" i="2" s="1"/>
  <c r="OT54" i="2" s="1"/>
  <c r="OU54" i="2" s="1"/>
  <c r="OV54" i="2" s="1"/>
  <c r="OW54" i="2" s="1"/>
  <c r="OX54" i="2" s="1"/>
  <c r="OY54" i="2" s="1"/>
  <c r="OZ54" i="2" s="1"/>
  <c r="PA54" i="2" s="1"/>
  <c r="PB54" i="2" s="1"/>
  <c r="PC54" i="2" s="1"/>
  <c r="PD54" i="2" s="1"/>
  <c r="PE54" i="2" s="1"/>
  <c r="PF54" i="2" s="1"/>
  <c r="PG54" i="2" s="1"/>
  <c r="PH54" i="2" s="1"/>
  <c r="OD54" i="2"/>
  <c r="PI54" i="2"/>
  <c r="QN54" i="2" s="1"/>
  <c r="PI66" i="2"/>
  <c r="OE66" i="2"/>
  <c r="OD66" i="2"/>
  <c r="OE70" i="2"/>
  <c r="OF70" i="2" s="1"/>
  <c r="OG70" i="2" s="1"/>
  <c r="OH70" i="2" s="1"/>
  <c r="OI70" i="2" s="1"/>
  <c r="OJ70" i="2" s="1"/>
  <c r="OK70" i="2" s="1"/>
  <c r="OL70" i="2" s="1"/>
  <c r="OM70" i="2" s="1"/>
  <c r="ON70" i="2" s="1"/>
  <c r="OO70" i="2" s="1"/>
  <c r="OP70" i="2" s="1"/>
  <c r="OQ70" i="2" s="1"/>
  <c r="OR70" i="2" s="1"/>
  <c r="OS70" i="2" s="1"/>
  <c r="OT70" i="2" s="1"/>
  <c r="OU70" i="2" s="1"/>
  <c r="OV70" i="2" s="1"/>
  <c r="OW70" i="2" s="1"/>
  <c r="OX70" i="2" s="1"/>
  <c r="OY70" i="2" s="1"/>
  <c r="OZ70" i="2" s="1"/>
  <c r="PA70" i="2" s="1"/>
  <c r="PB70" i="2" s="1"/>
  <c r="PC70" i="2" s="1"/>
  <c r="PD70" i="2" s="1"/>
  <c r="PE70" i="2" s="1"/>
  <c r="PF70" i="2" s="1"/>
  <c r="PG70" i="2" s="1"/>
  <c r="PH70" i="2" s="1"/>
  <c r="OD70" i="2"/>
  <c r="PI70" i="2"/>
  <c r="QN70" i="2" s="1"/>
  <c r="PI80" i="2"/>
  <c r="QN80" i="2" s="1"/>
  <c r="OE80" i="2"/>
  <c r="OF80" i="2" s="1"/>
  <c r="OG80" i="2" s="1"/>
  <c r="OH80" i="2" s="1"/>
  <c r="OI80" i="2" s="1"/>
  <c r="OJ80" i="2" s="1"/>
  <c r="OK80" i="2" s="1"/>
  <c r="OL80" i="2" s="1"/>
  <c r="OM80" i="2" s="1"/>
  <c r="ON80" i="2" s="1"/>
  <c r="OO80" i="2" s="1"/>
  <c r="OP80" i="2" s="1"/>
  <c r="OQ80" i="2" s="1"/>
  <c r="OR80" i="2" s="1"/>
  <c r="OS80" i="2" s="1"/>
  <c r="OT80" i="2" s="1"/>
  <c r="OU80" i="2" s="1"/>
  <c r="OV80" i="2" s="1"/>
  <c r="OW80" i="2" s="1"/>
  <c r="OX80" i="2" s="1"/>
  <c r="OY80" i="2" s="1"/>
  <c r="OZ80" i="2" s="1"/>
  <c r="PA80" i="2" s="1"/>
  <c r="PB80" i="2" s="1"/>
  <c r="PC80" i="2" s="1"/>
  <c r="PD80" i="2" s="1"/>
  <c r="PE80" i="2" s="1"/>
  <c r="PF80" i="2" s="1"/>
  <c r="PG80" i="2" s="1"/>
  <c r="PH80" i="2" s="1"/>
  <c r="OD80" i="2"/>
  <c r="SX7" i="2"/>
  <c r="SX65" i="2"/>
  <c r="SX69" i="2"/>
  <c r="SX33" i="2"/>
  <c r="SX73" i="2"/>
  <c r="SX77" i="2"/>
  <c r="SX86" i="2"/>
  <c r="SX54" i="2"/>
  <c r="SX66" i="2"/>
  <c r="SX70" i="2"/>
  <c r="SX80" i="2"/>
  <c r="PV89" i="2"/>
  <c r="PW89" i="2"/>
  <c r="QN72" i="2"/>
  <c r="OE72" i="2"/>
  <c r="OF72" i="2" s="1"/>
  <c r="OG72" i="2" s="1"/>
  <c r="OH72" i="2" s="1"/>
  <c r="OI72" i="2" s="1"/>
  <c r="OJ72" i="2" s="1"/>
  <c r="OK72" i="2" s="1"/>
  <c r="OL72" i="2" s="1"/>
  <c r="OM72" i="2" s="1"/>
  <c r="ON72" i="2" s="1"/>
  <c r="OO72" i="2" s="1"/>
  <c r="OP72" i="2" s="1"/>
  <c r="OQ72" i="2" s="1"/>
  <c r="OR72" i="2" s="1"/>
  <c r="OS72" i="2" s="1"/>
  <c r="OT72" i="2" s="1"/>
  <c r="OU72" i="2" s="1"/>
  <c r="OV72" i="2" s="1"/>
  <c r="OW72" i="2" s="1"/>
  <c r="OX72" i="2" s="1"/>
  <c r="OY72" i="2" s="1"/>
  <c r="OZ72" i="2" s="1"/>
  <c r="PA72" i="2" s="1"/>
  <c r="PB72" i="2" s="1"/>
  <c r="PC72" i="2" s="1"/>
  <c r="PD72" i="2" s="1"/>
  <c r="PE72" i="2" s="1"/>
  <c r="PF72" i="2" s="1"/>
  <c r="PG72" i="2" s="1"/>
  <c r="PH72" i="2" s="1"/>
  <c r="OD72" i="2"/>
  <c r="LU72" i="2"/>
  <c r="SX72" i="2"/>
  <c r="OE93" i="2"/>
  <c r="OF93" i="2" s="1"/>
  <c r="OG93" i="2" s="1"/>
  <c r="OH93" i="2" s="1"/>
  <c r="OI93" i="2" s="1"/>
  <c r="OJ93" i="2" s="1"/>
  <c r="OK93" i="2" s="1"/>
  <c r="OL93" i="2" s="1"/>
  <c r="OM93" i="2" s="1"/>
  <c r="ON93" i="2" s="1"/>
  <c r="OO93" i="2" s="1"/>
  <c r="OP93" i="2" s="1"/>
  <c r="OQ93" i="2" s="1"/>
  <c r="OR93" i="2" s="1"/>
  <c r="OS93" i="2" s="1"/>
  <c r="OT93" i="2" s="1"/>
  <c r="OU93" i="2" s="1"/>
  <c r="OV93" i="2" s="1"/>
  <c r="OW93" i="2" s="1"/>
  <c r="OX93" i="2" s="1"/>
  <c r="OY93" i="2" s="1"/>
  <c r="OZ93" i="2" s="1"/>
  <c r="PA93" i="2" s="1"/>
  <c r="PB93" i="2" s="1"/>
  <c r="PC93" i="2" s="1"/>
  <c r="PD93" i="2" s="1"/>
  <c r="PE93" i="2" s="1"/>
  <c r="PF93" i="2" s="1"/>
  <c r="PG93" i="2" s="1"/>
  <c r="PH93" i="2" s="1"/>
  <c r="OD93" i="2"/>
  <c r="PI93" i="2"/>
  <c r="QN93" i="2" s="1"/>
  <c r="LU93" i="2"/>
  <c r="SX93" i="2"/>
  <c r="OE15" i="2"/>
  <c r="OF15" i="2" s="1"/>
  <c r="OG15" i="2" s="1"/>
  <c r="OH15" i="2" s="1"/>
  <c r="OI15" i="2" s="1"/>
  <c r="OJ15" i="2" s="1"/>
  <c r="OK15" i="2" s="1"/>
  <c r="OL15" i="2" s="1"/>
  <c r="OD15" i="2"/>
  <c r="QN15" i="2"/>
  <c r="LU15" i="2"/>
  <c r="SX15" i="2"/>
  <c r="PU89" i="2"/>
  <c r="OE97" i="2"/>
  <c r="OF97" i="2" s="1"/>
  <c r="OG97" i="2" s="1"/>
  <c r="OH97" i="2" s="1"/>
  <c r="OI97" i="2" s="1"/>
  <c r="OJ97" i="2" s="1"/>
  <c r="OK97" i="2" s="1"/>
  <c r="OL97" i="2" s="1"/>
  <c r="OM97" i="2" s="1"/>
  <c r="ON97" i="2" s="1"/>
  <c r="OO97" i="2" s="1"/>
  <c r="OP97" i="2" s="1"/>
  <c r="OQ97" i="2" s="1"/>
  <c r="OR97" i="2" s="1"/>
  <c r="OS97" i="2" s="1"/>
  <c r="OT97" i="2" s="1"/>
  <c r="OU97" i="2" s="1"/>
  <c r="OV97" i="2" s="1"/>
  <c r="OW97" i="2" s="1"/>
  <c r="OX97" i="2" s="1"/>
  <c r="OY97" i="2" s="1"/>
  <c r="OZ97" i="2" s="1"/>
  <c r="PA97" i="2" s="1"/>
  <c r="PB97" i="2" s="1"/>
  <c r="PC97" i="2" s="1"/>
  <c r="PD97" i="2" s="1"/>
  <c r="PE97" i="2" s="1"/>
  <c r="PF97" i="2" s="1"/>
  <c r="PG97" i="2" s="1"/>
  <c r="PH97" i="2" s="1"/>
  <c r="OD97" i="2"/>
  <c r="QN97" i="2"/>
  <c r="SX97" i="2"/>
  <c r="OE71" i="2"/>
  <c r="OF71" i="2" s="1"/>
  <c r="OG71" i="2" s="1"/>
  <c r="OH71" i="2" s="1"/>
  <c r="OI71" i="2" s="1"/>
  <c r="OJ71" i="2" s="1"/>
  <c r="OK71" i="2" s="1"/>
  <c r="OL71" i="2" s="1"/>
  <c r="OM71" i="2" s="1"/>
  <c r="ON71" i="2" s="1"/>
  <c r="OO71" i="2" s="1"/>
  <c r="OP71" i="2" s="1"/>
  <c r="OQ71" i="2" s="1"/>
  <c r="OR71" i="2" s="1"/>
  <c r="OS71" i="2" s="1"/>
  <c r="OT71" i="2" s="1"/>
  <c r="OU71" i="2" s="1"/>
  <c r="OV71" i="2" s="1"/>
  <c r="OW71" i="2" s="1"/>
  <c r="OX71" i="2" s="1"/>
  <c r="OY71" i="2" s="1"/>
  <c r="OZ71" i="2" s="1"/>
  <c r="PA71" i="2" s="1"/>
  <c r="PB71" i="2" s="1"/>
  <c r="PC71" i="2" s="1"/>
  <c r="PD71" i="2" s="1"/>
  <c r="PE71" i="2" s="1"/>
  <c r="PF71" i="2" s="1"/>
  <c r="PG71" i="2" s="1"/>
  <c r="PH71" i="2" s="1"/>
  <c r="OD71" i="2"/>
  <c r="QN71" i="2"/>
  <c r="SX71" i="2"/>
  <c r="LU67" i="2"/>
  <c r="MY75" i="2"/>
  <c r="LT75" i="2"/>
  <c r="MY14" i="2"/>
  <c r="LT14" i="2"/>
  <c r="MY91" i="2"/>
  <c r="LT91" i="2"/>
  <c r="MY82" i="2"/>
  <c r="LT82" i="2"/>
  <c r="MY90" i="2"/>
  <c r="LT90" i="2"/>
  <c r="MY85" i="2"/>
  <c r="LT85" i="2"/>
  <c r="MY61" i="2"/>
  <c r="LT61" i="2"/>
  <c r="MY84" i="2"/>
  <c r="OE84" i="2" s="1"/>
  <c r="OF84" i="2" s="1"/>
  <c r="OG84" i="2" s="1"/>
  <c r="OH84" i="2" s="1"/>
  <c r="OI84" i="2" s="1"/>
  <c r="OJ84" i="2" s="1"/>
  <c r="OK84" i="2" s="1"/>
  <c r="OL84" i="2" s="1"/>
  <c r="OM84" i="2" s="1"/>
  <c r="ON84" i="2" s="1"/>
  <c r="OO84" i="2" s="1"/>
  <c r="OP84" i="2" s="1"/>
  <c r="OQ84" i="2" s="1"/>
  <c r="OR84" i="2" s="1"/>
  <c r="OS84" i="2" s="1"/>
  <c r="OT84" i="2" s="1"/>
  <c r="OU84" i="2" s="1"/>
  <c r="OV84" i="2" s="1"/>
  <c r="OW84" i="2" s="1"/>
  <c r="OX84" i="2" s="1"/>
  <c r="OY84" i="2" s="1"/>
  <c r="OZ84" i="2" s="1"/>
  <c r="PA84" i="2" s="1"/>
  <c r="PB84" i="2" s="1"/>
  <c r="PC84" i="2" s="1"/>
  <c r="PD84" i="2" s="1"/>
  <c r="PE84" i="2" s="1"/>
  <c r="PF84" i="2" s="1"/>
  <c r="PG84" i="2" s="1"/>
  <c r="PH84" i="2" s="1"/>
  <c r="LT84" i="2"/>
  <c r="MY79" i="2"/>
  <c r="LT79" i="2"/>
  <c r="MY5" i="2"/>
  <c r="LT5" i="2"/>
  <c r="MY89" i="2"/>
  <c r="OD89" i="2" s="1"/>
  <c r="LT89" i="2"/>
  <c r="MY96" i="2"/>
  <c r="LT96" i="2"/>
  <c r="SX96" i="2" s="1"/>
  <c r="MY92" i="2"/>
  <c r="LT92" i="2"/>
  <c r="MY60" i="2"/>
  <c r="LT60" i="2"/>
  <c r="MY68" i="2"/>
  <c r="LT68" i="2"/>
  <c r="MY10" i="2"/>
  <c r="LT10" i="2"/>
  <c r="MY56" i="2"/>
  <c r="LT56" i="2"/>
  <c r="MY63" i="2"/>
  <c r="LT63" i="2"/>
  <c r="MY16" i="2"/>
  <c r="LT16" i="2"/>
  <c r="MY95" i="2"/>
  <c r="LT95" i="2"/>
  <c r="NB67" i="2"/>
  <c r="PL67" i="2" s="1"/>
  <c r="MY67" i="2"/>
  <c r="NC67" i="2"/>
  <c r="PM67" i="2" s="1"/>
  <c r="ND67" i="2"/>
  <c r="PN67" i="2" s="1"/>
  <c r="MZ67" i="2"/>
  <c r="PJ67" i="2" s="1"/>
  <c r="NA67" i="2"/>
  <c r="PK67" i="2" s="1"/>
  <c r="NE67" i="2"/>
  <c r="PO67" i="2" s="1"/>
  <c r="PO3" i="2" s="1"/>
  <c r="I11" i="32" s="1"/>
  <c r="I14" i="32" s="1"/>
  <c r="VH24" i="2"/>
  <c r="WM24" i="2" s="1"/>
  <c r="RS24" i="2"/>
  <c r="AAB24" i="2" s="1"/>
  <c r="OD24" i="2"/>
  <c r="PJ24" i="2"/>
  <c r="QO24" i="2" s="1"/>
  <c r="OE24" i="2"/>
  <c r="OF24" i="2" s="1"/>
  <c r="OG24" i="2" s="1"/>
  <c r="OH24" i="2" s="1"/>
  <c r="OI24" i="2" s="1"/>
  <c r="OJ24" i="2" s="1"/>
  <c r="OK24" i="2" s="1"/>
  <c r="OL24" i="2" s="1"/>
  <c r="OM24" i="2" s="1"/>
  <c r="ON24" i="2" s="1"/>
  <c r="OO24" i="2" s="1"/>
  <c r="OP24" i="2" s="1"/>
  <c r="OQ24" i="2" s="1"/>
  <c r="OR24" i="2" s="1"/>
  <c r="OS24" i="2" s="1"/>
  <c r="OT24" i="2" s="1"/>
  <c r="OU24" i="2" s="1"/>
  <c r="OV24" i="2" s="1"/>
  <c r="OW24" i="2" s="1"/>
  <c r="OX24" i="2" s="1"/>
  <c r="OY24" i="2" s="1"/>
  <c r="OZ24" i="2" s="1"/>
  <c r="PA24" i="2" s="1"/>
  <c r="PB24" i="2" s="1"/>
  <c r="PC24" i="2" s="1"/>
  <c r="PD24" i="2" s="1"/>
  <c r="PE24" i="2" s="1"/>
  <c r="PF24" i="2" s="1"/>
  <c r="PG24" i="2" s="1"/>
  <c r="PH24" i="2" s="1"/>
  <c r="SY24" i="2"/>
  <c r="QL3" i="2" l="1"/>
  <c r="AF11" i="32" s="1"/>
  <c r="NM3" i="2"/>
  <c r="NO3" i="2"/>
  <c r="OB3" i="2"/>
  <c r="QK33" i="2"/>
  <c r="QK3" i="2" s="1"/>
  <c r="AE11" i="32" s="1"/>
  <c r="OA3" i="2"/>
  <c r="LV59" i="2"/>
  <c r="SY59" i="2"/>
  <c r="QO59" i="2"/>
  <c r="RS59" i="2"/>
  <c r="AAB59" i="2" s="1"/>
  <c r="XR59" i="2"/>
  <c r="YW59" i="2"/>
  <c r="AA15" i="32"/>
  <c r="AA14" i="32"/>
  <c r="Z15" i="32"/>
  <c r="Z14" i="32"/>
  <c r="NU3" i="2"/>
  <c r="NT3" i="2"/>
  <c r="V14" i="32"/>
  <c r="V15" i="32"/>
  <c r="U14" i="32"/>
  <c r="U15" i="32"/>
  <c r="W14" i="32"/>
  <c r="W15" i="32"/>
  <c r="X14" i="32"/>
  <c r="X15" i="32"/>
  <c r="Y15" i="32"/>
  <c r="Y14" i="32"/>
  <c r="NQ3" i="2"/>
  <c r="PZ61" i="2"/>
  <c r="PZ3" i="2" s="1"/>
  <c r="T11" i="32" s="1"/>
  <c r="NP3" i="2"/>
  <c r="S15" i="32"/>
  <c r="S14" i="32"/>
  <c r="PX5" i="2"/>
  <c r="PX3" i="2" s="1"/>
  <c r="R11" i="32" s="1"/>
  <c r="NN3" i="2"/>
  <c r="J15" i="32"/>
  <c r="L15" i="32"/>
  <c r="I15" i="32"/>
  <c r="M15" i="32"/>
  <c r="N15" i="32"/>
  <c r="K15" i="32"/>
  <c r="PW3" i="2"/>
  <c r="Q11" i="32" s="1"/>
  <c r="NL3" i="2"/>
  <c r="PU3" i="2"/>
  <c r="O11" i="32" s="1"/>
  <c r="O14" i="32" s="1"/>
  <c r="OE44" i="2"/>
  <c r="OF44" i="2" s="1"/>
  <c r="OG44" i="2" s="1"/>
  <c r="OH44" i="2" s="1"/>
  <c r="OI44" i="2" s="1"/>
  <c r="OJ44" i="2" s="1"/>
  <c r="OK44" i="2" s="1"/>
  <c r="OL44" i="2" s="1"/>
  <c r="OM44" i="2" s="1"/>
  <c r="ON44" i="2" s="1"/>
  <c r="OO44" i="2" s="1"/>
  <c r="OP44" i="2" s="1"/>
  <c r="OQ44" i="2" s="1"/>
  <c r="OR44" i="2" s="1"/>
  <c r="OS44" i="2" s="1"/>
  <c r="OT44" i="2" s="1"/>
  <c r="OU44" i="2" s="1"/>
  <c r="OV44" i="2" s="1"/>
  <c r="OW44" i="2" s="1"/>
  <c r="OX44" i="2" s="1"/>
  <c r="OY44" i="2" s="1"/>
  <c r="OZ44" i="2" s="1"/>
  <c r="PA44" i="2" s="1"/>
  <c r="PB44" i="2" s="1"/>
  <c r="PC44" i="2" s="1"/>
  <c r="PD44" i="2" s="1"/>
  <c r="PE44" i="2" s="1"/>
  <c r="PF44" i="2" s="1"/>
  <c r="PG44" i="2" s="1"/>
  <c r="PH44" i="2" s="1"/>
  <c r="OD44" i="2"/>
  <c r="OM15" i="2"/>
  <c r="ON15" i="2" s="1"/>
  <c r="OO15" i="2" s="1"/>
  <c r="OP15" i="2" s="1"/>
  <c r="OQ15" i="2" s="1"/>
  <c r="OR15" i="2" s="1"/>
  <c r="OS15" i="2" s="1"/>
  <c r="OT15" i="2" s="1"/>
  <c r="OU15" i="2" s="1"/>
  <c r="OV15" i="2" s="1"/>
  <c r="OW15" i="2" s="1"/>
  <c r="OX15" i="2" s="1"/>
  <c r="OY15" i="2" s="1"/>
  <c r="OZ15" i="2" s="1"/>
  <c r="PA15" i="2" s="1"/>
  <c r="PB15" i="2" s="1"/>
  <c r="PC15" i="2" s="1"/>
  <c r="PD15" i="2" s="1"/>
  <c r="PE15" i="2" s="1"/>
  <c r="PF15" i="2" s="1"/>
  <c r="PG15" i="2" s="1"/>
  <c r="PH15" i="2" s="1"/>
  <c r="LV33" i="2"/>
  <c r="LW33" i="2" s="1"/>
  <c r="NH3" i="2"/>
  <c r="PI53" i="2"/>
  <c r="QN53" i="2" s="1"/>
  <c r="RS53" i="2" s="1"/>
  <c r="AAB53" i="2" s="1"/>
  <c r="NG3" i="2"/>
  <c r="OL33" i="2"/>
  <c r="OM33" i="2" s="1"/>
  <c r="ON33" i="2" s="1"/>
  <c r="OO33" i="2" s="1"/>
  <c r="OP33" i="2" s="1"/>
  <c r="OQ33" i="2" s="1"/>
  <c r="OR33" i="2" s="1"/>
  <c r="OS33" i="2" s="1"/>
  <c r="OT33" i="2" s="1"/>
  <c r="OU33" i="2" s="1"/>
  <c r="OV33" i="2" s="1"/>
  <c r="OW33" i="2" s="1"/>
  <c r="OX33" i="2" s="1"/>
  <c r="OY33" i="2" s="1"/>
  <c r="OZ33" i="2" s="1"/>
  <c r="PA33" i="2" s="1"/>
  <c r="PB33" i="2" s="1"/>
  <c r="PC33" i="2" s="1"/>
  <c r="PD33" i="2" s="1"/>
  <c r="PE33" i="2" s="1"/>
  <c r="PF33" i="2" s="1"/>
  <c r="PG33" i="2" s="1"/>
  <c r="PH33" i="2" s="1"/>
  <c r="NE3" i="2"/>
  <c r="OE46" i="2"/>
  <c r="OF46" i="2" s="1"/>
  <c r="OG46" i="2" s="1"/>
  <c r="OH46" i="2" s="1"/>
  <c r="OI46" i="2" s="1"/>
  <c r="OJ46" i="2" s="1"/>
  <c r="OK46" i="2" s="1"/>
  <c r="OL46" i="2" s="1"/>
  <c r="OM46" i="2" s="1"/>
  <c r="ON46" i="2" s="1"/>
  <c r="OO46" i="2" s="1"/>
  <c r="OP46" i="2" s="1"/>
  <c r="OQ46" i="2" s="1"/>
  <c r="OR46" i="2" s="1"/>
  <c r="OS46" i="2" s="1"/>
  <c r="OT46" i="2" s="1"/>
  <c r="OU46" i="2" s="1"/>
  <c r="OV46" i="2" s="1"/>
  <c r="OW46" i="2" s="1"/>
  <c r="OX46" i="2" s="1"/>
  <c r="OY46" i="2" s="1"/>
  <c r="OZ46" i="2" s="1"/>
  <c r="PA46" i="2" s="1"/>
  <c r="PB46" i="2" s="1"/>
  <c r="PC46" i="2" s="1"/>
  <c r="PD46" i="2" s="1"/>
  <c r="PE46" i="2" s="1"/>
  <c r="PF46" i="2" s="1"/>
  <c r="PG46" i="2" s="1"/>
  <c r="PH46" i="2" s="1"/>
  <c r="OD94" i="2"/>
  <c r="PV3" i="2"/>
  <c r="P11" i="32" s="1"/>
  <c r="P14" i="32" s="1"/>
  <c r="OD46" i="2"/>
  <c r="MY3" i="2"/>
  <c r="LT3" i="2"/>
  <c r="SY44" i="2"/>
  <c r="OE74" i="2"/>
  <c r="OF74" i="2" s="1"/>
  <c r="OG74" i="2" s="1"/>
  <c r="OH74" i="2" s="1"/>
  <c r="OI74" i="2" s="1"/>
  <c r="OJ74" i="2" s="1"/>
  <c r="OK74" i="2" s="1"/>
  <c r="OL74" i="2" s="1"/>
  <c r="OM74" i="2" s="1"/>
  <c r="ON74" i="2" s="1"/>
  <c r="OO74" i="2" s="1"/>
  <c r="OP74" i="2" s="1"/>
  <c r="OQ74" i="2" s="1"/>
  <c r="OR74" i="2" s="1"/>
  <c r="OS74" i="2" s="1"/>
  <c r="OT74" i="2" s="1"/>
  <c r="OU74" i="2" s="1"/>
  <c r="OV74" i="2" s="1"/>
  <c r="OW74" i="2" s="1"/>
  <c r="OX74" i="2" s="1"/>
  <c r="OY74" i="2" s="1"/>
  <c r="OZ74" i="2" s="1"/>
  <c r="PA74" i="2" s="1"/>
  <c r="PB74" i="2" s="1"/>
  <c r="PC74" i="2" s="1"/>
  <c r="PD74" i="2" s="1"/>
  <c r="PE74" i="2" s="1"/>
  <c r="PF74" i="2" s="1"/>
  <c r="PG74" i="2" s="1"/>
  <c r="PH74" i="2" s="1"/>
  <c r="OE8" i="2"/>
  <c r="OF8" i="2" s="1"/>
  <c r="OG8" i="2" s="1"/>
  <c r="OH8" i="2" s="1"/>
  <c r="OI8" i="2" s="1"/>
  <c r="OJ8" i="2" s="1"/>
  <c r="OK8" i="2" s="1"/>
  <c r="OL8" i="2" s="1"/>
  <c r="OM8" i="2" s="1"/>
  <c r="ON8" i="2" s="1"/>
  <c r="OO8" i="2" s="1"/>
  <c r="OP8" i="2" s="1"/>
  <c r="OQ8" i="2" s="1"/>
  <c r="OR8" i="2" s="1"/>
  <c r="OS8" i="2" s="1"/>
  <c r="OT8" i="2" s="1"/>
  <c r="OU8" i="2" s="1"/>
  <c r="OV8" i="2" s="1"/>
  <c r="OW8" i="2" s="1"/>
  <c r="OX8" i="2" s="1"/>
  <c r="OY8" i="2" s="1"/>
  <c r="OZ8" i="2" s="1"/>
  <c r="PA8" i="2" s="1"/>
  <c r="PB8" i="2" s="1"/>
  <c r="PC8" i="2" s="1"/>
  <c r="PD8" i="2" s="1"/>
  <c r="PE8" i="2" s="1"/>
  <c r="PF8" i="2" s="1"/>
  <c r="PG8" i="2" s="1"/>
  <c r="PH8" i="2" s="1"/>
  <c r="OD6" i="2"/>
  <c r="PI74" i="2"/>
  <c r="QN74" i="2" s="1"/>
  <c r="RS74" i="2" s="1"/>
  <c r="AAB74" i="2" s="1"/>
  <c r="PI8" i="2"/>
  <c r="QN8" i="2" s="1"/>
  <c r="VH8" i="2" s="1"/>
  <c r="WM8" i="2" s="1"/>
  <c r="OE94" i="2"/>
  <c r="OF94" i="2" s="1"/>
  <c r="OG94" i="2" s="1"/>
  <c r="OH94" i="2" s="1"/>
  <c r="OI94" i="2" s="1"/>
  <c r="OJ94" i="2" s="1"/>
  <c r="OK94" i="2" s="1"/>
  <c r="OL94" i="2" s="1"/>
  <c r="OM94" i="2" s="1"/>
  <c r="ON94" i="2" s="1"/>
  <c r="OO94" i="2" s="1"/>
  <c r="OP94" i="2" s="1"/>
  <c r="OQ94" i="2" s="1"/>
  <c r="OR94" i="2" s="1"/>
  <c r="OS94" i="2" s="1"/>
  <c r="OT94" i="2" s="1"/>
  <c r="OU94" i="2" s="1"/>
  <c r="OV94" i="2" s="1"/>
  <c r="OW94" i="2" s="1"/>
  <c r="OX94" i="2" s="1"/>
  <c r="OY94" i="2" s="1"/>
  <c r="OZ94" i="2" s="1"/>
  <c r="PA94" i="2" s="1"/>
  <c r="PB94" i="2" s="1"/>
  <c r="PC94" i="2" s="1"/>
  <c r="PD94" i="2" s="1"/>
  <c r="PE94" i="2" s="1"/>
  <c r="PF94" i="2" s="1"/>
  <c r="PG94" i="2" s="1"/>
  <c r="PH94" i="2" s="1"/>
  <c r="OF66" i="2"/>
  <c r="LV66" i="2"/>
  <c r="QN66" i="2"/>
  <c r="VH66" i="2" s="1"/>
  <c r="WM66" i="2" s="1"/>
  <c r="PN66" i="2"/>
  <c r="PN3" i="2" s="1"/>
  <c r="H11" i="32" s="1"/>
  <c r="H14" i="32" s="1"/>
  <c r="ND3" i="2"/>
  <c r="PM66" i="2"/>
  <c r="PM3" i="2" s="1"/>
  <c r="G11" i="32" s="1"/>
  <c r="G14" i="32" s="1"/>
  <c r="NC3" i="2"/>
  <c r="PJ66" i="2"/>
  <c r="PJ3" i="2" s="1"/>
  <c r="D11" i="32" s="1"/>
  <c r="D14" i="32" s="1"/>
  <c r="MZ3" i="2"/>
  <c r="PL66" i="2"/>
  <c r="PL3" i="2" s="1"/>
  <c r="F11" i="32" s="1"/>
  <c r="F14" i="32" s="1"/>
  <c r="NB3" i="2"/>
  <c r="PK66" i="2"/>
  <c r="PK3" i="2" s="1"/>
  <c r="E11" i="32" s="1"/>
  <c r="E14" i="32" s="1"/>
  <c r="NA3" i="2"/>
  <c r="OE53" i="2"/>
  <c r="OF53" i="2" s="1"/>
  <c r="OG53" i="2" s="1"/>
  <c r="OH53" i="2" s="1"/>
  <c r="OI53" i="2" s="1"/>
  <c r="OJ53" i="2" s="1"/>
  <c r="OK53" i="2" s="1"/>
  <c r="OL53" i="2" s="1"/>
  <c r="OM53" i="2" s="1"/>
  <c r="ON53" i="2" s="1"/>
  <c r="OO53" i="2" s="1"/>
  <c r="OP53" i="2" s="1"/>
  <c r="OQ53" i="2" s="1"/>
  <c r="OR53" i="2" s="1"/>
  <c r="OS53" i="2" s="1"/>
  <c r="OT53" i="2" s="1"/>
  <c r="OU53" i="2" s="1"/>
  <c r="OV53" i="2" s="1"/>
  <c r="OW53" i="2" s="1"/>
  <c r="OX53" i="2" s="1"/>
  <c r="OY53" i="2" s="1"/>
  <c r="OZ53" i="2" s="1"/>
  <c r="PA53" i="2" s="1"/>
  <c r="PB53" i="2" s="1"/>
  <c r="PC53" i="2" s="1"/>
  <c r="PD53" i="2" s="1"/>
  <c r="PE53" i="2" s="1"/>
  <c r="PF53" i="2" s="1"/>
  <c r="PG53" i="2" s="1"/>
  <c r="PH53" i="2" s="1"/>
  <c r="OE47" i="2"/>
  <c r="OF47" i="2" s="1"/>
  <c r="OG47" i="2" s="1"/>
  <c r="OH47" i="2" s="1"/>
  <c r="OI47" i="2" s="1"/>
  <c r="OJ47" i="2" s="1"/>
  <c r="OK47" i="2" s="1"/>
  <c r="OL47" i="2" s="1"/>
  <c r="OM47" i="2" s="1"/>
  <c r="ON47" i="2" s="1"/>
  <c r="OO47" i="2" s="1"/>
  <c r="OP47" i="2" s="1"/>
  <c r="OQ47" i="2" s="1"/>
  <c r="OR47" i="2" s="1"/>
  <c r="OS47" i="2" s="1"/>
  <c r="OT47" i="2" s="1"/>
  <c r="OU47" i="2" s="1"/>
  <c r="OV47" i="2" s="1"/>
  <c r="OW47" i="2" s="1"/>
  <c r="OX47" i="2" s="1"/>
  <c r="OY47" i="2" s="1"/>
  <c r="OZ47" i="2" s="1"/>
  <c r="PA47" i="2" s="1"/>
  <c r="PB47" i="2" s="1"/>
  <c r="PC47" i="2" s="1"/>
  <c r="PD47" i="2" s="1"/>
  <c r="PE47" i="2" s="1"/>
  <c r="PF47" i="2" s="1"/>
  <c r="PG47" i="2" s="1"/>
  <c r="PH47" i="2" s="1"/>
  <c r="OD34" i="2"/>
  <c r="OE34" i="2"/>
  <c r="OF34" i="2" s="1"/>
  <c r="OG34" i="2" s="1"/>
  <c r="OH34" i="2" s="1"/>
  <c r="OI34" i="2" s="1"/>
  <c r="OJ34" i="2" s="1"/>
  <c r="OK34" i="2" s="1"/>
  <c r="OL34" i="2" s="1"/>
  <c r="OM34" i="2" s="1"/>
  <c r="ON34" i="2" s="1"/>
  <c r="OO34" i="2" s="1"/>
  <c r="OP34" i="2" s="1"/>
  <c r="OQ34" i="2" s="1"/>
  <c r="OR34" i="2" s="1"/>
  <c r="OS34" i="2" s="1"/>
  <c r="OT34" i="2" s="1"/>
  <c r="OU34" i="2" s="1"/>
  <c r="OV34" i="2" s="1"/>
  <c r="OW34" i="2" s="1"/>
  <c r="OX34" i="2" s="1"/>
  <c r="OY34" i="2" s="1"/>
  <c r="OZ34" i="2" s="1"/>
  <c r="PA34" i="2" s="1"/>
  <c r="PB34" i="2" s="1"/>
  <c r="PC34" i="2" s="1"/>
  <c r="PD34" i="2" s="1"/>
  <c r="PE34" i="2" s="1"/>
  <c r="PF34" i="2" s="1"/>
  <c r="PG34" i="2" s="1"/>
  <c r="PH34" i="2" s="1"/>
  <c r="OE6" i="2"/>
  <c r="OF6" i="2" s="1"/>
  <c r="OG6" i="2" s="1"/>
  <c r="OH6" i="2" s="1"/>
  <c r="OI6" i="2" s="1"/>
  <c r="OJ6" i="2" s="1"/>
  <c r="OK6" i="2" s="1"/>
  <c r="OL6" i="2" s="1"/>
  <c r="OM6" i="2" s="1"/>
  <c r="ON6" i="2" s="1"/>
  <c r="OO6" i="2" s="1"/>
  <c r="OP6" i="2" s="1"/>
  <c r="OQ6" i="2" s="1"/>
  <c r="OR6" i="2" s="1"/>
  <c r="OS6" i="2" s="1"/>
  <c r="OT6" i="2" s="1"/>
  <c r="OU6" i="2" s="1"/>
  <c r="OV6" i="2" s="1"/>
  <c r="OW6" i="2" s="1"/>
  <c r="OX6" i="2" s="1"/>
  <c r="OY6" i="2" s="1"/>
  <c r="OZ6" i="2" s="1"/>
  <c r="PA6" i="2" s="1"/>
  <c r="PB6" i="2" s="1"/>
  <c r="PC6" i="2" s="1"/>
  <c r="PD6" i="2" s="1"/>
  <c r="PE6" i="2" s="1"/>
  <c r="PF6" i="2" s="1"/>
  <c r="PG6" i="2" s="1"/>
  <c r="PH6" i="2" s="1"/>
  <c r="OD47" i="2"/>
  <c r="LV46" i="2"/>
  <c r="LW46" i="2" s="1"/>
  <c r="LV8" i="2"/>
  <c r="LW8" i="2" s="1"/>
  <c r="LX8" i="2" s="1"/>
  <c r="LY8" i="2" s="1"/>
  <c r="LZ8" i="2" s="1"/>
  <c r="MA8" i="2" s="1"/>
  <c r="MB8" i="2" s="1"/>
  <c r="OD11" i="2"/>
  <c r="LV47" i="2"/>
  <c r="SZ47" i="2" s="1"/>
  <c r="OE81" i="2"/>
  <c r="OF81" i="2" s="1"/>
  <c r="OG81" i="2" s="1"/>
  <c r="OH81" i="2" s="1"/>
  <c r="OI81" i="2" s="1"/>
  <c r="OJ81" i="2" s="1"/>
  <c r="OK81" i="2" s="1"/>
  <c r="OL81" i="2" s="1"/>
  <c r="OM81" i="2" s="1"/>
  <c r="ON81" i="2" s="1"/>
  <c r="OO81" i="2" s="1"/>
  <c r="OP81" i="2" s="1"/>
  <c r="OQ81" i="2" s="1"/>
  <c r="OR81" i="2" s="1"/>
  <c r="OS81" i="2" s="1"/>
  <c r="OT81" i="2" s="1"/>
  <c r="OU81" i="2" s="1"/>
  <c r="OV81" i="2" s="1"/>
  <c r="OW81" i="2" s="1"/>
  <c r="OX81" i="2" s="1"/>
  <c r="OY81" i="2" s="1"/>
  <c r="OZ81" i="2" s="1"/>
  <c r="PA81" i="2" s="1"/>
  <c r="PB81" i="2" s="1"/>
  <c r="PC81" i="2" s="1"/>
  <c r="PD81" i="2" s="1"/>
  <c r="PE81" i="2" s="1"/>
  <c r="PF81" i="2" s="1"/>
  <c r="PG81" i="2" s="1"/>
  <c r="PH81" i="2" s="1"/>
  <c r="LV64" i="2"/>
  <c r="LW64" i="2" s="1"/>
  <c r="LX64" i="2" s="1"/>
  <c r="LY64" i="2" s="1"/>
  <c r="LZ64" i="2" s="1"/>
  <c r="MA64" i="2" s="1"/>
  <c r="MB64" i="2" s="1"/>
  <c r="SY34" i="2"/>
  <c r="SY64" i="2"/>
  <c r="LV53" i="2"/>
  <c r="LW53" i="2" s="1"/>
  <c r="LX53" i="2" s="1"/>
  <c r="LY53" i="2" s="1"/>
  <c r="LZ53" i="2" s="1"/>
  <c r="TD53" i="2" s="1"/>
  <c r="SY74" i="2"/>
  <c r="PI88" i="2"/>
  <c r="QN88" i="2" s="1"/>
  <c r="VH88" i="2" s="1"/>
  <c r="WM88" i="2" s="1"/>
  <c r="SY81" i="2"/>
  <c r="LV6" i="2"/>
  <c r="SZ6" i="2" s="1"/>
  <c r="SY11" i="2"/>
  <c r="OD81" i="2"/>
  <c r="SY48" i="2"/>
  <c r="SY87" i="2"/>
  <c r="SY94" i="2"/>
  <c r="OE48" i="2"/>
  <c r="OF48" i="2" s="1"/>
  <c r="OG48" i="2" s="1"/>
  <c r="OH48" i="2" s="1"/>
  <c r="OI48" i="2" s="1"/>
  <c r="OJ48" i="2" s="1"/>
  <c r="OK48" i="2" s="1"/>
  <c r="OL48" i="2" s="1"/>
  <c r="OM48" i="2" s="1"/>
  <c r="ON48" i="2" s="1"/>
  <c r="OO48" i="2" s="1"/>
  <c r="OP48" i="2" s="1"/>
  <c r="OQ48" i="2" s="1"/>
  <c r="OR48" i="2" s="1"/>
  <c r="OS48" i="2" s="1"/>
  <c r="OT48" i="2" s="1"/>
  <c r="OU48" i="2" s="1"/>
  <c r="OV48" i="2" s="1"/>
  <c r="OW48" i="2" s="1"/>
  <c r="OX48" i="2" s="1"/>
  <c r="OY48" i="2" s="1"/>
  <c r="OZ48" i="2" s="1"/>
  <c r="PA48" i="2" s="1"/>
  <c r="PB48" i="2" s="1"/>
  <c r="PC48" i="2" s="1"/>
  <c r="PD48" i="2" s="1"/>
  <c r="PE48" i="2" s="1"/>
  <c r="PF48" i="2" s="1"/>
  <c r="PG48" i="2" s="1"/>
  <c r="PH48" i="2" s="1"/>
  <c r="OE11" i="2"/>
  <c r="OF11" i="2" s="1"/>
  <c r="OG11" i="2" s="1"/>
  <c r="OH11" i="2" s="1"/>
  <c r="OI11" i="2" s="1"/>
  <c r="OJ11" i="2" s="1"/>
  <c r="OK11" i="2" s="1"/>
  <c r="OL11" i="2" s="1"/>
  <c r="OM11" i="2" s="1"/>
  <c r="ON11" i="2" s="1"/>
  <c r="OO11" i="2" s="1"/>
  <c r="OP11" i="2" s="1"/>
  <c r="OQ11" i="2" s="1"/>
  <c r="OR11" i="2" s="1"/>
  <c r="OS11" i="2" s="1"/>
  <c r="OT11" i="2" s="1"/>
  <c r="OU11" i="2" s="1"/>
  <c r="OV11" i="2" s="1"/>
  <c r="OW11" i="2" s="1"/>
  <c r="OX11" i="2" s="1"/>
  <c r="OY11" i="2" s="1"/>
  <c r="OZ11" i="2" s="1"/>
  <c r="PA11" i="2" s="1"/>
  <c r="PB11" i="2" s="1"/>
  <c r="PC11" i="2" s="1"/>
  <c r="PD11" i="2" s="1"/>
  <c r="PE11" i="2" s="1"/>
  <c r="PF11" i="2" s="1"/>
  <c r="PG11" i="2" s="1"/>
  <c r="PH11" i="2" s="1"/>
  <c r="OD48" i="2"/>
  <c r="OE88" i="2"/>
  <c r="OF88" i="2" s="1"/>
  <c r="OG88" i="2" s="1"/>
  <c r="OH88" i="2" s="1"/>
  <c r="OI88" i="2" s="1"/>
  <c r="OJ88" i="2" s="1"/>
  <c r="OK88" i="2" s="1"/>
  <c r="OL88" i="2" s="1"/>
  <c r="OM88" i="2" s="1"/>
  <c r="ON88" i="2" s="1"/>
  <c r="OO88" i="2" s="1"/>
  <c r="OP88" i="2" s="1"/>
  <c r="OQ88" i="2" s="1"/>
  <c r="OR88" i="2" s="1"/>
  <c r="OS88" i="2" s="1"/>
  <c r="OT88" i="2" s="1"/>
  <c r="OU88" i="2" s="1"/>
  <c r="OV88" i="2" s="1"/>
  <c r="OW88" i="2" s="1"/>
  <c r="OX88" i="2" s="1"/>
  <c r="OY88" i="2" s="1"/>
  <c r="OZ88" i="2" s="1"/>
  <c r="PA88" i="2" s="1"/>
  <c r="PB88" i="2" s="1"/>
  <c r="PC88" i="2" s="1"/>
  <c r="PD88" i="2" s="1"/>
  <c r="PE88" i="2" s="1"/>
  <c r="PF88" i="2" s="1"/>
  <c r="PG88" i="2" s="1"/>
  <c r="PH88" i="2" s="1"/>
  <c r="LV11" i="2"/>
  <c r="LW11" i="2" s="1"/>
  <c r="OE87" i="2"/>
  <c r="OF87" i="2" s="1"/>
  <c r="OG87" i="2" s="1"/>
  <c r="OH87" i="2" s="1"/>
  <c r="OI87" i="2" s="1"/>
  <c r="OJ87" i="2" s="1"/>
  <c r="OK87" i="2" s="1"/>
  <c r="OL87" i="2" s="1"/>
  <c r="OM87" i="2" s="1"/>
  <c r="ON87" i="2" s="1"/>
  <c r="OO87" i="2" s="1"/>
  <c r="OP87" i="2" s="1"/>
  <c r="OQ87" i="2" s="1"/>
  <c r="OR87" i="2" s="1"/>
  <c r="OS87" i="2" s="1"/>
  <c r="OT87" i="2" s="1"/>
  <c r="OU87" i="2" s="1"/>
  <c r="OV87" i="2" s="1"/>
  <c r="OW87" i="2" s="1"/>
  <c r="OX87" i="2" s="1"/>
  <c r="OY87" i="2" s="1"/>
  <c r="OZ87" i="2" s="1"/>
  <c r="PA87" i="2" s="1"/>
  <c r="PB87" i="2" s="1"/>
  <c r="PC87" i="2" s="1"/>
  <c r="PD87" i="2" s="1"/>
  <c r="PE87" i="2" s="1"/>
  <c r="PF87" i="2" s="1"/>
  <c r="PG87" i="2" s="1"/>
  <c r="PH87" i="2" s="1"/>
  <c r="VH83" i="2"/>
  <c r="WM83" i="2" s="1"/>
  <c r="PI64" i="2"/>
  <c r="QN64" i="2" s="1"/>
  <c r="RS64" i="2" s="1"/>
  <c r="AAB64" i="2" s="1"/>
  <c r="SY88" i="2"/>
  <c r="OE64" i="2"/>
  <c r="OF64" i="2" s="1"/>
  <c r="OG64" i="2" s="1"/>
  <c r="OH64" i="2" s="1"/>
  <c r="OI64" i="2" s="1"/>
  <c r="OJ64" i="2" s="1"/>
  <c r="OK64" i="2" s="1"/>
  <c r="OL64" i="2" s="1"/>
  <c r="OM64" i="2" s="1"/>
  <c r="ON64" i="2" s="1"/>
  <c r="OO64" i="2" s="1"/>
  <c r="OP64" i="2" s="1"/>
  <c r="OQ64" i="2" s="1"/>
  <c r="OR64" i="2" s="1"/>
  <c r="OS64" i="2" s="1"/>
  <c r="OT64" i="2" s="1"/>
  <c r="OU64" i="2" s="1"/>
  <c r="OV64" i="2" s="1"/>
  <c r="OW64" i="2" s="1"/>
  <c r="OX64" i="2" s="1"/>
  <c r="OY64" i="2" s="1"/>
  <c r="OZ64" i="2" s="1"/>
  <c r="PA64" i="2" s="1"/>
  <c r="PB64" i="2" s="1"/>
  <c r="PC64" i="2" s="1"/>
  <c r="PD64" i="2" s="1"/>
  <c r="PE64" i="2" s="1"/>
  <c r="PF64" i="2" s="1"/>
  <c r="PG64" i="2" s="1"/>
  <c r="PH64" i="2" s="1"/>
  <c r="OD87" i="2"/>
  <c r="LV83" i="2"/>
  <c r="SY83" i="2"/>
  <c r="QK83" i="2"/>
  <c r="AD17" i="32"/>
  <c r="AC17" i="32"/>
  <c r="AB17" i="32"/>
  <c r="SY97" i="2"/>
  <c r="QO81" i="2"/>
  <c r="QP81" i="2" s="1"/>
  <c r="RS81" i="2"/>
  <c r="AAB81" i="2" s="1"/>
  <c r="VH81" i="2"/>
  <c r="WM81" i="2" s="1"/>
  <c r="RS11" i="2"/>
  <c r="AAB11" i="2" s="1"/>
  <c r="VH11" i="2"/>
  <c r="WM11" i="2" s="1"/>
  <c r="QO11" i="2"/>
  <c r="QP11" i="2" s="1"/>
  <c r="QO48" i="2"/>
  <c r="QP48" i="2" s="1"/>
  <c r="VH48" i="2"/>
  <c r="WM48" i="2" s="1"/>
  <c r="YW48" i="2" s="1"/>
  <c r="RS48" i="2"/>
  <c r="AAB48" i="2" s="1"/>
  <c r="QO44" i="2"/>
  <c r="QP44" i="2" s="1"/>
  <c r="VH44" i="2"/>
  <c r="WM44" i="2" s="1"/>
  <c r="RS44" i="2"/>
  <c r="AAB44" i="2" s="1"/>
  <c r="PI95" i="2"/>
  <c r="QN95" i="2" s="1"/>
  <c r="PI16" i="2"/>
  <c r="QN16" i="2" s="1"/>
  <c r="PI63" i="2"/>
  <c r="QN63" i="2" s="1"/>
  <c r="PI56" i="2"/>
  <c r="QN56" i="2" s="1"/>
  <c r="PI10" i="2"/>
  <c r="QN10" i="2" s="1"/>
  <c r="OE68" i="2"/>
  <c r="OF68" i="2" s="1"/>
  <c r="OG68" i="2" s="1"/>
  <c r="OH68" i="2" s="1"/>
  <c r="OI68" i="2" s="1"/>
  <c r="OJ68" i="2" s="1"/>
  <c r="OK68" i="2" s="1"/>
  <c r="OL68" i="2" s="1"/>
  <c r="OM68" i="2" s="1"/>
  <c r="ON68" i="2" s="1"/>
  <c r="OO68" i="2" s="1"/>
  <c r="OP68" i="2" s="1"/>
  <c r="OQ68" i="2" s="1"/>
  <c r="OR68" i="2" s="1"/>
  <c r="OS68" i="2" s="1"/>
  <c r="OT68" i="2" s="1"/>
  <c r="OU68" i="2" s="1"/>
  <c r="OV68" i="2" s="1"/>
  <c r="OW68" i="2" s="1"/>
  <c r="OX68" i="2" s="1"/>
  <c r="OY68" i="2" s="1"/>
  <c r="OZ68" i="2" s="1"/>
  <c r="PA68" i="2" s="1"/>
  <c r="PB68" i="2" s="1"/>
  <c r="PC68" i="2" s="1"/>
  <c r="PD68" i="2" s="1"/>
  <c r="PE68" i="2" s="1"/>
  <c r="PF68" i="2" s="1"/>
  <c r="PG68" i="2" s="1"/>
  <c r="PH68" i="2" s="1"/>
  <c r="PI68" i="2"/>
  <c r="QN68" i="2" s="1"/>
  <c r="OE60" i="2"/>
  <c r="OF60" i="2" s="1"/>
  <c r="OG60" i="2" s="1"/>
  <c r="OH60" i="2" s="1"/>
  <c r="OI60" i="2" s="1"/>
  <c r="OJ60" i="2" s="1"/>
  <c r="OK60" i="2" s="1"/>
  <c r="OL60" i="2" s="1"/>
  <c r="OM60" i="2" s="1"/>
  <c r="ON60" i="2" s="1"/>
  <c r="OO60" i="2" s="1"/>
  <c r="OP60" i="2" s="1"/>
  <c r="OQ60" i="2" s="1"/>
  <c r="OR60" i="2" s="1"/>
  <c r="OS60" i="2" s="1"/>
  <c r="OT60" i="2" s="1"/>
  <c r="OU60" i="2" s="1"/>
  <c r="OV60" i="2" s="1"/>
  <c r="OW60" i="2" s="1"/>
  <c r="OX60" i="2" s="1"/>
  <c r="OY60" i="2" s="1"/>
  <c r="OZ60" i="2" s="1"/>
  <c r="PA60" i="2" s="1"/>
  <c r="PB60" i="2" s="1"/>
  <c r="PC60" i="2" s="1"/>
  <c r="PD60" i="2" s="1"/>
  <c r="PE60" i="2" s="1"/>
  <c r="PF60" i="2" s="1"/>
  <c r="PG60" i="2" s="1"/>
  <c r="PH60" i="2" s="1"/>
  <c r="PI60" i="2"/>
  <c r="QN60" i="2" s="1"/>
  <c r="OD92" i="2"/>
  <c r="PI92" i="2"/>
  <c r="QN92" i="2" s="1"/>
  <c r="PI96" i="2"/>
  <c r="QN96" i="2" s="1"/>
  <c r="OE5" i="2"/>
  <c r="OF5" i="2" s="1"/>
  <c r="OG5" i="2" s="1"/>
  <c r="OH5" i="2" s="1"/>
  <c r="OI5" i="2" s="1"/>
  <c r="OJ5" i="2" s="1"/>
  <c r="OK5" i="2" s="1"/>
  <c r="OL5" i="2" s="1"/>
  <c r="OM5" i="2" s="1"/>
  <c r="ON5" i="2" s="1"/>
  <c r="OO5" i="2" s="1"/>
  <c r="OP5" i="2" s="1"/>
  <c r="OQ5" i="2" s="1"/>
  <c r="OR5" i="2" s="1"/>
  <c r="OS5" i="2" s="1"/>
  <c r="OT5" i="2" s="1"/>
  <c r="OU5" i="2" s="1"/>
  <c r="OV5" i="2" s="1"/>
  <c r="OW5" i="2" s="1"/>
  <c r="OX5" i="2" s="1"/>
  <c r="OY5" i="2" s="1"/>
  <c r="OZ5" i="2" s="1"/>
  <c r="PA5" i="2" s="1"/>
  <c r="PB5" i="2" s="1"/>
  <c r="PC5" i="2" s="1"/>
  <c r="PD5" i="2" s="1"/>
  <c r="PE5" i="2" s="1"/>
  <c r="PF5" i="2" s="1"/>
  <c r="PG5" i="2" s="1"/>
  <c r="PH5" i="2" s="1"/>
  <c r="PI5" i="2"/>
  <c r="QN5" i="2" s="1"/>
  <c r="PI79" i="2"/>
  <c r="QN79" i="2" s="1"/>
  <c r="OD61" i="2"/>
  <c r="PI61" i="2"/>
  <c r="QN61" i="2" s="1"/>
  <c r="PI85" i="2"/>
  <c r="QN85" i="2" s="1"/>
  <c r="PI90" i="2"/>
  <c r="QN90" i="2" s="1"/>
  <c r="PI82" i="2"/>
  <c r="QN82" i="2" s="1"/>
  <c r="OE91" i="2"/>
  <c r="OF91" i="2" s="1"/>
  <c r="OG91" i="2" s="1"/>
  <c r="OH91" i="2" s="1"/>
  <c r="OI91" i="2" s="1"/>
  <c r="OJ91" i="2" s="1"/>
  <c r="OK91" i="2" s="1"/>
  <c r="OL91" i="2" s="1"/>
  <c r="OM91" i="2" s="1"/>
  <c r="ON91" i="2" s="1"/>
  <c r="OO91" i="2" s="1"/>
  <c r="OP91" i="2" s="1"/>
  <c r="OQ91" i="2" s="1"/>
  <c r="OR91" i="2" s="1"/>
  <c r="OS91" i="2" s="1"/>
  <c r="OT91" i="2" s="1"/>
  <c r="OU91" i="2" s="1"/>
  <c r="OV91" i="2" s="1"/>
  <c r="OW91" i="2" s="1"/>
  <c r="OX91" i="2" s="1"/>
  <c r="OY91" i="2" s="1"/>
  <c r="OZ91" i="2" s="1"/>
  <c r="PA91" i="2" s="1"/>
  <c r="PB91" i="2" s="1"/>
  <c r="PC91" i="2" s="1"/>
  <c r="PD91" i="2" s="1"/>
  <c r="PE91" i="2" s="1"/>
  <c r="PF91" i="2" s="1"/>
  <c r="PG91" i="2" s="1"/>
  <c r="PH91" i="2" s="1"/>
  <c r="PI91" i="2"/>
  <c r="QN91" i="2" s="1"/>
  <c r="OE14" i="2"/>
  <c r="OF14" i="2" s="1"/>
  <c r="OG14" i="2" s="1"/>
  <c r="OH14" i="2" s="1"/>
  <c r="OI14" i="2" s="1"/>
  <c r="OJ14" i="2" s="1"/>
  <c r="OK14" i="2" s="1"/>
  <c r="OL14" i="2" s="1"/>
  <c r="OM14" i="2" s="1"/>
  <c r="ON14" i="2" s="1"/>
  <c r="OO14" i="2" s="1"/>
  <c r="OP14" i="2" s="1"/>
  <c r="OQ14" i="2" s="1"/>
  <c r="OR14" i="2" s="1"/>
  <c r="OS14" i="2" s="1"/>
  <c r="OT14" i="2" s="1"/>
  <c r="OU14" i="2" s="1"/>
  <c r="OV14" i="2" s="1"/>
  <c r="OW14" i="2" s="1"/>
  <c r="OX14" i="2" s="1"/>
  <c r="OY14" i="2" s="1"/>
  <c r="OZ14" i="2" s="1"/>
  <c r="PA14" i="2" s="1"/>
  <c r="PB14" i="2" s="1"/>
  <c r="PC14" i="2" s="1"/>
  <c r="PD14" i="2" s="1"/>
  <c r="PE14" i="2" s="1"/>
  <c r="PF14" i="2" s="1"/>
  <c r="PG14" i="2" s="1"/>
  <c r="PH14" i="2" s="1"/>
  <c r="PI14" i="2"/>
  <c r="QN14" i="2" s="1"/>
  <c r="PI75" i="2"/>
  <c r="QN75" i="2" s="1"/>
  <c r="OD67" i="2"/>
  <c r="PI67" i="2"/>
  <c r="QO83" i="2"/>
  <c r="RS83" i="2"/>
  <c r="AAB83" i="2" s="1"/>
  <c r="LV73" i="2"/>
  <c r="LW73" i="2" s="1"/>
  <c r="SY65" i="2"/>
  <c r="LV65" i="2"/>
  <c r="LW65" i="2" s="1"/>
  <c r="SY77" i="2"/>
  <c r="VH97" i="2"/>
  <c r="WM97" i="2" s="1"/>
  <c r="LV80" i="2"/>
  <c r="LW80" i="2" s="1"/>
  <c r="SY66" i="2"/>
  <c r="SY71" i="2"/>
  <c r="SY86" i="2"/>
  <c r="SY73" i="2"/>
  <c r="VH80" i="2"/>
  <c r="WM80" i="2" s="1"/>
  <c r="CS80" i="29" s="1"/>
  <c r="VH69" i="2"/>
  <c r="WM69" i="2" s="1"/>
  <c r="VH7" i="2"/>
  <c r="WM7" i="2" s="1"/>
  <c r="VH86" i="2"/>
  <c r="WM86" i="2" s="1"/>
  <c r="LU16" i="2"/>
  <c r="SY16" i="2" s="1"/>
  <c r="LU84" i="2"/>
  <c r="SX85" i="2"/>
  <c r="LU90" i="2"/>
  <c r="SX82" i="2"/>
  <c r="LU14" i="2"/>
  <c r="LW87" i="2"/>
  <c r="LW44" i="2"/>
  <c r="LV67" i="2"/>
  <c r="LV71" i="2"/>
  <c r="LW48" i="2"/>
  <c r="LX81" i="2"/>
  <c r="LW88" i="2"/>
  <c r="LW34" i="2"/>
  <c r="LW74" i="2"/>
  <c r="LW94" i="2"/>
  <c r="LW86" i="2"/>
  <c r="SZ86" i="2"/>
  <c r="LW69" i="2"/>
  <c r="SZ69" i="2"/>
  <c r="LW7" i="2"/>
  <c r="SZ7" i="2"/>
  <c r="LW70" i="2"/>
  <c r="SZ70" i="2"/>
  <c r="LW54" i="2"/>
  <c r="SZ54" i="2"/>
  <c r="LW77" i="2"/>
  <c r="SZ77" i="2"/>
  <c r="VH70" i="2"/>
  <c r="WM70" i="2" s="1"/>
  <c r="VH54" i="2"/>
  <c r="WM54" i="2" s="1"/>
  <c r="VH77" i="2"/>
  <c r="WM77" i="2" s="1"/>
  <c r="VH73" i="2"/>
  <c r="WM73" i="2" s="1"/>
  <c r="VH33" i="2"/>
  <c r="WM33" i="2" s="1"/>
  <c r="VH65" i="2"/>
  <c r="WM65" i="2" s="1"/>
  <c r="QO70" i="2"/>
  <c r="RS70" i="2"/>
  <c r="AAB70" i="2" s="1"/>
  <c r="QO54" i="2"/>
  <c r="RS54" i="2"/>
  <c r="AAB54" i="2" s="1"/>
  <c r="RS77" i="2"/>
  <c r="AAB77" i="2" s="1"/>
  <c r="QO77" i="2"/>
  <c r="QO73" i="2"/>
  <c r="RS73" i="2"/>
  <c r="AAB73" i="2" s="1"/>
  <c r="RS33" i="2"/>
  <c r="AAB33" i="2" s="1"/>
  <c r="QO33" i="2"/>
  <c r="RS65" i="2"/>
  <c r="AAB65" i="2" s="1"/>
  <c r="QO65" i="2"/>
  <c r="QO80" i="2"/>
  <c r="RS80" i="2"/>
  <c r="AAB80" i="2" s="1"/>
  <c r="QO86" i="2"/>
  <c r="RS86" i="2"/>
  <c r="AAB86" i="2" s="1"/>
  <c r="QO69" i="2"/>
  <c r="RS69" i="2"/>
  <c r="AAB69" i="2" s="1"/>
  <c r="QO7" i="2"/>
  <c r="RS7" i="2"/>
  <c r="AAB7" i="2" s="1"/>
  <c r="VH72" i="2"/>
  <c r="WM72" i="2" s="1"/>
  <c r="LV72" i="2"/>
  <c r="SY72" i="2"/>
  <c r="QO72" i="2"/>
  <c r="RS72" i="2"/>
  <c r="AAB72" i="2" s="1"/>
  <c r="VH93" i="2"/>
  <c r="WM93" i="2" s="1"/>
  <c r="LV93" i="2"/>
  <c r="SY93" i="2"/>
  <c r="QO93" i="2"/>
  <c r="RS93" i="2"/>
  <c r="AAB93" i="2" s="1"/>
  <c r="XR24" i="2"/>
  <c r="VH15" i="2"/>
  <c r="WM15" i="2" s="1"/>
  <c r="LV15" i="2"/>
  <c r="SY15" i="2"/>
  <c r="RS15" i="2"/>
  <c r="AAB15" i="2" s="1"/>
  <c r="QO15" i="2"/>
  <c r="SZ97" i="2"/>
  <c r="LW97" i="2"/>
  <c r="QO97" i="2"/>
  <c r="RS97" i="2"/>
  <c r="AAB97" i="2" s="1"/>
  <c r="VH71" i="2"/>
  <c r="WM71" i="2" s="1"/>
  <c r="RS71" i="2"/>
  <c r="AAB71" i="2" s="1"/>
  <c r="QO71" i="2"/>
  <c r="OE56" i="2"/>
  <c r="OF56" i="2" s="1"/>
  <c r="OG56" i="2" s="1"/>
  <c r="OH56" i="2" s="1"/>
  <c r="OI56" i="2" s="1"/>
  <c r="OJ56" i="2" s="1"/>
  <c r="OK56" i="2" s="1"/>
  <c r="OL56" i="2" s="1"/>
  <c r="OM56" i="2" s="1"/>
  <c r="ON56" i="2" s="1"/>
  <c r="OO56" i="2" s="1"/>
  <c r="OP56" i="2" s="1"/>
  <c r="OQ56" i="2" s="1"/>
  <c r="OR56" i="2" s="1"/>
  <c r="OS56" i="2" s="1"/>
  <c r="OT56" i="2" s="1"/>
  <c r="OU56" i="2" s="1"/>
  <c r="OV56" i="2" s="1"/>
  <c r="OW56" i="2" s="1"/>
  <c r="OX56" i="2" s="1"/>
  <c r="OY56" i="2" s="1"/>
  <c r="OZ56" i="2" s="1"/>
  <c r="PA56" i="2" s="1"/>
  <c r="PB56" i="2" s="1"/>
  <c r="PC56" i="2" s="1"/>
  <c r="PD56" i="2" s="1"/>
  <c r="PE56" i="2" s="1"/>
  <c r="PF56" i="2" s="1"/>
  <c r="PG56" i="2" s="1"/>
  <c r="PH56" i="2" s="1"/>
  <c r="OD91" i="2"/>
  <c r="OD14" i="2"/>
  <c r="OD16" i="2"/>
  <c r="OE82" i="2"/>
  <c r="OF82" i="2" s="1"/>
  <c r="OG82" i="2" s="1"/>
  <c r="OH82" i="2" s="1"/>
  <c r="OI82" i="2" s="1"/>
  <c r="OJ82" i="2" s="1"/>
  <c r="OK82" i="2" s="1"/>
  <c r="OL82" i="2" s="1"/>
  <c r="OM82" i="2" s="1"/>
  <c r="ON82" i="2" s="1"/>
  <c r="OO82" i="2" s="1"/>
  <c r="OP82" i="2" s="1"/>
  <c r="OQ82" i="2" s="1"/>
  <c r="OR82" i="2" s="1"/>
  <c r="OS82" i="2" s="1"/>
  <c r="OT82" i="2" s="1"/>
  <c r="OU82" i="2" s="1"/>
  <c r="OV82" i="2" s="1"/>
  <c r="OW82" i="2" s="1"/>
  <c r="OX82" i="2" s="1"/>
  <c r="OY82" i="2" s="1"/>
  <c r="OZ82" i="2" s="1"/>
  <c r="PA82" i="2" s="1"/>
  <c r="PB82" i="2" s="1"/>
  <c r="PC82" i="2" s="1"/>
  <c r="PD82" i="2" s="1"/>
  <c r="PE82" i="2" s="1"/>
  <c r="PF82" i="2" s="1"/>
  <c r="PG82" i="2" s="1"/>
  <c r="PH82" i="2" s="1"/>
  <c r="OD85" i="2"/>
  <c r="OD82" i="2"/>
  <c r="OE85" i="2"/>
  <c r="OF85" i="2" s="1"/>
  <c r="OG85" i="2" s="1"/>
  <c r="OH85" i="2" s="1"/>
  <c r="OI85" i="2" s="1"/>
  <c r="OJ85" i="2" s="1"/>
  <c r="OK85" i="2" s="1"/>
  <c r="OL85" i="2" s="1"/>
  <c r="OM85" i="2" s="1"/>
  <c r="ON85" i="2" s="1"/>
  <c r="OO85" i="2" s="1"/>
  <c r="OP85" i="2" s="1"/>
  <c r="OQ85" i="2" s="1"/>
  <c r="OR85" i="2" s="1"/>
  <c r="OS85" i="2" s="1"/>
  <c r="OT85" i="2" s="1"/>
  <c r="OU85" i="2" s="1"/>
  <c r="OV85" i="2" s="1"/>
  <c r="OW85" i="2" s="1"/>
  <c r="OX85" i="2" s="1"/>
  <c r="OY85" i="2" s="1"/>
  <c r="OZ85" i="2" s="1"/>
  <c r="PA85" i="2" s="1"/>
  <c r="PB85" i="2" s="1"/>
  <c r="PC85" i="2" s="1"/>
  <c r="PD85" i="2" s="1"/>
  <c r="PE85" i="2" s="1"/>
  <c r="PF85" i="2" s="1"/>
  <c r="PG85" i="2" s="1"/>
  <c r="PH85" i="2" s="1"/>
  <c r="SX14" i="2"/>
  <c r="LU56" i="2"/>
  <c r="LU60" i="2"/>
  <c r="LU96" i="2"/>
  <c r="LV96" i="2" s="1"/>
  <c r="LW96" i="2" s="1"/>
  <c r="LX96" i="2" s="1"/>
  <c r="LY96" i="2" s="1"/>
  <c r="LZ96" i="2" s="1"/>
  <c r="MA96" i="2" s="1"/>
  <c r="LU5" i="2"/>
  <c r="LU85" i="2"/>
  <c r="LU82" i="2"/>
  <c r="LU95" i="2"/>
  <c r="LU63" i="2"/>
  <c r="LU10" i="2"/>
  <c r="SY10" i="2" s="1"/>
  <c r="LU68" i="2"/>
  <c r="LV68" i="2" s="1"/>
  <c r="LW68" i="2" s="1"/>
  <c r="LX68" i="2" s="1"/>
  <c r="LY68" i="2" s="1"/>
  <c r="LZ68" i="2" s="1"/>
  <c r="MA68" i="2" s="1"/>
  <c r="MB68" i="2" s="1"/>
  <c r="LU92" i="2"/>
  <c r="LU89" i="2"/>
  <c r="LV89" i="2" s="1"/>
  <c r="LW89" i="2" s="1"/>
  <c r="LX89" i="2" s="1"/>
  <c r="LY89" i="2" s="1"/>
  <c r="LZ89" i="2" s="1"/>
  <c r="MA89" i="2" s="1"/>
  <c r="LU79" i="2"/>
  <c r="LU61" i="2"/>
  <c r="LU91" i="2"/>
  <c r="LU75" i="2"/>
  <c r="PI84" i="2"/>
  <c r="QN84" i="2" s="1"/>
  <c r="SX89" i="2"/>
  <c r="SX60" i="2"/>
  <c r="SX91" i="2"/>
  <c r="SX90" i="2"/>
  <c r="SX95" i="2"/>
  <c r="OD56" i="2"/>
  <c r="SX75" i="2"/>
  <c r="OE16" i="2"/>
  <c r="OF16" i="2" s="1"/>
  <c r="OG16" i="2" s="1"/>
  <c r="OH16" i="2" s="1"/>
  <c r="OI16" i="2" s="1"/>
  <c r="OJ16" i="2" s="1"/>
  <c r="OK16" i="2" s="1"/>
  <c r="OL16" i="2" s="1"/>
  <c r="OM16" i="2" s="1"/>
  <c r="ON16" i="2" s="1"/>
  <c r="OO16" i="2" s="1"/>
  <c r="OP16" i="2" s="1"/>
  <c r="OQ16" i="2" s="1"/>
  <c r="OR16" i="2" s="1"/>
  <c r="OS16" i="2" s="1"/>
  <c r="OT16" i="2" s="1"/>
  <c r="OU16" i="2" s="1"/>
  <c r="OV16" i="2" s="1"/>
  <c r="OW16" i="2" s="1"/>
  <c r="OX16" i="2" s="1"/>
  <c r="OY16" i="2" s="1"/>
  <c r="OZ16" i="2" s="1"/>
  <c r="PA16" i="2" s="1"/>
  <c r="PB16" i="2" s="1"/>
  <c r="PC16" i="2" s="1"/>
  <c r="PD16" i="2" s="1"/>
  <c r="PE16" i="2" s="1"/>
  <c r="PF16" i="2" s="1"/>
  <c r="PG16" i="2" s="1"/>
  <c r="PH16" i="2" s="1"/>
  <c r="SX84" i="2"/>
  <c r="SX79" i="2"/>
  <c r="OD10" i="2"/>
  <c r="SX92" i="2"/>
  <c r="SX61" i="2"/>
  <c r="SX5" i="2"/>
  <c r="OE95" i="2"/>
  <c r="OF95" i="2" s="1"/>
  <c r="OG95" i="2" s="1"/>
  <c r="OH95" i="2" s="1"/>
  <c r="OI95" i="2" s="1"/>
  <c r="OJ95" i="2" s="1"/>
  <c r="OK95" i="2" s="1"/>
  <c r="OL95" i="2" s="1"/>
  <c r="OM95" i="2" s="1"/>
  <c r="ON95" i="2" s="1"/>
  <c r="OO95" i="2" s="1"/>
  <c r="OP95" i="2" s="1"/>
  <c r="OQ95" i="2" s="1"/>
  <c r="OR95" i="2" s="1"/>
  <c r="OS95" i="2" s="1"/>
  <c r="OT95" i="2" s="1"/>
  <c r="OU95" i="2" s="1"/>
  <c r="OV95" i="2" s="1"/>
  <c r="OW95" i="2" s="1"/>
  <c r="OX95" i="2" s="1"/>
  <c r="OY95" i="2" s="1"/>
  <c r="OZ95" i="2" s="1"/>
  <c r="PA95" i="2" s="1"/>
  <c r="PB95" i="2" s="1"/>
  <c r="PC95" i="2" s="1"/>
  <c r="PD95" i="2" s="1"/>
  <c r="PE95" i="2" s="1"/>
  <c r="PF95" i="2" s="1"/>
  <c r="PG95" i="2" s="1"/>
  <c r="PH95" i="2" s="1"/>
  <c r="OD95" i="2"/>
  <c r="OD63" i="2"/>
  <c r="OE10" i="2"/>
  <c r="OF10" i="2" s="1"/>
  <c r="OG10" i="2" s="1"/>
  <c r="OH10" i="2" s="1"/>
  <c r="OI10" i="2" s="1"/>
  <c r="OJ10" i="2" s="1"/>
  <c r="OK10" i="2" s="1"/>
  <c r="OL10" i="2" s="1"/>
  <c r="OM10" i="2" s="1"/>
  <c r="ON10" i="2" s="1"/>
  <c r="OO10" i="2" s="1"/>
  <c r="OP10" i="2" s="1"/>
  <c r="OQ10" i="2" s="1"/>
  <c r="OR10" i="2" s="1"/>
  <c r="OS10" i="2" s="1"/>
  <c r="OT10" i="2" s="1"/>
  <c r="OU10" i="2" s="1"/>
  <c r="OV10" i="2" s="1"/>
  <c r="OW10" i="2" s="1"/>
  <c r="OX10" i="2" s="1"/>
  <c r="OY10" i="2" s="1"/>
  <c r="OZ10" i="2" s="1"/>
  <c r="PA10" i="2" s="1"/>
  <c r="PB10" i="2" s="1"/>
  <c r="PC10" i="2" s="1"/>
  <c r="PD10" i="2" s="1"/>
  <c r="PE10" i="2" s="1"/>
  <c r="PF10" i="2" s="1"/>
  <c r="PG10" i="2" s="1"/>
  <c r="PH10" i="2" s="1"/>
  <c r="OE63" i="2"/>
  <c r="OF63" i="2" s="1"/>
  <c r="OG63" i="2" s="1"/>
  <c r="OH63" i="2" s="1"/>
  <c r="OI63" i="2" s="1"/>
  <c r="OJ63" i="2" s="1"/>
  <c r="OK63" i="2" s="1"/>
  <c r="OL63" i="2" s="1"/>
  <c r="OM63" i="2" s="1"/>
  <c r="ON63" i="2" s="1"/>
  <c r="OO63" i="2" s="1"/>
  <c r="OP63" i="2" s="1"/>
  <c r="OQ63" i="2" s="1"/>
  <c r="OR63" i="2" s="1"/>
  <c r="OS63" i="2" s="1"/>
  <c r="OT63" i="2" s="1"/>
  <c r="OU63" i="2" s="1"/>
  <c r="OV63" i="2" s="1"/>
  <c r="OW63" i="2" s="1"/>
  <c r="OX63" i="2" s="1"/>
  <c r="OY63" i="2" s="1"/>
  <c r="OZ63" i="2" s="1"/>
  <c r="PA63" i="2" s="1"/>
  <c r="PB63" i="2" s="1"/>
  <c r="PC63" i="2" s="1"/>
  <c r="PD63" i="2" s="1"/>
  <c r="PE63" i="2" s="1"/>
  <c r="PF63" i="2" s="1"/>
  <c r="PG63" i="2" s="1"/>
  <c r="PH63" i="2" s="1"/>
  <c r="OE75" i="2"/>
  <c r="OF75" i="2" s="1"/>
  <c r="OG75" i="2" s="1"/>
  <c r="OH75" i="2" s="1"/>
  <c r="OI75" i="2" s="1"/>
  <c r="OJ75" i="2" s="1"/>
  <c r="OK75" i="2" s="1"/>
  <c r="OL75" i="2" s="1"/>
  <c r="OM75" i="2" s="1"/>
  <c r="ON75" i="2" s="1"/>
  <c r="OO75" i="2" s="1"/>
  <c r="OP75" i="2" s="1"/>
  <c r="OQ75" i="2" s="1"/>
  <c r="OR75" i="2" s="1"/>
  <c r="OS75" i="2" s="1"/>
  <c r="OT75" i="2" s="1"/>
  <c r="OU75" i="2" s="1"/>
  <c r="OV75" i="2" s="1"/>
  <c r="OW75" i="2" s="1"/>
  <c r="OX75" i="2" s="1"/>
  <c r="OY75" i="2" s="1"/>
  <c r="OZ75" i="2" s="1"/>
  <c r="PA75" i="2" s="1"/>
  <c r="PB75" i="2" s="1"/>
  <c r="PC75" i="2" s="1"/>
  <c r="PD75" i="2" s="1"/>
  <c r="PE75" i="2" s="1"/>
  <c r="PF75" i="2" s="1"/>
  <c r="PG75" i="2" s="1"/>
  <c r="PH75" i="2" s="1"/>
  <c r="YW24" i="2"/>
  <c r="SX56" i="2"/>
  <c r="OE92" i="2"/>
  <c r="OF92" i="2" s="1"/>
  <c r="OG92" i="2" s="1"/>
  <c r="OH92" i="2" s="1"/>
  <c r="OI92" i="2" s="1"/>
  <c r="OJ92" i="2" s="1"/>
  <c r="OK92" i="2" s="1"/>
  <c r="OL92" i="2" s="1"/>
  <c r="OM92" i="2" s="1"/>
  <c r="ON92" i="2" s="1"/>
  <c r="OO92" i="2" s="1"/>
  <c r="OP92" i="2" s="1"/>
  <c r="OQ92" i="2" s="1"/>
  <c r="OR92" i="2" s="1"/>
  <c r="OS92" i="2" s="1"/>
  <c r="OT92" i="2" s="1"/>
  <c r="OU92" i="2" s="1"/>
  <c r="OV92" i="2" s="1"/>
  <c r="OW92" i="2" s="1"/>
  <c r="OX92" i="2" s="1"/>
  <c r="OY92" i="2" s="1"/>
  <c r="OZ92" i="2" s="1"/>
  <c r="PA92" i="2" s="1"/>
  <c r="PB92" i="2" s="1"/>
  <c r="PC92" i="2" s="1"/>
  <c r="PD92" i="2" s="1"/>
  <c r="PE92" i="2" s="1"/>
  <c r="PF92" i="2" s="1"/>
  <c r="PG92" i="2" s="1"/>
  <c r="PH92" i="2" s="1"/>
  <c r="OD75" i="2"/>
  <c r="SX10" i="2"/>
  <c r="OD90" i="2"/>
  <c r="OE89" i="2"/>
  <c r="OF89" i="2" s="1"/>
  <c r="OG89" i="2" s="1"/>
  <c r="OH89" i="2" s="1"/>
  <c r="OI89" i="2" s="1"/>
  <c r="OJ89" i="2" s="1"/>
  <c r="OK89" i="2" s="1"/>
  <c r="OL89" i="2" s="1"/>
  <c r="OM89" i="2" s="1"/>
  <c r="ON89" i="2" s="1"/>
  <c r="OO89" i="2" s="1"/>
  <c r="OP89" i="2" s="1"/>
  <c r="OQ89" i="2" s="1"/>
  <c r="OR89" i="2" s="1"/>
  <c r="OS89" i="2" s="1"/>
  <c r="OT89" i="2" s="1"/>
  <c r="OU89" i="2" s="1"/>
  <c r="OV89" i="2" s="1"/>
  <c r="OW89" i="2" s="1"/>
  <c r="OX89" i="2" s="1"/>
  <c r="OY89" i="2" s="1"/>
  <c r="OZ89" i="2" s="1"/>
  <c r="PA89" i="2" s="1"/>
  <c r="PB89" i="2" s="1"/>
  <c r="PC89" i="2" s="1"/>
  <c r="PD89" i="2" s="1"/>
  <c r="PE89" i="2" s="1"/>
  <c r="PF89" i="2" s="1"/>
  <c r="PG89" i="2" s="1"/>
  <c r="PH89" i="2" s="1"/>
  <c r="OD84" i="2"/>
  <c r="SX16" i="2"/>
  <c r="OD96" i="2"/>
  <c r="OE79" i="2"/>
  <c r="OF79" i="2" s="1"/>
  <c r="OG79" i="2" s="1"/>
  <c r="OH79" i="2" s="1"/>
  <c r="OI79" i="2" s="1"/>
  <c r="OJ79" i="2" s="1"/>
  <c r="OK79" i="2" s="1"/>
  <c r="OL79" i="2" s="1"/>
  <c r="OM79" i="2" s="1"/>
  <c r="ON79" i="2" s="1"/>
  <c r="OO79" i="2" s="1"/>
  <c r="OP79" i="2" s="1"/>
  <c r="OQ79" i="2" s="1"/>
  <c r="OR79" i="2" s="1"/>
  <c r="OS79" i="2" s="1"/>
  <c r="OT79" i="2" s="1"/>
  <c r="OU79" i="2" s="1"/>
  <c r="OV79" i="2" s="1"/>
  <c r="OW79" i="2" s="1"/>
  <c r="OX79" i="2" s="1"/>
  <c r="OY79" i="2" s="1"/>
  <c r="OZ79" i="2" s="1"/>
  <c r="PA79" i="2" s="1"/>
  <c r="PB79" i="2" s="1"/>
  <c r="PC79" i="2" s="1"/>
  <c r="PD79" i="2" s="1"/>
  <c r="PE79" i="2" s="1"/>
  <c r="PF79" i="2" s="1"/>
  <c r="PG79" i="2" s="1"/>
  <c r="PH79" i="2" s="1"/>
  <c r="OE96" i="2"/>
  <c r="OF96" i="2" s="1"/>
  <c r="OG96" i="2" s="1"/>
  <c r="OH96" i="2" s="1"/>
  <c r="OI96" i="2" s="1"/>
  <c r="OJ96" i="2" s="1"/>
  <c r="OK96" i="2" s="1"/>
  <c r="OL96" i="2" s="1"/>
  <c r="OM96" i="2" s="1"/>
  <c r="ON96" i="2" s="1"/>
  <c r="OO96" i="2" s="1"/>
  <c r="OP96" i="2" s="1"/>
  <c r="OQ96" i="2" s="1"/>
  <c r="OR96" i="2" s="1"/>
  <c r="OS96" i="2" s="1"/>
  <c r="OT96" i="2" s="1"/>
  <c r="OU96" i="2" s="1"/>
  <c r="OV96" i="2" s="1"/>
  <c r="OW96" i="2" s="1"/>
  <c r="OX96" i="2" s="1"/>
  <c r="OY96" i="2" s="1"/>
  <c r="OZ96" i="2" s="1"/>
  <c r="PA96" i="2" s="1"/>
  <c r="PB96" i="2" s="1"/>
  <c r="PC96" i="2" s="1"/>
  <c r="PD96" i="2" s="1"/>
  <c r="PE96" i="2" s="1"/>
  <c r="PF96" i="2" s="1"/>
  <c r="PG96" i="2" s="1"/>
  <c r="PH96" i="2" s="1"/>
  <c r="OE90" i="2"/>
  <c r="OF90" i="2" s="1"/>
  <c r="OG90" i="2" s="1"/>
  <c r="OH90" i="2" s="1"/>
  <c r="OI90" i="2" s="1"/>
  <c r="OJ90" i="2" s="1"/>
  <c r="OK90" i="2" s="1"/>
  <c r="OL90" i="2" s="1"/>
  <c r="OM90" i="2" s="1"/>
  <c r="ON90" i="2" s="1"/>
  <c r="OO90" i="2" s="1"/>
  <c r="OP90" i="2" s="1"/>
  <c r="OQ90" i="2" s="1"/>
  <c r="OR90" i="2" s="1"/>
  <c r="OS90" i="2" s="1"/>
  <c r="OT90" i="2" s="1"/>
  <c r="OU90" i="2" s="1"/>
  <c r="OV90" i="2" s="1"/>
  <c r="OW90" i="2" s="1"/>
  <c r="OX90" i="2" s="1"/>
  <c r="OY90" i="2" s="1"/>
  <c r="OZ90" i="2" s="1"/>
  <c r="PA90" i="2" s="1"/>
  <c r="PB90" i="2" s="1"/>
  <c r="PC90" i="2" s="1"/>
  <c r="PD90" i="2" s="1"/>
  <c r="PE90" i="2" s="1"/>
  <c r="PF90" i="2" s="1"/>
  <c r="PG90" i="2" s="1"/>
  <c r="PH90" i="2" s="1"/>
  <c r="PI89" i="2"/>
  <c r="QN89" i="2" s="1"/>
  <c r="QO87" i="2"/>
  <c r="QO47" i="2"/>
  <c r="QO94" i="2"/>
  <c r="QO34" i="2"/>
  <c r="QP24" i="2"/>
  <c r="QO6" i="2"/>
  <c r="OD79" i="2"/>
  <c r="SX68" i="2"/>
  <c r="OD68" i="2"/>
  <c r="OD60" i="2"/>
  <c r="OD5" i="2"/>
  <c r="OE61" i="2"/>
  <c r="OF61" i="2" s="1"/>
  <c r="OG61" i="2" s="1"/>
  <c r="OH61" i="2" s="1"/>
  <c r="OI61" i="2" s="1"/>
  <c r="OJ61" i="2" s="1"/>
  <c r="OK61" i="2" s="1"/>
  <c r="OL61" i="2" s="1"/>
  <c r="OM61" i="2" s="1"/>
  <c r="ON61" i="2" s="1"/>
  <c r="OO61" i="2" s="1"/>
  <c r="OP61" i="2" s="1"/>
  <c r="OQ61" i="2" s="1"/>
  <c r="OR61" i="2" s="1"/>
  <c r="OS61" i="2" s="1"/>
  <c r="OT61" i="2" s="1"/>
  <c r="OU61" i="2" s="1"/>
  <c r="OV61" i="2" s="1"/>
  <c r="OW61" i="2" s="1"/>
  <c r="OX61" i="2" s="1"/>
  <c r="OY61" i="2" s="1"/>
  <c r="OZ61" i="2" s="1"/>
  <c r="PA61" i="2" s="1"/>
  <c r="PB61" i="2" s="1"/>
  <c r="PC61" i="2" s="1"/>
  <c r="PD61" i="2" s="1"/>
  <c r="PE61" i="2" s="1"/>
  <c r="PF61" i="2" s="1"/>
  <c r="PG61" i="2" s="1"/>
  <c r="PH61" i="2" s="1"/>
  <c r="OE67" i="2"/>
  <c r="SX63" i="2"/>
  <c r="SX67" i="2"/>
  <c r="QO46" i="2"/>
  <c r="VH6" i="2"/>
  <c r="WM6" i="2" s="1"/>
  <c r="VH94" i="2"/>
  <c r="WM94" i="2" s="1"/>
  <c r="RS87" i="2"/>
  <c r="AAB87" i="2" s="1"/>
  <c r="RS47" i="2"/>
  <c r="AAB47" i="2" s="1"/>
  <c r="RS46" i="2"/>
  <c r="AAB46" i="2" s="1"/>
  <c r="VH46" i="2"/>
  <c r="WM46" i="2" s="1"/>
  <c r="VI24" i="2"/>
  <c r="WN24" i="2" s="1"/>
  <c r="RT24" i="2"/>
  <c r="AAC24" i="2" s="1"/>
  <c r="RS94" i="2"/>
  <c r="AAB94" i="2" s="1"/>
  <c r="RS34" i="2"/>
  <c r="AAB34" i="2" s="1"/>
  <c r="RS6" i="2"/>
  <c r="AAB6" i="2" s="1"/>
  <c r="VH34" i="2"/>
  <c r="WM34" i="2" s="1"/>
  <c r="VH87" i="2"/>
  <c r="WM87" i="2" s="1"/>
  <c r="VH47" i="2"/>
  <c r="WM47" i="2" s="1"/>
  <c r="SZ88" i="2"/>
  <c r="SZ24" i="2"/>
  <c r="SZ44" i="2"/>
  <c r="SZ81" i="2"/>
  <c r="SZ74" i="2"/>
  <c r="SZ48" i="2"/>
  <c r="SZ34" i="2"/>
  <c r="SZ87" i="2"/>
  <c r="SZ94" i="2"/>
  <c r="VI59" i="2" l="1"/>
  <c r="WN59" i="2" s="1"/>
  <c r="YX59" i="2" s="1"/>
  <c r="QP59" i="2"/>
  <c r="RT59" i="2"/>
  <c r="AAC59" i="2" s="1"/>
  <c r="LW59" i="2"/>
  <c r="SZ59" i="2"/>
  <c r="QO53" i="2"/>
  <c r="VI53" i="2" s="1"/>
  <c r="WN53" i="2" s="1"/>
  <c r="T15" i="32"/>
  <c r="T14" i="32"/>
  <c r="R15" i="32"/>
  <c r="R14" i="32"/>
  <c r="E33" i="32"/>
  <c r="Q14" i="32"/>
  <c r="P15" i="32"/>
  <c r="F15" i="32"/>
  <c r="D15" i="32"/>
  <c r="G15" i="32"/>
  <c r="H15" i="32"/>
  <c r="O15" i="32"/>
  <c r="E15" i="32"/>
  <c r="Q15" i="32"/>
  <c r="SZ33" i="2"/>
  <c r="VH53" i="2"/>
  <c r="WM53" i="2" s="1"/>
  <c r="XR53" i="2" s="1"/>
  <c r="VH74" i="2"/>
  <c r="WM74" i="2" s="1"/>
  <c r="XR74" i="2" s="1"/>
  <c r="SZ8" i="2"/>
  <c r="SZ46" i="2"/>
  <c r="QO74" i="2"/>
  <c r="RT74" i="2" s="1"/>
  <c r="AAC74" i="2" s="1"/>
  <c r="OD3" i="2"/>
  <c r="PI3" i="2"/>
  <c r="C11" i="32" s="1"/>
  <c r="C14" i="32" s="1"/>
  <c r="LU3" i="2"/>
  <c r="OE3" i="2"/>
  <c r="QO8" i="2"/>
  <c r="VI8" i="2" s="1"/>
  <c r="WN8" i="2" s="1"/>
  <c r="CT12" i="29" s="1"/>
  <c r="QO66" i="2"/>
  <c r="RT66" i="2" s="1"/>
  <c r="SZ53" i="2"/>
  <c r="RS8" i="2"/>
  <c r="AAB8" i="2" s="1"/>
  <c r="SZ66" i="2"/>
  <c r="RS66" i="2"/>
  <c r="AAB66" i="2" s="1"/>
  <c r="LW66" i="2"/>
  <c r="LX66" i="2" s="1"/>
  <c r="OG66" i="2"/>
  <c r="LW47" i="2"/>
  <c r="LX47" i="2" s="1"/>
  <c r="SZ11" i="2"/>
  <c r="VJ11" i="2" s="1"/>
  <c r="WO11" i="2" s="1"/>
  <c r="SZ64" i="2"/>
  <c r="QO88" i="2"/>
  <c r="RT88" i="2" s="1"/>
  <c r="MA53" i="2"/>
  <c r="MB53" i="2" s="1"/>
  <c r="MC53" i="2" s="1"/>
  <c r="RS88" i="2"/>
  <c r="AAB88" i="2" s="1"/>
  <c r="LW6" i="2"/>
  <c r="TA6" i="2" s="1"/>
  <c r="RT11" i="2"/>
  <c r="AAC11" i="2" s="1"/>
  <c r="YW83" i="2"/>
  <c r="VH64" i="2"/>
  <c r="WM64" i="2" s="1"/>
  <c r="QO64" i="2"/>
  <c r="QP64" i="2" s="1"/>
  <c r="QQ64" i="2" s="1"/>
  <c r="XR48" i="2"/>
  <c r="XR83" i="2"/>
  <c r="VI81" i="2"/>
  <c r="WN81" i="2" s="1"/>
  <c r="LW83" i="2"/>
  <c r="SZ83" i="2"/>
  <c r="RT81" i="2"/>
  <c r="AAC81" i="2" s="1"/>
  <c r="CS65" i="29"/>
  <c r="CS66" i="29"/>
  <c r="CS69" i="29"/>
  <c r="CS77" i="29"/>
  <c r="CS70" i="29"/>
  <c r="AF17" i="32"/>
  <c r="XR70" i="2"/>
  <c r="AF18" i="32"/>
  <c r="AE17" i="32"/>
  <c r="CS35" i="29"/>
  <c r="VI11" i="2"/>
  <c r="WN11" i="2" s="1"/>
  <c r="YX11" i="2" s="1"/>
  <c r="CS37" i="29"/>
  <c r="YW81" i="2"/>
  <c r="CS40" i="29"/>
  <c r="CS54" i="29"/>
  <c r="CS31" i="29"/>
  <c r="CS87" i="29"/>
  <c r="CS12" i="29"/>
  <c r="AD18" i="32"/>
  <c r="AE18" i="32"/>
  <c r="CS25" i="29"/>
  <c r="CS59" i="29"/>
  <c r="CS62" i="29"/>
  <c r="RT44" i="2"/>
  <c r="AAC44" i="2" s="1"/>
  <c r="VI44" i="2"/>
  <c r="WN44" i="2" s="1"/>
  <c r="XS44" i="2" s="1"/>
  <c r="LV75" i="2"/>
  <c r="RT48" i="2"/>
  <c r="AAC48" i="2" s="1"/>
  <c r="XR11" i="2"/>
  <c r="YW11" i="2"/>
  <c r="SX3" i="2"/>
  <c r="XR81" i="2"/>
  <c r="AC18" i="32"/>
  <c r="VI48" i="2"/>
  <c r="WN48" i="2" s="1"/>
  <c r="YX48" i="2" s="1"/>
  <c r="YW88" i="2"/>
  <c r="YW44" i="2"/>
  <c r="XR88" i="2"/>
  <c r="RS82" i="2"/>
  <c r="AAB82" i="2" s="1"/>
  <c r="QO82" i="2"/>
  <c r="RT82" i="2" s="1"/>
  <c r="QO85" i="2"/>
  <c r="RT85" i="2" s="1"/>
  <c r="RS85" i="2"/>
  <c r="AAB85" i="2" s="1"/>
  <c r="VH96" i="2"/>
  <c r="WM96" i="2" s="1"/>
  <c r="RS96" i="2"/>
  <c r="AAB96" i="2" s="1"/>
  <c r="QO96" i="2"/>
  <c r="QP96" i="2" s="1"/>
  <c r="QO75" i="2"/>
  <c r="QP75" i="2" s="1"/>
  <c r="RS75" i="2"/>
  <c r="AAB75" i="2" s="1"/>
  <c r="RS90" i="2"/>
  <c r="AAB90" i="2" s="1"/>
  <c r="QO90" i="2"/>
  <c r="QP90" i="2" s="1"/>
  <c r="RS79" i="2"/>
  <c r="AAB79" i="2" s="1"/>
  <c r="QO79" i="2"/>
  <c r="RT79" i="2" s="1"/>
  <c r="XR44" i="2"/>
  <c r="VH90" i="2"/>
  <c r="WM90" i="2" s="1"/>
  <c r="CS45" i="29" s="1"/>
  <c r="VH79" i="2"/>
  <c r="WM79" i="2" s="1"/>
  <c r="VH75" i="2"/>
  <c r="WM75" i="2" s="1"/>
  <c r="VH82" i="2"/>
  <c r="WM82" i="2" s="1"/>
  <c r="CS9" i="29" s="1"/>
  <c r="VH85" i="2"/>
  <c r="WM85" i="2" s="1"/>
  <c r="CS36" i="29" s="1"/>
  <c r="RS56" i="2"/>
  <c r="AAB56" i="2" s="1"/>
  <c r="QO56" i="2"/>
  <c r="QP56" i="2" s="1"/>
  <c r="QO16" i="2"/>
  <c r="VI16" i="2" s="1"/>
  <c r="WN16" i="2" s="1"/>
  <c r="RS16" i="2"/>
  <c r="AAB16" i="2" s="1"/>
  <c r="RS10" i="2"/>
  <c r="AAB10" i="2" s="1"/>
  <c r="QO10" i="2"/>
  <c r="RT10" i="2" s="1"/>
  <c r="RS63" i="2"/>
  <c r="AAB63" i="2" s="1"/>
  <c r="QO63" i="2"/>
  <c r="QP63" i="2" s="1"/>
  <c r="RS95" i="2"/>
  <c r="AAB95" i="2" s="1"/>
  <c r="QO95" i="2"/>
  <c r="QP95" i="2" s="1"/>
  <c r="VH63" i="2"/>
  <c r="WM63" i="2" s="1"/>
  <c r="VH10" i="2"/>
  <c r="WM10" i="2" s="1"/>
  <c r="VH95" i="2"/>
  <c r="WM95" i="2" s="1"/>
  <c r="VH16" i="2"/>
  <c r="WM16" i="2" s="1"/>
  <c r="XR16" i="2" s="1"/>
  <c r="VH56" i="2"/>
  <c r="WM56" i="2" s="1"/>
  <c r="QP83" i="2"/>
  <c r="RT83" i="2"/>
  <c r="AAC83" i="2" s="1"/>
  <c r="VI83" i="2"/>
  <c r="WN83" i="2" s="1"/>
  <c r="XR72" i="2"/>
  <c r="XR71" i="2"/>
  <c r="DX37" i="29" s="1"/>
  <c r="XR34" i="2"/>
  <c r="XR94" i="2"/>
  <c r="XR97" i="2"/>
  <c r="XR47" i="2"/>
  <c r="XR8" i="2"/>
  <c r="XR46" i="2"/>
  <c r="XR6" i="2"/>
  <c r="XR15" i="2"/>
  <c r="XR87" i="2"/>
  <c r="SZ65" i="2"/>
  <c r="SZ73" i="2"/>
  <c r="XR66" i="2"/>
  <c r="YW93" i="2"/>
  <c r="XR86" i="2"/>
  <c r="XR7" i="2"/>
  <c r="YW80" i="2"/>
  <c r="YW66" i="2"/>
  <c r="YW69" i="2"/>
  <c r="YW97" i="2"/>
  <c r="XR69" i="2"/>
  <c r="YW7" i="2"/>
  <c r="XR80" i="2"/>
  <c r="DX80" i="29" s="1"/>
  <c r="YW86" i="2"/>
  <c r="SZ80" i="2"/>
  <c r="SY84" i="2"/>
  <c r="LV63" i="2"/>
  <c r="LV95" i="2"/>
  <c r="SZ95" i="2" s="1"/>
  <c r="LV61" i="2"/>
  <c r="LV10" i="2"/>
  <c r="LV85" i="2"/>
  <c r="SZ85" i="2" s="1"/>
  <c r="LV56" i="2"/>
  <c r="LX94" i="2"/>
  <c r="LX74" i="2"/>
  <c r="LX34" i="2"/>
  <c r="LX88" i="2"/>
  <c r="LY81" i="2"/>
  <c r="LX48" i="2"/>
  <c r="LW71" i="2"/>
  <c r="SZ71" i="2"/>
  <c r="LV91" i="2"/>
  <c r="LV79" i="2"/>
  <c r="LV92" i="2"/>
  <c r="LV82" i="2"/>
  <c r="LW67" i="2"/>
  <c r="LX11" i="2"/>
  <c r="LX44" i="2"/>
  <c r="LX46" i="2"/>
  <c r="LX87" i="2"/>
  <c r="LV14" i="2"/>
  <c r="LV90" i="2"/>
  <c r="LV84" i="2"/>
  <c r="LV16" i="2"/>
  <c r="XR33" i="2"/>
  <c r="XR77" i="2"/>
  <c r="YW33" i="2"/>
  <c r="YW77" i="2"/>
  <c r="YW70" i="2"/>
  <c r="LX33" i="2"/>
  <c r="TA33" i="2"/>
  <c r="LX54" i="2"/>
  <c r="TA54" i="2"/>
  <c r="LX7" i="2"/>
  <c r="TA7" i="2"/>
  <c r="LX73" i="2"/>
  <c r="TA73" i="2"/>
  <c r="LX65" i="2"/>
  <c r="TA65" i="2"/>
  <c r="LX77" i="2"/>
  <c r="TA77" i="2"/>
  <c r="LX70" i="2"/>
  <c r="TA70" i="2"/>
  <c r="LX69" i="2"/>
  <c r="TA69" i="2"/>
  <c r="LX86" i="2"/>
  <c r="TA86" i="2"/>
  <c r="LX80" i="2"/>
  <c r="TA80" i="2"/>
  <c r="YW73" i="2"/>
  <c r="YW65" i="2"/>
  <c r="YW54" i="2"/>
  <c r="XR65" i="2"/>
  <c r="XR73" i="2"/>
  <c r="XR54" i="2"/>
  <c r="QP69" i="2"/>
  <c r="RT69" i="2"/>
  <c r="AAC69" i="2" s="1"/>
  <c r="VI69" i="2"/>
  <c r="WN69" i="2" s="1"/>
  <c r="QP86" i="2"/>
  <c r="RT86" i="2"/>
  <c r="AAC86" i="2" s="1"/>
  <c r="VI86" i="2"/>
  <c r="WN86" i="2" s="1"/>
  <c r="QP80" i="2"/>
  <c r="RT80" i="2"/>
  <c r="AAC80" i="2" s="1"/>
  <c r="VI80" i="2"/>
  <c r="WN80" i="2" s="1"/>
  <c r="CT80" i="29" s="1"/>
  <c r="QP73" i="2"/>
  <c r="RT73" i="2"/>
  <c r="AAC73" i="2" s="1"/>
  <c r="VI73" i="2"/>
  <c r="WN73" i="2" s="1"/>
  <c r="QP54" i="2"/>
  <c r="RT54" i="2"/>
  <c r="AAC54" i="2" s="1"/>
  <c r="VI54" i="2"/>
  <c r="WN54" i="2" s="1"/>
  <c r="RT70" i="2"/>
  <c r="AAC70" i="2" s="1"/>
  <c r="QP70" i="2"/>
  <c r="VI70" i="2"/>
  <c r="WN70" i="2" s="1"/>
  <c r="QP7" i="2"/>
  <c r="RT7" i="2"/>
  <c r="AAC7" i="2" s="1"/>
  <c r="VI7" i="2"/>
  <c r="WN7" i="2" s="1"/>
  <c r="QP65" i="2"/>
  <c r="RT65" i="2"/>
  <c r="AAC65" i="2" s="1"/>
  <c r="VI65" i="2"/>
  <c r="WN65" i="2" s="1"/>
  <c r="QP33" i="2"/>
  <c r="RT33" i="2"/>
  <c r="AAC33" i="2" s="1"/>
  <c r="VI33" i="2"/>
  <c r="WN33" i="2" s="1"/>
  <c r="QP77" i="2"/>
  <c r="RT77" i="2"/>
  <c r="AAC77" i="2" s="1"/>
  <c r="VI77" i="2"/>
  <c r="WN77" i="2" s="1"/>
  <c r="YW72" i="2"/>
  <c r="QP72" i="2"/>
  <c r="RT72" i="2"/>
  <c r="AAC72" i="2" s="1"/>
  <c r="VI72" i="2"/>
  <c r="WN72" i="2" s="1"/>
  <c r="LW72" i="2"/>
  <c r="SZ72" i="2"/>
  <c r="XR93" i="2"/>
  <c r="VI93" i="2"/>
  <c r="WN93" i="2" s="1"/>
  <c r="LW93" i="2"/>
  <c r="SZ93" i="2"/>
  <c r="QP93" i="2"/>
  <c r="RT93" i="2"/>
  <c r="AAC93" i="2" s="1"/>
  <c r="QO92" i="2"/>
  <c r="QP92" i="2" s="1"/>
  <c r="QO84" i="2"/>
  <c r="RS14" i="2"/>
  <c r="AAB14" i="2" s="1"/>
  <c r="VI97" i="2"/>
  <c r="WN97" i="2" s="1"/>
  <c r="VI47" i="2"/>
  <c r="WN47" i="2" s="1"/>
  <c r="QO89" i="2"/>
  <c r="QP89" i="2" s="1"/>
  <c r="RS91" i="2"/>
  <c r="AAB91" i="2" s="1"/>
  <c r="XS24" i="2"/>
  <c r="YW71" i="2"/>
  <c r="YW15" i="2"/>
  <c r="QP15" i="2"/>
  <c r="RT15" i="2"/>
  <c r="AAC15" i="2" s="1"/>
  <c r="VI15" i="2"/>
  <c r="WN15" i="2" s="1"/>
  <c r="LW15" i="2"/>
  <c r="SZ15" i="2"/>
  <c r="QP97" i="2"/>
  <c r="RT97" i="2"/>
  <c r="AAC97" i="2" s="1"/>
  <c r="TA97" i="2"/>
  <c r="LX97" i="2"/>
  <c r="QP71" i="2"/>
  <c r="RT71" i="2"/>
  <c r="AAC71" i="2" s="1"/>
  <c r="VI71" i="2"/>
  <c r="WN71" i="2" s="1"/>
  <c r="CT37" i="29" s="1"/>
  <c r="MC64" i="2"/>
  <c r="MC8" i="2"/>
  <c r="MC68" i="2"/>
  <c r="MB96" i="2"/>
  <c r="MB89" i="2"/>
  <c r="QO14" i="2"/>
  <c r="RT14" i="2" s="1"/>
  <c r="VH14" i="2"/>
  <c r="WM14" i="2" s="1"/>
  <c r="CS41" i="29" s="1"/>
  <c r="SZ89" i="2"/>
  <c r="SY95" i="2"/>
  <c r="SY96" i="2"/>
  <c r="SY63" i="2"/>
  <c r="SY91" i="2"/>
  <c r="SY92" i="2"/>
  <c r="SY56" i="2"/>
  <c r="SY75" i="2"/>
  <c r="SY79" i="2"/>
  <c r="SY89" i="2"/>
  <c r="LV5" i="2"/>
  <c r="SY5" i="2"/>
  <c r="LV60" i="2"/>
  <c r="SY60" i="2"/>
  <c r="VH92" i="2"/>
  <c r="WM92" i="2" s="1"/>
  <c r="VH84" i="2"/>
  <c r="WM84" i="2" s="1"/>
  <c r="CS85" i="29" s="1"/>
  <c r="RS84" i="2"/>
  <c r="AAB84" i="2" s="1"/>
  <c r="RS92" i="2"/>
  <c r="AAB92" i="2" s="1"/>
  <c r="VH91" i="2"/>
  <c r="WM91" i="2" s="1"/>
  <c r="QO91" i="2"/>
  <c r="YW94" i="2"/>
  <c r="YX24" i="2"/>
  <c r="YW8" i="2"/>
  <c r="YW47" i="2"/>
  <c r="YW34" i="2"/>
  <c r="YW46" i="2"/>
  <c r="YW87" i="2"/>
  <c r="RS89" i="2"/>
  <c r="AAB89" i="2" s="1"/>
  <c r="YX53" i="2"/>
  <c r="YW6" i="2"/>
  <c r="OF67" i="2"/>
  <c r="OG67" i="2" s="1"/>
  <c r="VH89" i="2"/>
  <c r="WM89" i="2" s="1"/>
  <c r="QP46" i="2"/>
  <c r="VH60" i="2"/>
  <c r="WM60" i="2" s="1"/>
  <c r="QQ81" i="2"/>
  <c r="QP6" i="2"/>
  <c r="QQ24" i="2"/>
  <c r="QP34" i="2"/>
  <c r="QP94" i="2"/>
  <c r="QQ11" i="2"/>
  <c r="QQ44" i="2"/>
  <c r="QQ48" i="2"/>
  <c r="QP47" i="2"/>
  <c r="QP87" i="2"/>
  <c r="QO61" i="2"/>
  <c r="RS61" i="2"/>
  <c r="AAB61" i="2" s="1"/>
  <c r="VH61" i="2"/>
  <c r="WM61" i="2" s="1"/>
  <c r="CS58" i="29" s="1"/>
  <c r="QO60" i="2"/>
  <c r="RS60" i="2"/>
  <c r="AAB60" i="2" s="1"/>
  <c r="QO68" i="2"/>
  <c r="RS68" i="2"/>
  <c r="AAB68" i="2" s="1"/>
  <c r="VH68" i="2"/>
  <c r="WM68" i="2" s="1"/>
  <c r="QO5" i="2"/>
  <c r="VH5" i="2"/>
  <c r="RS5" i="2"/>
  <c r="AAB5" i="2" s="1"/>
  <c r="SY68" i="2"/>
  <c r="SZ96" i="2"/>
  <c r="SZ67" i="2"/>
  <c r="SY82" i="2"/>
  <c r="QN67" i="2"/>
  <c r="QN3" i="2" s="1"/>
  <c r="SY61" i="2"/>
  <c r="SY14" i="2"/>
  <c r="SY67" i="2"/>
  <c r="SY85" i="2"/>
  <c r="SY90" i="2"/>
  <c r="VJ81" i="2"/>
  <c r="WO81" i="2" s="1"/>
  <c r="VJ44" i="2"/>
  <c r="WO44" i="2" s="1"/>
  <c r="VJ24" i="2"/>
  <c r="WO24" i="2" s="1"/>
  <c r="RT46" i="2"/>
  <c r="AAC46" i="2" s="1"/>
  <c r="RT6" i="2"/>
  <c r="AAC6" i="2" s="1"/>
  <c r="RT34" i="2"/>
  <c r="AAC34" i="2" s="1"/>
  <c r="RU24" i="2"/>
  <c r="AAD24" i="2" s="1"/>
  <c r="RU11" i="2"/>
  <c r="RU48" i="2"/>
  <c r="RT87" i="2"/>
  <c r="AAC87" i="2" s="1"/>
  <c r="VJ48" i="2"/>
  <c r="WO48" i="2" s="1"/>
  <c r="RT94" i="2"/>
  <c r="AAC94" i="2" s="1"/>
  <c r="VI46" i="2"/>
  <c r="WN46" i="2" s="1"/>
  <c r="VI6" i="2"/>
  <c r="WN6" i="2" s="1"/>
  <c r="VI94" i="2"/>
  <c r="WN94" i="2" s="1"/>
  <c r="RU81" i="2"/>
  <c r="RU44" i="2"/>
  <c r="RT47" i="2"/>
  <c r="AAC47" i="2" s="1"/>
  <c r="VI87" i="2"/>
  <c r="WN87" i="2" s="1"/>
  <c r="VI34" i="2"/>
  <c r="WN34" i="2" s="1"/>
  <c r="TA88" i="2"/>
  <c r="TA94" i="2"/>
  <c r="TA87" i="2"/>
  <c r="TA11" i="2"/>
  <c r="TA53" i="2"/>
  <c r="TA74" i="2"/>
  <c r="TA81" i="2"/>
  <c r="TA44" i="2"/>
  <c r="TA24" i="2"/>
  <c r="TA8" i="2"/>
  <c r="TA64" i="2"/>
  <c r="TA34" i="2"/>
  <c r="TA48" i="2"/>
  <c r="TA89" i="2"/>
  <c r="TA46" i="2"/>
  <c r="XS59" i="2" l="1"/>
  <c r="LX59" i="2"/>
  <c r="TA59" i="2"/>
  <c r="QQ59" i="2"/>
  <c r="RU59" i="2"/>
  <c r="AAD59" i="2" s="1"/>
  <c r="XS53" i="2"/>
  <c r="VJ59" i="2"/>
  <c r="WO59" i="2" s="1"/>
  <c r="XT59" i="2" s="1"/>
  <c r="RT53" i="2"/>
  <c r="AAC53" i="2" s="1"/>
  <c r="QP53" i="2"/>
  <c r="RU53" i="2" s="1"/>
  <c r="CS61" i="29"/>
  <c r="CS73" i="29"/>
  <c r="C15" i="32"/>
  <c r="YW53" i="2"/>
  <c r="CS82" i="29"/>
  <c r="CS15" i="29"/>
  <c r="YW74" i="2"/>
  <c r="CS89" i="29"/>
  <c r="CS86" i="29"/>
  <c r="CS16" i="29"/>
  <c r="SZ63" i="2"/>
  <c r="VJ63" i="2" s="1"/>
  <c r="WO63" i="2" s="1"/>
  <c r="CS63" i="29"/>
  <c r="CS47" i="29"/>
  <c r="CS71" i="29"/>
  <c r="CS79" i="29"/>
  <c r="VI74" i="2"/>
  <c r="WN74" i="2" s="1"/>
  <c r="XS74" i="2" s="1"/>
  <c r="OF3" i="2"/>
  <c r="RT8" i="2"/>
  <c r="AAC8" i="2" s="1"/>
  <c r="QP8" i="2"/>
  <c r="VJ8" i="2" s="1"/>
  <c r="WO8" i="2" s="1"/>
  <c r="CU22" i="29" s="1"/>
  <c r="TA47" i="2"/>
  <c r="QP66" i="2"/>
  <c r="RU66" i="2" s="1"/>
  <c r="AAD66" i="2" s="1"/>
  <c r="QP74" i="2"/>
  <c r="QQ74" i="2" s="1"/>
  <c r="QR74" i="2" s="1"/>
  <c r="LV3" i="2"/>
  <c r="VI66" i="2"/>
  <c r="WN66" i="2" s="1"/>
  <c r="XS66" i="2" s="1"/>
  <c r="AAC66" i="2"/>
  <c r="TA66" i="2"/>
  <c r="OH66" i="2"/>
  <c r="OG3" i="2"/>
  <c r="YW64" i="2"/>
  <c r="AAD11" i="2"/>
  <c r="CS83" i="29"/>
  <c r="CS46" i="29"/>
  <c r="CS75" i="29"/>
  <c r="AAC88" i="2"/>
  <c r="CS72" i="29"/>
  <c r="CS44" i="29"/>
  <c r="CS48" i="29"/>
  <c r="QP88" i="2"/>
  <c r="XR64" i="2"/>
  <c r="VI88" i="2"/>
  <c r="WN88" i="2" s="1"/>
  <c r="CS60" i="29"/>
  <c r="CS64" i="29"/>
  <c r="LX6" i="2"/>
  <c r="LY6" i="2" s="1"/>
  <c r="AAD48" i="2"/>
  <c r="XS81" i="2"/>
  <c r="YX81" i="2"/>
  <c r="VI64" i="2"/>
  <c r="WN64" i="2" s="1"/>
  <c r="RT64" i="2"/>
  <c r="AAC64" i="2" s="1"/>
  <c r="RU64" i="2"/>
  <c r="VJ64" i="2"/>
  <c r="WO64" i="2" s="1"/>
  <c r="AAD81" i="2"/>
  <c r="YX44" i="2"/>
  <c r="XS11" i="2"/>
  <c r="LX83" i="2"/>
  <c r="TA83" i="2"/>
  <c r="SZ75" i="2"/>
  <c r="VJ75" i="2" s="1"/>
  <c r="WO75" i="2" s="1"/>
  <c r="VI10" i="2"/>
  <c r="WN10" i="2" s="1"/>
  <c r="CS11" i="29"/>
  <c r="RT90" i="2"/>
  <c r="AAC90" i="2" s="1"/>
  <c r="QP10" i="2"/>
  <c r="RU10" i="2" s="1"/>
  <c r="AAD10" i="2" s="1"/>
  <c r="DX65" i="29"/>
  <c r="DX66" i="29"/>
  <c r="DX70" i="29"/>
  <c r="CS92" i="29"/>
  <c r="CS91" i="29"/>
  <c r="CT77" i="29"/>
  <c r="CT65" i="29"/>
  <c r="CT70" i="29"/>
  <c r="CT69" i="29"/>
  <c r="DX77" i="29"/>
  <c r="SZ56" i="2"/>
  <c r="VJ56" i="2" s="1"/>
  <c r="WO56" i="2" s="1"/>
  <c r="CU30" i="29" s="1"/>
  <c r="DX69" i="29"/>
  <c r="CS30" i="29"/>
  <c r="CS84" i="29"/>
  <c r="CS96" i="29"/>
  <c r="YW96" i="2"/>
  <c r="VI85" i="2"/>
  <c r="WN85" i="2" s="1"/>
  <c r="YW16" i="2"/>
  <c r="AAD44" i="2"/>
  <c r="RT63" i="2"/>
  <c r="AAC63" i="2" s="1"/>
  <c r="RT56" i="2"/>
  <c r="AAC56" i="2" s="1"/>
  <c r="CS28" i="29"/>
  <c r="AAC14" i="2"/>
  <c r="CS17" i="29"/>
  <c r="VI79" i="2"/>
  <c r="WN79" i="2" s="1"/>
  <c r="CS13" i="29"/>
  <c r="QP79" i="2"/>
  <c r="QQ79" i="2" s="1"/>
  <c r="YW10" i="2"/>
  <c r="VI96" i="2"/>
  <c r="WN96" i="2" s="1"/>
  <c r="CS55" i="29"/>
  <c r="RT96" i="2"/>
  <c r="AAC96" i="2" s="1"/>
  <c r="DX35" i="29"/>
  <c r="CS19" i="29"/>
  <c r="XR85" i="2"/>
  <c r="DX36" i="29" s="1"/>
  <c r="DX12" i="29"/>
  <c r="CS26" i="29"/>
  <c r="CS29" i="29"/>
  <c r="AAC85" i="2"/>
  <c r="CS23" i="29"/>
  <c r="CS52" i="29"/>
  <c r="DX62" i="29"/>
  <c r="DX25" i="29"/>
  <c r="AAC79" i="2"/>
  <c r="CS27" i="29"/>
  <c r="CS49" i="29"/>
  <c r="CT35" i="29"/>
  <c r="LW75" i="2"/>
  <c r="CS18" i="29"/>
  <c r="CS42" i="29"/>
  <c r="CT25" i="29"/>
  <c r="CT13" i="29"/>
  <c r="CT59" i="29"/>
  <c r="CT19" i="29"/>
  <c r="XR95" i="2"/>
  <c r="CS21" i="29"/>
  <c r="CS57" i="29"/>
  <c r="DX31" i="29"/>
  <c r="CS43" i="29"/>
  <c r="CT36" i="29"/>
  <c r="CS39" i="29"/>
  <c r="CT18" i="29"/>
  <c r="CT87" i="29"/>
  <c r="CT62" i="29"/>
  <c r="DX87" i="29"/>
  <c r="SZ14" i="2"/>
  <c r="CS8" i="29"/>
  <c r="CS50" i="29"/>
  <c r="CT40" i="29"/>
  <c r="CT54" i="29"/>
  <c r="CS32" i="29"/>
  <c r="CS24" i="29"/>
  <c r="DX59" i="29"/>
  <c r="DX19" i="29"/>
  <c r="DX40" i="29"/>
  <c r="DX54" i="29"/>
  <c r="CS22" i="29"/>
  <c r="CT31" i="29"/>
  <c r="QP85" i="2"/>
  <c r="VJ85" i="2" s="1"/>
  <c r="WO85" i="2" s="1"/>
  <c r="YW90" i="2"/>
  <c r="YW75" i="2"/>
  <c r="RT95" i="2"/>
  <c r="AAC95" i="2" s="1"/>
  <c r="VI56" i="2"/>
  <c r="WN56" i="2" s="1"/>
  <c r="XS56" i="2" s="1"/>
  <c r="DY30" i="29" s="1"/>
  <c r="VI63" i="2"/>
  <c r="WN63" i="2" s="1"/>
  <c r="VI95" i="2"/>
  <c r="WN95" i="2" s="1"/>
  <c r="XS48" i="2"/>
  <c r="AAC82" i="2"/>
  <c r="AAC10" i="2"/>
  <c r="VI90" i="2"/>
  <c r="WN90" i="2" s="1"/>
  <c r="CT45" i="29" s="1"/>
  <c r="YW85" i="2"/>
  <c r="WM5" i="2"/>
  <c r="CS97" i="29" s="1"/>
  <c r="SY3" i="2"/>
  <c r="VI82" i="2"/>
  <c r="WN82" i="2" s="1"/>
  <c r="CT9" i="29" s="1"/>
  <c r="VI75" i="2"/>
  <c r="WN75" i="2" s="1"/>
  <c r="RT16" i="2"/>
  <c r="AAC16" i="2" s="1"/>
  <c r="XR82" i="2"/>
  <c r="RT75" i="2"/>
  <c r="AAC75" i="2" s="1"/>
  <c r="QP16" i="2"/>
  <c r="RU16" i="2" s="1"/>
  <c r="QP82" i="2"/>
  <c r="RU82" i="2" s="1"/>
  <c r="AAD82" i="2" s="1"/>
  <c r="YW79" i="2"/>
  <c r="XR79" i="2"/>
  <c r="XR90" i="2"/>
  <c r="XR10" i="2"/>
  <c r="XR75" i="2"/>
  <c r="XR96" i="2"/>
  <c r="YW63" i="2"/>
  <c r="YW82" i="2"/>
  <c r="YW56" i="2"/>
  <c r="YW95" i="2"/>
  <c r="XR63" i="2"/>
  <c r="XR56" i="2"/>
  <c r="SZ10" i="2"/>
  <c r="YX83" i="2"/>
  <c r="XS83" i="2"/>
  <c r="QQ83" i="2"/>
  <c r="RU83" i="2"/>
  <c r="AAD83" i="2" s="1"/>
  <c r="VJ83" i="2"/>
  <c r="WO83" i="2" s="1"/>
  <c r="XR68" i="2"/>
  <c r="XR89" i="2"/>
  <c r="XR60" i="2"/>
  <c r="XR14" i="2"/>
  <c r="DX39" i="29" s="1"/>
  <c r="XR61" i="2"/>
  <c r="DX52" i="29" s="1"/>
  <c r="XR92" i="2"/>
  <c r="XR91" i="2"/>
  <c r="QN100" i="2"/>
  <c r="C27" i="32" s="1"/>
  <c r="CS4" i="29"/>
  <c r="VI84" i="2"/>
  <c r="WN84" i="2" s="1"/>
  <c r="CT85" i="29" s="1"/>
  <c r="YX93" i="2"/>
  <c r="SZ91" i="2"/>
  <c r="YX47" i="2"/>
  <c r="SZ82" i="2"/>
  <c r="SZ79" i="2"/>
  <c r="SZ92" i="2"/>
  <c r="VJ92" i="2" s="1"/>
  <c r="WO92" i="2" s="1"/>
  <c r="QP84" i="2"/>
  <c r="LW63" i="2"/>
  <c r="LW95" i="2"/>
  <c r="TA95" i="2" s="1"/>
  <c r="LW16" i="2"/>
  <c r="SZ16" i="2"/>
  <c r="LW84" i="2"/>
  <c r="SZ84" i="2"/>
  <c r="LW90" i="2"/>
  <c r="LW14" i="2"/>
  <c r="LY87" i="2"/>
  <c r="LY46" i="2"/>
  <c r="LY44" i="2"/>
  <c r="LY11" i="2"/>
  <c r="LX67" i="2"/>
  <c r="LW82" i="2"/>
  <c r="LW92" i="2"/>
  <c r="LW79" i="2"/>
  <c r="LW91" i="2"/>
  <c r="LW56" i="2"/>
  <c r="LW85" i="2"/>
  <c r="LW10" i="2"/>
  <c r="LW61" i="2"/>
  <c r="QQ90" i="2"/>
  <c r="RV90" i="2" s="1"/>
  <c r="LX71" i="2"/>
  <c r="TA71" i="2"/>
  <c r="LY48" i="2"/>
  <c r="LY47" i="2"/>
  <c r="LZ81" i="2"/>
  <c r="LY88" i="2"/>
  <c r="LY34" i="2"/>
  <c r="LY74" i="2"/>
  <c r="LY94" i="2"/>
  <c r="RU95" i="2"/>
  <c r="LY86" i="2"/>
  <c r="TB86" i="2"/>
  <c r="LY70" i="2"/>
  <c r="LZ70" i="2" s="1"/>
  <c r="TB70" i="2"/>
  <c r="LY65" i="2"/>
  <c r="TB65" i="2"/>
  <c r="LY73" i="2"/>
  <c r="TB73" i="2"/>
  <c r="LY54" i="2"/>
  <c r="LZ54" i="2" s="1"/>
  <c r="TB54" i="2"/>
  <c r="LY80" i="2"/>
  <c r="TB80" i="2"/>
  <c r="LY69" i="2"/>
  <c r="LZ69" i="2" s="1"/>
  <c r="TB69" i="2"/>
  <c r="LY77" i="2"/>
  <c r="TB77" i="2"/>
  <c r="LY66" i="2"/>
  <c r="TB66" i="2"/>
  <c r="LY7" i="2"/>
  <c r="TB7" i="2"/>
  <c r="LY33" i="2"/>
  <c r="TB33" i="2"/>
  <c r="XS86" i="2"/>
  <c r="XS69" i="2"/>
  <c r="XS65" i="2"/>
  <c r="YX86" i="2"/>
  <c r="YX77" i="2"/>
  <c r="YX65" i="2"/>
  <c r="XS7" i="2"/>
  <c r="XS80" i="2"/>
  <c r="DY80" i="29" s="1"/>
  <c r="XS77" i="2"/>
  <c r="XS33" i="2"/>
  <c r="XS70" i="2"/>
  <c r="YX70" i="2"/>
  <c r="XS73" i="2"/>
  <c r="YX73" i="2"/>
  <c r="YX80" i="2"/>
  <c r="QQ33" i="2"/>
  <c r="RU33" i="2"/>
  <c r="AAD33" i="2" s="1"/>
  <c r="VJ33" i="2"/>
  <c r="WO33" i="2" s="1"/>
  <c r="QQ7" i="2"/>
  <c r="RU7" i="2"/>
  <c r="AAD7" i="2" s="1"/>
  <c r="VJ7" i="2"/>
  <c r="WO7" i="2" s="1"/>
  <c r="QQ73" i="2"/>
  <c r="RU73" i="2"/>
  <c r="AAD73" i="2" s="1"/>
  <c r="VJ73" i="2"/>
  <c r="WO73" i="2" s="1"/>
  <c r="QQ69" i="2"/>
  <c r="RU69" i="2"/>
  <c r="AAD69" i="2" s="1"/>
  <c r="VJ69" i="2"/>
  <c r="WO69" i="2" s="1"/>
  <c r="QQ77" i="2"/>
  <c r="RU77" i="2"/>
  <c r="AAD77" i="2" s="1"/>
  <c r="VJ77" i="2"/>
  <c r="WO77" i="2" s="1"/>
  <c r="YX33" i="2"/>
  <c r="QQ65" i="2"/>
  <c r="RU65" i="2"/>
  <c r="AAD65" i="2" s="1"/>
  <c r="VJ65" i="2"/>
  <c r="WO65" i="2" s="1"/>
  <c r="YX7" i="2"/>
  <c r="QQ70" i="2"/>
  <c r="RU70" i="2"/>
  <c r="AAD70" i="2" s="1"/>
  <c r="VJ70" i="2"/>
  <c r="WO70" i="2" s="1"/>
  <c r="XS54" i="2"/>
  <c r="YX54" i="2"/>
  <c r="QQ54" i="2"/>
  <c r="RU54" i="2"/>
  <c r="AAD54" i="2" s="1"/>
  <c r="VJ54" i="2"/>
  <c r="WO54" i="2" s="1"/>
  <c r="RU80" i="2"/>
  <c r="AAD80" i="2" s="1"/>
  <c r="QQ80" i="2"/>
  <c r="VJ80" i="2"/>
  <c r="WO80" i="2" s="1"/>
  <c r="CU80" i="29" s="1"/>
  <c r="QQ86" i="2"/>
  <c r="RU86" i="2"/>
  <c r="AAD86" i="2" s="1"/>
  <c r="VJ86" i="2"/>
  <c r="WO86" i="2" s="1"/>
  <c r="YX69" i="2"/>
  <c r="VJ72" i="2"/>
  <c r="WO72" i="2" s="1"/>
  <c r="QQ95" i="2"/>
  <c r="LX72" i="2"/>
  <c r="TA72" i="2"/>
  <c r="XS72" i="2"/>
  <c r="YX72" i="2"/>
  <c r="QQ72" i="2"/>
  <c r="RU72" i="2"/>
  <c r="AAD72" i="2" s="1"/>
  <c r="XS47" i="2"/>
  <c r="XS8" i="2"/>
  <c r="XS93" i="2"/>
  <c r="VJ93" i="2"/>
  <c r="WO93" i="2" s="1"/>
  <c r="RT89" i="2"/>
  <c r="AAC89" i="2" s="1"/>
  <c r="VI89" i="2"/>
  <c r="WN89" i="2" s="1"/>
  <c r="XS97" i="2"/>
  <c r="RU63" i="2"/>
  <c r="QQ63" i="2"/>
  <c r="YX97" i="2"/>
  <c r="QQ93" i="2"/>
  <c r="RU93" i="2"/>
  <c r="AAD93" i="2" s="1"/>
  <c r="LX93" i="2"/>
  <c r="TA93" i="2"/>
  <c r="YX8" i="2"/>
  <c r="VI92" i="2"/>
  <c r="WN92" i="2" s="1"/>
  <c r="VJ46" i="2"/>
  <c r="WO46" i="2" s="1"/>
  <c r="QP91" i="2"/>
  <c r="RT84" i="2"/>
  <c r="AAC84" i="2" s="1"/>
  <c r="RT92" i="2"/>
  <c r="AAC92" i="2" s="1"/>
  <c r="QP14" i="2"/>
  <c r="VJ97" i="2"/>
  <c r="WO97" i="2" s="1"/>
  <c r="RU90" i="2"/>
  <c r="XS87" i="2"/>
  <c r="XS94" i="2"/>
  <c r="XT81" i="2"/>
  <c r="XS34" i="2"/>
  <c r="XS6" i="2"/>
  <c r="XT24" i="2"/>
  <c r="XS16" i="2"/>
  <c r="YX71" i="2"/>
  <c r="XS46" i="2"/>
  <c r="XT48" i="2"/>
  <c r="XT44" i="2"/>
  <c r="XT11" i="2"/>
  <c r="XR84" i="2"/>
  <c r="DX85" i="29" s="1"/>
  <c r="YX15" i="2"/>
  <c r="VJ15" i="2"/>
  <c r="WO15" i="2" s="1"/>
  <c r="LX15" i="2"/>
  <c r="TA15" i="2"/>
  <c r="XS15" i="2"/>
  <c r="RU15" i="2"/>
  <c r="AAD15" i="2" s="1"/>
  <c r="QQ15" i="2"/>
  <c r="TB97" i="2"/>
  <c r="LY97" i="2"/>
  <c r="QQ97" i="2"/>
  <c r="RU97" i="2"/>
  <c r="AAD97" i="2" s="1"/>
  <c r="G4" i="28"/>
  <c r="L4" i="28" s="1"/>
  <c r="XS71" i="2"/>
  <c r="DY37" i="29" s="1"/>
  <c r="RU71" i="2"/>
  <c r="AAD71" i="2" s="1"/>
  <c r="QQ71" i="2"/>
  <c r="VJ71" i="2"/>
  <c r="WO71" i="2" s="1"/>
  <c r="CU37" i="29" s="1"/>
  <c r="MD68" i="2"/>
  <c r="MD8" i="2"/>
  <c r="MD64" i="2"/>
  <c r="MD53" i="2"/>
  <c r="MC96" i="2"/>
  <c r="MC89" i="2"/>
  <c r="VI14" i="2"/>
  <c r="WN14" i="2" s="1"/>
  <c r="CT41" i="29" s="1"/>
  <c r="YW14" i="2"/>
  <c r="VJ89" i="2"/>
  <c r="WO89" i="2" s="1"/>
  <c r="YW91" i="2"/>
  <c r="YX16" i="2"/>
  <c r="YW84" i="2"/>
  <c r="LW60" i="2"/>
  <c r="SZ60" i="2"/>
  <c r="RU89" i="2"/>
  <c r="YW92" i="2"/>
  <c r="LW5" i="2"/>
  <c r="SZ5" i="2"/>
  <c r="VI91" i="2"/>
  <c r="WN91" i="2" s="1"/>
  <c r="RT91" i="2"/>
  <c r="AAC91" i="2" s="1"/>
  <c r="VJ96" i="2"/>
  <c r="WO96" i="2" s="1"/>
  <c r="YW89" i="2"/>
  <c r="YY44" i="2"/>
  <c r="YW60" i="2"/>
  <c r="YX34" i="2"/>
  <c r="VJ87" i="2"/>
  <c r="WO87" i="2" s="1"/>
  <c r="YX6" i="2"/>
  <c r="YY48" i="2"/>
  <c r="YW61" i="2"/>
  <c r="YW68" i="2"/>
  <c r="RU56" i="2"/>
  <c r="YY11" i="2"/>
  <c r="YY81" i="2"/>
  <c r="YX94" i="2"/>
  <c r="YX87" i="2"/>
  <c r="YY24" i="2"/>
  <c r="YX46" i="2"/>
  <c r="RU92" i="2"/>
  <c r="VI61" i="2"/>
  <c r="WN61" i="2" s="1"/>
  <c r="CT58" i="29" s="1"/>
  <c r="QR64" i="2"/>
  <c r="QQ87" i="2"/>
  <c r="QQ47" i="2"/>
  <c r="QR48" i="2"/>
  <c r="VH67" i="2"/>
  <c r="WM67" i="2" s="1"/>
  <c r="CS33" i="29" s="1"/>
  <c r="QQ96" i="2"/>
  <c r="RU96" i="2"/>
  <c r="QQ56" i="2"/>
  <c r="QR44" i="2"/>
  <c r="QR11" i="2"/>
  <c r="QQ92" i="2"/>
  <c r="QQ89" i="2"/>
  <c r="QQ94" i="2"/>
  <c r="QQ34" i="2"/>
  <c r="QR24" i="2"/>
  <c r="QQ6" i="2"/>
  <c r="QQ75" i="2"/>
  <c r="QR81" i="2"/>
  <c r="QQ46" i="2"/>
  <c r="VI68" i="2"/>
  <c r="WN68" i="2" s="1"/>
  <c r="QP5" i="2"/>
  <c r="RT5" i="2"/>
  <c r="AAC5" i="2" s="1"/>
  <c r="VI5" i="2"/>
  <c r="QP61" i="2"/>
  <c r="RT61" i="2"/>
  <c r="AAC61" i="2" s="1"/>
  <c r="SZ68" i="2"/>
  <c r="QP68" i="2"/>
  <c r="RT68" i="2"/>
  <c r="AAC68" i="2" s="1"/>
  <c r="QP60" i="2"/>
  <c r="VI60" i="2"/>
  <c r="WN60" i="2" s="1"/>
  <c r="RT60" i="2"/>
  <c r="AAC60" i="2" s="1"/>
  <c r="TA96" i="2"/>
  <c r="TA67" i="2"/>
  <c r="SZ90" i="2"/>
  <c r="VJ90" i="2" s="1"/>
  <c r="WO90" i="2" s="1"/>
  <c r="CU45" i="29" s="1"/>
  <c r="SZ61" i="2"/>
  <c r="OH67" i="2"/>
  <c r="QO67" i="2"/>
  <c r="QO3" i="2" s="1"/>
  <c r="RS67" i="2"/>
  <c r="RS3" i="2" s="1"/>
  <c r="VK24" i="2"/>
  <c r="WP24" i="2" s="1"/>
  <c r="VK11" i="2"/>
  <c r="WP11" i="2" s="1"/>
  <c r="RU47" i="2"/>
  <c r="AAD47" i="2" s="1"/>
  <c r="RU94" i="2"/>
  <c r="AAD94" i="2" s="1"/>
  <c r="RU87" i="2"/>
  <c r="AAD87" i="2" s="1"/>
  <c r="RV11" i="2"/>
  <c r="AAE11" i="2" s="1"/>
  <c r="RU6" i="2"/>
  <c r="AAD6" i="2" s="1"/>
  <c r="VJ6" i="2"/>
  <c r="WO6" i="2" s="1"/>
  <c r="VJ34" i="2"/>
  <c r="WO34" i="2" s="1"/>
  <c r="VJ94" i="2"/>
  <c r="WO94" i="2" s="1"/>
  <c r="VJ47" i="2"/>
  <c r="WO47" i="2" s="1"/>
  <c r="VK64" i="2"/>
  <c r="WP64" i="2" s="1"/>
  <c r="VK44" i="2"/>
  <c r="WP44" i="2" s="1"/>
  <c r="VK48" i="2"/>
  <c r="WP48" i="2" s="1"/>
  <c r="VK81" i="2"/>
  <c r="WP81" i="2" s="1"/>
  <c r="VJ95" i="2"/>
  <c r="WO95" i="2" s="1"/>
  <c r="RV64" i="2"/>
  <c r="RV44" i="2"/>
  <c r="AAE44" i="2" s="1"/>
  <c r="RU75" i="2"/>
  <c r="RV81" i="2"/>
  <c r="AAE81" i="2" s="1"/>
  <c r="RV48" i="2"/>
  <c r="AAE48" i="2" s="1"/>
  <c r="RV24" i="2"/>
  <c r="AAE24" i="2" s="1"/>
  <c r="RU34" i="2"/>
  <c r="AAD34" i="2" s="1"/>
  <c r="RU46" i="2"/>
  <c r="AAD46" i="2" s="1"/>
  <c r="TB89" i="2"/>
  <c r="TB74" i="2"/>
  <c r="TB81" i="2"/>
  <c r="TB87" i="2"/>
  <c r="TB53" i="2"/>
  <c r="TB88" i="2"/>
  <c r="TB47" i="2"/>
  <c r="TB34" i="2"/>
  <c r="TB8" i="2"/>
  <c r="TB94" i="2"/>
  <c r="TB44" i="2"/>
  <c r="TB11" i="2"/>
  <c r="TB46" i="2"/>
  <c r="TB48" i="2"/>
  <c r="TB64" i="2"/>
  <c r="TB24" i="2"/>
  <c r="YY59" i="2" l="1"/>
  <c r="VK59" i="2"/>
  <c r="WP59" i="2" s="1"/>
  <c r="YZ59" i="2" s="1"/>
  <c r="QR59" i="2"/>
  <c r="RV59" i="2"/>
  <c r="AAE59" i="2" s="1"/>
  <c r="LY59" i="2"/>
  <c r="TB59" i="2"/>
  <c r="AAD53" i="2"/>
  <c r="QQ53" i="2"/>
  <c r="QR53" i="2" s="1"/>
  <c r="QS53" i="2" s="1"/>
  <c r="VJ53" i="2"/>
  <c r="WO53" i="2" s="1"/>
  <c r="YY53" i="2" s="1"/>
  <c r="CT61" i="29"/>
  <c r="DX61" i="29"/>
  <c r="CS88" i="29"/>
  <c r="CS10" i="29"/>
  <c r="DX73" i="29"/>
  <c r="CT73" i="29"/>
  <c r="CS67" i="29"/>
  <c r="CS68" i="29"/>
  <c r="CS95" i="29"/>
  <c r="QQ66" i="2"/>
  <c r="QR66" i="2" s="1"/>
  <c r="CS90" i="29"/>
  <c r="DX16" i="29"/>
  <c r="DX60" i="29"/>
  <c r="CT16" i="29"/>
  <c r="CT71" i="29"/>
  <c r="CS56" i="29"/>
  <c r="CS74" i="29"/>
  <c r="CT82" i="29"/>
  <c r="DX63" i="29"/>
  <c r="DX15" i="29"/>
  <c r="CT15" i="29"/>
  <c r="CT66" i="29"/>
  <c r="DX86" i="29"/>
  <c r="CS53" i="29"/>
  <c r="DX64" i="29"/>
  <c r="DX89" i="29"/>
  <c r="CT46" i="29"/>
  <c r="CT47" i="29"/>
  <c r="TA85" i="2"/>
  <c r="DX92" i="29"/>
  <c r="CT44" i="29"/>
  <c r="DX47" i="29"/>
  <c r="DX71" i="29"/>
  <c r="DX79" i="29"/>
  <c r="CS81" i="29"/>
  <c r="YX74" i="2"/>
  <c r="CT60" i="29"/>
  <c r="YX66" i="2"/>
  <c r="RV74" i="2"/>
  <c r="VK74" i="2"/>
  <c r="WP74" i="2" s="1"/>
  <c r="YZ74" i="2" s="1"/>
  <c r="QQ8" i="2"/>
  <c r="VK8" i="2" s="1"/>
  <c r="WP8" i="2" s="1"/>
  <c r="CV12" i="29" s="1"/>
  <c r="RU8" i="2"/>
  <c r="AAD8" i="2" s="1"/>
  <c r="VJ66" i="2"/>
  <c r="WO66" i="2" s="1"/>
  <c r="CU66" i="29" s="1"/>
  <c r="VJ74" i="2"/>
  <c r="WO74" i="2" s="1"/>
  <c r="YY74" i="2" s="1"/>
  <c r="RU74" i="2"/>
  <c r="AAD74" i="2" s="1"/>
  <c r="LW3" i="2"/>
  <c r="OI66" i="2"/>
  <c r="OH3" i="2"/>
  <c r="TB6" i="2"/>
  <c r="XS95" i="2"/>
  <c r="DX8" i="29"/>
  <c r="CT89" i="29"/>
  <c r="CT63" i="29"/>
  <c r="CT83" i="29"/>
  <c r="DX75" i="29"/>
  <c r="DX83" i="29"/>
  <c r="DX46" i="29"/>
  <c r="CS93" i="29"/>
  <c r="CT75" i="29"/>
  <c r="CT8" i="29"/>
  <c r="DX48" i="29"/>
  <c r="DX44" i="29"/>
  <c r="DX91" i="29"/>
  <c r="CS6" i="29"/>
  <c r="CS98" i="29"/>
  <c r="DX72" i="29"/>
  <c r="YX88" i="2"/>
  <c r="CS38" i="29"/>
  <c r="CS34" i="29"/>
  <c r="CT42" i="29"/>
  <c r="CT64" i="29"/>
  <c r="QQ88" i="2"/>
  <c r="VJ88" i="2"/>
  <c r="WO88" i="2" s="1"/>
  <c r="XS88" i="2"/>
  <c r="RU88" i="2"/>
  <c r="AAD88" i="2" s="1"/>
  <c r="CT48" i="29"/>
  <c r="DX82" i="29"/>
  <c r="CT72" i="29"/>
  <c r="AAD96" i="2"/>
  <c r="XS96" i="2"/>
  <c r="RU79" i="2"/>
  <c r="AAD79" i="2" s="1"/>
  <c r="XS85" i="2"/>
  <c r="VJ82" i="2"/>
  <c r="WO82" i="2" s="1"/>
  <c r="CU47" i="29" s="1"/>
  <c r="QO100" i="2"/>
  <c r="D27" i="32" s="1"/>
  <c r="XS90" i="2"/>
  <c r="DY45" i="29" s="1"/>
  <c r="AAD90" i="2"/>
  <c r="YY64" i="2"/>
  <c r="XS10" i="2"/>
  <c r="AAD64" i="2"/>
  <c r="CT79" i="29"/>
  <c r="XS64" i="2"/>
  <c r="YX64" i="2"/>
  <c r="AAD56" i="2"/>
  <c r="XT64" i="2"/>
  <c r="AAE64" i="2"/>
  <c r="RV53" i="2"/>
  <c r="AAE53" i="2" s="1"/>
  <c r="CT11" i="29"/>
  <c r="RU85" i="2"/>
  <c r="AAD85" i="2" s="1"/>
  <c r="QQ10" i="2"/>
  <c r="QR10" i="2" s="1"/>
  <c r="QQ82" i="2"/>
  <c r="QR82" i="2" s="1"/>
  <c r="YX90" i="2"/>
  <c r="YX10" i="2"/>
  <c r="XS79" i="2"/>
  <c r="YX79" i="2"/>
  <c r="LY83" i="2"/>
  <c r="TB83" i="2"/>
  <c r="YX75" i="2"/>
  <c r="XS75" i="2"/>
  <c r="VJ10" i="2"/>
  <c r="WO10" i="2" s="1"/>
  <c r="VK53" i="2"/>
  <c r="WP53" i="2" s="1"/>
  <c r="YZ53" i="2" s="1"/>
  <c r="YX85" i="2"/>
  <c r="YX82" i="2"/>
  <c r="YX96" i="2"/>
  <c r="VJ79" i="2"/>
  <c r="WO79" i="2" s="1"/>
  <c r="DY19" i="29"/>
  <c r="CU69" i="29"/>
  <c r="DY70" i="29"/>
  <c r="DY77" i="29"/>
  <c r="DY69" i="29"/>
  <c r="DX22" i="29"/>
  <c r="YX63" i="2"/>
  <c r="CT86" i="29"/>
  <c r="CS5" i="29"/>
  <c r="CT91" i="29"/>
  <c r="CT92" i="29"/>
  <c r="CU54" i="29"/>
  <c r="DY35" i="29"/>
  <c r="DY54" i="29"/>
  <c r="CU19" i="29"/>
  <c r="CU70" i="29"/>
  <c r="CU65" i="29"/>
  <c r="CU77" i="29"/>
  <c r="CU71" i="29"/>
  <c r="DY66" i="29"/>
  <c r="DY65" i="29"/>
  <c r="CU83" i="29"/>
  <c r="DX30" i="29"/>
  <c r="DX84" i="29"/>
  <c r="XR5" i="2"/>
  <c r="DX97" i="29" s="1"/>
  <c r="CS94" i="29"/>
  <c r="CT30" i="29"/>
  <c r="CT84" i="29"/>
  <c r="CT17" i="29"/>
  <c r="CT28" i="29"/>
  <c r="AAD95" i="2"/>
  <c r="DX51" i="29"/>
  <c r="AAD63" i="2"/>
  <c r="DX28" i="29"/>
  <c r="DX11" i="29"/>
  <c r="DX58" i="29"/>
  <c r="DX55" i="29"/>
  <c r="DY26" i="29"/>
  <c r="DX13" i="29"/>
  <c r="DX7" i="29"/>
  <c r="DX50" i="29"/>
  <c r="AAD75" i="2"/>
  <c r="CU35" i="29"/>
  <c r="CS7" i="29"/>
  <c r="DX17" i="29"/>
  <c r="CT50" i="29"/>
  <c r="AAD89" i="2"/>
  <c r="CS14" i="29"/>
  <c r="CT55" i="29"/>
  <c r="VJ16" i="2"/>
  <c r="WO16" i="2" s="1"/>
  <c r="CU26" i="29" s="1"/>
  <c r="CT22" i="29"/>
  <c r="CT29" i="29"/>
  <c r="CU17" i="29"/>
  <c r="DY36" i="29"/>
  <c r="DX27" i="29"/>
  <c r="DY18" i="29"/>
  <c r="DX32" i="29"/>
  <c r="CT32" i="29"/>
  <c r="CU87" i="29"/>
  <c r="CU25" i="29"/>
  <c r="CT23" i="29"/>
  <c r="CT52" i="29"/>
  <c r="CU24" i="29"/>
  <c r="CU18" i="29"/>
  <c r="CU9" i="29"/>
  <c r="DX21" i="29"/>
  <c r="DX57" i="29"/>
  <c r="CT27" i="29"/>
  <c r="CU36" i="29"/>
  <c r="CT49" i="29"/>
  <c r="CU57" i="29"/>
  <c r="DY57" i="29"/>
  <c r="CT39" i="29"/>
  <c r="YW5" i="2"/>
  <c r="CS51" i="29"/>
  <c r="CT21" i="29"/>
  <c r="CT57" i="29"/>
  <c r="CU40" i="29"/>
  <c r="DY12" i="29"/>
  <c r="CT26" i="29"/>
  <c r="DX42" i="29"/>
  <c r="DY27" i="29"/>
  <c r="CS20" i="29"/>
  <c r="DX41" i="29"/>
  <c r="DY40" i="29"/>
  <c r="CU13" i="29"/>
  <c r="CU59" i="29"/>
  <c r="DX26" i="29"/>
  <c r="DY13" i="29"/>
  <c r="DY59" i="29"/>
  <c r="CT24" i="29"/>
  <c r="DX45" i="29"/>
  <c r="DX29" i="29"/>
  <c r="DX9" i="29"/>
  <c r="DX43" i="29"/>
  <c r="CT43" i="29"/>
  <c r="CU12" i="29"/>
  <c r="CU43" i="29"/>
  <c r="XS63" i="2"/>
  <c r="DY25" i="29"/>
  <c r="DY55" i="29"/>
  <c r="CU62" i="29"/>
  <c r="DX24" i="29"/>
  <c r="DY31" i="29"/>
  <c r="DY62" i="29"/>
  <c r="CU31" i="29"/>
  <c r="CU55" i="29"/>
  <c r="DY17" i="29"/>
  <c r="DY87" i="29"/>
  <c r="DX49" i="29"/>
  <c r="DX18" i="29"/>
  <c r="LX75" i="2"/>
  <c r="TA75" i="2"/>
  <c r="VK75" i="2" s="1"/>
  <c r="WP75" i="2" s="1"/>
  <c r="CU27" i="29"/>
  <c r="QQ85" i="2"/>
  <c r="YX95" i="2"/>
  <c r="YX56" i="2"/>
  <c r="XS82" i="2"/>
  <c r="AAD16" i="2"/>
  <c r="AAB67" i="2"/>
  <c r="AAB3" i="2" s="1"/>
  <c r="WN5" i="2"/>
  <c r="CT97" i="29" s="1"/>
  <c r="SZ3" i="2"/>
  <c r="AAE90" i="2"/>
  <c r="WM3" i="2"/>
  <c r="AAD92" i="2"/>
  <c r="VH3" i="2"/>
  <c r="QQ16" i="2"/>
  <c r="QR16" i="2" s="1"/>
  <c r="YY83" i="2"/>
  <c r="XT83" i="2"/>
  <c r="QR83" i="2"/>
  <c r="RV83" i="2"/>
  <c r="AAE83" i="2" s="1"/>
  <c r="VK83" i="2"/>
  <c r="WP83" i="2" s="1"/>
  <c r="XR67" i="2"/>
  <c r="DX81" i="29" s="1"/>
  <c r="YX84" i="2"/>
  <c r="XS84" i="2"/>
  <c r="DY85" i="29" s="1"/>
  <c r="DX23" i="29"/>
  <c r="WM100" i="2"/>
  <c r="CT4" i="29"/>
  <c r="DX4" i="29"/>
  <c r="C8" i="32"/>
  <c r="VJ84" i="2"/>
  <c r="WO84" i="2" s="1"/>
  <c r="CU85" i="29" s="1"/>
  <c r="TA84" i="2"/>
  <c r="QR90" i="2"/>
  <c r="QS90" i="2" s="1"/>
  <c r="RU84" i="2"/>
  <c r="AAD84" i="2" s="1"/>
  <c r="P4" i="28"/>
  <c r="TA61" i="2"/>
  <c r="QQ84" i="2"/>
  <c r="RV84" i="2" s="1"/>
  <c r="TA91" i="2"/>
  <c r="TA90" i="2"/>
  <c r="VK90" i="2" s="1"/>
  <c r="WP90" i="2" s="1"/>
  <c r="CV45" i="29" s="1"/>
  <c r="XT63" i="2"/>
  <c r="LX63" i="2"/>
  <c r="TA63" i="2"/>
  <c r="VK63" i="2" s="1"/>
  <c r="WP63" i="2" s="1"/>
  <c r="LX95" i="2"/>
  <c r="LZ33" i="2"/>
  <c r="MA33" i="2" s="1"/>
  <c r="LZ66" i="2"/>
  <c r="LZ65" i="2"/>
  <c r="LZ86" i="2"/>
  <c r="LY71" i="2"/>
  <c r="TB71" i="2"/>
  <c r="LX84" i="2"/>
  <c r="LZ77" i="2"/>
  <c r="MA77" i="2" s="1"/>
  <c r="LZ80" i="2"/>
  <c r="TD80" i="2" s="1"/>
  <c r="LZ73" i="2"/>
  <c r="MA73" i="2" s="1"/>
  <c r="LZ94" i="2"/>
  <c r="LZ6" i="2"/>
  <c r="LZ74" i="2"/>
  <c r="LZ34" i="2"/>
  <c r="LZ88" i="2"/>
  <c r="MA81" i="2"/>
  <c r="LZ47" i="2"/>
  <c r="LZ48" i="2"/>
  <c r="LX61" i="2"/>
  <c r="LX10" i="2"/>
  <c r="TA10" i="2"/>
  <c r="LX85" i="2"/>
  <c r="LX56" i="2"/>
  <c r="TA56" i="2"/>
  <c r="VK56" i="2" s="1"/>
  <c r="WP56" i="2" s="1"/>
  <c r="CV30" i="29" s="1"/>
  <c r="LX91" i="2"/>
  <c r="LX79" i="2"/>
  <c r="TA79" i="2"/>
  <c r="VK79" i="2" s="1"/>
  <c r="WP79" i="2" s="1"/>
  <c r="LX92" i="2"/>
  <c r="TA92" i="2"/>
  <c r="VK92" i="2" s="1"/>
  <c r="WP92" i="2" s="1"/>
  <c r="LX82" i="2"/>
  <c r="TA82" i="2"/>
  <c r="LY67" i="2"/>
  <c r="LZ11" i="2"/>
  <c r="LZ44" i="2"/>
  <c r="LZ46" i="2"/>
  <c r="LZ87" i="2"/>
  <c r="LX14" i="2"/>
  <c r="TA14" i="2"/>
  <c r="LX90" i="2"/>
  <c r="LX16" i="2"/>
  <c r="TA16" i="2"/>
  <c r="RV95" i="2"/>
  <c r="AAE95" i="2" s="1"/>
  <c r="VK95" i="2"/>
  <c r="WP95" i="2" s="1"/>
  <c r="QR95" i="2"/>
  <c r="QS95" i="2" s="1"/>
  <c r="MA70" i="2"/>
  <c r="TD70" i="2"/>
  <c r="MA69" i="2"/>
  <c r="TD69" i="2"/>
  <c r="MA54" i="2"/>
  <c r="TD54" i="2"/>
  <c r="LZ7" i="2"/>
  <c r="TC7" i="2"/>
  <c r="TC77" i="2"/>
  <c r="TC80" i="2"/>
  <c r="TC73" i="2"/>
  <c r="TC70" i="2"/>
  <c r="TC33" i="2"/>
  <c r="TC66" i="2"/>
  <c r="TC69" i="2"/>
  <c r="TC54" i="2"/>
  <c r="TC65" i="2"/>
  <c r="TC86" i="2"/>
  <c r="XT72" i="2"/>
  <c r="XT65" i="2"/>
  <c r="XT86" i="2"/>
  <c r="XT54" i="2"/>
  <c r="XT69" i="2"/>
  <c r="XT7" i="2"/>
  <c r="YY7" i="2"/>
  <c r="YY86" i="2"/>
  <c r="XT80" i="2"/>
  <c r="DZ80" i="29" s="1"/>
  <c r="XT70" i="2"/>
  <c r="YY70" i="2"/>
  <c r="YY65" i="2"/>
  <c r="XT77" i="2"/>
  <c r="XT73" i="2"/>
  <c r="QR54" i="2"/>
  <c r="RV54" i="2"/>
  <c r="AAE54" i="2" s="1"/>
  <c r="VK54" i="2"/>
  <c r="WP54" i="2" s="1"/>
  <c r="QR70" i="2"/>
  <c r="RV70" i="2"/>
  <c r="AAE70" i="2" s="1"/>
  <c r="VK70" i="2"/>
  <c r="WP70" i="2" s="1"/>
  <c r="RV65" i="2"/>
  <c r="AAE65" i="2" s="1"/>
  <c r="QR65" i="2"/>
  <c r="VK65" i="2"/>
  <c r="WP65" i="2" s="1"/>
  <c r="RV77" i="2"/>
  <c r="AAE77" i="2" s="1"/>
  <c r="QR77" i="2"/>
  <c r="VK77" i="2"/>
  <c r="WP77" i="2" s="1"/>
  <c r="QR69" i="2"/>
  <c r="RV69" i="2"/>
  <c r="AAE69" i="2" s="1"/>
  <c r="VK69" i="2"/>
  <c r="WP69" i="2" s="1"/>
  <c r="QR73" i="2"/>
  <c r="RV73" i="2"/>
  <c r="AAE73" i="2" s="1"/>
  <c r="VK73" i="2"/>
  <c r="WP73" i="2" s="1"/>
  <c r="QR7" i="2"/>
  <c r="RV7" i="2"/>
  <c r="AAE7" i="2" s="1"/>
  <c r="VK7" i="2"/>
  <c r="WP7" i="2" s="1"/>
  <c r="RV33" i="2"/>
  <c r="AAE33" i="2" s="1"/>
  <c r="QR33" i="2"/>
  <c r="VK33" i="2"/>
  <c r="WP33" i="2" s="1"/>
  <c r="QR86" i="2"/>
  <c r="RV86" i="2"/>
  <c r="AAE86" i="2" s="1"/>
  <c r="VK86" i="2"/>
  <c r="WP86" i="2" s="1"/>
  <c r="YY80" i="2"/>
  <c r="QR80" i="2"/>
  <c r="RV80" i="2"/>
  <c r="AAE80" i="2" s="1"/>
  <c r="VK80" i="2"/>
  <c r="WP80" i="2" s="1"/>
  <c r="CV80" i="29" s="1"/>
  <c r="YY54" i="2"/>
  <c r="YY77" i="2"/>
  <c r="YY69" i="2"/>
  <c r="YY73" i="2"/>
  <c r="XT33" i="2"/>
  <c r="YY33" i="2"/>
  <c r="RU14" i="2"/>
  <c r="AAD14" i="2" s="1"/>
  <c r="YY72" i="2"/>
  <c r="QR72" i="2"/>
  <c r="RV72" i="2"/>
  <c r="AAE72" i="2" s="1"/>
  <c r="VK72" i="2"/>
  <c r="WP72" i="2" s="1"/>
  <c r="LY72" i="2"/>
  <c r="LZ72" i="2" s="1"/>
  <c r="TB72" i="2"/>
  <c r="VJ14" i="2"/>
  <c r="WO14" i="2" s="1"/>
  <c r="CU39" i="29" s="1"/>
  <c r="QQ14" i="2"/>
  <c r="XS92" i="2"/>
  <c r="XT93" i="2"/>
  <c r="RU91" i="2"/>
  <c r="AAD91" i="2" s="1"/>
  <c r="XT46" i="2"/>
  <c r="YY93" i="2"/>
  <c r="YY63" i="2"/>
  <c r="YX89" i="2"/>
  <c r="XS89" i="2"/>
  <c r="RV63" i="2"/>
  <c r="AAE63" i="2" s="1"/>
  <c r="QR63" i="2"/>
  <c r="YY97" i="2"/>
  <c r="YX92" i="2"/>
  <c r="XT97" i="2"/>
  <c r="VK93" i="2"/>
  <c r="WP93" i="2" s="1"/>
  <c r="LY93" i="2"/>
  <c r="LZ93" i="2" s="1"/>
  <c r="TB93" i="2"/>
  <c r="QR93" i="2"/>
  <c r="RV93" i="2"/>
  <c r="AAE93" i="2" s="1"/>
  <c r="VJ91" i="2"/>
  <c r="WO91" i="2" s="1"/>
  <c r="XT8" i="2"/>
  <c r="QQ91" i="2"/>
  <c r="YY46" i="2"/>
  <c r="YY8" i="2"/>
  <c r="R4" i="28"/>
  <c r="QQ61" i="2"/>
  <c r="VK6" i="2"/>
  <c r="WP6" i="2" s="1"/>
  <c r="RV89" i="2"/>
  <c r="AAE89" i="2" s="1"/>
  <c r="VK87" i="2"/>
  <c r="WP87" i="2" s="1"/>
  <c r="VK94" i="2"/>
  <c r="WP94" i="2" s="1"/>
  <c r="RV56" i="2"/>
  <c r="AAE56" i="2" s="1"/>
  <c r="VK97" i="2"/>
  <c r="WP97" i="2" s="1"/>
  <c r="XU81" i="2"/>
  <c r="XU64" i="2"/>
  <c r="XT47" i="2"/>
  <c r="XT34" i="2"/>
  <c r="XT75" i="2"/>
  <c r="XS60" i="2"/>
  <c r="YX61" i="2"/>
  <c r="YY56" i="2"/>
  <c r="XT96" i="2"/>
  <c r="YY89" i="2"/>
  <c r="XS14" i="2"/>
  <c r="DY39" i="29" s="1"/>
  <c r="YY15" i="2"/>
  <c r="XU48" i="2"/>
  <c r="XU44" i="2"/>
  <c r="XT94" i="2"/>
  <c r="XT6" i="2"/>
  <c r="XU11" i="2"/>
  <c r="XU24" i="2"/>
  <c r="XS68" i="2"/>
  <c r="YY87" i="2"/>
  <c r="YY92" i="2"/>
  <c r="YY85" i="2"/>
  <c r="XS91" i="2"/>
  <c r="DY29" i="29" s="1"/>
  <c r="YY71" i="2"/>
  <c r="J4" i="28"/>
  <c r="XT15" i="2"/>
  <c r="RV15" i="2"/>
  <c r="AAE15" i="2" s="1"/>
  <c r="QR15" i="2"/>
  <c r="VK15" i="2"/>
  <c r="WP15" i="2" s="1"/>
  <c r="LY15" i="2"/>
  <c r="LZ15" i="2" s="1"/>
  <c r="TB15" i="2"/>
  <c r="ME68" i="2"/>
  <c r="ME64" i="2"/>
  <c r="ME53" i="2"/>
  <c r="ME8" i="2"/>
  <c r="RV97" i="2"/>
  <c r="AAE97" i="2" s="1"/>
  <c r="QR97" i="2"/>
  <c r="TC97" i="2"/>
  <c r="LZ97" i="2"/>
  <c r="YX14" i="2"/>
  <c r="G5" i="28"/>
  <c r="H4" i="28"/>
  <c r="XT71" i="2"/>
  <c r="DZ37" i="29" s="1"/>
  <c r="QR71" i="2"/>
  <c r="RV71" i="2"/>
  <c r="AAE71" i="2" s="1"/>
  <c r="VK71" i="2"/>
  <c r="WP71" i="2" s="1"/>
  <c r="CV37" i="29" s="1"/>
  <c r="MD89" i="2"/>
  <c r="MD96" i="2"/>
  <c r="XT89" i="2"/>
  <c r="YX91" i="2"/>
  <c r="LX5" i="2"/>
  <c r="TA5" i="2"/>
  <c r="LX60" i="2"/>
  <c r="TA60" i="2"/>
  <c r="YY96" i="2"/>
  <c r="VK96" i="2"/>
  <c r="WP96" i="2" s="1"/>
  <c r="RV79" i="2"/>
  <c r="XT85" i="2"/>
  <c r="XT92" i="2"/>
  <c r="XT56" i="2"/>
  <c r="DZ30" i="29" s="1"/>
  <c r="XS61" i="2"/>
  <c r="DY61" i="29" s="1"/>
  <c r="XT87" i="2"/>
  <c r="YZ11" i="2"/>
  <c r="YX60" i="2"/>
  <c r="YY47" i="2"/>
  <c r="YY34" i="2"/>
  <c r="YW67" i="2"/>
  <c r="YZ48" i="2"/>
  <c r="XT90" i="2"/>
  <c r="DZ45" i="29" s="1"/>
  <c r="YY90" i="2"/>
  <c r="YZ64" i="2"/>
  <c r="YY6" i="2"/>
  <c r="YZ24" i="2"/>
  <c r="XT95" i="2"/>
  <c r="YY95" i="2"/>
  <c r="YY75" i="2"/>
  <c r="YZ81" i="2"/>
  <c r="YZ44" i="2"/>
  <c r="YY94" i="2"/>
  <c r="YX68" i="2"/>
  <c r="QR75" i="2"/>
  <c r="QR6" i="2"/>
  <c r="QS24" i="2"/>
  <c r="QR34" i="2"/>
  <c r="QR94" i="2"/>
  <c r="QR89" i="2"/>
  <c r="QR92" i="2"/>
  <c r="QS11" i="2"/>
  <c r="QS44" i="2"/>
  <c r="VK89" i="2"/>
  <c r="WP89" i="2" s="1"/>
  <c r="RV92" i="2"/>
  <c r="AAE92" i="2" s="1"/>
  <c r="VJ61" i="2"/>
  <c r="WO61" i="2" s="1"/>
  <c r="CU58" i="29" s="1"/>
  <c r="QR46" i="2"/>
  <c r="QS81" i="2"/>
  <c r="QR79" i="2"/>
  <c r="QS48" i="2"/>
  <c r="QR47" i="2"/>
  <c r="QR87" i="2"/>
  <c r="QS74" i="2"/>
  <c r="QS64" i="2"/>
  <c r="QR56" i="2"/>
  <c r="QR96" i="2"/>
  <c r="RV96" i="2"/>
  <c r="AAE96" i="2" s="1"/>
  <c r="VJ68" i="2"/>
  <c r="WO68" i="2" s="1"/>
  <c r="QQ5" i="2"/>
  <c r="RU5" i="2"/>
  <c r="AAD5" i="2" s="1"/>
  <c r="VJ5" i="2"/>
  <c r="QQ60" i="2"/>
  <c r="VJ60" i="2"/>
  <c r="WO60" i="2" s="1"/>
  <c r="CU11" i="29" s="1"/>
  <c r="RU60" i="2"/>
  <c r="AAD60" i="2" s="1"/>
  <c r="QQ68" i="2"/>
  <c r="RU68" i="2"/>
  <c r="AAD68" i="2" s="1"/>
  <c r="TA68" i="2"/>
  <c r="RU61" i="2"/>
  <c r="AAD61" i="2" s="1"/>
  <c r="TB96" i="2"/>
  <c r="TB67" i="2"/>
  <c r="QP67" i="2"/>
  <c r="QP3" i="2" s="1"/>
  <c r="RT67" i="2"/>
  <c r="RT3" i="2" s="1"/>
  <c r="VI67" i="2"/>
  <c r="VI3" i="2" s="1"/>
  <c r="OI67" i="2"/>
  <c r="VL44" i="2"/>
  <c r="WQ44" i="2" s="1"/>
  <c r="RV46" i="2"/>
  <c r="AAE46" i="2" s="1"/>
  <c r="RV34" i="2"/>
  <c r="AAE34" i="2" s="1"/>
  <c r="RW48" i="2"/>
  <c r="AAF48" i="2" s="1"/>
  <c r="RW81" i="2"/>
  <c r="AAF81" i="2" s="1"/>
  <c r="RW44" i="2"/>
  <c r="AAF44" i="2" s="1"/>
  <c r="RW64" i="2"/>
  <c r="AAF64" i="2" s="1"/>
  <c r="RW11" i="2"/>
  <c r="AAF11" i="2" s="1"/>
  <c r="RV94" i="2"/>
  <c r="AAE94" i="2" s="1"/>
  <c r="RV47" i="2"/>
  <c r="AAE47" i="2" s="1"/>
  <c r="VK47" i="2"/>
  <c r="WP47" i="2" s="1"/>
  <c r="VL81" i="2"/>
  <c r="WQ81" i="2" s="1"/>
  <c r="VL74" i="2"/>
  <c r="WQ74" i="2" s="1"/>
  <c r="VL24" i="2"/>
  <c r="WQ24" i="2" s="1"/>
  <c r="VL64" i="2"/>
  <c r="WQ64" i="2" s="1"/>
  <c r="VL48" i="2"/>
  <c r="WQ48" i="2" s="1"/>
  <c r="VL11" i="2"/>
  <c r="WQ11" i="2" s="1"/>
  <c r="RW24" i="2"/>
  <c r="AAF24" i="2" s="1"/>
  <c r="RV75" i="2"/>
  <c r="AAE75" i="2" s="1"/>
  <c r="RW74" i="2"/>
  <c r="VK34" i="2"/>
  <c r="WP34" i="2" s="1"/>
  <c r="VK46" i="2"/>
  <c r="WP46" i="2" s="1"/>
  <c r="RV6" i="2"/>
  <c r="AAE6" i="2" s="1"/>
  <c r="RW53" i="2"/>
  <c r="RV87" i="2"/>
  <c r="AAE87" i="2" s="1"/>
  <c r="TC44" i="2"/>
  <c r="TC47" i="2"/>
  <c r="TC53" i="2"/>
  <c r="TC81" i="2"/>
  <c r="TC74" i="2"/>
  <c r="TC89" i="2"/>
  <c r="TC96" i="2"/>
  <c r="TC64" i="2"/>
  <c r="TC48" i="2"/>
  <c r="TC46" i="2"/>
  <c r="TC11" i="2"/>
  <c r="TC6" i="2"/>
  <c r="TC87" i="2"/>
  <c r="TC24" i="2"/>
  <c r="TC94" i="2"/>
  <c r="TC8" i="2"/>
  <c r="TC34" i="2"/>
  <c r="TC88" i="2"/>
  <c r="XT53" i="2" l="1"/>
  <c r="VL59" i="2"/>
  <c r="WQ59" i="2" s="1"/>
  <c r="ZA59" i="2" s="1"/>
  <c r="XU59" i="2"/>
  <c r="LZ59" i="2"/>
  <c r="TC59" i="2"/>
  <c r="QS59" i="2"/>
  <c r="RW59" i="2"/>
  <c r="AAF59" i="2" s="1"/>
  <c r="XV59" i="2"/>
  <c r="VL53" i="2"/>
  <c r="WQ53" i="2" s="1"/>
  <c r="ZA53" i="2" s="1"/>
  <c r="CU61" i="29"/>
  <c r="DX88" i="29"/>
  <c r="DX10" i="29"/>
  <c r="DY60" i="29"/>
  <c r="CU73" i="29"/>
  <c r="DY73" i="29"/>
  <c r="RV66" i="2"/>
  <c r="AAE66" i="2" s="1"/>
  <c r="DY63" i="29"/>
  <c r="CU89" i="29"/>
  <c r="DX67" i="29"/>
  <c r="CU42" i="29"/>
  <c r="DX68" i="29"/>
  <c r="DX95" i="29"/>
  <c r="CT95" i="29"/>
  <c r="XU74" i="2"/>
  <c r="VK66" i="2"/>
  <c r="WP66" i="2" s="1"/>
  <c r="YZ66" i="2" s="1"/>
  <c r="DY84" i="29"/>
  <c r="DX90" i="29"/>
  <c r="DY89" i="29"/>
  <c r="DY16" i="29"/>
  <c r="DX56" i="29"/>
  <c r="DX74" i="29"/>
  <c r="CU75" i="29"/>
  <c r="DY75" i="29"/>
  <c r="CU15" i="29"/>
  <c r="CT96" i="29"/>
  <c r="DY15" i="29"/>
  <c r="DX96" i="29"/>
  <c r="VK85" i="2"/>
  <c r="WP85" i="2" s="1"/>
  <c r="XU85" i="2" s="1"/>
  <c r="CU16" i="29"/>
  <c r="CU79" i="29"/>
  <c r="AAE74" i="2"/>
  <c r="CU84" i="29"/>
  <c r="DY47" i="29"/>
  <c r="DY79" i="29"/>
  <c r="DY44" i="29"/>
  <c r="CU8" i="29"/>
  <c r="DY86" i="29"/>
  <c r="DX53" i="29"/>
  <c r="DY46" i="29"/>
  <c r="CU63" i="29"/>
  <c r="DY92" i="29"/>
  <c r="CU46" i="29"/>
  <c r="DY71" i="29"/>
  <c r="CU86" i="29"/>
  <c r="RV8" i="2"/>
  <c r="AAE8" i="2" s="1"/>
  <c r="QR8" i="2"/>
  <c r="RW8" i="2" s="1"/>
  <c r="AAF74" i="2"/>
  <c r="XT66" i="2"/>
  <c r="DZ66" i="29" s="1"/>
  <c r="YY66" i="2"/>
  <c r="XT74" i="2"/>
  <c r="LX3" i="2"/>
  <c r="MA66" i="2"/>
  <c r="MB66" i="2" s="1"/>
  <c r="OJ66" i="2"/>
  <c r="OI3" i="2"/>
  <c r="AAE79" i="2"/>
  <c r="DY48" i="29"/>
  <c r="AAF53" i="2"/>
  <c r="CU72" i="29"/>
  <c r="DX33" i="29"/>
  <c r="DX93" i="29"/>
  <c r="DY42" i="29"/>
  <c r="DY83" i="29"/>
  <c r="CU44" i="29"/>
  <c r="CT6" i="29"/>
  <c r="CT98" i="29"/>
  <c r="CU64" i="29"/>
  <c r="DY72" i="29"/>
  <c r="CU92" i="29"/>
  <c r="DX94" i="29"/>
  <c r="DX98" i="29"/>
  <c r="TB91" i="2"/>
  <c r="DY64" i="29"/>
  <c r="DX38" i="29"/>
  <c r="DX34" i="29"/>
  <c r="DX6" i="29"/>
  <c r="XT88" i="2"/>
  <c r="CU48" i="29"/>
  <c r="YY88" i="2"/>
  <c r="CU28" i="29"/>
  <c r="RV88" i="2"/>
  <c r="AAE88" i="2" s="1"/>
  <c r="QR88" i="2"/>
  <c r="VK88" i="2"/>
  <c r="WP88" i="2" s="1"/>
  <c r="DY8" i="29"/>
  <c r="CU60" i="29"/>
  <c r="YY82" i="2"/>
  <c r="XT82" i="2"/>
  <c r="DZ43" i="29" s="1"/>
  <c r="XU53" i="2"/>
  <c r="RV10" i="2"/>
  <c r="AAE10" i="2" s="1"/>
  <c r="QP100" i="2"/>
  <c r="E27" i="32" s="1"/>
  <c r="RV82" i="2"/>
  <c r="AAE82" i="2" s="1"/>
  <c r="VK82" i="2"/>
  <c r="WP82" i="2" s="1"/>
  <c r="CV43" i="29" s="1"/>
  <c r="VK10" i="2"/>
  <c r="WP10" i="2" s="1"/>
  <c r="YY79" i="2"/>
  <c r="YY10" i="2"/>
  <c r="XT10" i="2"/>
  <c r="DY11" i="29"/>
  <c r="LZ83" i="2"/>
  <c r="TC83" i="2"/>
  <c r="XT79" i="2"/>
  <c r="DZ54" i="29"/>
  <c r="CV71" i="29"/>
  <c r="CV77" i="29"/>
  <c r="CV70" i="29"/>
  <c r="DZ70" i="29"/>
  <c r="DZ69" i="29"/>
  <c r="DZ83" i="29"/>
  <c r="CT7" i="29"/>
  <c r="CT94" i="29"/>
  <c r="DY91" i="29"/>
  <c r="CV54" i="29"/>
  <c r="DZ35" i="29"/>
  <c r="DZ71" i="29"/>
  <c r="CV69" i="29"/>
  <c r="CV65" i="29"/>
  <c r="DZ77" i="29"/>
  <c r="DZ65" i="29"/>
  <c r="CV83" i="29"/>
  <c r="DX5" i="29"/>
  <c r="DY82" i="29"/>
  <c r="CU82" i="29"/>
  <c r="CU91" i="29"/>
  <c r="YY16" i="2"/>
  <c r="RV16" i="2"/>
  <c r="AAE16" i="2" s="1"/>
  <c r="XT16" i="2"/>
  <c r="CV17" i="29"/>
  <c r="CV18" i="29"/>
  <c r="DY52" i="29"/>
  <c r="DY58" i="29"/>
  <c r="CU29" i="29"/>
  <c r="CU50" i="29"/>
  <c r="DY28" i="29"/>
  <c r="DX14" i="29"/>
  <c r="DY50" i="29"/>
  <c r="CV35" i="29"/>
  <c r="DZ18" i="29"/>
  <c r="CV36" i="29"/>
  <c r="DZ36" i="29"/>
  <c r="RV85" i="2"/>
  <c r="AAE85" i="2" s="1"/>
  <c r="DZ24" i="29"/>
  <c r="DZ13" i="29"/>
  <c r="DZ59" i="29"/>
  <c r="DY24" i="29"/>
  <c r="CV87" i="29"/>
  <c r="XS5" i="2"/>
  <c r="DY97" i="29" s="1"/>
  <c r="CT51" i="29"/>
  <c r="CU41" i="29"/>
  <c r="CV40" i="29"/>
  <c r="CU49" i="29"/>
  <c r="DZ55" i="29"/>
  <c r="DY49" i="29"/>
  <c r="DZ25" i="29"/>
  <c r="DZ62" i="29"/>
  <c r="DZ87" i="29"/>
  <c r="CV55" i="29"/>
  <c r="YW3" i="2"/>
  <c r="CV13" i="29"/>
  <c r="CV59" i="29"/>
  <c r="CV25" i="29"/>
  <c r="CV19" i="29"/>
  <c r="CV62" i="29"/>
  <c r="CV57" i="29"/>
  <c r="DY32" i="29"/>
  <c r="DY22" i="29"/>
  <c r="DY21" i="29"/>
  <c r="DZ9" i="29"/>
  <c r="DZ17" i="29"/>
  <c r="QR85" i="2"/>
  <c r="QS85" i="2" s="1"/>
  <c r="CV9" i="29"/>
  <c r="AAE84" i="2"/>
  <c r="DY9" i="29"/>
  <c r="DY43" i="29"/>
  <c r="DZ40" i="29"/>
  <c r="CV31" i="29"/>
  <c r="CV27" i="29"/>
  <c r="CV24" i="29"/>
  <c r="DZ57" i="29"/>
  <c r="CU23" i="29"/>
  <c r="CU52" i="29"/>
  <c r="DZ26" i="29"/>
  <c r="CV22" i="29"/>
  <c r="DZ22" i="29"/>
  <c r="DZ19" i="29"/>
  <c r="LY75" i="2"/>
  <c r="TB75" i="2"/>
  <c r="VL75" i="2" s="1"/>
  <c r="WQ75" i="2" s="1"/>
  <c r="DX20" i="29"/>
  <c r="CU32" i="29"/>
  <c r="DY41" i="29"/>
  <c r="DZ27" i="29"/>
  <c r="CU21" i="29"/>
  <c r="DZ31" i="29"/>
  <c r="DZ12" i="29"/>
  <c r="YX5" i="2"/>
  <c r="VK16" i="2"/>
  <c r="WP16" i="2" s="1"/>
  <c r="XU16" i="2" s="1"/>
  <c r="AAC67" i="2"/>
  <c r="AAC3" i="2" s="1"/>
  <c r="WO5" i="2"/>
  <c r="CU98" i="29" s="1"/>
  <c r="TA3" i="2"/>
  <c r="XR3" i="2"/>
  <c r="YZ83" i="2"/>
  <c r="XU83" i="2"/>
  <c r="QS83" i="2"/>
  <c r="RW83" i="2"/>
  <c r="AAF83" i="2" s="1"/>
  <c r="VL83" i="2"/>
  <c r="WQ83" i="2" s="1"/>
  <c r="C12" i="32"/>
  <c r="C28" i="32"/>
  <c r="XT84" i="2"/>
  <c r="DZ85" i="29" s="1"/>
  <c r="YY84" i="2"/>
  <c r="C17" i="32"/>
  <c r="XR100" i="2"/>
  <c r="DY23" i="29"/>
  <c r="CU4" i="29"/>
  <c r="DY4" i="29"/>
  <c r="M5" i="28"/>
  <c r="N5" i="28" s="1"/>
  <c r="L5" i="28"/>
  <c r="XU95" i="2"/>
  <c r="EA27" i="29" s="1"/>
  <c r="XU63" i="2"/>
  <c r="YZ90" i="2"/>
  <c r="CS100" i="29"/>
  <c r="CS3" i="29" s="1"/>
  <c r="XU90" i="2"/>
  <c r="EA45" i="29" s="1"/>
  <c r="RW90" i="2"/>
  <c r="AAF90" i="2" s="1"/>
  <c r="RW95" i="2"/>
  <c r="AAF95" i="2" s="1"/>
  <c r="TB61" i="2"/>
  <c r="TB84" i="2"/>
  <c r="TD33" i="2"/>
  <c r="TD65" i="2"/>
  <c r="MA65" i="2"/>
  <c r="TD86" i="2"/>
  <c r="MA86" i="2"/>
  <c r="I4" i="28"/>
  <c r="TD77" i="2"/>
  <c r="XT14" i="2"/>
  <c r="DZ39" i="29" s="1"/>
  <c r="MA80" i="2"/>
  <c r="MB80" i="2" s="1"/>
  <c r="TB90" i="2"/>
  <c r="VL90" i="2" s="1"/>
  <c r="WQ90" i="2" s="1"/>
  <c r="CW45" i="29" s="1"/>
  <c r="TB95" i="2"/>
  <c r="VL95" i="2" s="1"/>
  <c r="WQ95" i="2" s="1"/>
  <c r="VK84" i="2"/>
  <c r="WP84" i="2" s="1"/>
  <c r="CV85" i="29" s="1"/>
  <c r="QR84" i="2"/>
  <c r="RW84" i="2" s="1"/>
  <c r="AAF84" i="2" s="1"/>
  <c r="YZ95" i="2"/>
  <c r="TD73" i="2"/>
  <c r="TD66" i="2"/>
  <c r="LY63" i="2"/>
  <c r="TB63" i="2"/>
  <c r="VL63" i="2" s="1"/>
  <c r="WQ63" i="2" s="1"/>
  <c r="LY95" i="2"/>
  <c r="TC95" i="2" s="1"/>
  <c r="VM95" i="2" s="1"/>
  <c r="WR95" i="2" s="1"/>
  <c r="LY16" i="2"/>
  <c r="TB16" i="2"/>
  <c r="VL16" i="2" s="1"/>
  <c r="WQ16" i="2" s="1"/>
  <c r="LY90" i="2"/>
  <c r="LY82" i="2"/>
  <c r="TB82" i="2"/>
  <c r="VL82" i="2" s="1"/>
  <c r="WQ82" i="2" s="1"/>
  <c r="LY79" i="2"/>
  <c r="TB79" i="2"/>
  <c r="VL79" i="2" s="1"/>
  <c r="WQ79" i="2" s="1"/>
  <c r="LY91" i="2"/>
  <c r="LY10" i="2"/>
  <c r="TB10" i="2"/>
  <c r="VL10" i="2" s="1"/>
  <c r="WQ10" i="2" s="1"/>
  <c r="LY61" i="2"/>
  <c r="MA48" i="2"/>
  <c r="MA47" i="2"/>
  <c r="MB81" i="2"/>
  <c r="MA88" i="2"/>
  <c r="MA34" i="2"/>
  <c r="MA74" i="2"/>
  <c r="MA94" i="2"/>
  <c r="LY84" i="2"/>
  <c r="LZ71" i="2"/>
  <c r="TC71" i="2"/>
  <c r="LY14" i="2"/>
  <c r="TB14" i="2"/>
  <c r="MA87" i="2"/>
  <c r="MA46" i="2"/>
  <c r="MA44" i="2"/>
  <c r="MA11" i="2"/>
  <c r="LZ67" i="2"/>
  <c r="LY92" i="2"/>
  <c r="TB92" i="2"/>
  <c r="VL92" i="2" s="1"/>
  <c r="WQ92" i="2" s="1"/>
  <c r="LY56" i="2"/>
  <c r="TB56" i="2"/>
  <c r="VL56" i="2" s="1"/>
  <c r="WQ56" i="2" s="1"/>
  <c r="CW30" i="29" s="1"/>
  <c r="LY85" i="2"/>
  <c r="TB85" i="2"/>
  <c r="MA6" i="2"/>
  <c r="MB77" i="2"/>
  <c r="TE77" i="2"/>
  <c r="MB73" i="2"/>
  <c r="TE73" i="2"/>
  <c r="MB33" i="2"/>
  <c r="TE33" i="2"/>
  <c r="MB69" i="2"/>
  <c r="TE69" i="2"/>
  <c r="MB70" i="2"/>
  <c r="TE70" i="2"/>
  <c r="MB54" i="2"/>
  <c r="TE54" i="2"/>
  <c r="MA7" i="2"/>
  <c r="TD7" i="2"/>
  <c r="XU54" i="2"/>
  <c r="XU80" i="2"/>
  <c r="EA80" i="29" s="1"/>
  <c r="XU33" i="2"/>
  <c r="XU73" i="2"/>
  <c r="XU70" i="2"/>
  <c r="YZ80" i="2"/>
  <c r="XU65" i="2"/>
  <c r="YZ70" i="2"/>
  <c r="YZ54" i="2"/>
  <c r="XU86" i="2"/>
  <c r="XU7" i="2"/>
  <c r="YZ7" i="2"/>
  <c r="YZ73" i="2"/>
  <c r="YZ65" i="2"/>
  <c r="QS66" i="2"/>
  <c r="RW66" i="2"/>
  <c r="VL66" i="2"/>
  <c r="WQ66" i="2" s="1"/>
  <c r="QS86" i="2"/>
  <c r="RW86" i="2"/>
  <c r="AAF86" i="2" s="1"/>
  <c r="VL86" i="2"/>
  <c r="WQ86" i="2" s="1"/>
  <c r="QS69" i="2"/>
  <c r="RW69" i="2"/>
  <c r="AAF69" i="2" s="1"/>
  <c r="VL69" i="2"/>
  <c r="WQ69" i="2" s="1"/>
  <c r="QS77" i="2"/>
  <c r="RW77" i="2"/>
  <c r="AAF77" i="2" s="1"/>
  <c r="VL77" i="2"/>
  <c r="WQ77" i="2" s="1"/>
  <c r="QS65" i="2"/>
  <c r="RW65" i="2"/>
  <c r="AAF65" i="2" s="1"/>
  <c r="VL65" i="2"/>
  <c r="WQ65" i="2" s="1"/>
  <c r="QS80" i="2"/>
  <c r="RW80" i="2"/>
  <c r="AAF80" i="2" s="1"/>
  <c r="VL80" i="2"/>
  <c r="WQ80" i="2" s="1"/>
  <c r="CW80" i="29" s="1"/>
  <c r="YZ86" i="2"/>
  <c r="YZ33" i="2"/>
  <c r="QS33" i="2"/>
  <c r="RW33" i="2"/>
  <c r="AAF33" i="2" s="1"/>
  <c r="VL33" i="2"/>
  <c r="WQ33" i="2" s="1"/>
  <c r="QS7" i="2"/>
  <c r="RW7" i="2"/>
  <c r="AAF7" i="2" s="1"/>
  <c r="VL7" i="2"/>
  <c r="WQ7" i="2" s="1"/>
  <c r="RW73" i="2"/>
  <c r="AAF73" i="2" s="1"/>
  <c r="QS73" i="2"/>
  <c r="VL73" i="2"/>
  <c r="WQ73" i="2" s="1"/>
  <c r="XU69" i="2"/>
  <c r="YZ69" i="2"/>
  <c r="XU77" i="2"/>
  <c r="YZ77" i="2"/>
  <c r="RW70" i="2"/>
  <c r="AAF70" i="2" s="1"/>
  <c r="QS70" i="2"/>
  <c r="VL70" i="2"/>
  <c r="WQ70" i="2" s="1"/>
  <c r="QS54" i="2"/>
  <c r="RW54" i="2"/>
  <c r="AAF54" i="2" s="1"/>
  <c r="VL54" i="2"/>
  <c r="WQ54" i="2" s="1"/>
  <c r="VL72" i="2"/>
  <c r="WQ72" i="2" s="1"/>
  <c r="TD72" i="2"/>
  <c r="MA72" i="2"/>
  <c r="YZ72" i="2"/>
  <c r="QS72" i="2"/>
  <c r="RW72" i="2"/>
  <c r="AAF72" i="2" s="1"/>
  <c r="TC72" i="2"/>
  <c r="XU72" i="2"/>
  <c r="RW10" i="2"/>
  <c r="QS10" i="2"/>
  <c r="YY14" i="2"/>
  <c r="RW63" i="2"/>
  <c r="AAF63" i="2" s="1"/>
  <c r="VK14" i="2"/>
  <c r="WP14" i="2" s="1"/>
  <c r="CV39" i="29" s="1"/>
  <c r="RV14" i="2"/>
  <c r="AAE14" i="2" s="1"/>
  <c r="QR14" i="2"/>
  <c r="YZ63" i="2"/>
  <c r="YZ97" i="2"/>
  <c r="RV91" i="2"/>
  <c r="AAE91" i="2" s="1"/>
  <c r="VK91" i="2"/>
  <c r="WP91" i="2" s="1"/>
  <c r="CV89" i="29" s="1"/>
  <c r="QS63" i="2"/>
  <c r="YZ6" i="2"/>
  <c r="MA93" i="2"/>
  <c r="TD93" i="2"/>
  <c r="YZ79" i="2"/>
  <c r="YY91" i="2"/>
  <c r="XT91" i="2"/>
  <c r="XU93" i="2"/>
  <c r="XU87" i="2"/>
  <c r="XU79" i="2"/>
  <c r="XU94" i="2"/>
  <c r="YZ94" i="2"/>
  <c r="YZ87" i="2"/>
  <c r="YZ93" i="2"/>
  <c r="QS93" i="2"/>
  <c r="RW93" i="2"/>
  <c r="AAF93" i="2" s="1"/>
  <c r="VL93" i="2"/>
  <c r="WQ93" i="2" s="1"/>
  <c r="TC93" i="2"/>
  <c r="XU97" i="2"/>
  <c r="XU6" i="2"/>
  <c r="QR91" i="2"/>
  <c r="XU8" i="2"/>
  <c r="YZ8" i="2"/>
  <c r="RW16" i="2"/>
  <c r="VL89" i="2"/>
  <c r="WQ89" i="2" s="1"/>
  <c r="VL46" i="2"/>
  <c r="WQ46" i="2" s="1"/>
  <c r="VL97" i="2"/>
  <c r="WQ97" i="2" s="1"/>
  <c r="QR61" i="2"/>
  <c r="XU75" i="2"/>
  <c r="XU34" i="2"/>
  <c r="XV48" i="2"/>
  <c r="XU47" i="2"/>
  <c r="XV53" i="2"/>
  <c r="XV44" i="2"/>
  <c r="XT60" i="2"/>
  <c r="DZ11" i="29" s="1"/>
  <c r="XT61" i="2"/>
  <c r="YZ71" i="2"/>
  <c r="XU46" i="2"/>
  <c r="XV11" i="2"/>
  <c r="XV64" i="2"/>
  <c r="XV24" i="2"/>
  <c r="XV74" i="2"/>
  <c r="XV81" i="2"/>
  <c r="XT68" i="2"/>
  <c r="XU92" i="2"/>
  <c r="XU89" i="2"/>
  <c r="XU56" i="2"/>
  <c r="EA30" i="29" s="1"/>
  <c r="YZ96" i="2"/>
  <c r="YZ15" i="2"/>
  <c r="R5" i="28"/>
  <c r="J5" i="28"/>
  <c r="TD15" i="2"/>
  <c r="MA15" i="2"/>
  <c r="VL15" i="2"/>
  <c r="WQ15" i="2" s="1"/>
  <c r="TC15" i="2"/>
  <c r="XU15" i="2"/>
  <c r="RW15" i="2"/>
  <c r="AAF15" i="2" s="1"/>
  <c r="QS15" i="2"/>
  <c r="MF68" i="2"/>
  <c r="MF64" i="2"/>
  <c r="MF8" i="2"/>
  <c r="MF53" i="2"/>
  <c r="ME96" i="2"/>
  <c r="ME89" i="2"/>
  <c r="TD97" i="2"/>
  <c r="MA97" i="2"/>
  <c r="QS97" i="2"/>
  <c r="RW97" i="2"/>
  <c r="AAF97" i="2" s="1"/>
  <c r="G6" i="28"/>
  <c r="XU71" i="2"/>
  <c r="EA37" i="29" s="1"/>
  <c r="QS71" i="2"/>
  <c r="RW71" i="2"/>
  <c r="AAF71" i="2" s="1"/>
  <c r="VL71" i="2"/>
  <c r="WQ71" i="2" s="1"/>
  <c r="CW37" i="29" s="1"/>
  <c r="VL96" i="2"/>
  <c r="WQ96" i="2" s="1"/>
  <c r="XU96" i="2"/>
  <c r="RW92" i="2"/>
  <c r="AAF92" i="2" s="1"/>
  <c r="LY60" i="2"/>
  <c r="TB60" i="2"/>
  <c r="LY5" i="2"/>
  <c r="TB5" i="2"/>
  <c r="YZ56" i="2"/>
  <c r="RW56" i="2"/>
  <c r="AAF56" i="2" s="1"/>
  <c r="RX90" i="2"/>
  <c r="YZ89" i="2"/>
  <c r="YY61" i="2"/>
  <c r="ZA74" i="2"/>
  <c r="YZ92" i="2"/>
  <c r="YZ34" i="2"/>
  <c r="YY68" i="2"/>
  <c r="YZ75" i="2"/>
  <c r="ZA48" i="2"/>
  <c r="RW89" i="2"/>
  <c r="AAF89" i="2" s="1"/>
  <c r="ZA44" i="2"/>
  <c r="ZA64" i="2"/>
  <c r="ZA11" i="2"/>
  <c r="ZA81" i="2"/>
  <c r="ZA24" i="2"/>
  <c r="YZ46" i="2"/>
  <c r="YZ47" i="2"/>
  <c r="YY60" i="2"/>
  <c r="QS96" i="2"/>
  <c r="RW96" i="2"/>
  <c r="AAF96" i="2" s="1"/>
  <c r="QS56" i="2"/>
  <c r="QT64" i="2"/>
  <c r="QT74" i="2"/>
  <c r="QS87" i="2"/>
  <c r="QS47" i="2"/>
  <c r="QT48" i="2"/>
  <c r="QS79" i="2"/>
  <c r="QS82" i="2"/>
  <c r="RW82" i="2"/>
  <c r="RW79" i="2"/>
  <c r="AAF79" i="2" s="1"/>
  <c r="VK68" i="2"/>
  <c r="WP68" i="2" s="1"/>
  <c r="QT81" i="2"/>
  <c r="QS16" i="2"/>
  <c r="QS46" i="2"/>
  <c r="QT44" i="2"/>
  <c r="QT11" i="2"/>
  <c r="QT95" i="2"/>
  <c r="QT90" i="2"/>
  <c r="QS92" i="2"/>
  <c r="QS89" i="2"/>
  <c r="QS94" i="2"/>
  <c r="QT53" i="2"/>
  <c r="QS34" i="2"/>
  <c r="QT24" i="2"/>
  <c r="QS6" i="2"/>
  <c r="QS75" i="2"/>
  <c r="RV61" i="2"/>
  <c r="AAE61" i="2" s="1"/>
  <c r="TB68" i="2"/>
  <c r="QR68" i="2"/>
  <c r="RV68" i="2"/>
  <c r="AAE68" i="2" s="1"/>
  <c r="QR60" i="2"/>
  <c r="RV60" i="2"/>
  <c r="AAE60" i="2" s="1"/>
  <c r="VK60" i="2"/>
  <c r="WP60" i="2" s="1"/>
  <c r="CV11" i="29" s="1"/>
  <c r="QR5" i="2"/>
  <c r="RV5" i="2"/>
  <c r="AAE5" i="2" s="1"/>
  <c r="VK5" i="2"/>
  <c r="VK61" i="2"/>
  <c r="WP61" i="2" s="1"/>
  <c r="CV58" i="29" s="1"/>
  <c r="TC67" i="2"/>
  <c r="OJ67" i="2"/>
  <c r="QQ67" i="2"/>
  <c r="QQ3" i="2" s="1"/>
  <c r="RU67" i="2"/>
  <c r="RU3" i="2" s="1"/>
  <c r="VJ67" i="2"/>
  <c r="VJ3" i="2" s="1"/>
  <c r="WN67" i="2"/>
  <c r="VL87" i="2"/>
  <c r="WQ87" i="2" s="1"/>
  <c r="VM11" i="2"/>
  <c r="WR11" i="2" s="1"/>
  <c r="VM64" i="2"/>
  <c r="WR64" i="2" s="1"/>
  <c r="VM24" i="2"/>
  <c r="WR24" i="2" s="1"/>
  <c r="VM74" i="2"/>
  <c r="WR74" i="2" s="1"/>
  <c r="VM81" i="2"/>
  <c r="WR81" i="2" s="1"/>
  <c r="VM53" i="2"/>
  <c r="WR53" i="2" s="1"/>
  <c r="VM44" i="2"/>
  <c r="WR44" i="2" s="1"/>
  <c r="RW87" i="2"/>
  <c r="AAF87" i="2" s="1"/>
  <c r="RX53" i="2"/>
  <c r="AAG53" i="2" s="1"/>
  <c r="RX74" i="2"/>
  <c r="AAG74" i="2" s="1"/>
  <c r="RX24" i="2"/>
  <c r="AAG24" i="2" s="1"/>
  <c r="VL47" i="2"/>
  <c r="WQ47" i="2" s="1"/>
  <c r="RX11" i="2"/>
  <c r="AAG11" i="2" s="1"/>
  <c r="RX64" i="2"/>
  <c r="AAG64" i="2" s="1"/>
  <c r="RX81" i="2"/>
  <c r="AAG81" i="2" s="1"/>
  <c r="VL34" i="2"/>
  <c r="WQ34" i="2" s="1"/>
  <c r="CW17" i="29" s="1"/>
  <c r="VL94" i="2"/>
  <c r="WQ94" i="2" s="1"/>
  <c r="VM48" i="2"/>
  <c r="WR48" i="2" s="1"/>
  <c r="RW6" i="2"/>
  <c r="AAF6" i="2" s="1"/>
  <c r="RW75" i="2"/>
  <c r="AAF75" i="2" s="1"/>
  <c r="VL6" i="2"/>
  <c r="WQ6" i="2" s="1"/>
  <c r="RW47" i="2"/>
  <c r="AAF47" i="2" s="1"/>
  <c r="RW94" i="2"/>
  <c r="AAF94" i="2" s="1"/>
  <c r="RX95" i="2"/>
  <c r="RX44" i="2"/>
  <c r="AAG44" i="2" s="1"/>
  <c r="RX48" i="2"/>
  <c r="AAG48" i="2" s="1"/>
  <c r="RW34" i="2"/>
  <c r="AAF34" i="2" s="1"/>
  <c r="RW46" i="2"/>
  <c r="AAF46" i="2" s="1"/>
  <c r="TD34" i="2"/>
  <c r="TD94" i="2"/>
  <c r="TD87" i="2"/>
  <c r="TD47" i="2"/>
  <c r="TD46" i="2"/>
  <c r="TD6" i="2"/>
  <c r="TD81" i="2"/>
  <c r="VM59" i="2" l="1"/>
  <c r="WR59" i="2" s="1"/>
  <c r="XW59" i="2" s="1"/>
  <c r="QT59" i="2"/>
  <c r="RX59" i="2"/>
  <c r="AAG59" i="2" s="1"/>
  <c r="MA59" i="2"/>
  <c r="TD59" i="2"/>
  <c r="CV61" i="29"/>
  <c r="DZ61" i="29"/>
  <c r="DZ16" i="29"/>
  <c r="CT10" i="29"/>
  <c r="CT88" i="29"/>
  <c r="DZ73" i="29"/>
  <c r="CV60" i="29"/>
  <c r="CV73" i="29"/>
  <c r="AAF66" i="2"/>
  <c r="XU66" i="2"/>
  <c r="EA66" i="29" s="1"/>
  <c r="CV66" i="29"/>
  <c r="CT68" i="29"/>
  <c r="CT67" i="29"/>
  <c r="DZ89" i="29"/>
  <c r="DY95" i="29"/>
  <c r="CU95" i="29"/>
  <c r="CT56" i="29"/>
  <c r="CT90" i="29"/>
  <c r="DZ42" i="29"/>
  <c r="YZ85" i="2"/>
  <c r="CT53" i="29"/>
  <c r="CT74" i="29"/>
  <c r="CV79" i="29"/>
  <c r="DZ79" i="29"/>
  <c r="CV15" i="29"/>
  <c r="DZ15" i="29"/>
  <c r="DZ75" i="29"/>
  <c r="CV75" i="29"/>
  <c r="CU96" i="29"/>
  <c r="DY96" i="29"/>
  <c r="DZ84" i="29"/>
  <c r="DZ44" i="29"/>
  <c r="CV84" i="29"/>
  <c r="CV16" i="29"/>
  <c r="DZ8" i="29"/>
  <c r="DZ86" i="29"/>
  <c r="CV86" i="29"/>
  <c r="CT93" i="29"/>
  <c r="CT81" i="29"/>
  <c r="DZ46" i="29"/>
  <c r="CV46" i="29"/>
  <c r="CV47" i="29"/>
  <c r="DZ63" i="29"/>
  <c r="CV63" i="29"/>
  <c r="CU97" i="29"/>
  <c r="DZ47" i="29"/>
  <c r="AAF8" i="2"/>
  <c r="QS8" i="2"/>
  <c r="VM8" i="2" s="1"/>
  <c r="WR8" i="2" s="1"/>
  <c r="CX22" i="29" s="1"/>
  <c r="VL8" i="2"/>
  <c r="WQ8" i="2" s="1"/>
  <c r="CW22" i="29" s="1"/>
  <c r="TE66" i="2"/>
  <c r="DZ60" i="29"/>
  <c r="LY3" i="2"/>
  <c r="OK66" i="2"/>
  <c r="OJ3" i="2"/>
  <c r="AAF10" i="2"/>
  <c r="CV42" i="29"/>
  <c r="DZ72" i="29"/>
  <c r="CV72" i="29"/>
  <c r="CV44" i="29"/>
  <c r="DY6" i="29"/>
  <c r="DY98" i="29"/>
  <c r="CV64" i="29"/>
  <c r="DZ64" i="29"/>
  <c r="CT34" i="29"/>
  <c r="CT33" i="29"/>
  <c r="QS88" i="2"/>
  <c r="VL88" i="2"/>
  <c r="WQ88" i="2" s="1"/>
  <c r="RW88" i="2"/>
  <c r="AAF88" i="2" s="1"/>
  <c r="XT5" i="2"/>
  <c r="DZ98" i="29" s="1"/>
  <c r="CU6" i="29"/>
  <c r="DZ48" i="29"/>
  <c r="DZ28" i="29"/>
  <c r="CV28" i="29"/>
  <c r="XU88" i="2"/>
  <c r="CV48" i="29"/>
  <c r="YZ88" i="2"/>
  <c r="DZ92" i="29"/>
  <c r="XU10" i="2"/>
  <c r="YZ82" i="2"/>
  <c r="XU82" i="2"/>
  <c r="QQ100" i="2"/>
  <c r="F27" i="32" s="1"/>
  <c r="AAF82" i="2"/>
  <c r="YZ10" i="2"/>
  <c r="AAF16" i="2"/>
  <c r="CV92" i="29"/>
  <c r="AAG90" i="2"/>
  <c r="MA83" i="2"/>
  <c r="TD83" i="2"/>
  <c r="CW35" i="29"/>
  <c r="EA54" i="29"/>
  <c r="CW70" i="29"/>
  <c r="EA77" i="29"/>
  <c r="EA69" i="29"/>
  <c r="CW65" i="29"/>
  <c r="CW69" i="29"/>
  <c r="CW66" i="29"/>
  <c r="EA65" i="29"/>
  <c r="CW83" i="29"/>
  <c r="CV82" i="29"/>
  <c r="DZ82" i="29"/>
  <c r="CW54" i="29"/>
  <c r="CT14" i="29"/>
  <c r="CT5" i="29"/>
  <c r="EA35" i="29"/>
  <c r="EA19" i="29"/>
  <c r="CW71" i="29"/>
  <c r="CW77" i="29"/>
  <c r="EA70" i="29"/>
  <c r="EA71" i="29"/>
  <c r="EA83" i="29"/>
  <c r="CU7" i="29"/>
  <c r="CU94" i="29"/>
  <c r="DY51" i="29"/>
  <c r="DY94" i="29"/>
  <c r="CV91" i="29"/>
  <c r="DZ91" i="29"/>
  <c r="DZ50" i="29"/>
  <c r="DY7" i="29"/>
  <c r="DZ29" i="29"/>
  <c r="DZ7" i="29"/>
  <c r="DZ52" i="29"/>
  <c r="DZ58" i="29"/>
  <c r="CW18" i="29"/>
  <c r="CV29" i="29"/>
  <c r="CV26" i="29"/>
  <c r="EA26" i="29"/>
  <c r="DZ41" i="29"/>
  <c r="EA9" i="29"/>
  <c r="CW12" i="29"/>
  <c r="DZ32" i="29"/>
  <c r="CV41" i="29"/>
  <c r="CW55" i="29"/>
  <c r="EA13" i="29"/>
  <c r="EA59" i="29"/>
  <c r="EA24" i="29"/>
  <c r="CW87" i="29"/>
  <c r="EA87" i="29"/>
  <c r="CW31" i="29"/>
  <c r="EA31" i="29"/>
  <c r="LZ75" i="2"/>
  <c r="TC75" i="2"/>
  <c r="VM75" i="2" s="1"/>
  <c r="WR75" i="2" s="1"/>
  <c r="CV21" i="29"/>
  <c r="CW40" i="29"/>
  <c r="WN100" i="2"/>
  <c r="D28" i="32" s="1"/>
  <c r="CT20" i="29"/>
  <c r="RW85" i="2"/>
  <c r="AAF85" i="2" s="1"/>
  <c r="DZ49" i="29"/>
  <c r="VL85" i="2"/>
  <c r="WQ85" i="2" s="1"/>
  <c r="CW36" i="29" s="1"/>
  <c r="EA36" i="29"/>
  <c r="EA43" i="29"/>
  <c r="DZ21" i="29"/>
  <c r="CW26" i="29"/>
  <c r="CV23" i="29"/>
  <c r="CV52" i="29"/>
  <c r="CW59" i="29"/>
  <c r="EA17" i="29"/>
  <c r="CW24" i="29"/>
  <c r="EA25" i="29"/>
  <c r="EA55" i="29"/>
  <c r="CW27" i="29"/>
  <c r="EA22" i="29"/>
  <c r="CW25" i="29"/>
  <c r="CV49" i="29"/>
  <c r="EA18" i="29"/>
  <c r="CW62" i="29"/>
  <c r="YY5" i="2"/>
  <c r="CU51" i="29"/>
  <c r="CV32" i="29"/>
  <c r="EA40" i="29"/>
  <c r="CV8" i="29"/>
  <c r="CV50" i="29"/>
  <c r="CX27" i="29"/>
  <c r="EA57" i="29"/>
  <c r="YZ16" i="2"/>
  <c r="EA62" i="29"/>
  <c r="CW57" i="29"/>
  <c r="CW9" i="29"/>
  <c r="EA12" i="29"/>
  <c r="CW43" i="29"/>
  <c r="AAG95" i="2"/>
  <c r="WN3" i="2"/>
  <c r="AAD67" i="2"/>
  <c r="AAD3" i="2" s="1"/>
  <c r="WP5" i="2"/>
  <c r="CV98" i="29" s="1"/>
  <c r="TB3" i="2"/>
  <c r="ZA83" i="2"/>
  <c r="XV83" i="2"/>
  <c r="QT83" i="2"/>
  <c r="RX83" i="2"/>
  <c r="AAG83" i="2" s="1"/>
  <c r="VM83" i="2"/>
  <c r="WR83" i="2" s="1"/>
  <c r="VM93" i="2"/>
  <c r="WR93" i="2" s="1"/>
  <c r="D17" i="32"/>
  <c r="E17" i="32"/>
  <c r="C13" i="32"/>
  <c r="C29" i="32"/>
  <c r="DZ23" i="29"/>
  <c r="D18" i="32"/>
  <c r="D19" i="32" s="1"/>
  <c r="DZ4" i="29"/>
  <c r="CT38" i="29"/>
  <c r="D8" i="32"/>
  <c r="TE65" i="2"/>
  <c r="MB65" i="2"/>
  <c r="TE86" i="2"/>
  <c r="MB86" i="2"/>
  <c r="MC86" i="2" s="1"/>
  <c r="M6" i="28"/>
  <c r="N6" i="28" s="1"/>
  <c r="L6" i="28"/>
  <c r="XV15" i="2"/>
  <c r="XV72" i="2"/>
  <c r="ZA90" i="2"/>
  <c r="XV63" i="2"/>
  <c r="ZA95" i="2"/>
  <c r="T4" i="28"/>
  <c r="DX100" i="29"/>
  <c r="DX3" i="29" s="1"/>
  <c r="XV95" i="2"/>
  <c r="XV90" i="2"/>
  <c r="EB45" i="29" s="1"/>
  <c r="P5" i="28"/>
  <c r="VL84" i="2"/>
  <c r="WQ84" i="2" s="1"/>
  <c r="CW85" i="29" s="1"/>
  <c r="YZ84" i="2"/>
  <c r="XU14" i="2"/>
  <c r="EA39" i="29" s="1"/>
  <c r="TE80" i="2"/>
  <c r="QS84" i="2"/>
  <c r="RX84" i="2" s="1"/>
  <c r="AAG84" i="2" s="1"/>
  <c r="TC61" i="2"/>
  <c r="TC79" i="2"/>
  <c r="VM79" i="2" s="1"/>
  <c r="WR79" i="2" s="1"/>
  <c r="TC90" i="2"/>
  <c r="VM90" i="2" s="1"/>
  <c r="WR90" i="2" s="1"/>
  <c r="CX45" i="29" s="1"/>
  <c r="XU84" i="2"/>
  <c r="EA85" i="29" s="1"/>
  <c r="TC84" i="2"/>
  <c r="LZ63" i="2"/>
  <c r="TC63" i="2"/>
  <c r="VM63" i="2" s="1"/>
  <c r="WR63" i="2" s="1"/>
  <c r="LZ95" i="2"/>
  <c r="MB6" i="2"/>
  <c r="LZ56" i="2"/>
  <c r="TC56" i="2"/>
  <c r="VM56" i="2" s="1"/>
  <c r="WR56" i="2" s="1"/>
  <c r="CX30" i="29" s="1"/>
  <c r="MB46" i="2"/>
  <c r="LZ14" i="2"/>
  <c r="TC14" i="2"/>
  <c r="LZ84" i="2"/>
  <c r="MC81" i="2"/>
  <c r="MB47" i="2"/>
  <c r="MB48" i="2"/>
  <c r="LZ61" i="2"/>
  <c r="LZ79" i="2"/>
  <c r="LZ16" i="2"/>
  <c r="TC16" i="2"/>
  <c r="VM16" i="2" s="1"/>
  <c r="WR16" i="2" s="1"/>
  <c r="XU91" i="2"/>
  <c r="EA89" i="29" s="1"/>
  <c r="XV10" i="2"/>
  <c r="LZ85" i="2"/>
  <c r="TC85" i="2"/>
  <c r="VM85" i="2" s="1"/>
  <c r="WR85" i="2" s="1"/>
  <c r="LZ92" i="2"/>
  <c r="TC92" i="2"/>
  <c r="VM92" i="2" s="1"/>
  <c r="WR92" i="2" s="1"/>
  <c r="MA67" i="2"/>
  <c r="MB11" i="2"/>
  <c r="MB44" i="2"/>
  <c r="MB87" i="2"/>
  <c r="MA71" i="2"/>
  <c r="TD71" i="2"/>
  <c r="MB94" i="2"/>
  <c r="MB74" i="2"/>
  <c r="MB34" i="2"/>
  <c r="MB88" i="2"/>
  <c r="LZ10" i="2"/>
  <c r="TC10" i="2"/>
  <c r="VM10" i="2" s="1"/>
  <c r="WR10" i="2" s="1"/>
  <c r="LZ91" i="2"/>
  <c r="TC91" i="2"/>
  <c r="LZ82" i="2"/>
  <c r="TC82" i="2"/>
  <c r="VM82" i="2" s="1"/>
  <c r="WR82" i="2" s="1"/>
  <c r="CX43" i="29" s="1"/>
  <c r="LZ90" i="2"/>
  <c r="MC80" i="2"/>
  <c r="TF80" i="2"/>
  <c r="MC77" i="2"/>
  <c r="TF77" i="2"/>
  <c r="MC73" i="2"/>
  <c r="TF73" i="2"/>
  <c r="MC69" i="2"/>
  <c r="TF69" i="2"/>
  <c r="MC70" i="2"/>
  <c r="TF70" i="2"/>
  <c r="MC33" i="2"/>
  <c r="TF33" i="2"/>
  <c r="MC66" i="2"/>
  <c r="TF66" i="2"/>
  <c r="MC54" i="2"/>
  <c r="TF54" i="2"/>
  <c r="MB7" i="2"/>
  <c r="TE7" i="2"/>
  <c r="XV73" i="2"/>
  <c r="XV65" i="2"/>
  <c r="XV54" i="2"/>
  <c r="XV80" i="2"/>
  <c r="EB80" i="29" s="1"/>
  <c r="XV86" i="2"/>
  <c r="ZA54" i="2"/>
  <c r="ZA73" i="2"/>
  <c r="XV33" i="2"/>
  <c r="ZA33" i="2"/>
  <c r="ZA80" i="2"/>
  <c r="XV77" i="2"/>
  <c r="ZA77" i="2"/>
  <c r="XV69" i="2"/>
  <c r="XV66" i="2"/>
  <c r="ZA66" i="2"/>
  <c r="QT70" i="2"/>
  <c r="RX70" i="2"/>
  <c r="AAG70" i="2" s="1"/>
  <c r="VM70" i="2"/>
  <c r="WR70" i="2" s="1"/>
  <c r="QT73" i="2"/>
  <c r="RX73" i="2"/>
  <c r="AAG73" i="2" s="1"/>
  <c r="VM73" i="2"/>
  <c r="WR73" i="2" s="1"/>
  <c r="QT33" i="2"/>
  <c r="RX33" i="2"/>
  <c r="AAG33" i="2" s="1"/>
  <c r="VM33" i="2"/>
  <c r="WR33" i="2" s="1"/>
  <c r="QT65" i="2"/>
  <c r="RX65" i="2"/>
  <c r="AAG65" i="2" s="1"/>
  <c r="VM65" i="2"/>
  <c r="WR65" i="2" s="1"/>
  <c r="QT77" i="2"/>
  <c r="RX77" i="2"/>
  <c r="AAG77" i="2" s="1"/>
  <c r="VM77" i="2"/>
  <c r="WR77" i="2" s="1"/>
  <c r="RX69" i="2"/>
  <c r="AAG69" i="2" s="1"/>
  <c r="QT69" i="2"/>
  <c r="VM69" i="2"/>
  <c r="WR69" i="2" s="1"/>
  <c r="QT86" i="2"/>
  <c r="RX86" i="2"/>
  <c r="AAG86" i="2" s="1"/>
  <c r="VM86" i="2"/>
  <c r="WR86" i="2" s="1"/>
  <c r="RX66" i="2"/>
  <c r="AAG66" i="2" s="1"/>
  <c r="QT66" i="2"/>
  <c r="VM66" i="2"/>
  <c r="WR66" i="2" s="1"/>
  <c r="QT54" i="2"/>
  <c r="RX54" i="2"/>
  <c r="AAG54" i="2" s="1"/>
  <c r="VM54" i="2"/>
  <c r="WR54" i="2" s="1"/>
  <c r="XV70" i="2"/>
  <c r="ZA70" i="2"/>
  <c r="XV7" i="2"/>
  <c r="ZA7" i="2"/>
  <c r="QT7" i="2"/>
  <c r="RX7" i="2"/>
  <c r="AAG7" i="2" s="1"/>
  <c r="VM7" i="2"/>
  <c r="WR7" i="2" s="1"/>
  <c r="RX80" i="2"/>
  <c r="AAG80" i="2" s="1"/>
  <c r="QT80" i="2"/>
  <c r="VM80" i="2"/>
  <c r="WR80" i="2" s="1"/>
  <c r="CX80" i="29" s="1"/>
  <c r="ZA65" i="2"/>
  <c r="ZA69" i="2"/>
  <c r="ZA86" i="2"/>
  <c r="RW14" i="2"/>
  <c r="AAF14" i="2" s="1"/>
  <c r="QS14" i="2"/>
  <c r="YZ14" i="2"/>
  <c r="ZA72" i="2"/>
  <c r="MB72" i="2"/>
  <c r="TE72" i="2"/>
  <c r="ZA97" i="2"/>
  <c r="VM72" i="2"/>
  <c r="WR72" i="2" s="1"/>
  <c r="QT72" i="2"/>
  <c r="RX72" i="2"/>
  <c r="AAG72" i="2" s="1"/>
  <c r="RX10" i="2"/>
  <c r="AAG10" i="2" s="1"/>
  <c r="ZA10" i="2"/>
  <c r="MG53" i="2"/>
  <c r="MG8" i="2"/>
  <c r="MG64" i="2"/>
  <c r="MG68" i="2"/>
  <c r="QT10" i="2"/>
  <c r="ZA92" i="2"/>
  <c r="VM97" i="2"/>
  <c r="WR97" i="2" s="1"/>
  <c r="VL14" i="2"/>
  <c r="WQ14" i="2" s="1"/>
  <c r="CW39" i="29" s="1"/>
  <c r="XV97" i="2"/>
  <c r="RX63" i="2"/>
  <c r="AAG63" i="2" s="1"/>
  <c r="XV89" i="2"/>
  <c r="QT63" i="2"/>
  <c r="ZA63" i="2"/>
  <c r="ZA89" i="2"/>
  <c r="YZ91" i="2"/>
  <c r="MB93" i="2"/>
  <c r="TE93" i="2"/>
  <c r="VL91" i="2"/>
  <c r="WQ91" i="2" s="1"/>
  <c r="CW89" i="29" s="1"/>
  <c r="RW91" i="2"/>
  <c r="AAF91" i="2" s="1"/>
  <c r="QS91" i="2"/>
  <c r="XV93" i="2"/>
  <c r="QT93" i="2"/>
  <c r="RX93" i="2"/>
  <c r="AAG93" i="2" s="1"/>
  <c r="ZA93" i="2"/>
  <c r="XV92" i="2"/>
  <c r="XV46" i="2"/>
  <c r="ZA46" i="2"/>
  <c r="RY90" i="2"/>
  <c r="AAH90" i="2" s="1"/>
  <c r="QS61" i="2"/>
  <c r="RX92" i="2"/>
  <c r="AAG92" i="2" s="1"/>
  <c r="RX79" i="2"/>
  <c r="AAG79" i="2" s="1"/>
  <c r="RX56" i="2"/>
  <c r="AAG56" i="2" s="1"/>
  <c r="XV6" i="2"/>
  <c r="XV75" i="2"/>
  <c r="XW48" i="2"/>
  <c r="XV34" i="2"/>
  <c r="XW44" i="2"/>
  <c r="XW24" i="2"/>
  <c r="XW95" i="2"/>
  <c r="XU68" i="2"/>
  <c r="XV82" i="2"/>
  <c r="ZA16" i="2"/>
  <c r="ZA96" i="2"/>
  <c r="XV94" i="2"/>
  <c r="XV47" i="2"/>
  <c r="XW53" i="2"/>
  <c r="XW81" i="2"/>
  <c r="XW74" i="2"/>
  <c r="XW64" i="2"/>
  <c r="XW11" i="2"/>
  <c r="XV87" i="2"/>
  <c r="XU61" i="2"/>
  <c r="XU60" i="2"/>
  <c r="EA11" i="29" s="1"/>
  <c r="XV79" i="2"/>
  <c r="XV56" i="2"/>
  <c r="EB30" i="29" s="1"/>
  <c r="XV71" i="2"/>
  <c r="EB37" i="29" s="1"/>
  <c r="ZA15" i="2"/>
  <c r="R6" i="28"/>
  <c r="J6" i="28"/>
  <c r="MB15" i="2"/>
  <c r="TE15" i="2"/>
  <c r="VM15" i="2"/>
  <c r="WR15" i="2" s="1"/>
  <c r="QT15" i="2"/>
  <c r="RX15" i="2"/>
  <c r="AAG15" i="2" s="1"/>
  <c r="MF89" i="2"/>
  <c r="MF96" i="2"/>
  <c r="H5" i="28"/>
  <c r="QT97" i="2"/>
  <c r="RX97" i="2"/>
  <c r="AAG97" i="2" s="1"/>
  <c r="TE97" i="2"/>
  <c r="MB97" i="2"/>
  <c r="G7" i="28"/>
  <c r="ZA71" i="2"/>
  <c r="QT71" i="2"/>
  <c r="RX71" i="2"/>
  <c r="AAG71" i="2" s="1"/>
  <c r="VM71" i="2"/>
  <c r="WR71" i="2" s="1"/>
  <c r="CX37" i="29" s="1"/>
  <c r="XV96" i="2"/>
  <c r="LZ5" i="2"/>
  <c r="TC5" i="2"/>
  <c r="LZ60" i="2"/>
  <c r="TC60" i="2"/>
  <c r="XV16" i="2"/>
  <c r="ZA82" i="2"/>
  <c r="ZA34" i="2"/>
  <c r="ZB74" i="2"/>
  <c r="ZB95" i="2"/>
  <c r="ZA94" i="2"/>
  <c r="ZA56" i="2"/>
  <c r="XS67" i="2"/>
  <c r="DY88" i="29" s="1"/>
  <c r="YX67" i="2"/>
  <c r="YX3" i="2" s="1"/>
  <c r="ZA47" i="2"/>
  <c r="ZB81" i="2"/>
  <c r="VM96" i="2"/>
  <c r="WR96" i="2" s="1"/>
  <c r="ZB53" i="2"/>
  <c r="ZB64" i="2"/>
  <c r="ZA75" i="2"/>
  <c r="ZA79" i="2"/>
  <c r="YZ68" i="2"/>
  <c r="ZB44" i="2"/>
  <c r="YZ60" i="2"/>
  <c r="ZA6" i="2"/>
  <c r="ZB48" i="2"/>
  <c r="ZB24" i="2"/>
  <c r="ZB11" i="2"/>
  <c r="ZA87" i="2"/>
  <c r="YZ61" i="2"/>
  <c r="QT75" i="2"/>
  <c r="QT6" i="2"/>
  <c r="QU24" i="2"/>
  <c r="QT34" i="2"/>
  <c r="QU53" i="2"/>
  <c r="QT94" i="2"/>
  <c r="QT89" i="2"/>
  <c r="QT92" i="2"/>
  <c r="QU90" i="2"/>
  <c r="QU95" i="2"/>
  <c r="QU11" i="2"/>
  <c r="QU44" i="2"/>
  <c r="QT46" i="2"/>
  <c r="QT16" i="2"/>
  <c r="QU81" i="2"/>
  <c r="RX89" i="2"/>
  <c r="AAG89" i="2" s="1"/>
  <c r="RX16" i="2"/>
  <c r="AAG16" i="2" s="1"/>
  <c r="VM89" i="2"/>
  <c r="WR89" i="2" s="1"/>
  <c r="QT85" i="2"/>
  <c r="RX85" i="2"/>
  <c r="QT82" i="2"/>
  <c r="RX82" i="2"/>
  <c r="AAG82" i="2" s="1"/>
  <c r="QT79" i="2"/>
  <c r="QU48" i="2"/>
  <c r="QT47" i="2"/>
  <c r="QT87" i="2"/>
  <c r="QU74" i="2"/>
  <c r="QU64" i="2"/>
  <c r="QT56" i="2"/>
  <c r="QT96" i="2"/>
  <c r="RX96" i="2"/>
  <c r="AAG96" i="2" s="1"/>
  <c r="QS60" i="2"/>
  <c r="VL60" i="2"/>
  <c r="WQ60" i="2" s="1"/>
  <c r="CW11" i="29" s="1"/>
  <c r="RW60" i="2"/>
  <c r="AAF60" i="2" s="1"/>
  <c r="QS68" i="2"/>
  <c r="RW68" i="2"/>
  <c r="AAF68" i="2" s="1"/>
  <c r="TC68" i="2"/>
  <c r="RW61" i="2"/>
  <c r="AAF61" i="2" s="1"/>
  <c r="QS5" i="2"/>
  <c r="RW5" i="2"/>
  <c r="AAF5" i="2" s="1"/>
  <c r="VL5" i="2"/>
  <c r="VL68" i="2"/>
  <c r="WQ68" i="2" s="1"/>
  <c r="VL61" i="2"/>
  <c r="WQ61" i="2" s="1"/>
  <c r="CW58" i="29" s="1"/>
  <c r="TD44" i="2"/>
  <c r="VN44" i="2" s="1"/>
  <c r="WS44" i="2" s="1"/>
  <c r="TD24" i="2"/>
  <c r="VN24" i="2" s="1"/>
  <c r="WS24" i="2" s="1"/>
  <c r="TD67" i="2"/>
  <c r="TD48" i="2"/>
  <c r="VN48" i="2" s="1"/>
  <c r="WS48" i="2" s="1"/>
  <c r="VN53" i="2"/>
  <c r="WS53" i="2" s="1"/>
  <c r="TD74" i="2"/>
  <c r="VN74" i="2" s="1"/>
  <c r="WS74" i="2" s="1"/>
  <c r="TD11" i="2"/>
  <c r="VN11" i="2" s="1"/>
  <c r="WS11" i="2" s="1"/>
  <c r="TD64" i="2"/>
  <c r="VN64" i="2" s="1"/>
  <c r="WS64" i="2" s="1"/>
  <c r="WO67" i="2"/>
  <c r="TD96" i="2"/>
  <c r="TD8" i="2"/>
  <c r="TD88" i="2"/>
  <c r="TD89" i="2"/>
  <c r="QR67" i="2"/>
  <c r="QR3" i="2" s="1"/>
  <c r="RV67" i="2"/>
  <c r="RV3" i="2" s="1"/>
  <c r="VK67" i="2"/>
  <c r="VK3" i="2" s="1"/>
  <c r="OK67" i="2"/>
  <c r="VN81" i="2"/>
  <c r="WS81" i="2" s="1"/>
  <c r="RX34" i="2"/>
  <c r="AAG34" i="2" s="1"/>
  <c r="RY95" i="2"/>
  <c r="AAH95" i="2" s="1"/>
  <c r="RX47" i="2"/>
  <c r="AAG47" i="2" s="1"/>
  <c r="RX6" i="2"/>
  <c r="AAG6" i="2" s="1"/>
  <c r="RY64" i="2"/>
  <c r="AAH64" i="2" s="1"/>
  <c r="RY11" i="2"/>
  <c r="AAH11" i="2" s="1"/>
  <c r="RY74" i="2"/>
  <c r="AAH74" i="2" s="1"/>
  <c r="RX87" i="2"/>
  <c r="AAG87" i="2" s="1"/>
  <c r="VM34" i="2"/>
  <c r="WR34" i="2" s="1"/>
  <c r="VM87" i="2"/>
  <c r="WR87" i="2" s="1"/>
  <c r="VM94" i="2"/>
  <c r="WR94" i="2" s="1"/>
  <c r="RX46" i="2"/>
  <c r="AAG46" i="2" s="1"/>
  <c r="RY48" i="2"/>
  <c r="AAH48" i="2" s="1"/>
  <c r="RY44" i="2"/>
  <c r="AAH44" i="2" s="1"/>
  <c r="RX94" i="2"/>
  <c r="AAG94" i="2" s="1"/>
  <c r="RX75" i="2"/>
  <c r="AAG75" i="2" s="1"/>
  <c r="VM47" i="2"/>
  <c r="WR47" i="2" s="1"/>
  <c r="RY81" i="2"/>
  <c r="AAH81" i="2" s="1"/>
  <c r="RY24" i="2"/>
  <c r="AAH24" i="2" s="1"/>
  <c r="RY53" i="2"/>
  <c r="AAH53" i="2" s="1"/>
  <c r="VM46" i="2"/>
  <c r="WR46" i="2" s="1"/>
  <c r="VM6" i="2"/>
  <c r="WR6" i="2" s="1"/>
  <c r="TE94" i="2"/>
  <c r="TE47" i="2"/>
  <c r="TE34" i="2"/>
  <c r="TE6" i="2"/>
  <c r="TE46" i="2"/>
  <c r="TE87" i="2"/>
  <c r="VN59" i="2" l="1"/>
  <c r="WS59" i="2" s="1"/>
  <c r="ZC59" i="2" s="1"/>
  <c r="ZB59" i="2"/>
  <c r="MB59" i="2"/>
  <c r="TE59" i="2"/>
  <c r="QU59" i="2"/>
  <c r="RY59" i="2"/>
  <c r="AAH59" i="2" s="1"/>
  <c r="XX59" i="2"/>
  <c r="CW61" i="29"/>
  <c r="EA61" i="29"/>
  <c r="CW47" i="29"/>
  <c r="EA16" i="29"/>
  <c r="CU10" i="29"/>
  <c r="CU88" i="29"/>
  <c r="DY67" i="29"/>
  <c r="DY10" i="29"/>
  <c r="CW73" i="29"/>
  <c r="EA73" i="29"/>
  <c r="CW60" i="29"/>
  <c r="EA60" i="29"/>
  <c r="CU68" i="29"/>
  <c r="CU67" i="29"/>
  <c r="DY90" i="29"/>
  <c r="DY68" i="29"/>
  <c r="CV95" i="29"/>
  <c r="DZ95" i="29"/>
  <c r="CU56" i="29"/>
  <c r="CU90" i="29"/>
  <c r="CW86" i="29"/>
  <c r="CW92" i="29"/>
  <c r="EA92" i="29"/>
  <c r="XV8" i="2"/>
  <c r="EB22" i="29" s="1"/>
  <c r="CW16" i="29"/>
  <c r="DY74" i="29"/>
  <c r="DY56" i="29"/>
  <c r="EA79" i="29"/>
  <c r="CU53" i="29"/>
  <c r="CU74" i="29"/>
  <c r="EA75" i="29"/>
  <c r="CW75" i="29"/>
  <c r="EA15" i="29"/>
  <c r="DZ96" i="29"/>
  <c r="CV96" i="29"/>
  <c r="EA84" i="29"/>
  <c r="DY81" i="29"/>
  <c r="DY53" i="29"/>
  <c r="EA8" i="29"/>
  <c r="CW8" i="29"/>
  <c r="EA44" i="29"/>
  <c r="CW44" i="29"/>
  <c r="CW15" i="29"/>
  <c r="CU93" i="29"/>
  <c r="CU81" i="29"/>
  <c r="EA86" i="29"/>
  <c r="DZ97" i="29"/>
  <c r="EA63" i="29"/>
  <c r="EA46" i="29"/>
  <c r="CW46" i="29"/>
  <c r="CW63" i="29"/>
  <c r="CW79" i="29"/>
  <c r="CV97" i="29"/>
  <c r="EA47" i="29"/>
  <c r="QT8" i="2"/>
  <c r="QU8" i="2" s="1"/>
  <c r="RX8" i="2"/>
  <c r="AAG8" i="2" s="1"/>
  <c r="ZA8" i="2"/>
  <c r="LZ3" i="2"/>
  <c r="OL66" i="2"/>
  <c r="OK3" i="2"/>
  <c r="DZ94" i="29"/>
  <c r="EA42" i="29"/>
  <c r="CW72" i="29"/>
  <c r="DY33" i="29"/>
  <c r="DY93" i="29"/>
  <c r="CW42" i="29"/>
  <c r="CX47" i="29"/>
  <c r="CW84" i="29"/>
  <c r="EA72" i="29"/>
  <c r="CU34" i="29"/>
  <c r="CU33" i="29"/>
  <c r="TD95" i="2"/>
  <c r="VN95" i="2" s="1"/>
  <c r="WS95" i="2" s="1"/>
  <c r="XX95" i="2" s="1"/>
  <c r="EA64" i="29"/>
  <c r="CW64" i="29"/>
  <c r="QT88" i="2"/>
  <c r="VN88" i="2" s="1"/>
  <c r="WS88" i="2" s="1"/>
  <c r="RX88" i="2"/>
  <c r="AAG88" i="2" s="1"/>
  <c r="VM88" i="2"/>
  <c r="WR88" i="2" s="1"/>
  <c r="CW28" i="29"/>
  <c r="XU5" i="2"/>
  <c r="EA98" i="29" s="1"/>
  <c r="CV6" i="29"/>
  <c r="EA48" i="29"/>
  <c r="DZ51" i="29"/>
  <c r="DZ6" i="29"/>
  <c r="EA28" i="29"/>
  <c r="DY5" i="29"/>
  <c r="DY34" i="29"/>
  <c r="CW48" i="29"/>
  <c r="ZA88" i="2"/>
  <c r="XV88" i="2"/>
  <c r="QR100" i="2"/>
  <c r="G27" i="32" s="1"/>
  <c r="XV85" i="2"/>
  <c r="EB47" i="29" s="1"/>
  <c r="MB83" i="2"/>
  <c r="TE83" i="2"/>
  <c r="AAG85" i="2"/>
  <c r="CX35" i="29"/>
  <c r="CX54" i="29"/>
  <c r="CX77" i="29"/>
  <c r="CX71" i="29"/>
  <c r="CX70" i="29"/>
  <c r="EB66" i="29"/>
  <c r="EB71" i="29"/>
  <c r="EB65" i="29"/>
  <c r="TD56" i="2"/>
  <c r="VN56" i="2" s="1"/>
  <c r="WS56" i="2" s="1"/>
  <c r="CY30" i="29" s="1"/>
  <c r="TD63" i="2"/>
  <c r="VN63" i="2" s="1"/>
  <c r="WS63" i="2" s="1"/>
  <c r="CX83" i="29"/>
  <c r="CV7" i="29"/>
  <c r="CV94" i="29"/>
  <c r="EA82" i="29"/>
  <c r="CW91" i="29"/>
  <c r="CU14" i="29"/>
  <c r="CU5" i="29"/>
  <c r="EB54" i="29"/>
  <c r="EB70" i="29"/>
  <c r="CX66" i="29"/>
  <c r="CX69" i="29"/>
  <c r="CX65" i="29"/>
  <c r="EB69" i="29"/>
  <c r="EB77" i="29"/>
  <c r="EB83" i="29"/>
  <c r="CW82" i="29"/>
  <c r="EA91" i="29"/>
  <c r="EB18" i="29"/>
  <c r="EB9" i="29"/>
  <c r="CW13" i="29"/>
  <c r="EA29" i="29"/>
  <c r="CW29" i="29"/>
  <c r="EA50" i="29"/>
  <c r="DY20" i="29"/>
  <c r="DY14" i="29"/>
  <c r="EA52" i="29"/>
  <c r="EA58" i="29"/>
  <c r="EA7" i="29"/>
  <c r="CW50" i="29"/>
  <c r="CX19" i="29"/>
  <c r="CX26" i="29"/>
  <c r="EB35" i="29"/>
  <c r="EB12" i="29"/>
  <c r="EB26" i="29"/>
  <c r="ZA85" i="2"/>
  <c r="CW32" i="29"/>
  <c r="EB43" i="29"/>
  <c r="EB19" i="29"/>
  <c r="CW19" i="29"/>
  <c r="CX25" i="29"/>
  <c r="WO100" i="2"/>
  <c r="E28" i="32" s="1"/>
  <c r="CU20" i="29"/>
  <c r="CX24" i="29"/>
  <c r="EC27" i="29"/>
  <c r="EB25" i="29"/>
  <c r="EB24" i="29"/>
  <c r="TD10" i="2"/>
  <c r="VN10" i="2" s="1"/>
  <c r="WS10" i="2" s="1"/>
  <c r="D12" i="32"/>
  <c r="EB40" i="29"/>
  <c r="EB31" i="29"/>
  <c r="CX55" i="29"/>
  <c r="CX17" i="29"/>
  <c r="CX13" i="29"/>
  <c r="CX59" i="29"/>
  <c r="EB55" i="29"/>
  <c r="CX57" i="29"/>
  <c r="EB13" i="29"/>
  <c r="EB59" i="29"/>
  <c r="CV4" i="29"/>
  <c r="CV51" i="29"/>
  <c r="CW21" i="29"/>
  <c r="CX40" i="29"/>
  <c r="CW41" i="29"/>
  <c r="EB27" i="29"/>
  <c r="CX12" i="29"/>
  <c r="CX31" i="29"/>
  <c r="CX87" i="29"/>
  <c r="CW23" i="29"/>
  <c r="CW52" i="29"/>
  <c r="EA49" i="29"/>
  <c r="EB17" i="29"/>
  <c r="CX62" i="29"/>
  <c r="EB62" i="29"/>
  <c r="CX36" i="29"/>
  <c r="MA75" i="2"/>
  <c r="TD75" i="2"/>
  <c r="VN75" i="2" s="1"/>
  <c r="WS75" i="2" s="1"/>
  <c r="CW49" i="29"/>
  <c r="EB57" i="29"/>
  <c r="EB87" i="29"/>
  <c r="CX9" i="29"/>
  <c r="EA21" i="29"/>
  <c r="EA41" i="29"/>
  <c r="EA32" i="29"/>
  <c r="CY27" i="29"/>
  <c r="TD85" i="2"/>
  <c r="VN85" i="2" s="1"/>
  <c r="WS85" i="2" s="1"/>
  <c r="EB36" i="29"/>
  <c r="CX18" i="29"/>
  <c r="YZ5" i="2"/>
  <c r="TC3" i="2"/>
  <c r="WO3" i="2"/>
  <c r="AAE67" i="2"/>
  <c r="AAE3" i="2" s="1"/>
  <c r="WQ5" i="2"/>
  <c r="CW97" i="29" s="1"/>
  <c r="XS100" i="2"/>
  <c r="D13" i="32" s="1"/>
  <c r="XS3" i="2"/>
  <c r="XW83" i="2"/>
  <c r="ZB83" i="2"/>
  <c r="RY83" i="2"/>
  <c r="AAH83" i="2" s="1"/>
  <c r="QU83" i="2"/>
  <c r="VN83" i="2"/>
  <c r="WS83" i="2" s="1"/>
  <c r="XW93" i="2"/>
  <c r="ZB93" i="2"/>
  <c r="E18" i="32"/>
  <c r="E19" i="32" s="1"/>
  <c r="F17" i="32"/>
  <c r="EA23" i="29"/>
  <c r="TF65" i="2"/>
  <c r="MC65" i="2"/>
  <c r="TF86" i="2"/>
  <c r="DY38" i="29"/>
  <c r="CW4" i="29"/>
  <c r="CU38" i="29"/>
  <c r="E8" i="32"/>
  <c r="EA4" i="29"/>
  <c r="M7" i="28"/>
  <c r="N7" i="28" s="1"/>
  <c r="L7" i="28"/>
  <c r="XW97" i="2"/>
  <c r="XW90" i="2"/>
  <c r="EC45" i="29" s="1"/>
  <c r="U4" i="28"/>
  <c r="TD84" i="2"/>
  <c r="ZB90" i="2"/>
  <c r="CT100" i="29"/>
  <c r="CT3" i="29" s="1"/>
  <c r="P6" i="28"/>
  <c r="I5" i="28"/>
  <c r="XV84" i="2"/>
  <c r="EB85" i="29" s="1"/>
  <c r="ZA84" i="2"/>
  <c r="VM84" i="2"/>
  <c r="WR84" i="2" s="1"/>
  <c r="CX85" i="29" s="1"/>
  <c r="QT84" i="2"/>
  <c r="RY84" i="2" s="1"/>
  <c r="AAH84" i="2" s="1"/>
  <c r="TD79" i="2"/>
  <c r="VN79" i="2" s="1"/>
  <c r="WS79" i="2" s="1"/>
  <c r="TD61" i="2"/>
  <c r="TD82" i="2"/>
  <c r="VN82" i="2" s="1"/>
  <c r="WS82" i="2" s="1"/>
  <c r="RX14" i="2"/>
  <c r="AAG14" i="2" s="1"/>
  <c r="QT14" i="2"/>
  <c r="XV14" i="2"/>
  <c r="EB39" i="29" s="1"/>
  <c r="TD90" i="2"/>
  <c r="VN90" i="2" s="1"/>
  <c r="WS90" i="2" s="1"/>
  <c r="CY45" i="29" s="1"/>
  <c r="XW63" i="2"/>
  <c r="MA63" i="2"/>
  <c r="MA95" i="2"/>
  <c r="ZB56" i="2"/>
  <c r="MA60" i="2"/>
  <c r="MA5" i="2"/>
  <c r="XV91" i="2"/>
  <c r="EB89" i="29" s="1"/>
  <c r="MA82" i="2"/>
  <c r="TE82" i="2" s="1"/>
  <c r="MA10" i="2"/>
  <c r="MC74" i="2"/>
  <c r="MB71" i="2"/>
  <c r="TE71" i="2"/>
  <c r="MC87" i="2"/>
  <c r="MC44" i="2"/>
  <c r="MC11" i="2"/>
  <c r="MA92" i="2"/>
  <c r="TD92" i="2"/>
  <c r="VN92" i="2" s="1"/>
  <c r="WS92" i="2" s="1"/>
  <c r="MC48" i="2"/>
  <c r="MD81" i="2"/>
  <c r="MA84" i="2"/>
  <c r="MA14" i="2"/>
  <c r="TD14" i="2"/>
  <c r="XW10" i="2"/>
  <c r="MA90" i="2"/>
  <c r="MA91" i="2"/>
  <c r="TD91" i="2"/>
  <c r="MC88" i="2"/>
  <c r="MC34" i="2"/>
  <c r="MC94" i="2"/>
  <c r="MB67" i="2"/>
  <c r="MA85" i="2"/>
  <c r="MA16" i="2"/>
  <c r="TD16" i="2"/>
  <c r="VN16" i="2" s="1"/>
  <c r="WS16" i="2" s="1"/>
  <c r="MA79" i="2"/>
  <c r="MA61" i="2"/>
  <c r="MC47" i="2"/>
  <c r="MC46" i="2"/>
  <c r="MA56" i="2"/>
  <c r="MC6" i="2"/>
  <c r="MD86" i="2"/>
  <c r="TG86" i="2"/>
  <c r="MD80" i="2"/>
  <c r="TG80" i="2"/>
  <c r="MD77" i="2"/>
  <c r="TG77" i="2"/>
  <c r="MD73" i="2"/>
  <c r="TG73" i="2"/>
  <c r="MD70" i="2"/>
  <c r="TG70" i="2"/>
  <c r="MD33" i="2"/>
  <c r="TG33" i="2"/>
  <c r="MD69" i="2"/>
  <c r="TG69" i="2"/>
  <c r="MD66" i="2"/>
  <c r="TG66" i="2"/>
  <c r="MD54" i="2"/>
  <c r="TG54" i="2"/>
  <c r="MC7" i="2"/>
  <c r="TF7" i="2"/>
  <c r="XW77" i="2"/>
  <c r="XW7" i="2"/>
  <c r="XW54" i="2"/>
  <c r="XW70" i="2"/>
  <c r="ZB86" i="2"/>
  <c r="ZB65" i="2"/>
  <c r="ZB80" i="2"/>
  <c r="ZB54" i="2"/>
  <c r="XW86" i="2"/>
  <c r="ZB77" i="2"/>
  <c r="XW65" i="2"/>
  <c r="ZB70" i="2"/>
  <c r="QU7" i="2"/>
  <c r="RY7" i="2"/>
  <c r="AAH7" i="2" s="1"/>
  <c r="VN7" i="2"/>
  <c r="WS7" i="2" s="1"/>
  <c r="QU66" i="2"/>
  <c r="RY66" i="2"/>
  <c r="AAH66" i="2" s="1"/>
  <c r="VN66" i="2"/>
  <c r="WS66" i="2" s="1"/>
  <c r="QU69" i="2"/>
  <c r="RY69" i="2"/>
  <c r="AAH69" i="2" s="1"/>
  <c r="VN69" i="2"/>
  <c r="WS69" i="2" s="1"/>
  <c r="XW80" i="2"/>
  <c r="EC80" i="29" s="1"/>
  <c r="QU80" i="2"/>
  <c r="RY80" i="2"/>
  <c r="AAH80" i="2" s="1"/>
  <c r="VN80" i="2"/>
  <c r="WS80" i="2" s="1"/>
  <c r="CY80" i="29" s="1"/>
  <c r="ZB7" i="2"/>
  <c r="QU54" i="2"/>
  <c r="RY54" i="2"/>
  <c r="AAH54" i="2" s="1"/>
  <c r="VN54" i="2"/>
  <c r="WS54" i="2" s="1"/>
  <c r="ZB66" i="2"/>
  <c r="XW66" i="2"/>
  <c r="QU86" i="2"/>
  <c r="RY86" i="2"/>
  <c r="AAH86" i="2" s="1"/>
  <c r="VN86" i="2"/>
  <c r="WS86" i="2" s="1"/>
  <c r="ZB69" i="2"/>
  <c r="XW69" i="2"/>
  <c r="RY77" i="2"/>
  <c r="AAH77" i="2" s="1"/>
  <c r="QU77" i="2"/>
  <c r="VN77" i="2"/>
  <c r="WS77" i="2" s="1"/>
  <c r="RY65" i="2"/>
  <c r="AAH65" i="2" s="1"/>
  <c r="QU65" i="2"/>
  <c r="VN65" i="2"/>
  <c r="WS65" i="2" s="1"/>
  <c r="XW33" i="2"/>
  <c r="ZB33" i="2"/>
  <c r="QU33" i="2"/>
  <c r="RY33" i="2"/>
  <c r="AAH33" i="2" s="1"/>
  <c r="VN33" i="2"/>
  <c r="WS33" i="2" s="1"/>
  <c r="ZB73" i="2"/>
  <c r="XW73" i="2"/>
  <c r="QU73" i="2"/>
  <c r="RY73" i="2"/>
  <c r="AAH73" i="2" s="1"/>
  <c r="VN73" i="2"/>
  <c r="WS73" i="2" s="1"/>
  <c r="QU70" i="2"/>
  <c r="RY70" i="2"/>
  <c r="AAH70" i="2" s="1"/>
  <c r="VN70" i="2"/>
  <c r="WS70" i="2" s="1"/>
  <c r="VN97" i="2"/>
  <c r="WS97" i="2" s="1"/>
  <c r="VM14" i="2"/>
  <c r="WR14" i="2" s="1"/>
  <c r="CX39" i="29" s="1"/>
  <c r="ZA14" i="2"/>
  <c r="ZB97" i="2"/>
  <c r="MC72" i="2"/>
  <c r="TF72" i="2"/>
  <c r="ZB72" i="2"/>
  <c r="XW72" i="2"/>
  <c r="QU72" i="2"/>
  <c r="RY72" i="2"/>
  <c r="AAH72" i="2" s="1"/>
  <c r="VN72" i="2"/>
  <c r="WS72" i="2" s="1"/>
  <c r="MG89" i="2"/>
  <c r="MH68" i="2"/>
  <c r="MH64" i="2"/>
  <c r="MH8" i="2"/>
  <c r="MH53" i="2"/>
  <c r="MG96" i="2"/>
  <c r="RY10" i="2"/>
  <c r="AAH10" i="2" s="1"/>
  <c r="QU10" i="2"/>
  <c r="RY63" i="2"/>
  <c r="AAH63" i="2" s="1"/>
  <c r="ZB10" i="2"/>
  <c r="QU63" i="2"/>
  <c r="ZB63" i="2"/>
  <c r="ZB82" i="2"/>
  <c r="MC93" i="2"/>
  <c r="TF93" i="2"/>
  <c r="ZB85" i="2"/>
  <c r="ZA91" i="2"/>
  <c r="VM91" i="2"/>
  <c r="WR91" i="2" s="1"/>
  <c r="CX89" i="29" s="1"/>
  <c r="RX91" i="2"/>
  <c r="AAG91" i="2" s="1"/>
  <c r="XW82" i="2"/>
  <c r="QT91" i="2"/>
  <c r="XW85" i="2"/>
  <c r="QU93" i="2"/>
  <c r="RY93" i="2"/>
  <c r="AAH93" i="2" s="1"/>
  <c r="VN93" i="2"/>
  <c r="WS93" i="2" s="1"/>
  <c r="VN47" i="2"/>
  <c r="WS47" i="2" s="1"/>
  <c r="VN46" i="2"/>
  <c r="WS46" i="2" s="1"/>
  <c r="RZ90" i="2"/>
  <c r="AAI90" i="2" s="1"/>
  <c r="RY89" i="2"/>
  <c r="AAH89" i="2" s="1"/>
  <c r="QT61" i="2"/>
  <c r="RY16" i="2"/>
  <c r="AAH16" i="2" s="1"/>
  <c r="RY92" i="2"/>
  <c r="AAH92" i="2" s="1"/>
  <c r="VN94" i="2"/>
  <c r="WS94" i="2" s="1"/>
  <c r="VN34" i="2"/>
  <c r="WS34" i="2" s="1"/>
  <c r="XW6" i="2"/>
  <c r="XW75" i="2"/>
  <c r="XW47" i="2"/>
  <c r="XW94" i="2"/>
  <c r="XW34" i="2"/>
  <c r="XX53" i="2"/>
  <c r="XX48" i="2"/>
  <c r="XX24" i="2"/>
  <c r="XV61" i="2"/>
  <c r="EB61" i="29" s="1"/>
  <c r="XW89" i="2"/>
  <c r="XW92" i="2"/>
  <c r="ZB71" i="2"/>
  <c r="XW46" i="2"/>
  <c r="XW87" i="2"/>
  <c r="XX81" i="2"/>
  <c r="XX64" i="2"/>
  <c r="XX11" i="2"/>
  <c r="XX74" i="2"/>
  <c r="XX44" i="2"/>
  <c r="XV68" i="2"/>
  <c r="XV60" i="2"/>
  <c r="EB11" i="29" s="1"/>
  <c r="XW16" i="2"/>
  <c r="ZB96" i="2"/>
  <c r="ZB79" i="2"/>
  <c r="XW56" i="2"/>
  <c r="EC30" i="29" s="1"/>
  <c r="ZB8" i="2"/>
  <c r="XW15" i="2"/>
  <c r="R7" i="28"/>
  <c r="J7" i="28"/>
  <c r="MC15" i="2"/>
  <c r="TF15" i="2"/>
  <c r="ZB15" i="2"/>
  <c r="RY15" i="2"/>
  <c r="AAH15" i="2" s="1"/>
  <c r="QU15" i="2"/>
  <c r="VN15" i="2"/>
  <c r="WS15" i="2" s="1"/>
  <c r="H6" i="28"/>
  <c r="TF97" i="2"/>
  <c r="MC97" i="2"/>
  <c r="QU97" i="2"/>
  <c r="RY97" i="2"/>
  <c r="AAH97" i="2" s="1"/>
  <c r="G8" i="28"/>
  <c r="TD60" i="2"/>
  <c r="XW71" i="2"/>
  <c r="EC37" i="29" s="1"/>
  <c r="RY71" i="2"/>
  <c r="AAH71" i="2" s="1"/>
  <c r="QU71" i="2"/>
  <c r="VN71" i="2"/>
  <c r="WS71" i="2" s="1"/>
  <c r="CY37" i="29" s="1"/>
  <c r="TD5" i="2"/>
  <c r="XW79" i="2"/>
  <c r="XW8" i="2"/>
  <c r="VN89" i="2"/>
  <c r="WS89" i="2" s="1"/>
  <c r="XW96" i="2"/>
  <c r="TD68" i="2"/>
  <c r="VN96" i="2"/>
  <c r="WS96" i="2" s="1"/>
  <c r="ZB47" i="2"/>
  <c r="ZC53" i="2"/>
  <c r="ZB46" i="2"/>
  <c r="ZB34" i="2"/>
  <c r="ZB16" i="2"/>
  <c r="ZB94" i="2"/>
  <c r="XT67" i="2"/>
  <c r="DZ88" i="29" s="1"/>
  <c r="YY67" i="2"/>
  <c r="YY3" i="2" s="1"/>
  <c r="ZB6" i="2"/>
  <c r="ZC64" i="2"/>
  <c r="ZC44" i="2"/>
  <c r="ZC81" i="2"/>
  <c r="ZB75" i="2"/>
  <c r="ZB87" i="2"/>
  <c r="ZC24" i="2"/>
  <c r="ZC48" i="2"/>
  <c r="ZA60" i="2"/>
  <c r="ZC11" i="2"/>
  <c r="ZA61" i="2"/>
  <c r="ZB89" i="2"/>
  <c r="ZC74" i="2"/>
  <c r="ZB92" i="2"/>
  <c r="ZA68" i="2"/>
  <c r="QU96" i="2"/>
  <c r="RY96" i="2"/>
  <c r="AAH96" i="2" s="1"/>
  <c r="QU56" i="2"/>
  <c r="QV64" i="2"/>
  <c r="QV74" i="2"/>
  <c r="QU87" i="2"/>
  <c r="QU47" i="2"/>
  <c r="QV48" i="2"/>
  <c r="QU79" i="2"/>
  <c r="QU85" i="2"/>
  <c r="RY85" i="2"/>
  <c r="AAH85" i="2" s="1"/>
  <c r="RY56" i="2"/>
  <c r="AAH56" i="2" s="1"/>
  <c r="RY79" i="2"/>
  <c r="AAH79" i="2" s="1"/>
  <c r="VM68" i="2"/>
  <c r="WR68" i="2" s="1"/>
  <c r="QU82" i="2"/>
  <c r="RY82" i="2"/>
  <c r="AAH82" i="2" s="1"/>
  <c r="QV81" i="2"/>
  <c r="QU16" i="2"/>
  <c r="QU46" i="2"/>
  <c r="QV44" i="2"/>
  <c r="QV11" i="2"/>
  <c r="QV95" i="2"/>
  <c r="QV90" i="2"/>
  <c r="QU92" i="2"/>
  <c r="QU89" i="2"/>
  <c r="QU94" i="2"/>
  <c r="QV53" i="2"/>
  <c r="QU34" i="2"/>
  <c r="QV24" i="2"/>
  <c r="QU6" i="2"/>
  <c r="QU75" i="2"/>
  <c r="QT60" i="2"/>
  <c r="VM60" i="2"/>
  <c r="WR60" i="2" s="1"/>
  <c r="CX11" i="29" s="1"/>
  <c r="RX60" i="2"/>
  <c r="AAG60" i="2" s="1"/>
  <c r="QT5" i="2"/>
  <c r="RX5" i="2"/>
  <c r="AAG5" i="2" s="1"/>
  <c r="VM5" i="2"/>
  <c r="RX61" i="2"/>
  <c r="AAG61" i="2" s="1"/>
  <c r="QT68" i="2"/>
  <c r="RX68" i="2"/>
  <c r="AAG68" i="2" s="1"/>
  <c r="VM61" i="2"/>
  <c r="WR61" i="2" s="1"/>
  <c r="CX58" i="29" s="1"/>
  <c r="TE88" i="2"/>
  <c r="TE74" i="2"/>
  <c r="VO74" i="2" s="1"/>
  <c r="WT74" i="2" s="1"/>
  <c r="TE64" i="2"/>
  <c r="VO64" i="2" s="1"/>
  <c r="WT64" i="2" s="1"/>
  <c r="TE48" i="2"/>
  <c r="VO48" i="2" s="1"/>
  <c r="WT48" i="2" s="1"/>
  <c r="TE67" i="2"/>
  <c r="TE81" i="2"/>
  <c r="VO81" i="2" s="1"/>
  <c r="WT81" i="2" s="1"/>
  <c r="TE11" i="2"/>
  <c r="VO11" i="2" s="1"/>
  <c r="WT11" i="2" s="1"/>
  <c r="WP67" i="2"/>
  <c r="QS67" i="2"/>
  <c r="QS3" i="2" s="1"/>
  <c r="RW67" i="2"/>
  <c r="RW3" i="2" s="1"/>
  <c r="VL67" i="2"/>
  <c r="VL3" i="2" s="1"/>
  <c r="TE89" i="2"/>
  <c r="TE8" i="2"/>
  <c r="TE44" i="2"/>
  <c r="VO44" i="2" s="1"/>
  <c r="WT44" i="2" s="1"/>
  <c r="TE24" i="2"/>
  <c r="VO24" i="2" s="1"/>
  <c r="WT24" i="2" s="1"/>
  <c r="TE96" i="2"/>
  <c r="TE53" i="2"/>
  <c r="VO53" i="2" s="1"/>
  <c r="WT53" i="2" s="1"/>
  <c r="OL67" i="2"/>
  <c r="RZ53" i="2"/>
  <c r="AAI53" i="2" s="1"/>
  <c r="RZ24" i="2"/>
  <c r="AAI24" i="2" s="1"/>
  <c r="RZ48" i="2"/>
  <c r="AAI48" i="2" s="1"/>
  <c r="RY87" i="2"/>
  <c r="AAH87" i="2" s="1"/>
  <c r="RZ64" i="2"/>
  <c r="AAI64" i="2" s="1"/>
  <c r="RY47" i="2"/>
  <c r="AAH47" i="2" s="1"/>
  <c r="RY34" i="2"/>
  <c r="AAH34" i="2" s="1"/>
  <c r="RZ81" i="2"/>
  <c r="AAI81" i="2" s="1"/>
  <c r="RY75" i="2"/>
  <c r="AAH75" i="2" s="1"/>
  <c r="RY94" i="2"/>
  <c r="AAH94" i="2" s="1"/>
  <c r="RZ44" i="2"/>
  <c r="AAI44" i="2" s="1"/>
  <c r="RY46" i="2"/>
  <c r="AAH46" i="2" s="1"/>
  <c r="RZ74" i="2"/>
  <c r="AAI74" i="2" s="1"/>
  <c r="RZ11" i="2"/>
  <c r="AAI11" i="2" s="1"/>
  <c r="RY6" i="2"/>
  <c r="AAH6" i="2" s="1"/>
  <c r="RZ95" i="2"/>
  <c r="AAI95" i="2" s="1"/>
  <c r="VN87" i="2"/>
  <c r="WS87" i="2" s="1"/>
  <c r="VN6" i="2"/>
  <c r="WS6" i="2" s="1"/>
  <c r="TF94" i="2"/>
  <c r="TF34" i="2"/>
  <c r="TF47" i="2"/>
  <c r="TF87" i="2"/>
  <c r="TF46" i="2"/>
  <c r="TF6" i="2"/>
  <c r="VO59" i="2" l="1"/>
  <c r="WT59" i="2" s="1"/>
  <c r="XY59" i="2" s="1"/>
  <c r="QV59" i="2"/>
  <c r="RZ59" i="2"/>
  <c r="AAI59" i="2" s="1"/>
  <c r="MC59" i="2"/>
  <c r="TF59" i="2"/>
  <c r="VP59" i="2" s="1"/>
  <c r="WU59" i="2" s="1"/>
  <c r="CX61" i="29"/>
  <c r="CX16" i="29"/>
  <c r="CV10" i="29"/>
  <c r="CV88" i="29"/>
  <c r="DZ67" i="29"/>
  <c r="DZ10" i="29"/>
  <c r="CX73" i="29"/>
  <c r="EB73" i="29"/>
  <c r="EB60" i="29"/>
  <c r="CX60" i="29"/>
  <c r="CV68" i="29"/>
  <c r="CV67" i="29"/>
  <c r="DZ90" i="29"/>
  <c r="DZ68" i="29"/>
  <c r="CX84" i="29"/>
  <c r="EA95" i="29"/>
  <c r="EB84" i="29"/>
  <c r="CW95" i="29"/>
  <c r="CV56" i="29"/>
  <c r="CV90" i="29"/>
  <c r="CX92" i="29"/>
  <c r="EB92" i="29"/>
  <c r="CX86" i="29"/>
  <c r="EB16" i="29"/>
  <c r="DZ74" i="29"/>
  <c r="DZ56" i="29"/>
  <c r="CV53" i="29"/>
  <c r="CV74" i="29"/>
  <c r="CX79" i="29"/>
  <c r="EB79" i="29"/>
  <c r="CX75" i="29"/>
  <c r="CX15" i="29"/>
  <c r="EB15" i="29"/>
  <c r="EB75" i="29"/>
  <c r="CW96" i="29"/>
  <c r="EA96" i="29"/>
  <c r="VN8" i="2"/>
  <c r="WS8" i="2" s="1"/>
  <c r="CY22" i="29" s="1"/>
  <c r="RY8" i="2"/>
  <c r="AAH8" i="2" s="1"/>
  <c r="EC47" i="29"/>
  <c r="DZ81" i="29"/>
  <c r="DZ53" i="29"/>
  <c r="EB8" i="29"/>
  <c r="CX44" i="29"/>
  <c r="CX8" i="29"/>
  <c r="EB44" i="29"/>
  <c r="CV93" i="29"/>
  <c r="CV81" i="29"/>
  <c r="CX63" i="29"/>
  <c r="CX46" i="29"/>
  <c r="EA97" i="29"/>
  <c r="EB46" i="29"/>
  <c r="EB63" i="29"/>
  <c r="EB86" i="29"/>
  <c r="MA3" i="2"/>
  <c r="OM66" i="2"/>
  <c r="OL3" i="2"/>
  <c r="EA94" i="29"/>
  <c r="ZC95" i="2"/>
  <c r="EB72" i="29"/>
  <c r="CX72" i="29"/>
  <c r="EB42" i="29"/>
  <c r="CX42" i="29"/>
  <c r="DZ33" i="29"/>
  <c r="DZ93" i="29"/>
  <c r="CY47" i="29"/>
  <c r="CV34" i="29"/>
  <c r="CV33" i="29"/>
  <c r="EB64" i="29"/>
  <c r="CX64" i="29"/>
  <c r="ZA5" i="2"/>
  <c r="CW98" i="29"/>
  <c r="XX88" i="2"/>
  <c r="ZC88" i="2"/>
  <c r="EB48" i="29"/>
  <c r="CX28" i="29"/>
  <c r="ZB88" i="2"/>
  <c r="XW88" i="2"/>
  <c r="CX48" i="29"/>
  <c r="EB28" i="29"/>
  <c r="RY88" i="2"/>
  <c r="AAH88" i="2" s="1"/>
  <c r="QU88" i="2"/>
  <c r="DZ5" i="29"/>
  <c r="DZ34" i="29"/>
  <c r="CW6" i="29"/>
  <c r="EA51" i="29"/>
  <c r="EA6" i="29"/>
  <c r="QS100" i="2"/>
  <c r="H27" i="32" s="1"/>
  <c r="XV5" i="2"/>
  <c r="EB98" i="29" s="1"/>
  <c r="MC83" i="2"/>
  <c r="TF83" i="2"/>
  <c r="EC35" i="29"/>
  <c r="CY65" i="29"/>
  <c r="EC69" i="29"/>
  <c r="CY66" i="29"/>
  <c r="EC70" i="29"/>
  <c r="TE84" i="2"/>
  <c r="EB82" i="29"/>
  <c r="CY54" i="29"/>
  <c r="CV14" i="29"/>
  <c r="CV5" i="29"/>
  <c r="EC54" i="29"/>
  <c r="CY70" i="29"/>
  <c r="CY71" i="29"/>
  <c r="EC71" i="29"/>
  <c r="CY77" i="29"/>
  <c r="EC66" i="29"/>
  <c r="CY69" i="29"/>
  <c r="EC65" i="29"/>
  <c r="EC77" i="29"/>
  <c r="TE63" i="2"/>
  <c r="VO63" i="2" s="1"/>
  <c r="WT63" i="2" s="1"/>
  <c r="CY83" i="29"/>
  <c r="EC83" i="29"/>
  <c r="CW51" i="29"/>
  <c r="CW94" i="29"/>
  <c r="EB91" i="29"/>
  <c r="CX91" i="29"/>
  <c r="CX82" i="29"/>
  <c r="EB29" i="29"/>
  <c r="CW7" i="29"/>
  <c r="DZ20" i="29"/>
  <c r="DZ14" i="29"/>
  <c r="EB52" i="29"/>
  <c r="EB58" i="29"/>
  <c r="EC36" i="29"/>
  <c r="EB7" i="29"/>
  <c r="EB50" i="29"/>
  <c r="CX50" i="29"/>
  <c r="CX29" i="29"/>
  <c r="CY36" i="29"/>
  <c r="CY26" i="29"/>
  <c r="D29" i="32"/>
  <c r="EC22" i="29"/>
  <c r="CY17" i="29"/>
  <c r="EC17" i="29"/>
  <c r="CY12" i="29"/>
  <c r="EC26" i="29"/>
  <c r="TE85" i="2"/>
  <c r="VO85" i="2" s="1"/>
  <c r="WT85" i="2" s="1"/>
  <c r="CY57" i="29"/>
  <c r="EB49" i="29"/>
  <c r="CY25" i="29"/>
  <c r="CY55" i="29"/>
  <c r="WP100" i="2"/>
  <c r="F12" i="32" s="1"/>
  <c r="CV20" i="29"/>
  <c r="CY13" i="29"/>
  <c r="CY59" i="29"/>
  <c r="CY35" i="29"/>
  <c r="CY19" i="29"/>
  <c r="CY62" i="29"/>
  <c r="TE92" i="2"/>
  <c r="VO92" i="2" s="1"/>
  <c r="WT92" i="2" s="1"/>
  <c r="E12" i="32"/>
  <c r="CY31" i="29"/>
  <c r="EC9" i="29"/>
  <c r="CY87" i="29"/>
  <c r="CY9" i="29"/>
  <c r="EB32" i="29"/>
  <c r="EB21" i="29"/>
  <c r="CY43" i="29"/>
  <c r="CX21" i="29"/>
  <c r="CX23" i="29"/>
  <c r="CX52" i="29"/>
  <c r="CX49" i="29"/>
  <c r="CY24" i="29"/>
  <c r="EC13" i="29"/>
  <c r="EC59" i="29"/>
  <c r="ED27" i="29"/>
  <c r="EC24" i="29"/>
  <c r="EC25" i="29"/>
  <c r="CY18" i="29"/>
  <c r="EC19" i="29"/>
  <c r="EC62" i="29"/>
  <c r="EC18" i="29"/>
  <c r="EC43" i="29"/>
  <c r="CX41" i="29"/>
  <c r="EC87" i="29"/>
  <c r="MB75" i="2"/>
  <c r="TE75" i="2"/>
  <c r="VO75" i="2" s="1"/>
  <c r="WT75" i="2" s="1"/>
  <c r="EC40" i="29"/>
  <c r="EC57" i="29"/>
  <c r="EC55" i="29"/>
  <c r="EC31" i="29"/>
  <c r="EB41" i="29"/>
  <c r="CX32" i="29"/>
  <c r="EC12" i="29"/>
  <c r="CY40" i="29"/>
  <c r="TD3" i="2"/>
  <c r="WP3" i="2"/>
  <c r="AAF67" i="2"/>
  <c r="AAF3" i="2" s="1"/>
  <c r="WR5" i="2"/>
  <c r="CX98" i="29" s="1"/>
  <c r="XT100" i="2"/>
  <c r="XT3" i="2"/>
  <c r="XX83" i="2"/>
  <c r="ZC83" i="2"/>
  <c r="QV83" i="2"/>
  <c r="RZ83" i="2"/>
  <c r="AAI83" i="2" s="1"/>
  <c r="VO83" i="2"/>
  <c r="WT83" i="2" s="1"/>
  <c r="F18" i="32"/>
  <c r="F19" i="32" s="1"/>
  <c r="G17" i="32"/>
  <c r="EB23" i="29"/>
  <c r="TG65" i="2"/>
  <c r="MD65" i="2"/>
  <c r="CX4" i="29"/>
  <c r="DZ38" i="29"/>
  <c r="CV38" i="29"/>
  <c r="F8" i="32"/>
  <c r="M8" i="28"/>
  <c r="N8" i="28" s="1"/>
  <c r="L8" i="28"/>
  <c r="EB4" i="29"/>
  <c r="XX97" i="2"/>
  <c r="XX90" i="2"/>
  <c r="ED45" i="29" s="1"/>
  <c r="ZB84" i="2"/>
  <c r="T5" i="28"/>
  <c r="VN84" i="2"/>
  <c r="WS84" i="2" s="1"/>
  <c r="CY85" i="29" s="1"/>
  <c r="XW84" i="2"/>
  <c r="EC85" i="29" s="1"/>
  <c r="I6" i="28"/>
  <c r="P7" i="28"/>
  <c r="CU100" i="29"/>
  <c r="CU3" i="29" s="1"/>
  <c r="DY100" i="29"/>
  <c r="DY3" i="29" s="1"/>
  <c r="QU84" i="2"/>
  <c r="RZ84" i="2" s="1"/>
  <c r="AAI84" i="2" s="1"/>
  <c r="TE60" i="2"/>
  <c r="TE5" i="2"/>
  <c r="VN14" i="2"/>
  <c r="WS14" i="2" s="1"/>
  <c r="CY39" i="29" s="1"/>
  <c r="QU14" i="2"/>
  <c r="QV14" i="2" s="1"/>
  <c r="TE16" i="2"/>
  <c r="VO16" i="2" s="1"/>
  <c r="WT16" i="2" s="1"/>
  <c r="XX63" i="2"/>
  <c r="RY14" i="2"/>
  <c r="AAH14" i="2" s="1"/>
  <c r="TE90" i="2"/>
  <c r="VO90" i="2" s="1"/>
  <c r="WT90" i="2" s="1"/>
  <c r="CZ45" i="29" s="1"/>
  <c r="ZC90" i="2"/>
  <c r="TE61" i="2"/>
  <c r="TE95" i="2"/>
  <c r="VO95" i="2" s="1"/>
  <c r="WT95" i="2" s="1"/>
  <c r="CZ27" i="29" s="1"/>
  <c r="TE79" i="2"/>
  <c r="VO79" i="2" s="1"/>
  <c r="WT79" i="2" s="1"/>
  <c r="XW14" i="2"/>
  <c r="EC39" i="29" s="1"/>
  <c r="TE10" i="2"/>
  <c r="VO10" i="2" s="1"/>
  <c r="WT10" i="2" s="1"/>
  <c r="TE56" i="2"/>
  <c r="VO56" i="2" s="1"/>
  <c r="WT56" i="2" s="1"/>
  <c r="CZ30" i="29" s="1"/>
  <c r="MB5" i="2"/>
  <c r="MB60" i="2"/>
  <c r="MB63" i="2"/>
  <c r="MB95" i="2"/>
  <c r="MD97" i="2"/>
  <c r="MB56" i="2"/>
  <c r="MB61" i="2"/>
  <c r="MB79" i="2"/>
  <c r="MC67" i="2"/>
  <c r="MD94" i="2"/>
  <c r="MD34" i="2"/>
  <c r="MD88" i="2"/>
  <c r="MB91" i="2"/>
  <c r="TE91" i="2"/>
  <c r="MB90" i="2"/>
  <c r="MB84" i="2"/>
  <c r="ME81" i="2"/>
  <c r="MD48" i="2"/>
  <c r="MB92" i="2"/>
  <c r="MD74" i="2"/>
  <c r="MB10" i="2"/>
  <c r="MB82" i="2"/>
  <c r="TF82" i="2" s="1"/>
  <c r="MD6" i="2"/>
  <c r="MD46" i="2"/>
  <c r="MD47" i="2"/>
  <c r="MB16" i="2"/>
  <c r="MB85" i="2"/>
  <c r="MB14" i="2"/>
  <c r="TE14" i="2"/>
  <c r="MD11" i="2"/>
  <c r="MD44" i="2"/>
  <c r="MD87" i="2"/>
  <c r="TF71" i="2"/>
  <c r="MC71" i="2"/>
  <c r="ME86" i="2"/>
  <c r="TH86" i="2"/>
  <c r="ME80" i="2"/>
  <c r="TH80" i="2"/>
  <c r="ME77" i="2"/>
  <c r="TH77" i="2"/>
  <c r="ME73" i="2"/>
  <c r="TH73" i="2"/>
  <c r="ME33" i="2"/>
  <c r="TH33" i="2"/>
  <c r="ME69" i="2"/>
  <c r="TH69" i="2"/>
  <c r="ME70" i="2"/>
  <c r="TH70" i="2"/>
  <c r="ME66" i="2"/>
  <c r="TH66" i="2"/>
  <c r="ME54" i="2"/>
  <c r="TH54" i="2"/>
  <c r="ZC54" i="2"/>
  <c r="XX80" i="2"/>
  <c r="ED80" i="29" s="1"/>
  <c r="ZC7" i="2"/>
  <c r="MD7" i="2"/>
  <c r="TG7" i="2"/>
  <c r="XX73" i="2"/>
  <c r="XX65" i="2"/>
  <c r="ZC70" i="2"/>
  <c r="ZC33" i="2"/>
  <c r="XX77" i="2"/>
  <c r="ZC77" i="2"/>
  <c r="XX86" i="2"/>
  <c r="ZC80" i="2"/>
  <c r="XX69" i="2"/>
  <c r="ZC69" i="2"/>
  <c r="XX66" i="2"/>
  <c r="QV70" i="2"/>
  <c r="RZ70" i="2"/>
  <c r="AAI70" i="2" s="1"/>
  <c r="VO70" i="2"/>
  <c r="WT70" i="2" s="1"/>
  <c r="QV73" i="2"/>
  <c r="RZ73" i="2"/>
  <c r="AAI73" i="2" s="1"/>
  <c r="VO73" i="2"/>
  <c r="WT73" i="2" s="1"/>
  <c r="RZ33" i="2"/>
  <c r="AAI33" i="2" s="1"/>
  <c r="QV33" i="2"/>
  <c r="VO33" i="2"/>
  <c r="WT33" i="2" s="1"/>
  <c r="RZ86" i="2"/>
  <c r="AAI86" i="2" s="1"/>
  <c r="QV86" i="2"/>
  <c r="VO86" i="2"/>
  <c r="WT86" i="2" s="1"/>
  <c r="QV54" i="2"/>
  <c r="RZ54" i="2"/>
  <c r="AAI54" i="2" s="1"/>
  <c r="VO54" i="2"/>
  <c r="WT54" i="2" s="1"/>
  <c r="QV69" i="2"/>
  <c r="RZ69" i="2"/>
  <c r="AAI69" i="2" s="1"/>
  <c r="VO69" i="2"/>
  <c r="WT69" i="2" s="1"/>
  <c r="XX70" i="2"/>
  <c r="ZC73" i="2"/>
  <c r="XX33" i="2"/>
  <c r="ZC65" i="2"/>
  <c r="RZ65" i="2"/>
  <c r="AAI65" i="2" s="1"/>
  <c r="QV65" i="2"/>
  <c r="VO65" i="2"/>
  <c r="WT65" i="2" s="1"/>
  <c r="RZ77" i="2"/>
  <c r="AAI77" i="2" s="1"/>
  <c r="QV77" i="2"/>
  <c r="VO77" i="2"/>
  <c r="WT77" i="2" s="1"/>
  <c r="ZC86" i="2"/>
  <c r="XX54" i="2"/>
  <c r="QV80" i="2"/>
  <c r="RZ80" i="2"/>
  <c r="AAI80" i="2" s="1"/>
  <c r="VO80" i="2"/>
  <c r="WT80" i="2" s="1"/>
  <c r="CZ80" i="29" s="1"/>
  <c r="ZC66" i="2"/>
  <c r="QV66" i="2"/>
  <c r="RZ66" i="2"/>
  <c r="AAI66" i="2" s="1"/>
  <c r="VO66" i="2"/>
  <c r="WT66" i="2" s="1"/>
  <c r="XX7" i="2"/>
  <c r="QV7" i="2"/>
  <c r="RZ7" i="2"/>
  <c r="AAI7" i="2" s="1"/>
  <c r="VO7" i="2"/>
  <c r="WT7" i="2" s="1"/>
  <c r="ZC97" i="2"/>
  <c r="ZB14" i="2"/>
  <c r="XX10" i="2"/>
  <c r="MD72" i="2"/>
  <c r="TG72" i="2"/>
  <c r="ZC10" i="2"/>
  <c r="ZC72" i="2"/>
  <c r="MH89" i="2"/>
  <c r="RZ72" i="2"/>
  <c r="AAI72" i="2" s="1"/>
  <c r="QV72" i="2"/>
  <c r="VO72" i="2"/>
  <c r="WT72" i="2" s="1"/>
  <c r="XX72" i="2"/>
  <c r="RZ10" i="2"/>
  <c r="AAI10" i="2" s="1"/>
  <c r="QV10" i="2"/>
  <c r="MH96" i="2"/>
  <c r="MI53" i="2"/>
  <c r="MI8" i="2"/>
  <c r="MI64" i="2"/>
  <c r="MI68" i="2"/>
  <c r="QV63" i="2"/>
  <c r="ZC63" i="2"/>
  <c r="XW91" i="2"/>
  <c r="EC89" i="29" s="1"/>
  <c r="ZB91" i="2"/>
  <c r="RZ63" i="2"/>
  <c r="AAI63" i="2" s="1"/>
  <c r="XX75" i="2"/>
  <c r="XX94" i="2"/>
  <c r="MD93" i="2"/>
  <c r="TG93" i="2"/>
  <c r="VN91" i="2"/>
  <c r="WS91" i="2" s="1"/>
  <c r="CY89" i="29" s="1"/>
  <c r="RY91" i="2"/>
  <c r="AAH91" i="2" s="1"/>
  <c r="QU91" i="2"/>
  <c r="XX46" i="2"/>
  <c r="XX47" i="2"/>
  <c r="ZC46" i="2"/>
  <c r="ZC93" i="2"/>
  <c r="QV93" i="2"/>
  <c r="RZ93" i="2"/>
  <c r="AAI93" i="2" s="1"/>
  <c r="VO93" i="2"/>
  <c r="WT93" i="2" s="1"/>
  <c r="XX93" i="2"/>
  <c r="ZC47" i="2"/>
  <c r="XX34" i="2"/>
  <c r="ZC94" i="2"/>
  <c r="ZC75" i="2"/>
  <c r="ZC34" i="2"/>
  <c r="VO34" i="2"/>
  <c r="WT34" i="2" s="1"/>
  <c r="RZ89" i="2"/>
  <c r="AAI89" i="2" s="1"/>
  <c r="SA90" i="2"/>
  <c r="AAJ90" i="2" s="1"/>
  <c r="RZ16" i="2"/>
  <c r="AAI16" i="2" s="1"/>
  <c r="RZ8" i="2"/>
  <c r="RZ79" i="2"/>
  <c r="AAI79" i="2" s="1"/>
  <c r="VO97" i="2"/>
  <c r="WT97" i="2" s="1"/>
  <c r="RZ92" i="2"/>
  <c r="AAI92" i="2" s="1"/>
  <c r="RZ56" i="2"/>
  <c r="AAI56" i="2" s="1"/>
  <c r="QU61" i="2"/>
  <c r="XY24" i="2"/>
  <c r="XY74" i="2"/>
  <c r="XX6" i="2"/>
  <c r="XX87" i="2"/>
  <c r="XY53" i="2"/>
  <c r="XY44" i="2"/>
  <c r="XY81" i="2"/>
  <c r="XY48" i="2"/>
  <c r="XW68" i="2"/>
  <c r="XX79" i="2"/>
  <c r="ZC82" i="2"/>
  <c r="ZC89" i="2"/>
  <c r="XX16" i="2"/>
  <c r="XX71" i="2"/>
  <c r="ED37" i="29" s="1"/>
  <c r="XY11" i="2"/>
  <c r="XY64" i="2"/>
  <c r="XW61" i="2"/>
  <c r="EC61" i="29" s="1"/>
  <c r="XW60" i="2"/>
  <c r="EC11" i="29" s="1"/>
  <c r="XX56" i="2"/>
  <c r="ED30" i="29" s="1"/>
  <c r="XX85" i="2"/>
  <c r="ED36" i="29" s="1"/>
  <c r="ZC96" i="2"/>
  <c r="ZC92" i="2"/>
  <c r="XX15" i="2"/>
  <c r="R8" i="28"/>
  <c r="J8" i="28"/>
  <c r="MD15" i="2"/>
  <c r="TG15" i="2"/>
  <c r="ZC15" i="2"/>
  <c r="QV15" i="2"/>
  <c r="RZ15" i="2"/>
  <c r="AAI15" i="2" s="1"/>
  <c r="VO15" i="2"/>
  <c r="WT15" i="2" s="1"/>
  <c r="H7" i="28"/>
  <c r="QV97" i="2"/>
  <c r="RZ97" i="2"/>
  <c r="AAI97" i="2" s="1"/>
  <c r="TG97" i="2"/>
  <c r="G9" i="28"/>
  <c r="QV71" i="2"/>
  <c r="RZ71" i="2"/>
  <c r="AAI71" i="2" s="1"/>
  <c r="VO71" i="2"/>
  <c r="WT71" i="2" s="1"/>
  <c r="CZ37" i="29" s="1"/>
  <c r="ZC71" i="2"/>
  <c r="XX92" i="2"/>
  <c r="ZC16" i="2"/>
  <c r="VO82" i="2"/>
  <c r="WT82" i="2" s="1"/>
  <c r="XX89" i="2"/>
  <c r="VO8" i="2"/>
  <c r="WT8" i="2" s="1"/>
  <c r="VO89" i="2"/>
  <c r="WT89" i="2" s="1"/>
  <c r="XX82" i="2"/>
  <c r="TE68" i="2"/>
  <c r="XX96" i="2"/>
  <c r="VO96" i="2"/>
  <c r="WT96" i="2" s="1"/>
  <c r="ZC6" i="2"/>
  <c r="ZD64" i="2"/>
  <c r="ZB61" i="2"/>
  <c r="ZC85" i="2"/>
  <c r="ZD53" i="2"/>
  <c r="ZD44" i="2"/>
  <c r="ZC79" i="2"/>
  <c r="ZD74" i="2"/>
  <c r="ZD24" i="2"/>
  <c r="ZC56" i="2"/>
  <c r="ZC87" i="2"/>
  <c r="XU67" i="2"/>
  <c r="EA88" i="29" s="1"/>
  <c r="YZ67" i="2"/>
  <c r="YZ3" i="2" s="1"/>
  <c r="ZD11" i="2"/>
  <c r="ZD48" i="2"/>
  <c r="ZD81" i="2"/>
  <c r="ZB68" i="2"/>
  <c r="ZB60" i="2"/>
  <c r="QV75" i="2"/>
  <c r="QV6" i="2"/>
  <c r="QW24" i="2"/>
  <c r="QV34" i="2"/>
  <c r="QW53" i="2"/>
  <c r="VN60" i="2"/>
  <c r="WS60" i="2" s="1"/>
  <c r="CY11" i="29" s="1"/>
  <c r="QV8" i="2"/>
  <c r="QV96" i="2"/>
  <c r="RZ96" i="2"/>
  <c r="AAI96" i="2" s="1"/>
  <c r="QV94" i="2"/>
  <c r="QV89" i="2"/>
  <c r="QV92" i="2"/>
  <c r="QW90" i="2"/>
  <c r="QW95" i="2"/>
  <c r="QW11" i="2"/>
  <c r="QW44" i="2"/>
  <c r="QV46" i="2"/>
  <c r="QV16" i="2"/>
  <c r="QW81" i="2"/>
  <c r="QV82" i="2"/>
  <c r="RZ82" i="2"/>
  <c r="AAI82" i="2" s="1"/>
  <c r="QV85" i="2"/>
  <c r="RZ85" i="2"/>
  <c r="AAI85" i="2" s="1"/>
  <c r="QV79" i="2"/>
  <c r="QW48" i="2"/>
  <c r="QV47" i="2"/>
  <c r="QV87" i="2"/>
  <c r="QW74" i="2"/>
  <c r="QW64" i="2"/>
  <c r="QV56" i="2"/>
  <c r="QU68" i="2"/>
  <c r="RY68" i="2"/>
  <c r="AAH68" i="2" s="1"/>
  <c r="RY61" i="2"/>
  <c r="AAH61" i="2" s="1"/>
  <c r="VN68" i="2"/>
  <c r="WS68" i="2" s="1"/>
  <c r="CY46" i="29" s="1"/>
  <c r="QU60" i="2"/>
  <c r="RY60" i="2"/>
  <c r="AAH60" i="2" s="1"/>
  <c r="QU5" i="2"/>
  <c r="RY5" i="2"/>
  <c r="AAH5" i="2" s="1"/>
  <c r="VN5" i="2"/>
  <c r="VN61" i="2"/>
  <c r="WS61" i="2" s="1"/>
  <c r="CY58" i="29" s="1"/>
  <c r="TF53" i="2"/>
  <c r="VP53" i="2" s="1"/>
  <c r="WU53" i="2" s="1"/>
  <c r="TF68" i="2"/>
  <c r="TF81" i="2"/>
  <c r="VP81" i="2" s="1"/>
  <c r="WU81" i="2" s="1"/>
  <c r="TF64" i="2"/>
  <c r="VP64" i="2" s="1"/>
  <c r="WU64" i="2" s="1"/>
  <c r="TF74" i="2"/>
  <c r="VP74" i="2" s="1"/>
  <c r="WU74" i="2" s="1"/>
  <c r="TF89" i="2"/>
  <c r="QT67" i="2"/>
  <c r="QT3" i="2" s="1"/>
  <c r="RX67" i="2"/>
  <c r="RX3" i="2" s="1"/>
  <c r="VM67" i="2"/>
  <c r="VM3" i="2" s="1"/>
  <c r="TF11" i="2"/>
  <c r="VP11" i="2" s="1"/>
  <c r="WU11" i="2" s="1"/>
  <c r="TF96" i="2"/>
  <c r="TF67" i="2"/>
  <c r="TF8" i="2"/>
  <c r="TF48" i="2"/>
  <c r="VP48" i="2" s="1"/>
  <c r="WU48" i="2" s="1"/>
  <c r="TF44" i="2"/>
  <c r="VP44" i="2" s="1"/>
  <c r="WU44" i="2" s="1"/>
  <c r="TF88" i="2"/>
  <c r="TF24" i="2"/>
  <c r="VP24" i="2" s="1"/>
  <c r="WU24" i="2" s="1"/>
  <c r="OM67" i="2"/>
  <c r="WQ67" i="2"/>
  <c r="SA11" i="2"/>
  <c r="AAJ11" i="2" s="1"/>
  <c r="SA74" i="2"/>
  <c r="AAJ74" i="2" s="1"/>
  <c r="RZ46" i="2"/>
  <c r="AAI46" i="2" s="1"/>
  <c r="RZ94" i="2"/>
  <c r="AAI94" i="2" s="1"/>
  <c r="RZ87" i="2"/>
  <c r="AAI87" i="2" s="1"/>
  <c r="SA53" i="2"/>
  <c r="AAJ53" i="2" s="1"/>
  <c r="VO94" i="2"/>
  <c r="WT94" i="2" s="1"/>
  <c r="VO46" i="2"/>
  <c r="WT46" i="2" s="1"/>
  <c r="SA95" i="2"/>
  <c r="AAJ95" i="2" s="1"/>
  <c r="RZ6" i="2"/>
  <c r="AAI6" i="2" s="1"/>
  <c r="SA44" i="2"/>
  <c r="AAJ44" i="2" s="1"/>
  <c r="RZ75" i="2"/>
  <c r="AAI75" i="2" s="1"/>
  <c r="SA81" i="2"/>
  <c r="AAJ81" i="2" s="1"/>
  <c r="RZ34" i="2"/>
  <c r="AAI34" i="2" s="1"/>
  <c r="RZ47" i="2"/>
  <c r="AAI47" i="2" s="1"/>
  <c r="SA64" i="2"/>
  <c r="AAJ64" i="2" s="1"/>
  <c r="SA48" i="2"/>
  <c r="AAJ48" i="2" s="1"/>
  <c r="SA24" i="2"/>
  <c r="AAJ24" i="2" s="1"/>
  <c r="VO47" i="2"/>
  <c r="WT47" i="2" s="1"/>
  <c r="CZ26" i="29" s="1"/>
  <c r="VO6" i="2"/>
  <c r="WT6" i="2" s="1"/>
  <c r="VO87" i="2"/>
  <c r="WT87" i="2" s="1"/>
  <c r="TG6" i="2"/>
  <c r="TG34" i="2"/>
  <c r="TG46" i="2"/>
  <c r="TG87" i="2"/>
  <c r="TG47" i="2"/>
  <c r="TG94" i="2"/>
  <c r="ZD59" i="2" l="1"/>
  <c r="MD59" i="2"/>
  <c r="TG59" i="2"/>
  <c r="SA59" i="2"/>
  <c r="AAJ59" i="2" s="1"/>
  <c r="QW59" i="2"/>
  <c r="ZE59" i="2"/>
  <c r="XZ59" i="2"/>
  <c r="XX8" i="2"/>
  <c r="ZC8" i="2"/>
  <c r="CY61" i="29"/>
  <c r="EC16" i="29"/>
  <c r="CW10" i="29"/>
  <c r="CW88" i="29"/>
  <c r="EA67" i="29"/>
  <c r="EA10" i="29"/>
  <c r="EC73" i="29"/>
  <c r="CY73" i="29"/>
  <c r="EC60" i="29"/>
  <c r="CY60" i="29"/>
  <c r="CW68" i="29"/>
  <c r="CW67" i="29"/>
  <c r="EA90" i="29"/>
  <c r="EA68" i="29"/>
  <c r="CY84" i="29"/>
  <c r="CX95" i="29"/>
  <c r="EC84" i="29"/>
  <c r="EB95" i="29"/>
  <c r="CW56" i="29"/>
  <c r="CW90" i="29"/>
  <c r="EC92" i="29"/>
  <c r="CY92" i="29"/>
  <c r="CY16" i="29"/>
  <c r="EA74" i="29"/>
  <c r="EA56" i="29"/>
  <c r="CY48" i="29"/>
  <c r="CY79" i="29"/>
  <c r="EC79" i="29"/>
  <c r="CW53" i="29"/>
  <c r="CW74" i="29"/>
  <c r="EC15" i="29"/>
  <c r="CY75" i="29"/>
  <c r="EC75" i="29"/>
  <c r="CX96" i="29"/>
  <c r="EB96" i="29"/>
  <c r="AAI8" i="2"/>
  <c r="CY15" i="29"/>
  <c r="EA81" i="29"/>
  <c r="EA53" i="29"/>
  <c r="EC86" i="29"/>
  <c r="EC44" i="29"/>
  <c r="CY8" i="29"/>
  <c r="EC8" i="29"/>
  <c r="CY44" i="29"/>
  <c r="CY86" i="29"/>
  <c r="CW93" i="29"/>
  <c r="CW81" i="29"/>
  <c r="CZ47" i="29"/>
  <c r="EC46" i="29"/>
  <c r="EB97" i="29"/>
  <c r="EC63" i="29"/>
  <c r="CY63" i="29"/>
  <c r="CX97" i="29"/>
  <c r="MB3" i="2"/>
  <c r="ON66" i="2"/>
  <c r="OM3" i="2"/>
  <c r="ED47" i="29"/>
  <c r="EC72" i="29"/>
  <c r="CY42" i="29"/>
  <c r="CY72" i="29"/>
  <c r="EC42" i="29"/>
  <c r="EA33" i="29"/>
  <c r="EA93" i="29"/>
  <c r="EC64" i="29"/>
  <c r="CY64" i="29"/>
  <c r="CW34" i="29"/>
  <c r="CW33" i="29"/>
  <c r="EA5" i="29"/>
  <c r="EA34" i="29"/>
  <c r="EC28" i="29"/>
  <c r="XW5" i="2"/>
  <c r="EC98" i="29" s="1"/>
  <c r="CX6" i="29"/>
  <c r="EB51" i="29"/>
  <c r="EB6" i="29"/>
  <c r="QV88" i="2"/>
  <c r="RZ88" i="2"/>
  <c r="AAI88" i="2" s="1"/>
  <c r="CY28" i="29"/>
  <c r="EC48" i="29"/>
  <c r="VO88" i="2"/>
  <c r="WT88" i="2" s="1"/>
  <c r="EB94" i="29"/>
  <c r="QT100" i="2"/>
  <c r="I27" i="32" s="1"/>
  <c r="MD83" i="2"/>
  <c r="TG83" i="2"/>
  <c r="CW14" i="29"/>
  <c r="CW5" i="29"/>
  <c r="ED54" i="29"/>
  <c r="CZ66" i="29"/>
  <c r="CZ65" i="29"/>
  <c r="ED71" i="29"/>
  <c r="ED70" i="29"/>
  <c r="CZ71" i="29"/>
  <c r="CZ70" i="29"/>
  <c r="ED65" i="29"/>
  <c r="TF84" i="2"/>
  <c r="TF63" i="2"/>
  <c r="VP63" i="2" s="1"/>
  <c r="WU63" i="2" s="1"/>
  <c r="CX7" i="29"/>
  <c r="CX94" i="29"/>
  <c r="CZ54" i="29"/>
  <c r="CZ35" i="29"/>
  <c r="CZ77" i="29"/>
  <c r="CZ69" i="29"/>
  <c r="ED66" i="29"/>
  <c r="ED69" i="29"/>
  <c r="ED77" i="29"/>
  <c r="MC5" i="2"/>
  <c r="CZ83" i="29"/>
  <c r="ED83" i="29"/>
  <c r="CY82" i="29"/>
  <c r="CY91" i="29"/>
  <c r="EC82" i="29"/>
  <c r="EC91" i="29"/>
  <c r="E29" i="32"/>
  <c r="ED18" i="29"/>
  <c r="CY50" i="29"/>
  <c r="EC50" i="29"/>
  <c r="EA20" i="29"/>
  <c r="EA14" i="29"/>
  <c r="CZ18" i="29"/>
  <c r="EC29" i="29"/>
  <c r="CY29" i="29"/>
  <c r="EC52" i="29"/>
  <c r="EC58" i="29"/>
  <c r="EC7" i="29"/>
  <c r="F28" i="32"/>
  <c r="ED9" i="29"/>
  <c r="ED22" i="29"/>
  <c r="ED26" i="29"/>
  <c r="EC32" i="29"/>
  <c r="CZ9" i="29"/>
  <c r="ED35" i="29"/>
  <c r="ED40" i="29"/>
  <c r="CZ22" i="29"/>
  <c r="ED43" i="29"/>
  <c r="CZ24" i="29"/>
  <c r="CZ87" i="29"/>
  <c r="CY23" i="29"/>
  <c r="CY52" i="29"/>
  <c r="CY49" i="29"/>
  <c r="ED13" i="29"/>
  <c r="ED59" i="29"/>
  <c r="EC49" i="29"/>
  <c r="ED25" i="29"/>
  <c r="CZ17" i="29"/>
  <c r="ED62" i="29"/>
  <c r="EC41" i="29"/>
  <c r="CY21" i="29"/>
  <c r="CZ40" i="29"/>
  <c r="CZ36" i="29"/>
  <c r="CZ13" i="29"/>
  <c r="CZ59" i="29"/>
  <c r="TF92" i="2"/>
  <c r="VP92" i="2" s="1"/>
  <c r="WU92" i="2" s="1"/>
  <c r="CY41" i="29"/>
  <c r="EC21" i="29"/>
  <c r="TF85" i="2"/>
  <c r="VP85" i="2" s="1"/>
  <c r="WU85" i="2" s="1"/>
  <c r="ZB5" i="2"/>
  <c r="CX51" i="29"/>
  <c r="CZ55" i="29"/>
  <c r="WQ100" i="2"/>
  <c r="G12" i="32" s="1"/>
  <c r="CW20" i="29"/>
  <c r="CZ25" i="29"/>
  <c r="ED24" i="29"/>
  <c r="ED17" i="29"/>
  <c r="ED19" i="29"/>
  <c r="ED87" i="29"/>
  <c r="CZ57" i="29"/>
  <c r="CY32" i="29"/>
  <c r="ED31" i="29"/>
  <c r="CZ12" i="29"/>
  <c r="CZ31" i="29"/>
  <c r="CZ62" i="29"/>
  <c r="ED57" i="29"/>
  <c r="ED55" i="29"/>
  <c r="CZ19" i="29"/>
  <c r="MC75" i="2"/>
  <c r="TF75" i="2"/>
  <c r="VP75" i="2" s="1"/>
  <c r="WU75" i="2" s="1"/>
  <c r="CZ43" i="29"/>
  <c r="ED12" i="29"/>
  <c r="E13" i="32"/>
  <c r="AAG67" i="2"/>
  <c r="AAG3" i="2" s="1"/>
  <c r="XU100" i="2"/>
  <c r="XU3" i="2"/>
  <c r="WS5" i="2"/>
  <c r="CY97" i="29" s="1"/>
  <c r="TE3" i="2"/>
  <c r="WQ3" i="2"/>
  <c r="XY83" i="2"/>
  <c r="SA83" i="2"/>
  <c r="AAJ83" i="2" s="1"/>
  <c r="QW83" i="2"/>
  <c r="VP83" i="2"/>
  <c r="WU83" i="2" s="1"/>
  <c r="ZD83" i="2"/>
  <c r="G18" i="32"/>
  <c r="G19" i="32" s="1"/>
  <c r="H17" i="32"/>
  <c r="EC23" i="29"/>
  <c r="TH65" i="2"/>
  <c r="ME65" i="2"/>
  <c r="EA38" i="29"/>
  <c r="EC4" i="29"/>
  <c r="CW38" i="29"/>
  <c r="G8" i="32"/>
  <c r="CY4" i="29"/>
  <c r="RZ14" i="2"/>
  <c r="AAI14" i="2" s="1"/>
  <c r="M9" i="28"/>
  <c r="N9" i="28" s="1"/>
  <c r="L9" i="28"/>
  <c r="TF10" i="2"/>
  <c r="VP10" i="2" s="1"/>
  <c r="WU10" i="2" s="1"/>
  <c r="QV84" i="2"/>
  <c r="VO84" i="2"/>
  <c r="WT84" i="2" s="1"/>
  <c r="CZ85" i="29" s="1"/>
  <c r="XY10" i="2"/>
  <c r="ZD95" i="2"/>
  <c r="XY63" i="2"/>
  <c r="XY90" i="2"/>
  <c r="EE45" i="29" s="1"/>
  <c r="U5" i="28"/>
  <c r="T6" i="28"/>
  <c r="TF90" i="2"/>
  <c r="VP90" i="2" s="1"/>
  <c r="WU90" i="2" s="1"/>
  <c r="DA45" i="29" s="1"/>
  <c r="XX84" i="2"/>
  <c r="ED85" i="29" s="1"/>
  <c r="MC60" i="2"/>
  <c r="ZC84" i="2"/>
  <c r="TF60" i="2"/>
  <c r="DZ100" i="29"/>
  <c r="DZ3" i="29" s="1"/>
  <c r="CV100" i="29"/>
  <c r="CV3" i="29" s="1"/>
  <c r="P8" i="28"/>
  <c r="I7" i="28"/>
  <c r="VO14" i="2"/>
  <c r="WT14" i="2" s="1"/>
  <c r="CZ39" i="29" s="1"/>
  <c r="XX14" i="2"/>
  <c r="ED39" i="29" s="1"/>
  <c r="ZC14" i="2"/>
  <c r="TF56" i="2"/>
  <c r="VP56" i="2" s="1"/>
  <c r="WU56" i="2" s="1"/>
  <c r="DA30" i="29" s="1"/>
  <c r="XY95" i="2"/>
  <c r="EE27" i="29" s="1"/>
  <c r="TF5" i="2"/>
  <c r="ZD90" i="2"/>
  <c r="VO91" i="2"/>
  <c r="WT91" i="2" s="1"/>
  <c r="CZ89" i="29" s="1"/>
  <c r="TF79" i="2"/>
  <c r="VP79" i="2" s="1"/>
  <c r="WU79" i="2" s="1"/>
  <c r="TF61" i="2"/>
  <c r="TH97" i="2"/>
  <c r="TF16" i="2"/>
  <c r="VP16" i="2" s="1"/>
  <c r="WU16" i="2" s="1"/>
  <c r="TF95" i="2"/>
  <c r="VP95" i="2" s="1"/>
  <c r="WU95" i="2" s="1"/>
  <c r="MC63" i="2"/>
  <c r="MC95" i="2"/>
  <c r="XX91" i="2"/>
  <c r="ED89" i="29" s="1"/>
  <c r="ME87" i="2"/>
  <c r="ME44" i="2"/>
  <c r="ME11" i="2"/>
  <c r="MC16" i="2"/>
  <c r="MC90" i="2"/>
  <c r="MC91" i="2"/>
  <c r="TF91" i="2"/>
  <c r="ME88" i="2"/>
  <c r="ME34" i="2"/>
  <c r="ME94" i="2"/>
  <c r="MD67" i="2"/>
  <c r="MC79" i="2"/>
  <c r="MC61" i="2"/>
  <c r="MC56" i="2"/>
  <c r="ME97" i="2"/>
  <c r="MD71" i="2"/>
  <c r="TG71" i="2"/>
  <c r="MC14" i="2"/>
  <c r="TF14" i="2"/>
  <c r="VP14" i="2" s="1"/>
  <c r="WU14" i="2" s="1"/>
  <c r="MC85" i="2"/>
  <c r="ME47" i="2"/>
  <c r="ME46" i="2"/>
  <c r="ME6" i="2"/>
  <c r="MC82" i="2"/>
  <c r="TG82" i="2" s="1"/>
  <c r="MC10" i="2"/>
  <c r="ME74" i="2"/>
  <c r="MC92" i="2"/>
  <c r="ME48" i="2"/>
  <c r="MF81" i="2"/>
  <c r="MC84" i="2"/>
  <c r="MF86" i="2"/>
  <c r="TI86" i="2"/>
  <c r="MF80" i="2"/>
  <c r="TI80" i="2"/>
  <c r="MF77" i="2"/>
  <c r="TI77" i="2"/>
  <c r="MF73" i="2"/>
  <c r="TI73" i="2"/>
  <c r="MF69" i="2"/>
  <c r="TI69" i="2"/>
  <c r="MF70" i="2"/>
  <c r="TI70" i="2"/>
  <c r="MF33" i="2"/>
  <c r="TI33" i="2"/>
  <c r="MF66" i="2"/>
  <c r="TI66" i="2"/>
  <c r="MF54" i="2"/>
  <c r="TI54" i="2"/>
  <c r="ME7" i="2"/>
  <c r="TH7" i="2"/>
  <c r="XY80" i="2"/>
  <c r="EE80" i="29" s="1"/>
  <c r="XY65" i="2"/>
  <c r="ZD80" i="2"/>
  <c r="ZD65" i="2"/>
  <c r="XY7" i="2"/>
  <c r="XY54" i="2"/>
  <c r="ZD54" i="2"/>
  <c r="XY86" i="2"/>
  <c r="XY66" i="2"/>
  <c r="XY69" i="2"/>
  <c r="XY33" i="2"/>
  <c r="ZD33" i="2"/>
  <c r="XY73" i="2"/>
  <c r="ZD73" i="2"/>
  <c r="XY70" i="2"/>
  <c r="QW66" i="2"/>
  <c r="SA66" i="2"/>
  <c r="AAJ66" i="2" s="1"/>
  <c r="VP66" i="2"/>
  <c r="WU66" i="2" s="1"/>
  <c r="QW77" i="2"/>
  <c r="SA77" i="2"/>
  <c r="AAJ77" i="2" s="1"/>
  <c r="VP77" i="2"/>
  <c r="WU77" i="2" s="1"/>
  <c r="QW65" i="2"/>
  <c r="SA65" i="2"/>
  <c r="AAJ65" i="2" s="1"/>
  <c r="VP65" i="2"/>
  <c r="WU65" i="2" s="1"/>
  <c r="QW69" i="2"/>
  <c r="SA69" i="2"/>
  <c r="AAJ69" i="2" s="1"/>
  <c r="VP69" i="2"/>
  <c r="WU69" i="2" s="1"/>
  <c r="QW54" i="2"/>
  <c r="SA54" i="2"/>
  <c r="AAJ54" i="2" s="1"/>
  <c r="VP54" i="2"/>
  <c r="WU54" i="2" s="1"/>
  <c r="QW70" i="2"/>
  <c r="SA70" i="2"/>
  <c r="AAJ70" i="2" s="1"/>
  <c r="VP70" i="2"/>
  <c r="WU70" i="2" s="1"/>
  <c r="ZD7" i="2"/>
  <c r="SA7" i="2"/>
  <c r="AAJ7" i="2" s="1"/>
  <c r="QW7" i="2"/>
  <c r="VP7" i="2"/>
  <c r="WU7" i="2" s="1"/>
  <c r="ZD66" i="2"/>
  <c r="QW80" i="2"/>
  <c r="SA80" i="2"/>
  <c r="AAJ80" i="2" s="1"/>
  <c r="VP80" i="2"/>
  <c r="WU80" i="2" s="1"/>
  <c r="DA80" i="29" s="1"/>
  <c r="ZD77" i="2"/>
  <c r="XY77" i="2"/>
  <c r="ZD69" i="2"/>
  <c r="ZD86" i="2"/>
  <c r="QW86" i="2"/>
  <c r="SA86" i="2"/>
  <c r="AAJ86" i="2" s="1"/>
  <c r="VP86" i="2"/>
  <c r="WU86" i="2" s="1"/>
  <c r="QW33" i="2"/>
  <c r="SA33" i="2"/>
  <c r="AAJ33" i="2" s="1"/>
  <c r="VP33" i="2"/>
  <c r="WU33" i="2" s="1"/>
  <c r="SA73" i="2"/>
  <c r="AAJ73" i="2" s="1"/>
  <c r="QW73" i="2"/>
  <c r="VP73" i="2"/>
  <c r="WU73" i="2" s="1"/>
  <c r="ZD70" i="2"/>
  <c r="ME72" i="2"/>
  <c r="TH72" i="2"/>
  <c r="SA10" i="2"/>
  <c r="AAJ10" i="2" s="1"/>
  <c r="SA63" i="2"/>
  <c r="AAJ63" i="2" s="1"/>
  <c r="QW10" i="2"/>
  <c r="QW63" i="2"/>
  <c r="QV91" i="2"/>
  <c r="XY97" i="2"/>
  <c r="MI89" i="2"/>
  <c r="ZD72" i="2"/>
  <c r="XY72" i="2"/>
  <c r="QW72" i="2"/>
  <c r="SA72" i="2"/>
  <c r="AAJ72" i="2" s="1"/>
  <c r="VP72" i="2"/>
  <c r="WU72" i="2" s="1"/>
  <c r="ZD10" i="2"/>
  <c r="ZD63" i="2"/>
  <c r="MJ64" i="2"/>
  <c r="MJ8" i="2"/>
  <c r="MJ53" i="2"/>
  <c r="MJ68" i="2"/>
  <c r="MI96" i="2"/>
  <c r="RZ91" i="2"/>
  <c r="AAI91" i="2" s="1"/>
  <c r="ZD34" i="2"/>
  <c r="ZC91" i="2"/>
  <c r="ME93" i="2"/>
  <c r="TH93" i="2"/>
  <c r="ZD93" i="2"/>
  <c r="XY93" i="2"/>
  <c r="SA93" i="2"/>
  <c r="AAJ93" i="2" s="1"/>
  <c r="QW93" i="2"/>
  <c r="VP93" i="2"/>
  <c r="WU93" i="2" s="1"/>
  <c r="XY34" i="2"/>
  <c r="ZD97" i="2"/>
  <c r="VP46" i="2"/>
  <c r="WU46" i="2" s="1"/>
  <c r="SA89" i="2"/>
  <c r="AAJ89" i="2" s="1"/>
  <c r="SA8" i="2"/>
  <c r="AAJ8" i="2" s="1"/>
  <c r="VP34" i="2"/>
  <c r="WU34" i="2" s="1"/>
  <c r="VP97" i="2"/>
  <c r="WU97" i="2" s="1"/>
  <c r="QV61" i="2"/>
  <c r="SA56" i="2"/>
  <c r="AAJ56" i="2" s="1"/>
  <c r="SA79" i="2"/>
  <c r="AAJ79" i="2" s="1"/>
  <c r="SA16" i="2"/>
  <c r="AAJ16" i="2" s="1"/>
  <c r="SA92" i="2"/>
  <c r="AAJ92" i="2" s="1"/>
  <c r="VP94" i="2"/>
  <c r="WU94" i="2" s="1"/>
  <c r="XY87" i="2"/>
  <c r="XY47" i="2"/>
  <c r="XY94" i="2"/>
  <c r="XY6" i="2"/>
  <c r="XY75" i="2"/>
  <c r="XY46" i="2"/>
  <c r="XZ24" i="2"/>
  <c r="XZ44" i="2"/>
  <c r="XZ48" i="2"/>
  <c r="XZ81" i="2"/>
  <c r="ZD56" i="2"/>
  <c r="XY92" i="2"/>
  <c r="ZD79" i="2"/>
  <c r="ZD82" i="2"/>
  <c r="ZD16" i="2"/>
  <c r="XZ11" i="2"/>
  <c r="XZ74" i="2"/>
  <c r="XZ64" i="2"/>
  <c r="XZ53" i="2"/>
  <c r="XX61" i="2"/>
  <c r="ED61" i="29" s="1"/>
  <c r="XX68" i="2"/>
  <c r="XX60" i="2"/>
  <c r="ED11" i="29" s="1"/>
  <c r="ZD96" i="2"/>
  <c r="ZD85" i="2"/>
  <c r="ZD89" i="2"/>
  <c r="ZD8" i="2"/>
  <c r="ZD71" i="2"/>
  <c r="ZD15" i="2"/>
  <c r="R9" i="28"/>
  <c r="J9" i="28"/>
  <c r="ME15" i="2"/>
  <c r="TH15" i="2"/>
  <c r="XY15" i="2"/>
  <c r="QW15" i="2"/>
  <c r="SA15" i="2"/>
  <c r="AAJ15" i="2" s="1"/>
  <c r="VP15" i="2"/>
  <c r="WU15" i="2" s="1"/>
  <c r="SB90" i="2"/>
  <c r="AAK90" i="2" s="1"/>
  <c r="H8" i="28"/>
  <c r="QW97" i="2"/>
  <c r="VQ97" i="2" s="1"/>
  <c r="WV97" i="2" s="1"/>
  <c r="SA97" i="2"/>
  <c r="AAJ97" i="2" s="1"/>
  <c r="G10" i="28"/>
  <c r="XY16" i="2"/>
  <c r="XY71" i="2"/>
  <c r="EE37" i="29" s="1"/>
  <c r="SA71" i="2"/>
  <c r="AAJ71" i="2" s="1"/>
  <c r="QW71" i="2"/>
  <c r="VP71" i="2"/>
  <c r="WU71" i="2" s="1"/>
  <c r="DA37" i="29" s="1"/>
  <c r="XY82" i="2"/>
  <c r="ZD92" i="2"/>
  <c r="VP89" i="2"/>
  <c r="WU89" i="2" s="1"/>
  <c r="XY8" i="2"/>
  <c r="EE22" i="29" s="1"/>
  <c r="VP96" i="2"/>
  <c r="WU96" i="2" s="1"/>
  <c r="XY79" i="2"/>
  <c r="XY89" i="2"/>
  <c r="VP82" i="2"/>
  <c r="WU82" i="2" s="1"/>
  <c r="XY56" i="2"/>
  <c r="EE30" i="29" s="1"/>
  <c r="XY85" i="2"/>
  <c r="XY96" i="2"/>
  <c r="VP8" i="2"/>
  <c r="WU8" i="2" s="1"/>
  <c r="XV67" i="2"/>
  <c r="EB88" i="29" s="1"/>
  <c r="ZA67" i="2"/>
  <c r="ZA3" i="2" s="1"/>
  <c r="ZD94" i="2"/>
  <c r="ZD46" i="2"/>
  <c r="ZE53" i="2"/>
  <c r="ZD6" i="2"/>
  <c r="ZD87" i="2"/>
  <c r="ZE44" i="2"/>
  <c r="ZD75" i="2"/>
  <c r="ZE64" i="2"/>
  <c r="ZC60" i="2"/>
  <c r="ZE74" i="2"/>
  <c r="ZC61" i="2"/>
  <c r="ZE81" i="2"/>
  <c r="ZE24" i="2"/>
  <c r="ZC68" i="2"/>
  <c r="ZE48" i="2"/>
  <c r="ZD47" i="2"/>
  <c r="ZE11" i="2"/>
  <c r="VO60" i="2"/>
  <c r="WT60" i="2" s="1"/>
  <c r="CZ11" i="29" s="1"/>
  <c r="QW85" i="2"/>
  <c r="SA85" i="2"/>
  <c r="AAJ85" i="2" s="1"/>
  <c r="QW96" i="2"/>
  <c r="SA96" i="2"/>
  <c r="AAJ96" i="2" s="1"/>
  <c r="QW8" i="2"/>
  <c r="QW56" i="2"/>
  <c r="QX64" i="2"/>
  <c r="QX74" i="2"/>
  <c r="QW87" i="2"/>
  <c r="QW47" i="2"/>
  <c r="QX48" i="2"/>
  <c r="QW79" i="2"/>
  <c r="QW82" i="2"/>
  <c r="SA82" i="2"/>
  <c r="AAJ82" i="2" s="1"/>
  <c r="QX81" i="2"/>
  <c r="QW16" i="2"/>
  <c r="QW46" i="2"/>
  <c r="QX44" i="2"/>
  <c r="QX11" i="2"/>
  <c r="QX95" i="2"/>
  <c r="QX90" i="2"/>
  <c r="QW92" i="2"/>
  <c r="QW89" i="2"/>
  <c r="QW94" i="2"/>
  <c r="QX53" i="2"/>
  <c r="QW34" i="2"/>
  <c r="QW14" i="2"/>
  <c r="QX24" i="2"/>
  <c r="QW6" i="2"/>
  <c r="QW75" i="2"/>
  <c r="RZ61" i="2"/>
  <c r="AAI61" i="2" s="1"/>
  <c r="QV68" i="2"/>
  <c r="RZ68" i="2"/>
  <c r="AAI68" i="2" s="1"/>
  <c r="VO61" i="2"/>
  <c r="WT61" i="2" s="1"/>
  <c r="CZ58" i="29" s="1"/>
  <c r="QV5" i="2"/>
  <c r="RZ5" i="2"/>
  <c r="AAI5" i="2" s="1"/>
  <c r="QV60" i="2"/>
  <c r="RZ60" i="2"/>
  <c r="AAI60" i="2" s="1"/>
  <c r="VO68" i="2"/>
  <c r="WT68" i="2" s="1"/>
  <c r="VO5" i="2"/>
  <c r="TG88" i="2"/>
  <c r="TG64" i="2"/>
  <c r="VQ64" i="2" s="1"/>
  <c r="WV64" i="2" s="1"/>
  <c r="TG24" i="2"/>
  <c r="VQ24" i="2" s="1"/>
  <c r="WV24" i="2" s="1"/>
  <c r="TG81" i="2"/>
  <c r="VQ81" i="2" s="1"/>
  <c r="WV81" i="2" s="1"/>
  <c r="TG48" i="2"/>
  <c r="VQ48" i="2" s="1"/>
  <c r="WV48" i="2" s="1"/>
  <c r="TG67" i="2"/>
  <c r="TG89" i="2"/>
  <c r="TG44" i="2"/>
  <c r="VQ44" i="2" s="1"/>
  <c r="WV44" i="2" s="1"/>
  <c r="TG8" i="2"/>
  <c r="ON67" i="2"/>
  <c r="WR67" i="2"/>
  <c r="TG96" i="2"/>
  <c r="TG11" i="2"/>
  <c r="VQ11" i="2" s="1"/>
  <c r="WV11" i="2" s="1"/>
  <c r="TG74" i="2"/>
  <c r="VQ74" i="2" s="1"/>
  <c r="WV74" i="2" s="1"/>
  <c r="TG68" i="2"/>
  <c r="TG53" i="2"/>
  <c r="VQ53" i="2" s="1"/>
  <c r="WV53" i="2" s="1"/>
  <c r="QU67" i="2"/>
  <c r="QU3" i="2" s="1"/>
  <c r="RY67" i="2"/>
  <c r="RY3" i="2" s="1"/>
  <c r="VN67" i="2"/>
  <c r="VN3" i="2" s="1"/>
  <c r="SB48" i="2"/>
  <c r="AAK48" i="2" s="1"/>
  <c r="SB64" i="2"/>
  <c r="AAK64" i="2" s="1"/>
  <c r="SA47" i="2"/>
  <c r="AAJ47" i="2" s="1"/>
  <c r="SB81" i="2"/>
  <c r="AAK81" i="2" s="1"/>
  <c r="SB44" i="2"/>
  <c r="AAK44" i="2" s="1"/>
  <c r="SA6" i="2"/>
  <c r="AAJ6" i="2" s="1"/>
  <c r="VP47" i="2"/>
  <c r="WU47" i="2" s="1"/>
  <c r="SB53" i="2"/>
  <c r="AAK53" i="2" s="1"/>
  <c r="SA87" i="2"/>
  <c r="AAJ87" i="2" s="1"/>
  <c r="SA94" i="2"/>
  <c r="AAJ94" i="2" s="1"/>
  <c r="SB74" i="2"/>
  <c r="AAK74" i="2" s="1"/>
  <c r="SB24" i="2"/>
  <c r="AAK24" i="2" s="1"/>
  <c r="SA34" i="2"/>
  <c r="AAJ34" i="2" s="1"/>
  <c r="SA75" i="2"/>
  <c r="AAJ75" i="2" s="1"/>
  <c r="SB95" i="2"/>
  <c r="AAK95" i="2" s="1"/>
  <c r="VP6" i="2"/>
  <c r="WU6" i="2" s="1"/>
  <c r="SA14" i="2"/>
  <c r="SA46" i="2"/>
  <c r="AAJ46" i="2" s="1"/>
  <c r="SB11" i="2"/>
  <c r="AAK11" i="2" s="1"/>
  <c r="VP87" i="2"/>
  <c r="WU87" i="2" s="1"/>
  <c r="TH94" i="2"/>
  <c r="TH47" i="2"/>
  <c r="TH87" i="2"/>
  <c r="TH46" i="2"/>
  <c r="TH34" i="2"/>
  <c r="TH6" i="2"/>
  <c r="QX59" i="2" l="1"/>
  <c r="SB59" i="2"/>
  <c r="AAK59" i="2" s="1"/>
  <c r="VQ59" i="2"/>
  <c r="WV59" i="2" s="1"/>
  <c r="YA59" i="2" s="1"/>
  <c r="ME59" i="2"/>
  <c r="TH59" i="2"/>
  <c r="VR59" i="2" s="1"/>
  <c r="WW59" i="2" s="1"/>
  <c r="CZ61" i="29"/>
  <c r="ED16" i="29"/>
  <c r="CZ16" i="29"/>
  <c r="CX10" i="29"/>
  <c r="CX88" i="29"/>
  <c r="EB67" i="29"/>
  <c r="EB10" i="29"/>
  <c r="ED73" i="29"/>
  <c r="CZ73" i="29"/>
  <c r="CZ60" i="29"/>
  <c r="ED60" i="29"/>
  <c r="CX68" i="29"/>
  <c r="CX67" i="29"/>
  <c r="CZ84" i="29"/>
  <c r="CY95" i="29"/>
  <c r="EC95" i="29"/>
  <c r="EB90" i="29"/>
  <c r="EB68" i="29"/>
  <c r="ED84" i="29"/>
  <c r="CX56" i="29"/>
  <c r="CX90" i="29"/>
  <c r="ED92" i="29"/>
  <c r="CZ92" i="29"/>
  <c r="ED48" i="29"/>
  <c r="EB74" i="29"/>
  <c r="EB56" i="29"/>
  <c r="ED79" i="29"/>
  <c r="CZ79" i="29"/>
  <c r="CX53" i="29"/>
  <c r="CX74" i="29"/>
  <c r="EC96" i="29"/>
  <c r="CZ75" i="29"/>
  <c r="CZ15" i="29"/>
  <c r="ED75" i="29"/>
  <c r="ED15" i="29"/>
  <c r="CY96" i="29"/>
  <c r="EB81" i="29"/>
  <c r="EB53" i="29"/>
  <c r="CZ8" i="29"/>
  <c r="ED8" i="29"/>
  <c r="ED86" i="29"/>
  <c r="ED44" i="29"/>
  <c r="CZ44" i="29"/>
  <c r="ED63" i="29"/>
  <c r="EC97" i="29"/>
  <c r="CX93" i="29"/>
  <c r="CX81" i="29"/>
  <c r="ED46" i="29"/>
  <c r="CZ46" i="29"/>
  <c r="CZ63" i="29"/>
  <c r="CZ86" i="29"/>
  <c r="MC3" i="2"/>
  <c r="OO66" i="2"/>
  <c r="ON3" i="2"/>
  <c r="EC94" i="29"/>
  <c r="ED72" i="29"/>
  <c r="EB33" i="29"/>
  <c r="EB93" i="29"/>
  <c r="DA47" i="29"/>
  <c r="CZ42" i="29"/>
  <c r="EE47" i="29"/>
  <c r="ED42" i="29"/>
  <c r="CZ72" i="29"/>
  <c r="CX34" i="29"/>
  <c r="CX33" i="29"/>
  <c r="ED64" i="29"/>
  <c r="CZ64" i="29"/>
  <c r="CY6" i="29"/>
  <c r="CY98" i="29"/>
  <c r="ED28" i="29"/>
  <c r="XY88" i="2"/>
  <c r="CZ48" i="29"/>
  <c r="ZD88" i="2"/>
  <c r="QW88" i="2"/>
  <c r="SA88" i="2"/>
  <c r="AAJ88" i="2" s="1"/>
  <c r="CZ28" i="29"/>
  <c r="VP88" i="2"/>
  <c r="WU88" i="2" s="1"/>
  <c r="EB5" i="29"/>
  <c r="EB34" i="29"/>
  <c r="EC51" i="29"/>
  <c r="EC6" i="29"/>
  <c r="QU100" i="2"/>
  <c r="J27" i="32" s="1"/>
  <c r="VP84" i="2"/>
  <c r="WU84" i="2" s="1"/>
  <c r="DA85" i="29" s="1"/>
  <c r="ME83" i="2"/>
  <c r="TH83" i="2"/>
  <c r="TG5" i="2"/>
  <c r="MD5" i="2"/>
  <c r="F29" i="32"/>
  <c r="DA54" i="29"/>
  <c r="CX14" i="29"/>
  <c r="CX5" i="29"/>
  <c r="DA65" i="29"/>
  <c r="DA66" i="29"/>
  <c r="EE69" i="29"/>
  <c r="EE65" i="29"/>
  <c r="DA83" i="29"/>
  <c r="CY51" i="29"/>
  <c r="CY94" i="29"/>
  <c r="ED91" i="29"/>
  <c r="CZ91" i="29"/>
  <c r="CZ82" i="29"/>
  <c r="EE54" i="29"/>
  <c r="DA71" i="29"/>
  <c r="EE77" i="29"/>
  <c r="DA70" i="29"/>
  <c r="DA69" i="29"/>
  <c r="DA77" i="29"/>
  <c r="EE70" i="29"/>
  <c r="EE71" i="29"/>
  <c r="EE66" i="29"/>
  <c r="TG63" i="2"/>
  <c r="VQ63" i="2" s="1"/>
  <c r="WV63" i="2" s="1"/>
  <c r="EE83" i="29"/>
  <c r="ED82" i="29"/>
  <c r="EE18" i="29"/>
  <c r="G28" i="32"/>
  <c r="ZC5" i="2"/>
  <c r="CZ50" i="29"/>
  <c r="ED50" i="29"/>
  <c r="CZ29" i="29"/>
  <c r="ED29" i="29"/>
  <c r="EB20" i="29"/>
  <c r="EB14" i="29"/>
  <c r="DA18" i="29"/>
  <c r="ED52" i="29"/>
  <c r="ED58" i="29"/>
  <c r="CY7" i="29"/>
  <c r="EE9" i="29"/>
  <c r="DA9" i="29"/>
  <c r="DA36" i="29"/>
  <c r="EE36" i="29"/>
  <c r="DA35" i="29"/>
  <c r="XX5" i="2"/>
  <c r="ED97" i="29" s="1"/>
  <c r="DA22" i="29"/>
  <c r="DA17" i="29"/>
  <c r="EE26" i="29"/>
  <c r="DA25" i="29"/>
  <c r="DA13" i="29"/>
  <c r="DA59" i="29"/>
  <c r="EE19" i="29"/>
  <c r="DA39" i="29"/>
  <c r="DA31" i="29"/>
  <c r="CZ32" i="29"/>
  <c r="EE43" i="29"/>
  <c r="DA55" i="29"/>
  <c r="EE57" i="29"/>
  <c r="DA24" i="29"/>
  <c r="DA87" i="29"/>
  <c r="EE87" i="29"/>
  <c r="ED21" i="29"/>
  <c r="CZ21" i="29"/>
  <c r="EE12" i="29"/>
  <c r="DA27" i="29"/>
  <c r="DA40" i="29"/>
  <c r="EE62" i="29"/>
  <c r="WR100" i="2"/>
  <c r="H12" i="32" s="1"/>
  <c r="CX20" i="29"/>
  <c r="EE13" i="29"/>
  <c r="EE59" i="29"/>
  <c r="EE35" i="29"/>
  <c r="EE55" i="29"/>
  <c r="DA19" i="29"/>
  <c r="DA62" i="29"/>
  <c r="MD75" i="2"/>
  <c r="TG75" i="2"/>
  <c r="VQ75" i="2" s="1"/>
  <c r="WV75" i="2" s="1"/>
  <c r="DA12" i="29"/>
  <c r="EE40" i="29"/>
  <c r="ED41" i="29"/>
  <c r="CZ23" i="29"/>
  <c r="CZ52" i="29"/>
  <c r="EE24" i="29"/>
  <c r="ED49" i="29"/>
  <c r="DA41" i="29"/>
  <c r="EE17" i="29"/>
  <c r="TG92" i="2"/>
  <c r="VQ92" i="2" s="1"/>
  <c r="WV92" i="2" s="1"/>
  <c r="TG85" i="2"/>
  <c r="VQ85" i="2" s="1"/>
  <c r="WV85" i="2" s="1"/>
  <c r="DB36" i="29" s="1"/>
  <c r="EE31" i="29"/>
  <c r="CZ41" i="29"/>
  <c r="DA26" i="29"/>
  <c r="CZ49" i="29"/>
  <c r="EE25" i="29"/>
  <c r="DA21" i="29"/>
  <c r="DA57" i="29"/>
  <c r="F13" i="32"/>
  <c r="ED32" i="29"/>
  <c r="DA43" i="29"/>
  <c r="AAJ14" i="2"/>
  <c r="WT5" i="2"/>
  <c r="CZ97" i="29" s="1"/>
  <c r="WR3" i="2"/>
  <c r="AAH67" i="2"/>
  <c r="AAH3" i="2" s="1"/>
  <c r="XV100" i="2"/>
  <c r="G13" i="32" s="1"/>
  <c r="XV3" i="2"/>
  <c r="TF3" i="2"/>
  <c r="ZE83" i="2"/>
  <c r="XZ83" i="2"/>
  <c r="QX83" i="2"/>
  <c r="SB83" i="2"/>
  <c r="AAK83" i="2" s="1"/>
  <c r="VQ83" i="2"/>
  <c r="WV83" i="2" s="1"/>
  <c r="ZD84" i="2"/>
  <c r="XY84" i="2"/>
  <c r="EE85" i="29" s="1"/>
  <c r="H18" i="32"/>
  <c r="H19" i="32" s="1"/>
  <c r="SA84" i="2"/>
  <c r="AAJ84" i="2" s="1"/>
  <c r="XY14" i="2"/>
  <c r="EE39" i="29" s="1"/>
  <c r="TI65" i="2"/>
  <c r="MF65" i="2"/>
  <c r="ED23" i="29"/>
  <c r="CX38" i="29"/>
  <c r="H8" i="32"/>
  <c r="EB38" i="29"/>
  <c r="ED4" i="29"/>
  <c r="M10" i="28"/>
  <c r="N10" i="28" s="1"/>
  <c r="L10" i="28"/>
  <c r="QW84" i="2"/>
  <c r="SB84" i="2" s="1"/>
  <c r="ZE95" i="2"/>
  <c r="XZ63" i="2"/>
  <c r="XY91" i="2"/>
  <c r="EE89" i="29" s="1"/>
  <c r="XZ90" i="2"/>
  <c r="EF45" i="29" s="1"/>
  <c r="U6" i="28"/>
  <c r="T7" i="28"/>
  <c r="XZ95" i="2"/>
  <c r="EF27" i="29" s="1"/>
  <c r="TG60" i="2"/>
  <c r="ZE90" i="2"/>
  <c r="MD60" i="2"/>
  <c r="EA100" i="29"/>
  <c r="EA3" i="29" s="1"/>
  <c r="CW100" i="29"/>
  <c r="CW3" i="29" s="1"/>
  <c r="P9" i="28"/>
  <c r="TG16" i="2"/>
  <c r="VQ16" i="2" s="1"/>
  <c r="WV16" i="2" s="1"/>
  <c r="TG10" i="2"/>
  <c r="VQ10" i="2" s="1"/>
  <c r="WV10" i="2" s="1"/>
  <c r="TG79" i="2"/>
  <c r="VQ79" i="2" s="1"/>
  <c r="WV79" i="2" s="1"/>
  <c r="TG90" i="2"/>
  <c r="VQ90" i="2" s="1"/>
  <c r="WV90" i="2" s="1"/>
  <c r="ZD14" i="2"/>
  <c r="ZD91" i="2"/>
  <c r="I8" i="28"/>
  <c r="TG95" i="2"/>
  <c r="VQ95" i="2" s="1"/>
  <c r="WV95" i="2" s="1"/>
  <c r="DB27" i="29" s="1"/>
  <c r="TG61" i="2"/>
  <c r="TG84" i="2"/>
  <c r="TG56" i="2"/>
  <c r="VQ56" i="2" s="1"/>
  <c r="WV56" i="2" s="1"/>
  <c r="DB30" i="29" s="1"/>
  <c r="MD63" i="2"/>
  <c r="MD95" i="2"/>
  <c r="QX10" i="2"/>
  <c r="MD14" i="2"/>
  <c r="TG14" i="2"/>
  <c r="VQ14" i="2" s="1"/>
  <c r="WV14" i="2" s="1"/>
  <c r="ME71" i="2"/>
  <c r="TH71" i="2"/>
  <c r="MF97" i="2"/>
  <c r="TI97" i="2"/>
  <c r="MD56" i="2"/>
  <c r="MD61" i="2"/>
  <c r="MD79" i="2"/>
  <c r="ME67" i="2"/>
  <c r="MF94" i="2"/>
  <c r="MF34" i="2"/>
  <c r="MF88" i="2"/>
  <c r="MD90" i="2"/>
  <c r="MD16" i="2"/>
  <c r="MF11" i="2"/>
  <c r="MF44" i="2"/>
  <c r="MF87" i="2"/>
  <c r="MD84" i="2"/>
  <c r="MG81" i="2"/>
  <c r="MF48" i="2"/>
  <c r="MD92" i="2"/>
  <c r="MF74" i="2"/>
  <c r="MD10" i="2"/>
  <c r="MD82" i="2"/>
  <c r="TH82" i="2" s="1"/>
  <c r="MF6" i="2"/>
  <c r="MF46" i="2"/>
  <c r="MF47" i="2"/>
  <c r="MD85" i="2"/>
  <c r="MD91" i="2"/>
  <c r="TG91" i="2"/>
  <c r="TJ86" i="2"/>
  <c r="MG86" i="2"/>
  <c r="TJ80" i="2"/>
  <c r="MG80" i="2"/>
  <c r="TJ77" i="2"/>
  <c r="MG77" i="2"/>
  <c r="TJ73" i="2"/>
  <c r="MG73" i="2"/>
  <c r="TJ70" i="2"/>
  <c r="MG70" i="2"/>
  <c r="TJ33" i="2"/>
  <c r="MG33" i="2"/>
  <c r="TJ69" i="2"/>
  <c r="MG69" i="2"/>
  <c r="TJ66" i="2"/>
  <c r="MG66" i="2"/>
  <c r="TJ54" i="2"/>
  <c r="MG54" i="2"/>
  <c r="MF7" i="2"/>
  <c r="TI7" i="2"/>
  <c r="XZ69" i="2"/>
  <c r="XZ80" i="2"/>
  <c r="EF80" i="29" s="1"/>
  <c r="XZ54" i="2"/>
  <c r="XZ65" i="2"/>
  <c r="XZ73" i="2"/>
  <c r="ZE73" i="2"/>
  <c r="XZ33" i="2"/>
  <c r="XZ86" i="2"/>
  <c r="ZE54" i="2"/>
  <c r="ZE69" i="2"/>
  <c r="ZE65" i="2"/>
  <c r="QX86" i="2"/>
  <c r="SB86" i="2"/>
  <c r="AAK86" i="2" s="1"/>
  <c r="VQ86" i="2"/>
  <c r="WV86" i="2" s="1"/>
  <c r="QX80" i="2"/>
  <c r="SB80" i="2"/>
  <c r="AAK80" i="2" s="1"/>
  <c r="VQ80" i="2"/>
  <c r="WV80" i="2" s="1"/>
  <c r="DB80" i="29" s="1"/>
  <c r="QX7" i="2"/>
  <c r="SB7" i="2"/>
  <c r="AAK7" i="2" s="1"/>
  <c r="VQ7" i="2"/>
  <c r="WV7" i="2" s="1"/>
  <c r="QX65" i="2"/>
  <c r="SB65" i="2"/>
  <c r="AAK65" i="2" s="1"/>
  <c r="VQ65" i="2"/>
  <c r="WV65" i="2" s="1"/>
  <c r="QX77" i="2"/>
  <c r="SB77" i="2"/>
  <c r="AAK77" i="2" s="1"/>
  <c r="VQ77" i="2"/>
  <c r="WV77" i="2" s="1"/>
  <c r="QX73" i="2"/>
  <c r="SB73" i="2"/>
  <c r="AAK73" i="2" s="1"/>
  <c r="VQ73" i="2"/>
  <c r="WV73" i="2" s="1"/>
  <c r="ZE33" i="2"/>
  <c r="QX33" i="2"/>
  <c r="SB33" i="2"/>
  <c r="AAK33" i="2" s="1"/>
  <c r="VQ33" i="2"/>
  <c r="WV33" i="2" s="1"/>
  <c r="ZE86" i="2"/>
  <c r="ZE80" i="2"/>
  <c r="XZ7" i="2"/>
  <c r="ZE7" i="2"/>
  <c r="XZ70" i="2"/>
  <c r="ZE70" i="2"/>
  <c r="SB70" i="2"/>
  <c r="AAK70" i="2" s="1"/>
  <c r="QX70" i="2"/>
  <c r="VQ70" i="2"/>
  <c r="WV70" i="2" s="1"/>
  <c r="SB54" i="2"/>
  <c r="AAK54" i="2" s="1"/>
  <c r="QX54" i="2"/>
  <c r="VQ54" i="2"/>
  <c r="WV54" i="2" s="1"/>
  <c r="SB69" i="2"/>
  <c r="AAK69" i="2" s="1"/>
  <c r="QX69" i="2"/>
  <c r="VQ69" i="2"/>
  <c r="WV69" i="2" s="1"/>
  <c r="XZ77" i="2"/>
  <c r="ZE77" i="2"/>
  <c r="XZ66" i="2"/>
  <c r="ZE66" i="2"/>
  <c r="SB66" i="2"/>
  <c r="AAK66" i="2" s="1"/>
  <c r="QX66" i="2"/>
  <c r="VQ66" i="2"/>
  <c r="WV66" i="2" s="1"/>
  <c r="VP91" i="2"/>
  <c r="WU91" i="2" s="1"/>
  <c r="DA89" i="29" s="1"/>
  <c r="ZE63" i="2"/>
  <c r="SB63" i="2"/>
  <c r="AAK63" i="2" s="1"/>
  <c r="QX63" i="2"/>
  <c r="QY63" i="2" s="1"/>
  <c r="MF72" i="2"/>
  <c r="TI72" i="2"/>
  <c r="SA91" i="2"/>
  <c r="AAJ91" i="2" s="1"/>
  <c r="SB10" i="2"/>
  <c r="AAK10" i="2" s="1"/>
  <c r="QW91" i="2"/>
  <c r="XZ10" i="2"/>
  <c r="MJ89" i="2"/>
  <c r="XZ72" i="2"/>
  <c r="ZE10" i="2"/>
  <c r="ZE72" i="2"/>
  <c r="QX72" i="2"/>
  <c r="SB72" i="2"/>
  <c r="AAK72" i="2" s="1"/>
  <c r="VQ72" i="2"/>
  <c r="WV72" i="2" s="1"/>
  <c r="MJ96" i="2"/>
  <c r="MK68" i="2"/>
  <c r="MK53" i="2"/>
  <c r="MK8" i="2"/>
  <c r="MK64" i="2"/>
  <c r="XZ34" i="2"/>
  <c r="XZ97" i="2"/>
  <c r="MF93" i="2"/>
  <c r="TI93" i="2"/>
  <c r="XZ93" i="2"/>
  <c r="ZE93" i="2"/>
  <c r="SB93" i="2"/>
  <c r="AAK93" i="2" s="1"/>
  <c r="QX93" i="2"/>
  <c r="VQ93" i="2"/>
  <c r="WV93" i="2" s="1"/>
  <c r="ZE34" i="2"/>
  <c r="XZ94" i="2"/>
  <c r="XZ46" i="2"/>
  <c r="ZE94" i="2"/>
  <c r="ZE46" i="2"/>
  <c r="ZE97" i="2"/>
  <c r="VQ6" i="2"/>
  <c r="WV6" i="2" s="1"/>
  <c r="XZ75" i="2"/>
  <c r="XZ47" i="2"/>
  <c r="YA74" i="2"/>
  <c r="YA11" i="2"/>
  <c r="YA44" i="2"/>
  <c r="YA48" i="2"/>
  <c r="YA24" i="2"/>
  <c r="YA64" i="2"/>
  <c r="XY68" i="2"/>
  <c r="ZE56" i="2"/>
  <c r="XZ92" i="2"/>
  <c r="ZE96" i="2"/>
  <c r="XZ89" i="2"/>
  <c r="ZE15" i="2"/>
  <c r="XZ14" i="2"/>
  <c r="XZ87" i="2"/>
  <c r="XZ6" i="2"/>
  <c r="YA53" i="2"/>
  <c r="YA81" i="2"/>
  <c r="XY61" i="2"/>
  <c r="EE61" i="29" s="1"/>
  <c r="XZ85" i="2"/>
  <c r="XY60" i="2"/>
  <c r="EE11" i="29" s="1"/>
  <c r="XZ16" i="2"/>
  <c r="ZE79" i="2"/>
  <c r="ZE8" i="2"/>
  <c r="ZE82" i="2"/>
  <c r="ZE71" i="2"/>
  <c r="R10" i="28"/>
  <c r="J10" i="28"/>
  <c r="MF15" i="2"/>
  <c r="TI15" i="2"/>
  <c r="XZ15" i="2"/>
  <c r="SB15" i="2"/>
  <c r="AAK15" i="2" s="1"/>
  <c r="QX15" i="2"/>
  <c r="VQ15" i="2"/>
  <c r="WV15" i="2" s="1"/>
  <c r="SB89" i="2"/>
  <c r="AAK89" i="2" s="1"/>
  <c r="SB16" i="2"/>
  <c r="AAK16" i="2" s="1"/>
  <c r="SB79" i="2"/>
  <c r="AAK79" i="2" s="1"/>
  <c r="SB8" i="2"/>
  <c r="AAK8" i="2" s="1"/>
  <c r="VQ94" i="2"/>
  <c r="WV94" i="2" s="1"/>
  <c r="SB92" i="2"/>
  <c r="AAK92" i="2" s="1"/>
  <c r="SC90" i="2"/>
  <c r="AAL90" i="2" s="1"/>
  <c r="H9" i="28"/>
  <c r="QX97" i="2"/>
  <c r="SB97" i="2"/>
  <c r="AAK97" i="2" s="1"/>
  <c r="YA97" i="2"/>
  <c r="ZF97" i="2"/>
  <c r="G11" i="28"/>
  <c r="XZ71" i="2"/>
  <c r="EF37" i="29" s="1"/>
  <c r="QX71" i="2"/>
  <c r="SB71" i="2"/>
  <c r="AAK71" i="2" s="1"/>
  <c r="VQ71" i="2"/>
  <c r="WV71" i="2" s="1"/>
  <c r="DB37" i="29" s="1"/>
  <c r="ZE89" i="2"/>
  <c r="XZ96" i="2"/>
  <c r="VQ8" i="2"/>
  <c r="WV8" i="2" s="1"/>
  <c r="DB12" i="29" s="1"/>
  <c r="ZE92" i="2"/>
  <c r="XZ82" i="2"/>
  <c r="ZE16" i="2"/>
  <c r="XZ8" i="2"/>
  <c r="XZ56" i="2"/>
  <c r="EF30" i="29" s="1"/>
  <c r="XZ79" i="2"/>
  <c r="VQ89" i="2"/>
  <c r="WV89" i="2" s="1"/>
  <c r="VP68" i="2"/>
  <c r="WU68" i="2" s="1"/>
  <c r="ZE75" i="2"/>
  <c r="ZF44" i="2"/>
  <c r="ZD61" i="2"/>
  <c r="ZF74" i="2"/>
  <c r="ZD60" i="2"/>
  <c r="ZF24" i="2"/>
  <c r="ZE87" i="2"/>
  <c r="ZD68" i="2"/>
  <c r="VP61" i="2"/>
  <c r="WU61" i="2" s="1"/>
  <c r="DA58" i="29" s="1"/>
  <c r="ZF53" i="2"/>
  <c r="ZE47" i="2"/>
  <c r="ZF81" i="2"/>
  <c r="ZF48" i="2"/>
  <c r="XW67" i="2"/>
  <c r="EC88" i="29" s="1"/>
  <c r="ZB67" i="2"/>
  <c r="ZB3" i="2" s="1"/>
  <c r="VP5" i="2"/>
  <c r="ZE14" i="2"/>
  <c r="ZE85" i="2"/>
  <c r="ZE6" i="2"/>
  <c r="ZF11" i="2"/>
  <c r="ZF64" i="2"/>
  <c r="VQ96" i="2"/>
  <c r="WV96" i="2" s="1"/>
  <c r="QX75" i="2"/>
  <c r="QX6" i="2"/>
  <c r="QY24" i="2"/>
  <c r="QX14" i="2"/>
  <c r="QX34" i="2"/>
  <c r="QY53" i="2"/>
  <c r="QX82" i="2"/>
  <c r="SB82" i="2"/>
  <c r="AAK82" i="2" s="1"/>
  <c r="QX79" i="2"/>
  <c r="QY48" i="2"/>
  <c r="QX47" i="2"/>
  <c r="QX87" i="2"/>
  <c r="QY74" i="2"/>
  <c r="QY64" i="2"/>
  <c r="QX56" i="2"/>
  <c r="QX96" i="2"/>
  <c r="SB96" i="2"/>
  <c r="AAK96" i="2" s="1"/>
  <c r="VQ34" i="2"/>
  <c r="WV34" i="2" s="1"/>
  <c r="VQ87" i="2"/>
  <c r="WV87" i="2" s="1"/>
  <c r="SB56" i="2"/>
  <c r="AAK56" i="2" s="1"/>
  <c r="VQ82" i="2"/>
  <c r="WV82" i="2" s="1"/>
  <c r="QX94" i="2"/>
  <c r="QX89" i="2"/>
  <c r="QX92" i="2"/>
  <c r="QY90" i="2"/>
  <c r="QY95" i="2"/>
  <c r="QY11" i="2"/>
  <c r="QY44" i="2"/>
  <c r="QX46" i="2"/>
  <c r="QX16" i="2"/>
  <c r="QY81" i="2"/>
  <c r="QX8" i="2"/>
  <c r="QX85" i="2"/>
  <c r="SB85" i="2"/>
  <c r="AAK85" i="2" s="1"/>
  <c r="QW68" i="2"/>
  <c r="SA68" i="2"/>
  <c r="AAJ68" i="2" s="1"/>
  <c r="QW61" i="2"/>
  <c r="SA61" i="2"/>
  <c r="AAJ61" i="2" s="1"/>
  <c r="QW60" i="2"/>
  <c r="SA60" i="2"/>
  <c r="AAJ60" i="2" s="1"/>
  <c r="QW5" i="2"/>
  <c r="SA5" i="2"/>
  <c r="AAJ5" i="2" s="1"/>
  <c r="VP60" i="2"/>
  <c r="WU60" i="2" s="1"/>
  <c r="DA11" i="29" s="1"/>
  <c r="TH8" i="2"/>
  <c r="TH81" i="2"/>
  <c r="VR81" i="2" s="1"/>
  <c r="WW81" i="2" s="1"/>
  <c r="TH64" i="2"/>
  <c r="VR64" i="2" s="1"/>
  <c r="WW64" i="2" s="1"/>
  <c r="TH24" i="2"/>
  <c r="VR24" i="2" s="1"/>
  <c r="WW24" i="2" s="1"/>
  <c r="TH74" i="2"/>
  <c r="VR74" i="2" s="1"/>
  <c r="WW74" i="2" s="1"/>
  <c r="TH11" i="2"/>
  <c r="VR11" i="2" s="1"/>
  <c r="WW11" i="2" s="1"/>
  <c r="TH68" i="2"/>
  <c r="TH44" i="2"/>
  <c r="VR44" i="2" s="1"/>
  <c r="WW44" i="2" s="1"/>
  <c r="TH89" i="2"/>
  <c r="TH48" i="2"/>
  <c r="VR48" i="2" s="1"/>
  <c r="WW48" i="2" s="1"/>
  <c r="TH53" i="2"/>
  <c r="VR53" i="2" s="1"/>
  <c r="WW53" i="2" s="1"/>
  <c r="TH96" i="2"/>
  <c r="WS67" i="2"/>
  <c r="QV67" i="2"/>
  <c r="QV3" i="2" s="1"/>
  <c r="RZ67" i="2"/>
  <c r="RZ3" i="2" s="1"/>
  <c r="VO67" i="2"/>
  <c r="VO3" i="2" s="1"/>
  <c r="OO67" i="2"/>
  <c r="TH67" i="2"/>
  <c r="TH88" i="2"/>
  <c r="SB46" i="2"/>
  <c r="AAK46" i="2" s="1"/>
  <c r="SC95" i="2"/>
  <c r="AAL95" i="2" s="1"/>
  <c r="SB94" i="2"/>
  <c r="AAK94" i="2" s="1"/>
  <c r="SB87" i="2"/>
  <c r="AAK87" i="2" s="1"/>
  <c r="SC53" i="2"/>
  <c r="AAL53" i="2" s="1"/>
  <c r="SB6" i="2"/>
  <c r="AAK6" i="2" s="1"/>
  <c r="SC44" i="2"/>
  <c r="AAL44" i="2" s="1"/>
  <c r="SB47" i="2"/>
  <c r="AAK47" i="2" s="1"/>
  <c r="SC48" i="2"/>
  <c r="AAL48" i="2" s="1"/>
  <c r="VQ46" i="2"/>
  <c r="WV46" i="2" s="1"/>
  <c r="SC11" i="2"/>
  <c r="AAL11" i="2" s="1"/>
  <c r="SB14" i="2"/>
  <c r="AAK14" i="2" s="1"/>
  <c r="SB75" i="2"/>
  <c r="AAK75" i="2" s="1"/>
  <c r="SB34" i="2"/>
  <c r="AAK34" i="2" s="1"/>
  <c r="SC24" i="2"/>
  <c r="AAL24" i="2" s="1"/>
  <c r="SC74" i="2"/>
  <c r="AAL74" i="2" s="1"/>
  <c r="SC81" i="2"/>
  <c r="AAL81" i="2" s="1"/>
  <c r="SC64" i="2"/>
  <c r="AAL64" i="2" s="1"/>
  <c r="VQ47" i="2"/>
  <c r="WV47" i="2" s="1"/>
  <c r="DB26" i="29" s="1"/>
  <c r="TI88" i="2"/>
  <c r="TI34" i="2"/>
  <c r="TI44" i="2"/>
  <c r="TI81" i="2"/>
  <c r="TI46" i="2"/>
  <c r="TI47" i="2"/>
  <c r="TI6" i="2"/>
  <c r="TI11" i="2"/>
  <c r="TI87" i="2"/>
  <c r="TI94" i="2"/>
  <c r="MF59" i="2" l="1"/>
  <c r="TI59" i="2"/>
  <c r="ZF59" i="2"/>
  <c r="QY59" i="2"/>
  <c r="SC59" i="2"/>
  <c r="AAL59" i="2" s="1"/>
  <c r="ZG59" i="2"/>
  <c r="YB59" i="2"/>
  <c r="DA61" i="29"/>
  <c r="DA16" i="29"/>
  <c r="EE16" i="29"/>
  <c r="CY10" i="29"/>
  <c r="CY88" i="29"/>
  <c r="EC67" i="29"/>
  <c r="EC10" i="29"/>
  <c r="EE73" i="29"/>
  <c r="DA73" i="29"/>
  <c r="DA60" i="29"/>
  <c r="EE60" i="29"/>
  <c r="CY68" i="29"/>
  <c r="CY67" i="29"/>
  <c r="EC90" i="29"/>
  <c r="EC68" i="29"/>
  <c r="EE84" i="29"/>
  <c r="ED95" i="29"/>
  <c r="DA84" i="29"/>
  <c r="CZ95" i="29"/>
  <c r="CY56" i="29"/>
  <c r="CY90" i="29"/>
  <c r="DA92" i="29"/>
  <c r="EE92" i="29"/>
  <c r="EC74" i="29"/>
  <c r="EC56" i="29"/>
  <c r="CY53" i="29"/>
  <c r="CY74" i="29"/>
  <c r="ED96" i="29"/>
  <c r="EE79" i="29"/>
  <c r="DA79" i="29"/>
  <c r="EE75" i="29"/>
  <c r="EE15" i="29"/>
  <c r="DA75" i="29"/>
  <c r="DA15" i="29"/>
  <c r="CZ96" i="29"/>
  <c r="EC81" i="29"/>
  <c r="EC53" i="29"/>
  <c r="EE8" i="29"/>
  <c r="DA86" i="29"/>
  <c r="EE44" i="29"/>
  <c r="DA8" i="29"/>
  <c r="DA44" i="29"/>
  <c r="DA63" i="29"/>
  <c r="EE86" i="29"/>
  <c r="CY93" i="29"/>
  <c r="CY81" i="29"/>
  <c r="DA46" i="29"/>
  <c r="EE63" i="29"/>
  <c r="EE46" i="29"/>
  <c r="XZ84" i="2"/>
  <c r="EF85" i="29" s="1"/>
  <c r="ZE84" i="2"/>
  <c r="MD3" i="2"/>
  <c r="OP66" i="2"/>
  <c r="OO3" i="2"/>
  <c r="DB47" i="29"/>
  <c r="DA42" i="29"/>
  <c r="DA72" i="29"/>
  <c r="EC33" i="29"/>
  <c r="EC93" i="29"/>
  <c r="EE42" i="29"/>
  <c r="EE72" i="29"/>
  <c r="CY34" i="29"/>
  <c r="CY33" i="29"/>
  <c r="DA64" i="29"/>
  <c r="EE64" i="29"/>
  <c r="CZ6" i="29"/>
  <c r="CZ98" i="29"/>
  <c r="ED6" i="29"/>
  <c r="ED98" i="29"/>
  <c r="DA28" i="29"/>
  <c r="SB88" i="2"/>
  <c r="AAK88" i="2" s="1"/>
  <c r="QX88" i="2"/>
  <c r="VR88" i="2" s="1"/>
  <c r="WW88" i="2" s="1"/>
  <c r="EE28" i="29"/>
  <c r="VQ88" i="2"/>
  <c r="WV88" i="2" s="1"/>
  <c r="EC5" i="29"/>
  <c r="EC34" i="29"/>
  <c r="EF47" i="29"/>
  <c r="XZ88" i="2"/>
  <c r="ZE88" i="2"/>
  <c r="DA48" i="29"/>
  <c r="EE48" i="29"/>
  <c r="QV100" i="2"/>
  <c r="K27" i="32" s="1"/>
  <c r="TH5" i="2"/>
  <c r="ME5" i="2"/>
  <c r="MF83" i="2"/>
  <c r="TI83" i="2"/>
  <c r="DB31" i="29"/>
  <c r="CY14" i="29"/>
  <c r="CY5" i="29"/>
  <c r="EF54" i="29"/>
  <c r="DB66" i="29"/>
  <c r="EF66" i="29"/>
  <c r="EF77" i="29"/>
  <c r="DB71" i="29"/>
  <c r="DB65" i="29"/>
  <c r="EF71" i="29"/>
  <c r="EF69" i="29"/>
  <c r="TH84" i="2"/>
  <c r="DB83" i="29"/>
  <c r="ED51" i="29"/>
  <c r="ED94" i="29"/>
  <c r="EE82" i="29"/>
  <c r="DA91" i="29"/>
  <c r="EE91" i="29"/>
  <c r="DB54" i="29"/>
  <c r="DB69" i="29"/>
  <c r="DB70" i="29"/>
  <c r="EF70" i="29"/>
  <c r="DB77" i="29"/>
  <c r="EF65" i="29"/>
  <c r="TH63" i="2"/>
  <c r="VR63" i="2" s="1"/>
  <c r="WW63" i="2" s="1"/>
  <c r="EF83" i="29"/>
  <c r="CZ7" i="29"/>
  <c r="CZ94" i="29"/>
  <c r="DA82" i="29"/>
  <c r="DB9" i="29"/>
  <c r="EF36" i="29"/>
  <c r="ED7" i="29"/>
  <c r="DB18" i="29"/>
  <c r="EE52" i="29"/>
  <c r="EE58" i="29"/>
  <c r="EE29" i="29"/>
  <c r="DA50" i="29"/>
  <c r="EE50" i="29"/>
  <c r="EC20" i="29"/>
  <c r="EC14" i="29"/>
  <c r="DA29" i="29"/>
  <c r="H28" i="32"/>
  <c r="DB19" i="29"/>
  <c r="EF26" i="29"/>
  <c r="EF35" i="29"/>
  <c r="EF22" i="29"/>
  <c r="EF18" i="29"/>
  <c r="EF9" i="29"/>
  <c r="EF39" i="29"/>
  <c r="EF31" i="29"/>
  <c r="DA49" i="29"/>
  <c r="EF13" i="29"/>
  <c r="EF59" i="29"/>
  <c r="EF25" i="29"/>
  <c r="DB25" i="29"/>
  <c r="TH85" i="2"/>
  <c r="VR85" i="2" s="1"/>
  <c r="WW85" i="2" s="1"/>
  <c r="TH92" i="2"/>
  <c r="VR92" i="2" s="1"/>
  <c r="WW92" i="2" s="1"/>
  <c r="CZ4" i="29"/>
  <c r="CZ51" i="29"/>
  <c r="DA32" i="29"/>
  <c r="ME75" i="2"/>
  <c r="TH75" i="2"/>
  <c r="VR75" i="2" s="1"/>
  <c r="WW75" i="2" s="1"/>
  <c r="EF55" i="29"/>
  <c r="DB62" i="29"/>
  <c r="EF43" i="29"/>
  <c r="EE49" i="29"/>
  <c r="DB55" i="29"/>
  <c r="DA23" i="29"/>
  <c r="DA52" i="29"/>
  <c r="EF21" i="29"/>
  <c r="EF57" i="29"/>
  <c r="DB22" i="29"/>
  <c r="DB13" i="29"/>
  <c r="DB59" i="29"/>
  <c r="EF19" i="29"/>
  <c r="DB87" i="29"/>
  <c r="EF87" i="29"/>
  <c r="EE41" i="29"/>
  <c r="EF40" i="29"/>
  <c r="DB43" i="29"/>
  <c r="DB35" i="29"/>
  <c r="WS100" i="2"/>
  <c r="I12" i="32" s="1"/>
  <c r="CY20" i="29"/>
  <c r="DB17" i="29"/>
  <c r="DB41" i="29"/>
  <c r="EF24" i="29"/>
  <c r="EF17" i="29"/>
  <c r="EF62" i="29"/>
  <c r="DB39" i="29"/>
  <c r="DB57" i="29"/>
  <c r="EE32" i="29"/>
  <c r="DB40" i="29"/>
  <c r="EF12" i="29"/>
  <c r="DB24" i="29"/>
  <c r="EF41" i="29"/>
  <c r="EE21" i="29"/>
  <c r="ZD5" i="2"/>
  <c r="XY5" i="2"/>
  <c r="EE97" i="29" s="1"/>
  <c r="G29" i="32"/>
  <c r="AAI67" i="2"/>
  <c r="AAI3" i="2" s="1"/>
  <c r="WU5" i="2"/>
  <c r="DA98" i="29" s="1"/>
  <c r="XW100" i="2"/>
  <c r="XW3" i="2"/>
  <c r="AAK84" i="2"/>
  <c r="TG3" i="2"/>
  <c r="WS3" i="2"/>
  <c r="ZF83" i="2"/>
  <c r="YA83" i="2"/>
  <c r="QY83" i="2"/>
  <c r="SC83" i="2"/>
  <c r="AAL83" i="2" s="1"/>
  <c r="VR83" i="2"/>
  <c r="WW83" i="2" s="1"/>
  <c r="TJ65" i="2"/>
  <c r="MG65" i="2"/>
  <c r="I17" i="32"/>
  <c r="EE23" i="29"/>
  <c r="I18" i="32"/>
  <c r="I19" i="32" s="1"/>
  <c r="CY38" i="29"/>
  <c r="I8" i="32"/>
  <c r="EC38" i="29"/>
  <c r="QX84" i="2"/>
  <c r="QY84" i="2" s="1"/>
  <c r="VQ84" i="2"/>
  <c r="WV84" i="2" s="1"/>
  <c r="DB85" i="29" s="1"/>
  <c r="M11" i="28"/>
  <c r="N11" i="28" s="1"/>
  <c r="L11" i="28"/>
  <c r="EE4" i="29"/>
  <c r="ZF90" i="2"/>
  <c r="DB45" i="29"/>
  <c r="TH60" i="2"/>
  <c r="ME60" i="2"/>
  <c r="XZ91" i="2"/>
  <c r="EF89" i="29" s="1"/>
  <c r="ZF95" i="2"/>
  <c r="YA90" i="2"/>
  <c r="EG45" i="29" s="1"/>
  <c r="T8" i="28"/>
  <c r="U7" i="28"/>
  <c r="I9" i="28"/>
  <c r="P10" i="28"/>
  <c r="EB100" i="29"/>
  <c r="EB3" i="29" s="1"/>
  <c r="CX100" i="29"/>
  <c r="CX3" i="29" s="1"/>
  <c r="SC10" i="2"/>
  <c r="AAL10" i="2" s="1"/>
  <c r="TH79" i="2"/>
  <c r="VR79" i="2" s="1"/>
  <c r="WW79" i="2" s="1"/>
  <c r="TH10" i="2"/>
  <c r="VR10" i="2" s="1"/>
  <c r="WW10" i="2" s="1"/>
  <c r="YA95" i="2"/>
  <c r="TH61" i="2"/>
  <c r="QY10" i="2"/>
  <c r="TH16" i="2"/>
  <c r="VR16" i="2" s="1"/>
  <c r="WW16" i="2" s="1"/>
  <c r="ZF14" i="2"/>
  <c r="TH95" i="2"/>
  <c r="VR95" i="2" s="1"/>
  <c r="WW95" i="2" s="1"/>
  <c r="TH90" i="2"/>
  <c r="VR90" i="2" s="1"/>
  <c r="WW90" i="2" s="1"/>
  <c r="DC45" i="29" s="1"/>
  <c r="TH56" i="2"/>
  <c r="VR56" i="2" s="1"/>
  <c r="WW56" i="2" s="1"/>
  <c r="DC30" i="29" s="1"/>
  <c r="ME63" i="2"/>
  <c r="ME95" i="2"/>
  <c r="ME85" i="2"/>
  <c r="MG47" i="2"/>
  <c r="MG46" i="2"/>
  <c r="MG6" i="2"/>
  <c r="ME82" i="2"/>
  <c r="TI82" i="2" s="1"/>
  <c r="ME10" i="2"/>
  <c r="MG74" i="2"/>
  <c r="ME92" i="2"/>
  <c r="MG48" i="2"/>
  <c r="MH81" i="2"/>
  <c r="ME84" i="2"/>
  <c r="ME90" i="2"/>
  <c r="MF71" i="2"/>
  <c r="TI71" i="2"/>
  <c r="MG15" i="2"/>
  <c r="MG93" i="2"/>
  <c r="YA10" i="2"/>
  <c r="ME91" i="2"/>
  <c r="TH91" i="2"/>
  <c r="MG87" i="2"/>
  <c r="MG44" i="2"/>
  <c r="MG11" i="2"/>
  <c r="ME16" i="2"/>
  <c r="MG88" i="2"/>
  <c r="MG34" i="2"/>
  <c r="MG94" i="2"/>
  <c r="MF67" i="2"/>
  <c r="ME79" i="2"/>
  <c r="ME61" i="2"/>
  <c r="ME56" i="2"/>
  <c r="MG97" i="2"/>
  <c r="TJ97" i="2"/>
  <c r="ME14" i="2"/>
  <c r="TH14" i="2"/>
  <c r="VR14" i="2" s="1"/>
  <c r="WW14" i="2" s="1"/>
  <c r="MH86" i="2"/>
  <c r="TK86" i="2"/>
  <c r="MH80" i="2"/>
  <c r="TK80" i="2"/>
  <c r="MH77" i="2"/>
  <c r="TK77" i="2"/>
  <c r="MH73" i="2"/>
  <c r="TK73" i="2"/>
  <c r="MH33" i="2"/>
  <c r="TK33" i="2"/>
  <c r="MH69" i="2"/>
  <c r="TK69" i="2"/>
  <c r="MH70" i="2"/>
  <c r="TK70" i="2"/>
  <c r="MH66" i="2"/>
  <c r="TK66" i="2"/>
  <c r="MH54" i="2"/>
  <c r="TK54" i="2"/>
  <c r="YA70" i="2"/>
  <c r="TJ7" i="2"/>
  <c r="MG7" i="2"/>
  <c r="ZF66" i="2"/>
  <c r="YA33" i="2"/>
  <c r="ZF65" i="2"/>
  <c r="ZF86" i="2"/>
  <c r="YA66" i="2"/>
  <c r="ZF70" i="2"/>
  <c r="ZF33" i="2"/>
  <c r="ZF73" i="2"/>
  <c r="YA65" i="2"/>
  <c r="ZF80" i="2"/>
  <c r="SC66" i="2"/>
  <c r="AAL66" i="2" s="1"/>
  <c r="QY66" i="2"/>
  <c r="VR66" i="2"/>
  <c r="WW66" i="2" s="1"/>
  <c r="SC69" i="2"/>
  <c r="AAL69" i="2" s="1"/>
  <c r="QY69" i="2"/>
  <c r="VR69" i="2"/>
  <c r="WW69" i="2" s="1"/>
  <c r="QY54" i="2"/>
  <c r="SC54" i="2"/>
  <c r="AAL54" i="2" s="1"/>
  <c r="VR54" i="2"/>
  <c r="WW54" i="2" s="1"/>
  <c r="QY70" i="2"/>
  <c r="SC70" i="2"/>
  <c r="AAL70" i="2" s="1"/>
  <c r="VR70" i="2"/>
  <c r="WW70" i="2" s="1"/>
  <c r="SC73" i="2"/>
  <c r="AAL73" i="2" s="1"/>
  <c r="QY73" i="2"/>
  <c r="VR73" i="2"/>
  <c r="WW73" i="2" s="1"/>
  <c r="QY80" i="2"/>
  <c r="SC80" i="2"/>
  <c r="AAL80" i="2" s="1"/>
  <c r="VR80" i="2"/>
  <c r="WW80" i="2" s="1"/>
  <c r="DC80" i="29" s="1"/>
  <c r="QY86" i="2"/>
  <c r="SC86" i="2"/>
  <c r="AAL86" i="2" s="1"/>
  <c r="VR86" i="2"/>
  <c r="WW86" i="2" s="1"/>
  <c r="ZF69" i="2"/>
  <c r="YA69" i="2"/>
  <c r="YA54" i="2"/>
  <c r="ZF54" i="2"/>
  <c r="QY33" i="2"/>
  <c r="SC33" i="2"/>
  <c r="AAL33" i="2" s="1"/>
  <c r="VR33" i="2"/>
  <c r="WW33" i="2" s="1"/>
  <c r="YA73" i="2"/>
  <c r="YA77" i="2"/>
  <c r="ZF77" i="2"/>
  <c r="QY77" i="2"/>
  <c r="SC77" i="2"/>
  <c r="AAL77" i="2" s="1"/>
  <c r="VR77" i="2"/>
  <c r="WW77" i="2" s="1"/>
  <c r="QY65" i="2"/>
  <c r="SC65" i="2"/>
  <c r="AAL65" i="2" s="1"/>
  <c r="VR65" i="2"/>
  <c r="WW65" i="2" s="1"/>
  <c r="YA7" i="2"/>
  <c r="ZF7" i="2"/>
  <c r="QY7" i="2"/>
  <c r="SC7" i="2"/>
  <c r="AAL7" i="2" s="1"/>
  <c r="VR7" i="2"/>
  <c r="WW7" i="2" s="1"/>
  <c r="YA80" i="2"/>
  <c r="EG80" i="29" s="1"/>
  <c r="YA86" i="2"/>
  <c r="YA63" i="2"/>
  <c r="ZE91" i="2"/>
  <c r="SC63" i="2"/>
  <c r="AAL63" i="2" s="1"/>
  <c r="ZF10" i="2"/>
  <c r="ZF6" i="2"/>
  <c r="ZF63" i="2"/>
  <c r="MG72" i="2"/>
  <c r="TJ72" i="2"/>
  <c r="YA6" i="2"/>
  <c r="VQ91" i="2"/>
  <c r="WV91" i="2" s="1"/>
  <c r="DB89" i="29" s="1"/>
  <c r="SB91" i="2"/>
  <c r="AAK91" i="2" s="1"/>
  <c r="QX91" i="2"/>
  <c r="MK89" i="2"/>
  <c r="ZF72" i="2"/>
  <c r="YA72" i="2"/>
  <c r="QY72" i="2"/>
  <c r="SC72" i="2"/>
  <c r="AAL72" i="2" s="1"/>
  <c r="VR72" i="2"/>
  <c r="WW72" i="2" s="1"/>
  <c r="ML64" i="2"/>
  <c r="ML8" i="2"/>
  <c r="ML53" i="2"/>
  <c r="ML68" i="2"/>
  <c r="MK96" i="2"/>
  <c r="TJ93" i="2"/>
  <c r="YA93" i="2"/>
  <c r="ZF93" i="2"/>
  <c r="QY93" i="2"/>
  <c r="SC93" i="2"/>
  <c r="AAL93" i="2" s="1"/>
  <c r="VR93" i="2"/>
  <c r="WW93" i="2" s="1"/>
  <c r="YB48" i="2"/>
  <c r="YB44" i="2"/>
  <c r="YB11" i="2"/>
  <c r="YB24" i="2"/>
  <c r="YB81" i="2"/>
  <c r="XZ60" i="2"/>
  <c r="EF11" i="29" s="1"/>
  <c r="YA56" i="2"/>
  <c r="EG30" i="29" s="1"/>
  <c r="YA34" i="2"/>
  <c r="ZF96" i="2"/>
  <c r="YA89" i="2"/>
  <c r="ZF16" i="2"/>
  <c r="ZF92" i="2"/>
  <c r="ZF94" i="2"/>
  <c r="YA14" i="2"/>
  <c r="YA47" i="2"/>
  <c r="YA46" i="2"/>
  <c r="YB53" i="2"/>
  <c r="YB74" i="2"/>
  <c r="YB64" i="2"/>
  <c r="YA82" i="2"/>
  <c r="YA87" i="2"/>
  <c r="ZF85" i="2"/>
  <c r="ZF75" i="2"/>
  <c r="ZE61" i="2"/>
  <c r="ZE68" i="2"/>
  <c r="ZF79" i="2"/>
  <c r="YA8" i="2"/>
  <c r="YA71" i="2"/>
  <c r="EG37" i="29" s="1"/>
  <c r="ZF15" i="2"/>
  <c r="R11" i="28"/>
  <c r="J11" i="28"/>
  <c r="YA94" i="2"/>
  <c r="TJ15" i="2"/>
  <c r="YA15" i="2"/>
  <c r="QY15" i="2"/>
  <c r="SC15" i="2"/>
  <c r="AAL15" i="2" s="1"/>
  <c r="VR15" i="2"/>
  <c r="WW15" i="2" s="1"/>
  <c r="VQ61" i="2"/>
  <c r="WV61" i="2" s="1"/>
  <c r="DB58" i="29" s="1"/>
  <c r="SC79" i="2"/>
  <c r="AAL79" i="2" s="1"/>
  <c r="SC16" i="2"/>
  <c r="AAL16" i="2" s="1"/>
  <c r="VR87" i="2"/>
  <c r="WW87" i="2" s="1"/>
  <c r="H10" i="28"/>
  <c r="QY97" i="2"/>
  <c r="SC97" i="2"/>
  <c r="AAL97" i="2" s="1"/>
  <c r="VR97" i="2"/>
  <c r="WW97" i="2" s="1"/>
  <c r="G12" i="28"/>
  <c r="ZF71" i="2"/>
  <c r="QY71" i="2"/>
  <c r="SC71" i="2"/>
  <c r="AAL71" i="2" s="1"/>
  <c r="VR71" i="2"/>
  <c r="WW71" i="2" s="1"/>
  <c r="DC37" i="29" s="1"/>
  <c r="YA92" i="2"/>
  <c r="ZF8" i="2"/>
  <c r="YA79" i="2"/>
  <c r="YA16" i="2"/>
  <c r="VR89" i="2"/>
  <c r="WW89" i="2" s="1"/>
  <c r="YA85" i="2"/>
  <c r="EG36" i="29" s="1"/>
  <c r="YA96" i="2"/>
  <c r="XZ61" i="2"/>
  <c r="XZ68" i="2"/>
  <c r="ZF89" i="2"/>
  <c r="YA75" i="2"/>
  <c r="VR96" i="2"/>
  <c r="WW96" i="2" s="1"/>
  <c r="ZG64" i="2"/>
  <c r="ZG53" i="2"/>
  <c r="ZE60" i="2"/>
  <c r="ZF87" i="2"/>
  <c r="XX67" i="2"/>
  <c r="ED88" i="29" s="1"/>
  <c r="ZC67" i="2"/>
  <c r="ZC3" i="2" s="1"/>
  <c r="SC8" i="2"/>
  <c r="AAL8" i="2" s="1"/>
  <c r="SD90" i="2"/>
  <c r="AAM90" i="2" s="1"/>
  <c r="SC89" i="2"/>
  <c r="AAL89" i="2" s="1"/>
  <c r="ZG48" i="2"/>
  <c r="ZG24" i="2"/>
  <c r="ZF46" i="2"/>
  <c r="ZG81" i="2"/>
  <c r="SC56" i="2"/>
  <c r="AAL56" i="2" s="1"/>
  <c r="ZG44" i="2"/>
  <c r="ZF34" i="2"/>
  <c r="ZG11" i="2"/>
  <c r="ZF47" i="2"/>
  <c r="SC92" i="2"/>
  <c r="AAL92" i="2" s="1"/>
  <c r="ZG74" i="2"/>
  <c r="ZF56" i="2"/>
  <c r="ZF82" i="2"/>
  <c r="VR8" i="2"/>
  <c r="WW8" i="2" s="1"/>
  <c r="VQ68" i="2"/>
  <c r="WV68" i="2" s="1"/>
  <c r="QY82" i="2"/>
  <c r="SC82" i="2"/>
  <c r="AAL82" i="2" s="1"/>
  <c r="QZ53" i="2"/>
  <c r="QY34" i="2"/>
  <c r="QY14" i="2"/>
  <c r="QZ24" i="2"/>
  <c r="QY6" i="2"/>
  <c r="QY75" i="2"/>
  <c r="VR82" i="2"/>
  <c r="WW82" i="2" s="1"/>
  <c r="DC9" i="29" s="1"/>
  <c r="QY85" i="2"/>
  <c r="SC85" i="2"/>
  <c r="AAL85" i="2" s="1"/>
  <c r="QY8" i="2"/>
  <c r="QZ81" i="2"/>
  <c r="QY16" i="2"/>
  <c r="QY46" i="2"/>
  <c r="QZ44" i="2"/>
  <c r="QZ11" i="2"/>
  <c r="QZ95" i="2"/>
  <c r="QZ63" i="2"/>
  <c r="QZ90" i="2"/>
  <c r="QY92" i="2"/>
  <c r="QY89" i="2"/>
  <c r="QY94" i="2"/>
  <c r="QY96" i="2"/>
  <c r="SC96" i="2"/>
  <c r="AAL96" i="2" s="1"/>
  <c r="QY56" i="2"/>
  <c r="QZ64" i="2"/>
  <c r="QZ74" i="2"/>
  <c r="QY87" i="2"/>
  <c r="QY47" i="2"/>
  <c r="QZ48" i="2"/>
  <c r="QY79" i="2"/>
  <c r="QX5" i="2"/>
  <c r="SB5" i="2"/>
  <c r="AAK5" i="2" s="1"/>
  <c r="QX60" i="2"/>
  <c r="SB60" i="2"/>
  <c r="AAK60" i="2" s="1"/>
  <c r="VQ5" i="2"/>
  <c r="VQ60" i="2"/>
  <c r="WV60" i="2" s="1"/>
  <c r="DB11" i="29" s="1"/>
  <c r="QX61" i="2"/>
  <c r="SB61" i="2"/>
  <c r="AAK61" i="2" s="1"/>
  <c r="QX68" i="2"/>
  <c r="SB68" i="2"/>
  <c r="AAK68" i="2" s="1"/>
  <c r="TI67" i="2"/>
  <c r="TI53" i="2"/>
  <c r="VS53" i="2" s="1"/>
  <c r="WX53" i="2" s="1"/>
  <c r="TI89" i="2"/>
  <c r="TI8" i="2"/>
  <c r="TI68" i="2"/>
  <c r="TI96" i="2"/>
  <c r="TI64" i="2"/>
  <c r="VS64" i="2" s="1"/>
  <c r="WX64" i="2" s="1"/>
  <c r="WT67" i="2"/>
  <c r="QW67" i="2"/>
  <c r="QW3" i="2" s="1"/>
  <c r="SA67" i="2"/>
  <c r="SA3" i="2" s="1"/>
  <c r="VP67" i="2"/>
  <c r="VP3" i="2" s="1"/>
  <c r="TI48" i="2"/>
  <c r="VS48" i="2" s="1"/>
  <c r="WX48" i="2" s="1"/>
  <c r="TI74" i="2"/>
  <c r="VS74" i="2" s="1"/>
  <c r="WX74" i="2" s="1"/>
  <c r="TI24" i="2"/>
  <c r="VS24" i="2" s="1"/>
  <c r="WX24" i="2" s="1"/>
  <c r="OP67" i="2"/>
  <c r="VS11" i="2"/>
  <c r="WX11" i="2" s="1"/>
  <c r="VS81" i="2"/>
  <c r="WX81" i="2" s="1"/>
  <c r="VS44" i="2"/>
  <c r="WX44" i="2" s="1"/>
  <c r="SD64" i="2"/>
  <c r="AAM64" i="2" s="1"/>
  <c r="SD74" i="2"/>
  <c r="AAM74" i="2" s="1"/>
  <c r="SD24" i="2"/>
  <c r="AAM24" i="2" s="1"/>
  <c r="SC34" i="2"/>
  <c r="AAL34" i="2" s="1"/>
  <c r="SC14" i="2"/>
  <c r="AAL14" i="2" s="1"/>
  <c r="SD11" i="2"/>
  <c r="AAM11" i="2" s="1"/>
  <c r="SC47" i="2"/>
  <c r="AAL47" i="2" s="1"/>
  <c r="SC6" i="2"/>
  <c r="AAL6" i="2" s="1"/>
  <c r="SC87" i="2"/>
  <c r="AAL87" i="2" s="1"/>
  <c r="SC94" i="2"/>
  <c r="AAL94" i="2" s="1"/>
  <c r="SD95" i="2"/>
  <c r="AAM95" i="2" s="1"/>
  <c r="SC46" i="2"/>
  <c r="AAL46" i="2" s="1"/>
  <c r="VR94" i="2"/>
  <c r="WW94" i="2" s="1"/>
  <c r="VR46" i="2"/>
  <c r="WW46" i="2" s="1"/>
  <c r="VR34" i="2"/>
  <c r="WW34" i="2" s="1"/>
  <c r="SD81" i="2"/>
  <c r="AAM81" i="2" s="1"/>
  <c r="SC75" i="2"/>
  <c r="AAL75" i="2" s="1"/>
  <c r="SD48" i="2"/>
  <c r="AAM48" i="2" s="1"/>
  <c r="SD44" i="2"/>
  <c r="AAM44" i="2" s="1"/>
  <c r="SD53" i="2"/>
  <c r="AAM53" i="2" s="1"/>
  <c r="SD63" i="2"/>
  <c r="VR47" i="2"/>
  <c r="WW47" i="2" s="1"/>
  <c r="VR6" i="2"/>
  <c r="WW6" i="2" s="1"/>
  <c r="TJ94" i="2"/>
  <c r="TJ53" i="2"/>
  <c r="TJ68" i="2"/>
  <c r="TJ46" i="2"/>
  <c r="TJ87" i="2"/>
  <c r="TJ6" i="2"/>
  <c r="TJ47" i="2"/>
  <c r="TJ34" i="2"/>
  <c r="MG59" i="2" l="1"/>
  <c r="TJ59" i="2"/>
  <c r="QZ59" i="2"/>
  <c r="SD59" i="2"/>
  <c r="AAM59" i="2" s="1"/>
  <c r="VS59" i="2"/>
  <c r="WX59" i="2" s="1"/>
  <c r="ZH59" i="2" s="1"/>
  <c r="DB61" i="29"/>
  <c r="EF61" i="29"/>
  <c r="DB16" i="29"/>
  <c r="EF16" i="29"/>
  <c r="CZ10" i="29"/>
  <c r="CZ88" i="29"/>
  <c r="ED67" i="29"/>
  <c r="ED10" i="29"/>
  <c r="DB73" i="29"/>
  <c r="EF73" i="29"/>
  <c r="DB60" i="29"/>
  <c r="EF60" i="29"/>
  <c r="CZ68" i="29"/>
  <c r="CZ67" i="29"/>
  <c r="EF84" i="29"/>
  <c r="DB84" i="29"/>
  <c r="DA95" i="29"/>
  <c r="ED90" i="29"/>
  <c r="ED68" i="29"/>
  <c r="EE95" i="29"/>
  <c r="CZ56" i="29"/>
  <c r="CZ90" i="29"/>
  <c r="EF92" i="29"/>
  <c r="DB92" i="29"/>
  <c r="ED74" i="29"/>
  <c r="ED56" i="29"/>
  <c r="CZ53" i="29"/>
  <c r="CZ74" i="29"/>
  <c r="EF79" i="29"/>
  <c r="DB79" i="29"/>
  <c r="EF15" i="29"/>
  <c r="DB75" i="29"/>
  <c r="DB15" i="29"/>
  <c r="EF75" i="29"/>
  <c r="DA96" i="29"/>
  <c r="EE96" i="29"/>
  <c r="EF44" i="29"/>
  <c r="ED81" i="29"/>
  <c r="ED53" i="29"/>
  <c r="EF8" i="29"/>
  <c r="DB8" i="29"/>
  <c r="DB44" i="29"/>
  <c r="CZ93" i="29"/>
  <c r="CZ81" i="29"/>
  <c r="EF46" i="29"/>
  <c r="DB46" i="29"/>
  <c r="EF86" i="29"/>
  <c r="DB86" i="29"/>
  <c r="EF63" i="29"/>
  <c r="DA97" i="29"/>
  <c r="DB63" i="29"/>
  <c r="ME3" i="2"/>
  <c r="OQ66" i="2"/>
  <c r="OP3" i="2"/>
  <c r="TI5" i="2"/>
  <c r="EG47" i="29"/>
  <c r="EF72" i="29"/>
  <c r="ED33" i="29"/>
  <c r="ED93" i="29"/>
  <c r="EF42" i="29"/>
  <c r="DB72" i="29"/>
  <c r="DB42" i="29"/>
  <c r="EF64" i="29"/>
  <c r="CZ34" i="29"/>
  <c r="CZ33" i="29"/>
  <c r="EE6" i="29"/>
  <c r="EE98" i="29"/>
  <c r="DB64" i="29"/>
  <c r="ZG88" i="2"/>
  <c r="YB88" i="2"/>
  <c r="EF28" i="29"/>
  <c r="EF48" i="29"/>
  <c r="DB48" i="29"/>
  <c r="YA88" i="2"/>
  <c r="ZF88" i="2"/>
  <c r="ED5" i="29"/>
  <c r="ED34" i="29"/>
  <c r="DB28" i="29"/>
  <c r="DC47" i="29"/>
  <c r="QY88" i="2"/>
  <c r="SC88" i="2"/>
  <c r="AAL88" i="2" s="1"/>
  <c r="ZE5" i="2"/>
  <c r="DA6" i="29"/>
  <c r="QW100" i="2"/>
  <c r="L27" i="32" s="1"/>
  <c r="MF5" i="2"/>
  <c r="MG83" i="2"/>
  <c r="TJ83" i="2"/>
  <c r="DC77" i="29"/>
  <c r="EG77" i="29"/>
  <c r="DC71" i="29"/>
  <c r="DC70" i="29"/>
  <c r="DC69" i="29"/>
  <c r="EG71" i="29"/>
  <c r="EG70" i="29"/>
  <c r="DC83" i="29"/>
  <c r="DA7" i="29"/>
  <c r="DA94" i="29"/>
  <c r="EE51" i="29"/>
  <c r="EE94" i="29"/>
  <c r="EF82" i="29"/>
  <c r="DB91" i="29"/>
  <c r="EF91" i="29"/>
  <c r="DC35" i="29"/>
  <c r="CZ14" i="29"/>
  <c r="CZ5" i="29"/>
  <c r="DC54" i="29"/>
  <c r="EG54" i="29"/>
  <c r="DC65" i="29"/>
  <c r="EG69" i="29"/>
  <c r="DC66" i="29"/>
  <c r="EG65" i="29"/>
  <c r="EG66" i="29"/>
  <c r="TI84" i="2"/>
  <c r="VS84" i="2" s="1"/>
  <c r="WX84" i="2" s="1"/>
  <c r="DD85" i="29" s="1"/>
  <c r="TI63" i="2"/>
  <c r="VS63" i="2" s="1"/>
  <c r="WX63" i="2" s="1"/>
  <c r="EG83" i="29"/>
  <c r="DB82" i="29"/>
  <c r="DC36" i="29"/>
  <c r="AAM63" i="2"/>
  <c r="H29" i="32"/>
  <c r="I28" i="32"/>
  <c r="DC18" i="29"/>
  <c r="EE7" i="29"/>
  <c r="EF52" i="29"/>
  <c r="EF58" i="29"/>
  <c r="EF50" i="29"/>
  <c r="DB29" i="29"/>
  <c r="DB50" i="29"/>
  <c r="ED20" i="29"/>
  <c r="ED14" i="29"/>
  <c r="EG18" i="29"/>
  <c r="EF29" i="29"/>
  <c r="EG35" i="29"/>
  <c r="EG39" i="29"/>
  <c r="EG19" i="29"/>
  <c r="DC26" i="29"/>
  <c r="DC19" i="29"/>
  <c r="DC39" i="29"/>
  <c r="DC17" i="29"/>
  <c r="DC22" i="29"/>
  <c r="EG9" i="29"/>
  <c r="EG26" i="29"/>
  <c r="DC31" i="29"/>
  <c r="EG22" i="29"/>
  <c r="EF49" i="29"/>
  <c r="DC55" i="29"/>
  <c r="EG55" i="29"/>
  <c r="EG24" i="29"/>
  <c r="EG12" i="29"/>
  <c r="EG27" i="29"/>
  <c r="EG31" i="29"/>
  <c r="DC40" i="29"/>
  <c r="EG41" i="29"/>
  <c r="DC87" i="29"/>
  <c r="TI92" i="2"/>
  <c r="VS92" i="2" s="1"/>
  <c r="WX92" i="2" s="1"/>
  <c r="TI85" i="2"/>
  <c r="VS85" i="2" s="1"/>
  <c r="WX85" i="2" s="1"/>
  <c r="DB21" i="29"/>
  <c r="EG40" i="29"/>
  <c r="EF32" i="29"/>
  <c r="DC25" i="29"/>
  <c r="DC41" i="29"/>
  <c r="DB23" i="29"/>
  <c r="DB52" i="29"/>
  <c r="EG17" i="29"/>
  <c r="DC24" i="29"/>
  <c r="EG13" i="29"/>
  <c r="EG59" i="29"/>
  <c r="EG57" i="29"/>
  <c r="EG25" i="29"/>
  <c r="EG62" i="29"/>
  <c r="DC27" i="29"/>
  <c r="DC43" i="29"/>
  <c r="DC12" i="29"/>
  <c r="DC13" i="29"/>
  <c r="DC59" i="29"/>
  <c r="WT100" i="2"/>
  <c r="J12" i="32" s="1"/>
  <c r="CZ20" i="29"/>
  <c r="DB49" i="29"/>
  <c r="EG87" i="29"/>
  <c r="DC62" i="29"/>
  <c r="DC57" i="29"/>
  <c r="DA4" i="29"/>
  <c r="DA51" i="29"/>
  <c r="EG43" i="29"/>
  <c r="MF75" i="2"/>
  <c r="TI75" i="2"/>
  <c r="VS75" i="2" s="1"/>
  <c r="WX75" i="2" s="1"/>
  <c r="DB32" i="29"/>
  <c r="XZ5" i="2"/>
  <c r="EF97" i="29" s="1"/>
  <c r="H13" i="32"/>
  <c r="WV5" i="2"/>
  <c r="DB97" i="29" s="1"/>
  <c r="XX100" i="2"/>
  <c r="I13" i="32" s="1"/>
  <c r="XX3" i="2"/>
  <c r="WT3" i="2"/>
  <c r="AAJ67" i="2"/>
  <c r="AAJ3" i="2" s="1"/>
  <c r="TH3" i="2"/>
  <c r="YB83" i="2"/>
  <c r="QZ83" i="2"/>
  <c r="SD83" i="2"/>
  <c r="AAM83" i="2" s="1"/>
  <c r="VS83" i="2"/>
  <c r="WX83" i="2" s="1"/>
  <c r="ZG83" i="2"/>
  <c r="SC84" i="2"/>
  <c r="AAL84" i="2" s="1"/>
  <c r="TK65" i="2"/>
  <c r="MH65" i="2"/>
  <c r="TL65" i="2" s="1"/>
  <c r="J17" i="32"/>
  <c r="K17" i="32"/>
  <c r="EF23" i="29"/>
  <c r="ZF84" i="2"/>
  <c r="VR84" i="2"/>
  <c r="WW84" i="2" s="1"/>
  <c r="DC85" i="29" s="1"/>
  <c r="J18" i="32"/>
  <c r="J19" i="32" s="1"/>
  <c r="CZ38" i="29"/>
  <c r="J8" i="32"/>
  <c r="ED38" i="29"/>
  <c r="YA84" i="2"/>
  <c r="EG85" i="29" s="1"/>
  <c r="M12" i="28"/>
  <c r="N12" i="28" s="1"/>
  <c r="L12" i="28"/>
  <c r="MF60" i="2"/>
  <c r="TI60" i="2"/>
  <c r="YB95" i="2"/>
  <c r="ZG90" i="2"/>
  <c r="T9" i="28"/>
  <c r="U8" i="28"/>
  <c r="EC100" i="29"/>
  <c r="EC3" i="29" s="1"/>
  <c r="CY100" i="29"/>
  <c r="CY3" i="29" s="1"/>
  <c r="P11" i="28"/>
  <c r="I10" i="28"/>
  <c r="TK15" i="2"/>
  <c r="MH15" i="2"/>
  <c r="TK93" i="2"/>
  <c r="MH93" i="2"/>
  <c r="MI93" i="2" s="1"/>
  <c r="QZ10" i="2"/>
  <c r="RA10" i="2" s="1"/>
  <c r="ZG95" i="2"/>
  <c r="SD10" i="2"/>
  <c r="AAM10" i="2" s="1"/>
  <c r="TI16" i="2"/>
  <c r="VS16" i="2" s="1"/>
  <c r="WX16" i="2" s="1"/>
  <c r="QY91" i="2"/>
  <c r="QZ91" i="2" s="1"/>
  <c r="YB10" i="2"/>
  <c r="ZG10" i="2"/>
  <c r="YB90" i="2"/>
  <c r="EH45" i="29" s="1"/>
  <c r="YA91" i="2"/>
  <c r="EG89" i="29" s="1"/>
  <c r="TI90" i="2"/>
  <c r="VS90" i="2" s="1"/>
  <c r="WX90" i="2" s="1"/>
  <c r="DD45" i="29" s="1"/>
  <c r="TI79" i="2"/>
  <c r="VS79" i="2" s="1"/>
  <c r="WX79" i="2" s="1"/>
  <c r="TI56" i="2"/>
  <c r="VS56" i="2" s="1"/>
  <c r="WX56" i="2" s="1"/>
  <c r="DD30" i="29" s="1"/>
  <c r="TI95" i="2"/>
  <c r="VS95" i="2" s="1"/>
  <c r="WX95" i="2" s="1"/>
  <c r="YB63" i="2"/>
  <c r="TI61" i="2"/>
  <c r="MF63" i="2"/>
  <c r="MF95" i="2"/>
  <c r="ZF61" i="2"/>
  <c r="MF14" i="2"/>
  <c r="TI14" i="2"/>
  <c r="VS14" i="2" s="1"/>
  <c r="WX14" i="2" s="1"/>
  <c r="DD39" i="29" s="1"/>
  <c r="MH97" i="2"/>
  <c r="TK97" i="2"/>
  <c r="MF91" i="2"/>
  <c r="TI91" i="2"/>
  <c r="MF84" i="2"/>
  <c r="MI81" i="2"/>
  <c r="MH48" i="2"/>
  <c r="MF92" i="2"/>
  <c r="MH74" i="2"/>
  <c r="MF10" i="2"/>
  <c r="TI10" i="2"/>
  <c r="VS10" i="2" s="1"/>
  <c r="WX10" i="2" s="1"/>
  <c r="MF82" i="2"/>
  <c r="TJ82" i="2" s="1"/>
  <c r="MH6" i="2"/>
  <c r="MH46" i="2"/>
  <c r="MH47" i="2"/>
  <c r="MF85" i="2"/>
  <c r="ZG87" i="2"/>
  <c r="MF56" i="2"/>
  <c r="MF61" i="2"/>
  <c r="MF79" i="2"/>
  <c r="MG67" i="2"/>
  <c r="MH94" i="2"/>
  <c r="MH34" i="2"/>
  <c r="MH88" i="2"/>
  <c r="MF16" i="2"/>
  <c r="MH11" i="2"/>
  <c r="MH44" i="2"/>
  <c r="MH87" i="2"/>
  <c r="MG71" i="2"/>
  <c r="TJ71" i="2"/>
  <c r="MF90" i="2"/>
  <c r="MI86" i="2"/>
  <c r="TL86" i="2"/>
  <c r="MI80" i="2"/>
  <c r="TL80" i="2"/>
  <c r="MI77" i="2"/>
  <c r="TL77" i="2"/>
  <c r="MI73" i="2"/>
  <c r="TL73" i="2"/>
  <c r="MI33" i="2"/>
  <c r="TL33" i="2"/>
  <c r="MI70" i="2"/>
  <c r="TL70" i="2"/>
  <c r="MI69" i="2"/>
  <c r="TL69" i="2"/>
  <c r="MI66" i="2"/>
  <c r="TL66" i="2"/>
  <c r="MI54" i="2"/>
  <c r="TL54" i="2"/>
  <c r="MH7" i="2"/>
  <c r="TK7" i="2"/>
  <c r="YB80" i="2"/>
  <c r="EH80" i="29" s="1"/>
  <c r="YB77" i="2"/>
  <c r="ZG70" i="2"/>
  <c r="YB65" i="2"/>
  <c r="YB86" i="2"/>
  <c r="YB73" i="2"/>
  <c r="ZG54" i="2"/>
  <c r="ZG7" i="2"/>
  <c r="YB7" i="2"/>
  <c r="ZG65" i="2"/>
  <c r="ZG77" i="2"/>
  <c r="ZG33" i="2"/>
  <c r="YB33" i="2"/>
  <c r="ZG86" i="2"/>
  <c r="ZG80" i="2"/>
  <c r="ZG73" i="2"/>
  <c r="YB70" i="2"/>
  <c r="YB54" i="2"/>
  <c r="QZ7" i="2"/>
  <c r="SD7" i="2"/>
  <c r="AAM7" i="2" s="1"/>
  <c r="VS7" i="2"/>
  <c r="WX7" i="2" s="1"/>
  <c r="QZ73" i="2"/>
  <c r="SD73" i="2"/>
  <c r="AAM73" i="2" s="1"/>
  <c r="VS73" i="2"/>
  <c r="WX73" i="2" s="1"/>
  <c r="SD69" i="2"/>
  <c r="AAM69" i="2" s="1"/>
  <c r="QZ69" i="2"/>
  <c r="VS69" i="2"/>
  <c r="WX69" i="2" s="1"/>
  <c r="SD66" i="2"/>
  <c r="AAM66" i="2" s="1"/>
  <c r="QZ66" i="2"/>
  <c r="VS66" i="2"/>
  <c r="WX66" i="2" s="1"/>
  <c r="QZ65" i="2"/>
  <c r="SD65" i="2"/>
  <c r="AAM65" i="2" s="1"/>
  <c r="VS65" i="2"/>
  <c r="WX65" i="2" s="1"/>
  <c r="QZ77" i="2"/>
  <c r="SD77" i="2"/>
  <c r="AAM77" i="2" s="1"/>
  <c r="VS77" i="2"/>
  <c r="WX77" i="2" s="1"/>
  <c r="QZ33" i="2"/>
  <c r="SD33" i="2"/>
  <c r="AAM33" i="2" s="1"/>
  <c r="VS33" i="2"/>
  <c r="WX33" i="2" s="1"/>
  <c r="QZ86" i="2"/>
  <c r="SD86" i="2"/>
  <c r="AAM86" i="2" s="1"/>
  <c r="VS86" i="2"/>
  <c r="WX86" i="2" s="1"/>
  <c r="SD80" i="2"/>
  <c r="AAM80" i="2" s="1"/>
  <c r="QZ80" i="2"/>
  <c r="VS80" i="2"/>
  <c r="WX80" i="2" s="1"/>
  <c r="DD80" i="29" s="1"/>
  <c r="SD70" i="2"/>
  <c r="AAM70" i="2" s="1"/>
  <c r="QZ70" i="2"/>
  <c r="VS70" i="2"/>
  <c r="WX70" i="2" s="1"/>
  <c r="SD54" i="2"/>
  <c r="AAM54" i="2" s="1"/>
  <c r="QZ54" i="2"/>
  <c r="VS54" i="2"/>
  <c r="WX54" i="2" s="1"/>
  <c r="YB69" i="2"/>
  <c r="ZG69" i="2"/>
  <c r="YB66" i="2"/>
  <c r="ZG66" i="2"/>
  <c r="ZG63" i="2"/>
  <c r="VR91" i="2"/>
  <c r="WW91" i="2" s="1"/>
  <c r="DC89" i="29" s="1"/>
  <c r="MH72" i="2"/>
  <c r="TK72" i="2"/>
  <c r="SC91" i="2"/>
  <c r="AAL91" i="2" s="1"/>
  <c r="ZF91" i="2"/>
  <c r="ML89" i="2"/>
  <c r="YB72" i="2"/>
  <c r="ZG72" i="2"/>
  <c r="QZ72" i="2"/>
  <c r="SD72" i="2"/>
  <c r="AAM72" i="2" s="1"/>
  <c r="VS72" i="2"/>
  <c r="WX72" i="2" s="1"/>
  <c r="ML96" i="2"/>
  <c r="MM68" i="2"/>
  <c r="MM53" i="2"/>
  <c r="MM8" i="2"/>
  <c r="MM64" i="2"/>
  <c r="ZG93" i="2"/>
  <c r="YB93" i="2"/>
  <c r="SD93" i="2"/>
  <c r="AAM93" i="2" s="1"/>
  <c r="QZ93" i="2"/>
  <c r="VS93" i="2"/>
  <c r="WX93" i="2" s="1"/>
  <c r="SD16" i="2"/>
  <c r="AAM16" i="2" s="1"/>
  <c r="VS6" i="2"/>
  <c r="WX6" i="2" s="1"/>
  <c r="YB75" i="2"/>
  <c r="YC44" i="2"/>
  <c r="YC74" i="2"/>
  <c r="YB6" i="2"/>
  <c r="YB47" i="2"/>
  <c r="YB34" i="2"/>
  <c r="ZG94" i="2"/>
  <c r="YC81" i="2"/>
  <c r="YC11" i="2"/>
  <c r="YC24" i="2"/>
  <c r="YC48" i="2"/>
  <c r="YC64" i="2"/>
  <c r="YC53" i="2"/>
  <c r="YA60" i="2"/>
  <c r="EG11" i="29" s="1"/>
  <c r="YB82" i="2"/>
  <c r="ZG92" i="2"/>
  <c r="YB16" i="2"/>
  <c r="YB89" i="2"/>
  <c r="ZG97" i="2"/>
  <c r="YB87" i="2"/>
  <c r="YA61" i="2"/>
  <c r="EG61" i="29" s="1"/>
  <c r="YB46" i="2"/>
  <c r="YB14" i="2"/>
  <c r="YA68" i="2"/>
  <c r="ZG8" i="2"/>
  <c r="ZG85" i="2"/>
  <c r="YB79" i="2"/>
  <c r="ZG96" i="2"/>
  <c r="ZG56" i="2"/>
  <c r="YB71" i="2"/>
  <c r="EH37" i="29" s="1"/>
  <c r="ZG15" i="2"/>
  <c r="R12" i="28"/>
  <c r="J12" i="28"/>
  <c r="YB15" i="2"/>
  <c r="SD15" i="2"/>
  <c r="AAM15" i="2" s="1"/>
  <c r="QZ15" i="2"/>
  <c r="VS15" i="2"/>
  <c r="WX15" i="2" s="1"/>
  <c r="SD56" i="2"/>
  <c r="AAM56" i="2" s="1"/>
  <c r="SD89" i="2"/>
  <c r="AAM89" i="2" s="1"/>
  <c r="SD79" i="2"/>
  <c r="AAM79" i="2" s="1"/>
  <c r="VS87" i="2"/>
  <c r="WX87" i="2" s="1"/>
  <c r="SD92" i="2"/>
  <c r="AAM92" i="2" s="1"/>
  <c r="SD8" i="2"/>
  <c r="AAM8" i="2" s="1"/>
  <c r="H11" i="28"/>
  <c r="YB97" i="2"/>
  <c r="QZ97" i="2"/>
  <c r="SD97" i="2"/>
  <c r="AAM97" i="2" s="1"/>
  <c r="VS97" i="2"/>
  <c r="WX97" i="2" s="1"/>
  <c r="G13" i="28"/>
  <c r="ZG71" i="2"/>
  <c r="QZ71" i="2"/>
  <c r="SD71" i="2"/>
  <c r="AAM71" i="2" s="1"/>
  <c r="VS71" i="2"/>
  <c r="WX71" i="2" s="1"/>
  <c r="DD37" i="29" s="1"/>
  <c r="YB85" i="2"/>
  <c r="VS96" i="2"/>
  <c r="WX96" i="2" s="1"/>
  <c r="VS82" i="2"/>
  <c r="WX82" i="2" s="1"/>
  <c r="DD9" i="29" s="1"/>
  <c r="YB56" i="2"/>
  <c r="EH30" i="29" s="1"/>
  <c r="ZG89" i="2"/>
  <c r="VS8" i="2"/>
  <c r="WX8" i="2" s="1"/>
  <c r="ZG79" i="2"/>
  <c r="YB8" i="2"/>
  <c r="VS89" i="2"/>
  <c r="WX89" i="2" s="1"/>
  <c r="YB96" i="2"/>
  <c r="YB92" i="2"/>
  <c r="YB94" i="2"/>
  <c r="ZG14" i="2"/>
  <c r="ZG75" i="2"/>
  <c r="VS34" i="2"/>
  <c r="WX34" i="2" s="1"/>
  <c r="ZG82" i="2"/>
  <c r="ZH81" i="2"/>
  <c r="ZG34" i="2"/>
  <c r="ZH11" i="2"/>
  <c r="ZH24" i="2"/>
  <c r="ZH44" i="2"/>
  <c r="XY67" i="2"/>
  <c r="EE88" i="29" s="1"/>
  <c r="ZD67" i="2"/>
  <c r="ZD3" i="2" s="1"/>
  <c r="SE90" i="2"/>
  <c r="AAN90" i="2" s="1"/>
  <c r="VS46" i="2"/>
  <c r="WX46" i="2" s="1"/>
  <c r="ZH48" i="2"/>
  <c r="ZF60" i="2"/>
  <c r="ZG6" i="2"/>
  <c r="ZG46" i="2"/>
  <c r="ZH53" i="2"/>
  <c r="ZG16" i="2"/>
  <c r="ZH64" i="2"/>
  <c r="ZG47" i="2"/>
  <c r="ZH74" i="2"/>
  <c r="ZF68" i="2"/>
  <c r="VR68" i="2"/>
  <c r="WW68" i="2" s="1"/>
  <c r="VR61" i="2"/>
  <c r="WW61" i="2" s="1"/>
  <c r="DC58" i="29" s="1"/>
  <c r="VR5" i="2"/>
  <c r="QZ79" i="2"/>
  <c r="RA48" i="2"/>
  <c r="QZ47" i="2"/>
  <c r="QZ87" i="2"/>
  <c r="RA74" i="2"/>
  <c r="RA64" i="2"/>
  <c r="QZ56" i="2"/>
  <c r="QZ85" i="2"/>
  <c r="SD85" i="2"/>
  <c r="AAM85" i="2" s="1"/>
  <c r="QZ96" i="2"/>
  <c r="SD96" i="2"/>
  <c r="AAM96" i="2" s="1"/>
  <c r="QZ94" i="2"/>
  <c r="QZ89" i="2"/>
  <c r="QZ92" i="2"/>
  <c r="RA90" i="2"/>
  <c r="RA63" i="2"/>
  <c r="RA95" i="2"/>
  <c r="RA11" i="2"/>
  <c r="RA44" i="2"/>
  <c r="QZ46" i="2"/>
  <c r="QZ16" i="2"/>
  <c r="RA81" i="2"/>
  <c r="QZ8" i="2"/>
  <c r="QZ75" i="2"/>
  <c r="QZ6" i="2"/>
  <c r="RA24" i="2"/>
  <c r="QZ14" i="2"/>
  <c r="QZ34" i="2"/>
  <c r="RA53" i="2"/>
  <c r="QZ84" i="2"/>
  <c r="SD84" i="2"/>
  <c r="QZ82" i="2"/>
  <c r="SD82" i="2"/>
  <c r="AAM82" i="2" s="1"/>
  <c r="QY68" i="2"/>
  <c r="SC68" i="2"/>
  <c r="AAL68" i="2" s="1"/>
  <c r="QY61" i="2"/>
  <c r="SC61" i="2"/>
  <c r="AAL61" i="2" s="1"/>
  <c r="QY60" i="2"/>
  <c r="SC60" i="2"/>
  <c r="AAL60" i="2" s="1"/>
  <c r="QY5" i="2"/>
  <c r="SC5" i="2"/>
  <c r="AAL5" i="2" s="1"/>
  <c r="VR60" i="2"/>
  <c r="WW60" i="2" s="1"/>
  <c r="DC11" i="29" s="1"/>
  <c r="TJ96" i="2"/>
  <c r="TJ8" i="2"/>
  <c r="TJ48" i="2"/>
  <c r="VT48" i="2" s="1"/>
  <c r="WY48" i="2" s="1"/>
  <c r="OQ67" i="2"/>
  <c r="TJ88" i="2"/>
  <c r="TJ44" i="2"/>
  <c r="VT44" i="2" s="1"/>
  <c r="WY44" i="2" s="1"/>
  <c r="TJ81" i="2"/>
  <c r="VT81" i="2" s="1"/>
  <c r="WY81" i="2" s="1"/>
  <c r="TJ11" i="2"/>
  <c r="VT11" i="2" s="1"/>
  <c r="WY11" i="2" s="1"/>
  <c r="TJ64" i="2"/>
  <c r="VT64" i="2" s="1"/>
  <c r="WY64" i="2" s="1"/>
  <c r="TJ74" i="2"/>
  <c r="VT74" i="2" s="1"/>
  <c r="WY74" i="2" s="1"/>
  <c r="TJ89" i="2"/>
  <c r="TJ67" i="2"/>
  <c r="TJ24" i="2"/>
  <c r="VT24" i="2" s="1"/>
  <c r="WY24" i="2" s="1"/>
  <c r="WU67" i="2"/>
  <c r="QX67" i="2"/>
  <c r="QX3" i="2" s="1"/>
  <c r="SB67" i="2"/>
  <c r="SB3" i="2" s="1"/>
  <c r="VQ67" i="2"/>
  <c r="WV67" i="2" s="1"/>
  <c r="DB74" i="29" s="1"/>
  <c r="VT53" i="2"/>
  <c r="WY53" i="2" s="1"/>
  <c r="SE63" i="2"/>
  <c r="AAN63" i="2" s="1"/>
  <c r="SE53" i="2"/>
  <c r="AAN53" i="2" s="1"/>
  <c r="SE48" i="2"/>
  <c r="AAN48" i="2" s="1"/>
  <c r="SD75" i="2"/>
  <c r="AAM75" i="2" s="1"/>
  <c r="SD46" i="2"/>
  <c r="AAM46" i="2" s="1"/>
  <c r="SE95" i="2"/>
  <c r="AAN95" i="2" s="1"/>
  <c r="SD87" i="2"/>
  <c r="AAM87" i="2" s="1"/>
  <c r="SD47" i="2"/>
  <c r="AAM47" i="2" s="1"/>
  <c r="SE11" i="2"/>
  <c r="AAN11" i="2" s="1"/>
  <c r="SE24" i="2"/>
  <c r="AAN24" i="2" s="1"/>
  <c r="SE64" i="2"/>
  <c r="AAN64" i="2" s="1"/>
  <c r="VS47" i="2"/>
  <c r="WX47" i="2" s="1"/>
  <c r="SE44" i="2"/>
  <c r="AAN44" i="2" s="1"/>
  <c r="SE81" i="2"/>
  <c r="AAN81" i="2" s="1"/>
  <c r="SD94" i="2"/>
  <c r="AAM94" i="2" s="1"/>
  <c r="SD6" i="2"/>
  <c r="AAM6" i="2" s="1"/>
  <c r="SD14" i="2"/>
  <c r="AAM14" i="2" s="1"/>
  <c r="SD34" i="2"/>
  <c r="AAM34" i="2" s="1"/>
  <c r="SE74" i="2"/>
  <c r="AAN74" i="2" s="1"/>
  <c r="VS94" i="2"/>
  <c r="WX94" i="2" s="1"/>
  <c r="TK47" i="2"/>
  <c r="TK87" i="2"/>
  <c r="TK46" i="2"/>
  <c r="TK8" i="2"/>
  <c r="TK94" i="2"/>
  <c r="TK34" i="2"/>
  <c r="TK6" i="2"/>
  <c r="TK68" i="2"/>
  <c r="YC59" i="2" l="1"/>
  <c r="VT59" i="2"/>
  <c r="WY59" i="2" s="1"/>
  <c r="RA59" i="2"/>
  <c r="SE59" i="2"/>
  <c r="AAN59" i="2" s="1"/>
  <c r="YD59" i="2"/>
  <c r="ZI59" i="2"/>
  <c r="MH59" i="2"/>
  <c r="TK59" i="2"/>
  <c r="DC61" i="29"/>
  <c r="DC16" i="29"/>
  <c r="EG16" i="29"/>
  <c r="DA10" i="29"/>
  <c r="DA88" i="29"/>
  <c r="DB88" i="29"/>
  <c r="EE67" i="29"/>
  <c r="EE10" i="29"/>
  <c r="DB10" i="29"/>
  <c r="DC73" i="29"/>
  <c r="EG73" i="29"/>
  <c r="EG60" i="29"/>
  <c r="DC60" i="29"/>
  <c r="DA68" i="29"/>
  <c r="DA67" i="29"/>
  <c r="DB67" i="29"/>
  <c r="DC84" i="29"/>
  <c r="EG84" i="29"/>
  <c r="DB95" i="29"/>
  <c r="DB68" i="29"/>
  <c r="EE90" i="29"/>
  <c r="EE68" i="29"/>
  <c r="EF95" i="29"/>
  <c r="DB90" i="29"/>
  <c r="DA56" i="29"/>
  <c r="DA90" i="29"/>
  <c r="EG92" i="29"/>
  <c r="DC92" i="29"/>
  <c r="EE74" i="29"/>
  <c r="EE56" i="29"/>
  <c r="DC48" i="29"/>
  <c r="DB56" i="29"/>
  <c r="DA53" i="29"/>
  <c r="DA74" i="29"/>
  <c r="EG79" i="29"/>
  <c r="DC79" i="29"/>
  <c r="EH47" i="29"/>
  <c r="DC15" i="29"/>
  <c r="DC75" i="29"/>
  <c r="EG75" i="29"/>
  <c r="EG15" i="29"/>
  <c r="EF96" i="29"/>
  <c r="DB96" i="29"/>
  <c r="EG8" i="29"/>
  <c r="EE81" i="29"/>
  <c r="EE53" i="29"/>
  <c r="DC8" i="29"/>
  <c r="EG44" i="29"/>
  <c r="DC44" i="29"/>
  <c r="DC86" i="29"/>
  <c r="DB81" i="29"/>
  <c r="DB53" i="29"/>
  <c r="DC46" i="29"/>
  <c r="DA93" i="29"/>
  <c r="DA81" i="29"/>
  <c r="DC63" i="29"/>
  <c r="EG46" i="29"/>
  <c r="EG63" i="29"/>
  <c r="EG86" i="29"/>
  <c r="MF3" i="2"/>
  <c r="OR66" i="2"/>
  <c r="OQ3" i="2"/>
  <c r="TJ5" i="2"/>
  <c r="MG5" i="2"/>
  <c r="MH5" i="2" s="1"/>
  <c r="DC42" i="29"/>
  <c r="EG42" i="29"/>
  <c r="EE33" i="29"/>
  <c r="EE93" i="29"/>
  <c r="DC72" i="29"/>
  <c r="DB33" i="29"/>
  <c r="DB93" i="29"/>
  <c r="EG72" i="29"/>
  <c r="DB6" i="29"/>
  <c r="DB98" i="29"/>
  <c r="EG64" i="29"/>
  <c r="EF6" i="29"/>
  <c r="EF98" i="29"/>
  <c r="DA34" i="29"/>
  <c r="DA33" i="29"/>
  <c r="DC64" i="29"/>
  <c r="EG28" i="29"/>
  <c r="EG48" i="29"/>
  <c r="EE5" i="29"/>
  <c r="EE34" i="29"/>
  <c r="DC28" i="29"/>
  <c r="QZ88" i="2"/>
  <c r="VT88" i="2" s="1"/>
  <c r="WY88" i="2" s="1"/>
  <c r="VS88" i="2"/>
  <c r="WX88" i="2" s="1"/>
  <c r="SD88" i="2"/>
  <c r="AAM88" i="2" s="1"/>
  <c r="DB5" i="29"/>
  <c r="DB34" i="29"/>
  <c r="DD47" i="29"/>
  <c r="QX100" i="2"/>
  <c r="M27" i="32" s="1"/>
  <c r="ZH63" i="2"/>
  <c r="YC63" i="2"/>
  <c r="MH83" i="2"/>
  <c r="TK83" i="2"/>
  <c r="DD35" i="29"/>
  <c r="EH54" i="29"/>
  <c r="EH66" i="29"/>
  <c r="EH69" i="29"/>
  <c r="DD70" i="29"/>
  <c r="DD77" i="29"/>
  <c r="DD66" i="29"/>
  <c r="EH65" i="29"/>
  <c r="EH77" i="29"/>
  <c r="DD83" i="29"/>
  <c r="DB7" i="29"/>
  <c r="DB94" i="29"/>
  <c r="EF7" i="29"/>
  <c r="EF94" i="29"/>
  <c r="EG91" i="29"/>
  <c r="EG82" i="29"/>
  <c r="DA14" i="29"/>
  <c r="DA5" i="29"/>
  <c r="DD54" i="29"/>
  <c r="DD71" i="29"/>
  <c r="DD65" i="29"/>
  <c r="DD69" i="29"/>
  <c r="EH70" i="29"/>
  <c r="EH71" i="29"/>
  <c r="TJ84" i="2"/>
  <c r="VT84" i="2" s="1"/>
  <c r="WY84" i="2" s="1"/>
  <c r="DE85" i="29" s="1"/>
  <c r="TJ63" i="2"/>
  <c r="VT63" i="2" s="1"/>
  <c r="WY63" i="2" s="1"/>
  <c r="EH83" i="29"/>
  <c r="DC91" i="29"/>
  <c r="DC82" i="29"/>
  <c r="DD36" i="29"/>
  <c r="EH39" i="29"/>
  <c r="EH18" i="29"/>
  <c r="EH26" i="29"/>
  <c r="EG52" i="29"/>
  <c r="EG58" i="29"/>
  <c r="EG50" i="29"/>
  <c r="DC50" i="29"/>
  <c r="EG29" i="29"/>
  <c r="EE20" i="29"/>
  <c r="EE14" i="29"/>
  <c r="DD18" i="29"/>
  <c r="DC29" i="29"/>
  <c r="DB38" i="29"/>
  <c r="DB14" i="29"/>
  <c r="EH36" i="29"/>
  <c r="EH35" i="29"/>
  <c r="I29" i="32"/>
  <c r="EH17" i="29"/>
  <c r="J28" i="32"/>
  <c r="EH9" i="29"/>
  <c r="EH22" i="29"/>
  <c r="DD19" i="29"/>
  <c r="TJ85" i="2"/>
  <c r="VT85" i="2" s="1"/>
  <c r="WY85" i="2" s="1"/>
  <c r="EH62" i="29"/>
  <c r="TJ92" i="2"/>
  <c r="VT92" i="2" s="1"/>
  <c r="WY92" i="2" s="1"/>
  <c r="DD21" i="29"/>
  <c r="DD57" i="29"/>
  <c r="DD24" i="29"/>
  <c r="EH55" i="29"/>
  <c r="EH87" i="29"/>
  <c r="DC21" i="29"/>
  <c r="DB20" i="29"/>
  <c r="DC32" i="29"/>
  <c r="EG21" i="29"/>
  <c r="EG32" i="29"/>
  <c r="DD43" i="29"/>
  <c r="DD25" i="29"/>
  <c r="EH41" i="29"/>
  <c r="DD13" i="29"/>
  <c r="DD59" i="29"/>
  <c r="YA5" i="2"/>
  <c r="EG97" i="29" s="1"/>
  <c r="DB51" i="29"/>
  <c r="MG75" i="2"/>
  <c r="TJ75" i="2"/>
  <c r="VT75" i="2" s="1"/>
  <c r="WY75" i="2" s="1"/>
  <c r="EH31" i="29"/>
  <c r="EH43" i="29"/>
  <c r="EH40" i="29"/>
  <c r="EH13" i="29"/>
  <c r="EH59" i="29"/>
  <c r="EH57" i="29"/>
  <c r="WU100" i="2"/>
  <c r="K12" i="32" s="1"/>
  <c r="DA20" i="29"/>
  <c r="DD26" i="29"/>
  <c r="DD17" i="29"/>
  <c r="EG49" i="29"/>
  <c r="EH24" i="29"/>
  <c r="EH19" i="29"/>
  <c r="EH12" i="29"/>
  <c r="DD27" i="29"/>
  <c r="DD40" i="29"/>
  <c r="DC49" i="29"/>
  <c r="EH25" i="29"/>
  <c r="DD41" i="29"/>
  <c r="DC23" i="29"/>
  <c r="DC52" i="29"/>
  <c r="DD22" i="29"/>
  <c r="DD55" i="29"/>
  <c r="DD87" i="29"/>
  <c r="DD62" i="29"/>
  <c r="EF4" i="29"/>
  <c r="EF51" i="29"/>
  <c r="DD31" i="29"/>
  <c r="EH27" i="29"/>
  <c r="DD12" i="29"/>
  <c r="DB4" i="29"/>
  <c r="AAM84" i="2"/>
  <c r="ZF5" i="2"/>
  <c r="WU3" i="2"/>
  <c r="WV3" i="2"/>
  <c r="XY100" i="2"/>
  <c r="XY3" i="2"/>
  <c r="AAK67" i="2"/>
  <c r="AAK3" i="2" s="1"/>
  <c r="WW5" i="2"/>
  <c r="DC97" i="29" s="1"/>
  <c r="VQ3" i="2"/>
  <c r="TI3" i="2"/>
  <c r="YC83" i="2"/>
  <c r="ZH83" i="2"/>
  <c r="RA83" i="2"/>
  <c r="SE83" i="2"/>
  <c r="AAN83" i="2" s="1"/>
  <c r="VT83" i="2"/>
  <c r="WY83" i="2" s="1"/>
  <c r="WV100" i="2"/>
  <c r="L12" i="32" s="1"/>
  <c r="MI65" i="2"/>
  <c r="K18" i="32"/>
  <c r="K19" i="32" s="1"/>
  <c r="L17" i="32"/>
  <c r="EG23" i="29"/>
  <c r="ZG84" i="2"/>
  <c r="YB84" i="2"/>
  <c r="EH85" i="29" s="1"/>
  <c r="L8" i="32"/>
  <c r="DA38" i="29"/>
  <c r="K8" i="32"/>
  <c r="DC4" i="29"/>
  <c r="EG4" i="29"/>
  <c r="M13" i="28"/>
  <c r="N13" i="28" s="1"/>
  <c r="L13" i="28"/>
  <c r="TJ60" i="2"/>
  <c r="MG60" i="2"/>
  <c r="EE38" i="29"/>
  <c r="I11" i="28"/>
  <c r="YC95" i="2"/>
  <c r="ZH90" i="2"/>
  <c r="U9" i="28"/>
  <c r="T10" i="28"/>
  <c r="TJ90" i="2"/>
  <c r="VT90" i="2" s="1"/>
  <c r="WY90" i="2" s="1"/>
  <c r="DE45" i="29" s="1"/>
  <c r="SE10" i="2"/>
  <c r="AAN10" i="2" s="1"/>
  <c r="YC90" i="2"/>
  <c r="EI45" i="29" s="1"/>
  <c r="YC10" i="2"/>
  <c r="TL15" i="2"/>
  <c r="MI15" i="2"/>
  <c r="ED100" i="29"/>
  <c r="ED3" i="29" s="1"/>
  <c r="CZ100" i="29"/>
  <c r="CZ3" i="29" s="1"/>
  <c r="P12" i="28"/>
  <c r="TL93" i="2"/>
  <c r="SD91" i="2"/>
  <c r="AAM91" i="2" s="1"/>
  <c r="VS91" i="2"/>
  <c r="WX91" i="2" s="1"/>
  <c r="DD89" i="29" s="1"/>
  <c r="TJ56" i="2"/>
  <c r="VT56" i="2" s="1"/>
  <c r="WY56" i="2" s="1"/>
  <c r="DE30" i="29" s="1"/>
  <c r="P13" i="28"/>
  <c r="TJ61" i="2"/>
  <c r="TJ16" i="2"/>
  <c r="VT16" i="2" s="1"/>
  <c r="WY16" i="2" s="1"/>
  <c r="ZH95" i="2"/>
  <c r="TJ95" i="2"/>
  <c r="VT95" i="2" s="1"/>
  <c r="WY95" i="2" s="1"/>
  <c r="DE27" i="29" s="1"/>
  <c r="TJ10" i="2"/>
  <c r="VT10" i="2" s="1"/>
  <c r="WY10" i="2" s="1"/>
  <c r="TJ79" i="2"/>
  <c r="VT79" i="2" s="1"/>
  <c r="WY79" i="2" s="1"/>
  <c r="ZH10" i="2"/>
  <c r="MG63" i="2"/>
  <c r="MG95" i="2"/>
  <c r="MH71" i="2"/>
  <c r="TK71" i="2"/>
  <c r="MG10" i="2"/>
  <c r="MI74" i="2"/>
  <c r="MG92" i="2"/>
  <c r="MI48" i="2"/>
  <c r="MJ81" i="2"/>
  <c r="MG84" i="2"/>
  <c r="MG91" i="2"/>
  <c r="TJ91" i="2"/>
  <c r="VT91" i="2" s="1"/>
  <c r="WY91" i="2" s="1"/>
  <c r="MG14" i="2"/>
  <c r="TJ14" i="2"/>
  <c r="VT14" i="2" s="1"/>
  <c r="WY14" i="2" s="1"/>
  <c r="DE39" i="29" s="1"/>
  <c r="YB91" i="2"/>
  <c r="EH89" i="29" s="1"/>
  <c r="MG90" i="2"/>
  <c r="MI87" i="2"/>
  <c r="MI44" i="2"/>
  <c r="MI11" i="2"/>
  <c r="MG16" i="2"/>
  <c r="MI88" i="2"/>
  <c r="MI34" i="2"/>
  <c r="MI94" i="2"/>
  <c r="MH67" i="2"/>
  <c r="MG79" i="2"/>
  <c r="MG61" i="2"/>
  <c r="MG56" i="2"/>
  <c r="MG85" i="2"/>
  <c r="MI47" i="2"/>
  <c r="MI46" i="2"/>
  <c r="MI6" i="2"/>
  <c r="MG82" i="2"/>
  <c r="TK82" i="2" s="1"/>
  <c r="MI97" i="2"/>
  <c r="TL97" i="2"/>
  <c r="MJ86" i="2"/>
  <c r="TM86" i="2"/>
  <c r="MJ80" i="2"/>
  <c r="TM80" i="2"/>
  <c r="MJ77" i="2"/>
  <c r="TM77" i="2"/>
  <c r="MJ73" i="2"/>
  <c r="TM73" i="2"/>
  <c r="MJ69" i="2"/>
  <c r="TM69" i="2"/>
  <c r="MJ70" i="2"/>
  <c r="TM70" i="2"/>
  <c r="MJ33" i="2"/>
  <c r="TM33" i="2"/>
  <c r="MJ66" i="2"/>
  <c r="TM66" i="2"/>
  <c r="MJ54" i="2"/>
  <c r="TM54" i="2"/>
  <c r="MI7" i="2"/>
  <c r="TL7" i="2"/>
  <c r="YC70" i="2"/>
  <c r="ZH86" i="2"/>
  <c r="YC54" i="2"/>
  <c r="ZH80" i="2"/>
  <c r="ZH65" i="2"/>
  <c r="ZH54" i="2"/>
  <c r="ZH70" i="2"/>
  <c r="YC80" i="2"/>
  <c r="EI80" i="29" s="1"/>
  <c r="YC86" i="2"/>
  <c r="YC65" i="2"/>
  <c r="ZH69" i="2"/>
  <c r="ZH66" i="2"/>
  <c r="ZH73" i="2"/>
  <c r="YC73" i="2"/>
  <c r="YC7" i="2"/>
  <c r="RA86" i="2"/>
  <c r="SE86" i="2"/>
  <c r="AAN86" i="2" s="1"/>
  <c r="VT86" i="2"/>
  <c r="WY86" i="2" s="1"/>
  <c r="YC33" i="2"/>
  <c r="ZH33" i="2"/>
  <c r="ZH77" i="2"/>
  <c r="YC77" i="2"/>
  <c r="SE77" i="2"/>
  <c r="AAN77" i="2" s="1"/>
  <c r="RA77" i="2"/>
  <c r="VT77" i="2"/>
  <c r="WY77" i="2" s="1"/>
  <c r="RA65" i="2"/>
  <c r="SE65" i="2"/>
  <c r="AAN65" i="2" s="1"/>
  <c r="VT65" i="2"/>
  <c r="WY65" i="2" s="1"/>
  <c r="YC66" i="2"/>
  <c r="RA66" i="2"/>
  <c r="SE66" i="2"/>
  <c r="AAN66" i="2" s="1"/>
  <c r="VT66" i="2"/>
  <c r="WY66" i="2" s="1"/>
  <c r="YC69" i="2"/>
  <c r="RA69" i="2"/>
  <c r="SE69" i="2"/>
  <c r="AAN69" i="2" s="1"/>
  <c r="VT69" i="2"/>
  <c r="WY69" i="2" s="1"/>
  <c r="ZH7" i="2"/>
  <c r="RA54" i="2"/>
  <c r="SE54" i="2"/>
  <c r="AAN54" i="2" s="1"/>
  <c r="VT54" i="2"/>
  <c r="WY54" i="2" s="1"/>
  <c r="RA70" i="2"/>
  <c r="SE70" i="2"/>
  <c r="AAN70" i="2" s="1"/>
  <c r="VT70" i="2"/>
  <c r="WY70" i="2" s="1"/>
  <c r="RA80" i="2"/>
  <c r="SE80" i="2"/>
  <c r="AAN80" i="2" s="1"/>
  <c r="VT80" i="2"/>
  <c r="WY80" i="2" s="1"/>
  <c r="DE80" i="29" s="1"/>
  <c r="RA33" i="2"/>
  <c r="SE33" i="2"/>
  <c r="AAN33" i="2" s="1"/>
  <c r="VT33" i="2"/>
  <c r="WY33" i="2" s="1"/>
  <c r="RA73" i="2"/>
  <c r="SE73" i="2"/>
  <c r="AAN73" i="2" s="1"/>
  <c r="VT73" i="2"/>
  <c r="WY73" i="2" s="1"/>
  <c r="RA7" i="2"/>
  <c r="SE7" i="2"/>
  <c r="AAN7" i="2" s="1"/>
  <c r="VT7" i="2"/>
  <c r="WY7" i="2" s="1"/>
  <c r="ZG91" i="2"/>
  <c r="MI72" i="2"/>
  <c r="TL72" i="2"/>
  <c r="MM89" i="2"/>
  <c r="YC72" i="2"/>
  <c r="ZH72" i="2"/>
  <c r="RA72" i="2"/>
  <c r="SE72" i="2"/>
  <c r="AAN72" i="2" s="1"/>
  <c r="VT72" i="2"/>
  <c r="WY72" i="2" s="1"/>
  <c r="MN64" i="2"/>
  <c r="MN8" i="2"/>
  <c r="MN53" i="2"/>
  <c r="MN68" i="2"/>
  <c r="MJ93" i="2"/>
  <c r="TM93" i="2"/>
  <c r="MM96" i="2"/>
  <c r="ZH14" i="2"/>
  <c r="ZH87" i="2"/>
  <c r="ZH93" i="2"/>
  <c r="YC93" i="2"/>
  <c r="RA93" i="2"/>
  <c r="SE93" i="2"/>
  <c r="AAN93" i="2" s="1"/>
  <c r="VT93" i="2"/>
  <c r="WY93" i="2" s="1"/>
  <c r="YC6" i="2"/>
  <c r="YC87" i="2"/>
  <c r="YC14" i="2"/>
  <c r="EI39" i="29" s="1"/>
  <c r="ZH6" i="2"/>
  <c r="SE8" i="2"/>
  <c r="AAN8" i="2" s="1"/>
  <c r="SE16" i="2"/>
  <c r="AAN16" i="2" s="1"/>
  <c r="VT47" i="2"/>
  <c r="WY47" i="2" s="1"/>
  <c r="SF90" i="2"/>
  <c r="AAO90" i="2" s="1"/>
  <c r="SE56" i="2"/>
  <c r="AAN56" i="2" s="1"/>
  <c r="YC47" i="2"/>
  <c r="YC94" i="2"/>
  <c r="YD24" i="2"/>
  <c r="YD74" i="2"/>
  <c r="YD11" i="2"/>
  <c r="YD44" i="2"/>
  <c r="YD48" i="2"/>
  <c r="YB60" i="2"/>
  <c r="EH11" i="29" s="1"/>
  <c r="YC56" i="2"/>
  <c r="EI30" i="29" s="1"/>
  <c r="YB61" i="2"/>
  <c r="EH61" i="29" s="1"/>
  <c r="ZH46" i="2"/>
  <c r="YC92" i="2"/>
  <c r="ZH84" i="2"/>
  <c r="YC79" i="2"/>
  <c r="YC96" i="2"/>
  <c r="ZH71" i="2"/>
  <c r="YC15" i="2"/>
  <c r="YC75" i="2"/>
  <c r="YD53" i="2"/>
  <c r="YD64" i="2"/>
  <c r="YD81" i="2"/>
  <c r="YC85" i="2"/>
  <c r="EI36" i="29" s="1"/>
  <c r="YB68" i="2"/>
  <c r="ZH34" i="2"/>
  <c r="ZH89" i="2"/>
  <c r="YC8" i="2"/>
  <c r="YC16" i="2"/>
  <c r="YC82" i="2"/>
  <c r="ZH97" i="2"/>
  <c r="R13" i="28"/>
  <c r="J13" i="28"/>
  <c r="ZH15" i="2"/>
  <c r="SE15" i="2"/>
  <c r="AAN15" i="2" s="1"/>
  <c r="RA15" i="2"/>
  <c r="VT15" i="2"/>
  <c r="WY15" i="2" s="1"/>
  <c r="G14" i="28"/>
  <c r="H13" i="28"/>
  <c r="H12" i="28"/>
  <c r="YC97" i="2"/>
  <c r="RA97" i="2"/>
  <c r="SE97" i="2"/>
  <c r="AAN97" i="2" s="1"/>
  <c r="VT97" i="2"/>
  <c r="WY97" i="2" s="1"/>
  <c r="YC71" i="2"/>
  <c r="EI37" i="29" s="1"/>
  <c r="RA71" i="2"/>
  <c r="SE71" i="2"/>
  <c r="AAN71" i="2" s="1"/>
  <c r="VT71" i="2"/>
  <c r="WY71" i="2" s="1"/>
  <c r="DE37" i="29" s="1"/>
  <c r="ZH82" i="2"/>
  <c r="ZH96" i="2"/>
  <c r="VT82" i="2"/>
  <c r="WY82" i="2" s="1"/>
  <c r="ZH16" i="2"/>
  <c r="ZH8" i="2"/>
  <c r="ZH79" i="2"/>
  <c r="YC89" i="2"/>
  <c r="YC34" i="2"/>
  <c r="VT8" i="2"/>
  <c r="WY8" i="2" s="1"/>
  <c r="DE12" i="29" s="1"/>
  <c r="YC84" i="2"/>
  <c r="EI85" i="29" s="1"/>
  <c r="YC46" i="2"/>
  <c r="ZH92" i="2"/>
  <c r="ZG68" i="2"/>
  <c r="XZ67" i="2"/>
  <c r="EF88" i="29" s="1"/>
  <c r="ZE67" i="2"/>
  <c r="ZE3" i="2" s="1"/>
  <c r="VT87" i="2"/>
  <c r="WY87" i="2" s="1"/>
  <c r="SE79" i="2"/>
  <c r="AAN79" i="2" s="1"/>
  <c r="ZI24" i="2"/>
  <c r="ZI74" i="2"/>
  <c r="SE92" i="2"/>
  <c r="AAN92" i="2" s="1"/>
  <c r="ZI48" i="2"/>
  <c r="ZH75" i="2"/>
  <c r="ZG60" i="2"/>
  <c r="ZI44" i="2"/>
  <c r="ZI53" i="2"/>
  <c r="ZI64" i="2"/>
  <c r="ZI81" i="2"/>
  <c r="ZH56" i="2"/>
  <c r="ZG61" i="2"/>
  <c r="VT46" i="2"/>
  <c r="WY46" i="2" s="1"/>
  <c r="SE89" i="2"/>
  <c r="AAN89" i="2" s="1"/>
  <c r="ZI11" i="2"/>
  <c r="ZH47" i="2"/>
  <c r="ZH85" i="2"/>
  <c r="ZH94" i="2"/>
  <c r="VT89" i="2"/>
  <c r="WY89" i="2" s="1"/>
  <c r="VT96" i="2"/>
  <c r="WY96" i="2" s="1"/>
  <c r="RA82" i="2"/>
  <c r="SE82" i="2"/>
  <c r="AAN82" i="2" s="1"/>
  <c r="RA96" i="2"/>
  <c r="SE96" i="2"/>
  <c r="AAN96" i="2" s="1"/>
  <c r="RA84" i="2"/>
  <c r="SE84" i="2"/>
  <c r="AAN84" i="2" s="1"/>
  <c r="RB53" i="2"/>
  <c r="RA34" i="2"/>
  <c r="RA14" i="2"/>
  <c r="RB24" i="2"/>
  <c r="RA6" i="2"/>
  <c r="RA91" i="2"/>
  <c r="RA75" i="2"/>
  <c r="RA8" i="2"/>
  <c r="RB81" i="2"/>
  <c r="RA16" i="2"/>
  <c r="RA46" i="2"/>
  <c r="RB10" i="2"/>
  <c r="RB44" i="2"/>
  <c r="RB11" i="2"/>
  <c r="RB95" i="2"/>
  <c r="RB63" i="2"/>
  <c r="RB90" i="2"/>
  <c r="RA92" i="2"/>
  <c r="RA89" i="2"/>
  <c r="RA94" i="2"/>
  <c r="RA85" i="2"/>
  <c r="SE85" i="2"/>
  <c r="AAN85" i="2" s="1"/>
  <c r="RA56" i="2"/>
  <c r="RB64" i="2"/>
  <c r="RB74" i="2"/>
  <c r="RA87" i="2"/>
  <c r="RA47" i="2"/>
  <c r="RB48" i="2"/>
  <c r="RA79" i="2"/>
  <c r="QZ5" i="2"/>
  <c r="SD5" i="2"/>
  <c r="AAM5" i="2" s="1"/>
  <c r="QZ60" i="2"/>
  <c r="SD60" i="2"/>
  <c r="AAM60" i="2" s="1"/>
  <c r="QZ61" i="2"/>
  <c r="SD61" i="2"/>
  <c r="AAM61" i="2" s="1"/>
  <c r="QZ68" i="2"/>
  <c r="SD68" i="2"/>
  <c r="AAM68" i="2" s="1"/>
  <c r="VS5" i="2"/>
  <c r="VS61" i="2"/>
  <c r="WX61" i="2" s="1"/>
  <c r="DD58" i="29" s="1"/>
  <c r="VS60" i="2"/>
  <c r="WX60" i="2" s="1"/>
  <c r="DD50" i="29" s="1"/>
  <c r="VS68" i="2"/>
  <c r="WX68" i="2" s="1"/>
  <c r="TK24" i="2"/>
  <c r="VU24" i="2" s="1"/>
  <c r="WZ24" i="2" s="1"/>
  <c r="TK88" i="2"/>
  <c r="TK48" i="2"/>
  <c r="VU48" i="2" s="1"/>
  <c r="WZ48" i="2" s="1"/>
  <c r="TK44" i="2"/>
  <c r="VU44" i="2" s="1"/>
  <c r="WZ44" i="2" s="1"/>
  <c r="OR67" i="2"/>
  <c r="TK67" i="2"/>
  <c r="TK96" i="2"/>
  <c r="TK64" i="2"/>
  <c r="VU64" i="2" s="1"/>
  <c r="WZ64" i="2" s="1"/>
  <c r="TK11" i="2"/>
  <c r="VU11" i="2" s="1"/>
  <c r="WZ11" i="2" s="1"/>
  <c r="TK81" i="2"/>
  <c r="VU81" i="2" s="1"/>
  <c r="WZ81" i="2" s="1"/>
  <c r="TK53" i="2"/>
  <c r="VU53" i="2" s="1"/>
  <c r="WZ53" i="2" s="1"/>
  <c r="TK89" i="2"/>
  <c r="TK74" i="2"/>
  <c r="VU74" i="2" s="1"/>
  <c r="WZ74" i="2" s="1"/>
  <c r="QY67" i="2"/>
  <c r="QY3" i="2" s="1"/>
  <c r="SC67" i="2"/>
  <c r="SC3" i="2" s="1"/>
  <c r="VR67" i="2"/>
  <c r="VR3" i="2" s="1"/>
  <c r="SF74" i="2"/>
  <c r="AAO74" i="2" s="1"/>
  <c r="SE14" i="2"/>
  <c r="AAN14" i="2" s="1"/>
  <c r="SE94" i="2"/>
  <c r="AAN94" i="2" s="1"/>
  <c r="VT94" i="2"/>
  <c r="WY94" i="2" s="1"/>
  <c r="SF64" i="2"/>
  <c r="AAO64" i="2" s="1"/>
  <c r="SF24" i="2"/>
  <c r="AAO24" i="2" s="1"/>
  <c r="SF11" i="2"/>
  <c r="AAO11" i="2" s="1"/>
  <c r="SE87" i="2"/>
  <c r="AAN87" i="2" s="1"/>
  <c r="SF95" i="2"/>
  <c r="AAO95" i="2" s="1"/>
  <c r="SF53" i="2"/>
  <c r="AAO53" i="2" s="1"/>
  <c r="SE34" i="2"/>
  <c r="AAN34" i="2" s="1"/>
  <c r="SE6" i="2"/>
  <c r="AAN6" i="2" s="1"/>
  <c r="SF81" i="2"/>
  <c r="AAO81" i="2" s="1"/>
  <c r="SF44" i="2"/>
  <c r="AAO44" i="2" s="1"/>
  <c r="SE47" i="2"/>
  <c r="AAN47" i="2" s="1"/>
  <c r="SE91" i="2"/>
  <c r="SE46" i="2"/>
  <c r="AAN46" i="2" s="1"/>
  <c r="SF10" i="2"/>
  <c r="SE75" i="2"/>
  <c r="AAN75" i="2" s="1"/>
  <c r="SF48" i="2"/>
  <c r="AAO48" i="2" s="1"/>
  <c r="SF63" i="2"/>
  <c r="AAO63" i="2" s="1"/>
  <c r="VT6" i="2"/>
  <c r="WY6" i="2" s="1"/>
  <c r="VT34" i="2"/>
  <c r="WY34" i="2" s="1"/>
  <c r="TL6" i="2"/>
  <c r="TL48" i="2"/>
  <c r="TL46" i="2"/>
  <c r="TL87" i="2"/>
  <c r="TL11" i="2"/>
  <c r="TL34" i="2"/>
  <c r="TL94" i="2"/>
  <c r="TL47" i="2"/>
  <c r="VU59" i="2" l="1"/>
  <c r="WZ59" i="2" s="1"/>
  <c r="YE59" i="2" s="1"/>
  <c r="MI59" i="2"/>
  <c r="TL59" i="2"/>
  <c r="RB59" i="2"/>
  <c r="SF59" i="2"/>
  <c r="AAO59" i="2" s="1"/>
  <c r="DD61" i="29"/>
  <c r="EH16" i="29"/>
  <c r="DD16" i="29"/>
  <c r="EF67" i="29"/>
  <c r="EF10" i="29"/>
  <c r="EH73" i="29"/>
  <c r="DD73" i="29"/>
  <c r="DD60" i="29"/>
  <c r="EH60" i="29"/>
  <c r="EH84" i="29"/>
  <c r="DD84" i="29"/>
  <c r="EG95" i="29"/>
  <c r="EF90" i="29"/>
  <c r="EF68" i="29"/>
  <c r="DC95" i="29"/>
  <c r="TK5" i="2"/>
  <c r="EH92" i="29"/>
  <c r="DD92" i="29"/>
  <c r="EF74" i="29"/>
  <c r="EF56" i="29"/>
  <c r="EH48" i="29"/>
  <c r="DD79" i="29"/>
  <c r="EH79" i="29"/>
  <c r="EH15" i="29"/>
  <c r="EH75" i="29"/>
  <c r="DD15" i="29"/>
  <c r="DD75" i="29"/>
  <c r="EG96" i="29"/>
  <c r="DC96" i="29"/>
  <c r="DD44" i="29"/>
  <c r="EH8" i="29"/>
  <c r="EH44" i="29"/>
  <c r="EF81" i="29"/>
  <c r="EF53" i="29"/>
  <c r="DD8" i="29"/>
  <c r="EH86" i="29"/>
  <c r="DE15" i="29"/>
  <c r="DD46" i="29"/>
  <c r="DD63" i="29"/>
  <c r="EH46" i="29"/>
  <c r="EH63" i="29"/>
  <c r="DD86" i="29"/>
  <c r="MG3" i="2"/>
  <c r="OS66" i="2"/>
  <c r="OR3" i="2"/>
  <c r="J29" i="32"/>
  <c r="YD88" i="2"/>
  <c r="ZI88" i="2"/>
  <c r="DD72" i="29"/>
  <c r="DE47" i="29"/>
  <c r="EH42" i="29"/>
  <c r="EH72" i="29"/>
  <c r="EF33" i="29"/>
  <c r="EF93" i="29"/>
  <c r="DD42" i="29"/>
  <c r="DD64" i="29"/>
  <c r="EG6" i="29"/>
  <c r="EG98" i="29"/>
  <c r="DC6" i="29"/>
  <c r="DC98" i="29"/>
  <c r="EH64" i="29"/>
  <c r="EF5" i="29"/>
  <c r="EF34" i="29"/>
  <c r="DD28" i="29"/>
  <c r="YC88" i="2"/>
  <c r="ZH88" i="2"/>
  <c r="DD48" i="29"/>
  <c r="EI47" i="29"/>
  <c r="EH28" i="29"/>
  <c r="RA88" i="2"/>
  <c r="SE88" i="2"/>
  <c r="AAN88" i="2" s="1"/>
  <c r="QY100" i="2"/>
  <c r="N27" i="32" s="1"/>
  <c r="AAN91" i="2"/>
  <c r="ZI63" i="2"/>
  <c r="YD63" i="2"/>
  <c r="MI83" i="2"/>
  <c r="TL83" i="2"/>
  <c r="DE35" i="29"/>
  <c r="EI35" i="29"/>
  <c r="EI54" i="29"/>
  <c r="DE69" i="29"/>
  <c r="DE66" i="29"/>
  <c r="DE89" i="29"/>
  <c r="DE65" i="29"/>
  <c r="EI77" i="29"/>
  <c r="EI65" i="29"/>
  <c r="DC7" i="29"/>
  <c r="DC94" i="29"/>
  <c r="EG51" i="29"/>
  <c r="EG94" i="29"/>
  <c r="DD82" i="29"/>
  <c r="DD91" i="29"/>
  <c r="DE54" i="29"/>
  <c r="DE71" i="29"/>
  <c r="DE70" i="29"/>
  <c r="EI69" i="29"/>
  <c r="EI66" i="29"/>
  <c r="DE77" i="29"/>
  <c r="EI71" i="29"/>
  <c r="EI70" i="29"/>
  <c r="TK84" i="2"/>
  <c r="VU84" i="2" s="1"/>
  <c r="WZ84" i="2" s="1"/>
  <c r="DF85" i="29" s="1"/>
  <c r="TK63" i="2"/>
  <c r="VU63" i="2" s="1"/>
  <c r="WZ63" i="2" s="1"/>
  <c r="DE83" i="29"/>
  <c r="EI83" i="29"/>
  <c r="EH82" i="29"/>
  <c r="EH91" i="29"/>
  <c r="DE17" i="29"/>
  <c r="YB5" i="2"/>
  <c r="EH97" i="29" s="1"/>
  <c r="EH52" i="29"/>
  <c r="EH58" i="29"/>
  <c r="EI18" i="29"/>
  <c r="EH29" i="29"/>
  <c r="EF20" i="29"/>
  <c r="EF14" i="29"/>
  <c r="DE28" i="29"/>
  <c r="EH50" i="29"/>
  <c r="EG7" i="29"/>
  <c r="DD29" i="29"/>
  <c r="DE36" i="29"/>
  <c r="EI22" i="29"/>
  <c r="J13" i="32"/>
  <c r="DE29" i="29"/>
  <c r="AAO10" i="2"/>
  <c r="EI19" i="29"/>
  <c r="DE16" i="29"/>
  <c r="EI12" i="29"/>
  <c r="EI17" i="29"/>
  <c r="EI9" i="29"/>
  <c r="DE18" i="29"/>
  <c r="DE25" i="29"/>
  <c r="DE24" i="29"/>
  <c r="DE22" i="29"/>
  <c r="DE9" i="29"/>
  <c r="EI40" i="29"/>
  <c r="EI31" i="29"/>
  <c r="EI55" i="29"/>
  <c r="DD11" i="29"/>
  <c r="DD32" i="29"/>
  <c r="EI24" i="29"/>
  <c r="DE13" i="29"/>
  <c r="DE59" i="29"/>
  <c r="EH49" i="29"/>
  <c r="DE26" i="29"/>
  <c r="EI25" i="29"/>
  <c r="DE19" i="29"/>
  <c r="TK85" i="2"/>
  <c r="VU85" i="2" s="1"/>
  <c r="WZ85" i="2" s="1"/>
  <c r="DF36" i="29" s="1"/>
  <c r="DE21" i="29"/>
  <c r="DE57" i="29"/>
  <c r="K28" i="32"/>
  <c r="L28" i="32" s="1"/>
  <c r="EH21" i="29"/>
  <c r="DE43" i="29"/>
  <c r="TK92" i="2"/>
  <c r="VU92" i="2" s="1"/>
  <c r="WZ92" i="2" s="1"/>
  <c r="EI41" i="29"/>
  <c r="DE62" i="29"/>
  <c r="DE87" i="29"/>
  <c r="EI43" i="29"/>
  <c r="DD49" i="29"/>
  <c r="EI21" i="29"/>
  <c r="EI57" i="29"/>
  <c r="DD23" i="29"/>
  <c r="DD52" i="29"/>
  <c r="EI26" i="29"/>
  <c r="EI87" i="29"/>
  <c r="EH32" i="29"/>
  <c r="MH75" i="2"/>
  <c r="TK75" i="2"/>
  <c r="VU75" i="2" s="1"/>
  <c r="WZ75" i="2" s="1"/>
  <c r="DE31" i="29"/>
  <c r="DE41" i="29"/>
  <c r="DE55" i="29"/>
  <c r="EI13" i="29"/>
  <c r="EI59" i="29"/>
  <c r="EI62" i="29"/>
  <c r="ZG5" i="2"/>
  <c r="DC51" i="29"/>
  <c r="DE40" i="29"/>
  <c r="EI27" i="29"/>
  <c r="AAL67" i="2"/>
  <c r="AAL3" i="2" s="1"/>
  <c r="WX5" i="2"/>
  <c r="DD98" i="29" s="1"/>
  <c r="XZ100" i="2"/>
  <c r="K13" i="32" s="1"/>
  <c r="XZ3" i="2"/>
  <c r="TJ3" i="2"/>
  <c r="ZI83" i="2"/>
  <c r="YD83" i="2"/>
  <c r="SF83" i="2"/>
  <c r="AAO83" i="2" s="1"/>
  <c r="RB83" i="2"/>
  <c r="VU83" i="2"/>
  <c r="WZ83" i="2" s="1"/>
  <c r="MJ65" i="2"/>
  <c r="TM65" i="2"/>
  <c r="L18" i="32"/>
  <c r="L19" i="32" s="1"/>
  <c r="M17" i="32"/>
  <c r="EH23" i="29"/>
  <c r="DD4" i="29"/>
  <c r="EF38" i="29"/>
  <c r="EH4" i="29"/>
  <c r="TK60" i="2"/>
  <c r="MH60" i="2"/>
  <c r="M14" i="28"/>
  <c r="N14" i="28" s="1"/>
  <c r="L14" i="28"/>
  <c r="YD10" i="2"/>
  <c r="YD95" i="2"/>
  <c r="ZH91" i="2"/>
  <c r="YD90" i="2"/>
  <c r="EJ45" i="29" s="1"/>
  <c r="T11" i="28"/>
  <c r="U10" i="28"/>
  <c r="ZI90" i="2"/>
  <c r="TM15" i="2"/>
  <c r="MJ15" i="2"/>
  <c r="EE100" i="29"/>
  <c r="EE3" i="29" s="1"/>
  <c r="DA100" i="29"/>
  <c r="DA3" i="29" s="1"/>
  <c r="DB100" i="29"/>
  <c r="DB3" i="29" s="1"/>
  <c r="I12" i="28"/>
  <c r="ZI95" i="2"/>
  <c r="YC91" i="2"/>
  <c r="EI89" i="29" s="1"/>
  <c r="ZI10" i="2"/>
  <c r="TK90" i="2"/>
  <c r="VU90" i="2" s="1"/>
  <c r="WZ90" i="2" s="1"/>
  <c r="DF45" i="29" s="1"/>
  <c r="TK95" i="2"/>
  <c r="VU95" i="2" s="1"/>
  <c r="WZ95" i="2" s="1"/>
  <c r="TK61" i="2"/>
  <c r="TK79" i="2"/>
  <c r="VU79" i="2" s="1"/>
  <c r="WZ79" i="2" s="1"/>
  <c r="TK10" i="2"/>
  <c r="VU10" i="2" s="1"/>
  <c r="WZ10" i="2" s="1"/>
  <c r="TK56" i="2"/>
  <c r="VU56" i="2" s="1"/>
  <c r="WZ56" i="2" s="1"/>
  <c r="DF30" i="29" s="1"/>
  <c r="TK16" i="2"/>
  <c r="VU16" i="2" s="1"/>
  <c r="WZ16" i="2" s="1"/>
  <c r="ZI14" i="2"/>
  <c r="YD14" i="2"/>
  <c r="EJ39" i="29" s="1"/>
  <c r="MH63" i="2"/>
  <c r="MH95" i="2"/>
  <c r="MJ97" i="2"/>
  <c r="TM97" i="2"/>
  <c r="MH90" i="2"/>
  <c r="MH14" i="2"/>
  <c r="TK14" i="2"/>
  <c r="VU14" i="2" s="1"/>
  <c r="WZ14" i="2" s="1"/>
  <c r="DF39" i="29" s="1"/>
  <c r="MI71" i="2"/>
  <c r="TL71" i="2"/>
  <c r="MH82" i="2"/>
  <c r="TL82" i="2" s="1"/>
  <c r="MJ6" i="2"/>
  <c r="MJ46" i="2"/>
  <c r="MJ47" i="2"/>
  <c r="MH85" i="2"/>
  <c r="MH56" i="2"/>
  <c r="MH61" i="2"/>
  <c r="MH79" i="2"/>
  <c r="MI67" i="2"/>
  <c r="MJ94" i="2"/>
  <c r="MJ34" i="2"/>
  <c r="MJ88" i="2"/>
  <c r="MH16" i="2"/>
  <c r="MJ11" i="2"/>
  <c r="MJ44" i="2"/>
  <c r="MJ87" i="2"/>
  <c r="MH91" i="2"/>
  <c r="TK91" i="2"/>
  <c r="VU91" i="2" s="1"/>
  <c r="WZ91" i="2" s="1"/>
  <c r="MH84" i="2"/>
  <c r="MK81" i="2"/>
  <c r="MJ48" i="2"/>
  <c r="MH92" i="2"/>
  <c r="MJ74" i="2"/>
  <c r="MH10" i="2"/>
  <c r="MK86" i="2"/>
  <c r="TN86" i="2"/>
  <c r="MK80" i="2"/>
  <c r="TN80" i="2"/>
  <c r="MK77" i="2"/>
  <c r="TN77" i="2"/>
  <c r="MK73" i="2"/>
  <c r="TN73" i="2"/>
  <c r="MK70" i="2"/>
  <c r="TN70" i="2"/>
  <c r="MK69" i="2"/>
  <c r="TN69" i="2"/>
  <c r="MK33" i="2"/>
  <c r="TN33" i="2"/>
  <c r="MK66" i="2"/>
  <c r="TN66" i="2"/>
  <c r="MK54" i="2"/>
  <c r="TN54" i="2"/>
  <c r="MJ7" i="2"/>
  <c r="TM7" i="2"/>
  <c r="ZI73" i="2"/>
  <c r="ZI70" i="2"/>
  <c r="ZI65" i="2"/>
  <c r="ZI33" i="2"/>
  <c r="YD33" i="2"/>
  <c r="ZI80" i="2"/>
  <c r="ZI54" i="2"/>
  <c r="ZI69" i="2"/>
  <c r="YD77" i="2"/>
  <c r="ZI77" i="2"/>
  <c r="ZI86" i="2"/>
  <c r="RB7" i="2"/>
  <c r="SF7" i="2"/>
  <c r="AAO7" i="2" s="1"/>
  <c r="VU7" i="2"/>
  <c r="WZ7" i="2" s="1"/>
  <c r="RB33" i="2"/>
  <c r="SF33" i="2"/>
  <c r="AAO33" i="2" s="1"/>
  <c r="VU33" i="2"/>
  <c r="WZ33" i="2" s="1"/>
  <c r="RB70" i="2"/>
  <c r="SF70" i="2"/>
  <c r="AAO70" i="2" s="1"/>
  <c r="VU70" i="2"/>
  <c r="WZ70" i="2" s="1"/>
  <c r="SF54" i="2"/>
  <c r="AAO54" i="2" s="1"/>
  <c r="RB54" i="2"/>
  <c r="VU54" i="2"/>
  <c r="WZ54" i="2" s="1"/>
  <c r="RB65" i="2"/>
  <c r="SF65" i="2"/>
  <c r="AAO65" i="2" s="1"/>
  <c r="VU65" i="2"/>
  <c r="WZ65" i="2" s="1"/>
  <c r="RB86" i="2"/>
  <c r="SF86" i="2"/>
  <c r="AAO86" i="2" s="1"/>
  <c r="VU86" i="2"/>
  <c r="WZ86" i="2" s="1"/>
  <c r="ZI7" i="2"/>
  <c r="YD7" i="2"/>
  <c r="YD73" i="2"/>
  <c r="SF73" i="2"/>
  <c r="AAO73" i="2" s="1"/>
  <c r="RB73" i="2"/>
  <c r="VU73" i="2"/>
  <c r="WZ73" i="2" s="1"/>
  <c r="YD80" i="2"/>
  <c r="EJ80" i="29" s="1"/>
  <c r="SF80" i="2"/>
  <c r="AAO80" i="2" s="1"/>
  <c r="RB80" i="2"/>
  <c r="VU80" i="2"/>
  <c r="WZ80" i="2" s="1"/>
  <c r="DF80" i="29" s="1"/>
  <c r="YD70" i="2"/>
  <c r="YD54" i="2"/>
  <c r="YD69" i="2"/>
  <c r="RB69" i="2"/>
  <c r="SF69" i="2"/>
  <c r="AAO69" i="2" s="1"/>
  <c r="VU69" i="2"/>
  <c r="WZ69" i="2" s="1"/>
  <c r="ZI66" i="2"/>
  <c r="YD66" i="2"/>
  <c r="SF66" i="2"/>
  <c r="AAO66" i="2" s="1"/>
  <c r="RB66" i="2"/>
  <c r="VU66" i="2"/>
  <c r="WZ66" i="2" s="1"/>
  <c r="YD65" i="2"/>
  <c r="RB77" i="2"/>
  <c r="SF77" i="2"/>
  <c r="AAO77" i="2" s="1"/>
  <c r="VU77" i="2"/>
  <c r="WZ77" i="2" s="1"/>
  <c r="YD86" i="2"/>
  <c r="MJ72" i="2"/>
  <c r="TM72" i="2"/>
  <c r="MN89" i="2"/>
  <c r="YD72" i="2"/>
  <c r="ZI72" i="2"/>
  <c r="RB72" i="2"/>
  <c r="SF72" i="2"/>
  <c r="AAO72" i="2" s="1"/>
  <c r="VU72" i="2"/>
  <c r="WZ72" i="2" s="1"/>
  <c r="MN96" i="2"/>
  <c r="MK93" i="2"/>
  <c r="TN93" i="2"/>
  <c r="MI5" i="2"/>
  <c r="MO68" i="2"/>
  <c r="MO53" i="2"/>
  <c r="MO8" i="2"/>
  <c r="MO64" i="2"/>
  <c r="YD93" i="2"/>
  <c r="ZI93" i="2"/>
  <c r="RB93" i="2"/>
  <c r="SF93" i="2"/>
  <c r="AAO93" i="2" s="1"/>
  <c r="VU93" i="2"/>
  <c r="WZ93" i="2" s="1"/>
  <c r="ZI47" i="2"/>
  <c r="YD75" i="2"/>
  <c r="ZI75" i="2"/>
  <c r="YD47" i="2"/>
  <c r="SF56" i="2"/>
  <c r="AAO56" i="2" s="1"/>
  <c r="SF89" i="2"/>
  <c r="AAO89" i="2" s="1"/>
  <c r="VU94" i="2"/>
  <c r="WZ94" i="2" s="1"/>
  <c r="SF92" i="2"/>
  <c r="AAO92" i="2" s="1"/>
  <c r="YD6" i="2"/>
  <c r="YE53" i="2"/>
  <c r="YE11" i="2"/>
  <c r="YE64" i="2"/>
  <c r="YE44" i="2"/>
  <c r="YC68" i="2"/>
  <c r="ZI92" i="2"/>
  <c r="ZI96" i="2"/>
  <c r="YD79" i="2"/>
  <c r="ZI91" i="2"/>
  <c r="ZI56" i="2"/>
  <c r="ZI71" i="2"/>
  <c r="ZI97" i="2"/>
  <c r="YD34" i="2"/>
  <c r="YD94" i="2"/>
  <c r="YE74" i="2"/>
  <c r="YE81" i="2"/>
  <c r="YE48" i="2"/>
  <c r="YE24" i="2"/>
  <c r="YC60" i="2"/>
  <c r="EI50" i="29" s="1"/>
  <c r="YC61" i="2"/>
  <c r="ZI85" i="2"/>
  <c r="ZI16" i="2"/>
  <c r="ZI84" i="2"/>
  <c r="ZI89" i="2"/>
  <c r="ZI46" i="2"/>
  <c r="ZI87" i="2"/>
  <c r="YD8" i="2"/>
  <c r="EJ12" i="29" s="1"/>
  <c r="YD82" i="2"/>
  <c r="ZI15" i="2"/>
  <c r="R14" i="28"/>
  <c r="J14" i="28"/>
  <c r="YD15" i="2"/>
  <c r="RB15" i="2"/>
  <c r="SF15" i="2"/>
  <c r="AAO15" i="2" s="1"/>
  <c r="VU15" i="2"/>
  <c r="WZ15" i="2" s="1"/>
  <c r="G15" i="28"/>
  <c r="YD97" i="2"/>
  <c r="SF97" i="2"/>
  <c r="AAO97" i="2" s="1"/>
  <c r="RB97" i="2"/>
  <c r="VU97" i="2"/>
  <c r="WZ97" i="2" s="1"/>
  <c r="YD71" i="2"/>
  <c r="EJ37" i="29" s="1"/>
  <c r="RB71" i="2"/>
  <c r="SF71" i="2"/>
  <c r="AAO71" i="2" s="1"/>
  <c r="VU71" i="2"/>
  <c r="WZ71" i="2" s="1"/>
  <c r="DF37" i="29" s="1"/>
  <c r="ZI82" i="2"/>
  <c r="YD96" i="2"/>
  <c r="YD84" i="2"/>
  <c r="EJ85" i="29" s="1"/>
  <c r="YD85" i="2"/>
  <c r="YD56" i="2"/>
  <c r="EJ30" i="29" s="1"/>
  <c r="ZI8" i="2"/>
  <c r="YD87" i="2"/>
  <c r="YD16" i="2"/>
  <c r="VU82" i="2"/>
  <c r="WZ82" i="2" s="1"/>
  <c r="YD92" i="2"/>
  <c r="YD89" i="2"/>
  <c r="YD46" i="2"/>
  <c r="VU89" i="2"/>
  <c r="WZ89" i="2" s="1"/>
  <c r="VU96" i="2"/>
  <c r="WZ96" i="2" s="1"/>
  <c r="SG90" i="2"/>
  <c r="AAP90" i="2" s="1"/>
  <c r="VU8" i="2"/>
  <c r="WZ8" i="2" s="1"/>
  <c r="DF12" i="29" s="1"/>
  <c r="ZJ53" i="2"/>
  <c r="ZJ64" i="2"/>
  <c r="ZH61" i="2"/>
  <c r="ZI79" i="2"/>
  <c r="SF16" i="2"/>
  <c r="AAO16" i="2" s="1"/>
  <c r="VU6" i="2"/>
  <c r="WZ6" i="2" s="1"/>
  <c r="ZJ24" i="2"/>
  <c r="ZJ44" i="2"/>
  <c r="ZI94" i="2"/>
  <c r="ZI34" i="2"/>
  <c r="SF79" i="2"/>
  <c r="AAO79" i="2" s="1"/>
  <c r="ZJ81" i="2"/>
  <c r="ZH68" i="2"/>
  <c r="ZJ48" i="2"/>
  <c r="ZI6" i="2"/>
  <c r="YA67" i="2"/>
  <c r="EG88" i="29" s="1"/>
  <c r="ZF67" i="2"/>
  <c r="ZF3" i="2" s="1"/>
  <c r="YD91" i="2"/>
  <c r="ZJ11" i="2"/>
  <c r="ZH60" i="2"/>
  <c r="ZJ74" i="2"/>
  <c r="SF8" i="2"/>
  <c r="AAO8" i="2" s="1"/>
  <c r="RB79" i="2"/>
  <c r="RC48" i="2"/>
  <c r="RB47" i="2"/>
  <c r="RB87" i="2"/>
  <c r="RC74" i="2"/>
  <c r="RC64" i="2"/>
  <c r="RB56" i="2"/>
  <c r="RB84" i="2"/>
  <c r="SF84" i="2"/>
  <c r="AAO84" i="2" s="1"/>
  <c r="RB82" i="2"/>
  <c r="SF82" i="2"/>
  <c r="AAO82" i="2" s="1"/>
  <c r="RB85" i="2"/>
  <c r="SF85" i="2"/>
  <c r="AAO85" i="2" s="1"/>
  <c r="RB94" i="2"/>
  <c r="RB89" i="2"/>
  <c r="RB92" i="2"/>
  <c r="RC90" i="2"/>
  <c r="RC63" i="2"/>
  <c r="RC95" i="2"/>
  <c r="RC11" i="2"/>
  <c r="RC44" i="2"/>
  <c r="RC10" i="2"/>
  <c r="RB46" i="2"/>
  <c r="RB16" i="2"/>
  <c r="RC81" i="2"/>
  <c r="RB8" i="2"/>
  <c r="RB75" i="2"/>
  <c r="RB91" i="2"/>
  <c r="RB6" i="2"/>
  <c r="RC24" i="2"/>
  <c r="RB14" i="2"/>
  <c r="RB34" i="2"/>
  <c r="RC53" i="2"/>
  <c r="RB96" i="2"/>
  <c r="SF96" i="2"/>
  <c r="AAO96" i="2" s="1"/>
  <c r="RA68" i="2"/>
  <c r="SE68" i="2"/>
  <c r="AAN68" i="2" s="1"/>
  <c r="VT68" i="2"/>
  <c r="WY68" i="2" s="1"/>
  <c r="DE86" i="29" s="1"/>
  <c r="RA61" i="2"/>
  <c r="SE61" i="2"/>
  <c r="AAN61" i="2" s="1"/>
  <c r="RA60" i="2"/>
  <c r="SE60" i="2"/>
  <c r="AAN60" i="2" s="1"/>
  <c r="RA5" i="2"/>
  <c r="SE5" i="2"/>
  <c r="AAN5" i="2" s="1"/>
  <c r="VT60" i="2"/>
  <c r="WY60" i="2" s="1"/>
  <c r="DE50" i="29" s="1"/>
  <c r="VT61" i="2"/>
  <c r="WY61" i="2" s="1"/>
  <c r="DE58" i="29" s="1"/>
  <c r="VT5" i="2"/>
  <c r="TL5" i="2"/>
  <c r="TL53" i="2"/>
  <c r="VV53" i="2" s="1"/>
  <c r="XA53" i="2" s="1"/>
  <c r="TL96" i="2"/>
  <c r="TL24" i="2"/>
  <c r="VV24" i="2" s="1"/>
  <c r="XA24" i="2" s="1"/>
  <c r="TL88" i="2"/>
  <c r="OS67" i="2"/>
  <c r="TL74" i="2"/>
  <c r="VV74" i="2" s="1"/>
  <c r="XA74" i="2" s="1"/>
  <c r="TL89" i="2"/>
  <c r="TL81" i="2"/>
  <c r="VV81" i="2" s="1"/>
  <c r="XA81" i="2" s="1"/>
  <c r="TL64" i="2"/>
  <c r="VV64" i="2" s="1"/>
  <c r="XA64" i="2" s="1"/>
  <c r="TL68" i="2"/>
  <c r="TL44" i="2"/>
  <c r="VV44" i="2" s="1"/>
  <c r="XA44" i="2" s="1"/>
  <c r="TL8" i="2"/>
  <c r="TL67" i="2"/>
  <c r="WW67" i="2"/>
  <c r="QZ67" i="2"/>
  <c r="QZ3" i="2" s="1"/>
  <c r="SD67" i="2"/>
  <c r="SD3" i="2" s="1"/>
  <c r="VS67" i="2"/>
  <c r="VS3" i="2" s="1"/>
  <c r="VV11" i="2"/>
  <c r="XA11" i="2" s="1"/>
  <c r="VV48" i="2"/>
  <c r="XA48" i="2" s="1"/>
  <c r="SG63" i="2"/>
  <c r="AAP63" i="2" s="1"/>
  <c r="SF75" i="2"/>
  <c r="AAO75" i="2" s="1"/>
  <c r="SF46" i="2"/>
  <c r="AAO46" i="2" s="1"/>
  <c r="SF47" i="2"/>
  <c r="AAO47" i="2" s="1"/>
  <c r="SF34" i="2"/>
  <c r="AAO34" i="2" s="1"/>
  <c r="SG53" i="2"/>
  <c r="AAP53" i="2" s="1"/>
  <c r="SG95" i="2"/>
  <c r="AAP95" i="2" s="1"/>
  <c r="SG11" i="2"/>
  <c r="AAP11" i="2" s="1"/>
  <c r="SG64" i="2"/>
  <c r="AAP64" i="2" s="1"/>
  <c r="SF14" i="2"/>
  <c r="AAO14" i="2" s="1"/>
  <c r="VU47" i="2"/>
  <c r="WZ47" i="2" s="1"/>
  <c r="DF26" i="29" s="1"/>
  <c r="SG48" i="2"/>
  <c r="AAP48" i="2" s="1"/>
  <c r="SG10" i="2"/>
  <c r="AAP10" i="2" s="1"/>
  <c r="SF91" i="2"/>
  <c r="AAO91" i="2" s="1"/>
  <c r="SG44" i="2"/>
  <c r="AAP44" i="2" s="1"/>
  <c r="SG81" i="2"/>
  <c r="AAP81" i="2" s="1"/>
  <c r="SF6" i="2"/>
  <c r="AAO6" i="2" s="1"/>
  <c r="VU46" i="2"/>
  <c r="WZ46" i="2" s="1"/>
  <c r="SF87" i="2"/>
  <c r="AAO87" i="2" s="1"/>
  <c r="SG24" i="2"/>
  <c r="AAP24" i="2" s="1"/>
  <c r="SF94" i="2"/>
  <c r="AAO94" i="2" s="1"/>
  <c r="SG74" i="2"/>
  <c r="AAP74" i="2" s="1"/>
  <c r="VU87" i="2"/>
  <c r="WZ87" i="2" s="1"/>
  <c r="VU34" i="2"/>
  <c r="WZ34" i="2" s="1"/>
  <c r="TM47" i="2"/>
  <c r="TM34" i="2"/>
  <c r="TM87" i="2"/>
  <c r="TM94" i="2"/>
  <c r="TM46" i="2"/>
  <c r="TM6" i="2"/>
  <c r="ZJ59" i="2" l="1"/>
  <c r="VV59" i="2"/>
  <c r="XA59" i="2" s="1"/>
  <c r="YF59" i="2" s="1"/>
  <c r="SG59" i="2"/>
  <c r="AAP59" i="2" s="1"/>
  <c r="RC59" i="2"/>
  <c r="MJ59" i="2"/>
  <c r="TM59" i="2"/>
  <c r="EI61" i="29"/>
  <c r="DE61" i="29"/>
  <c r="EI16" i="29"/>
  <c r="DE79" i="29"/>
  <c r="DC10" i="29"/>
  <c r="DC88" i="29"/>
  <c r="EG67" i="29"/>
  <c r="EG10" i="29"/>
  <c r="TN65" i="2"/>
  <c r="MK15" i="2"/>
  <c r="ML15" i="2" s="1"/>
  <c r="EI73" i="29"/>
  <c r="DE73" i="29"/>
  <c r="EI60" i="29"/>
  <c r="DE60" i="29"/>
  <c r="DC68" i="29"/>
  <c r="DC67" i="29"/>
  <c r="EG90" i="29"/>
  <c r="EG68" i="29"/>
  <c r="DD95" i="29"/>
  <c r="DE42" i="29"/>
  <c r="DE84" i="29"/>
  <c r="EI84" i="29"/>
  <c r="EH95" i="29"/>
  <c r="DC56" i="29"/>
  <c r="DC90" i="29"/>
  <c r="DE44" i="29"/>
  <c r="EI92" i="29"/>
  <c r="DE92" i="29"/>
  <c r="DE48" i="29"/>
  <c r="EG74" i="29"/>
  <c r="EG56" i="29"/>
  <c r="EI79" i="29"/>
  <c r="DC53" i="29"/>
  <c r="DC74" i="29"/>
  <c r="DE75" i="29"/>
  <c r="EI75" i="29"/>
  <c r="DE82" i="29"/>
  <c r="EI15" i="29"/>
  <c r="DD96" i="29"/>
  <c r="EH96" i="29"/>
  <c r="EI86" i="29"/>
  <c r="EG81" i="29"/>
  <c r="EG53" i="29"/>
  <c r="DE8" i="29"/>
  <c r="EI8" i="29"/>
  <c r="EI44" i="29"/>
  <c r="DF15" i="29"/>
  <c r="DE46" i="29"/>
  <c r="EI63" i="29"/>
  <c r="EI46" i="29"/>
  <c r="DE63" i="29"/>
  <c r="DC93" i="29"/>
  <c r="DC81" i="29"/>
  <c r="EJ15" i="29"/>
  <c r="DD97" i="29"/>
  <c r="MH3" i="2"/>
  <c r="OT66" i="2"/>
  <c r="OS3" i="2"/>
  <c r="EG33" i="29"/>
  <c r="EG93" i="29"/>
  <c r="DF47" i="29"/>
  <c r="EI72" i="29"/>
  <c r="EI42" i="29"/>
  <c r="DE72" i="29"/>
  <c r="DE64" i="29"/>
  <c r="EH6" i="29"/>
  <c r="EH98" i="29"/>
  <c r="EI64" i="29"/>
  <c r="DC34" i="29"/>
  <c r="DC33" i="29"/>
  <c r="RB88" i="2"/>
  <c r="VV88" i="2" s="1"/>
  <c r="XA88" i="2" s="1"/>
  <c r="SF88" i="2"/>
  <c r="AAO88" i="2" s="1"/>
  <c r="EJ47" i="29"/>
  <c r="EG5" i="29"/>
  <c r="EG34" i="29"/>
  <c r="EI28" i="29"/>
  <c r="ZH5" i="2"/>
  <c r="DD6" i="29"/>
  <c r="EI48" i="29"/>
  <c r="VU88" i="2"/>
  <c r="WZ88" i="2" s="1"/>
  <c r="QZ100" i="2"/>
  <c r="O27" i="32" s="1"/>
  <c r="ZJ63" i="2"/>
  <c r="YE63" i="2"/>
  <c r="MJ83" i="2"/>
  <c r="TM83" i="2"/>
  <c r="DF54" i="29"/>
  <c r="DC14" i="29"/>
  <c r="DC5" i="29"/>
  <c r="EJ31" i="29"/>
  <c r="EJ54" i="29"/>
  <c r="EJ16" i="29"/>
  <c r="DF77" i="29"/>
  <c r="DF66" i="29"/>
  <c r="EJ69" i="29"/>
  <c r="EJ70" i="29"/>
  <c r="DF89" i="29"/>
  <c r="DF65" i="29"/>
  <c r="DF70" i="29"/>
  <c r="TL84" i="2"/>
  <c r="VV84" i="2" s="1"/>
  <c r="XA84" i="2" s="1"/>
  <c r="DG85" i="29" s="1"/>
  <c r="TL63" i="2"/>
  <c r="VV63" i="2" s="1"/>
  <c r="XA63" i="2" s="1"/>
  <c r="TL60" i="2"/>
  <c r="EJ83" i="29"/>
  <c r="EH51" i="29"/>
  <c r="EH94" i="29"/>
  <c r="DF35" i="29"/>
  <c r="EJ89" i="29"/>
  <c r="EJ65" i="29"/>
  <c r="EJ66" i="29"/>
  <c r="DF69" i="29"/>
  <c r="DF71" i="29"/>
  <c r="EJ77" i="29"/>
  <c r="EJ71" i="29"/>
  <c r="DF83" i="29"/>
  <c r="YC5" i="2"/>
  <c r="EI97" i="29" s="1"/>
  <c r="DD94" i="29"/>
  <c r="EI82" i="29"/>
  <c r="EI91" i="29"/>
  <c r="DE91" i="29"/>
  <c r="EH7" i="29"/>
  <c r="DF16" i="29"/>
  <c r="DF28" i="29"/>
  <c r="EI52" i="29"/>
  <c r="EI58" i="29"/>
  <c r="EJ28" i="29"/>
  <c r="DD51" i="29"/>
  <c r="DD7" i="29"/>
  <c r="EI29" i="29"/>
  <c r="EG20" i="29"/>
  <c r="EG14" i="29"/>
  <c r="DF18" i="29"/>
  <c r="EI7" i="29"/>
  <c r="EJ18" i="29"/>
  <c r="EJ36" i="29"/>
  <c r="DF17" i="29"/>
  <c r="DF9" i="29"/>
  <c r="DF40" i="29"/>
  <c r="EJ24" i="29"/>
  <c r="EJ13" i="29"/>
  <c r="EJ59" i="29"/>
  <c r="EJ25" i="29"/>
  <c r="EJ19" i="29"/>
  <c r="EJ62" i="29"/>
  <c r="EJ40" i="29"/>
  <c r="EJ29" i="29"/>
  <c r="DF29" i="29"/>
  <c r="DF55" i="29"/>
  <c r="DF24" i="29"/>
  <c r="EJ17" i="29"/>
  <c r="DF41" i="29"/>
  <c r="DF19" i="29"/>
  <c r="DF43" i="29"/>
  <c r="DF21" i="29"/>
  <c r="DF57" i="29"/>
  <c r="DF13" i="29"/>
  <c r="DF59" i="29"/>
  <c r="DF62" i="29"/>
  <c r="K29" i="32"/>
  <c r="DF27" i="29"/>
  <c r="EJ21" i="29"/>
  <c r="EJ57" i="29"/>
  <c r="EI11" i="29"/>
  <c r="EI32" i="29"/>
  <c r="DF25" i="29"/>
  <c r="DE11" i="29"/>
  <c r="DE32" i="29"/>
  <c r="EJ9" i="29"/>
  <c r="DF31" i="29"/>
  <c r="EJ41" i="29"/>
  <c r="EJ87" i="29"/>
  <c r="DF87" i="29"/>
  <c r="WW100" i="2"/>
  <c r="M12" i="32" s="1"/>
  <c r="DC20" i="29"/>
  <c r="DE23" i="29"/>
  <c r="DE52" i="29"/>
  <c r="DE49" i="29"/>
  <c r="DF22" i="29"/>
  <c r="EJ35" i="29"/>
  <c r="EJ55" i="29"/>
  <c r="EJ22" i="29"/>
  <c r="EI49" i="29"/>
  <c r="EJ26" i="29"/>
  <c r="TL85" i="2"/>
  <c r="VV85" i="2" s="1"/>
  <c r="XA85" i="2" s="1"/>
  <c r="EJ27" i="29"/>
  <c r="EJ43" i="29"/>
  <c r="MI75" i="2"/>
  <c r="TL75" i="2"/>
  <c r="VV75" i="2" s="1"/>
  <c r="XA75" i="2" s="1"/>
  <c r="MK65" i="2"/>
  <c r="TO65" i="2" s="1"/>
  <c r="WY5" i="2"/>
  <c r="DE98" i="29" s="1"/>
  <c r="AAM67" i="2"/>
  <c r="AAM3" i="2" s="1"/>
  <c r="YA100" i="2"/>
  <c r="YA3" i="2"/>
  <c r="WW3" i="2"/>
  <c r="TK3" i="2"/>
  <c r="ZJ83" i="2"/>
  <c r="YE83" i="2"/>
  <c r="RC83" i="2"/>
  <c r="SG83" i="2"/>
  <c r="AAP83" i="2" s="1"/>
  <c r="VV83" i="2"/>
  <c r="XA83" i="2" s="1"/>
  <c r="M18" i="32"/>
  <c r="M19" i="32" s="1"/>
  <c r="N17" i="32"/>
  <c r="EI23" i="29"/>
  <c r="MI60" i="2"/>
  <c r="DE4" i="29"/>
  <c r="EI4" i="29"/>
  <c r="DC38" i="29"/>
  <c r="M8" i="32"/>
  <c r="EG38" i="29"/>
  <c r="M15" i="28"/>
  <c r="N15" i="28" s="1"/>
  <c r="L15" i="28"/>
  <c r="YE90" i="2"/>
  <c r="EK45" i="29" s="1"/>
  <c r="ZJ95" i="2"/>
  <c r="T12" i="28"/>
  <c r="T13" i="28"/>
  <c r="U11" i="28"/>
  <c r="TN15" i="2"/>
  <c r="ZJ90" i="2"/>
  <c r="YE10" i="2"/>
  <c r="ZJ10" i="2"/>
  <c r="EF100" i="29"/>
  <c r="EF3" i="29" s="1"/>
  <c r="TL90" i="2"/>
  <c r="VV90" i="2" s="1"/>
  <c r="XA90" i="2" s="1"/>
  <c r="DG45" i="29" s="1"/>
  <c r="YE95" i="2"/>
  <c r="P14" i="28"/>
  <c r="I13" i="28"/>
  <c r="TL79" i="2"/>
  <c r="VV79" i="2" s="1"/>
  <c r="XA79" i="2" s="1"/>
  <c r="TL61" i="2"/>
  <c r="TL16" i="2"/>
  <c r="VV16" i="2" s="1"/>
  <c r="XA16" i="2" s="1"/>
  <c r="TL95" i="2"/>
  <c r="VV95" i="2" s="1"/>
  <c r="XA95" i="2" s="1"/>
  <c r="DG27" i="29" s="1"/>
  <c r="MI63" i="2"/>
  <c r="MI95" i="2"/>
  <c r="MI91" i="2"/>
  <c r="TL91" i="2"/>
  <c r="VV91" i="2" s="1"/>
  <c r="XA91" i="2" s="1"/>
  <c r="MJ71" i="2"/>
  <c r="TM71" i="2"/>
  <c r="MI10" i="2"/>
  <c r="TL10" i="2"/>
  <c r="VV10" i="2" s="1"/>
  <c r="XA10" i="2" s="1"/>
  <c r="MK74" i="2"/>
  <c r="MI92" i="2"/>
  <c r="TL92" i="2"/>
  <c r="VV92" i="2" s="1"/>
  <c r="XA92" i="2" s="1"/>
  <c r="MK48" i="2"/>
  <c r="ML81" i="2"/>
  <c r="MI84" i="2"/>
  <c r="MK87" i="2"/>
  <c r="MK44" i="2"/>
  <c r="MK11" i="2"/>
  <c r="MI16" i="2"/>
  <c r="MK88" i="2"/>
  <c r="MK34" i="2"/>
  <c r="MK94" i="2"/>
  <c r="MJ67" i="2"/>
  <c r="MI79" i="2"/>
  <c r="MI61" i="2"/>
  <c r="MI56" i="2"/>
  <c r="TL56" i="2"/>
  <c r="VV56" i="2" s="1"/>
  <c r="XA56" i="2" s="1"/>
  <c r="DG30" i="29" s="1"/>
  <c r="MI85" i="2"/>
  <c r="MK47" i="2"/>
  <c r="MK46" i="2"/>
  <c r="MK6" i="2"/>
  <c r="MI82" i="2"/>
  <c r="MI14" i="2"/>
  <c r="TL14" i="2"/>
  <c r="VV14" i="2" s="1"/>
  <c r="XA14" i="2" s="1"/>
  <c r="DG39" i="29" s="1"/>
  <c r="MI90" i="2"/>
  <c r="MK97" i="2"/>
  <c r="TN97" i="2"/>
  <c r="ML86" i="2"/>
  <c r="TO86" i="2"/>
  <c r="ML80" i="2"/>
  <c r="TO80" i="2"/>
  <c r="ML77" i="2"/>
  <c r="TO77" i="2"/>
  <c r="ML73" i="2"/>
  <c r="TO73" i="2"/>
  <c r="ML33" i="2"/>
  <c r="TO33" i="2"/>
  <c r="ML69" i="2"/>
  <c r="TO69" i="2"/>
  <c r="ML70" i="2"/>
  <c r="TO70" i="2"/>
  <c r="ML66" i="2"/>
  <c r="TO66" i="2"/>
  <c r="ML54" i="2"/>
  <c r="TO54" i="2"/>
  <c r="MK7" i="2"/>
  <c r="TN7" i="2"/>
  <c r="ZJ77" i="2"/>
  <c r="ZJ80" i="2"/>
  <c r="ZJ70" i="2"/>
  <c r="YE77" i="2"/>
  <c r="ZJ66" i="2"/>
  <c r="YE66" i="2"/>
  <c r="ZJ69" i="2"/>
  <c r="ZJ54" i="2"/>
  <c r="ZJ7" i="2"/>
  <c r="YE80" i="2"/>
  <c r="EK80" i="29" s="1"/>
  <c r="ZJ73" i="2"/>
  <c r="YE73" i="2"/>
  <c r="YE54" i="2"/>
  <c r="YE70" i="2"/>
  <c r="YE7" i="2"/>
  <c r="RC77" i="2"/>
  <c r="SG77" i="2"/>
  <c r="AAP77" i="2" s="1"/>
  <c r="VV77" i="2"/>
  <c r="XA77" i="2" s="1"/>
  <c r="SG69" i="2"/>
  <c r="AAP69" i="2" s="1"/>
  <c r="RC69" i="2"/>
  <c r="VV69" i="2"/>
  <c r="XA69" i="2" s="1"/>
  <c r="RC80" i="2"/>
  <c r="SG80" i="2"/>
  <c r="AAP80" i="2" s="1"/>
  <c r="VV80" i="2"/>
  <c r="XA80" i="2" s="1"/>
  <c r="DG80" i="29" s="1"/>
  <c r="RC65" i="2"/>
  <c r="SG65" i="2"/>
  <c r="AAP65" i="2" s="1"/>
  <c r="VV65" i="2"/>
  <c r="XA65" i="2" s="1"/>
  <c r="SG54" i="2"/>
  <c r="AAP54" i="2" s="1"/>
  <c r="RC54" i="2"/>
  <c r="VV54" i="2"/>
  <c r="XA54" i="2" s="1"/>
  <c r="RC33" i="2"/>
  <c r="SG33" i="2"/>
  <c r="AAP33" i="2" s="1"/>
  <c r="VV33" i="2"/>
  <c r="XA33" i="2" s="1"/>
  <c r="SG66" i="2"/>
  <c r="AAP66" i="2" s="1"/>
  <c r="RC66" i="2"/>
  <c r="VV66" i="2"/>
  <c r="XA66" i="2" s="1"/>
  <c r="YE69" i="2"/>
  <c r="SG73" i="2"/>
  <c r="AAP73" i="2" s="1"/>
  <c r="RC73" i="2"/>
  <c r="VV73" i="2"/>
  <c r="XA73" i="2" s="1"/>
  <c r="ZJ86" i="2"/>
  <c r="YE86" i="2"/>
  <c r="RC86" i="2"/>
  <c r="SG86" i="2"/>
  <c r="AAP86" i="2" s="1"/>
  <c r="VV86" i="2"/>
  <c r="XA86" i="2" s="1"/>
  <c r="ZJ65" i="2"/>
  <c r="YE65" i="2"/>
  <c r="SG70" i="2"/>
  <c r="AAP70" i="2" s="1"/>
  <c r="RC70" i="2"/>
  <c r="VV70" i="2"/>
  <c r="XA70" i="2" s="1"/>
  <c r="ZJ33" i="2"/>
  <c r="YE33" i="2"/>
  <c r="RC7" i="2"/>
  <c r="SG7" i="2"/>
  <c r="AAP7" i="2" s="1"/>
  <c r="VV7" i="2"/>
  <c r="XA7" i="2" s="1"/>
  <c r="MK72" i="2"/>
  <c r="TN72" i="2"/>
  <c r="MO89" i="2"/>
  <c r="YE72" i="2"/>
  <c r="ZJ72" i="2"/>
  <c r="RC72" i="2"/>
  <c r="SG72" i="2"/>
  <c r="AAP72" i="2" s="1"/>
  <c r="VV72" i="2"/>
  <c r="XA72" i="2" s="1"/>
  <c r="MP64" i="2"/>
  <c r="MP8" i="2"/>
  <c r="MP53" i="2"/>
  <c r="MP68" i="2"/>
  <c r="MJ5" i="2"/>
  <c r="ML93" i="2"/>
  <c r="TO93" i="2"/>
  <c r="MO96" i="2"/>
  <c r="ZJ93" i="2"/>
  <c r="YE93" i="2"/>
  <c r="RC93" i="2"/>
  <c r="SG93" i="2"/>
  <c r="AAP93" i="2" s="1"/>
  <c r="VV93" i="2"/>
  <c r="XA93" i="2" s="1"/>
  <c r="YE94" i="2"/>
  <c r="ZJ94" i="2"/>
  <c r="SG16" i="2"/>
  <c r="AAP16" i="2" s="1"/>
  <c r="SG92" i="2"/>
  <c r="AAP92" i="2" s="1"/>
  <c r="VV47" i="2"/>
  <c r="XA47" i="2" s="1"/>
  <c r="VV46" i="2"/>
  <c r="XA46" i="2" s="1"/>
  <c r="SG89" i="2"/>
  <c r="AAP89" i="2" s="1"/>
  <c r="YE87" i="2"/>
  <c r="YE34" i="2"/>
  <c r="YE46" i="2"/>
  <c r="YE75" i="2"/>
  <c r="YF44" i="2"/>
  <c r="YF64" i="2"/>
  <c r="YF81" i="2"/>
  <c r="YF74" i="2"/>
  <c r="YF53" i="2"/>
  <c r="YD61" i="2"/>
  <c r="EJ61" i="29" s="1"/>
  <c r="YD68" i="2"/>
  <c r="EJ48" i="29" s="1"/>
  <c r="YE56" i="2"/>
  <c r="EK30" i="29" s="1"/>
  <c r="ZJ8" i="2"/>
  <c r="YE89" i="2"/>
  <c r="ZJ84" i="2"/>
  <c r="YE71" i="2"/>
  <c r="EK37" i="29" s="1"/>
  <c r="ZJ97" i="2"/>
  <c r="ZJ15" i="2"/>
  <c r="YE14" i="2"/>
  <c r="EK39" i="29" s="1"/>
  <c r="YE47" i="2"/>
  <c r="YF48" i="2"/>
  <c r="YF11" i="2"/>
  <c r="YF24" i="2"/>
  <c r="YD60" i="2"/>
  <c r="EJ50" i="29" s="1"/>
  <c r="YE79" i="2"/>
  <c r="ZJ16" i="2"/>
  <c r="ZJ6" i="2"/>
  <c r="ZJ91" i="2"/>
  <c r="ZJ96" i="2"/>
  <c r="ZJ85" i="2"/>
  <c r="YE92" i="2"/>
  <c r="ZJ82" i="2"/>
  <c r="R15" i="28"/>
  <c r="J15" i="28"/>
  <c r="YE15" i="2"/>
  <c r="RC15" i="2"/>
  <c r="SG15" i="2"/>
  <c r="AAP15" i="2" s="1"/>
  <c r="VV15" i="2"/>
  <c r="XA15" i="2" s="1"/>
  <c r="G16" i="28"/>
  <c r="H14" i="28"/>
  <c r="YE97" i="2"/>
  <c r="SG97" i="2"/>
  <c r="AAP97" i="2" s="1"/>
  <c r="RC97" i="2"/>
  <c r="VV97" i="2"/>
  <c r="XA97" i="2" s="1"/>
  <c r="ZJ71" i="2"/>
  <c r="RC71" i="2"/>
  <c r="SG71" i="2"/>
  <c r="AAP71" i="2" s="1"/>
  <c r="VV71" i="2"/>
  <c r="XA71" i="2" s="1"/>
  <c r="DG37" i="29" s="1"/>
  <c r="YE85" i="2"/>
  <c r="EK36" i="29" s="1"/>
  <c r="ZJ92" i="2"/>
  <c r="YE91" i="2"/>
  <c r="YE96" i="2"/>
  <c r="YE82" i="2"/>
  <c r="YE84" i="2"/>
  <c r="EK85" i="29" s="1"/>
  <c r="YE6" i="2"/>
  <c r="ZJ89" i="2"/>
  <c r="YE8" i="2"/>
  <c r="EK12" i="29" s="1"/>
  <c r="YE16" i="2"/>
  <c r="SH90" i="2"/>
  <c r="AAQ90" i="2" s="1"/>
  <c r="SG79" i="2"/>
  <c r="AAP79" i="2" s="1"/>
  <c r="ZJ46" i="2"/>
  <c r="ZI60" i="2"/>
  <c r="ZK81" i="2"/>
  <c r="ZJ79" i="2"/>
  <c r="ZK44" i="2"/>
  <c r="ZJ56" i="2"/>
  <c r="ZI68" i="2"/>
  <c r="ZK53" i="2"/>
  <c r="ZK11" i="2"/>
  <c r="ZJ34" i="2"/>
  <c r="ZI61" i="2"/>
  <c r="SG56" i="2"/>
  <c r="AAP56" i="2" s="1"/>
  <c r="ZJ87" i="2"/>
  <c r="ZK24" i="2"/>
  <c r="ZK64" i="2"/>
  <c r="ZJ14" i="2"/>
  <c r="YB67" i="2"/>
  <c r="EH88" i="29" s="1"/>
  <c r="ZG67" i="2"/>
  <c r="ZG3" i="2" s="1"/>
  <c r="ZK48" i="2"/>
  <c r="ZJ75" i="2"/>
  <c r="ZJ47" i="2"/>
  <c r="ZK74" i="2"/>
  <c r="VV96" i="2"/>
  <c r="XA96" i="2" s="1"/>
  <c r="VU5" i="2"/>
  <c r="RC96" i="2"/>
  <c r="SG96" i="2"/>
  <c r="AAP96" i="2" s="1"/>
  <c r="RD53" i="2"/>
  <c r="RC34" i="2"/>
  <c r="RC14" i="2"/>
  <c r="RD24" i="2"/>
  <c r="RC6" i="2"/>
  <c r="RC91" i="2"/>
  <c r="RC75" i="2"/>
  <c r="RC8" i="2"/>
  <c r="SG8" i="2"/>
  <c r="AAP8" i="2" s="1"/>
  <c r="VV8" i="2"/>
  <c r="XA8" i="2" s="1"/>
  <c r="DG22" i="29" s="1"/>
  <c r="VV89" i="2"/>
  <c r="XA89" i="2" s="1"/>
  <c r="VV82" i="2"/>
  <c r="XA82" i="2" s="1"/>
  <c r="VU61" i="2"/>
  <c r="WZ61" i="2" s="1"/>
  <c r="DF58" i="29" s="1"/>
  <c r="RC85" i="2"/>
  <c r="SG85" i="2"/>
  <c r="AAP85" i="2" s="1"/>
  <c r="RC84" i="2"/>
  <c r="SG84" i="2"/>
  <c r="AAP84" i="2" s="1"/>
  <c r="RC56" i="2"/>
  <c r="RD64" i="2"/>
  <c r="RD74" i="2"/>
  <c r="RC87" i="2"/>
  <c r="RC47" i="2"/>
  <c r="RD48" i="2"/>
  <c r="RC79" i="2"/>
  <c r="RD81" i="2"/>
  <c r="RC16" i="2"/>
  <c r="RC46" i="2"/>
  <c r="RD10" i="2"/>
  <c r="RD44" i="2"/>
  <c r="RD11" i="2"/>
  <c r="RD95" i="2"/>
  <c r="RD63" i="2"/>
  <c r="RD90" i="2"/>
  <c r="RC92" i="2"/>
  <c r="RC89" i="2"/>
  <c r="RC94" i="2"/>
  <c r="RC82" i="2"/>
  <c r="SG82" i="2"/>
  <c r="AAP82" i="2" s="1"/>
  <c r="RB5" i="2"/>
  <c r="SF5" i="2"/>
  <c r="AAO5" i="2" s="1"/>
  <c r="RB60" i="2"/>
  <c r="SF60" i="2"/>
  <c r="AAO60" i="2" s="1"/>
  <c r="RB61" i="2"/>
  <c r="SF61" i="2"/>
  <c r="AAO61" i="2" s="1"/>
  <c r="RB68" i="2"/>
  <c r="SF68" i="2"/>
  <c r="AAO68" i="2" s="1"/>
  <c r="VU68" i="2"/>
  <c r="WZ68" i="2" s="1"/>
  <c r="VU60" i="2"/>
  <c r="WZ60" i="2" s="1"/>
  <c r="DF50" i="29" s="1"/>
  <c r="TM67" i="2"/>
  <c r="TM48" i="2"/>
  <c r="VW48" i="2" s="1"/>
  <c r="XB48" i="2" s="1"/>
  <c r="TM44" i="2"/>
  <c r="VW44" i="2" s="1"/>
  <c r="XB44" i="2" s="1"/>
  <c r="TM64" i="2"/>
  <c r="VW64" i="2" s="1"/>
  <c r="XB64" i="2" s="1"/>
  <c r="TM81" i="2"/>
  <c r="VW81" i="2" s="1"/>
  <c r="XB81" i="2" s="1"/>
  <c r="TM89" i="2"/>
  <c r="TM5" i="2"/>
  <c r="TM8" i="2"/>
  <c r="TM53" i="2"/>
  <c r="VW53" i="2" s="1"/>
  <c r="XB53" i="2" s="1"/>
  <c r="TM96" i="2"/>
  <c r="OT67" i="2"/>
  <c r="TM88" i="2"/>
  <c r="TM68" i="2"/>
  <c r="TM74" i="2"/>
  <c r="VW74" i="2" s="1"/>
  <c r="XB74" i="2" s="1"/>
  <c r="TM24" i="2"/>
  <c r="VW24" i="2" s="1"/>
  <c r="XB24" i="2" s="1"/>
  <c r="TM11" i="2"/>
  <c r="VW11" i="2" s="1"/>
  <c r="XB11" i="2" s="1"/>
  <c r="WX67" i="2"/>
  <c r="RA67" i="2"/>
  <c r="RA3" i="2" s="1"/>
  <c r="SE67" i="2"/>
  <c r="SE3" i="2" s="1"/>
  <c r="VT67" i="2"/>
  <c r="VT3" i="2" s="1"/>
  <c r="SG94" i="2"/>
  <c r="AAP94" i="2" s="1"/>
  <c r="SG87" i="2"/>
  <c r="AAP87" i="2" s="1"/>
  <c r="SG6" i="2"/>
  <c r="AAP6" i="2" s="1"/>
  <c r="SH44" i="2"/>
  <c r="AAQ44" i="2" s="1"/>
  <c r="SH10" i="2"/>
  <c r="AAQ10" i="2" s="1"/>
  <c r="VV87" i="2"/>
  <c r="XA87" i="2" s="1"/>
  <c r="SH11" i="2"/>
  <c r="AAQ11" i="2" s="1"/>
  <c r="SG47" i="2"/>
  <c r="AAP47" i="2" s="1"/>
  <c r="SG75" i="2"/>
  <c r="AAP75" i="2" s="1"/>
  <c r="SH74" i="2"/>
  <c r="AAQ74" i="2" s="1"/>
  <c r="SH24" i="2"/>
  <c r="AAQ24" i="2" s="1"/>
  <c r="SH81" i="2"/>
  <c r="AAQ81" i="2" s="1"/>
  <c r="SG91" i="2"/>
  <c r="AAP91" i="2" s="1"/>
  <c r="SH48" i="2"/>
  <c r="AAQ48" i="2" s="1"/>
  <c r="VV6" i="2"/>
  <c r="XA6" i="2" s="1"/>
  <c r="VV94" i="2"/>
  <c r="XA94" i="2" s="1"/>
  <c r="SG14" i="2"/>
  <c r="AAP14" i="2" s="1"/>
  <c r="SH64" i="2"/>
  <c r="AAQ64" i="2" s="1"/>
  <c r="SH95" i="2"/>
  <c r="AAQ95" i="2" s="1"/>
  <c r="SH53" i="2"/>
  <c r="AAQ53" i="2" s="1"/>
  <c r="SG34" i="2"/>
  <c r="AAP34" i="2" s="1"/>
  <c r="SG46" i="2"/>
  <c r="AAP46" i="2" s="1"/>
  <c r="SH63" i="2"/>
  <c r="AAQ63" i="2" s="1"/>
  <c r="VV34" i="2"/>
  <c r="XA34" i="2" s="1"/>
  <c r="TN6" i="2"/>
  <c r="TN46" i="2"/>
  <c r="TN34" i="2"/>
  <c r="TN94" i="2"/>
  <c r="TN64" i="2"/>
  <c r="TN89" i="2"/>
  <c r="TN74" i="2"/>
  <c r="TN87" i="2"/>
  <c r="TN53" i="2"/>
  <c r="TN24" i="2"/>
  <c r="TN47" i="2"/>
  <c r="VW59" i="2" l="1"/>
  <c r="XB59" i="2" s="1"/>
  <c r="YG59" i="2" s="1"/>
  <c r="ZK59" i="2"/>
  <c r="MK59" i="2"/>
  <c r="TN59" i="2"/>
  <c r="RD59" i="2"/>
  <c r="SH59" i="2"/>
  <c r="AAQ59" i="2" s="1"/>
  <c r="ZL59" i="2"/>
  <c r="DF61" i="29"/>
  <c r="DF79" i="29"/>
  <c r="EJ79" i="29"/>
  <c r="TO15" i="2"/>
  <c r="DD10" i="29"/>
  <c r="DD88" i="29"/>
  <c r="EH67" i="29"/>
  <c r="EH10" i="29"/>
  <c r="EJ73" i="29"/>
  <c r="DF73" i="29"/>
  <c r="DF60" i="29"/>
  <c r="EJ60" i="29"/>
  <c r="DD68" i="29"/>
  <c r="DD67" i="29"/>
  <c r="DF44" i="29"/>
  <c r="DF42" i="29"/>
  <c r="EJ84" i="29"/>
  <c r="DF84" i="29"/>
  <c r="DE95" i="29"/>
  <c r="EI95" i="29"/>
  <c r="EH90" i="29"/>
  <c r="EH68" i="29"/>
  <c r="EJ42" i="29"/>
  <c r="EJ44" i="29"/>
  <c r="DD56" i="29"/>
  <c r="DD90" i="29"/>
  <c r="EJ92" i="29"/>
  <c r="DF92" i="29"/>
  <c r="EH74" i="29"/>
  <c r="EH56" i="29"/>
  <c r="DD53" i="29"/>
  <c r="DD74" i="29"/>
  <c r="DF82" i="29"/>
  <c r="EJ82" i="29"/>
  <c r="EJ75" i="29"/>
  <c r="DF75" i="29"/>
  <c r="DE96" i="29"/>
  <c r="EI96" i="29"/>
  <c r="EH81" i="29"/>
  <c r="EH53" i="29"/>
  <c r="EJ8" i="29"/>
  <c r="DF8" i="29"/>
  <c r="EJ86" i="29"/>
  <c r="DF86" i="29"/>
  <c r="DD93" i="29"/>
  <c r="DD81" i="29"/>
  <c r="EK15" i="29"/>
  <c r="EJ46" i="29"/>
  <c r="EJ63" i="29"/>
  <c r="DF63" i="29"/>
  <c r="DG15" i="29"/>
  <c r="DF46" i="29"/>
  <c r="DE97" i="29"/>
  <c r="MI3" i="2"/>
  <c r="OU66" i="2"/>
  <c r="OT3" i="2"/>
  <c r="YF88" i="2"/>
  <c r="ZK88" i="2"/>
  <c r="EH33" i="29"/>
  <c r="EH93" i="29"/>
  <c r="DF72" i="29"/>
  <c r="EJ72" i="29"/>
  <c r="DG47" i="29"/>
  <c r="DF64" i="29"/>
  <c r="DD34" i="29"/>
  <c r="DD33" i="29"/>
  <c r="EI6" i="29"/>
  <c r="EI98" i="29"/>
  <c r="EJ64" i="29"/>
  <c r="ZJ88" i="2"/>
  <c r="YE88" i="2"/>
  <c r="DF48" i="29"/>
  <c r="DE94" i="29"/>
  <c r="DE6" i="29"/>
  <c r="EH5" i="29"/>
  <c r="EH34" i="29"/>
  <c r="SG88" i="2"/>
  <c r="AAP88" i="2" s="1"/>
  <c r="RC88" i="2"/>
  <c r="EK47" i="29"/>
  <c r="EK16" i="29"/>
  <c r="RA100" i="2"/>
  <c r="P27" i="32" s="1"/>
  <c r="ZI5" i="2"/>
  <c r="ZK63" i="2"/>
  <c r="YF63" i="2"/>
  <c r="MK83" i="2"/>
  <c r="TN83" i="2"/>
  <c r="DD14" i="29"/>
  <c r="DD5" i="29"/>
  <c r="EK71" i="29"/>
  <c r="DG70" i="29"/>
  <c r="DG66" i="29"/>
  <c r="DG77" i="29"/>
  <c r="EK70" i="29"/>
  <c r="EK66" i="29"/>
  <c r="EK77" i="29"/>
  <c r="TM84" i="2"/>
  <c r="VW84" i="2" s="1"/>
  <c r="XB84" i="2" s="1"/>
  <c r="DH85" i="29" s="1"/>
  <c r="TM63" i="2"/>
  <c r="VW63" i="2" s="1"/>
  <c r="XB63" i="2" s="1"/>
  <c r="YG63" i="2" s="1"/>
  <c r="DG16" i="29"/>
  <c r="DG83" i="29"/>
  <c r="EJ91" i="29"/>
  <c r="DG54" i="29"/>
  <c r="EK35" i="29"/>
  <c r="EK54" i="29"/>
  <c r="EK89" i="29"/>
  <c r="EK65" i="29"/>
  <c r="EK69" i="29"/>
  <c r="DG71" i="29"/>
  <c r="DG89" i="29"/>
  <c r="DG65" i="29"/>
  <c r="DG69" i="29"/>
  <c r="EK83" i="29"/>
  <c r="EI51" i="29"/>
  <c r="EI94" i="29"/>
  <c r="DF91" i="29"/>
  <c r="EK9" i="29"/>
  <c r="EK28" i="29"/>
  <c r="DG28" i="29"/>
  <c r="EK18" i="29"/>
  <c r="EH20" i="29"/>
  <c r="EH14" i="29"/>
  <c r="EJ52" i="29"/>
  <c r="EJ58" i="29"/>
  <c r="M28" i="32"/>
  <c r="DE51" i="29"/>
  <c r="DE7" i="29"/>
  <c r="EK26" i="29"/>
  <c r="DG29" i="29"/>
  <c r="ML65" i="2"/>
  <c r="TP65" i="2" s="1"/>
  <c r="DG17" i="29"/>
  <c r="DG36" i="29"/>
  <c r="EK17" i="29"/>
  <c r="DG35" i="29"/>
  <c r="DG18" i="29"/>
  <c r="DF11" i="29"/>
  <c r="DF32" i="29"/>
  <c r="DG62" i="29"/>
  <c r="DG55" i="29"/>
  <c r="DG9" i="29"/>
  <c r="DG13" i="29"/>
  <c r="DG59" i="29"/>
  <c r="EK41" i="29"/>
  <c r="DG19" i="29"/>
  <c r="EK62" i="29"/>
  <c r="TM85" i="2"/>
  <c r="VW85" i="2" s="1"/>
  <c r="XB85" i="2" s="1"/>
  <c r="EK25" i="29"/>
  <c r="DG25" i="29"/>
  <c r="EJ11" i="29"/>
  <c r="EJ32" i="29"/>
  <c r="EK24" i="29"/>
  <c r="DG26" i="29"/>
  <c r="DG21" i="29"/>
  <c r="DG57" i="29"/>
  <c r="MJ75" i="2"/>
  <c r="TM75" i="2"/>
  <c r="VW75" i="2" s="1"/>
  <c r="XB75" i="2" s="1"/>
  <c r="WX100" i="2"/>
  <c r="N12" i="32" s="1"/>
  <c r="DD20" i="29"/>
  <c r="EK13" i="29"/>
  <c r="EK59" i="29"/>
  <c r="YD5" i="2"/>
  <c r="EJ98" i="29" s="1"/>
  <c r="EK87" i="29"/>
  <c r="DG87" i="29"/>
  <c r="TM92" i="2"/>
  <c r="VW92" i="2" s="1"/>
  <c r="XB92" i="2" s="1"/>
  <c r="L29" i="32"/>
  <c r="DG31" i="29"/>
  <c r="DG40" i="29"/>
  <c r="EK40" i="29"/>
  <c r="DG12" i="29"/>
  <c r="DG41" i="29"/>
  <c r="DG24" i="29"/>
  <c r="EK21" i="29"/>
  <c r="EK57" i="29"/>
  <c r="EK19" i="29"/>
  <c r="DF49" i="29"/>
  <c r="DF23" i="29"/>
  <c r="DF52" i="29"/>
  <c r="EK22" i="29"/>
  <c r="EJ49" i="29"/>
  <c r="EK55" i="29"/>
  <c r="EK27" i="29"/>
  <c r="EK29" i="29"/>
  <c r="EK31" i="29"/>
  <c r="EK43" i="29"/>
  <c r="DG43" i="29"/>
  <c r="L13" i="32"/>
  <c r="TL3" i="2"/>
  <c r="WZ5" i="2"/>
  <c r="DF98" i="29" s="1"/>
  <c r="AAN67" i="2"/>
  <c r="AAN3" i="2" s="1"/>
  <c r="YB100" i="2"/>
  <c r="M13" i="32" s="1"/>
  <c r="YB3" i="2"/>
  <c r="WX3" i="2"/>
  <c r="YF83" i="2"/>
  <c r="ZK83" i="2"/>
  <c r="RD83" i="2"/>
  <c r="SH83" i="2"/>
  <c r="AAQ83" i="2" s="1"/>
  <c r="VW83" i="2"/>
  <c r="XB83" i="2" s="1"/>
  <c r="N18" i="32"/>
  <c r="N19" i="32" s="1"/>
  <c r="EJ23" i="29"/>
  <c r="TM60" i="2"/>
  <c r="MJ60" i="2"/>
  <c r="EH38" i="29"/>
  <c r="EJ4" i="29"/>
  <c r="DD38" i="29"/>
  <c r="N8" i="32"/>
  <c r="DF4" i="29"/>
  <c r="M16" i="28"/>
  <c r="N16" i="28" s="1"/>
  <c r="L16" i="28"/>
  <c r="YF90" i="2"/>
  <c r="EL45" i="29" s="1"/>
  <c r="ZK95" i="2"/>
  <c r="U12" i="28"/>
  <c r="DC100" i="29"/>
  <c r="DC3" i="29" s="1"/>
  <c r="EG100" i="29"/>
  <c r="EG3" i="29" s="1"/>
  <c r="RC5" i="2"/>
  <c r="I14" i="28"/>
  <c r="P15" i="28"/>
  <c r="ZK10" i="2"/>
  <c r="ZK90" i="2"/>
  <c r="YF10" i="2"/>
  <c r="TM82" i="2"/>
  <c r="VW82" i="2" s="1"/>
  <c r="XB82" i="2" s="1"/>
  <c r="DH43" i="29" s="1"/>
  <c r="YF95" i="2"/>
  <c r="EL27" i="29" s="1"/>
  <c r="TM90" i="2"/>
  <c r="VW90" i="2" s="1"/>
  <c r="XB90" i="2" s="1"/>
  <c r="DH45" i="29" s="1"/>
  <c r="TM61" i="2"/>
  <c r="TM79" i="2"/>
  <c r="VW79" i="2" s="1"/>
  <c r="XB79" i="2" s="1"/>
  <c r="TM56" i="2"/>
  <c r="VW56" i="2" s="1"/>
  <c r="XB56" i="2" s="1"/>
  <c r="DH30" i="29" s="1"/>
  <c r="TM16" i="2"/>
  <c r="VW16" i="2" s="1"/>
  <c r="XB16" i="2" s="1"/>
  <c r="ZK47" i="2"/>
  <c r="TM10" i="2"/>
  <c r="VW10" i="2" s="1"/>
  <c r="XB10" i="2" s="1"/>
  <c r="TM95" i="2"/>
  <c r="VW95" i="2" s="1"/>
  <c r="XB95" i="2" s="1"/>
  <c r="YF56" i="2"/>
  <c r="EL30" i="29" s="1"/>
  <c r="MJ63" i="2"/>
  <c r="MJ95" i="2"/>
  <c r="ML97" i="2"/>
  <c r="TO97" i="2"/>
  <c r="MJ56" i="2"/>
  <c r="MJ61" i="2"/>
  <c r="MJ79" i="2"/>
  <c r="MK67" i="2"/>
  <c r="ML94" i="2"/>
  <c r="ML34" i="2"/>
  <c r="ML88" i="2"/>
  <c r="MJ16" i="2"/>
  <c r="ML11" i="2"/>
  <c r="ML44" i="2"/>
  <c r="ML87" i="2"/>
  <c r="MJ84" i="2"/>
  <c r="MM81" i="2"/>
  <c r="ML48" i="2"/>
  <c r="MJ10" i="2"/>
  <c r="MK71" i="2"/>
  <c r="TN71" i="2"/>
  <c r="G17" i="28"/>
  <c r="MJ90" i="2"/>
  <c r="MJ14" i="2"/>
  <c r="TM14" i="2"/>
  <c r="VW14" i="2" s="1"/>
  <c r="XB14" i="2" s="1"/>
  <c r="DH39" i="29" s="1"/>
  <c r="MJ82" i="2"/>
  <c r="ML6" i="2"/>
  <c r="ML46" i="2"/>
  <c r="ML47" i="2"/>
  <c r="MJ85" i="2"/>
  <c r="MJ92" i="2"/>
  <c r="ML74" i="2"/>
  <c r="MJ91" i="2"/>
  <c r="TM91" i="2"/>
  <c r="VW91" i="2" s="1"/>
  <c r="XB91" i="2" s="1"/>
  <c r="MM86" i="2"/>
  <c r="TP86" i="2"/>
  <c r="MM80" i="2"/>
  <c r="TP80" i="2"/>
  <c r="MM77" i="2"/>
  <c r="TP77" i="2"/>
  <c r="MM73" i="2"/>
  <c r="TP73" i="2"/>
  <c r="MM70" i="2"/>
  <c r="TP70" i="2"/>
  <c r="MM69" i="2"/>
  <c r="TP69" i="2"/>
  <c r="MM33" i="2"/>
  <c r="TP33" i="2"/>
  <c r="MM66" i="2"/>
  <c r="TP66" i="2"/>
  <c r="MM54" i="2"/>
  <c r="TP54" i="2"/>
  <c r="ML7" i="2"/>
  <c r="TO7" i="2"/>
  <c r="ZK70" i="2"/>
  <c r="ZK86" i="2"/>
  <c r="ZK65" i="2"/>
  <c r="YF70" i="2"/>
  <c r="YF86" i="2"/>
  <c r="ZK66" i="2"/>
  <c r="YF66" i="2"/>
  <c r="ZK33" i="2"/>
  <c r="ZK54" i="2"/>
  <c r="ZK80" i="2"/>
  <c r="YF33" i="2"/>
  <c r="YF54" i="2"/>
  <c r="YF65" i="2"/>
  <c r="YF80" i="2"/>
  <c r="EL80" i="29" s="1"/>
  <c r="ZK7" i="2"/>
  <c r="YF7" i="2"/>
  <c r="SH7" i="2"/>
  <c r="AAQ7" i="2" s="1"/>
  <c r="RD7" i="2"/>
  <c r="VW7" i="2"/>
  <c r="XB7" i="2" s="1"/>
  <c r="RD86" i="2"/>
  <c r="SH86" i="2"/>
  <c r="AAQ86" i="2" s="1"/>
  <c r="VW86" i="2"/>
  <c r="XB86" i="2" s="1"/>
  <c r="ZK73" i="2"/>
  <c r="YF73" i="2"/>
  <c r="SH66" i="2"/>
  <c r="AAQ66" i="2" s="1"/>
  <c r="RD66" i="2"/>
  <c r="VW66" i="2"/>
  <c r="XB66" i="2" s="1"/>
  <c r="RD80" i="2"/>
  <c r="SH80" i="2"/>
  <c r="AAQ80" i="2" s="1"/>
  <c r="VW80" i="2"/>
  <c r="XB80" i="2" s="1"/>
  <c r="DH80" i="29" s="1"/>
  <c r="ZK69" i="2"/>
  <c r="YF69" i="2"/>
  <c r="ZK77" i="2"/>
  <c r="YF77" i="2"/>
  <c r="RD77" i="2"/>
  <c r="SH77" i="2"/>
  <c r="AAQ77" i="2" s="1"/>
  <c r="VW77" i="2"/>
  <c r="XB77" i="2" s="1"/>
  <c r="RD70" i="2"/>
  <c r="SH70" i="2"/>
  <c r="AAQ70" i="2" s="1"/>
  <c r="VW70" i="2"/>
  <c r="XB70" i="2" s="1"/>
  <c r="RD73" i="2"/>
  <c r="SH73" i="2"/>
  <c r="AAQ73" i="2" s="1"/>
  <c r="VW73" i="2"/>
  <c r="XB73" i="2" s="1"/>
  <c r="RD33" i="2"/>
  <c r="SH33" i="2"/>
  <c r="AAQ33" i="2" s="1"/>
  <c r="VW33" i="2"/>
  <c r="XB33" i="2" s="1"/>
  <c r="SH54" i="2"/>
  <c r="AAQ54" i="2" s="1"/>
  <c r="RD54" i="2"/>
  <c r="VW54" i="2"/>
  <c r="XB54" i="2" s="1"/>
  <c r="RD65" i="2"/>
  <c r="SH65" i="2"/>
  <c r="AAQ65" i="2" s="1"/>
  <c r="VW65" i="2"/>
  <c r="XB65" i="2" s="1"/>
  <c r="RD69" i="2"/>
  <c r="SH69" i="2"/>
  <c r="AAQ69" i="2" s="1"/>
  <c r="VW69" i="2"/>
  <c r="XB69" i="2" s="1"/>
  <c r="ML72" i="2"/>
  <c r="TO72" i="2"/>
  <c r="MP89" i="2"/>
  <c r="YF72" i="2"/>
  <c r="ZK72" i="2"/>
  <c r="SH72" i="2"/>
  <c r="AAQ72" i="2" s="1"/>
  <c r="RD72" i="2"/>
  <c r="VW72" i="2"/>
  <c r="XB72" i="2" s="1"/>
  <c r="MP96" i="2"/>
  <c r="MK5" i="2"/>
  <c r="MQ68" i="2"/>
  <c r="MQ53" i="2"/>
  <c r="MQ8" i="2"/>
  <c r="MQ64" i="2"/>
  <c r="MM93" i="2"/>
  <c r="TP93" i="2"/>
  <c r="MM15" i="2"/>
  <c r="TP15" i="2"/>
  <c r="YF93" i="2"/>
  <c r="ZK93" i="2"/>
  <c r="SH93" i="2"/>
  <c r="AAQ93" i="2" s="1"/>
  <c r="RD93" i="2"/>
  <c r="VW93" i="2"/>
  <c r="XB93" i="2" s="1"/>
  <c r="YF46" i="2"/>
  <c r="YF47" i="2"/>
  <c r="ZK56" i="2"/>
  <c r="ZK46" i="2"/>
  <c r="VW94" i="2"/>
  <c r="XB94" i="2" s="1"/>
  <c r="SH92" i="2"/>
  <c r="AAQ92" i="2" s="1"/>
  <c r="VW47" i="2"/>
  <c r="XB47" i="2" s="1"/>
  <c r="VW6" i="2"/>
  <c r="XB6" i="2" s="1"/>
  <c r="SH16" i="2"/>
  <c r="AAQ16" i="2" s="1"/>
  <c r="VW87" i="2"/>
  <c r="XB87" i="2" s="1"/>
  <c r="SH8" i="2"/>
  <c r="AAQ8" i="2" s="1"/>
  <c r="YF75" i="2"/>
  <c r="YF6" i="2"/>
  <c r="YF87" i="2"/>
  <c r="YG24" i="2"/>
  <c r="YG53" i="2"/>
  <c r="YG44" i="2"/>
  <c r="YE68" i="2"/>
  <c r="ZK82" i="2"/>
  <c r="YF8" i="2"/>
  <c r="YF84" i="2"/>
  <c r="EL85" i="29" s="1"/>
  <c r="ZK79" i="2"/>
  <c r="ZK92" i="2"/>
  <c r="ZK85" i="2"/>
  <c r="YF71" i="2"/>
  <c r="EL37" i="29" s="1"/>
  <c r="ZK97" i="2"/>
  <c r="ZK15" i="2"/>
  <c r="YF34" i="2"/>
  <c r="YF94" i="2"/>
  <c r="YG11" i="2"/>
  <c r="YG74" i="2"/>
  <c r="YG81" i="2"/>
  <c r="YG64" i="2"/>
  <c r="YG48" i="2"/>
  <c r="YE60" i="2"/>
  <c r="EK50" i="29" s="1"/>
  <c r="YE61" i="2"/>
  <c r="YF89" i="2"/>
  <c r="ZK96" i="2"/>
  <c r="ZK16" i="2"/>
  <c r="ZK91" i="2"/>
  <c r="ZK14" i="2"/>
  <c r="R16" i="28"/>
  <c r="J16" i="28"/>
  <c r="YF15" i="2"/>
  <c r="RD15" i="2"/>
  <c r="SH15" i="2"/>
  <c r="AAQ15" i="2" s="1"/>
  <c r="VW15" i="2"/>
  <c r="XB15" i="2" s="1"/>
  <c r="H15" i="28"/>
  <c r="YF97" i="2"/>
  <c r="RD97" i="2"/>
  <c r="SH97" i="2"/>
  <c r="AAQ97" i="2" s="1"/>
  <c r="VW97" i="2"/>
  <c r="XB97" i="2" s="1"/>
  <c r="ZK71" i="2"/>
  <c r="RD71" i="2"/>
  <c r="SH71" i="2"/>
  <c r="AAQ71" i="2" s="1"/>
  <c r="VW71" i="2"/>
  <c r="XB71" i="2" s="1"/>
  <c r="DH37" i="29" s="1"/>
  <c r="YF14" i="2"/>
  <c r="EL39" i="29" s="1"/>
  <c r="YF79" i="2"/>
  <c r="YF92" i="2"/>
  <c r="VW8" i="2"/>
  <c r="XB8" i="2" s="1"/>
  <c r="YF85" i="2"/>
  <c r="YF82" i="2"/>
  <c r="EL43" i="29" s="1"/>
  <c r="YF16" i="2"/>
  <c r="YF91" i="2"/>
  <c r="EL28" i="29" s="1"/>
  <c r="ZK34" i="2"/>
  <c r="ZK75" i="2"/>
  <c r="ZK87" i="2"/>
  <c r="ZL24" i="2"/>
  <c r="ZK89" i="2"/>
  <c r="SI90" i="2"/>
  <c r="AAR90" i="2" s="1"/>
  <c r="YF96" i="2"/>
  <c r="ZL44" i="2"/>
  <c r="ZJ61" i="2"/>
  <c r="ZL53" i="2"/>
  <c r="ZK84" i="2"/>
  <c r="ZL81" i="2"/>
  <c r="ZK8" i="2"/>
  <c r="ZL48" i="2"/>
  <c r="ZJ68" i="2"/>
  <c r="ZJ60" i="2"/>
  <c r="YC67" i="2"/>
  <c r="EI88" i="29" s="1"/>
  <c r="ZH67" i="2"/>
  <c r="ZH3" i="2" s="1"/>
  <c r="SH79" i="2"/>
  <c r="AAQ79" i="2" s="1"/>
  <c r="ZL64" i="2"/>
  <c r="ZK6" i="2"/>
  <c r="ZK94" i="2"/>
  <c r="ZL74" i="2"/>
  <c r="ZL11" i="2"/>
  <c r="RD82" i="2"/>
  <c r="SH82" i="2"/>
  <c r="AAQ82" i="2" s="1"/>
  <c r="RD89" i="2"/>
  <c r="RD92" i="2"/>
  <c r="RE63" i="2"/>
  <c r="RE95" i="2"/>
  <c r="RE11" i="2"/>
  <c r="RE10" i="2"/>
  <c r="RD16" i="2"/>
  <c r="RE81" i="2"/>
  <c r="RE48" i="2"/>
  <c r="RD47" i="2"/>
  <c r="RD87" i="2"/>
  <c r="RE64" i="2"/>
  <c r="RD56" i="2"/>
  <c r="RD85" i="2"/>
  <c r="SH85" i="2"/>
  <c r="AAQ85" i="2" s="1"/>
  <c r="SH56" i="2"/>
  <c r="AAQ56" i="2" s="1"/>
  <c r="SH89" i="2"/>
  <c r="AAQ89" i="2" s="1"/>
  <c r="VW96" i="2"/>
  <c r="XB96" i="2" s="1"/>
  <c r="VW89" i="2"/>
  <c r="XB89" i="2" s="1"/>
  <c r="VV68" i="2"/>
  <c r="XA68" i="2" s="1"/>
  <c r="DG86" i="29" s="1"/>
  <c r="VV61" i="2"/>
  <c r="XA61" i="2" s="1"/>
  <c r="DG58" i="29" s="1"/>
  <c r="RD84" i="2"/>
  <c r="SH84" i="2"/>
  <c r="AAQ84" i="2" s="1"/>
  <c r="RD8" i="2"/>
  <c r="RD75" i="2"/>
  <c r="RD91" i="2"/>
  <c r="RD6" i="2"/>
  <c r="RE24" i="2"/>
  <c r="RD14" i="2"/>
  <c r="RD34" i="2"/>
  <c r="RE53" i="2"/>
  <c r="RD94" i="2"/>
  <c r="RE90" i="2"/>
  <c r="RE44" i="2"/>
  <c r="RD46" i="2"/>
  <c r="RD79" i="2"/>
  <c r="RE74" i="2"/>
  <c r="RD96" i="2"/>
  <c r="SH96" i="2"/>
  <c r="AAQ96" i="2" s="1"/>
  <c r="RC68" i="2"/>
  <c r="SG68" i="2"/>
  <c r="AAP68" i="2" s="1"/>
  <c r="RC61" i="2"/>
  <c r="SG61" i="2"/>
  <c r="AAP61" i="2" s="1"/>
  <c r="RC60" i="2"/>
  <c r="VV60" i="2"/>
  <c r="XA60" i="2" s="1"/>
  <c r="DG50" i="29" s="1"/>
  <c r="SG60" i="2"/>
  <c r="AAP60" i="2" s="1"/>
  <c r="SG5" i="2"/>
  <c r="AAP5" i="2" s="1"/>
  <c r="VV5" i="2"/>
  <c r="TN8" i="2"/>
  <c r="TN48" i="2"/>
  <c r="VX48" i="2" s="1"/>
  <c r="XC48" i="2" s="1"/>
  <c r="TN67" i="2"/>
  <c r="TN11" i="2"/>
  <c r="VX11" i="2" s="1"/>
  <c r="XC11" i="2" s="1"/>
  <c r="TN68" i="2"/>
  <c r="TN88" i="2"/>
  <c r="TN81" i="2"/>
  <c r="VX81" i="2" s="1"/>
  <c r="XC81" i="2" s="1"/>
  <c r="TN44" i="2"/>
  <c r="VX44" i="2" s="1"/>
  <c r="XC44" i="2" s="1"/>
  <c r="TN96" i="2"/>
  <c r="TN5" i="2"/>
  <c r="WY67" i="2"/>
  <c r="RB67" i="2"/>
  <c r="RB3" i="2" s="1"/>
  <c r="SF67" i="2"/>
  <c r="SF3" i="2" s="1"/>
  <c r="VU67" i="2"/>
  <c r="VU3" i="2" s="1"/>
  <c r="OU67" i="2"/>
  <c r="VX24" i="2"/>
  <c r="XC24" i="2" s="1"/>
  <c r="VX53" i="2"/>
  <c r="XC53" i="2" s="1"/>
  <c r="VX74" i="2"/>
  <c r="XC74" i="2" s="1"/>
  <c r="VX64" i="2"/>
  <c r="XC64" i="2" s="1"/>
  <c r="SH46" i="2"/>
  <c r="AAQ46" i="2" s="1"/>
  <c r="SI53" i="2"/>
  <c r="AAR53" i="2" s="1"/>
  <c r="SI64" i="2"/>
  <c r="AAR64" i="2" s="1"/>
  <c r="SH14" i="2"/>
  <c r="AAQ14" i="2" s="1"/>
  <c r="SH91" i="2"/>
  <c r="AAQ91" i="2" s="1"/>
  <c r="SI81" i="2"/>
  <c r="AAR81" i="2" s="1"/>
  <c r="SI24" i="2"/>
  <c r="AAR24" i="2" s="1"/>
  <c r="SI74" i="2"/>
  <c r="AAR74" i="2" s="1"/>
  <c r="VW46" i="2"/>
  <c r="XB46" i="2" s="1"/>
  <c r="SH75" i="2"/>
  <c r="AAQ75" i="2" s="1"/>
  <c r="SI10" i="2"/>
  <c r="AAR10" i="2" s="1"/>
  <c r="SI44" i="2"/>
  <c r="AAR44" i="2" s="1"/>
  <c r="SI63" i="2"/>
  <c r="AAR63" i="2" s="1"/>
  <c r="SH34" i="2"/>
  <c r="AAQ34" i="2" s="1"/>
  <c r="SI95" i="2"/>
  <c r="AAR95" i="2" s="1"/>
  <c r="SI48" i="2"/>
  <c r="AAR48" i="2" s="1"/>
  <c r="SH47" i="2"/>
  <c r="AAQ47" i="2" s="1"/>
  <c r="SI11" i="2"/>
  <c r="AAR11" i="2" s="1"/>
  <c r="SH6" i="2"/>
  <c r="AAQ6" i="2" s="1"/>
  <c r="SH87" i="2"/>
  <c r="AAQ87" i="2" s="1"/>
  <c r="SH94" i="2"/>
  <c r="AAQ94" i="2" s="1"/>
  <c r="VW34" i="2"/>
  <c r="XB34" i="2" s="1"/>
  <c r="TO89" i="2"/>
  <c r="TO94" i="2"/>
  <c r="TO34" i="2"/>
  <c r="TO46" i="2"/>
  <c r="TO47" i="2"/>
  <c r="TO87" i="2"/>
  <c r="TO68" i="2"/>
  <c r="TO6" i="2"/>
  <c r="VX59" i="2" l="1"/>
  <c r="XC59" i="2" s="1"/>
  <c r="ZM59" i="2" s="1"/>
  <c r="RE59" i="2"/>
  <c r="SI59" i="2"/>
  <c r="AAR59" i="2" s="1"/>
  <c r="ML59" i="2"/>
  <c r="TO59" i="2"/>
  <c r="VY59" i="2" s="1"/>
  <c r="XD59" i="2" s="1"/>
  <c r="DG61" i="29"/>
  <c r="EK61" i="29"/>
  <c r="EK79" i="29"/>
  <c r="DG79" i="29"/>
  <c r="DE10" i="29"/>
  <c r="DE88" i="29"/>
  <c r="EI67" i="29"/>
  <c r="EI10" i="29"/>
  <c r="TN82" i="2"/>
  <c r="VX82" i="2" s="1"/>
  <c r="XC82" i="2" s="1"/>
  <c r="EK73" i="29"/>
  <c r="DG73" i="29"/>
  <c r="DG60" i="29"/>
  <c r="EK60" i="29"/>
  <c r="DE68" i="29"/>
  <c r="DE67" i="29"/>
  <c r="EK44" i="29"/>
  <c r="EI90" i="29"/>
  <c r="EI68" i="29"/>
  <c r="EK42" i="29"/>
  <c r="DG42" i="29"/>
  <c r="EK84" i="29"/>
  <c r="DG84" i="29"/>
  <c r="DF95" i="29"/>
  <c r="EJ95" i="29"/>
  <c r="C37" i="27"/>
  <c r="C38" i="27" s="1"/>
  <c r="DG44" i="29"/>
  <c r="DE56" i="29"/>
  <c r="DE90" i="29"/>
  <c r="EK92" i="29"/>
  <c r="DG92" i="29"/>
  <c r="DG48" i="29"/>
  <c r="EI74" i="29"/>
  <c r="EI56" i="29"/>
  <c r="DF96" i="29"/>
  <c r="DE53" i="29"/>
  <c r="DE74" i="29"/>
  <c r="DG82" i="29"/>
  <c r="EK75" i="29"/>
  <c r="DG75" i="29"/>
  <c r="EK82" i="29"/>
  <c r="EJ96" i="29"/>
  <c r="EI81" i="29"/>
  <c r="EI53" i="29"/>
  <c r="EK8" i="29"/>
  <c r="EK86" i="29"/>
  <c r="DG8" i="29"/>
  <c r="DH15" i="29"/>
  <c r="EL15" i="29"/>
  <c r="EK46" i="29"/>
  <c r="DG63" i="29"/>
  <c r="DF97" i="29"/>
  <c r="DE93" i="29"/>
  <c r="DE81" i="29"/>
  <c r="EL47" i="29"/>
  <c r="DG46" i="29"/>
  <c r="EK63" i="29"/>
  <c r="EJ97" i="29"/>
  <c r="MJ3" i="2"/>
  <c r="OV66" i="2"/>
  <c r="OU3" i="2"/>
  <c r="MM65" i="2"/>
  <c r="MN65" i="2" s="1"/>
  <c r="EK72" i="29"/>
  <c r="DH47" i="29"/>
  <c r="DG72" i="29"/>
  <c r="EI33" i="29"/>
  <c r="EI93" i="29"/>
  <c r="DG64" i="29"/>
  <c r="EK64" i="29"/>
  <c r="DE34" i="29"/>
  <c r="DE33" i="29"/>
  <c r="EI5" i="29"/>
  <c r="EI34" i="29"/>
  <c r="DF94" i="29"/>
  <c r="DF6" i="29"/>
  <c r="EJ94" i="29"/>
  <c r="EJ6" i="29"/>
  <c r="SH88" i="2"/>
  <c r="AAQ88" i="2" s="1"/>
  <c r="RD88" i="2"/>
  <c r="VW88" i="2"/>
  <c r="XB88" i="2" s="1"/>
  <c r="EK48" i="29"/>
  <c r="RB100" i="2"/>
  <c r="Q27" i="32" s="1"/>
  <c r="ZL63" i="2"/>
  <c r="ZJ5" i="2"/>
  <c r="YE5" i="2"/>
  <c r="EK98" i="29" s="1"/>
  <c r="ML83" i="2"/>
  <c r="TO83" i="2"/>
  <c r="DH31" i="29"/>
  <c r="EL54" i="29"/>
  <c r="DH54" i="29"/>
  <c r="DH69" i="29"/>
  <c r="DH77" i="29"/>
  <c r="DH66" i="29"/>
  <c r="EL89" i="29"/>
  <c r="EL65" i="29"/>
  <c r="EL71" i="29"/>
  <c r="EL66" i="29"/>
  <c r="TN84" i="2"/>
  <c r="VX84" i="2" s="1"/>
  <c r="XC84" i="2" s="1"/>
  <c r="DI85" i="29" s="1"/>
  <c r="TN63" i="2"/>
  <c r="VX63" i="2" s="1"/>
  <c r="XC63" i="2" s="1"/>
  <c r="YH63" i="2" s="1"/>
  <c r="DH83" i="29"/>
  <c r="EL83" i="29"/>
  <c r="DE14" i="29"/>
  <c r="DE5" i="29"/>
  <c r="DH89" i="29"/>
  <c r="DH65" i="29"/>
  <c r="DH71" i="29"/>
  <c r="DH70" i="29"/>
  <c r="EL77" i="29"/>
  <c r="EL69" i="29"/>
  <c r="EL70" i="29"/>
  <c r="TN60" i="2"/>
  <c r="DG91" i="29"/>
  <c r="EK91" i="29"/>
  <c r="EL16" i="29"/>
  <c r="M29" i="32"/>
  <c r="EK52" i="29"/>
  <c r="EK58" i="29"/>
  <c r="DH28" i="29"/>
  <c r="DF51" i="29"/>
  <c r="DF7" i="29"/>
  <c r="EJ51" i="29"/>
  <c r="EJ7" i="29"/>
  <c r="EK7" i="29"/>
  <c r="EI20" i="29"/>
  <c r="EI14" i="29"/>
  <c r="EL17" i="29"/>
  <c r="DH18" i="29"/>
  <c r="DH36" i="29"/>
  <c r="DH17" i="29"/>
  <c r="EL26" i="29"/>
  <c r="DH16" i="29"/>
  <c r="N28" i="32"/>
  <c r="DG11" i="29"/>
  <c r="DG32" i="29"/>
  <c r="DH22" i="29"/>
  <c r="DH55" i="29"/>
  <c r="TN92" i="2"/>
  <c r="VX92" i="2" s="1"/>
  <c r="XC92" i="2" s="1"/>
  <c r="EL21" i="29"/>
  <c r="EL57" i="29"/>
  <c r="EL29" i="29"/>
  <c r="EK11" i="29"/>
  <c r="EK32" i="29"/>
  <c r="EL22" i="29"/>
  <c r="EL55" i="29"/>
  <c r="DH25" i="29"/>
  <c r="EL18" i="29"/>
  <c r="DH87" i="29"/>
  <c r="TN85" i="2"/>
  <c r="VX85" i="2" s="1"/>
  <c r="XC85" i="2" s="1"/>
  <c r="MK75" i="2"/>
  <c r="TN75" i="2"/>
  <c r="VX75" i="2" s="1"/>
  <c r="XC75" i="2" s="1"/>
  <c r="DG23" i="29"/>
  <c r="DG52" i="29"/>
  <c r="DH35" i="29"/>
  <c r="DG49" i="29"/>
  <c r="WY100" i="2"/>
  <c r="O12" i="32" s="1"/>
  <c r="DE20" i="29"/>
  <c r="DH24" i="29"/>
  <c r="EL9" i="29"/>
  <c r="EL25" i="29"/>
  <c r="DH26" i="29"/>
  <c r="EL35" i="29"/>
  <c r="EL19" i="29"/>
  <c r="DH62" i="29"/>
  <c r="EL87" i="29"/>
  <c r="DH27" i="29"/>
  <c r="DH13" i="29"/>
  <c r="DH59" i="29"/>
  <c r="EL36" i="29"/>
  <c r="EL13" i="29"/>
  <c r="EL59" i="29"/>
  <c r="EL41" i="29"/>
  <c r="EK49" i="29"/>
  <c r="EL31" i="29"/>
  <c r="EL12" i="29"/>
  <c r="EL40" i="29"/>
  <c r="DH40" i="29"/>
  <c r="EL62" i="29"/>
  <c r="EL24" i="29"/>
  <c r="DH41" i="29"/>
  <c r="DH19" i="29"/>
  <c r="DH21" i="29"/>
  <c r="DH57" i="29"/>
  <c r="DH9" i="29"/>
  <c r="DH29" i="29"/>
  <c r="DH12" i="29"/>
  <c r="AAO67" i="2"/>
  <c r="AAO3" i="2" s="1"/>
  <c r="XA5" i="2"/>
  <c r="DG98" i="29" s="1"/>
  <c r="YC100" i="2"/>
  <c r="N13" i="32" s="1"/>
  <c r="YC3" i="2"/>
  <c r="WY3" i="2"/>
  <c r="TM3" i="2"/>
  <c r="ZL83" i="2"/>
  <c r="YG83" i="2"/>
  <c r="SI83" i="2"/>
  <c r="AAR83" i="2" s="1"/>
  <c r="RE83" i="2"/>
  <c r="VX83" i="2"/>
  <c r="XC83" i="2" s="1"/>
  <c r="O17" i="32"/>
  <c r="EK23" i="29"/>
  <c r="MK60" i="2"/>
  <c r="O18" i="32"/>
  <c r="O19" i="32" s="1"/>
  <c r="DE38" i="29"/>
  <c r="O8" i="32"/>
  <c r="EI38" i="29"/>
  <c r="EK4" i="29"/>
  <c r="M17" i="28"/>
  <c r="N17" i="28" s="1"/>
  <c r="L17" i="28"/>
  <c r="YG95" i="2"/>
  <c r="YG90" i="2"/>
  <c r="EM45" i="29" s="1"/>
  <c r="ZL6" i="2"/>
  <c r="YG10" i="2"/>
  <c r="T14" i="28"/>
  <c r="U13" i="28"/>
  <c r="P16" i="28"/>
  <c r="I15" i="28"/>
  <c r="EH100" i="29"/>
  <c r="EH3" i="29" s="1"/>
  <c r="DD100" i="29"/>
  <c r="DD3" i="29" s="1"/>
  <c r="ZL90" i="2"/>
  <c r="J17" i="28"/>
  <c r="R17" i="28"/>
  <c r="ZL10" i="2"/>
  <c r="TN61" i="2"/>
  <c r="TN10" i="2"/>
  <c r="VX10" i="2" s="1"/>
  <c r="XC10" i="2" s="1"/>
  <c r="TN95" i="2"/>
  <c r="VX95" i="2" s="1"/>
  <c r="XC95" i="2" s="1"/>
  <c r="ZL95" i="2"/>
  <c r="TN56" i="2"/>
  <c r="VX56" i="2" s="1"/>
  <c r="XC56" i="2" s="1"/>
  <c r="DI30" i="29" s="1"/>
  <c r="TN90" i="2"/>
  <c r="VX90" i="2" s="1"/>
  <c r="XC90" i="2" s="1"/>
  <c r="DI45" i="29" s="1"/>
  <c r="MK63" i="2"/>
  <c r="MK95" i="2"/>
  <c r="G18" i="28"/>
  <c r="MK14" i="2"/>
  <c r="TN14" i="2"/>
  <c r="VX14" i="2" s="1"/>
  <c r="XC14" i="2" s="1"/>
  <c r="DI39" i="29" s="1"/>
  <c r="MM97" i="2"/>
  <c r="TP97" i="2"/>
  <c r="MK91" i="2"/>
  <c r="TN91" i="2"/>
  <c r="VX91" i="2" s="1"/>
  <c r="XC91" i="2" s="1"/>
  <c r="MM74" i="2"/>
  <c r="MK92" i="2"/>
  <c r="MK85" i="2"/>
  <c r="MM47" i="2"/>
  <c r="MM46" i="2"/>
  <c r="MM6" i="2"/>
  <c r="MK82" i="2"/>
  <c r="TO82" i="2" s="1"/>
  <c r="MK90" i="2"/>
  <c r="ML71" i="2"/>
  <c r="TO71" i="2"/>
  <c r="MK10" i="2"/>
  <c r="MM48" i="2"/>
  <c r="MN81" i="2"/>
  <c r="MK84" i="2"/>
  <c r="MM87" i="2"/>
  <c r="MM44" i="2"/>
  <c r="MM11" i="2"/>
  <c r="MK16" i="2"/>
  <c r="TN16" i="2"/>
  <c r="VX16" i="2" s="1"/>
  <c r="XC16" i="2" s="1"/>
  <c r="MM88" i="2"/>
  <c r="MM34" i="2"/>
  <c r="MM94" i="2"/>
  <c r="ML67" i="2"/>
  <c r="MK79" i="2"/>
  <c r="TN79" i="2"/>
  <c r="VX79" i="2" s="1"/>
  <c r="XC79" i="2" s="1"/>
  <c r="MK61" i="2"/>
  <c r="MK56" i="2"/>
  <c r="MN86" i="2"/>
  <c r="TQ86" i="2"/>
  <c r="MN80" i="2"/>
  <c r="TQ80" i="2"/>
  <c r="MN77" i="2"/>
  <c r="TQ77" i="2"/>
  <c r="MN73" i="2"/>
  <c r="TQ73" i="2"/>
  <c r="MN33" i="2"/>
  <c r="TQ33" i="2"/>
  <c r="MN69" i="2"/>
  <c r="TQ69" i="2"/>
  <c r="MN70" i="2"/>
  <c r="TQ70" i="2"/>
  <c r="MN66" i="2"/>
  <c r="TQ66" i="2"/>
  <c r="MN54" i="2"/>
  <c r="TQ54" i="2"/>
  <c r="MM7" i="2"/>
  <c r="TP7" i="2"/>
  <c r="ZL54" i="2"/>
  <c r="ZL70" i="2"/>
  <c r="ZL65" i="2"/>
  <c r="ZL33" i="2"/>
  <c r="YG70" i="2"/>
  <c r="YG65" i="2"/>
  <c r="YG54" i="2"/>
  <c r="YG33" i="2"/>
  <c r="ZL66" i="2"/>
  <c r="YG66" i="2"/>
  <c r="ZL86" i="2"/>
  <c r="ZL77" i="2"/>
  <c r="YG77" i="2"/>
  <c r="ZL80" i="2"/>
  <c r="YG86" i="2"/>
  <c r="SI65" i="2"/>
  <c r="AAR65" i="2" s="1"/>
  <c r="RE65" i="2"/>
  <c r="VX65" i="2"/>
  <c r="XC65" i="2" s="1"/>
  <c r="RE54" i="2"/>
  <c r="SI54" i="2"/>
  <c r="AAR54" i="2" s="1"/>
  <c r="VX54" i="2"/>
  <c r="XC54" i="2" s="1"/>
  <c r="RE33" i="2"/>
  <c r="SI33" i="2"/>
  <c r="AAR33" i="2" s="1"/>
  <c r="VX33" i="2"/>
  <c r="XC33" i="2" s="1"/>
  <c r="RE77" i="2"/>
  <c r="SI77" i="2"/>
  <c r="AAR77" i="2" s="1"/>
  <c r="VX77" i="2"/>
  <c r="XC77" i="2" s="1"/>
  <c r="RE80" i="2"/>
  <c r="SI80" i="2"/>
  <c r="AAR80" i="2" s="1"/>
  <c r="VX80" i="2"/>
  <c r="XC80" i="2" s="1"/>
  <c r="DI80" i="29" s="1"/>
  <c r="SI86" i="2"/>
  <c r="AAR86" i="2" s="1"/>
  <c r="RE86" i="2"/>
  <c r="VX86" i="2"/>
  <c r="XC86" i="2" s="1"/>
  <c r="ZL7" i="2"/>
  <c r="YG7" i="2"/>
  <c r="ZL69" i="2"/>
  <c r="YG69" i="2"/>
  <c r="RE69" i="2"/>
  <c r="SI69" i="2"/>
  <c r="AAR69" i="2" s="1"/>
  <c r="VX69" i="2"/>
  <c r="XC69" i="2" s="1"/>
  <c r="ZL73" i="2"/>
  <c r="YG73" i="2"/>
  <c r="RE73" i="2"/>
  <c r="SI73" i="2"/>
  <c r="AAR73" i="2" s="1"/>
  <c r="VX73" i="2"/>
  <c r="XC73" i="2" s="1"/>
  <c r="RE70" i="2"/>
  <c r="SI70" i="2"/>
  <c r="AAR70" i="2" s="1"/>
  <c r="VX70" i="2"/>
  <c r="XC70" i="2" s="1"/>
  <c r="YG80" i="2"/>
  <c r="EM80" i="29" s="1"/>
  <c r="RE66" i="2"/>
  <c r="SI66" i="2"/>
  <c r="AAR66" i="2" s="1"/>
  <c r="VX66" i="2"/>
  <c r="XC66" i="2" s="1"/>
  <c r="RE7" i="2"/>
  <c r="SI7" i="2"/>
  <c r="AAR7" i="2" s="1"/>
  <c r="VX7" i="2"/>
  <c r="XC7" i="2" s="1"/>
  <c r="MM72" i="2"/>
  <c r="TP72" i="2"/>
  <c r="MQ89" i="2"/>
  <c r="YG72" i="2"/>
  <c r="SI72" i="2"/>
  <c r="AAR72" i="2" s="1"/>
  <c r="RE72" i="2"/>
  <c r="VX72" i="2"/>
  <c r="XC72" i="2" s="1"/>
  <c r="ZL72" i="2"/>
  <c r="MN93" i="2"/>
  <c r="TQ93" i="2"/>
  <c r="MR64" i="2"/>
  <c r="MR8" i="2"/>
  <c r="MR53" i="2"/>
  <c r="MR68" i="2"/>
  <c r="ML5" i="2"/>
  <c r="MN15" i="2"/>
  <c r="TQ15" i="2"/>
  <c r="MQ96" i="2"/>
  <c r="YG93" i="2"/>
  <c r="ZL93" i="2"/>
  <c r="RE93" i="2"/>
  <c r="SI93" i="2"/>
  <c r="AAR93" i="2" s="1"/>
  <c r="VX93" i="2"/>
  <c r="XC93" i="2" s="1"/>
  <c r="YG94" i="2"/>
  <c r="YG6" i="2"/>
  <c r="YG87" i="2"/>
  <c r="YG47" i="2"/>
  <c r="ZL87" i="2"/>
  <c r="ZL47" i="2"/>
  <c r="ZL94" i="2"/>
  <c r="VW5" i="2"/>
  <c r="VX46" i="2"/>
  <c r="XC46" i="2" s="1"/>
  <c r="SI8" i="2"/>
  <c r="AAR8" i="2" s="1"/>
  <c r="SI56" i="2"/>
  <c r="AAR56" i="2" s="1"/>
  <c r="SI16" i="2"/>
  <c r="AAR16" i="2" s="1"/>
  <c r="SI92" i="2"/>
  <c r="AAR92" i="2" s="1"/>
  <c r="VW61" i="2"/>
  <c r="XB61" i="2" s="1"/>
  <c r="DH58" i="29" s="1"/>
  <c r="SJ90" i="2"/>
  <c r="AAS90" i="2" s="1"/>
  <c r="VX6" i="2"/>
  <c r="XC6" i="2" s="1"/>
  <c r="VX47" i="2"/>
  <c r="XC47" i="2" s="1"/>
  <c r="SI89" i="2"/>
  <c r="AAR89" i="2" s="1"/>
  <c r="YG14" i="2"/>
  <c r="EM39" i="29" s="1"/>
  <c r="YG75" i="2"/>
  <c r="YG34" i="2"/>
  <c r="YG91" i="2"/>
  <c r="YH64" i="2"/>
  <c r="YH53" i="2"/>
  <c r="YH44" i="2"/>
  <c r="YH81" i="2"/>
  <c r="YH11" i="2"/>
  <c r="YH48" i="2"/>
  <c r="YF60" i="2"/>
  <c r="EL50" i="29" s="1"/>
  <c r="YF68" i="2"/>
  <c r="EL86" i="29" s="1"/>
  <c r="YG89" i="2"/>
  <c r="YG96" i="2"/>
  <c r="ZL84" i="2"/>
  <c r="ZL79" i="2"/>
  <c r="ZL85" i="2"/>
  <c r="ZL15" i="2"/>
  <c r="YG46" i="2"/>
  <c r="YH74" i="2"/>
  <c r="YH24" i="2"/>
  <c r="YF61" i="2"/>
  <c r="EL61" i="29" s="1"/>
  <c r="YG82" i="2"/>
  <c r="YG16" i="2"/>
  <c r="YG92" i="2"/>
  <c r="ZL56" i="2"/>
  <c r="ZL8" i="2"/>
  <c r="YG71" i="2"/>
  <c r="EM37" i="29" s="1"/>
  <c r="ZL97" i="2"/>
  <c r="YG15" i="2"/>
  <c r="RE15" i="2"/>
  <c r="SI15" i="2"/>
  <c r="AAR15" i="2" s="1"/>
  <c r="VX15" i="2"/>
  <c r="XC15" i="2" s="1"/>
  <c r="H16" i="28"/>
  <c r="YG97" i="2"/>
  <c r="RE97" i="2"/>
  <c r="SI97" i="2"/>
  <c r="AAR97" i="2" s="1"/>
  <c r="VX97" i="2"/>
  <c r="XC97" i="2" s="1"/>
  <c r="ZL71" i="2"/>
  <c r="RE71" i="2"/>
  <c r="SI71" i="2"/>
  <c r="AAR71" i="2" s="1"/>
  <c r="VX71" i="2"/>
  <c r="XC71" i="2" s="1"/>
  <c r="DI37" i="29" s="1"/>
  <c r="SI79" i="2"/>
  <c r="AAR79" i="2" s="1"/>
  <c r="VX96" i="2"/>
  <c r="XC96" i="2" s="1"/>
  <c r="YG79" i="2"/>
  <c r="YG85" i="2"/>
  <c r="YG8" i="2"/>
  <c r="EM12" i="29" s="1"/>
  <c r="VX89" i="2"/>
  <c r="XC89" i="2" s="1"/>
  <c r="YG56" i="2"/>
  <c r="EM30" i="29" s="1"/>
  <c r="VX8" i="2"/>
  <c r="XC8" i="2" s="1"/>
  <c r="YG84" i="2"/>
  <c r="EM85" i="29" s="1"/>
  <c r="ZL75" i="2"/>
  <c r="ZK68" i="2"/>
  <c r="ZL96" i="2"/>
  <c r="ZL89" i="2"/>
  <c r="ZM64" i="2"/>
  <c r="ZL34" i="2"/>
  <c r="ZL46" i="2"/>
  <c r="ZL14" i="2"/>
  <c r="ZM81" i="2"/>
  <c r="ZM74" i="2"/>
  <c r="ZM53" i="2"/>
  <c r="ZM44" i="2"/>
  <c r="ZL91" i="2"/>
  <c r="ZM11" i="2"/>
  <c r="ZM48" i="2"/>
  <c r="ZL92" i="2"/>
  <c r="YD67" i="2"/>
  <c r="EJ88" i="29" s="1"/>
  <c r="ZI67" i="2"/>
  <c r="ZI3" i="2" s="1"/>
  <c r="ZM24" i="2"/>
  <c r="ZK60" i="2"/>
  <c r="ZK61" i="2"/>
  <c r="ZL16" i="2"/>
  <c r="ZL82" i="2"/>
  <c r="VW68" i="2"/>
  <c r="XB68" i="2" s="1"/>
  <c r="DH44" i="29" s="1"/>
  <c r="RE84" i="2"/>
  <c r="SI84" i="2"/>
  <c r="AAR84" i="2" s="1"/>
  <c r="RE82" i="2"/>
  <c r="SI82" i="2"/>
  <c r="AAR82" i="2" s="1"/>
  <c r="RE96" i="2"/>
  <c r="SI96" i="2"/>
  <c r="AAR96" i="2" s="1"/>
  <c r="RF74" i="2"/>
  <c r="RG74" i="2" s="1"/>
  <c r="RE79" i="2"/>
  <c r="RE46" i="2"/>
  <c r="RF44" i="2"/>
  <c r="RG44" i="2" s="1"/>
  <c r="RF90" i="2"/>
  <c r="RG90" i="2" s="1"/>
  <c r="RE94" i="2"/>
  <c r="RF53" i="2"/>
  <c r="RG53" i="2" s="1"/>
  <c r="RE34" i="2"/>
  <c r="RE14" i="2"/>
  <c r="RF24" i="2"/>
  <c r="RE6" i="2"/>
  <c r="RE91" i="2"/>
  <c r="RE75" i="2"/>
  <c r="RE8" i="2"/>
  <c r="RE85" i="2"/>
  <c r="SI85" i="2"/>
  <c r="AAR85" i="2" s="1"/>
  <c r="RE56" i="2"/>
  <c r="RF64" i="2"/>
  <c r="RG64" i="2" s="1"/>
  <c r="RE87" i="2"/>
  <c r="RE47" i="2"/>
  <c r="RF48" i="2"/>
  <c r="RG48" i="2" s="1"/>
  <c r="RF81" i="2"/>
  <c r="RG81" i="2" s="1"/>
  <c r="RE16" i="2"/>
  <c r="RF10" i="2"/>
  <c r="RG10" i="2" s="1"/>
  <c r="RF11" i="2"/>
  <c r="RG11" i="2" s="1"/>
  <c r="RF95" i="2"/>
  <c r="RG95" i="2" s="1"/>
  <c r="RF63" i="2"/>
  <c r="RG63" i="2" s="1"/>
  <c r="RE92" i="2"/>
  <c r="RE89" i="2"/>
  <c r="RD5" i="2"/>
  <c r="SH5" i="2"/>
  <c r="AAQ5" i="2" s="1"/>
  <c r="RD60" i="2"/>
  <c r="SH60" i="2"/>
  <c r="AAQ60" i="2" s="1"/>
  <c r="RD61" i="2"/>
  <c r="SH61" i="2"/>
  <c r="AAQ61" i="2" s="1"/>
  <c r="RD68" i="2"/>
  <c r="SH68" i="2"/>
  <c r="AAQ68" i="2" s="1"/>
  <c r="VW60" i="2"/>
  <c r="XB60" i="2" s="1"/>
  <c r="DH50" i="29" s="1"/>
  <c r="TO96" i="2"/>
  <c r="TO11" i="2"/>
  <c r="VY11" i="2" s="1"/>
  <c r="XD11" i="2" s="1"/>
  <c r="TO53" i="2"/>
  <c r="VY53" i="2" s="1"/>
  <c r="XD53" i="2" s="1"/>
  <c r="WZ67" i="2"/>
  <c r="RC67" i="2"/>
  <c r="RC3" i="2" s="1"/>
  <c r="SG67" i="2"/>
  <c r="SG3" i="2" s="1"/>
  <c r="VV67" i="2"/>
  <c r="VV3" i="2" s="1"/>
  <c r="TO5" i="2"/>
  <c r="TO88" i="2"/>
  <c r="TO67" i="2"/>
  <c r="TO48" i="2"/>
  <c r="VY48" i="2" s="1"/>
  <c r="XD48" i="2" s="1"/>
  <c r="TO81" i="2"/>
  <c r="VY81" i="2" s="1"/>
  <c r="XD81" i="2" s="1"/>
  <c r="TO64" i="2"/>
  <c r="VY64" i="2" s="1"/>
  <c r="XD64" i="2" s="1"/>
  <c r="TO44" i="2"/>
  <c r="VY44" i="2" s="1"/>
  <c r="XD44" i="2" s="1"/>
  <c r="TO74" i="2"/>
  <c r="VY74" i="2" s="1"/>
  <c r="XD74" i="2" s="1"/>
  <c r="TO8" i="2"/>
  <c r="TO24" i="2"/>
  <c r="VY24" i="2" s="1"/>
  <c r="XD24" i="2" s="1"/>
  <c r="OV67" i="2"/>
  <c r="SI87" i="2"/>
  <c r="AAR87" i="2" s="1"/>
  <c r="SJ48" i="2"/>
  <c r="AAS48" i="2" s="1"/>
  <c r="SJ95" i="2"/>
  <c r="AAS95" i="2" s="1"/>
  <c r="SJ44" i="2"/>
  <c r="AAS44" i="2" s="1"/>
  <c r="SJ74" i="2"/>
  <c r="AAS74" i="2" s="1"/>
  <c r="SI91" i="2"/>
  <c r="AAR91" i="2" s="1"/>
  <c r="SJ64" i="2"/>
  <c r="AAS64" i="2" s="1"/>
  <c r="VX87" i="2"/>
  <c r="XC87" i="2" s="1"/>
  <c r="SI94" i="2"/>
  <c r="AAR94" i="2" s="1"/>
  <c r="SI6" i="2"/>
  <c r="AAR6" i="2" s="1"/>
  <c r="SJ11" i="2"/>
  <c r="AAS11" i="2" s="1"/>
  <c r="SI47" i="2"/>
  <c r="AAR47" i="2" s="1"/>
  <c r="SI34" i="2"/>
  <c r="AAR34" i="2" s="1"/>
  <c r="SJ63" i="2"/>
  <c r="AAS63" i="2" s="1"/>
  <c r="VX34" i="2"/>
  <c r="XC34" i="2" s="1"/>
  <c r="SJ10" i="2"/>
  <c r="AAS10" i="2" s="1"/>
  <c r="SI75" i="2"/>
  <c r="AAR75" i="2" s="1"/>
  <c r="SJ24" i="2"/>
  <c r="AAS24" i="2" s="1"/>
  <c r="SJ81" i="2"/>
  <c r="AAS81" i="2" s="1"/>
  <c r="SI14" i="2"/>
  <c r="AAR14" i="2" s="1"/>
  <c r="SJ53" i="2"/>
  <c r="AAS53" i="2" s="1"/>
  <c r="SI46" i="2"/>
  <c r="AAR46" i="2" s="1"/>
  <c r="VX94" i="2"/>
  <c r="XC94" i="2" s="1"/>
  <c r="TP68" i="2"/>
  <c r="TP47" i="2"/>
  <c r="TP81" i="2"/>
  <c r="TP34" i="2"/>
  <c r="TP8" i="2"/>
  <c r="TP6" i="2"/>
  <c r="TP87" i="2"/>
  <c r="TP46" i="2"/>
  <c r="TP89" i="2"/>
  <c r="TP94" i="2"/>
  <c r="YH59" i="2" l="1"/>
  <c r="MM59" i="2"/>
  <c r="TP59" i="2"/>
  <c r="RF59" i="2"/>
  <c r="SJ59" i="2"/>
  <c r="AAS59" i="2" s="1"/>
  <c r="YI59" i="2"/>
  <c r="ZN59" i="2"/>
  <c r="DH79" i="29"/>
  <c r="EL79" i="29"/>
  <c r="DF10" i="29"/>
  <c r="DF88" i="29"/>
  <c r="EJ67" i="29"/>
  <c r="EJ10" i="29"/>
  <c r="EL73" i="29"/>
  <c r="DH73" i="29"/>
  <c r="DH60" i="29"/>
  <c r="EL60" i="29"/>
  <c r="DF68" i="29"/>
  <c r="DF67" i="29"/>
  <c r="EJ90" i="29"/>
  <c r="EJ68" i="29"/>
  <c r="EL42" i="29"/>
  <c r="DH84" i="29"/>
  <c r="DG95" i="29"/>
  <c r="EL84" i="29"/>
  <c r="DH42" i="29"/>
  <c r="EK95" i="29"/>
  <c r="EL44" i="29"/>
  <c r="DF56" i="29"/>
  <c r="DF90" i="29"/>
  <c r="DH92" i="29"/>
  <c r="EL92" i="29"/>
  <c r="DH61" i="29"/>
  <c r="EL48" i="29"/>
  <c r="EJ74" i="29"/>
  <c r="EJ56" i="29"/>
  <c r="DF53" i="29"/>
  <c r="DF74" i="29"/>
  <c r="TQ65" i="2"/>
  <c r="EL82" i="29"/>
  <c r="DH75" i="29"/>
  <c r="EL75" i="29"/>
  <c r="DH82" i="29"/>
  <c r="DG96" i="29"/>
  <c r="EK96" i="29"/>
  <c r="DH8" i="29"/>
  <c r="DH86" i="29"/>
  <c r="EJ81" i="29"/>
  <c r="EJ53" i="29"/>
  <c r="EL8" i="29"/>
  <c r="DF93" i="29"/>
  <c r="DF81" i="29"/>
  <c r="DH46" i="29"/>
  <c r="EL63" i="29"/>
  <c r="DG97" i="29"/>
  <c r="DI15" i="29"/>
  <c r="EM15" i="29"/>
  <c r="EL46" i="29"/>
  <c r="DH63" i="29"/>
  <c r="EK97" i="29"/>
  <c r="MK3" i="2"/>
  <c r="OW66" i="2"/>
  <c r="OV3" i="2"/>
  <c r="DI47" i="29"/>
  <c r="EM47" i="29"/>
  <c r="DH72" i="29"/>
  <c r="EJ33" i="29"/>
  <c r="EJ93" i="29"/>
  <c r="EL72" i="29"/>
  <c r="EL64" i="29"/>
  <c r="DH64" i="29"/>
  <c r="DF34" i="29"/>
  <c r="DF33" i="29"/>
  <c r="EJ5" i="29"/>
  <c r="EJ34" i="29"/>
  <c r="ZK5" i="2"/>
  <c r="DG6" i="29"/>
  <c r="EK51" i="29"/>
  <c r="EK6" i="29"/>
  <c r="DH48" i="29"/>
  <c r="YG88" i="2"/>
  <c r="ZL88" i="2"/>
  <c r="SI88" i="2"/>
  <c r="AAR88" i="2" s="1"/>
  <c r="RE88" i="2"/>
  <c r="VY88" i="2" s="1"/>
  <c r="XD88" i="2" s="1"/>
  <c r="VX88" i="2"/>
  <c r="XC88" i="2" s="1"/>
  <c r="RC100" i="2"/>
  <c r="R27" i="32" s="1"/>
  <c r="EM16" i="29"/>
  <c r="ZM63" i="2"/>
  <c r="EK94" i="29"/>
  <c r="MM83" i="2"/>
  <c r="TP83" i="2"/>
  <c r="DF14" i="29"/>
  <c r="DF5" i="29"/>
  <c r="EM54" i="29"/>
  <c r="EM69" i="29"/>
  <c r="DI77" i="29"/>
  <c r="EM77" i="29"/>
  <c r="EM70" i="29"/>
  <c r="DI83" i="29"/>
  <c r="EL91" i="29"/>
  <c r="DH91" i="29"/>
  <c r="DI54" i="29"/>
  <c r="DI66" i="29"/>
  <c r="DI70" i="29"/>
  <c r="DI69" i="29"/>
  <c r="DI71" i="29"/>
  <c r="DI89" i="29"/>
  <c r="DI65" i="29"/>
  <c r="EM66" i="29"/>
  <c r="EM71" i="29"/>
  <c r="EM89" i="29"/>
  <c r="EM65" i="29"/>
  <c r="DI16" i="29"/>
  <c r="TO84" i="2"/>
  <c r="VY84" i="2" s="1"/>
  <c r="XD84" i="2" s="1"/>
  <c r="DJ85" i="29" s="1"/>
  <c r="TO63" i="2"/>
  <c r="VY63" i="2" s="1"/>
  <c r="XD63" i="2" s="1"/>
  <c r="YI63" i="2" s="1"/>
  <c r="EM83" i="29"/>
  <c r="DG7" i="29"/>
  <c r="DG94" i="29"/>
  <c r="EM35" i="29"/>
  <c r="EM18" i="29"/>
  <c r="N29" i="32"/>
  <c r="EM28" i="29"/>
  <c r="EL52" i="29"/>
  <c r="EL58" i="29"/>
  <c r="EJ20" i="29"/>
  <c r="EJ14" i="29"/>
  <c r="DI18" i="29"/>
  <c r="DI28" i="29"/>
  <c r="EM26" i="29"/>
  <c r="DI22" i="29"/>
  <c r="DI9" i="29"/>
  <c r="DI17" i="29"/>
  <c r="EM31" i="29"/>
  <c r="DI35" i="29"/>
  <c r="DI36" i="29"/>
  <c r="EL11" i="29"/>
  <c r="EL32" i="29"/>
  <c r="DI41" i="29"/>
  <c r="DH49" i="29"/>
  <c r="EM21" i="29"/>
  <c r="EM57" i="29"/>
  <c r="EM9" i="29"/>
  <c r="EL49" i="29"/>
  <c r="DH23" i="29"/>
  <c r="DH52" i="29"/>
  <c r="EM25" i="29"/>
  <c r="EM19" i="29"/>
  <c r="DI62" i="29"/>
  <c r="DI21" i="29"/>
  <c r="DI57" i="29"/>
  <c r="EM40" i="29"/>
  <c r="DI12" i="29"/>
  <c r="ML75" i="2"/>
  <c r="TO75" i="2"/>
  <c r="VY75" i="2" s="1"/>
  <c r="XD75" i="2" s="1"/>
  <c r="DI40" i="29"/>
  <c r="DH11" i="29"/>
  <c r="DH32" i="29"/>
  <c r="EM22" i="29"/>
  <c r="DI13" i="29"/>
  <c r="DI59" i="29"/>
  <c r="EM27" i="29"/>
  <c r="DI55" i="29"/>
  <c r="WZ100" i="2"/>
  <c r="DF20" i="29"/>
  <c r="DI26" i="29"/>
  <c r="DI19" i="29"/>
  <c r="DI87" i="29"/>
  <c r="TO85" i="2"/>
  <c r="VY85" i="2" s="1"/>
  <c r="XD85" i="2" s="1"/>
  <c r="O28" i="32"/>
  <c r="DG4" i="29"/>
  <c r="DG51" i="29"/>
  <c r="EM29" i="29"/>
  <c r="EM43" i="29"/>
  <c r="DI24" i="29"/>
  <c r="EM41" i="29"/>
  <c r="EM36" i="29"/>
  <c r="EM17" i="29"/>
  <c r="DI25" i="29"/>
  <c r="DI43" i="29"/>
  <c r="EM13" i="29"/>
  <c r="EM59" i="29"/>
  <c r="EM24" i="29"/>
  <c r="EM55" i="29"/>
  <c r="EM62" i="29"/>
  <c r="EM87" i="29"/>
  <c r="DI31" i="29"/>
  <c r="DI27" i="29"/>
  <c r="DI29" i="29"/>
  <c r="YF5" i="2"/>
  <c r="EL98" i="29" s="1"/>
  <c r="AAP67" i="2"/>
  <c r="AAP3" i="2" s="1"/>
  <c r="XB5" i="2"/>
  <c r="DH97" i="29" s="1"/>
  <c r="YD100" i="2"/>
  <c r="YD3" i="2"/>
  <c r="WZ3" i="2"/>
  <c r="TN3" i="2"/>
  <c r="ZM83" i="2"/>
  <c r="YH83" i="2"/>
  <c r="RF83" i="2"/>
  <c r="SJ83" i="2"/>
  <c r="AAS83" i="2" s="1"/>
  <c r="VY83" i="2"/>
  <c r="XD83" i="2" s="1"/>
  <c r="P17" i="32"/>
  <c r="YH10" i="2"/>
  <c r="TO60" i="2"/>
  <c r="ML60" i="2"/>
  <c r="Q17" i="32"/>
  <c r="EL23" i="29"/>
  <c r="P18" i="32"/>
  <c r="P19" i="32" s="1"/>
  <c r="DF38" i="29"/>
  <c r="P8" i="32"/>
  <c r="EJ38" i="29"/>
  <c r="EL4" i="29"/>
  <c r="M18" i="28"/>
  <c r="N18" i="28" s="1"/>
  <c r="L18" i="28"/>
  <c r="YH90" i="2"/>
  <c r="EN45" i="29" s="1"/>
  <c r="YH95" i="2"/>
  <c r="U14" i="28"/>
  <c r="T15" i="28"/>
  <c r="I16" i="28"/>
  <c r="G19" i="28"/>
  <c r="P17" i="28"/>
  <c r="EI100" i="29"/>
  <c r="EI3" i="29" s="1"/>
  <c r="DE100" i="29"/>
  <c r="DE3" i="29" s="1"/>
  <c r="ZM10" i="2"/>
  <c r="R18" i="28"/>
  <c r="ZM95" i="2"/>
  <c r="TO16" i="2"/>
  <c r="VY16" i="2" s="1"/>
  <c r="XD16" i="2" s="1"/>
  <c r="TO10" i="2"/>
  <c r="VY10" i="2" s="1"/>
  <c r="XD10" i="2" s="1"/>
  <c r="ZM90" i="2"/>
  <c r="TO56" i="2"/>
  <c r="VY56" i="2" s="1"/>
  <c r="XD56" i="2" s="1"/>
  <c r="DJ30" i="29" s="1"/>
  <c r="TO90" i="2"/>
  <c r="VY90" i="2" s="1"/>
  <c r="XD90" i="2" s="1"/>
  <c r="DJ45" i="29" s="1"/>
  <c r="TO95" i="2"/>
  <c r="VY95" i="2" s="1"/>
  <c r="XD95" i="2" s="1"/>
  <c r="J18" i="28"/>
  <c r="TO61" i="2"/>
  <c r="ML63" i="2"/>
  <c r="ML95" i="2"/>
  <c r="ML56" i="2"/>
  <c r="ML61" i="2"/>
  <c r="ML16" i="2"/>
  <c r="MN11" i="2"/>
  <c r="MN44" i="2"/>
  <c r="MN87" i="2"/>
  <c r="ML84" i="2"/>
  <c r="MO81" i="2"/>
  <c r="MN48" i="2"/>
  <c r="ML10" i="2"/>
  <c r="ML82" i="2"/>
  <c r="TP82" i="2" s="1"/>
  <c r="MN6" i="2"/>
  <c r="MN46" i="2"/>
  <c r="MN47" i="2"/>
  <c r="ML85" i="2"/>
  <c r="ML92" i="2"/>
  <c r="TO92" i="2"/>
  <c r="VY92" i="2" s="1"/>
  <c r="XD92" i="2" s="1"/>
  <c r="MN74" i="2"/>
  <c r="H17" i="28"/>
  <c r="ML79" i="2"/>
  <c r="TO79" i="2"/>
  <c r="VY79" i="2" s="1"/>
  <c r="XD79" i="2" s="1"/>
  <c r="MM67" i="2"/>
  <c r="MN94" i="2"/>
  <c r="MN34" i="2"/>
  <c r="MN88" i="2"/>
  <c r="MM71" i="2"/>
  <c r="TP71" i="2"/>
  <c r="ML90" i="2"/>
  <c r="ML91" i="2"/>
  <c r="TO91" i="2"/>
  <c r="VY91" i="2" s="1"/>
  <c r="XD91" i="2" s="1"/>
  <c r="MN97" i="2"/>
  <c r="TQ97" i="2"/>
  <c r="ML14" i="2"/>
  <c r="TO14" i="2"/>
  <c r="VY14" i="2" s="1"/>
  <c r="XD14" i="2" s="1"/>
  <c r="DJ39" i="29" s="1"/>
  <c r="MO86" i="2"/>
  <c r="TR86" i="2"/>
  <c r="MO80" i="2"/>
  <c r="TR80" i="2"/>
  <c r="MO77" i="2"/>
  <c r="TR77" i="2"/>
  <c r="MO73" i="2"/>
  <c r="TR73" i="2"/>
  <c r="MO70" i="2"/>
  <c r="TR70" i="2"/>
  <c r="MO69" i="2"/>
  <c r="TR69" i="2"/>
  <c r="MO33" i="2"/>
  <c r="TR33" i="2"/>
  <c r="MO66" i="2"/>
  <c r="TR66" i="2"/>
  <c r="MO65" i="2"/>
  <c r="TR65" i="2"/>
  <c r="MO54" i="2"/>
  <c r="TR54" i="2"/>
  <c r="MN7" i="2"/>
  <c r="TQ7" i="2"/>
  <c r="ZM80" i="2"/>
  <c r="YH54" i="2"/>
  <c r="ZM66" i="2"/>
  <c r="YH70" i="2"/>
  <c r="ZM86" i="2"/>
  <c r="YH33" i="2"/>
  <c r="ZM65" i="2"/>
  <c r="ZM70" i="2"/>
  <c r="YH86" i="2"/>
  <c r="YH80" i="2"/>
  <c r="EN80" i="29" s="1"/>
  <c r="ZM33" i="2"/>
  <c r="ZM54" i="2"/>
  <c r="YH65" i="2"/>
  <c r="YH7" i="2"/>
  <c r="ZM7" i="2"/>
  <c r="YH66" i="2"/>
  <c r="RF66" i="2"/>
  <c r="SJ66" i="2"/>
  <c r="AAS66" i="2" s="1"/>
  <c r="VY66" i="2"/>
  <c r="XD66" i="2" s="1"/>
  <c r="RF69" i="2"/>
  <c r="SJ69" i="2"/>
  <c r="AAS69" i="2" s="1"/>
  <c r="VY69" i="2"/>
  <c r="XD69" i="2" s="1"/>
  <c r="RF86" i="2"/>
  <c r="SJ86" i="2"/>
  <c r="AAS86" i="2" s="1"/>
  <c r="VY86" i="2"/>
  <c r="XD86" i="2" s="1"/>
  <c r="SJ80" i="2"/>
  <c r="AAS80" i="2" s="1"/>
  <c r="RF80" i="2"/>
  <c r="VY80" i="2"/>
  <c r="XD80" i="2" s="1"/>
  <c r="DJ80" i="29" s="1"/>
  <c r="RF65" i="2"/>
  <c r="SJ65" i="2"/>
  <c r="AAS65" i="2" s="1"/>
  <c r="VY65" i="2"/>
  <c r="XD65" i="2" s="1"/>
  <c r="RF7" i="2"/>
  <c r="SJ7" i="2"/>
  <c r="AAS7" i="2" s="1"/>
  <c r="VY7" i="2"/>
  <c r="XD7" i="2" s="1"/>
  <c r="SJ70" i="2"/>
  <c r="AAS70" i="2" s="1"/>
  <c r="RF70" i="2"/>
  <c r="VY70" i="2"/>
  <c r="XD70" i="2" s="1"/>
  <c r="ZM73" i="2"/>
  <c r="YH73" i="2"/>
  <c r="RF73" i="2"/>
  <c r="SJ73" i="2"/>
  <c r="AAS73" i="2" s="1"/>
  <c r="VY73" i="2"/>
  <c r="XD73" i="2" s="1"/>
  <c r="ZM69" i="2"/>
  <c r="YH69" i="2"/>
  <c r="YH77" i="2"/>
  <c r="ZM77" i="2"/>
  <c r="RF77" i="2"/>
  <c r="SJ77" i="2"/>
  <c r="AAS77" i="2" s="1"/>
  <c r="VY77" i="2"/>
  <c r="XD77" i="2" s="1"/>
  <c r="RF33" i="2"/>
  <c r="SJ33" i="2"/>
  <c r="AAS33" i="2" s="1"/>
  <c r="VY33" i="2"/>
  <c r="XD33" i="2" s="1"/>
  <c r="SJ54" i="2"/>
  <c r="AAS54" i="2" s="1"/>
  <c r="RF54" i="2"/>
  <c r="VY54" i="2"/>
  <c r="XD54" i="2" s="1"/>
  <c r="ZM47" i="2"/>
  <c r="ZM46" i="2"/>
  <c r="MN72" i="2"/>
  <c r="TQ72" i="2"/>
  <c r="MR89" i="2"/>
  <c r="YH47" i="2"/>
  <c r="YH6" i="2"/>
  <c r="ZM72" i="2"/>
  <c r="YH72" i="2"/>
  <c r="SJ72" i="2"/>
  <c r="AAS72" i="2" s="1"/>
  <c r="RF72" i="2"/>
  <c r="RG72" i="2" s="1"/>
  <c r="VY72" i="2"/>
  <c r="XD72" i="2" s="1"/>
  <c r="MR96" i="2"/>
  <c r="MO15" i="2"/>
  <c r="TR15" i="2"/>
  <c r="MM5" i="2"/>
  <c r="MS68" i="2"/>
  <c r="MS53" i="2"/>
  <c r="MS8" i="2"/>
  <c r="MS64" i="2"/>
  <c r="MO93" i="2"/>
  <c r="TR93" i="2"/>
  <c r="YH93" i="2"/>
  <c r="ZM93" i="2"/>
  <c r="RF93" i="2"/>
  <c r="SJ93" i="2"/>
  <c r="AAS93" i="2" s="1"/>
  <c r="VY93" i="2"/>
  <c r="XD93" i="2" s="1"/>
  <c r="YH14" i="2"/>
  <c r="EN39" i="29" s="1"/>
  <c r="YH46" i="2"/>
  <c r="ZM79" i="2"/>
  <c r="YH79" i="2"/>
  <c r="YG61" i="2"/>
  <c r="EM61" i="29" s="1"/>
  <c r="ZM6" i="2"/>
  <c r="ZL61" i="2"/>
  <c r="ZM14" i="2"/>
  <c r="SJ56" i="2"/>
  <c r="AAS56" i="2" s="1"/>
  <c r="SJ79" i="2"/>
  <c r="AAS79" i="2" s="1"/>
  <c r="SJ89" i="2"/>
  <c r="AAS89" i="2" s="1"/>
  <c r="SJ16" i="2"/>
  <c r="AAS16" i="2" s="1"/>
  <c r="VY47" i="2"/>
  <c r="XD47" i="2" s="1"/>
  <c r="SJ8" i="2"/>
  <c r="AAS8" i="2" s="1"/>
  <c r="YH75" i="2"/>
  <c r="YH87" i="2"/>
  <c r="YI24" i="2"/>
  <c r="YH91" i="2"/>
  <c r="YH94" i="2"/>
  <c r="YH34" i="2"/>
  <c r="YI44" i="2"/>
  <c r="YI48" i="2"/>
  <c r="YI53" i="2"/>
  <c r="YI11" i="2"/>
  <c r="ZM16" i="2"/>
  <c r="ZM92" i="2"/>
  <c r="ZM84" i="2"/>
  <c r="ZM82" i="2"/>
  <c r="YI74" i="2"/>
  <c r="YI64" i="2"/>
  <c r="YI81" i="2"/>
  <c r="YG60" i="2"/>
  <c r="EM50" i="29" s="1"/>
  <c r="YG68" i="2"/>
  <c r="ZM8" i="2"/>
  <c r="YH89" i="2"/>
  <c r="ZM56" i="2"/>
  <c r="ZM85" i="2"/>
  <c r="ZM96" i="2"/>
  <c r="ZM71" i="2"/>
  <c r="ZM97" i="2"/>
  <c r="ZM15" i="2"/>
  <c r="YH15" i="2"/>
  <c r="RF15" i="2"/>
  <c r="RG15" i="2" s="1"/>
  <c r="SJ15" i="2"/>
  <c r="AAS15" i="2" s="1"/>
  <c r="VY15" i="2"/>
  <c r="XD15" i="2" s="1"/>
  <c r="YH97" i="2"/>
  <c r="RF97" i="2"/>
  <c r="RG97" i="2" s="1"/>
  <c r="SJ97" i="2"/>
  <c r="AAS97" i="2" s="1"/>
  <c r="VY97" i="2"/>
  <c r="XD97" i="2" s="1"/>
  <c r="YH71" i="2"/>
  <c r="EN37" i="29" s="1"/>
  <c r="SJ71" i="2"/>
  <c r="AAS71" i="2" s="1"/>
  <c r="RF71" i="2"/>
  <c r="RG71" i="2" s="1"/>
  <c r="VY71" i="2"/>
  <c r="XD71" i="2" s="1"/>
  <c r="DJ37" i="29" s="1"/>
  <c r="YH82" i="2"/>
  <c r="EN9" i="29" s="1"/>
  <c r="YH96" i="2"/>
  <c r="VY89" i="2"/>
  <c r="XD89" i="2" s="1"/>
  <c r="YH85" i="2"/>
  <c r="EN36" i="29" s="1"/>
  <c r="YH92" i="2"/>
  <c r="YH16" i="2"/>
  <c r="YH84" i="2"/>
  <c r="EN85" i="29" s="1"/>
  <c r="ZM89" i="2"/>
  <c r="YH56" i="2"/>
  <c r="EN30" i="29" s="1"/>
  <c r="VY96" i="2"/>
  <c r="XD96" i="2" s="1"/>
  <c r="VY8" i="2"/>
  <c r="XD8" i="2" s="1"/>
  <c r="DJ22" i="29" s="1"/>
  <c r="YH8" i="2"/>
  <c r="VY82" i="2"/>
  <c r="XD82" i="2" s="1"/>
  <c r="DJ9" i="29" s="1"/>
  <c r="SJ92" i="2"/>
  <c r="AAS92" i="2" s="1"/>
  <c r="YE67" i="2"/>
  <c r="EK88" i="29" s="1"/>
  <c r="ZJ67" i="2"/>
  <c r="ZJ3" i="2" s="1"/>
  <c r="ZN11" i="2"/>
  <c r="ZN53" i="2"/>
  <c r="ZN24" i="2"/>
  <c r="ZL68" i="2"/>
  <c r="ZM91" i="2"/>
  <c r="ZN81" i="2"/>
  <c r="ZM34" i="2"/>
  <c r="ZN48" i="2"/>
  <c r="ZM94" i="2"/>
  <c r="ZL60" i="2"/>
  <c r="ZM87" i="2"/>
  <c r="ZN64" i="2"/>
  <c r="ZN44" i="2"/>
  <c r="VX5" i="2"/>
  <c r="ZM75" i="2"/>
  <c r="ZN74" i="2"/>
  <c r="RF85" i="2"/>
  <c r="RG85" i="2" s="1"/>
  <c r="SJ85" i="2"/>
  <c r="AAS85" i="2" s="1"/>
  <c r="RF8" i="2"/>
  <c r="RG8" i="2" s="1"/>
  <c r="RF75" i="2"/>
  <c r="RF91" i="2"/>
  <c r="RG91" i="2" s="1"/>
  <c r="RF6" i="2"/>
  <c r="RG6" i="2" s="1"/>
  <c r="RG24" i="2"/>
  <c r="RF14" i="2"/>
  <c r="RG14" i="2" s="1"/>
  <c r="RF34" i="2"/>
  <c r="RG34" i="2" s="1"/>
  <c r="RF94" i="2"/>
  <c r="RG94" i="2" s="1"/>
  <c r="RF46" i="2"/>
  <c r="RG46" i="2" s="1"/>
  <c r="RF79" i="2"/>
  <c r="RG79" i="2" s="1"/>
  <c r="RF84" i="2"/>
  <c r="SJ84" i="2"/>
  <c r="AAS84" i="2" s="1"/>
  <c r="SK90" i="2"/>
  <c r="AAT90" i="2" s="1"/>
  <c r="RF89" i="2"/>
  <c r="RG89" i="2" s="1"/>
  <c r="RF92" i="2"/>
  <c r="RG92" i="2" s="1"/>
  <c r="RF16" i="2"/>
  <c r="RG16" i="2" s="1"/>
  <c r="RF47" i="2"/>
  <c r="RG47" i="2" s="1"/>
  <c r="RF87" i="2"/>
  <c r="RG87" i="2" s="1"/>
  <c r="RF56" i="2"/>
  <c r="RG56" i="2" s="1"/>
  <c r="RF96" i="2"/>
  <c r="RG96" i="2" s="1"/>
  <c r="SJ96" i="2"/>
  <c r="AAS96" i="2" s="1"/>
  <c r="RF82" i="2"/>
  <c r="RG82" i="2" s="1"/>
  <c r="SJ82" i="2"/>
  <c r="AAS82" i="2" s="1"/>
  <c r="RE68" i="2"/>
  <c r="SI68" i="2"/>
  <c r="AAR68" i="2" s="1"/>
  <c r="RE61" i="2"/>
  <c r="SI61" i="2"/>
  <c r="AAR61" i="2" s="1"/>
  <c r="RE60" i="2"/>
  <c r="VX60" i="2"/>
  <c r="XC60" i="2" s="1"/>
  <c r="DI50" i="29" s="1"/>
  <c r="SI60" i="2"/>
  <c r="AAR60" i="2" s="1"/>
  <c r="VX68" i="2"/>
  <c r="XC68" i="2" s="1"/>
  <c r="RE5" i="2"/>
  <c r="SI5" i="2"/>
  <c r="AAR5" i="2" s="1"/>
  <c r="VX61" i="2"/>
  <c r="XC61" i="2" s="1"/>
  <c r="DI58" i="29" s="1"/>
  <c r="TP24" i="2"/>
  <c r="VZ24" i="2" s="1"/>
  <c r="XE24" i="2" s="1"/>
  <c r="TP67" i="2"/>
  <c r="TP5" i="2"/>
  <c r="TP74" i="2"/>
  <c r="VZ74" i="2" s="1"/>
  <c r="XE74" i="2" s="1"/>
  <c r="TP11" i="2"/>
  <c r="VZ11" i="2" s="1"/>
  <c r="XE11" i="2" s="1"/>
  <c r="TP44" i="2"/>
  <c r="VZ44" i="2" s="1"/>
  <c r="XE44" i="2" s="1"/>
  <c r="TP88" i="2"/>
  <c r="TP53" i="2"/>
  <c r="VZ53" i="2" s="1"/>
  <c r="XE53" i="2" s="1"/>
  <c r="TP64" i="2"/>
  <c r="VZ64" i="2" s="1"/>
  <c r="XE64" i="2" s="1"/>
  <c r="TP48" i="2"/>
  <c r="VZ48" i="2" s="1"/>
  <c r="XE48" i="2" s="1"/>
  <c r="TP96" i="2"/>
  <c r="OW67" i="2"/>
  <c r="XA67" i="2"/>
  <c r="RD67" i="2"/>
  <c r="RD3" i="2" s="1"/>
  <c r="SH67" i="2"/>
  <c r="SH3" i="2" s="1"/>
  <c r="VW67" i="2"/>
  <c r="VW3" i="2" s="1"/>
  <c r="VZ81" i="2"/>
  <c r="XE81" i="2" s="1"/>
  <c r="SJ46" i="2"/>
  <c r="AAS46" i="2" s="1"/>
  <c r="SJ14" i="2"/>
  <c r="AAS14" i="2" s="1"/>
  <c r="SK24" i="2"/>
  <c r="AAT24" i="2" s="1"/>
  <c r="SK63" i="2"/>
  <c r="AAT63" i="2" s="1"/>
  <c r="SK11" i="2"/>
  <c r="AAT11" i="2" s="1"/>
  <c r="SJ6" i="2"/>
  <c r="AAS6" i="2" s="1"/>
  <c r="VY46" i="2"/>
  <c r="XD46" i="2" s="1"/>
  <c r="VY6" i="2"/>
  <c r="XD6" i="2" s="1"/>
  <c r="SJ91" i="2"/>
  <c r="AAS91" i="2" s="1"/>
  <c r="SK74" i="2"/>
  <c r="AAT74" i="2" s="1"/>
  <c r="SK95" i="2"/>
  <c r="AAT95" i="2" s="1"/>
  <c r="SK53" i="2"/>
  <c r="AAT53" i="2" s="1"/>
  <c r="SK81" i="2"/>
  <c r="AAT81" i="2" s="1"/>
  <c r="SJ75" i="2"/>
  <c r="AAS75" i="2" s="1"/>
  <c r="SK10" i="2"/>
  <c r="AAT10" i="2" s="1"/>
  <c r="SJ34" i="2"/>
  <c r="AAS34" i="2" s="1"/>
  <c r="SJ47" i="2"/>
  <c r="AAS47" i="2" s="1"/>
  <c r="SJ94" i="2"/>
  <c r="AAS94" i="2" s="1"/>
  <c r="VY94" i="2"/>
  <c r="XD94" i="2" s="1"/>
  <c r="SK64" i="2"/>
  <c r="AAT64" i="2" s="1"/>
  <c r="SK44" i="2"/>
  <c r="AAT44" i="2" s="1"/>
  <c r="SK48" i="2"/>
  <c r="AAT48" i="2" s="1"/>
  <c r="SJ87" i="2"/>
  <c r="AAS87" i="2" s="1"/>
  <c r="VY34" i="2"/>
  <c r="XD34" i="2" s="1"/>
  <c r="VY87" i="2"/>
  <c r="XD87" i="2" s="1"/>
  <c r="TQ94" i="2"/>
  <c r="TQ46" i="2"/>
  <c r="TQ87" i="2"/>
  <c r="TQ6" i="2"/>
  <c r="TQ64" i="2"/>
  <c r="TQ34" i="2"/>
  <c r="TQ8" i="2"/>
  <c r="TQ47" i="2"/>
  <c r="VZ59" i="2" l="1"/>
  <c r="XE59" i="2" s="1"/>
  <c r="ZO59" i="2" s="1"/>
  <c r="RG59" i="2"/>
  <c r="SK59" i="2"/>
  <c r="AAT59" i="2" s="1"/>
  <c r="MN59" i="2"/>
  <c r="TQ59" i="2"/>
  <c r="DI61" i="29"/>
  <c r="DI79" i="29"/>
  <c r="EM79" i="29"/>
  <c r="DG10" i="29"/>
  <c r="DG88" i="29"/>
  <c r="EK67" i="29"/>
  <c r="EK10" i="29"/>
  <c r="DI73" i="29"/>
  <c r="EM73" i="29"/>
  <c r="DI60" i="29"/>
  <c r="EM60" i="29"/>
  <c r="EM44" i="29"/>
  <c r="DI44" i="29"/>
  <c r="DG68" i="29"/>
  <c r="DG67" i="29"/>
  <c r="DI42" i="29"/>
  <c r="EM42" i="29"/>
  <c r="EM84" i="29"/>
  <c r="DI84" i="29"/>
  <c r="DH95" i="29"/>
  <c r="EK90" i="29"/>
  <c r="EK68" i="29"/>
  <c r="EL95" i="29"/>
  <c r="DG56" i="29"/>
  <c r="DG90" i="29"/>
  <c r="DI92" i="29"/>
  <c r="EM92" i="29"/>
  <c r="EK74" i="29"/>
  <c r="EK56" i="29"/>
  <c r="DG53" i="29"/>
  <c r="DG74" i="29"/>
  <c r="DI82" i="29"/>
  <c r="EM75" i="29"/>
  <c r="DI75" i="29"/>
  <c r="EM82" i="29"/>
  <c r="EL96" i="29"/>
  <c r="DH96" i="29"/>
  <c r="EK81" i="29"/>
  <c r="EK53" i="29"/>
  <c r="EM8" i="29"/>
  <c r="DI8" i="29"/>
  <c r="EM86" i="29"/>
  <c r="DJ15" i="29"/>
  <c r="EM63" i="29"/>
  <c r="DI46" i="29"/>
  <c r="DG93" i="29"/>
  <c r="DG81" i="29"/>
  <c r="EN15" i="29"/>
  <c r="EM46" i="29"/>
  <c r="DI63" i="29"/>
  <c r="DI86" i="29"/>
  <c r="EL97" i="29"/>
  <c r="ML3" i="2"/>
  <c r="OX66" i="2"/>
  <c r="OW3" i="2"/>
  <c r="YI88" i="2"/>
  <c r="ZN88" i="2"/>
  <c r="DJ47" i="29"/>
  <c r="EK33" i="29"/>
  <c r="EK93" i="29"/>
  <c r="EM72" i="29"/>
  <c r="EN47" i="29"/>
  <c r="DI72" i="29"/>
  <c r="DH6" i="29"/>
  <c r="DH98" i="29"/>
  <c r="EM64" i="29"/>
  <c r="DG34" i="29"/>
  <c r="DG33" i="29"/>
  <c r="DI64" i="29"/>
  <c r="EL94" i="29"/>
  <c r="EL6" i="29"/>
  <c r="EM48" i="29"/>
  <c r="DI48" i="29"/>
  <c r="YH88" i="2"/>
  <c r="ZM88" i="2"/>
  <c r="EK5" i="29"/>
  <c r="EK34" i="29"/>
  <c r="SJ88" i="2"/>
  <c r="AAS88" i="2" s="1"/>
  <c r="RF88" i="2"/>
  <c r="O29" i="32"/>
  <c r="G20" i="28"/>
  <c r="J20" i="28" s="1"/>
  <c r="RD100" i="2"/>
  <c r="S27" i="32" s="1"/>
  <c r="ZN63" i="2"/>
  <c r="MN83" i="2"/>
  <c r="TQ83" i="2"/>
  <c r="DG14" i="29"/>
  <c r="DG5" i="29"/>
  <c r="DJ54" i="29"/>
  <c r="EN16" i="29"/>
  <c r="DJ71" i="29"/>
  <c r="EN69" i="29"/>
  <c r="DJ69" i="29"/>
  <c r="EN66" i="29"/>
  <c r="EN71" i="29"/>
  <c r="EN70" i="29"/>
  <c r="TP84" i="2"/>
  <c r="VZ84" i="2" s="1"/>
  <c r="XE84" i="2" s="1"/>
  <c r="DK85" i="29" s="1"/>
  <c r="DJ83" i="29"/>
  <c r="DI91" i="29"/>
  <c r="EN54" i="29"/>
  <c r="DJ77" i="29"/>
  <c r="EN77" i="29"/>
  <c r="DJ70" i="29"/>
  <c r="DJ89" i="29"/>
  <c r="DJ65" i="29"/>
  <c r="DJ66" i="29"/>
  <c r="EN89" i="29"/>
  <c r="EN65" i="29"/>
  <c r="TP63" i="2"/>
  <c r="VZ63" i="2" s="1"/>
  <c r="XE63" i="2" s="1"/>
  <c r="ZO63" i="2" s="1"/>
  <c r="EN83" i="29"/>
  <c r="DH7" i="29"/>
  <c r="DH94" i="29"/>
  <c r="EM91" i="29"/>
  <c r="DJ28" i="29"/>
  <c r="EN18" i="29"/>
  <c r="EL51" i="29"/>
  <c r="EL7" i="29"/>
  <c r="EN28" i="29"/>
  <c r="EK20" i="29"/>
  <c r="EK14" i="29"/>
  <c r="DJ18" i="29"/>
  <c r="EM52" i="29"/>
  <c r="EM58" i="29"/>
  <c r="EN17" i="29"/>
  <c r="EN22" i="29"/>
  <c r="DJ19" i="29"/>
  <c r="EN26" i="29"/>
  <c r="P28" i="32"/>
  <c r="DJ29" i="29"/>
  <c r="DJ17" i="29"/>
  <c r="DI23" i="29"/>
  <c r="DI52" i="29"/>
  <c r="DJ36" i="29"/>
  <c r="EN19" i="29"/>
  <c r="DJ55" i="29"/>
  <c r="EN41" i="29"/>
  <c r="DJ26" i="29"/>
  <c r="EN35" i="29"/>
  <c r="EN25" i="29"/>
  <c r="EN87" i="29"/>
  <c r="P12" i="32"/>
  <c r="EN43" i="29"/>
  <c r="EN12" i="29"/>
  <c r="DJ87" i="29"/>
  <c r="DJ13" i="29"/>
  <c r="DJ59" i="29"/>
  <c r="EN40" i="29"/>
  <c r="DJ35" i="29"/>
  <c r="EN21" i="29"/>
  <c r="EN57" i="29"/>
  <c r="DJ24" i="29"/>
  <c r="EM11" i="29"/>
  <c r="EM32" i="29"/>
  <c r="EN31" i="29"/>
  <c r="DJ43" i="29"/>
  <c r="MM75" i="2"/>
  <c r="TP75" i="2"/>
  <c r="VZ75" i="2" s="1"/>
  <c r="XE75" i="2" s="1"/>
  <c r="DI11" i="29"/>
  <c r="DI32" i="29"/>
  <c r="EN55" i="29"/>
  <c r="DJ16" i="29"/>
  <c r="TP92" i="2"/>
  <c r="VZ92" i="2" s="1"/>
  <c r="XE92" i="2" s="1"/>
  <c r="DJ27" i="29"/>
  <c r="DJ31" i="29"/>
  <c r="DJ25" i="29"/>
  <c r="EM49" i="29"/>
  <c r="EN13" i="29"/>
  <c r="EN59" i="29"/>
  <c r="EN62" i="29"/>
  <c r="DJ21" i="29"/>
  <c r="DJ57" i="29"/>
  <c r="DH4" i="29"/>
  <c r="DH51" i="29"/>
  <c r="DJ40" i="29"/>
  <c r="DJ41" i="29"/>
  <c r="XA100" i="2"/>
  <c r="Q12" i="32" s="1"/>
  <c r="DG20" i="29"/>
  <c r="DI49" i="29"/>
  <c r="DJ62" i="29"/>
  <c r="EN24" i="29"/>
  <c r="TP85" i="2"/>
  <c r="VZ85" i="2" s="1"/>
  <c r="XE85" i="2" s="1"/>
  <c r="O13" i="32"/>
  <c r="DJ12" i="29"/>
  <c r="EN27" i="29"/>
  <c r="EN29" i="29"/>
  <c r="YG5" i="2"/>
  <c r="EM97" i="29" s="1"/>
  <c r="ZL5" i="2"/>
  <c r="AAQ67" i="2"/>
  <c r="AAQ3" i="2" s="1"/>
  <c r="XC5" i="2"/>
  <c r="DI97" i="29" s="1"/>
  <c r="YE100" i="2"/>
  <c r="YE3" i="2"/>
  <c r="XA3" i="2"/>
  <c r="TO3" i="2"/>
  <c r="YI83" i="2"/>
  <c r="RG83" i="2"/>
  <c r="SK83" i="2"/>
  <c r="AAT83" i="2" s="1"/>
  <c r="VZ83" i="2"/>
  <c r="XE83" i="2" s="1"/>
  <c r="ZN83" i="2"/>
  <c r="TP60" i="2"/>
  <c r="MM60" i="2"/>
  <c r="Q18" i="32"/>
  <c r="Q19" i="32" s="1"/>
  <c r="EM23" i="29"/>
  <c r="DI4" i="29"/>
  <c r="DG38" i="29"/>
  <c r="Q8" i="32"/>
  <c r="EK38" i="29"/>
  <c r="M19" i="28"/>
  <c r="L19" i="28"/>
  <c r="ZN92" i="2"/>
  <c r="YI95" i="2"/>
  <c r="ZN47" i="2"/>
  <c r="YI90" i="2"/>
  <c r="EO45" i="29" s="1"/>
  <c r="U15" i="28"/>
  <c r="T16" i="28"/>
  <c r="YI10" i="2"/>
  <c r="DF100" i="29"/>
  <c r="DF3" i="29" s="1"/>
  <c r="EJ100" i="29"/>
  <c r="EJ3" i="29" s="1"/>
  <c r="I17" i="28"/>
  <c r="TP90" i="2"/>
  <c r="VZ90" i="2" s="1"/>
  <c r="XE90" i="2" s="1"/>
  <c r="DK45" i="29" s="1"/>
  <c r="ZN90" i="2"/>
  <c r="ZN10" i="2"/>
  <c r="R19" i="28"/>
  <c r="ZN95" i="2"/>
  <c r="P18" i="28"/>
  <c r="J19" i="28"/>
  <c r="TP10" i="2"/>
  <c r="VZ10" i="2" s="1"/>
  <c r="XE10" i="2" s="1"/>
  <c r="TP79" i="2"/>
  <c r="VZ79" i="2" s="1"/>
  <c r="XE79" i="2" s="1"/>
  <c r="TP61" i="2"/>
  <c r="MM63" i="2"/>
  <c r="YI47" i="2"/>
  <c r="YI92" i="2"/>
  <c r="MM95" i="2"/>
  <c r="TP95" i="2"/>
  <c r="VZ95" i="2" s="1"/>
  <c r="XE95" i="2" s="1"/>
  <c r="MM14" i="2"/>
  <c r="TP14" i="2"/>
  <c r="VZ14" i="2" s="1"/>
  <c r="XE14" i="2" s="1"/>
  <c r="DK39" i="29" s="1"/>
  <c r="MM91" i="2"/>
  <c r="TP91" i="2"/>
  <c r="VZ91" i="2" s="1"/>
  <c r="XE91" i="2" s="1"/>
  <c r="MM79" i="2"/>
  <c r="MM92" i="2"/>
  <c r="MM85" i="2"/>
  <c r="MO47" i="2"/>
  <c r="MO46" i="2"/>
  <c r="MO6" i="2"/>
  <c r="MM82" i="2"/>
  <c r="TQ82" i="2" s="1"/>
  <c r="MM10" i="2"/>
  <c r="MO48" i="2"/>
  <c r="MP81" i="2"/>
  <c r="MM84" i="2"/>
  <c r="MO87" i="2"/>
  <c r="MO44" i="2"/>
  <c r="MO11" i="2"/>
  <c r="MM16" i="2"/>
  <c r="TP16" i="2"/>
  <c r="VZ16" i="2" s="1"/>
  <c r="XE16" i="2" s="1"/>
  <c r="MM61" i="2"/>
  <c r="MM56" i="2"/>
  <c r="TP56" i="2"/>
  <c r="VZ56" i="2" s="1"/>
  <c r="XE56" i="2" s="1"/>
  <c r="DK30" i="29" s="1"/>
  <c r="MO97" i="2"/>
  <c r="TR97" i="2"/>
  <c r="MM90" i="2"/>
  <c r="MN71" i="2"/>
  <c r="TQ71" i="2"/>
  <c r="MO88" i="2"/>
  <c r="MO34" i="2"/>
  <c r="MO94" i="2"/>
  <c r="MN67" i="2"/>
  <c r="MO74" i="2"/>
  <c r="MP86" i="2"/>
  <c r="TS86" i="2"/>
  <c r="MP80" i="2"/>
  <c r="TS80" i="2"/>
  <c r="MP77" i="2"/>
  <c r="TS77" i="2"/>
  <c r="MP73" i="2"/>
  <c r="TS73" i="2"/>
  <c r="MP33" i="2"/>
  <c r="TS33" i="2"/>
  <c r="MP69" i="2"/>
  <c r="TS69" i="2"/>
  <c r="MP70" i="2"/>
  <c r="TS70" i="2"/>
  <c r="MP66" i="2"/>
  <c r="TS66" i="2"/>
  <c r="MP65" i="2"/>
  <c r="TS65" i="2"/>
  <c r="MP54" i="2"/>
  <c r="TS54" i="2"/>
  <c r="MO7" i="2"/>
  <c r="TR7" i="2"/>
  <c r="YI54" i="2"/>
  <c r="YI70" i="2"/>
  <c r="YI33" i="2"/>
  <c r="YI80" i="2"/>
  <c r="EO80" i="29" s="1"/>
  <c r="ZN54" i="2"/>
  <c r="ZN33" i="2"/>
  <c r="ZN70" i="2"/>
  <c r="YI86" i="2"/>
  <c r="YI65" i="2"/>
  <c r="ZN80" i="2"/>
  <c r="ZN86" i="2"/>
  <c r="RG33" i="2"/>
  <c r="SK33" i="2"/>
  <c r="AAT33" i="2" s="1"/>
  <c r="VZ33" i="2"/>
  <c r="XE33" i="2" s="1"/>
  <c r="ZN77" i="2"/>
  <c r="YI77" i="2"/>
  <c r="YI73" i="2"/>
  <c r="ZN73" i="2"/>
  <c r="RG73" i="2"/>
  <c r="SK73" i="2"/>
  <c r="AAT73" i="2" s="1"/>
  <c r="VZ73" i="2"/>
  <c r="XE73" i="2" s="1"/>
  <c r="YI7" i="2"/>
  <c r="ZN7" i="2"/>
  <c r="RG7" i="2"/>
  <c r="SK7" i="2"/>
  <c r="AAT7" i="2" s="1"/>
  <c r="VZ7" i="2"/>
  <c r="XE7" i="2" s="1"/>
  <c r="ZN65" i="2"/>
  <c r="RG80" i="2"/>
  <c r="SK80" i="2"/>
  <c r="AAT80" i="2" s="1"/>
  <c r="VZ80" i="2"/>
  <c r="XE80" i="2" s="1"/>
  <c r="DK80" i="29" s="1"/>
  <c r="RG54" i="2"/>
  <c r="SK54" i="2"/>
  <c r="AAT54" i="2" s="1"/>
  <c r="VZ54" i="2"/>
  <c r="XE54" i="2" s="1"/>
  <c r="RG77" i="2"/>
  <c r="SK77" i="2"/>
  <c r="AAT77" i="2" s="1"/>
  <c r="VZ77" i="2"/>
  <c r="XE77" i="2" s="1"/>
  <c r="RG70" i="2"/>
  <c r="SK70" i="2"/>
  <c r="AAT70" i="2" s="1"/>
  <c r="VZ70" i="2"/>
  <c r="XE70" i="2" s="1"/>
  <c r="RG65" i="2"/>
  <c r="SK65" i="2"/>
  <c r="AAT65" i="2" s="1"/>
  <c r="VZ65" i="2"/>
  <c r="XE65" i="2" s="1"/>
  <c r="RG86" i="2"/>
  <c r="SK86" i="2"/>
  <c r="AAT86" i="2" s="1"/>
  <c r="VZ86" i="2"/>
  <c r="XE86" i="2" s="1"/>
  <c r="YI69" i="2"/>
  <c r="ZN69" i="2"/>
  <c r="RG69" i="2"/>
  <c r="SK69" i="2"/>
  <c r="AAT69" i="2" s="1"/>
  <c r="VZ69" i="2"/>
  <c r="XE69" i="2" s="1"/>
  <c r="YI66" i="2"/>
  <c r="ZN66" i="2"/>
  <c r="RG66" i="2"/>
  <c r="SK66" i="2"/>
  <c r="AAT66" i="2" s="1"/>
  <c r="VZ66" i="2"/>
  <c r="XE66" i="2" s="1"/>
  <c r="MO72" i="2"/>
  <c r="TR72" i="2"/>
  <c r="H18" i="28"/>
  <c r="MS89" i="2"/>
  <c r="YI72" i="2"/>
  <c r="ZN72" i="2"/>
  <c r="SK72" i="2"/>
  <c r="AAT72" i="2" s="1"/>
  <c r="VZ72" i="2"/>
  <c r="XE72" i="2" s="1"/>
  <c r="MT64" i="2"/>
  <c r="MT8" i="2"/>
  <c r="MT53" i="2"/>
  <c r="MT68" i="2"/>
  <c r="MN5" i="2"/>
  <c r="MP93" i="2"/>
  <c r="TS93" i="2"/>
  <c r="MP15" i="2"/>
  <c r="TS15" i="2"/>
  <c r="MS96" i="2"/>
  <c r="ZN93" i="2"/>
  <c r="YI93" i="2"/>
  <c r="SK93" i="2"/>
  <c r="AAT93" i="2" s="1"/>
  <c r="RG93" i="2"/>
  <c r="VZ93" i="2"/>
  <c r="XE93" i="2" s="1"/>
  <c r="YI75" i="2"/>
  <c r="ZN75" i="2"/>
  <c r="VY60" i="2"/>
  <c r="XD60" i="2" s="1"/>
  <c r="DJ50" i="29" s="1"/>
  <c r="SK89" i="2"/>
  <c r="AAT89" i="2" s="1"/>
  <c r="SK92" i="2"/>
  <c r="AAT92" i="2" s="1"/>
  <c r="VZ8" i="2"/>
  <c r="XE8" i="2" s="1"/>
  <c r="YI87" i="2"/>
  <c r="YI6" i="2"/>
  <c r="YJ81" i="2"/>
  <c r="YJ48" i="2"/>
  <c r="YJ64" i="2"/>
  <c r="YJ53" i="2"/>
  <c r="YJ74" i="2"/>
  <c r="YJ24" i="2"/>
  <c r="YH68" i="2"/>
  <c r="YH60" i="2"/>
  <c r="EN50" i="29" s="1"/>
  <c r="YI79" i="2"/>
  <c r="YI91" i="2"/>
  <c r="YI84" i="2"/>
  <c r="EO85" i="29" s="1"/>
  <c r="ZN16" i="2"/>
  <c r="ZN82" i="2"/>
  <c r="YI56" i="2"/>
  <c r="EO30" i="29" s="1"/>
  <c r="YI96" i="2"/>
  <c r="YI71" i="2"/>
  <c r="EO37" i="29" s="1"/>
  <c r="ZN97" i="2"/>
  <c r="ZN15" i="2"/>
  <c r="YI34" i="2"/>
  <c r="YI94" i="2"/>
  <c r="YI14" i="2"/>
  <c r="EO39" i="29" s="1"/>
  <c r="YI46" i="2"/>
  <c r="YJ44" i="2"/>
  <c r="YJ11" i="2"/>
  <c r="YH61" i="2"/>
  <c r="YI85" i="2"/>
  <c r="ZN8" i="2"/>
  <c r="ZN89" i="2"/>
  <c r="YI15" i="2"/>
  <c r="SK15" i="2"/>
  <c r="AAT15" i="2" s="1"/>
  <c r="VZ15" i="2"/>
  <c r="XE15" i="2" s="1"/>
  <c r="YI97" i="2"/>
  <c r="SK97" i="2"/>
  <c r="AAT97" i="2" s="1"/>
  <c r="VZ97" i="2"/>
  <c r="XE97" i="2" s="1"/>
  <c r="SK71" i="2"/>
  <c r="AAT71" i="2" s="1"/>
  <c r="VZ71" i="2"/>
  <c r="XE71" i="2" s="1"/>
  <c r="DK37" i="29" s="1"/>
  <c r="ZN71" i="2"/>
  <c r="YI89" i="2"/>
  <c r="ZN56" i="2"/>
  <c r="SK8" i="2"/>
  <c r="AAT8" i="2" s="1"/>
  <c r="YI82" i="2"/>
  <c r="VZ89" i="2"/>
  <c r="XE89" i="2" s="1"/>
  <c r="ZN96" i="2"/>
  <c r="YI8" i="2"/>
  <c r="YI16" i="2"/>
  <c r="VZ82" i="2"/>
  <c r="XE82" i="2" s="1"/>
  <c r="SK16" i="2"/>
  <c r="AAT16" i="2" s="1"/>
  <c r="ZN85" i="2"/>
  <c r="ZO53" i="2"/>
  <c r="ZO48" i="2"/>
  <c r="ZM68" i="2"/>
  <c r="ZN6" i="2"/>
  <c r="ZN14" i="2"/>
  <c r="ZO11" i="2"/>
  <c r="ZO74" i="2"/>
  <c r="ZO24" i="2"/>
  <c r="ZN84" i="2"/>
  <c r="ZM61" i="2"/>
  <c r="YF67" i="2"/>
  <c r="EL88" i="29" s="1"/>
  <c r="ZK67" i="2"/>
  <c r="ZK3" i="2" s="1"/>
  <c r="ZN94" i="2"/>
  <c r="ZN79" i="2"/>
  <c r="ZN87" i="2"/>
  <c r="ZN46" i="2"/>
  <c r="ZN91" i="2"/>
  <c r="ZO44" i="2"/>
  <c r="ZO64" i="2"/>
  <c r="ZM60" i="2"/>
  <c r="ZN34" i="2"/>
  <c r="ZO81" i="2"/>
  <c r="SK56" i="2"/>
  <c r="AAT56" i="2" s="1"/>
  <c r="VZ96" i="2"/>
  <c r="XE96" i="2" s="1"/>
  <c r="SK82" i="2"/>
  <c r="AAT82" i="2" s="1"/>
  <c r="RG84" i="2"/>
  <c r="SK84" i="2"/>
  <c r="AAT84" i="2" s="1"/>
  <c r="RH74" i="2"/>
  <c r="RH44" i="2"/>
  <c r="RH90" i="2"/>
  <c r="RH53" i="2"/>
  <c r="RH24" i="2"/>
  <c r="RG75" i="2"/>
  <c r="SL90" i="2"/>
  <c r="AAU90" i="2" s="1"/>
  <c r="VZ6" i="2"/>
  <c r="XE6" i="2" s="1"/>
  <c r="SK79" i="2"/>
  <c r="AAT79" i="2" s="1"/>
  <c r="SK96" i="2"/>
  <c r="AAT96" i="2" s="1"/>
  <c r="RH64" i="2"/>
  <c r="RH48" i="2"/>
  <c r="RH81" i="2"/>
  <c r="RH10" i="2"/>
  <c r="RH11" i="2"/>
  <c r="RH95" i="2"/>
  <c r="RH63" i="2"/>
  <c r="SK85" i="2"/>
  <c r="AAT85" i="2" s="1"/>
  <c r="RF60" i="2"/>
  <c r="RG60" i="2" s="1"/>
  <c r="SJ60" i="2"/>
  <c r="AAS60" i="2" s="1"/>
  <c r="RF61" i="2"/>
  <c r="RG61" i="2" s="1"/>
  <c r="SJ61" i="2"/>
  <c r="AAS61" i="2" s="1"/>
  <c r="RF68" i="2"/>
  <c r="RG68" i="2" s="1"/>
  <c r="SJ68" i="2"/>
  <c r="AAS68" i="2" s="1"/>
  <c r="VY68" i="2"/>
  <c r="XD68" i="2" s="1"/>
  <c r="DJ86" i="29" s="1"/>
  <c r="VY61" i="2"/>
  <c r="XD61" i="2" s="1"/>
  <c r="DJ58" i="29" s="1"/>
  <c r="RF5" i="2"/>
  <c r="SJ5" i="2"/>
  <c r="AAS5" i="2" s="1"/>
  <c r="VY5" i="2"/>
  <c r="TQ96" i="2"/>
  <c r="TQ24" i="2"/>
  <c r="WA24" i="2" s="1"/>
  <c r="XF24" i="2" s="1"/>
  <c r="TQ67" i="2"/>
  <c r="TQ81" i="2"/>
  <c r="WA81" i="2" s="1"/>
  <c r="XF81" i="2" s="1"/>
  <c r="TQ53" i="2"/>
  <c r="WA53" i="2" s="1"/>
  <c r="XF53" i="2" s="1"/>
  <c r="TQ5" i="2"/>
  <c r="TQ11" i="2"/>
  <c r="WA11" i="2" s="1"/>
  <c r="XF11" i="2" s="1"/>
  <c r="TQ74" i="2"/>
  <c r="WA74" i="2" s="1"/>
  <c r="XF74" i="2" s="1"/>
  <c r="XB67" i="2"/>
  <c r="RE67" i="2"/>
  <c r="RE3" i="2" s="1"/>
  <c r="SI67" i="2"/>
  <c r="SI3" i="2" s="1"/>
  <c r="VX67" i="2"/>
  <c r="VX3" i="2" s="1"/>
  <c r="OX67" i="2"/>
  <c r="TQ89" i="2"/>
  <c r="TQ48" i="2"/>
  <c r="WA48" i="2" s="1"/>
  <c r="XF48" i="2" s="1"/>
  <c r="TQ68" i="2"/>
  <c r="TQ88" i="2"/>
  <c r="TQ44" i="2"/>
  <c r="WA44" i="2" s="1"/>
  <c r="XF44" i="2" s="1"/>
  <c r="WA64" i="2"/>
  <c r="XF64" i="2" s="1"/>
  <c r="SK87" i="2"/>
  <c r="AAT87" i="2" s="1"/>
  <c r="SL64" i="2"/>
  <c r="AAU64" i="2" s="1"/>
  <c r="SK94" i="2"/>
  <c r="AAT94" i="2" s="1"/>
  <c r="SK47" i="2"/>
  <c r="AAT47" i="2" s="1"/>
  <c r="SK34" i="2"/>
  <c r="AAT34" i="2" s="1"/>
  <c r="SK75" i="2"/>
  <c r="AAT75" i="2" s="1"/>
  <c r="SL53" i="2"/>
  <c r="AAU53" i="2" s="1"/>
  <c r="VZ47" i="2"/>
  <c r="XE47" i="2" s="1"/>
  <c r="VZ94" i="2"/>
  <c r="XE94" i="2" s="1"/>
  <c r="SL74" i="2"/>
  <c r="AAU74" i="2" s="1"/>
  <c r="SL11" i="2"/>
  <c r="AAU11" i="2" s="1"/>
  <c r="SL24" i="2"/>
  <c r="AAU24" i="2" s="1"/>
  <c r="SK46" i="2"/>
  <c r="AAT46" i="2" s="1"/>
  <c r="VZ46" i="2"/>
  <c r="XE46" i="2" s="1"/>
  <c r="SL48" i="2"/>
  <c r="AAU48" i="2" s="1"/>
  <c r="SL44" i="2"/>
  <c r="AAU44" i="2" s="1"/>
  <c r="SL10" i="2"/>
  <c r="AAU10" i="2" s="1"/>
  <c r="SL81" i="2"/>
  <c r="AAU81" i="2" s="1"/>
  <c r="SL95" i="2"/>
  <c r="AAU95" i="2" s="1"/>
  <c r="SK91" i="2"/>
  <c r="AAT91" i="2" s="1"/>
  <c r="SK6" i="2"/>
  <c r="AAT6" i="2" s="1"/>
  <c r="SL63" i="2"/>
  <c r="AAU63" i="2" s="1"/>
  <c r="SK14" i="2"/>
  <c r="AAT14" i="2" s="1"/>
  <c r="VZ34" i="2"/>
  <c r="XE34" i="2" s="1"/>
  <c r="VZ87" i="2"/>
  <c r="XE87" i="2" s="1"/>
  <c r="TR47" i="2"/>
  <c r="TR81" i="2"/>
  <c r="TR34" i="2"/>
  <c r="TR46" i="2"/>
  <c r="TR11" i="2"/>
  <c r="TR24" i="2"/>
  <c r="TR89" i="2"/>
  <c r="TR6" i="2"/>
  <c r="TR87" i="2"/>
  <c r="TR44" i="2"/>
  <c r="TR94" i="2"/>
  <c r="WA59" i="2" l="1"/>
  <c r="XF59" i="2" s="1"/>
  <c r="ZP59" i="2" s="1"/>
  <c r="YJ59" i="2"/>
  <c r="MO59" i="2"/>
  <c r="TR59" i="2"/>
  <c r="RH59" i="2"/>
  <c r="SL59" i="2"/>
  <c r="AAU59" i="2" s="1"/>
  <c r="YK59" i="2"/>
  <c r="DJ61" i="29"/>
  <c r="EN79" i="29"/>
  <c r="DJ79" i="29"/>
  <c r="DH10" i="29"/>
  <c r="DH88" i="29"/>
  <c r="EL67" i="29"/>
  <c r="EL10" i="29"/>
  <c r="EN73" i="29"/>
  <c r="DJ73" i="29"/>
  <c r="DJ60" i="29"/>
  <c r="EN60" i="29"/>
  <c r="DH68" i="29"/>
  <c r="DH67" i="29"/>
  <c r="EN44" i="29"/>
  <c r="DJ42" i="29"/>
  <c r="EN84" i="29"/>
  <c r="EM95" i="29"/>
  <c r="EL90" i="29"/>
  <c r="EL68" i="29"/>
  <c r="EN42" i="29"/>
  <c r="DJ84" i="29"/>
  <c r="DI95" i="29"/>
  <c r="DH56" i="29"/>
  <c r="DH90" i="29"/>
  <c r="DJ44" i="29"/>
  <c r="EN92" i="29"/>
  <c r="DJ92" i="29"/>
  <c r="DJ48" i="29"/>
  <c r="EN61" i="29"/>
  <c r="EL74" i="29"/>
  <c r="EL56" i="29"/>
  <c r="DH53" i="29"/>
  <c r="DH74" i="29"/>
  <c r="EN75" i="29"/>
  <c r="EN82" i="29"/>
  <c r="DJ82" i="29"/>
  <c r="DJ75" i="29"/>
  <c r="EM96" i="29"/>
  <c r="DI96" i="29"/>
  <c r="EN8" i="29"/>
  <c r="DJ8" i="29"/>
  <c r="EL81" i="29"/>
  <c r="EL53" i="29"/>
  <c r="DH93" i="29"/>
  <c r="DH81" i="29"/>
  <c r="EO47" i="29"/>
  <c r="DK15" i="29"/>
  <c r="DJ63" i="29"/>
  <c r="EO15" i="29"/>
  <c r="DJ46" i="29"/>
  <c r="EN46" i="29"/>
  <c r="EN63" i="29"/>
  <c r="EN86" i="29"/>
  <c r="MM3" i="2"/>
  <c r="OY66" i="2"/>
  <c r="OX3" i="2"/>
  <c r="L20" i="28"/>
  <c r="EL33" i="29"/>
  <c r="EL93" i="29"/>
  <c r="DK47" i="29"/>
  <c r="EN72" i="29"/>
  <c r="DJ72" i="29"/>
  <c r="EM6" i="29"/>
  <c r="EM98" i="29"/>
  <c r="DJ64" i="29"/>
  <c r="EN64" i="29"/>
  <c r="DH34" i="29"/>
  <c r="DH33" i="29"/>
  <c r="DI6" i="29"/>
  <c r="DI98" i="29"/>
  <c r="EN48" i="29"/>
  <c r="EL5" i="29"/>
  <c r="EL34" i="29"/>
  <c r="RG88" i="2"/>
  <c r="SK88" i="2"/>
  <c r="AAT88" i="2" s="1"/>
  <c r="VZ88" i="2"/>
  <c r="XE88" i="2" s="1"/>
  <c r="P29" i="32"/>
  <c r="M20" i="28"/>
  <c r="N20" i="28" s="1"/>
  <c r="R20" i="28"/>
  <c r="RE100" i="2"/>
  <c r="T27" i="32" s="1"/>
  <c r="YJ63" i="2"/>
  <c r="TR83" i="2"/>
  <c r="MO83" i="2"/>
  <c r="DH14" i="29"/>
  <c r="DH5" i="29"/>
  <c r="EO35" i="29"/>
  <c r="EO54" i="29"/>
  <c r="DK69" i="29"/>
  <c r="EO69" i="29"/>
  <c r="DK89" i="29"/>
  <c r="DK65" i="29"/>
  <c r="DK77" i="29"/>
  <c r="EO77" i="29"/>
  <c r="DK71" i="29"/>
  <c r="EO70" i="29"/>
  <c r="TQ63" i="2"/>
  <c r="WA63" i="2" s="1"/>
  <c r="XF63" i="2" s="1"/>
  <c r="ZP63" i="2" s="1"/>
  <c r="DK83" i="29"/>
  <c r="DI7" i="29"/>
  <c r="DI94" i="29"/>
  <c r="EM7" i="29"/>
  <c r="EM94" i="29"/>
  <c r="DJ91" i="29"/>
  <c r="EN91" i="29"/>
  <c r="DK54" i="29"/>
  <c r="DK66" i="29"/>
  <c r="EO66" i="29"/>
  <c r="DK70" i="29"/>
  <c r="EO89" i="29"/>
  <c r="EO65" i="29"/>
  <c r="EO71" i="29"/>
  <c r="TQ84" i="2"/>
  <c r="WA84" i="2" s="1"/>
  <c r="XF84" i="2" s="1"/>
  <c r="DL85" i="29" s="1"/>
  <c r="EO83" i="29"/>
  <c r="DK35" i="29"/>
  <c r="EO28" i="29"/>
  <c r="ZM5" i="2"/>
  <c r="EL20" i="29"/>
  <c r="EL14" i="29"/>
  <c r="EN52" i="29"/>
  <c r="EN58" i="29"/>
  <c r="DK36" i="29"/>
  <c r="DK28" i="29"/>
  <c r="EO18" i="29"/>
  <c r="EO22" i="29"/>
  <c r="DK16" i="29"/>
  <c r="EO17" i="29"/>
  <c r="DK17" i="29"/>
  <c r="EO9" i="29"/>
  <c r="DK25" i="29"/>
  <c r="DK26" i="29"/>
  <c r="XB100" i="2"/>
  <c r="R12" i="32" s="1"/>
  <c r="DH20" i="29"/>
  <c r="DK13" i="29"/>
  <c r="DK59" i="29"/>
  <c r="DJ49" i="29"/>
  <c r="DK24" i="29"/>
  <c r="EO41" i="29"/>
  <c r="EO21" i="29"/>
  <c r="EO57" i="29"/>
  <c r="EO16" i="29"/>
  <c r="DK22" i="29"/>
  <c r="DK18" i="29"/>
  <c r="DK87" i="29"/>
  <c r="DK21" i="29"/>
  <c r="DK57" i="29"/>
  <c r="YH5" i="2"/>
  <c r="EN98" i="29" s="1"/>
  <c r="DI51" i="29"/>
  <c r="DK55" i="29"/>
  <c r="DK41" i="29"/>
  <c r="DK9" i="29"/>
  <c r="EN49" i="29"/>
  <c r="EO19" i="29"/>
  <c r="EO87" i="29"/>
  <c r="TQ85" i="2"/>
  <c r="WA85" i="2" s="1"/>
  <c r="XF85" i="2" s="1"/>
  <c r="Q28" i="32"/>
  <c r="DK27" i="29"/>
  <c r="DK43" i="29"/>
  <c r="EN11" i="29"/>
  <c r="EN32" i="29"/>
  <c r="DJ11" i="29"/>
  <c r="DJ32" i="29"/>
  <c r="DK62" i="29"/>
  <c r="P13" i="32"/>
  <c r="EO27" i="29"/>
  <c r="EO40" i="29"/>
  <c r="EO24" i="29"/>
  <c r="EO36" i="29"/>
  <c r="EO25" i="29"/>
  <c r="EO26" i="29"/>
  <c r="EM4" i="29"/>
  <c r="EM51" i="29"/>
  <c r="EO31" i="29"/>
  <c r="DK40" i="29"/>
  <c r="EO29" i="29"/>
  <c r="EO12" i="29"/>
  <c r="EO13" i="29"/>
  <c r="EO59" i="29"/>
  <c r="MN75" i="2"/>
  <c r="TQ75" i="2"/>
  <c r="WA75" i="2" s="1"/>
  <c r="XF75" i="2" s="1"/>
  <c r="DJ23" i="29"/>
  <c r="DJ52" i="29"/>
  <c r="EO55" i="29"/>
  <c r="DK19" i="29"/>
  <c r="EO62" i="29"/>
  <c r="DK29" i="29"/>
  <c r="DK31" i="29"/>
  <c r="EO43" i="29"/>
  <c r="DK12" i="29"/>
  <c r="XD5" i="2"/>
  <c r="DJ97" i="29" s="1"/>
  <c r="XB3" i="2"/>
  <c r="AAR67" i="2"/>
  <c r="YF100" i="2"/>
  <c r="YF3" i="2"/>
  <c r="TP3" i="2"/>
  <c r="ZO83" i="2"/>
  <c r="YJ83" i="2"/>
  <c r="RH83" i="2"/>
  <c r="SL83" i="2"/>
  <c r="AAU83" i="2" s="1"/>
  <c r="WA83" i="2"/>
  <c r="XF83" i="2" s="1"/>
  <c r="TQ60" i="2"/>
  <c r="MN60" i="2"/>
  <c r="R17" i="32"/>
  <c r="S17" i="32"/>
  <c r="EN23" i="29"/>
  <c r="R18" i="32"/>
  <c r="R19" i="32" s="1"/>
  <c r="DH38" i="29"/>
  <c r="R8" i="32"/>
  <c r="DJ4" i="29"/>
  <c r="RG5" i="2"/>
  <c r="EL38" i="29"/>
  <c r="EN4" i="29"/>
  <c r="YJ95" i="2"/>
  <c r="EP27" i="29" s="1"/>
  <c r="YJ90" i="2"/>
  <c r="EP45" i="29" s="1"/>
  <c r="T17" i="28"/>
  <c r="U16" i="28"/>
  <c r="G21" i="28"/>
  <c r="ZO90" i="2"/>
  <c r="EK100" i="29"/>
  <c r="EK3" i="29" s="1"/>
  <c r="DG100" i="29"/>
  <c r="DG3" i="29" s="1"/>
  <c r="P19" i="28"/>
  <c r="I18" i="28"/>
  <c r="N19" i="28"/>
  <c r="YJ10" i="2"/>
  <c r="ZO95" i="2"/>
  <c r="H19" i="28"/>
  <c r="ZO10" i="2"/>
  <c r="TQ79" i="2"/>
  <c r="WA79" i="2" s="1"/>
  <c r="XF79" i="2" s="1"/>
  <c r="TQ61" i="2"/>
  <c r="TQ56" i="2"/>
  <c r="WA56" i="2" s="1"/>
  <c r="XF56" i="2" s="1"/>
  <c r="DL30" i="29" s="1"/>
  <c r="TQ90" i="2"/>
  <c r="WA90" i="2" s="1"/>
  <c r="XF90" i="2" s="1"/>
  <c r="DL45" i="29" s="1"/>
  <c r="ZN60" i="2"/>
  <c r="TQ16" i="2"/>
  <c r="WA16" i="2" s="1"/>
  <c r="XF16" i="2" s="1"/>
  <c r="MN63" i="2"/>
  <c r="MN95" i="2"/>
  <c r="TQ95" i="2"/>
  <c r="WA95" i="2" s="1"/>
  <c r="XF95" i="2" s="1"/>
  <c r="MO71" i="2"/>
  <c r="TR71" i="2"/>
  <c r="MN16" i="2"/>
  <c r="MP11" i="2"/>
  <c r="MP44" i="2"/>
  <c r="MP87" i="2"/>
  <c r="MN84" i="2"/>
  <c r="MQ81" i="2"/>
  <c r="MP48" i="2"/>
  <c r="MN10" i="2"/>
  <c r="TQ10" i="2"/>
  <c r="WA10" i="2" s="1"/>
  <c r="XF10" i="2" s="1"/>
  <c r="MN82" i="2"/>
  <c r="TR82" i="2" s="1"/>
  <c r="MP6" i="2"/>
  <c r="MP46" i="2"/>
  <c r="MP47" i="2"/>
  <c r="MN85" i="2"/>
  <c r="MN92" i="2"/>
  <c r="TQ92" i="2"/>
  <c r="WA92" i="2" s="1"/>
  <c r="XF92" i="2" s="1"/>
  <c r="MN91" i="2"/>
  <c r="TQ91" i="2"/>
  <c r="WA91" i="2" s="1"/>
  <c r="XF91" i="2" s="1"/>
  <c r="YJ92" i="2"/>
  <c r="MP74" i="2"/>
  <c r="MO67" i="2"/>
  <c r="MP94" i="2"/>
  <c r="MP34" i="2"/>
  <c r="MP88" i="2"/>
  <c r="MN90" i="2"/>
  <c r="MP97" i="2"/>
  <c r="TS97" i="2"/>
  <c r="MN56" i="2"/>
  <c r="MN61" i="2"/>
  <c r="MN79" i="2"/>
  <c r="MN14" i="2"/>
  <c r="TQ14" i="2"/>
  <c r="WA14" i="2" s="1"/>
  <c r="XF14" i="2" s="1"/>
  <c r="DL39" i="29" s="1"/>
  <c r="MQ86" i="2"/>
  <c r="TT86" i="2"/>
  <c r="MQ80" i="2"/>
  <c r="TT80" i="2"/>
  <c r="MQ77" i="2"/>
  <c r="TT77" i="2"/>
  <c r="MQ73" i="2"/>
  <c r="TT73" i="2"/>
  <c r="MQ70" i="2"/>
  <c r="TT70" i="2"/>
  <c r="MQ69" i="2"/>
  <c r="TT69" i="2"/>
  <c r="MQ33" i="2"/>
  <c r="TT33" i="2"/>
  <c r="MQ66" i="2"/>
  <c r="TT66" i="2"/>
  <c r="MQ65" i="2"/>
  <c r="TT65" i="2"/>
  <c r="MQ54" i="2"/>
  <c r="TT54" i="2"/>
  <c r="MP7" i="2"/>
  <c r="TS7" i="2"/>
  <c r="YJ80" i="2"/>
  <c r="EP80" i="29" s="1"/>
  <c r="YJ33" i="2"/>
  <c r="YJ66" i="2"/>
  <c r="ZO66" i="2"/>
  <c r="YJ69" i="2"/>
  <c r="ZO69" i="2"/>
  <c r="YJ86" i="2"/>
  <c r="YJ70" i="2"/>
  <c r="YJ65" i="2"/>
  <c r="YJ77" i="2"/>
  <c r="ZO77" i="2"/>
  <c r="YJ54" i="2"/>
  <c r="ZO33" i="2"/>
  <c r="RH69" i="2"/>
  <c r="SL69" i="2"/>
  <c r="AAU69" i="2" s="1"/>
  <c r="WA69" i="2"/>
  <c r="XF69" i="2" s="1"/>
  <c r="ZO86" i="2"/>
  <c r="ZO65" i="2"/>
  <c r="ZO70" i="2"/>
  <c r="ZO54" i="2"/>
  <c r="ZO80" i="2"/>
  <c r="RH80" i="2"/>
  <c r="SL80" i="2"/>
  <c r="AAU80" i="2" s="1"/>
  <c r="WA80" i="2"/>
  <c r="XF80" i="2" s="1"/>
  <c r="DL80" i="29" s="1"/>
  <c r="YJ7" i="2"/>
  <c r="ZO7" i="2"/>
  <c r="RH7" i="2"/>
  <c r="SL7" i="2"/>
  <c r="AAU7" i="2" s="1"/>
  <c r="WA7" i="2"/>
  <c r="XF7" i="2" s="1"/>
  <c r="YJ73" i="2"/>
  <c r="ZO73" i="2"/>
  <c r="RH73" i="2"/>
  <c r="SL73" i="2"/>
  <c r="AAU73" i="2" s="1"/>
  <c r="WA73" i="2"/>
  <c r="XF73" i="2" s="1"/>
  <c r="SL33" i="2"/>
  <c r="AAU33" i="2" s="1"/>
  <c r="RH33" i="2"/>
  <c r="WA33" i="2"/>
  <c r="XF33" i="2" s="1"/>
  <c r="RH66" i="2"/>
  <c r="SL66" i="2"/>
  <c r="AAU66" i="2" s="1"/>
  <c r="WA66" i="2"/>
  <c r="XF66" i="2" s="1"/>
  <c r="RH86" i="2"/>
  <c r="SL86" i="2"/>
  <c r="AAU86" i="2" s="1"/>
  <c r="WA86" i="2"/>
  <c r="XF86" i="2" s="1"/>
  <c r="RH65" i="2"/>
  <c r="SL65" i="2"/>
  <c r="AAU65" i="2" s="1"/>
  <c r="WA65" i="2"/>
  <c r="XF65" i="2" s="1"/>
  <c r="RH70" i="2"/>
  <c r="SL70" i="2"/>
  <c r="AAU70" i="2" s="1"/>
  <c r="WA70" i="2"/>
  <c r="XF70" i="2" s="1"/>
  <c r="SL77" i="2"/>
  <c r="AAU77" i="2" s="1"/>
  <c r="RH77" i="2"/>
  <c r="WA77" i="2"/>
  <c r="XF77" i="2" s="1"/>
  <c r="RH54" i="2"/>
  <c r="SL54" i="2"/>
  <c r="AAU54" i="2" s="1"/>
  <c r="WA54" i="2"/>
  <c r="XF54" i="2" s="1"/>
  <c r="MP72" i="2"/>
  <c r="TS72" i="2"/>
  <c r="MT89" i="2"/>
  <c r="YJ72" i="2"/>
  <c r="RH72" i="2"/>
  <c r="SL72" i="2"/>
  <c r="AAU72" i="2" s="1"/>
  <c r="WA72" i="2"/>
  <c r="XF72" i="2" s="1"/>
  <c r="ZO72" i="2"/>
  <c r="MQ15" i="2"/>
  <c r="TT15" i="2"/>
  <c r="MT96" i="2"/>
  <c r="MQ93" i="2"/>
  <c r="TT93" i="2"/>
  <c r="MO5" i="2"/>
  <c r="MU68" i="2"/>
  <c r="MU53" i="2"/>
  <c r="MU8" i="2"/>
  <c r="MU64" i="2"/>
  <c r="YJ93" i="2"/>
  <c r="ZO93" i="2"/>
  <c r="RH93" i="2"/>
  <c r="SL93" i="2"/>
  <c r="AAU93" i="2" s="1"/>
  <c r="WA93" i="2"/>
  <c r="XF93" i="2" s="1"/>
  <c r="YJ16" i="2"/>
  <c r="YI60" i="2"/>
  <c r="EO50" i="29" s="1"/>
  <c r="ZO91" i="2"/>
  <c r="ZO8" i="2"/>
  <c r="YJ91" i="2"/>
  <c r="EP28" i="29" s="1"/>
  <c r="ZO16" i="2"/>
  <c r="YJ8" i="2"/>
  <c r="SL16" i="2"/>
  <c r="AAU16" i="2" s="1"/>
  <c r="SL56" i="2"/>
  <c r="AAU56" i="2" s="1"/>
  <c r="WA34" i="2"/>
  <c r="XF34" i="2" s="1"/>
  <c r="WA94" i="2"/>
  <c r="XF94" i="2" s="1"/>
  <c r="SL89" i="2"/>
  <c r="AAU89" i="2" s="1"/>
  <c r="SL79" i="2"/>
  <c r="AAU79" i="2" s="1"/>
  <c r="YJ75" i="2"/>
  <c r="YJ34" i="2"/>
  <c r="YJ47" i="2"/>
  <c r="YK64" i="2"/>
  <c r="YK44" i="2"/>
  <c r="YK48" i="2"/>
  <c r="YK11" i="2"/>
  <c r="YK81" i="2"/>
  <c r="YK24" i="2"/>
  <c r="YI68" i="2"/>
  <c r="EO86" i="29" s="1"/>
  <c r="YJ84" i="2"/>
  <c r="EP85" i="29" s="1"/>
  <c r="YJ6" i="2"/>
  <c r="ZO79" i="2"/>
  <c r="ZO14" i="2"/>
  <c r="ZO92" i="2"/>
  <c r="ZO97" i="2"/>
  <c r="ZO15" i="2"/>
  <c r="YJ87" i="2"/>
  <c r="YJ46" i="2"/>
  <c r="YJ94" i="2"/>
  <c r="YK74" i="2"/>
  <c r="YK53" i="2"/>
  <c r="YI61" i="2"/>
  <c r="EO61" i="29" s="1"/>
  <c r="ZO85" i="2"/>
  <c r="YJ96" i="2"/>
  <c r="ZO56" i="2"/>
  <c r="YJ82" i="2"/>
  <c r="ZO89" i="2"/>
  <c r="ZO71" i="2"/>
  <c r="YJ15" i="2"/>
  <c r="SL15" i="2"/>
  <c r="AAU15" i="2" s="1"/>
  <c r="RH15" i="2"/>
  <c r="WA15" i="2"/>
  <c r="XF15" i="2" s="1"/>
  <c r="YJ97" i="2"/>
  <c r="RH97" i="2"/>
  <c r="SL97" i="2"/>
  <c r="AAU97" i="2" s="1"/>
  <c r="WA97" i="2"/>
  <c r="XF97" i="2" s="1"/>
  <c r="YJ71" i="2"/>
  <c r="EP37" i="29" s="1"/>
  <c r="RH71" i="2"/>
  <c r="SL71" i="2"/>
  <c r="AAU71" i="2" s="1"/>
  <c r="WA71" i="2"/>
  <c r="XF71" i="2" s="1"/>
  <c r="DL37" i="29" s="1"/>
  <c r="YJ89" i="2"/>
  <c r="WA82" i="2"/>
  <c r="XF82" i="2" s="1"/>
  <c r="ZO82" i="2"/>
  <c r="SL92" i="2"/>
  <c r="AAU92" i="2" s="1"/>
  <c r="YJ14" i="2"/>
  <c r="EP39" i="29" s="1"/>
  <c r="YJ56" i="2"/>
  <c r="EP30" i="29" s="1"/>
  <c r="YJ79" i="2"/>
  <c r="WA89" i="2"/>
  <c r="XF89" i="2" s="1"/>
  <c r="YJ85" i="2"/>
  <c r="ZP44" i="2"/>
  <c r="ZO75" i="2"/>
  <c r="ZN61" i="2"/>
  <c r="ZP48" i="2"/>
  <c r="ZO34" i="2"/>
  <c r="ZO84" i="2"/>
  <c r="ZP24" i="2"/>
  <c r="ZP81" i="2"/>
  <c r="ZP64" i="2"/>
  <c r="ZN68" i="2"/>
  <c r="SM90" i="2"/>
  <c r="AAV90" i="2" s="1"/>
  <c r="ZO6" i="2"/>
  <c r="ZO94" i="2"/>
  <c r="ZO87" i="2"/>
  <c r="ZP74" i="2"/>
  <c r="ZO47" i="2"/>
  <c r="YG67" i="2"/>
  <c r="EM88" i="29" s="1"/>
  <c r="ZL67" i="2"/>
  <c r="ZL3" i="2" s="1"/>
  <c r="ZP53" i="2"/>
  <c r="ZP11" i="2"/>
  <c r="ZO46" i="2"/>
  <c r="ZO96" i="2"/>
  <c r="RH96" i="2"/>
  <c r="SL96" i="2"/>
  <c r="AAU96" i="2" s="1"/>
  <c r="RH8" i="2"/>
  <c r="RH75" i="2"/>
  <c r="RH91" i="2"/>
  <c r="RH6" i="2"/>
  <c r="RI24" i="2"/>
  <c r="RH14" i="2"/>
  <c r="RH34" i="2"/>
  <c r="RI53" i="2"/>
  <c r="RH94" i="2"/>
  <c r="RI90" i="2"/>
  <c r="RI44" i="2"/>
  <c r="RH46" i="2"/>
  <c r="RH79" i="2"/>
  <c r="RI74" i="2"/>
  <c r="RH82" i="2"/>
  <c r="SL82" i="2"/>
  <c r="AAU82" i="2" s="1"/>
  <c r="SL8" i="2"/>
  <c r="AAU8" i="2" s="1"/>
  <c r="WA8" i="2"/>
  <c r="XF8" i="2" s="1"/>
  <c r="WA96" i="2"/>
  <c r="XF96" i="2" s="1"/>
  <c r="RH85" i="2"/>
  <c r="SL85" i="2"/>
  <c r="AAU85" i="2" s="1"/>
  <c r="RH89" i="2"/>
  <c r="RH92" i="2"/>
  <c r="RI63" i="2"/>
  <c r="RI95" i="2"/>
  <c r="RI11" i="2"/>
  <c r="RI10" i="2"/>
  <c r="RH16" i="2"/>
  <c r="RI81" i="2"/>
  <c r="RI48" i="2"/>
  <c r="RH47" i="2"/>
  <c r="RH87" i="2"/>
  <c r="RI64" i="2"/>
  <c r="RH56" i="2"/>
  <c r="RH84" i="2"/>
  <c r="SL84" i="2"/>
  <c r="AAU84" i="2" s="1"/>
  <c r="SK5" i="2"/>
  <c r="AAT5" i="2" s="1"/>
  <c r="SK68" i="2"/>
  <c r="AAT68" i="2" s="1"/>
  <c r="VZ68" i="2"/>
  <c r="XE68" i="2" s="1"/>
  <c r="DK86" i="29" s="1"/>
  <c r="SK61" i="2"/>
  <c r="AAT61" i="2" s="1"/>
  <c r="SK60" i="2"/>
  <c r="AAT60" i="2" s="1"/>
  <c r="VZ60" i="2"/>
  <c r="XE60" i="2" s="1"/>
  <c r="DK50" i="29" s="1"/>
  <c r="VZ61" i="2"/>
  <c r="XE61" i="2" s="1"/>
  <c r="DK58" i="29" s="1"/>
  <c r="VZ5" i="2"/>
  <c r="TR48" i="2"/>
  <c r="WB48" i="2" s="1"/>
  <c r="XG48" i="2" s="1"/>
  <c r="TR74" i="2"/>
  <c r="WB74" i="2" s="1"/>
  <c r="XG74" i="2" s="1"/>
  <c r="TR5" i="2"/>
  <c r="TR67" i="2"/>
  <c r="XC67" i="2"/>
  <c r="RF67" i="2"/>
  <c r="SJ67" i="2"/>
  <c r="SJ3" i="2" s="1"/>
  <c r="VY67" i="2"/>
  <c r="VY3" i="2" s="1"/>
  <c r="TR88" i="2"/>
  <c r="TR64" i="2"/>
  <c r="WB64" i="2" s="1"/>
  <c r="XG64" i="2" s="1"/>
  <c r="TR68" i="2"/>
  <c r="TR96" i="2"/>
  <c r="TR53" i="2"/>
  <c r="WB53" i="2" s="1"/>
  <c r="XG53" i="2" s="1"/>
  <c r="TR8" i="2"/>
  <c r="OY67" i="2"/>
  <c r="WB24" i="2"/>
  <c r="XG24" i="2" s="1"/>
  <c r="WB11" i="2"/>
  <c r="XG11" i="2" s="1"/>
  <c r="WB81" i="2"/>
  <c r="XG81" i="2" s="1"/>
  <c r="SL14" i="2"/>
  <c r="AAU14" i="2" s="1"/>
  <c r="SM63" i="2"/>
  <c r="AAV63" i="2" s="1"/>
  <c r="SL6" i="2"/>
  <c r="AAU6" i="2" s="1"/>
  <c r="SM10" i="2"/>
  <c r="AAV10" i="2" s="1"/>
  <c r="SM44" i="2"/>
  <c r="AAV44" i="2" s="1"/>
  <c r="SM24" i="2"/>
  <c r="AAV24" i="2" s="1"/>
  <c r="SL75" i="2"/>
  <c r="AAU75" i="2" s="1"/>
  <c r="SL47" i="2"/>
  <c r="AAU47" i="2" s="1"/>
  <c r="SM64" i="2"/>
  <c r="AAV64" i="2" s="1"/>
  <c r="SL87" i="2"/>
  <c r="AAU87" i="2" s="1"/>
  <c r="WA6" i="2"/>
  <c r="XF6" i="2" s="1"/>
  <c r="WB44" i="2"/>
  <c r="XG44" i="2" s="1"/>
  <c r="SL91" i="2"/>
  <c r="AAU91" i="2" s="1"/>
  <c r="SM95" i="2"/>
  <c r="AAV95" i="2" s="1"/>
  <c r="SM81" i="2"/>
  <c r="AAV81" i="2" s="1"/>
  <c r="SM48" i="2"/>
  <c r="AAV48" i="2" s="1"/>
  <c r="SL46" i="2"/>
  <c r="AAU46" i="2" s="1"/>
  <c r="SM11" i="2"/>
  <c r="AAV11" i="2" s="1"/>
  <c r="SM74" i="2"/>
  <c r="AAV74" i="2" s="1"/>
  <c r="SM53" i="2"/>
  <c r="AAV53" i="2" s="1"/>
  <c r="SL34" i="2"/>
  <c r="AAU34" i="2" s="1"/>
  <c r="SL94" i="2"/>
  <c r="AAU94" i="2" s="1"/>
  <c r="WA87" i="2"/>
  <c r="XF87" i="2" s="1"/>
  <c r="WA47" i="2"/>
  <c r="XF47" i="2" s="1"/>
  <c r="WA46" i="2"/>
  <c r="XF46" i="2" s="1"/>
  <c r="TS94" i="2"/>
  <c r="TS44" i="2"/>
  <c r="TS87" i="2"/>
  <c r="TS6" i="2"/>
  <c r="TS11" i="2"/>
  <c r="TS34" i="2"/>
  <c r="TS47" i="2"/>
  <c r="TS74" i="2"/>
  <c r="TS46" i="2"/>
  <c r="TS8" i="2"/>
  <c r="WB59" i="2" l="1"/>
  <c r="XG59" i="2" s="1"/>
  <c r="ZQ59" i="2" s="1"/>
  <c r="RI59" i="2"/>
  <c r="SM59" i="2"/>
  <c r="AAV59" i="2" s="1"/>
  <c r="MP59" i="2"/>
  <c r="TS59" i="2"/>
  <c r="DK79" i="29"/>
  <c r="EO79" i="29"/>
  <c r="DI10" i="29"/>
  <c r="DI88" i="29"/>
  <c r="EM67" i="29"/>
  <c r="EM10" i="29"/>
  <c r="DK73" i="29"/>
  <c r="EO73" i="29"/>
  <c r="AAR3" i="2"/>
  <c r="EO60" i="29"/>
  <c r="DK60" i="29"/>
  <c r="DI68" i="29"/>
  <c r="DI67" i="29"/>
  <c r="EM90" i="29"/>
  <c r="EM68" i="29"/>
  <c r="EO42" i="29"/>
  <c r="DK42" i="29"/>
  <c r="EO84" i="29"/>
  <c r="DJ95" i="29"/>
  <c r="EN95" i="29"/>
  <c r="DK84" i="29"/>
  <c r="DI56" i="29"/>
  <c r="DI90" i="29"/>
  <c r="DK44" i="29"/>
  <c r="EO44" i="29"/>
  <c r="DK61" i="29"/>
  <c r="EO92" i="29"/>
  <c r="DK92" i="29"/>
  <c r="EO48" i="29"/>
  <c r="EM74" i="29"/>
  <c r="EM56" i="29"/>
  <c r="DI53" i="29"/>
  <c r="DI74" i="29"/>
  <c r="DK75" i="29"/>
  <c r="EO82" i="29"/>
  <c r="EO75" i="29"/>
  <c r="DK82" i="29"/>
  <c r="EN96" i="29"/>
  <c r="DJ96" i="29"/>
  <c r="EM81" i="29"/>
  <c r="EM53" i="29"/>
  <c r="DK8" i="29"/>
  <c r="EO8" i="29"/>
  <c r="DI93" i="29"/>
  <c r="DI81" i="29"/>
  <c r="DL15" i="29"/>
  <c r="EO46" i="29"/>
  <c r="EN97" i="29"/>
  <c r="EP15" i="29"/>
  <c r="EO63" i="29"/>
  <c r="DK63" i="29"/>
  <c r="DK46" i="29"/>
  <c r="MN3" i="2"/>
  <c r="OZ66" i="2"/>
  <c r="OY3" i="2"/>
  <c r="RF100" i="2"/>
  <c r="U27" i="32" s="1"/>
  <c r="RF3" i="2"/>
  <c r="Q29" i="32"/>
  <c r="DL47" i="29"/>
  <c r="EM33" i="29"/>
  <c r="EM93" i="29"/>
  <c r="EP47" i="29"/>
  <c r="EO72" i="29"/>
  <c r="DK72" i="29"/>
  <c r="EO64" i="29"/>
  <c r="DI34" i="29"/>
  <c r="DI33" i="29"/>
  <c r="DJ6" i="29"/>
  <c r="DJ98" i="29"/>
  <c r="DK64" i="29"/>
  <c r="SL88" i="2"/>
  <c r="AAU88" i="2" s="1"/>
  <c r="RH88" i="2"/>
  <c r="WB88" i="2" s="1"/>
  <c r="XG88" i="2" s="1"/>
  <c r="EN94" i="29"/>
  <c r="EN6" i="29"/>
  <c r="DK48" i="29"/>
  <c r="YJ88" i="2"/>
  <c r="ZO88" i="2"/>
  <c r="WA88" i="2"/>
  <c r="XF88" i="2" s="1"/>
  <c r="EM5" i="29"/>
  <c r="EM34" i="29"/>
  <c r="YK63" i="2"/>
  <c r="TS83" i="2"/>
  <c r="MP83" i="2"/>
  <c r="EP16" i="29"/>
  <c r="DL35" i="29"/>
  <c r="DL54" i="29"/>
  <c r="DI14" i="29"/>
  <c r="DI5" i="29"/>
  <c r="EP54" i="29"/>
  <c r="DL77" i="29"/>
  <c r="DL89" i="29"/>
  <c r="DL65" i="29"/>
  <c r="DL66" i="29"/>
  <c r="DL69" i="29"/>
  <c r="EP77" i="29"/>
  <c r="EP70" i="29"/>
  <c r="EP71" i="29"/>
  <c r="TR84" i="2"/>
  <c r="WB84" i="2" s="1"/>
  <c r="XG84" i="2" s="1"/>
  <c r="DM85" i="29" s="1"/>
  <c r="TR63" i="2"/>
  <c r="WB63" i="2" s="1"/>
  <c r="XG63" i="2" s="1"/>
  <c r="DL83" i="29"/>
  <c r="EO91" i="29"/>
  <c r="DK91" i="29"/>
  <c r="DL70" i="29"/>
  <c r="DL71" i="29"/>
  <c r="EP89" i="29"/>
  <c r="EP65" i="29"/>
  <c r="EP69" i="29"/>
  <c r="EP66" i="29"/>
  <c r="EP83" i="29"/>
  <c r="DJ7" i="29"/>
  <c r="DJ94" i="29"/>
  <c r="R28" i="32"/>
  <c r="DL36" i="29"/>
  <c r="EP18" i="29"/>
  <c r="EN51" i="29"/>
  <c r="EN7" i="29"/>
  <c r="EM20" i="29"/>
  <c r="EM14" i="29"/>
  <c r="EO52" i="29"/>
  <c r="EO58" i="29"/>
  <c r="DL18" i="29"/>
  <c r="DL28" i="29"/>
  <c r="EP9" i="29"/>
  <c r="DL22" i="29"/>
  <c r="DL9" i="29"/>
  <c r="EP26" i="29"/>
  <c r="DL17" i="29"/>
  <c r="EP35" i="29"/>
  <c r="EP31" i="29"/>
  <c r="EP43" i="29"/>
  <c r="DL12" i="29"/>
  <c r="DL25" i="29"/>
  <c r="DL41" i="29"/>
  <c r="DL19" i="29"/>
  <c r="TR92" i="2"/>
  <c r="WB92" i="2" s="1"/>
  <c r="XG92" i="2" s="1"/>
  <c r="YI5" i="2"/>
  <c r="EO98" i="29" s="1"/>
  <c r="DJ51" i="29"/>
  <c r="EP29" i="29"/>
  <c r="DK49" i="29"/>
  <c r="EP13" i="29"/>
  <c r="EP59" i="29"/>
  <c r="EP41" i="29"/>
  <c r="EP17" i="29"/>
  <c r="DL87" i="29"/>
  <c r="EP62" i="29"/>
  <c r="TR85" i="2"/>
  <c r="WB85" i="2" s="1"/>
  <c r="XG85" i="2" s="1"/>
  <c r="DL21" i="29"/>
  <c r="DL57" i="29"/>
  <c r="EP24" i="29"/>
  <c r="XC100" i="2"/>
  <c r="S12" i="32" s="1"/>
  <c r="DI20" i="29"/>
  <c r="DK23" i="29"/>
  <c r="DK52" i="29"/>
  <c r="EP55" i="29"/>
  <c r="EP25" i="29"/>
  <c r="EO11" i="29"/>
  <c r="EO32" i="29"/>
  <c r="EP19" i="29"/>
  <c r="DL62" i="29"/>
  <c r="EP87" i="29"/>
  <c r="DL29" i="29"/>
  <c r="DL43" i="29"/>
  <c r="DL27" i="29"/>
  <c r="DL26" i="29"/>
  <c r="DK11" i="29"/>
  <c r="DK32" i="29"/>
  <c r="EP36" i="29"/>
  <c r="DL13" i="29"/>
  <c r="DL59" i="29"/>
  <c r="EP22" i="29"/>
  <c r="DL16" i="29"/>
  <c r="MO75" i="2"/>
  <c r="TR75" i="2"/>
  <c r="WB75" i="2" s="1"/>
  <c r="XG75" i="2" s="1"/>
  <c r="EP12" i="29"/>
  <c r="EP21" i="29"/>
  <c r="EP57" i="29"/>
  <c r="DL55" i="29"/>
  <c r="DL24" i="29"/>
  <c r="EO49" i="29"/>
  <c r="EP40" i="29"/>
  <c r="DL40" i="29"/>
  <c r="DL31" i="29"/>
  <c r="ZN5" i="2"/>
  <c r="Q13" i="32"/>
  <c r="XC3" i="2"/>
  <c r="AAS67" i="2"/>
  <c r="AAS3" i="2" s="1"/>
  <c r="XE5" i="2"/>
  <c r="DK98" i="29" s="1"/>
  <c r="YG100" i="2"/>
  <c r="YG3" i="2"/>
  <c r="TQ3" i="2"/>
  <c r="YK83" i="2"/>
  <c r="ZP83" i="2"/>
  <c r="SM83" i="2"/>
  <c r="AAV83" i="2" s="1"/>
  <c r="RI83" i="2"/>
  <c r="WB83" i="2"/>
  <c r="XG83" i="2" s="1"/>
  <c r="TR60" i="2"/>
  <c r="MO60" i="2"/>
  <c r="S18" i="32"/>
  <c r="S19" i="32" s="1"/>
  <c r="EO23" i="29"/>
  <c r="DI38" i="29"/>
  <c r="S8" i="32"/>
  <c r="EM38" i="29"/>
  <c r="EO4" i="29"/>
  <c r="RG67" i="2"/>
  <c r="M21" i="28"/>
  <c r="N21" i="28" s="1"/>
  <c r="L21" i="28"/>
  <c r="DK4" i="29"/>
  <c r="G22" i="28"/>
  <c r="ZP92" i="2"/>
  <c r="YK90" i="2"/>
  <c r="EQ45" i="29" s="1"/>
  <c r="YK34" i="2"/>
  <c r="YK95" i="2"/>
  <c r="EQ27" i="29" s="1"/>
  <c r="U17" i="28"/>
  <c r="T18" i="28"/>
  <c r="R21" i="28"/>
  <c r="J21" i="28"/>
  <c r="EL100" i="29"/>
  <c r="EL3" i="29" s="1"/>
  <c r="H20" i="28"/>
  <c r="P20" i="28"/>
  <c r="I19" i="28"/>
  <c r="DH100" i="29"/>
  <c r="DH3" i="29" s="1"/>
  <c r="TR61" i="2"/>
  <c r="TR56" i="2"/>
  <c r="WB56" i="2" s="1"/>
  <c r="XG56" i="2" s="1"/>
  <c r="DM30" i="29" s="1"/>
  <c r="YK10" i="2"/>
  <c r="TR90" i="2"/>
  <c r="WB90" i="2" s="1"/>
  <c r="XG90" i="2" s="1"/>
  <c r="DM45" i="29" s="1"/>
  <c r="ZP10" i="2"/>
  <c r="ZP95" i="2"/>
  <c r="ZP90" i="2"/>
  <c r="TR95" i="2"/>
  <c r="WB95" i="2" s="1"/>
  <c r="XG95" i="2" s="1"/>
  <c r="DM27" i="29" s="1"/>
  <c r="TR16" i="2"/>
  <c r="WB16" i="2" s="1"/>
  <c r="XG16" i="2" s="1"/>
  <c r="MO63" i="2"/>
  <c r="MO95" i="2"/>
  <c r="MO14" i="2"/>
  <c r="TR14" i="2"/>
  <c r="WB14" i="2" s="1"/>
  <c r="XG14" i="2" s="1"/>
  <c r="DM39" i="29" s="1"/>
  <c r="MO79" i="2"/>
  <c r="TR79" i="2"/>
  <c r="WB79" i="2" s="1"/>
  <c r="XG79" i="2" s="1"/>
  <c r="MO61" i="2"/>
  <c r="MO56" i="2"/>
  <c r="MQ97" i="2"/>
  <c r="TT97" i="2"/>
  <c r="MQ88" i="2"/>
  <c r="MQ34" i="2"/>
  <c r="MQ94" i="2"/>
  <c r="MP67" i="2"/>
  <c r="MQ74" i="2"/>
  <c r="MO92" i="2"/>
  <c r="MO85" i="2"/>
  <c r="MQ47" i="2"/>
  <c r="MQ46" i="2"/>
  <c r="MQ6" i="2"/>
  <c r="MO82" i="2"/>
  <c r="TS82" i="2" s="1"/>
  <c r="MP71" i="2"/>
  <c r="TS71" i="2"/>
  <c r="MO90" i="2"/>
  <c r="MO91" i="2"/>
  <c r="TR91" i="2"/>
  <c r="WB91" i="2" s="1"/>
  <c r="XG91" i="2" s="1"/>
  <c r="MO10" i="2"/>
  <c r="TR10" i="2"/>
  <c r="WB10" i="2" s="1"/>
  <c r="XG10" i="2" s="1"/>
  <c r="MQ48" i="2"/>
  <c r="MR81" i="2"/>
  <c r="MO84" i="2"/>
  <c r="MQ87" i="2"/>
  <c r="MQ44" i="2"/>
  <c r="MQ11" i="2"/>
  <c r="MO16" i="2"/>
  <c r="MR86" i="2"/>
  <c r="TU86" i="2"/>
  <c r="MR80" i="2"/>
  <c r="TU80" i="2"/>
  <c r="MR77" i="2"/>
  <c r="TU77" i="2"/>
  <c r="MR73" i="2"/>
  <c r="TU73" i="2"/>
  <c r="MR33" i="2"/>
  <c r="TU33" i="2"/>
  <c r="MR69" i="2"/>
  <c r="TU69" i="2"/>
  <c r="MR70" i="2"/>
  <c r="TU70" i="2"/>
  <c r="MR66" i="2"/>
  <c r="TU66" i="2"/>
  <c r="MR65" i="2"/>
  <c r="TU65" i="2"/>
  <c r="MR54" i="2"/>
  <c r="TU54" i="2"/>
  <c r="MQ7" i="2"/>
  <c r="TT7" i="2"/>
  <c r="YK65" i="2"/>
  <c r="ZP33" i="2"/>
  <c r="ZP54" i="2"/>
  <c r="YK86" i="2"/>
  <c r="ZP7" i="2"/>
  <c r="YK7" i="2"/>
  <c r="YK80" i="2"/>
  <c r="EQ80" i="29" s="1"/>
  <c r="YK69" i="2"/>
  <c r="ZP77" i="2"/>
  <c r="YK77" i="2"/>
  <c r="ZP70" i="2"/>
  <c r="ZP65" i="2"/>
  <c r="ZP86" i="2"/>
  <c r="YK33" i="2"/>
  <c r="YK54" i="2"/>
  <c r="RI77" i="2"/>
  <c r="SM77" i="2"/>
  <c r="AAV77" i="2" s="1"/>
  <c r="WB77" i="2"/>
  <c r="XG77" i="2" s="1"/>
  <c r="YK70" i="2"/>
  <c r="RI33" i="2"/>
  <c r="SM33" i="2"/>
  <c r="AAV33" i="2" s="1"/>
  <c r="WB33" i="2"/>
  <c r="XG33" i="2" s="1"/>
  <c r="ZP80" i="2"/>
  <c r="ZP69" i="2"/>
  <c r="SM69" i="2"/>
  <c r="AAV69" i="2" s="1"/>
  <c r="RI69" i="2"/>
  <c r="WB69" i="2"/>
  <c r="XG69" i="2" s="1"/>
  <c r="SM54" i="2"/>
  <c r="AAV54" i="2" s="1"/>
  <c r="RI54" i="2"/>
  <c r="WB54" i="2"/>
  <c r="XG54" i="2" s="1"/>
  <c r="SM70" i="2"/>
  <c r="AAV70" i="2" s="1"/>
  <c r="RI70" i="2"/>
  <c r="WB70" i="2"/>
  <c r="XG70" i="2" s="1"/>
  <c r="RI65" i="2"/>
  <c r="SM65" i="2"/>
  <c r="AAV65" i="2" s="1"/>
  <c r="WB65" i="2"/>
  <c r="XG65" i="2" s="1"/>
  <c r="RI86" i="2"/>
  <c r="SM86" i="2"/>
  <c r="AAV86" i="2" s="1"/>
  <c r="WB86" i="2"/>
  <c r="XG86" i="2" s="1"/>
  <c r="YK66" i="2"/>
  <c r="ZP66" i="2"/>
  <c r="SM66" i="2"/>
  <c r="AAV66" i="2" s="1"/>
  <c r="RI66" i="2"/>
  <c r="WB66" i="2"/>
  <c r="XG66" i="2" s="1"/>
  <c r="YK73" i="2"/>
  <c r="ZP73" i="2"/>
  <c r="SM73" i="2"/>
  <c r="AAV73" i="2" s="1"/>
  <c r="RI73" i="2"/>
  <c r="WB73" i="2"/>
  <c r="XG73" i="2" s="1"/>
  <c r="SM7" i="2"/>
  <c r="AAV7" i="2" s="1"/>
  <c r="RI7" i="2"/>
  <c r="WB7" i="2"/>
  <c r="XG7" i="2" s="1"/>
  <c r="RI80" i="2"/>
  <c r="SM80" i="2"/>
  <c r="AAV80" i="2" s="1"/>
  <c r="WB80" i="2"/>
  <c r="XG80" i="2" s="1"/>
  <c r="DM80" i="29" s="1"/>
  <c r="MQ72" i="2"/>
  <c r="TT72" i="2"/>
  <c r="MU89" i="2"/>
  <c r="YK72" i="2"/>
  <c r="ZP72" i="2"/>
  <c r="RI72" i="2"/>
  <c r="SM72" i="2"/>
  <c r="AAV72" i="2" s="1"/>
  <c r="WB72" i="2"/>
  <c r="XG72" i="2" s="1"/>
  <c r="MR93" i="2"/>
  <c r="TU93" i="2"/>
  <c r="MU96" i="2"/>
  <c r="MV64" i="2"/>
  <c r="MV8" i="2"/>
  <c r="MV53" i="2"/>
  <c r="MV68" i="2"/>
  <c r="MP5" i="2"/>
  <c r="MR15" i="2"/>
  <c r="TU15" i="2"/>
  <c r="ZP93" i="2"/>
  <c r="YK93" i="2"/>
  <c r="RI93" i="2"/>
  <c r="SM93" i="2"/>
  <c r="AAV93" i="2" s="1"/>
  <c r="WB93" i="2"/>
  <c r="XG93" i="2" s="1"/>
  <c r="YK92" i="2"/>
  <c r="YK94" i="2"/>
  <c r="ZP34" i="2"/>
  <c r="ZP94" i="2"/>
  <c r="SM16" i="2"/>
  <c r="AAV16" i="2" s="1"/>
  <c r="WB89" i="2"/>
  <c r="XG89" i="2" s="1"/>
  <c r="WB46" i="2"/>
  <c r="XG46" i="2" s="1"/>
  <c r="WB34" i="2"/>
  <c r="XG34" i="2" s="1"/>
  <c r="SM8" i="2"/>
  <c r="AAV8" i="2" s="1"/>
  <c r="WA68" i="2"/>
  <c r="XF68" i="2" s="1"/>
  <c r="DL86" i="29" s="1"/>
  <c r="SM79" i="2"/>
  <c r="AAV79" i="2" s="1"/>
  <c r="SN90" i="2"/>
  <c r="AAW90" i="2" s="1"/>
  <c r="WB6" i="2"/>
  <c r="XG6" i="2" s="1"/>
  <c r="YK75" i="2"/>
  <c r="YK46" i="2"/>
  <c r="YK87" i="2"/>
  <c r="YK14" i="2"/>
  <c r="EQ39" i="29" s="1"/>
  <c r="YL81" i="2"/>
  <c r="YL24" i="2"/>
  <c r="YL53" i="2"/>
  <c r="YL74" i="2"/>
  <c r="YJ60" i="2"/>
  <c r="EP50" i="29" s="1"/>
  <c r="YK8" i="2"/>
  <c r="ZP16" i="2"/>
  <c r="ZP91" i="2"/>
  <c r="YK56" i="2"/>
  <c r="EQ30" i="29" s="1"/>
  <c r="YK82" i="2"/>
  <c r="EQ9" i="29" s="1"/>
  <c r="YK71" i="2"/>
  <c r="EQ37" i="29" s="1"/>
  <c r="ZP97" i="2"/>
  <c r="ZP15" i="2"/>
  <c r="YK47" i="2"/>
  <c r="YL44" i="2"/>
  <c r="YK6" i="2"/>
  <c r="YL11" i="2"/>
  <c r="YL64" i="2"/>
  <c r="YL48" i="2"/>
  <c r="YJ61" i="2"/>
  <c r="EP61" i="29" s="1"/>
  <c r="YJ68" i="2"/>
  <c r="YK96" i="2"/>
  <c r="ZP84" i="2"/>
  <c r="ZP89" i="2"/>
  <c r="ZP79" i="2"/>
  <c r="YK85" i="2"/>
  <c r="YK15" i="2"/>
  <c r="RI15" i="2"/>
  <c r="SM15" i="2"/>
  <c r="AAV15" i="2" s="1"/>
  <c r="WB15" i="2"/>
  <c r="XG15" i="2" s="1"/>
  <c r="YK97" i="2"/>
  <c r="RI97" i="2"/>
  <c r="SM97" i="2"/>
  <c r="AAV97" i="2" s="1"/>
  <c r="WB97" i="2"/>
  <c r="XG97" i="2" s="1"/>
  <c r="ZP82" i="2"/>
  <c r="ZP85" i="2"/>
  <c r="ZP56" i="2"/>
  <c r="ZP71" i="2"/>
  <c r="RI71" i="2"/>
  <c r="SM71" i="2"/>
  <c r="AAV71" i="2" s="1"/>
  <c r="WB71" i="2"/>
  <c r="XG71" i="2" s="1"/>
  <c r="DM37" i="29" s="1"/>
  <c r="WB8" i="2"/>
  <c r="XG8" i="2" s="1"/>
  <c r="DM12" i="29" s="1"/>
  <c r="YK79" i="2"/>
  <c r="YK89" i="2"/>
  <c r="SM89" i="2"/>
  <c r="AAV89" i="2" s="1"/>
  <c r="YK84" i="2"/>
  <c r="EQ85" i="29" s="1"/>
  <c r="WB82" i="2"/>
  <c r="XG82" i="2" s="1"/>
  <c r="YK16" i="2"/>
  <c r="YK91" i="2"/>
  <c r="YH67" i="2"/>
  <c r="EN88" i="29" s="1"/>
  <c r="ZM67" i="2"/>
  <c r="ZM3" i="2" s="1"/>
  <c r="ZP87" i="2"/>
  <c r="ZQ48" i="2"/>
  <c r="ZO68" i="2"/>
  <c r="ZQ24" i="2"/>
  <c r="ZQ81" i="2"/>
  <c r="ZQ74" i="2"/>
  <c r="ZP75" i="2"/>
  <c r="ZP6" i="2"/>
  <c r="ZQ11" i="2"/>
  <c r="ZP46" i="2"/>
  <c r="ZQ44" i="2"/>
  <c r="ZP96" i="2"/>
  <c r="ZP8" i="2"/>
  <c r="ZO61" i="2"/>
  <c r="ZP14" i="2"/>
  <c r="ZP47" i="2"/>
  <c r="ZO60" i="2"/>
  <c r="ZQ53" i="2"/>
  <c r="ZQ64" i="2"/>
  <c r="RI84" i="2"/>
  <c r="SM84" i="2"/>
  <c r="AAV84" i="2" s="1"/>
  <c r="RI56" i="2"/>
  <c r="RJ64" i="2"/>
  <c r="RI87" i="2"/>
  <c r="RI47" i="2"/>
  <c r="RJ48" i="2"/>
  <c r="RJ81" i="2"/>
  <c r="RI16" i="2"/>
  <c r="RJ10" i="2"/>
  <c r="RJ11" i="2"/>
  <c r="RJ95" i="2"/>
  <c r="RJ63" i="2"/>
  <c r="RI92" i="2"/>
  <c r="RI89" i="2"/>
  <c r="RI96" i="2"/>
  <c r="SM96" i="2"/>
  <c r="AAV96" i="2" s="1"/>
  <c r="SM92" i="2"/>
  <c r="AAV92" i="2" s="1"/>
  <c r="SM56" i="2"/>
  <c r="AAV56" i="2" s="1"/>
  <c r="WB96" i="2"/>
  <c r="XG96" i="2" s="1"/>
  <c r="WA5" i="2"/>
  <c r="RI85" i="2"/>
  <c r="SM85" i="2"/>
  <c r="AAV85" i="2" s="1"/>
  <c r="RI82" i="2"/>
  <c r="SM82" i="2"/>
  <c r="AAV82" i="2" s="1"/>
  <c r="RJ74" i="2"/>
  <c r="RI79" i="2"/>
  <c r="RI46" i="2"/>
  <c r="RJ44" i="2"/>
  <c r="RJ90" i="2"/>
  <c r="RI94" i="2"/>
  <c r="RJ53" i="2"/>
  <c r="RI34" i="2"/>
  <c r="RI14" i="2"/>
  <c r="RJ24" i="2"/>
  <c r="RI6" i="2"/>
  <c r="RI91" i="2"/>
  <c r="RI75" i="2"/>
  <c r="RI8" i="2"/>
  <c r="RH60" i="2"/>
  <c r="SL60" i="2"/>
  <c r="AAU60" i="2" s="1"/>
  <c r="RH61" i="2"/>
  <c r="SL61" i="2"/>
  <c r="AAU61" i="2" s="1"/>
  <c r="WA60" i="2"/>
  <c r="XF60" i="2" s="1"/>
  <c r="DL50" i="29" s="1"/>
  <c r="WA61" i="2"/>
  <c r="XF61" i="2" s="1"/>
  <c r="DL58" i="29" s="1"/>
  <c r="RH68" i="2"/>
  <c r="SL68" i="2"/>
  <c r="AAU68" i="2" s="1"/>
  <c r="RH5" i="2"/>
  <c r="SL5" i="2"/>
  <c r="AAU5" i="2" s="1"/>
  <c r="TS81" i="2"/>
  <c r="WC81" i="2" s="1"/>
  <c r="XH81" i="2" s="1"/>
  <c r="TS67" i="2"/>
  <c r="TS5" i="2"/>
  <c r="TS96" i="2"/>
  <c r="TS24" i="2"/>
  <c r="WC24" i="2" s="1"/>
  <c r="XH24" i="2" s="1"/>
  <c r="TS89" i="2"/>
  <c r="TS68" i="2"/>
  <c r="TS88" i="2"/>
  <c r="TS53" i="2"/>
  <c r="WC53" i="2" s="1"/>
  <c r="XH53" i="2" s="1"/>
  <c r="TS48" i="2"/>
  <c r="WC48" i="2" s="1"/>
  <c r="XH48" i="2" s="1"/>
  <c r="TS64" i="2"/>
  <c r="WC64" i="2" s="1"/>
  <c r="XH64" i="2" s="1"/>
  <c r="OZ67" i="2"/>
  <c r="XD67" i="2"/>
  <c r="SK67" i="2"/>
  <c r="SK3" i="2" s="1"/>
  <c r="VZ67" i="2"/>
  <c r="VZ3" i="2" s="1"/>
  <c r="WC11" i="2"/>
  <c r="XH11" i="2" s="1"/>
  <c r="WC44" i="2"/>
  <c r="XH44" i="2" s="1"/>
  <c r="SM94" i="2"/>
  <c r="AAV94" i="2" s="1"/>
  <c r="SN53" i="2"/>
  <c r="AAW53" i="2" s="1"/>
  <c r="SN74" i="2"/>
  <c r="AAW74" i="2" s="1"/>
  <c r="SN48" i="2"/>
  <c r="AAW48" i="2" s="1"/>
  <c r="SN95" i="2"/>
  <c r="AAW95" i="2" s="1"/>
  <c r="SM87" i="2"/>
  <c r="AAV87" i="2" s="1"/>
  <c r="SN64" i="2"/>
  <c r="AAW64" i="2" s="1"/>
  <c r="SM75" i="2"/>
  <c r="AAV75" i="2" s="1"/>
  <c r="SM6" i="2"/>
  <c r="AAV6" i="2" s="1"/>
  <c r="SM14" i="2"/>
  <c r="AAV14" i="2" s="1"/>
  <c r="WC74" i="2"/>
  <c r="XH74" i="2" s="1"/>
  <c r="SM34" i="2"/>
  <c r="AAV34" i="2" s="1"/>
  <c r="SN11" i="2"/>
  <c r="AAW11" i="2" s="1"/>
  <c r="SM46" i="2"/>
  <c r="AAV46" i="2" s="1"/>
  <c r="SN81" i="2"/>
  <c r="AAW81" i="2" s="1"/>
  <c r="SM91" i="2"/>
  <c r="AAV91" i="2" s="1"/>
  <c r="WB87" i="2"/>
  <c r="XG87" i="2" s="1"/>
  <c r="WB94" i="2"/>
  <c r="XG94" i="2" s="1"/>
  <c r="SM47" i="2"/>
  <c r="AAV47" i="2" s="1"/>
  <c r="SN24" i="2"/>
  <c r="AAW24" i="2" s="1"/>
  <c r="SN44" i="2"/>
  <c r="AAW44" i="2" s="1"/>
  <c r="SN10" i="2"/>
  <c r="AAW10" i="2" s="1"/>
  <c r="SN63" i="2"/>
  <c r="AAW63" i="2" s="1"/>
  <c r="WB47" i="2"/>
  <c r="XG47" i="2" s="1"/>
  <c r="TT47" i="2"/>
  <c r="TT34" i="2"/>
  <c r="TT11" i="2"/>
  <c r="TT6" i="2"/>
  <c r="TT44" i="2"/>
  <c r="TT94" i="2"/>
  <c r="TT46" i="2"/>
  <c r="TT74" i="2"/>
  <c r="TT89" i="2"/>
  <c r="TT87" i="2"/>
  <c r="WC59" i="2" l="1"/>
  <c r="XH59" i="2" s="1"/>
  <c r="ZR59" i="2" s="1"/>
  <c r="YL59" i="2"/>
  <c r="MQ59" i="2"/>
  <c r="TT59" i="2"/>
  <c r="RJ59" i="2"/>
  <c r="SN59" i="2"/>
  <c r="AAW59" i="2" s="1"/>
  <c r="YM59" i="2"/>
  <c r="DL61" i="29"/>
  <c r="EP79" i="29"/>
  <c r="DL79" i="29"/>
  <c r="DJ10" i="29"/>
  <c r="DJ88" i="29"/>
  <c r="EN67" i="29"/>
  <c r="EN10" i="29"/>
  <c r="DL73" i="29"/>
  <c r="EP73" i="29"/>
  <c r="EP60" i="29"/>
  <c r="DL60" i="29"/>
  <c r="DJ68" i="29"/>
  <c r="DJ67" i="29"/>
  <c r="EP44" i="29"/>
  <c r="EN90" i="29"/>
  <c r="EN68" i="29"/>
  <c r="DL42" i="29"/>
  <c r="DL84" i="29"/>
  <c r="EO95" i="29"/>
  <c r="DK95" i="29"/>
  <c r="EP42" i="29"/>
  <c r="EP84" i="29"/>
  <c r="DJ56" i="29"/>
  <c r="DJ90" i="29"/>
  <c r="DL44" i="29"/>
  <c r="DL92" i="29"/>
  <c r="EP92" i="29"/>
  <c r="EN74" i="29"/>
  <c r="EN56" i="29"/>
  <c r="DJ53" i="29"/>
  <c r="DJ74" i="29"/>
  <c r="EQ47" i="29"/>
  <c r="DL82" i="29"/>
  <c r="EP75" i="29"/>
  <c r="DL75" i="29"/>
  <c r="EP82" i="29"/>
  <c r="EO96" i="29"/>
  <c r="DK96" i="29"/>
  <c r="EN81" i="29"/>
  <c r="EN53" i="29"/>
  <c r="EP8" i="29"/>
  <c r="DL8" i="29"/>
  <c r="EP86" i="29"/>
  <c r="DJ93" i="29"/>
  <c r="DJ81" i="29"/>
  <c r="EQ15" i="29"/>
  <c r="EP63" i="29"/>
  <c r="DL46" i="29"/>
  <c r="DL63" i="29"/>
  <c r="EO97" i="29"/>
  <c r="DM15" i="29"/>
  <c r="EP46" i="29"/>
  <c r="DK97" i="29"/>
  <c r="R29" i="32"/>
  <c r="MO3" i="2"/>
  <c r="PA66" i="2"/>
  <c r="OZ3" i="2"/>
  <c r="RG100" i="2"/>
  <c r="V27" i="32" s="1"/>
  <c r="RG3" i="2"/>
  <c r="DM47" i="29"/>
  <c r="EN33" i="29"/>
  <c r="EN93" i="29"/>
  <c r="DL72" i="29"/>
  <c r="EP72" i="29"/>
  <c r="DL64" i="29"/>
  <c r="DJ34" i="29"/>
  <c r="DJ33" i="29"/>
  <c r="EP64" i="29"/>
  <c r="YL88" i="2"/>
  <c r="ZQ88" i="2"/>
  <c r="EP48" i="29"/>
  <c r="ZO5" i="2"/>
  <c r="DK6" i="29"/>
  <c r="RI88" i="2"/>
  <c r="SM88" i="2"/>
  <c r="AAV88" i="2" s="1"/>
  <c r="EO94" i="29"/>
  <c r="EO6" i="29"/>
  <c r="EN5" i="29"/>
  <c r="EN34" i="29"/>
  <c r="YK88" i="2"/>
  <c r="ZP88" i="2"/>
  <c r="DL48" i="29"/>
  <c r="ZQ63" i="2"/>
  <c r="YL63" i="2"/>
  <c r="TT83" i="2"/>
  <c r="MQ83" i="2"/>
  <c r="EQ35" i="29"/>
  <c r="DM66" i="29"/>
  <c r="EQ66" i="29"/>
  <c r="DM89" i="29"/>
  <c r="DM65" i="29"/>
  <c r="DM71" i="29"/>
  <c r="DM77" i="29"/>
  <c r="EQ71" i="29"/>
  <c r="EQ77" i="29"/>
  <c r="EQ69" i="29"/>
  <c r="TS84" i="2"/>
  <c r="WC84" i="2" s="1"/>
  <c r="XH84" i="2" s="1"/>
  <c r="DN85" i="29" s="1"/>
  <c r="TS63" i="2"/>
  <c r="WC63" i="2" s="1"/>
  <c r="XH63" i="2" s="1"/>
  <c r="DM83" i="29"/>
  <c r="EQ83" i="29"/>
  <c r="YJ5" i="2"/>
  <c r="EP97" i="29" s="1"/>
  <c r="DK94" i="29"/>
  <c r="EP91" i="29"/>
  <c r="DL91" i="29"/>
  <c r="DM54" i="29"/>
  <c r="DJ14" i="29"/>
  <c r="DJ5" i="29"/>
  <c r="EQ54" i="29"/>
  <c r="DM70" i="29"/>
  <c r="DM69" i="29"/>
  <c r="EQ70" i="29"/>
  <c r="EQ89" i="29"/>
  <c r="EQ65" i="29"/>
  <c r="TS60" i="2"/>
  <c r="EQ18" i="29"/>
  <c r="DM35" i="29"/>
  <c r="EN20" i="29"/>
  <c r="EN14" i="29"/>
  <c r="EP52" i="29"/>
  <c r="EP58" i="29"/>
  <c r="EQ28" i="29"/>
  <c r="DK51" i="29"/>
  <c r="DK7" i="29"/>
  <c r="DM28" i="29"/>
  <c r="EP7" i="29"/>
  <c r="EO51" i="29"/>
  <c r="EO7" i="29"/>
  <c r="DM36" i="29"/>
  <c r="DM26" i="29"/>
  <c r="DM9" i="29"/>
  <c r="EQ19" i="29"/>
  <c r="EQ16" i="29"/>
  <c r="DM41" i="29"/>
  <c r="DL23" i="29"/>
  <c r="DL52" i="29"/>
  <c r="EQ25" i="29"/>
  <c r="EP11" i="29"/>
  <c r="EP32" i="29"/>
  <c r="DM17" i="29"/>
  <c r="EQ41" i="29"/>
  <c r="DM62" i="29"/>
  <c r="EQ62" i="29"/>
  <c r="DM16" i="29"/>
  <c r="S28" i="32"/>
  <c r="DM31" i="29"/>
  <c r="EQ29" i="29"/>
  <c r="DL11" i="29"/>
  <c r="DL32" i="29"/>
  <c r="DM25" i="29"/>
  <c r="MP75" i="2"/>
  <c r="TS75" i="2"/>
  <c r="WC75" i="2" s="1"/>
  <c r="XH75" i="2" s="1"/>
  <c r="EQ43" i="29"/>
  <c r="DM43" i="29"/>
  <c r="EQ24" i="29"/>
  <c r="EQ36" i="29"/>
  <c r="EQ21" i="29"/>
  <c r="EQ57" i="29"/>
  <c r="DM24" i="29"/>
  <c r="DM18" i="29"/>
  <c r="DM40" i="29"/>
  <c r="DM55" i="29"/>
  <c r="EP49" i="29"/>
  <c r="DM87" i="29"/>
  <c r="EQ26" i="29"/>
  <c r="EQ55" i="29"/>
  <c r="DM19" i="29"/>
  <c r="DM22" i="29"/>
  <c r="DM13" i="29"/>
  <c r="DM59" i="29"/>
  <c r="DL49" i="29"/>
  <c r="EQ87" i="29"/>
  <c r="DM21" i="29"/>
  <c r="DM57" i="29"/>
  <c r="EQ31" i="29"/>
  <c r="EQ13" i="29"/>
  <c r="EQ59" i="29"/>
  <c r="XD100" i="2"/>
  <c r="T12" i="32" s="1"/>
  <c r="DJ20" i="29"/>
  <c r="EQ22" i="29"/>
  <c r="TS85" i="2"/>
  <c r="WC85" i="2" s="1"/>
  <c r="XH85" i="2" s="1"/>
  <c r="EQ17" i="29"/>
  <c r="EQ40" i="29"/>
  <c r="EQ12" i="29"/>
  <c r="DM29" i="29"/>
  <c r="R13" i="32"/>
  <c r="XF5" i="2"/>
  <c r="DL98" i="29" s="1"/>
  <c r="YH100" i="2"/>
  <c r="YH3" i="2"/>
  <c r="XD3" i="2"/>
  <c r="AAT67" i="2"/>
  <c r="AAT3" i="2" s="1"/>
  <c r="TR3" i="2"/>
  <c r="YL83" i="2"/>
  <c r="ZQ83" i="2"/>
  <c r="SN83" i="2"/>
  <c r="AAW83" i="2" s="1"/>
  <c r="RJ83" i="2"/>
  <c r="WC83" i="2"/>
  <c r="XH83" i="2" s="1"/>
  <c r="MP60" i="2"/>
  <c r="T17" i="32"/>
  <c r="EP23" i="29"/>
  <c r="T18" i="32"/>
  <c r="T19" i="32" s="1"/>
  <c r="U17" i="32"/>
  <c r="DJ38" i="29"/>
  <c r="T8" i="32"/>
  <c r="EN38" i="29"/>
  <c r="M22" i="28"/>
  <c r="N22" i="28" s="1"/>
  <c r="L22" i="28"/>
  <c r="G23" i="28"/>
  <c r="J22" i="28"/>
  <c r="R22" i="28"/>
  <c r="EP4" i="29"/>
  <c r="ZQ8" i="2"/>
  <c r="YL95" i="2"/>
  <c r="YL90" i="2"/>
  <c r="ER45" i="29" s="1"/>
  <c r="ZQ6" i="2"/>
  <c r="YL10" i="2"/>
  <c r="T19" i="28"/>
  <c r="U18" i="28"/>
  <c r="P21" i="28"/>
  <c r="H21" i="28"/>
  <c r="EM100" i="29"/>
  <c r="EM3" i="29" s="1"/>
  <c r="DI100" i="29"/>
  <c r="DI3" i="29" s="1"/>
  <c r="I20" i="28"/>
  <c r="ZQ90" i="2"/>
  <c r="TS61" i="2"/>
  <c r="ZQ10" i="2"/>
  <c r="ZQ95" i="2"/>
  <c r="TS95" i="2"/>
  <c r="WC95" i="2" s="1"/>
  <c r="XH95" i="2" s="1"/>
  <c r="TS10" i="2"/>
  <c r="WC10" i="2" s="1"/>
  <c r="XH10" i="2" s="1"/>
  <c r="TS90" i="2"/>
  <c r="WC90" i="2" s="1"/>
  <c r="XH90" i="2" s="1"/>
  <c r="DN45" i="29" s="1"/>
  <c r="YL46" i="2"/>
  <c r="MP63" i="2"/>
  <c r="MP95" i="2"/>
  <c r="MP10" i="2"/>
  <c r="MP90" i="2"/>
  <c r="MQ71" i="2"/>
  <c r="TT71" i="2"/>
  <c r="MP82" i="2"/>
  <c r="TT82" i="2" s="1"/>
  <c r="MR6" i="2"/>
  <c r="MR46" i="2"/>
  <c r="MR47" i="2"/>
  <c r="MP85" i="2"/>
  <c r="MP92" i="2"/>
  <c r="TS92" i="2"/>
  <c r="WC92" i="2" s="1"/>
  <c r="XH92" i="2" s="1"/>
  <c r="MR74" i="2"/>
  <c r="MQ67" i="2"/>
  <c r="MR94" i="2"/>
  <c r="MR34" i="2"/>
  <c r="MR88" i="2"/>
  <c r="MP79" i="2"/>
  <c r="TS79" i="2"/>
  <c r="WC79" i="2" s="1"/>
  <c r="XH79" i="2" s="1"/>
  <c r="MP16" i="2"/>
  <c r="TS16" i="2"/>
  <c r="WC16" i="2" s="1"/>
  <c r="XH16" i="2" s="1"/>
  <c r="MR11" i="2"/>
  <c r="MR44" i="2"/>
  <c r="MR87" i="2"/>
  <c r="MP84" i="2"/>
  <c r="MS81" i="2"/>
  <c r="MR48" i="2"/>
  <c r="MP91" i="2"/>
  <c r="TS91" i="2"/>
  <c r="WC91" i="2" s="1"/>
  <c r="XH91" i="2" s="1"/>
  <c r="DN28" i="29" s="1"/>
  <c r="MR97" i="2"/>
  <c r="TU97" i="2"/>
  <c r="MP56" i="2"/>
  <c r="TS56" i="2"/>
  <c r="WC56" i="2" s="1"/>
  <c r="XH56" i="2" s="1"/>
  <c r="DN30" i="29" s="1"/>
  <c r="MP61" i="2"/>
  <c r="MP14" i="2"/>
  <c r="TS14" i="2"/>
  <c r="WC14" i="2" s="1"/>
  <c r="XH14" i="2" s="1"/>
  <c r="DN39" i="29" s="1"/>
  <c r="MS86" i="2"/>
  <c r="TV86" i="2"/>
  <c r="MS80" i="2"/>
  <c r="TV80" i="2"/>
  <c r="MS77" i="2"/>
  <c r="TV77" i="2"/>
  <c r="MS73" i="2"/>
  <c r="TV73" i="2"/>
  <c r="MS70" i="2"/>
  <c r="TV70" i="2"/>
  <c r="MS69" i="2"/>
  <c r="TV69" i="2"/>
  <c r="MS33" i="2"/>
  <c r="TV33" i="2"/>
  <c r="MS66" i="2"/>
  <c r="TV66" i="2"/>
  <c r="MS65" i="2"/>
  <c r="TV65" i="2"/>
  <c r="MS54" i="2"/>
  <c r="TV54" i="2"/>
  <c r="MR7" i="2"/>
  <c r="TU7" i="2"/>
  <c r="ZQ65" i="2"/>
  <c r="ZQ80" i="2"/>
  <c r="ZQ54" i="2"/>
  <c r="ZQ7" i="2"/>
  <c r="YL7" i="2"/>
  <c r="ZQ73" i="2"/>
  <c r="YL73" i="2"/>
  <c r="ZQ66" i="2"/>
  <c r="YL66" i="2"/>
  <c r="ZQ86" i="2"/>
  <c r="ZQ70" i="2"/>
  <c r="ZQ69" i="2"/>
  <c r="YL69" i="2"/>
  <c r="ZQ33" i="2"/>
  <c r="RJ80" i="2"/>
  <c r="SN80" i="2"/>
  <c r="AAW80" i="2" s="1"/>
  <c r="WC80" i="2"/>
  <c r="XH80" i="2" s="1"/>
  <c r="DN80" i="29" s="1"/>
  <c r="RJ86" i="2"/>
  <c r="SN86" i="2"/>
  <c r="AAW86" i="2" s="1"/>
  <c r="WC86" i="2"/>
  <c r="XH86" i="2" s="1"/>
  <c r="RJ65" i="2"/>
  <c r="SN65" i="2"/>
  <c r="AAW65" i="2" s="1"/>
  <c r="WC65" i="2"/>
  <c r="XH65" i="2" s="1"/>
  <c r="RJ33" i="2"/>
  <c r="SN33" i="2"/>
  <c r="AAW33" i="2" s="1"/>
  <c r="WC33" i="2"/>
  <c r="XH33" i="2" s="1"/>
  <c r="RJ77" i="2"/>
  <c r="SN77" i="2"/>
  <c r="AAW77" i="2" s="1"/>
  <c r="WC77" i="2"/>
  <c r="XH77" i="2" s="1"/>
  <c r="YL80" i="2"/>
  <c r="ER80" i="29" s="1"/>
  <c r="RJ7" i="2"/>
  <c r="SN7" i="2"/>
  <c r="AAW7" i="2" s="1"/>
  <c r="WC7" i="2"/>
  <c r="XH7" i="2" s="1"/>
  <c r="RJ73" i="2"/>
  <c r="SN73" i="2"/>
  <c r="AAW73" i="2" s="1"/>
  <c r="WC73" i="2"/>
  <c r="XH73" i="2" s="1"/>
  <c r="RJ66" i="2"/>
  <c r="SN66" i="2"/>
  <c r="AAW66" i="2" s="1"/>
  <c r="WC66" i="2"/>
  <c r="XH66" i="2" s="1"/>
  <c r="YL86" i="2"/>
  <c r="YL65" i="2"/>
  <c r="YL70" i="2"/>
  <c r="SN70" i="2"/>
  <c r="AAW70" i="2" s="1"/>
  <c r="RJ70" i="2"/>
  <c r="WC70" i="2"/>
  <c r="XH70" i="2" s="1"/>
  <c r="YL54" i="2"/>
  <c r="RJ54" i="2"/>
  <c r="SN54" i="2"/>
  <c r="AAW54" i="2" s="1"/>
  <c r="WC54" i="2"/>
  <c r="XH54" i="2" s="1"/>
  <c r="RJ69" i="2"/>
  <c r="SN69" i="2"/>
  <c r="AAW69" i="2" s="1"/>
  <c r="WC69" i="2"/>
  <c r="XH69" i="2" s="1"/>
  <c r="YL33" i="2"/>
  <c r="YL77" i="2"/>
  <c r="ZQ77" i="2"/>
  <c r="MR72" i="2"/>
  <c r="TU72" i="2"/>
  <c r="MV89" i="2"/>
  <c r="YL72" i="2"/>
  <c r="ZQ72" i="2"/>
  <c r="SN72" i="2"/>
  <c r="AAW72" i="2" s="1"/>
  <c r="RJ72" i="2"/>
  <c r="WC72" i="2"/>
  <c r="XH72" i="2" s="1"/>
  <c r="MS15" i="2"/>
  <c r="TV15" i="2"/>
  <c r="MQ5" i="2"/>
  <c r="MW68" i="2"/>
  <c r="MW53" i="2"/>
  <c r="MW8" i="2"/>
  <c r="MW64" i="2"/>
  <c r="MV96" i="2"/>
  <c r="MS93" i="2"/>
  <c r="TV93" i="2"/>
  <c r="ZQ93" i="2"/>
  <c r="YL93" i="2"/>
  <c r="SN93" i="2"/>
  <c r="AAW93" i="2" s="1"/>
  <c r="RJ93" i="2"/>
  <c r="WC93" i="2"/>
  <c r="XH93" i="2" s="1"/>
  <c r="ZQ75" i="2"/>
  <c r="ZQ46" i="2"/>
  <c r="YL75" i="2"/>
  <c r="YL91" i="2"/>
  <c r="YL6" i="2"/>
  <c r="YL34" i="2"/>
  <c r="YK68" i="2"/>
  <c r="YL89" i="2"/>
  <c r="ZQ89" i="2"/>
  <c r="ZQ91" i="2"/>
  <c r="ZQ34" i="2"/>
  <c r="ZP68" i="2"/>
  <c r="WC6" i="2"/>
  <c r="XH6" i="2" s="1"/>
  <c r="SN79" i="2"/>
  <c r="AAW79" i="2" s="1"/>
  <c r="WC46" i="2"/>
  <c r="XH46" i="2" s="1"/>
  <c r="YL94" i="2"/>
  <c r="YM74" i="2"/>
  <c r="YM44" i="2"/>
  <c r="YL47" i="2"/>
  <c r="YL87" i="2"/>
  <c r="YM11" i="2"/>
  <c r="YM64" i="2"/>
  <c r="YM48" i="2"/>
  <c r="YM24" i="2"/>
  <c r="YK61" i="2"/>
  <c r="EQ61" i="29" s="1"/>
  <c r="YL84" i="2"/>
  <c r="ER85" i="29" s="1"/>
  <c r="YL92" i="2"/>
  <c r="ZQ85" i="2"/>
  <c r="ZQ79" i="2"/>
  <c r="ZQ16" i="2"/>
  <c r="YL71" i="2"/>
  <c r="ER37" i="29" s="1"/>
  <c r="YL14" i="2"/>
  <c r="ER39" i="29" s="1"/>
  <c r="YM53" i="2"/>
  <c r="YM81" i="2"/>
  <c r="YK60" i="2"/>
  <c r="EQ50" i="29" s="1"/>
  <c r="YL96" i="2"/>
  <c r="YL82" i="2"/>
  <c r="YL56" i="2"/>
  <c r="ER30" i="29" s="1"/>
  <c r="YL8" i="2"/>
  <c r="ZQ97" i="2"/>
  <c r="ZQ15" i="2"/>
  <c r="YL15" i="2"/>
  <c r="RJ15" i="2"/>
  <c r="SN15" i="2"/>
  <c r="AAW15" i="2" s="1"/>
  <c r="WC15" i="2"/>
  <c r="XH15" i="2" s="1"/>
  <c r="YL97" i="2"/>
  <c r="RJ97" i="2"/>
  <c r="SN97" i="2"/>
  <c r="AAW97" i="2" s="1"/>
  <c r="WC97" i="2"/>
  <c r="XH97" i="2" s="1"/>
  <c r="ZQ71" i="2"/>
  <c r="RJ71" i="2"/>
  <c r="SN71" i="2"/>
  <c r="AAW71" i="2" s="1"/>
  <c r="WC71" i="2"/>
  <c r="XH71" i="2" s="1"/>
  <c r="DN37" i="29" s="1"/>
  <c r="YL79" i="2"/>
  <c r="YL85" i="2"/>
  <c r="YL16" i="2"/>
  <c r="ZQ56" i="2"/>
  <c r="ZQ82" i="2"/>
  <c r="SN92" i="2"/>
  <c r="AAW92" i="2" s="1"/>
  <c r="SO90" i="2"/>
  <c r="AAX90" i="2" s="1"/>
  <c r="SN89" i="2"/>
  <c r="AAW89" i="2" s="1"/>
  <c r="SN16" i="2"/>
  <c r="AAW16" i="2" s="1"/>
  <c r="ZR48" i="2"/>
  <c r="ZQ47" i="2"/>
  <c r="ZQ94" i="2"/>
  <c r="ZR11" i="2"/>
  <c r="ZR64" i="2"/>
  <c r="ZQ96" i="2"/>
  <c r="ZR44" i="2"/>
  <c r="ZQ87" i="2"/>
  <c r="ZP60" i="2"/>
  <c r="ZR24" i="2"/>
  <c r="ZR74" i="2"/>
  <c r="ZQ84" i="2"/>
  <c r="YI67" i="2"/>
  <c r="EO88" i="29" s="1"/>
  <c r="ZN67" i="2"/>
  <c r="ZN3" i="2" s="1"/>
  <c r="SN8" i="2"/>
  <c r="AAW8" i="2" s="1"/>
  <c r="SN56" i="2"/>
  <c r="AAW56" i="2" s="1"/>
  <c r="ZR53" i="2"/>
  <c r="ZQ14" i="2"/>
  <c r="ZQ92" i="2"/>
  <c r="ZP61" i="2"/>
  <c r="ZR81" i="2"/>
  <c r="WC89" i="2"/>
  <c r="XH89" i="2" s="1"/>
  <c r="WC96" i="2"/>
  <c r="XH96" i="2" s="1"/>
  <c r="WC8" i="2"/>
  <c r="XH8" i="2" s="1"/>
  <c r="DN22" i="29" s="1"/>
  <c r="WC82" i="2"/>
  <c r="XH82" i="2" s="1"/>
  <c r="DN43" i="29" s="1"/>
  <c r="RJ82" i="2"/>
  <c r="SN82" i="2"/>
  <c r="AAW82" i="2" s="1"/>
  <c r="RJ84" i="2"/>
  <c r="SN84" i="2"/>
  <c r="AAW84" i="2" s="1"/>
  <c r="WB5" i="2"/>
  <c r="WB61" i="2"/>
  <c r="XG61" i="2" s="1"/>
  <c r="DM58" i="29" s="1"/>
  <c r="RJ8" i="2"/>
  <c r="RJ75" i="2"/>
  <c r="RJ91" i="2"/>
  <c r="RJ6" i="2"/>
  <c r="RK24" i="2"/>
  <c r="RJ14" i="2"/>
  <c r="RJ34" i="2"/>
  <c r="RK53" i="2"/>
  <c r="RJ94" i="2"/>
  <c r="RK90" i="2"/>
  <c r="RK44" i="2"/>
  <c r="RJ46" i="2"/>
  <c r="RJ79" i="2"/>
  <c r="RK74" i="2"/>
  <c r="RJ85" i="2"/>
  <c r="SN85" i="2"/>
  <c r="AAW85" i="2" s="1"/>
  <c r="RJ96" i="2"/>
  <c r="SN96" i="2"/>
  <c r="AAW96" i="2" s="1"/>
  <c r="RJ89" i="2"/>
  <c r="RJ92" i="2"/>
  <c r="RK63" i="2"/>
  <c r="RK95" i="2"/>
  <c r="RK11" i="2"/>
  <c r="RK10" i="2"/>
  <c r="RJ16" i="2"/>
  <c r="RK81" i="2"/>
  <c r="RK48" i="2"/>
  <c r="RJ47" i="2"/>
  <c r="RJ87" i="2"/>
  <c r="RK64" i="2"/>
  <c r="RJ56" i="2"/>
  <c r="RI5" i="2"/>
  <c r="SM5" i="2"/>
  <c r="AAV5" i="2" s="1"/>
  <c r="RI68" i="2"/>
  <c r="SM68" i="2"/>
  <c r="AAV68" i="2" s="1"/>
  <c r="RI61" i="2"/>
  <c r="SM61" i="2"/>
  <c r="AAV61" i="2" s="1"/>
  <c r="RI60" i="2"/>
  <c r="WB60" i="2"/>
  <c r="XG60" i="2" s="1"/>
  <c r="DM50" i="29" s="1"/>
  <c r="SM60" i="2"/>
  <c r="AAV60" i="2" s="1"/>
  <c r="WB68" i="2"/>
  <c r="XG68" i="2" s="1"/>
  <c r="TT64" i="2"/>
  <c r="WD64" i="2" s="1"/>
  <c r="XI64" i="2" s="1"/>
  <c r="TT53" i="2"/>
  <c r="WD53" i="2" s="1"/>
  <c r="XI53" i="2" s="1"/>
  <c r="TT24" i="2"/>
  <c r="WD24" i="2" s="1"/>
  <c r="XI24" i="2" s="1"/>
  <c r="TT67" i="2"/>
  <c r="TT68" i="2"/>
  <c r="TT5" i="2"/>
  <c r="TT81" i="2"/>
  <c r="WD81" i="2" s="1"/>
  <c r="XI81" i="2" s="1"/>
  <c r="TT8" i="2"/>
  <c r="XE67" i="2"/>
  <c r="RH67" i="2"/>
  <c r="RH3" i="2" s="1"/>
  <c r="SL67" i="2"/>
  <c r="SL3" i="2" s="1"/>
  <c r="WA67" i="2"/>
  <c r="WA3" i="2" s="1"/>
  <c r="TT88" i="2"/>
  <c r="TT48" i="2"/>
  <c r="WD48" i="2" s="1"/>
  <c r="XI48" i="2" s="1"/>
  <c r="TT96" i="2"/>
  <c r="PA67" i="2"/>
  <c r="WD44" i="2"/>
  <c r="XI44" i="2" s="1"/>
  <c r="SO44" i="2"/>
  <c r="AAX44" i="2" s="1"/>
  <c r="SN47" i="2"/>
  <c r="AAW47" i="2" s="1"/>
  <c r="SN91" i="2"/>
  <c r="AAW91" i="2" s="1"/>
  <c r="SO11" i="2"/>
  <c r="AAX11" i="2" s="1"/>
  <c r="SN34" i="2"/>
  <c r="AAW34" i="2" s="1"/>
  <c r="WC34" i="2"/>
  <c r="XH34" i="2" s="1"/>
  <c r="SN6" i="2"/>
  <c r="AAW6" i="2" s="1"/>
  <c r="SN75" i="2"/>
  <c r="AAW75" i="2" s="1"/>
  <c r="SN87" i="2"/>
  <c r="AAW87" i="2" s="1"/>
  <c r="SO95" i="2"/>
  <c r="AAX95" i="2" s="1"/>
  <c r="SO48" i="2"/>
  <c r="AAX48" i="2" s="1"/>
  <c r="SO74" i="2"/>
  <c r="AAX74" i="2" s="1"/>
  <c r="SN94" i="2"/>
  <c r="AAW94" i="2" s="1"/>
  <c r="WC94" i="2"/>
  <c r="XH94" i="2" s="1"/>
  <c r="WD74" i="2"/>
  <c r="XI74" i="2" s="1"/>
  <c r="WD11" i="2"/>
  <c r="XI11" i="2" s="1"/>
  <c r="SO63" i="2"/>
  <c r="AAX63" i="2" s="1"/>
  <c r="SO10" i="2"/>
  <c r="AAX10" i="2" s="1"/>
  <c r="SO24" i="2"/>
  <c r="AAX24" i="2" s="1"/>
  <c r="SO81" i="2"/>
  <c r="AAX81" i="2" s="1"/>
  <c r="SN46" i="2"/>
  <c r="AAW46" i="2" s="1"/>
  <c r="WC47" i="2"/>
  <c r="XH47" i="2" s="1"/>
  <c r="DN26" i="29" s="1"/>
  <c r="SN14" i="2"/>
  <c r="AAW14" i="2" s="1"/>
  <c r="SO64" i="2"/>
  <c r="AAX64" i="2" s="1"/>
  <c r="SO53" i="2"/>
  <c r="AAX53" i="2" s="1"/>
  <c r="WC87" i="2"/>
  <c r="XH87" i="2" s="1"/>
  <c r="TU64" i="2"/>
  <c r="TU24" i="2"/>
  <c r="TU94" i="2"/>
  <c r="TU6" i="2"/>
  <c r="TU11" i="2"/>
  <c r="TU34" i="2"/>
  <c r="TU47" i="2"/>
  <c r="TU68" i="2"/>
  <c r="TU87" i="2"/>
  <c r="TU89" i="2"/>
  <c r="TU46" i="2"/>
  <c r="TU48" i="2"/>
  <c r="WD59" i="2" l="1"/>
  <c r="XI59" i="2" s="1"/>
  <c r="YN59" i="2" s="1"/>
  <c r="SO59" i="2"/>
  <c r="AAX59" i="2" s="1"/>
  <c r="RK59" i="2"/>
  <c r="MR59" i="2"/>
  <c r="TU59" i="2"/>
  <c r="WE59" i="2" s="1"/>
  <c r="XJ59" i="2" s="1"/>
  <c r="DM61" i="29"/>
  <c r="DM79" i="29"/>
  <c r="EQ79" i="29"/>
  <c r="DK10" i="29"/>
  <c r="DK88" i="29"/>
  <c r="EO67" i="29"/>
  <c r="EO10" i="29"/>
  <c r="DM73" i="29"/>
  <c r="EQ73" i="29"/>
  <c r="DM60" i="29"/>
  <c r="EQ60" i="29"/>
  <c r="DK68" i="29"/>
  <c r="DK67" i="29"/>
  <c r="EQ44" i="29"/>
  <c r="EO90" i="29"/>
  <c r="EO68" i="29"/>
  <c r="EQ42" i="29"/>
  <c r="DM42" i="29"/>
  <c r="DM84" i="29"/>
  <c r="EQ84" i="29"/>
  <c r="DL95" i="29"/>
  <c r="EP95" i="29"/>
  <c r="DM44" i="29"/>
  <c r="DK56" i="29"/>
  <c r="DK90" i="29"/>
  <c r="DM92" i="29"/>
  <c r="EQ92" i="29"/>
  <c r="DM48" i="29"/>
  <c r="EP96" i="29"/>
  <c r="EO74" i="29"/>
  <c r="EO56" i="29"/>
  <c r="DK53" i="29"/>
  <c r="DK74" i="29"/>
  <c r="DM82" i="29"/>
  <c r="DM75" i="29"/>
  <c r="EQ82" i="29"/>
  <c r="EQ75" i="29"/>
  <c r="DL96" i="29"/>
  <c r="EO81" i="29"/>
  <c r="EO53" i="29"/>
  <c r="DM86" i="29"/>
  <c r="DM8" i="29"/>
  <c r="EQ8" i="29"/>
  <c r="EQ86" i="29"/>
  <c r="ER15" i="29"/>
  <c r="DM63" i="29"/>
  <c r="DL97" i="29"/>
  <c r="DK93" i="29"/>
  <c r="DK81" i="29"/>
  <c r="DN15" i="29"/>
  <c r="EQ63" i="29"/>
  <c r="EQ46" i="29"/>
  <c r="DM46" i="29"/>
  <c r="MP3" i="2"/>
  <c r="S29" i="32"/>
  <c r="PB66" i="2"/>
  <c r="PA3" i="2"/>
  <c r="ER47" i="29"/>
  <c r="EQ72" i="29"/>
  <c r="DM72" i="29"/>
  <c r="EO33" i="29"/>
  <c r="EO93" i="29"/>
  <c r="EP6" i="29"/>
  <c r="EP98" i="29"/>
  <c r="DK34" i="29"/>
  <c r="DK33" i="29"/>
  <c r="DM64" i="29"/>
  <c r="EQ64" i="29"/>
  <c r="EO5" i="29"/>
  <c r="EO34" i="29"/>
  <c r="RJ88" i="2"/>
  <c r="SN88" i="2"/>
  <c r="AAW88" i="2" s="1"/>
  <c r="DN47" i="29"/>
  <c r="ZP5" i="2"/>
  <c r="DL6" i="29"/>
  <c r="EQ48" i="29"/>
  <c r="WC88" i="2"/>
  <c r="XH88" i="2" s="1"/>
  <c r="RH100" i="2"/>
  <c r="W27" i="32" s="1"/>
  <c r="ER16" i="29"/>
  <c r="ZR63" i="2"/>
  <c r="YM63" i="2"/>
  <c r="TU83" i="2"/>
  <c r="MR83" i="2"/>
  <c r="DN35" i="29"/>
  <c r="ER71" i="29"/>
  <c r="DN70" i="29"/>
  <c r="ER89" i="29"/>
  <c r="ER65" i="29"/>
  <c r="DN66" i="29"/>
  <c r="DN77" i="29"/>
  <c r="DN89" i="29"/>
  <c r="DN65" i="29"/>
  <c r="ER69" i="29"/>
  <c r="ER66" i="29"/>
  <c r="TT84" i="2"/>
  <c r="WD84" i="2" s="1"/>
  <c r="XI84" i="2" s="1"/>
  <c r="DO85" i="29" s="1"/>
  <c r="DN16" i="29"/>
  <c r="TT63" i="2"/>
  <c r="WD63" i="2" s="1"/>
  <c r="XI63" i="2" s="1"/>
  <c r="DN83" i="29"/>
  <c r="ER83" i="29"/>
  <c r="EQ91" i="29"/>
  <c r="DN54" i="29"/>
  <c r="DK14" i="29"/>
  <c r="DK5" i="29"/>
  <c r="ER54" i="29"/>
  <c r="ER77" i="29"/>
  <c r="DN69" i="29"/>
  <c r="ER70" i="29"/>
  <c r="DN71" i="29"/>
  <c r="DL7" i="29"/>
  <c r="DL94" i="29"/>
  <c r="DM91" i="29"/>
  <c r="EP51" i="29"/>
  <c r="EP94" i="29"/>
  <c r="ER18" i="29"/>
  <c r="EQ52" i="29"/>
  <c r="EQ58" i="29"/>
  <c r="DN18" i="29"/>
  <c r="EO20" i="29"/>
  <c r="EO14" i="29"/>
  <c r="ER28" i="29"/>
  <c r="DN36" i="29"/>
  <c r="DN19" i="29"/>
  <c r="ER22" i="29"/>
  <c r="ER35" i="29"/>
  <c r="ER17" i="29"/>
  <c r="ER9" i="29"/>
  <c r="ER19" i="29"/>
  <c r="XE100" i="2"/>
  <c r="U12" i="32" s="1"/>
  <c r="DK20" i="29"/>
  <c r="DN17" i="29"/>
  <c r="ER13" i="29"/>
  <c r="ER59" i="29"/>
  <c r="DN87" i="29"/>
  <c r="MQ75" i="2"/>
  <c r="TT75" i="2"/>
  <c r="WD75" i="2" s="1"/>
  <c r="XI75" i="2" s="1"/>
  <c r="DN31" i="29"/>
  <c r="ER31" i="29"/>
  <c r="EQ11" i="29"/>
  <c r="EQ32" i="29"/>
  <c r="ER55" i="29"/>
  <c r="ER24" i="29"/>
  <c r="ER62" i="29"/>
  <c r="DN55" i="29"/>
  <c r="DM49" i="29"/>
  <c r="DN24" i="29"/>
  <c r="ER26" i="29"/>
  <c r="DN25" i="29"/>
  <c r="EQ49" i="29"/>
  <c r="DN62" i="29"/>
  <c r="ER12" i="29"/>
  <c r="DN29" i="29"/>
  <c r="ER27" i="29"/>
  <c r="DM23" i="29"/>
  <c r="DM52" i="29"/>
  <c r="DN13" i="29"/>
  <c r="DN59" i="29"/>
  <c r="ER87" i="29"/>
  <c r="DN12" i="29"/>
  <c r="DN41" i="29"/>
  <c r="DM11" i="29"/>
  <c r="DM32" i="29"/>
  <c r="DN9" i="29"/>
  <c r="ER21" i="29"/>
  <c r="ER57" i="29"/>
  <c r="ER25" i="29"/>
  <c r="TT85" i="2"/>
  <c r="WD85" i="2" s="1"/>
  <c r="XI85" i="2" s="1"/>
  <c r="DO36" i="29" s="1"/>
  <c r="T28" i="32"/>
  <c r="ER29" i="29"/>
  <c r="DN27" i="29"/>
  <c r="ER43" i="29"/>
  <c r="ER36" i="29"/>
  <c r="ER41" i="29"/>
  <c r="DN21" i="29"/>
  <c r="DN57" i="29"/>
  <c r="DL4" i="29"/>
  <c r="DL51" i="29"/>
  <c r="DN40" i="29"/>
  <c r="ER40" i="29"/>
  <c r="YK5" i="2"/>
  <c r="EQ97" i="29" s="1"/>
  <c r="S13" i="32"/>
  <c r="XE3" i="2"/>
  <c r="XG5" i="2"/>
  <c r="DM97" i="29" s="1"/>
  <c r="AAU67" i="2"/>
  <c r="AAU3" i="2" s="1"/>
  <c r="YI100" i="2"/>
  <c r="YI3" i="2"/>
  <c r="TS3" i="2"/>
  <c r="ZR83" i="2"/>
  <c r="YM83" i="2"/>
  <c r="SO83" i="2"/>
  <c r="AAX83" i="2" s="1"/>
  <c r="RK83" i="2"/>
  <c r="WD83" i="2"/>
  <c r="XI83" i="2" s="1"/>
  <c r="MQ60" i="2"/>
  <c r="TT60" i="2"/>
  <c r="EQ23" i="29"/>
  <c r="U18" i="32"/>
  <c r="U19" i="32" s="1"/>
  <c r="DK38" i="29"/>
  <c r="U8" i="32"/>
  <c r="EO38" i="29"/>
  <c r="G24" i="28"/>
  <c r="M23" i="28"/>
  <c r="N23" i="28" s="1"/>
  <c r="L23" i="28"/>
  <c r="J23" i="28"/>
  <c r="R23" i="28"/>
  <c r="H22" i="28"/>
  <c r="P22" i="28"/>
  <c r="ZR90" i="2"/>
  <c r="ZR95" i="2"/>
  <c r="I21" i="28"/>
  <c r="YM10" i="2"/>
  <c r="U19" i="28"/>
  <c r="T20" i="28"/>
  <c r="EN100" i="29"/>
  <c r="EN3" i="29" s="1"/>
  <c r="DJ100" i="29"/>
  <c r="DJ3" i="29" s="1"/>
  <c r="TT90" i="2"/>
  <c r="WD90" i="2" s="1"/>
  <c r="XI90" i="2" s="1"/>
  <c r="DO45" i="29" s="1"/>
  <c r="ZR10" i="2"/>
  <c r="TT61" i="2"/>
  <c r="TT16" i="2"/>
  <c r="WD16" i="2" s="1"/>
  <c r="XI16" i="2" s="1"/>
  <c r="YM90" i="2"/>
  <c r="ES45" i="29" s="1"/>
  <c r="YM95" i="2"/>
  <c r="ES27" i="29" s="1"/>
  <c r="TT56" i="2"/>
  <c r="WD56" i="2" s="1"/>
  <c r="XI56" i="2" s="1"/>
  <c r="DO30" i="29" s="1"/>
  <c r="TT79" i="2"/>
  <c r="WD79" i="2" s="1"/>
  <c r="XI79" i="2" s="1"/>
  <c r="TT10" i="2"/>
  <c r="WD10" i="2" s="1"/>
  <c r="XI10" i="2" s="1"/>
  <c r="MQ63" i="2"/>
  <c r="MQ95" i="2"/>
  <c r="TT95" i="2"/>
  <c r="WD95" i="2" s="1"/>
  <c r="XI95" i="2" s="1"/>
  <c r="DO27" i="29" s="1"/>
  <c r="MQ56" i="2"/>
  <c r="MQ16" i="2"/>
  <c r="MQ79" i="2"/>
  <c r="MS88" i="2"/>
  <c r="MS34" i="2"/>
  <c r="MS94" i="2"/>
  <c r="MR67" i="2"/>
  <c r="MS74" i="2"/>
  <c r="MR71" i="2"/>
  <c r="TU71" i="2"/>
  <c r="MQ90" i="2"/>
  <c r="MQ14" i="2"/>
  <c r="TT14" i="2"/>
  <c r="WD14" i="2" s="1"/>
  <c r="XI14" i="2" s="1"/>
  <c r="DO39" i="29" s="1"/>
  <c r="MQ61" i="2"/>
  <c r="MS97" i="2"/>
  <c r="TV97" i="2"/>
  <c r="MQ91" i="2"/>
  <c r="TT91" i="2"/>
  <c r="WD91" i="2" s="1"/>
  <c r="XI91" i="2" s="1"/>
  <c r="MS48" i="2"/>
  <c r="MT81" i="2"/>
  <c r="MQ84" i="2"/>
  <c r="MS87" i="2"/>
  <c r="MS44" i="2"/>
  <c r="MS11" i="2"/>
  <c r="MQ92" i="2"/>
  <c r="TT92" i="2"/>
  <c r="WD92" i="2" s="1"/>
  <c r="XI92" i="2" s="1"/>
  <c r="MQ85" i="2"/>
  <c r="MS47" i="2"/>
  <c r="MS46" i="2"/>
  <c r="MS6" i="2"/>
  <c r="MQ82" i="2"/>
  <c r="TU82" i="2" s="1"/>
  <c r="MQ10" i="2"/>
  <c r="MT86" i="2"/>
  <c r="TW86" i="2"/>
  <c r="MT80" i="2"/>
  <c r="TW80" i="2"/>
  <c r="MT77" i="2"/>
  <c r="TW77" i="2"/>
  <c r="MT73" i="2"/>
  <c r="TW73" i="2"/>
  <c r="MT33" i="2"/>
  <c r="TW33" i="2"/>
  <c r="MT69" i="2"/>
  <c r="TW69" i="2"/>
  <c r="MT70" i="2"/>
  <c r="TW70" i="2"/>
  <c r="MT66" i="2"/>
  <c r="TW66" i="2"/>
  <c r="MT65" i="2"/>
  <c r="TW65" i="2"/>
  <c r="MT54" i="2"/>
  <c r="TW54" i="2"/>
  <c r="MS7" i="2"/>
  <c r="TV7" i="2"/>
  <c r="YM54" i="2"/>
  <c r="ZR80" i="2"/>
  <c r="ZR54" i="2"/>
  <c r="YM70" i="2"/>
  <c r="ZR65" i="2"/>
  <c r="YM77" i="2"/>
  <c r="ZR77" i="2"/>
  <c r="YM33" i="2"/>
  <c r="ZR86" i="2"/>
  <c r="SO77" i="2"/>
  <c r="AAX77" i="2" s="1"/>
  <c r="RK77" i="2"/>
  <c r="WD77" i="2"/>
  <c r="XI77" i="2" s="1"/>
  <c r="RK86" i="2"/>
  <c r="SO86" i="2"/>
  <c r="AAX86" i="2" s="1"/>
  <c r="WD86" i="2"/>
  <c r="XI86" i="2" s="1"/>
  <c r="RK80" i="2"/>
  <c r="SO80" i="2"/>
  <c r="AAX80" i="2" s="1"/>
  <c r="WD80" i="2"/>
  <c r="XI80" i="2" s="1"/>
  <c r="DO80" i="29" s="1"/>
  <c r="ZR69" i="2"/>
  <c r="YM69" i="2"/>
  <c r="RK69" i="2"/>
  <c r="SO69" i="2"/>
  <c r="AAX69" i="2" s="1"/>
  <c r="WD69" i="2"/>
  <c r="XI69" i="2" s="1"/>
  <c r="RK54" i="2"/>
  <c r="SO54" i="2"/>
  <c r="AAX54" i="2" s="1"/>
  <c r="WD54" i="2"/>
  <c r="XI54" i="2" s="1"/>
  <c r="ZR70" i="2"/>
  <c r="RK70" i="2"/>
  <c r="SO70" i="2"/>
  <c r="AAX70" i="2" s="1"/>
  <c r="WD70" i="2"/>
  <c r="XI70" i="2" s="1"/>
  <c r="ZR66" i="2"/>
  <c r="YM66" i="2"/>
  <c r="RK66" i="2"/>
  <c r="SO66" i="2"/>
  <c r="AAX66" i="2" s="1"/>
  <c r="WD66" i="2"/>
  <c r="XI66" i="2" s="1"/>
  <c r="ZR73" i="2"/>
  <c r="YM73" i="2"/>
  <c r="RK73" i="2"/>
  <c r="SO73" i="2"/>
  <c r="AAX73" i="2" s="1"/>
  <c r="WD73" i="2"/>
  <c r="XI73" i="2" s="1"/>
  <c r="YM7" i="2"/>
  <c r="ZR7" i="2"/>
  <c r="RK7" i="2"/>
  <c r="SO7" i="2"/>
  <c r="AAX7" i="2" s="1"/>
  <c r="WD7" i="2"/>
  <c r="XI7" i="2" s="1"/>
  <c r="ZR33" i="2"/>
  <c r="RK33" i="2"/>
  <c r="SO33" i="2"/>
  <c r="AAX33" i="2" s="1"/>
  <c r="WD33" i="2"/>
  <c r="XI33" i="2" s="1"/>
  <c r="YM65" i="2"/>
  <c r="RK65" i="2"/>
  <c r="SO65" i="2"/>
  <c r="AAX65" i="2" s="1"/>
  <c r="WD65" i="2"/>
  <c r="XI65" i="2" s="1"/>
  <c r="YM86" i="2"/>
  <c r="YM80" i="2"/>
  <c r="ES80" i="29" s="1"/>
  <c r="MS72" i="2"/>
  <c r="TV72" i="2"/>
  <c r="MW89" i="2"/>
  <c r="ZR72" i="2"/>
  <c r="RK72" i="2"/>
  <c r="SO72" i="2"/>
  <c r="AAX72" i="2" s="1"/>
  <c r="WD72" i="2"/>
  <c r="XI72" i="2" s="1"/>
  <c r="YM72" i="2"/>
  <c r="MT93" i="2"/>
  <c r="TW93" i="2"/>
  <c r="MW96" i="2"/>
  <c r="MX64" i="2"/>
  <c r="MX8" i="2"/>
  <c r="MX53" i="2"/>
  <c r="MX68" i="2"/>
  <c r="MR5" i="2"/>
  <c r="MT15" i="2"/>
  <c r="TW15" i="2"/>
  <c r="YM56" i="2"/>
  <c r="ES30" i="29" s="1"/>
  <c r="ZR93" i="2"/>
  <c r="YM93" i="2"/>
  <c r="RK93" i="2"/>
  <c r="SO93" i="2"/>
  <c r="AAX93" i="2" s="1"/>
  <c r="WD93" i="2"/>
  <c r="XI93" i="2" s="1"/>
  <c r="ZR92" i="2"/>
  <c r="YM92" i="2"/>
  <c r="ZR16" i="2"/>
  <c r="YM16" i="2"/>
  <c r="YM46" i="2"/>
  <c r="YM6" i="2"/>
  <c r="ZR56" i="2"/>
  <c r="ZR6" i="2"/>
  <c r="ZR46" i="2"/>
  <c r="SO56" i="2"/>
  <c r="AAX56" i="2" s="1"/>
  <c r="SO8" i="2"/>
  <c r="AAX8" i="2" s="1"/>
  <c r="WD89" i="2"/>
  <c r="XI89" i="2" s="1"/>
  <c r="SO79" i="2"/>
  <c r="AAX79" i="2" s="1"/>
  <c r="YM47" i="2"/>
  <c r="YM91" i="2"/>
  <c r="YM87" i="2"/>
  <c r="YN74" i="2"/>
  <c r="YM75" i="2"/>
  <c r="YN44" i="2"/>
  <c r="YN48" i="2"/>
  <c r="YN81" i="2"/>
  <c r="YN64" i="2"/>
  <c r="ZR82" i="2"/>
  <c r="ZR85" i="2"/>
  <c r="ZR89" i="2"/>
  <c r="ZR79" i="2"/>
  <c r="YM71" i="2"/>
  <c r="ES37" i="29" s="1"/>
  <c r="ZR97" i="2"/>
  <c r="ZR15" i="2"/>
  <c r="YM14" i="2"/>
  <c r="ES39" i="29" s="1"/>
  <c r="YN11" i="2"/>
  <c r="YM94" i="2"/>
  <c r="YM34" i="2"/>
  <c r="YN24" i="2"/>
  <c r="YN53" i="2"/>
  <c r="YL68" i="2"/>
  <c r="ER86" i="29" s="1"/>
  <c r="YL60" i="2"/>
  <c r="ER50" i="29" s="1"/>
  <c r="YL61" i="2"/>
  <c r="ER61" i="29" s="1"/>
  <c r="YM84" i="2"/>
  <c r="ES85" i="29" s="1"/>
  <c r="YM8" i="2"/>
  <c r="ES22" i="29" s="1"/>
  <c r="ZR96" i="2"/>
  <c r="YM15" i="2"/>
  <c r="RK15" i="2"/>
  <c r="SO15" i="2"/>
  <c r="AAX15" i="2" s="1"/>
  <c r="WD15" i="2"/>
  <c r="XI15" i="2" s="1"/>
  <c r="YM97" i="2"/>
  <c r="RK97" i="2"/>
  <c r="SO97" i="2"/>
  <c r="AAX97" i="2" s="1"/>
  <c r="WD97" i="2"/>
  <c r="XI97" i="2" s="1"/>
  <c r="WD82" i="2"/>
  <c r="XI82" i="2" s="1"/>
  <c r="DO43" i="29" s="1"/>
  <c r="YM96" i="2"/>
  <c r="YM79" i="2"/>
  <c r="ZR71" i="2"/>
  <c r="SO71" i="2"/>
  <c r="AAX71" i="2" s="1"/>
  <c r="RK71" i="2"/>
  <c r="WD71" i="2"/>
  <c r="XI71" i="2" s="1"/>
  <c r="DO37" i="29" s="1"/>
  <c r="WD96" i="2"/>
  <c r="XI96" i="2" s="1"/>
  <c r="WD8" i="2"/>
  <c r="XI8" i="2" s="1"/>
  <c r="YM85" i="2"/>
  <c r="ES36" i="29" s="1"/>
  <c r="YM89" i="2"/>
  <c r="ZR8" i="2"/>
  <c r="YJ67" i="2"/>
  <c r="EP88" i="29" s="1"/>
  <c r="ZO67" i="2"/>
  <c r="ZO3" i="2" s="1"/>
  <c r="ZR91" i="2"/>
  <c r="ZQ68" i="2"/>
  <c r="ZS24" i="2"/>
  <c r="ZR34" i="2"/>
  <c r="ZS74" i="2"/>
  <c r="ZR84" i="2"/>
  <c r="ZR94" i="2"/>
  <c r="ZS44" i="2"/>
  <c r="ZS64" i="2"/>
  <c r="ZR75" i="2"/>
  <c r="ZS11" i="2"/>
  <c r="YM82" i="2"/>
  <c r="ES9" i="29" s="1"/>
  <c r="ZR47" i="2"/>
  <c r="ZR14" i="2"/>
  <c r="ZQ61" i="2"/>
  <c r="ZS48" i="2"/>
  <c r="ZS53" i="2"/>
  <c r="ZS81" i="2"/>
  <c r="ZQ60" i="2"/>
  <c r="ZR87" i="2"/>
  <c r="WC61" i="2"/>
  <c r="XH61" i="2" s="1"/>
  <c r="DN58" i="29" s="1"/>
  <c r="WC5" i="2"/>
  <c r="RK56" i="2"/>
  <c r="RL64" i="2"/>
  <c r="RK87" i="2"/>
  <c r="RK47" i="2"/>
  <c r="RL48" i="2"/>
  <c r="RL81" i="2"/>
  <c r="RK16" i="2"/>
  <c r="RL10" i="2"/>
  <c r="RL11" i="2"/>
  <c r="RL95" i="2"/>
  <c r="RL63" i="2"/>
  <c r="RK92" i="2"/>
  <c r="RK89" i="2"/>
  <c r="RK85" i="2"/>
  <c r="SO85" i="2"/>
  <c r="AAX85" i="2" s="1"/>
  <c r="RL74" i="2"/>
  <c r="RK79" i="2"/>
  <c r="RK46" i="2"/>
  <c r="RL44" i="2"/>
  <c r="RL90" i="2"/>
  <c r="RK94" i="2"/>
  <c r="RL53" i="2"/>
  <c r="RK34" i="2"/>
  <c r="RK14" i="2"/>
  <c r="RL24" i="2"/>
  <c r="RK6" i="2"/>
  <c r="SO92" i="2"/>
  <c r="AAX92" i="2" s="1"/>
  <c r="SO16" i="2"/>
  <c r="AAX16" i="2" s="1"/>
  <c r="SP90" i="2"/>
  <c r="AAY90" i="2" s="1"/>
  <c r="SO89" i="2"/>
  <c r="AAX89" i="2" s="1"/>
  <c r="WD6" i="2"/>
  <c r="XI6" i="2" s="1"/>
  <c r="WD47" i="2"/>
  <c r="XI47" i="2" s="1"/>
  <c r="RK96" i="2"/>
  <c r="SO96" i="2"/>
  <c r="AAX96" i="2" s="1"/>
  <c r="RK84" i="2"/>
  <c r="SO84" i="2"/>
  <c r="AAX84" i="2" s="1"/>
  <c r="RK91" i="2"/>
  <c r="RK75" i="2"/>
  <c r="RK8" i="2"/>
  <c r="RK82" i="2"/>
  <c r="SO82" i="2"/>
  <c r="AAX82" i="2" s="1"/>
  <c r="RJ60" i="2"/>
  <c r="SN60" i="2"/>
  <c r="AAW60" i="2" s="1"/>
  <c r="WC60" i="2"/>
  <c r="XH60" i="2" s="1"/>
  <c r="DN50" i="29" s="1"/>
  <c r="RJ61" i="2"/>
  <c r="SN61" i="2"/>
  <c r="AAW61" i="2" s="1"/>
  <c r="RJ68" i="2"/>
  <c r="SN68" i="2"/>
  <c r="AAW68" i="2" s="1"/>
  <c r="RJ5" i="2"/>
  <c r="SN5" i="2"/>
  <c r="AAW5" i="2" s="1"/>
  <c r="WC68" i="2"/>
  <c r="XH68" i="2" s="1"/>
  <c r="TU81" i="2"/>
  <c r="WE81" i="2" s="1"/>
  <c r="XJ81" i="2" s="1"/>
  <c r="TU44" i="2"/>
  <c r="WE44" i="2" s="1"/>
  <c r="XJ44" i="2" s="1"/>
  <c r="TU67" i="2"/>
  <c r="TU53" i="2"/>
  <c r="WE53" i="2" s="1"/>
  <c r="XJ53" i="2" s="1"/>
  <c r="TU8" i="2"/>
  <c r="TU74" i="2"/>
  <c r="WE74" i="2" s="1"/>
  <c r="XJ74" i="2" s="1"/>
  <c r="TU88" i="2"/>
  <c r="PB67" i="2"/>
  <c r="TU5" i="2"/>
  <c r="TU96" i="2"/>
  <c r="XF67" i="2"/>
  <c r="RI67" i="2"/>
  <c r="RI3" i="2" s="1"/>
  <c r="SM67" i="2"/>
  <c r="SM3" i="2" s="1"/>
  <c r="WB67" i="2"/>
  <c r="WB3" i="2" s="1"/>
  <c r="WE11" i="2"/>
  <c r="XJ11" i="2" s="1"/>
  <c r="WE24" i="2"/>
  <c r="XJ24" i="2" s="1"/>
  <c r="SP53" i="2"/>
  <c r="AAY53" i="2" s="1"/>
  <c r="SP64" i="2"/>
  <c r="AAY64" i="2" s="1"/>
  <c r="SO14" i="2"/>
  <c r="AAX14" i="2" s="1"/>
  <c r="SO46" i="2"/>
  <c r="AAX46" i="2" s="1"/>
  <c r="SP10" i="2"/>
  <c r="AAY10" i="2" s="1"/>
  <c r="SO94" i="2"/>
  <c r="AAX94" i="2" s="1"/>
  <c r="SP48" i="2"/>
  <c r="AAY48" i="2" s="1"/>
  <c r="SO87" i="2"/>
  <c r="AAX87" i="2" s="1"/>
  <c r="SO6" i="2"/>
  <c r="AAX6" i="2" s="1"/>
  <c r="SO34" i="2"/>
  <c r="AAX34" i="2" s="1"/>
  <c r="SO47" i="2"/>
  <c r="AAX47" i="2" s="1"/>
  <c r="SP44" i="2"/>
  <c r="AAY44" i="2" s="1"/>
  <c r="WD46" i="2"/>
  <c r="XI46" i="2" s="1"/>
  <c r="WE48" i="2"/>
  <c r="XJ48" i="2" s="1"/>
  <c r="WE64" i="2"/>
  <c r="XJ64" i="2" s="1"/>
  <c r="SP81" i="2"/>
  <c r="AAY81" i="2" s="1"/>
  <c r="SP24" i="2"/>
  <c r="AAY24" i="2" s="1"/>
  <c r="SP63" i="2"/>
  <c r="AAY63" i="2" s="1"/>
  <c r="WD94" i="2"/>
  <c r="XI94" i="2" s="1"/>
  <c r="SP74" i="2"/>
  <c r="AAY74" i="2" s="1"/>
  <c r="SP95" i="2"/>
  <c r="AAY95" i="2" s="1"/>
  <c r="SO75" i="2"/>
  <c r="AAX75" i="2" s="1"/>
  <c r="SP11" i="2"/>
  <c r="AAY11" i="2" s="1"/>
  <c r="SO91" i="2"/>
  <c r="AAX91" i="2" s="1"/>
  <c r="WD34" i="2"/>
  <c r="XI34" i="2" s="1"/>
  <c r="DO17" i="29" s="1"/>
  <c r="WD87" i="2"/>
  <c r="XI87" i="2" s="1"/>
  <c r="TV47" i="2"/>
  <c r="TV24" i="2"/>
  <c r="TV53" i="2"/>
  <c r="TV87" i="2"/>
  <c r="TV68" i="2"/>
  <c r="TV34" i="2"/>
  <c r="TV6" i="2"/>
  <c r="TV44" i="2"/>
  <c r="TV46" i="2"/>
  <c r="TV8" i="2"/>
  <c r="TV11" i="2"/>
  <c r="TV94" i="2"/>
  <c r="TV64" i="2"/>
  <c r="ZS59" i="2" l="1"/>
  <c r="MS59" i="2"/>
  <c r="TV59" i="2"/>
  <c r="RL59" i="2"/>
  <c r="SP59" i="2"/>
  <c r="AAY59" i="2" s="1"/>
  <c r="YO59" i="2"/>
  <c r="ZT59" i="2"/>
  <c r="DN61" i="29"/>
  <c r="DN79" i="29"/>
  <c r="ER79" i="29"/>
  <c r="DL10" i="29"/>
  <c r="DL88" i="29"/>
  <c r="EP67" i="29"/>
  <c r="EP10" i="29"/>
  <c r="DN73" i="29"/>
  <c r="ER73" i="29"/>
  <c r="DN60" i="29"/>
  <c r="ER60" i="29"/>
  <c r="DL68" i="29"/>
  <c r="DL67" i="29"/>
  <c r="DN44" i="29"/>
  <c r="ER42" i="29"/>
  <c r="DN42" i="29"/>
  <c r="DN84" i="29"/>
  <c r="EP90" i="29"/>
  <c r="EP68" i="29"/>
  <c r="ER84" i="29"/>
  <c r="EQ95" i="29"/>
  <c r="DM95" i="29"/>
  <c r="DL56" i="29"/>
  <c r="DL90" i="29"/>
  <c r="ER44" i="29"/>
  <c r="DN92" i="29"/>
  <c r="ER92" i="29"/>
  <c r="ER48" i="29"/>
  <c r="EP74" i="29"/>
  <c r="EP56" i="29"/>
  <c r="DL53" i="29"/>
  <c r="DL74" i="29"/>
  <c r="T29" i="32"/>
  <c r="DN75" i="29"/>
  <c r="DN82" i="29"/>
  <c r="ER82" i="29"/>
  <c r="ER75" i="29"/>
  <c r="DM96" i="29"/>
  <c r="EQ96" i="29"/>
  <c r="ER8" i="29"/>
  <c r="EP81" i="29"/>
  <c r="EP53" i="29"/>
  <c r="DN8" i="29"/>
  <c r="ES15" i="29"/>
  <c r="ER63" i="29"/>
  <c r="DN86" i="29"/>
  <c r="DL93" i="29"/>
  <c r="DL81" i="29"/>
  <c r="DO15" i="29"/>
  <c r="ER46" i="29"/>
  <c r="DN63" i="29"/>
  <c r="DN46" i="29"/>
  <c r="MQ3" i="2"/>
  <c r="PC66" i="2"/>
  <c r="PB3" i="2"/>
  <c r="EP33" i="29"/>
  <c r="EP93" i="29"/>
  <c r="DO47" i="29"/>
  <c r="ER72" i="29"/>
  <c r="DN72" i="29"/>
  <c r="ES47" i="29"/>
  <c r="ER64" i="29"/>
  <c r="DM6" i="29"/>
  <c r="DM98" i="29"/>
  <c r="DN64" i="29"/>
  <c r="DL34" i="29"/>
  <c r="DL33" i="29"/>
  <c r="EQ6" i="29"/>
  <c r="EQ98" i="29"/>
  <c r="EP5" i="29"/>
  <c r="EP34" i="29"/>
  <c r="DN48" i="29"/>
  <c r="YM88" i="2"/>
  <c r="ZR88" i="2"/>
  <c r="SO88" i="2"/>
  <c r="AAX88" i="2" s="1"/>
  <c r="RK88" i="2"/>
  <c r="WE88" i="2" s="1"/>
  <c r="XJ88" i="2" s="1"/>
  <c r="WD88" i="2"/>
  <c r="XI88" i="2" s="1"/>
  <c r="RI100" i="2"/>
  <c r="X27" i="32" s="1"/>
  <c r="ES16" i="29"/>
  <c r="ZS63" i="2"/>
  <c r="YN63" i="2"/>
  <c r="TV83" i="2"/>
  <c r="MS83" i="2"/>
  <c r="DL14" i="29"/>
  <c r="DL5" i="29"/>
  <c r="DO89" i="29"/>
  <c r="DO65" i="29"/>
  <c r="DO71" i="29"/>
  <c r="DO66" i="29"/>
  <c r="DO69" i="29"/>
  <c r="ES83" i="29"/>
  <c r="EQ7" i="29"/>
  <c r="EQ94" i="29"/>
  <c r="DN91" i="29"/>
  <c r="DO54" i="29"/>
  <c r="ES54" i="29"/>
  <c r="ES89" i="29"/>
  <c r="ES65" i="29"/>
  <c r="ES66" i="29"/>
  <c r="DO70" i="29"/>
  <c r="ES69" i="29"/>
  <c r="DO77" i="29"/>
  <c r="ES71" i="29"/>
  <c r="ES77" i="29"/>
  <c r="ES70" i="29"/>
  <c r="TU84" i="2"/>
  <c r="WE84" i="2" s="1"/>
  <c r="XJ84" i="2" s="1"/>
  <c r="DP85" i="29" s="1"/>
  <c r="DO83" i="29"/>
  <c r="DM7" i="29"/>
  <c r="DM94" i="29"/>
  <c r="ER91" i="29"/>
  <c r="ES28" i="29"/>
  <c r="ES18" i="29"/>
  <c r="DO28" i="29"/>
  <c r="EP20" i="29"/>
  <c r="EP14" i="29"/>
  <c r="ER52" i="29"/>
  <c r="ER58" i="29"/>
  <c r="ES35" i="29"/>
  <c r="DO19" i="29"/>
  <c r="ES26" i="29"/>
  <c r="DO16" i="29"/>
  <c r="U28" i="32"/>
  <c r="ES17" i="29"/>
  <c r="DO35" i="29"/>
  <c r="DO31" i="29"/>
  <c r="DN49" i="29"/>
  <c r="XF100" i="2"/>
  <c r="DL20" i="29"/>
  <c r="DO22" i="29"/>
  <c r="ES13" i="29"/>
  <c r="ES59" i="29"/>
  <c r="ER49" i="29"/>
  <c r="ES19" i="29"/>
  <c r="DO12" i="29"/>
  <c r="EQ4" i="29"/>
  <c r="EQ51" i="29"/>
  <c r="DN11" i="29"/>
  <c r="DN32" i="29"/>
  <c r="DO26" i="29"/>
  <c r="DO87" i="29"/>
  <c r="TU92" i="2"/>
  <c r="WE92" i="2" s="1"/>
  <c r="XJ92" i="2" s="1"/>
  <c r="ES43" i="29"/>
  <c r="DO29" i="29"/>
  <c r="DO13" i="29"/>
  <c r="DO59" i="29"/>
  <c r="ES21" i="29"/>
  <c r="ES57" i="29"/>
  <c r="ES62" i="29"/>
  <c r="ES87" i="29"/>
  <c r="DO21" i="29"/>
  <c r="DO57" i="29"/>
  <c r="MR75" i="2"/>
  <c r="TU75" i="2"/>
  <c r="WE75" i="2" s="1"/>
  <c r="XJ75" i="2" s="1"/>
  <c r="DO55" i="29"/>
  <c r="DO25" i="29"/>
  <c r="ES24" i="29"/>
  <c r="DO9" i="29"/>
  <c r="DO24" i="29"/>
  <c r="ES25" i="29"/>
  <c r="DO18" i="29"/>
  <c r="DO62" i="29"/>
  <c r="DM4" i="29"/>
  <c r="DM51" i="29"/>
  <c r="ES12" i="29"/>
  <c r="ES29" i="29"/>
  <c r="ES40" i="29"/>
  <c r="DN23" i="29"/>
  <c r="DN52" i="29"/>
  <c r="DO41" i="29"/>
  <c r="ER11" i="29"/>
  <c r="ER32" i="29"/>
  <c r="ES41" i="29"/>
  <c r="ES55" i="29"/>
  <c r="TU85" i="2"/>
  <c r="WE85" i="2" s="1"/>
  <c r="XJ85" i="2" s="1"/>
  <c r="ES31" i="29"/>
  <c r="DO40" i="29"/>
  <c r="ZQ5" i="2"/>
  <c r="YL5" i="2"/>
  <c r="ER97" i="29" s="1"/>
  <c r="T13" i="32"/>
  <c r="AAV67" i="2"/>
  <c r="AAV3" i="2" s="1"/>
  <c r="XF3" i="2"/>
  <c r="XH5" i="2"/>
  <c r="DN98" i="29" s="1"/>
  <c r="YJ100" i="2"/>
  <c r="YJ3" i="2"/>
  <c r="TT3" i="2"/>
  <c r="ZS83" i="2"/>
  <c r="YN83" i="2"/>
  <c r="RL83" i="2"/>
  <c r="SP83" i="2"/>
  <c r="AAY83" i="2" s="1"/>
  <c r="WE83" i="2"/>
  <c r="XJ83" i="2" s="1"/>
  <c r="TU60" i="2"/>
  <c r="MR60" i="2"/>
  <c r="V17" i="32"/>
  <c r="V18" i="32"/>
  <c r="V19" i="32" s="1"/>
  <c r="ER23" i="29"/>
  <c r="V8" i="32"/>
  <c r="EP38" i="29"/>
  <c r="L24" i="28"/>
  <c r="M24" i="28"/>
  <c r="N24" i="28" s="1"/>
  <c r="J24" i="28"/>
  <c r="R24" i="28"/>
  <c r="P23" i="28"/>
  <c r="H23" i="28"/>
  <c r="YN90" i="2"/>
  <c r="ET45" i="29" s="1"/>
  <c r="DL38" i="29"/>
  <c r="I22" i="28"/>
  <c r="ZS90" i="2"/>
  <c r="YN95" i="2"/>
  <c r="T21" i="28"/>
  <c r="U20" i="28"/>
  <c r="EO100" i="29"/>
  <c r="EO3" i="29" s="1"/>
  <c r="DK100" i="29"/>
  <c r="DK3" i="29" s="1"/>
  <c r="ZS10" i="2"/>
  <c r="YN10" i="2"/>
  <c r="ZS82" i="2"/>
  <c r="TU16" i="2"/>
  <c r="WE16" i="2" s="1"/>
  <c r="XJ16" i="2" s="1"/>
  <c r="ZS95" i="2"/>
  <c r="TU95" i="2"/>
  <c r="WE95" i="2" s="1"/>
  <c r="XJ95" i="2" s="1"/>
  <c r="TU79" i="2"/>
  <c r="WE79" i="2" s="1"/>
  <c r="XJ79" i="2" s="1"/>
  <c r="TU90" i="2"/>
  <c r="WE90" i="2" s="1"/>
  <c r="XJ90" i="2" s="1"/>
  <c r="DP45" i="29" s="1"/>
  <c r="TU10" i="2"/>
  <c r="WE10" i="2" s="1"/>
  <c r="XJ10" i="2" s="1"/>
  <c r="TU56" i="2"/>
  <c r="WE56" i="2" s="1"/>
  <c r="XJ56" i="2" s="1"/>
  <c r="DP30" i="29" s="1"/>
  <c r="TU61" i="2"/>
  <c r="MR63" i="2"/>
  <c r="TU63" i="2"/>
  <c r="WE63" i="2" s="1"/>
  <c r="XJ63" i="2" s="1"/>
  <c r="MR95" i="2"/>
  <c r="MR92" i="2"/>
  <c r="MR91" i="2"/>
  <c r="TU91" i="2"/>
  <c r="WE91" i="2" s="1"/>
  <c r="XJ91" i="2" s="1"/>
  <c r="MR14" i="2"/>
  <c r="TU14" i="2"/>
  <c r="WE14" i="2" s="1"/>
  <c r="XJ14" i="2" s="1"/>
  <c r="MR90" i="2"/>
  <c r="MS71" i="2"/>
  <c r="TV71" i="2"/>
  <c r="MT74" i="2"/>
  <c r="MS67" i="2"/>
  <c r="MT94" i="2"/>
  <c r="MT34" i="2"/>
  <c r="MT88" i="2"/>
  <c r="MR79" i="2"/>
  <c r="MR16" i="2"/>
  <c r="MR56" i="2"/>
  <c r="MR10" i="2"/>
  <c r="MR82" i="2"/>
  <c r="TV82" i="2" s="1"/>
  <c r="MT6" i="2"/>
  <c r="MT46" i="2"/>
  <c r="MT47" i="2"/>
  <c r="MR85" i="2"/>
  <c r="MT11" i="2"/>
  <c r="MT44" i="2"/>
  <c r="MT87" i="2"/>
  <c r="MR84" i="2"/>
  <c r="MU81" i="2"/>
  <c r="MT48" i="2"/>
  <c r="MT97" i="2"/>
  <c r="TW97" i="2"/>
  <c r="MR61" i="2"/>
  <c r="MU86" i="2"/>
  <c r="TX86" i="2"/>
  <c r="MU80" i="2"/>
  <c r="TX80" i="2"/>
  <c r="MU77" i="2"/>
  <c r="TX77" i="2"/>
  <c r="MU73" i="2"/>
  <c r="TX73" i="2"/>
  <c r="MU70" i="2"/>
  <c r="TX70" i="2"/>
  <c r="MU69" i="2"/>
  <c r="TX69" i="2"/>
  <c r="MU33" i="2"/>
  <c r="TX33" i="2"/>
  <c r="MU66" i="2"/>
  <c r="TX66" i="2"/>
  <c r="MU65" i="2"/>
  <c r="TX65" i="2"/>
  <c r="MU54" i="2"/>
  <c r="TX54" i="2"/>
  <c r="ZS77" i="2"/>
  <c r="MT7" i="2"/>
  <c r="TW7" i="2"/>
  <c r="YN65" i="2"/>
  <c r="ZS65" i="2"/>
  <c r="YN7" i="2"/>
  <c r="YN66" i="2"/>
  <c r="YN69" i="2"/>
  <c r="YN73" i="2"/>
  <c r="YN70" i="2"/>
  <c r="ZS70" i="2"/>
  <c r="ZS69" i="2"/>
  <c r="YN77" i="2"/>
  <c r="YN33" i="2"/>
  <c r="ZS33" i="2"/>
  <c r="RL33" i="2"/>
  <c r="SP33" i="2"/>
  <c r="AAY33" i="2" s="1"/>
  <c r="WE33" i="2"/>
  <c r="XJ33" i="2" s="1"/>
  <c r="ZS7" i="2"/>
  <c r="RL7" i="2"/>
  <c r="SP7" i="2"/>
  <c r="AAY7" i="2" s="1"/>
  <c r="WE7" i="2"/>
  <c r="XJ7" i="2" s="1"/>
  <c r="ZS73" i="2"/>
  <c r="RL73" i="2"/>
  <c r="SP73" i="2"/>
  <c r="AAY73" i="2" s="1"/>
  <c r="WE73" i="2"/>
  <c r="XJ73" i="2" s="1"/>
  <c r="ZS66" i="2"/>
  <c r="YN54" i="2"/>
  <c r="ZS54" i="2"/>
  <c r="RL54" i="2"/>
  <c r="SP54" i="2"/>
  <c r="AAY54" i="2" s="1"/>
  <c r="WE54" i="2"/>
  <c r="XJ54" i="2" s="1"/>
  <c r="YN80" i="2"/>
  <c r="ET80" i="29" s="1"/>
  <c r="ZS80" i="2"/>
  <c r="RL80" i="2"/>
  <c r="SP80" i="2"/>
  <c r="AAY80" i="2" s="1"/>
  <c r="WE80" i="2"/>
  <c r="XJ80" i="2" s="1"/>
  <c r="DP80" i="29" s="1"/>
  <c r="YN86" i="2"/>
  <c r="ZS86" i="2"/>
  <c r="RL86" i="2"/>
  <c r="SP86" i="2"/>
  <c r="AAY86" i="2" s="1"/>
  <c r="WE86" i="2"/>
  <c r="XJ86" i="2" s="1"/>
  <c r="SP65" i="2"/>
  <c r="AAY65" i="2" s="1"/>
  <c r="RL65" i="2"/>
  <c r="WE65" i="2"/>
  <c r="XJ65" i="2" s="1"/>
  <c r="RL66" i="2"/>
  <c r="SP66" i="2"/>
  <c r="AAY66" i="2" s="1"/>
  <c r="WE66" i="2"/>
  <c r="XJ66" i="2" s="1"/>
  <c r="RL70" i="2"/>
  <c r="SP70" i="2"/>
  <c r="AAY70" i="2" s="1"/>
  <c r="WE70" i="2"/>
  <c r="XJ70" i="2" s="1"/>
  <c r="RL69" i="2"/>
  <c r="SP69" i="2"/>
  <c r="AAY69" i="2" s="1"/>
  <c r="WE69" i="2"/>
  <c r="XJ69" i="2" s="1"/>
  <c r="SP77" i="2"/>
  <c r="AAY77" i="2" s="1"/>
  <c r="RL77" i="2"/>
  <c r="WE77" i="2"/>
  <c r="XJ77" i="2" s="1"/>
  <c r="MT72" i="2"/>
  <c r="TW72" i="2"/>
  <c r="MX89" i="2"/>
  <c r="YN72" i="2"/>
  <c r="RL72" i="2"/>
  <c r="SP72" i="2"/>
  <c r="AAY72" i="2" s="1"/>
  <c r="WE72" i="2"/>
  <c r="XJ72" i="2" s="1"/>
  <c r="ZS72" i="2"/>
  <c r="MU15" i="2"/>
  <c r="TX15" i="2"/>
  <c r="MS5" i="2"/>
  <c r="MX96" i="2"/>
  <c r="MU93" i="2"/>
  <c r="TX93" i="2"/>
  <c r="ZS93" i="2"/>
  <c r="YN93" i="2"/>
  <c r="RL93" i="2"/>
  <c r="SP93" i="2"/>
  <c r="AAY93" i="2" s="1"/>
  <c r="WE93" i="2"/>
  <c r="XJ93" i="2" s="1"/>
  <c r="YN75" i="2"/>
  <c r="ZS89" i="2"/>
  <c r="YN89" i="2"/>
  <c r="ZS75" i="2"/>
  <c r="WE34" i="2"/>
  <c r="XJ34" i="2" s="1"/>
  <c r="WE94" i="2"/>
  <c r="XJ94" i="2" s="1"/>
  <c r="WE89" i="2"/>
  <c r="XJ89" i="2" s="1"/>
  <c r="WE47" i="2"/>
  <c r="XJ47" i="2" s="1"/>
  <c r="SP8" i="2"/>
  <c r="AAY8" i="2" s="1"/>
  <c r="SP79" i="2"/>
  <c r="AAY79" i="2" s="1"/>
  <c r="SP16" i="2"/>
  <c r="AAY16" i="2" s="1"/>
  <c r="SP56" i="2"/>
  <c r="AAY56" i="2" s="1"/>
  <c r="YN87" i="2"/>
  <c r="YO48" i="2"/>
  <c r="YO24" i="2"/>
  <c r="YN14" i="2"/>
  <c r="ET39" i="29" s="1"/>
  <c r="YN94" i="2"/>
  <c r="YO64" i="2"/>
  <c r="YN46" i="2"/>
  <c r="YO11" i="2"/>
  <c r="YO74" i="2"/>
  <c r="YO53" i="2"/>
  <c r="YM68" i="2"/>
  <c r="YN56" i="2"/>
  <c r="ET30" i="29" s="1"/>
  <c r="YN47" i="2"/>
  <c r="YM61" i="2"/>
  <c r="ES61" i="29" s="1"/>
  <c r="ZS91" i="2"/>
  <c r="ZS96" i="2"/>
  <c r="ZS84" i="2"/>
  <c r="YN85" i="2"/>
  <c r="ZS97" i="2"/>
  <c r="ZS15" i="2"/>
  <c r="YN34" i="2"/>
  <c r="YO44" i="2"/>
  <c r="YO81" i="2"/>
  <c r="YM60" i="2"/>
  <c r="ES50" i="29" s="1"/>
  <c r="YN92" i="2"/>
  <c r="YN6" i="2"/>
  <c r="ZS8" i="2"/>
  <c r="YN79" i="2"/>
  <c r="ZS16" i="2"/>
  <c r="YN71" i="2"/>
  <c r="ET37" i="29" s="1"/>
  <c r="YN82" i="2"/>
  <c r="ET43" i="29" s="1"/>
  <c r="YN15" i="2"/>
  <c r="SP15" i="2"/>
  <c r="AAY15" i="2" s="1"/>
  <c r="RL15" i="2"/>
  <c r="WE15" i="2"/>
  <c r="XJ15" i="2" s="1"/>
  <c r="YN97" i="2"/>
  <c r="RL97" i="2"/>
  <c r="SP97" i="2"/>
  <c r="AAY97" i="2" s="1"/>
  <c r="WE97" i="2"/>
  <c r="XJ97" i="2" s="1"/>
  <c r="ZS71" i="2"/>
  <c r="RL71" i="2"/>
  <c r="SP71" i="2"/>
  <c r="AAY71" i="2" s="1"/>
  <c r="WE71" i="2"/>
  <c r="XJ71" i="2" s="1"/>
  <c r="DP37" i="29" s="1"/>
  <c r="ZS79" i="2"/>
  <c r="ZS85" i="2"/>
  <c r="YN84" i="2"/>
  <c r="ET85" i="29" s="1"/>
  <c r="WE82" i="2"/>
  <c r="XJ82" i="2" s="1"/>
  <c r="YN16" i="2"/>
  <c r="WE96" i="2"/>
  <c r="XJ96" i="2" s="1"/>
  <c r="YN8" i="2"/>
  <c r="YN96" i="2"/>
  <c r="YN91" i="2"/>
  <c r="SP89" i="2"/>
  <c r="AAY89" i="2" s="1"/>
  <c r="WE8" i="2"/>
  <c r="XJ8" i="2" s="1"/>
  <c r="ZS56" i="2"/>
  <c r="ZS46" i="2"/>
  <c r="ZS92" i="2"/>
  <c r="ZR61" i="2"/>
  <c r="ZS34" i="2"/>
  <c r="ZT81" i="2"/>
  <c r="YK67" i="2"/>
  <c r="EQ88" i="29" s="1"/>
  <c r="ZP67" i="2"/>
  <c r="ZP3" i="2" s="1"/>
  <c r="ZR68" i="2"/>
  <c r="ZT74" i="2"/>
  <c r="ZS47" i="2"/>
  <c r="ZS14" i="2"/>
  <c r="ZT11" i="2"/>
  <c r="ZT64" i="2"/>
  <c r="ZT53" i="2"/>
  <c r="ZR60" i="2"/>
  <c r="ZT24" i="2"/>
  <c r="ZS87" i="2"/>
  <c r="SQ90" i="2"/>
  <c r="AAZ90" i="2" s="1"/>
  <c r="SP92" i="2"/>
  <c r="AAY92" i="2" s="1"/>
  <c r="ZT44" i="2"/>
  <c r="ZT48" i="2"/>
  <c r="ZS94" i="2"/>
  <c r="ZS6" i="2"/>
  <c r="RL84" i="2"/>
  <c r="SP84" i="2"/>
  <c r="AAY84" i="2" s="1"/>
  <c r="RL6" i="2"/>
  <c r="RM24" i="2"/>
  <c r="RL14" i="2"/>
  <c r="RL34" i="2"/>
  <c r="RM53" i="2"/>
  <c r="RL94" i="2"/>
  <c r="RM90" i="2"/>
  <c r="SR90" i="2" s="1"/>
  <c r="RM44" i="2"/>
  <c r="RL46" i="2"/>
  <c r="RL79" i="2"/>
  <c r="RM74" i="2"/>
  <c r="WE46" i="2"/>
  <c r="XJ46" i="2" s="1"/>
  <c r="RL82" i="2"/>
  <c r="SP82" i="2"/>
  <c r="AAY82" i="2" s="1"/>
  <c r="RL8" i="2"/>
  <c r="RL75" i="2"/>
  <c r="RL91" i="2"/>
  <c r="RL96" i="2"/>
  <c r="SP96" i="2"/>
  <c r="AAY96" i="2" s="1"/>
  <c r="RL85" i="2"/>
  <c r="SP85" i="2"/>
  <c r="AAY85" i="2" s="1"/>
  <c r="RL89" i="2"/>
  <c r="RL92" i="2"/>
  <c r="RM63" i="2"/>
  <c r="RM95" i="2"/>
  <c r="RM11" i="2"/>
  <c r="RM10" i="2"/>
  <c r="RL16" i="2"/>
  <c r="RM81" i="2"/>
  <c r="RM48" i="2"/>
  <c r="RL47" i="2"/>
  <c r="RL87" i="2"/>
  <c r="RM64" i="2"/>
  <c r="RL56" i="2"/>
  <c r="RK5" i="2"/>
  <c r="SO5" i="2"/>
  <c r="AAX5" i="2" s="1"/>
  <c r="RK68" i="2"/>
  <c r="SO68" i="2"/>
  <c r="AAX68" i="2" s="1"/>
  <c r="RK61" i="2"/>
  <c r="SO61" i="2"/>
  <c r="AAX61" i="2" s="1"/>
  <c r="WD61" i="2"/>
  <c r="XI61" i="2" s="1"/>
  <c r="DO58" i="29" s="1"/>
  <c r="WD5" i="2"/>
  <c r="RK60" i="2"/>
  <c r="WD60" i="2"/>
  <c r="XI60" i="2" s="1"/>
  <c r="DO50" i="29" s="1"/>
  <c r="SO60" i="2"/>
  <c r="AAX60" i="2" s="1"/>
  <c r="WD68" i="2"/>
  <c r="XI68" i="2" s="1"/>
  <c r="DO86" i="29" s="1"/>
  <c r="TV96" i="2"/>
  <c r="TV67" i="2"/>
  <c r="RJ67" i="2"/>
  <c r="RJ3" i="2" s="1"/>
  <c r="SN67" i="2"/>
  <c r="SN3" i="2" s="1"/>
  <c r="WC67" i="2"/>
  <c r="WC3" i="2" s="1"/>
  <c r="PC67" i="2"/>
  <c r="TV5" i="2"/>
  <c r="TV74" i="2"/>
  <c r="WF74" i="2" s="1"/>
  <c r="XK74" i="2" s="1"/>
  <c r="TV89" i="2"/>
  <c r="TV81" i="2"/>
  <c r="WF81" i="2" s="1"/>
  <c r="XK81" i="2" s="1"/>
  <c r="TV88" i="2"/>
  <c r="TV48" i="2"/>
  <c r="WF48" i="2" s="1"/>
  <c r="XK48" i="2" s="1"/>
  <c r="XG67" i="2"/>
  <c r="WF11" i="2"/>
  <c r="XK11" i="2" s="1"/>
  <c r="SP91" i="2"/>
  <c r="AAY91" i="2" s="1"/>
  <c r="SQ95" i="2"/>
  <c r="AAZ95" i="2" s="1"/>
  <c r="SQ24" i="2"/>
  <c r="AAZ24" i="2" s="1"/>
  <c r="SQ81" i="2"/>
  <c r="AAZ81" i="2" s="1"/>
  <c r="SQ44" i="2"/>
  <c r="AAZ44" i="2" s="1"/>
  <c r="SP6" i="2"/>
  <c r="AAY6" i="2" s="1"/>
  <c r="SP87" i="2"/>
  <c r="AAY87" i="2" s="1"/>
  <c r="SP94" i="2"/>
  <c r="AAY94" i="2" s="1"/>
  <c r="SP46" i="2"/>
  <c r="AAY46" i="2" s="1"/>
  <c r="SP14" i="2"/>
  <c r="AAY14" i="2" s="1"/>
  <c r="SQ64" i="2"/>
  <c r="AAZ64" i="2" s="1"/>
  <c r="SQ53" i="2"/>
  <c r="AAZ53" i="2" s="1"/>
  <c r="WF64" i="2"/>
  <c r="XK64" i="2" s="1"/>
  <c r="WF44" i="2"/>
  <c r="XK44" i="2" s="1"/>
  <c r="WF53" i="2"/>
  <c r="XK53" i="2" s="1"/>
  <c r="WF24" i="2"/>
  <c r="XK24" i="2" s="1"/>
  <c r="SQ11" i="2"/>
  <c r="AAZ11" i="2" s="1"/>
  <c r="SP75" i="2"/>
  <c r="AAY75" i="2" s="1"/>
  <c r="SQ74" i="2"/>
  <c r="AAZ74" i="2" s="1"/>
  <c r="SQ63" i="2"/>
  <c r="AAZ63" i="2" s="1"/>
  <c r="WE87" i="2"/>
  <c r="XJ87" i="2" s="1"/>
  <c r="SP47" i="2"/>
  <c r="AAY47" i="2" s="1"/>
  <c r="SP34" i="2"/>
  <c r="AAY34" i="2" s="1"/>
  <c r="SQ48" i="2"/>
  <c r="AAZ48" i="2" s="1"/>
  <c r="SQ10" i="2"/>
  <c r="AAZ10" i="2" s="1"/>
  <c r="WE6" i="2"/>
  <c r="XJ6" i="2" s="1"/>
  <c r="TW74" i="2"/>
  <c r="TW48" i="2"/>
  <c r="TW94" i="2"/>
  <c r="TW6" i="2"/>
  <c r="TW8" i="2"/>
  <c r="TW46" i="2"/>
  <c r="TW34" i="2"/>
  <c r="TW87" i="2"/>
  <c r="TW47" i="2"/>
  <c r="WF59" i="2" l="1"/>
  <c r="XK59" i="2" s="1"/>
  <c r="YP59" i="2" s="1"/>
  <c r="RM59" i="2"/>
  <c r="SQ59" i="2"/>
  <c r="AAZ59" i="2" s="1"/>
  <c r="MT59" i="2"/>
  <c r="TW59" i="2"/>
  <c r="WG59" i="2" s="1"/>
  <c r="XL59" i="2" s="1"/>
  <c r="ES79" i="29"/>
  <c r="DO79" i="29"/>
  <c r="DM10" i="29"/>
  <c r="DM88" i="29"/>
  <c r="EQ67" i="29"/>
  <c r="EQ10" i="29"/>
  <c r="DO73" i="29"/>
  <c r="ES73" i="29"/>
  <c r="DO60" i="29"/>
  <c r="ES60" i="29"/>
  <c r="ES44" i="29"/>
  <c r="DM68" i="29"/>
  <c r="DM67" i="29"/>
  <c r="EQ90" i="29"/>
  <c r="EQ68" i="29"/>
  <c r="ES42" i="29"/>
  <c r="ES84" i="29"/>
  <c r="ER95" i="29"/>
  <c r="DO42" i="29"/>
  <c r="DO84" i="29"/>
  <c r="DN95" i="29"/>
  <c r="DM56" i="29"/>
  <c r="DM90" i="29"/>
  <c r="DO44" i="29"/>
  <c r="DO61" i="29"/>
  <c r="ES92" i="29"/>
  <c r="DO92" i="29"/>
  <c r="U29" i="32"/>
  <c r="EQ74" i="29"/>
  <c r="EQ56" i="29"/>
  <c r="DM53" i="29"/>
  <c r="DM74" i="29"/>
  <c r="ES82" i="29"/>
  <c r="DO82" i="29"/>
  <c r="ES75" i="29"/>
  <c r="DO75" i="29"/>
  <c r="ER96" i="29"/>
  <c r="DN96" i="29"/>
  <c r="DO8" i="29"/>
  <c r="EQ81" i="29"/>
  <c r="EQ53" i="29"/>
  <c r="ES8" i="29"/>
  <c r="ES86" i="29"/>
  <c r="DP47" i="29"/>
  <c r="DP15" i="29"/>
  <c r="ES46" i="29"/>
  <c r="DO63" i="29"/>
  <c r="DN97" i="29"/>
  <c r="DM93" i="29"/>
  <c r="DM81" i="29"/>
  <c r="ET15" i="29"/>
  <c r="DO46" i="29"/>
  <c r="ES63" i="29"/>
  <c r="MR3" i="2"/>
  <c r="PD66" i="2"/>
  <c r="PC3" i="2"/>
  <c r="YO88" i="2"/>
  <c r="ZT88" i="2"/>
  <c r="ES72" i="29"/>
  <c r="EQ33" i="29"/>
  <c r="EQ93" i="29"/>
  <c r="DO72" i="29"/>
  <c r="ER6" i="29"/>
  <c r="ER98" i="29"/>
  <c r="ES64" i="29"/>
  <c r="DO64" i="29"/>
  <c r="DM34" i="29"/>
  <c r="DM33" i="29"/>
  <c r="EQ5" i="29"/>
  <c r="EQ34" i="29"/>
  <c r="YM5" i="2"/>
  <c r="ES98" i="29" s="1"/>
  <c r="DN6" i="29"/>
  <c r="ET47" i="29"/>
  <c r="ES96" i="29"/>
  <c r="DO48" i="29"/>
  <c r="ZS88" i="2"/>
  <c r="YN88" i="2"/>
  <c r="SP88" i="2"/>
  <c r="AAY88" i="2" s="1"/>
  <c r="RL88" i="2"/>
  <c r="ES48" i="29"/>
  <c r="RJ100" i="2"/>
  <c r="Y27" i="32" s="1"/>
  <c r="U13" i="32"/>
  <c r="ZR5" i="2"/>
  <c r="MT83" i="2"/>
  <c r="TW83" i="2"/>
  <c r="DM14" i="29"/>
  <c r="DM5" i="29"/>
  <c r="DP54" i="29"/>
  <c r="ET31" i="29"/>
  <c r="ET54" i="29"/>
  <c r="DP77" i="29"/>
  <c r="DP70" i="29"/>
  <c r="DP89" i="29"/>
  <c r="DP65" i="29"/>
  <c r="ET77" i="29"/>
  <c r="ET66" i="29"/>
  <c r="TV84" i="2"/>
  <c r="WF84" i="2" s="1"/>
  <c r="XK84" i="2" s="1"/>
  <c r="DQ85" i="29" s="1"/>
  <c r="DP83" i="29"/>
  <c r="DN7" i="29"/>
  <c r="DN94" i="29"/>
  <c r="DP69" i="29"/>
  <c r="DP66" i="29"/>
  <c r="DP71" i="29"/>
  <c r="ET71" i="29"/>
  <c r="ET70" i="29"/>
  <c r="ET69" i="29"/>
  <c r="ET89" i="29"/>
  <c r="ET65" i="29"/>
  <c r="TV63" i="2"/>
  <c r="WF63" i="2" s="1"/>
  <c r="XK63" i="2" s="1"/>
  <c r="ET83" i="29"/>
  <c r="ER7" i="29"/>
  <c r="ER94" i="29"/>
  <c r="ES91" i="29"/>
  <c r="DO91" i="29"/>
  <c r="DP9" i="29"/>
  <c r="ET28" i="29"/>
  <c r="DP28" i="29"/>
  <c r="ES7" i="29"/>
  <c r="EQ20" i="29"/>
  <c r="EQ14" i="29"/>
  <c r="ES52" i="29"/>
  <c r="ES58" i="29"/>
  <c r="ET19" i="29"/>
  <c r="DP39" i="29"/>
  <c r="ET40" i="29"/>
  <c r="V28" i="32"/>
  <c r="ET16" i="29"/>
  <c r="DP35" i="29"/>
  <c r="ET22" i="29"/>
  <c r="DP29" i="29"/>
  <c r="ET18" i="29"/>
  <c r="DP36" i="29"/>
  <c r="ES49" i="29"/>
  <c r="DP25" i="29"/>
  <c r="DP55" i="29"/>
  <c r="ET36" i="29"/>
  <c r="ET21" i="29"/>
  <c r="ET57" i="29"/>
  <c r="ET35" i="29"/>
  <c r="ET55" i="29"/>
  <c r="DP26" i="29"/>
  <c r="ET62" i="29"/>
  <c r="DP21" i="29"/>
  <c r="DP57" i="29"/>
  <c r="V12" i="32"/>
  <c r="MS75" i="2"/>
  <c r="TV75" i="2"/>
  <c r="WF75" i="2" s="1"/>
  <c r="XK75" i="2" s="1"/>
  <c r="ET12" i="29"/>
  <c r="DP24" i="29"/>
  <c r="ET41" i="29"/>
  <c r="DP41" i="29"/>
  <c r="DP18" i="29"/>
  <c r="DP62" i="29"/>
  <c r="TV85" i="2"/>
  <c r="WF85" i="2" s="1"/>
  <c r="XK85" i="2" s="1"/>
  <c r="DQ36" i="29" s="1"/>
  <c r="TV92" i="2"/>
  <c r="WF92" i="2" s="1"/>
  <c r="XK92" i="2" s="1"/>
  <c r="ER4" i="29"/>
  <c r="ER51" i="29"/>
  <c r="DP87" i="29"/>
  <c r="DO49" i="29"/>
  <c r="ET13" i="29"/>
  <c r="ET59" i="29"/>
  <c r="DP22" i="29"/>
  <c r="ET9" i="29"/>
  <c r="ET25" i="29"/>
  <c r="ET17" i="29"/>
  <c r="DP17" i="29"/>
  <c r="DP16" i="29"/>
  <c r="DN4" i="29"/>
  <c r="DN51" i="29"/>
  <c r="ET27" i="29"/>
  <c r="DP27" i="29"/>
  <c r="DO23" i="29"/>
  <c r="DO52" i="29"/>
  <c r="DO11" i="29"/>
  <c r="DO32" i="29"/>
  <c r="DP19" i="29"/>
  <c r="DP40" i="29"/>
  <c r="DP12" i="29"/>
  <c r="DP43" i="29"/>
  <c r="ET29" i="29"/>
  <c r="XG100" i="2"/>
  <c r="W12" i="32" s="1"/>
  <c r="DM20" i="29"/>
  <c r="DP13" i="29"/>
  <c r="DP59" i="29"/>
  <c r="ES11" i="29"/>
  <c r="ES32" i="29"/>
  <c r="ET26" i="29"/>
  <c r="ET24" i="29"/>
  <c r="ET87" i="29"/>
  <c r="DP31" i="29"/>
  <c r="ABA90" i="2"/>
  <c r="XG3" i="2"/>
  <c r="AAW67" i="2"/>
  <c r="AAW3" i="2" s="1"/>
  <c r="XI5" i="2"/>
  <c r="DO98" i="29" s="1"/>
  <c r="YK100" i="2"/>
  <c r="YK3" i="2"/>
  <c r="TU3" i="2"/>
  <c r="ZT83" i="2"/>
  <c r="YO83" i="2"/>
  <c r="RM83" i="2"/>
  <c r="SQ83" i="2"/>
  <c r="AAZ83" i="2" s="1"/>
  <c r="WF83" i="2"/>
  <c r="XK83" i="2" s="1"/>
  <c r="X17" i="32"/>
  <c r="W17" i="32"/>
  <c r="W8" i="32"/>
  <c r="W18" i="32"/>
  <c r="TV60" i="2"/>
  <c r="MS60" i="2"/>
  <c r="ES23" i="29"/>
  <c r="ES4" i="29"/>
  <c r="DO4" i="29"/>
  <c r="I23" i="28"/>
  <c r="T22" i="28"/>
  <c r="H24" i="28"/>
  <c r="DM38" i="29"/>
  <c r="P24" i="28"/>
  <c r="EQ38" i="29"/>
  <c r="YO90" i="2"/>
  <c r="EU45" i="29" s="1"/>
  <c r="ZT95" i="2"/>
  <c r="U21" i="28"/>
  <c r="DL100" i="29"/>
  <c r="DL3" i="29" s="1"/>
  <c r="EP100" i="29"/>
  <c r="EP3" i="29" s="1"/>
  <c r="ZT10" i="2"/>
  <c r="TV61" i="2"/>
  <c r="TV10" i="2"/>
  <c r="WF10" i="2" s="1"/>
  <c r="XK10" i="2" s="1"/>
  <c r="ZT90" i="2"/>
  <c r="ZT63" i="2"/>
  <c r="YO10" i="2"/>
  <c r="TV95" i="2"/>
  <c r="WF95" i="2" s="1"/>
  <c r="XK95" i="2" s="1"/>
  <c r="YO95" i="2"/>
  <c r="EU27" i="29" s="1"/>
  <c r="YO63" i="2"/>
  <c r="TV79" i="2"/>
  <c r="WF79" i="2" s="1"/>
  <c r="XK79" i="2" s="1"/>
  <c r="TV56" i="2"/>
  <c r="WF56" i="2" s="1"/>
  <c r="XK56" i="2" s="1"/>
  <c r="DQ30" i="29" s="1"/>
  <c r="TV16" i="2"/>
  <c r="WF16" i="2" s="1"/>
  <c r="XK16" i="2" s="1"/>
  <c r="TV90" i="2"/>
  <c r="WF90" i="2" s="1"/>
  <c r="XK90" i="2" s="1"/>
  <c r="DQ45" i="29" s="1"/>
  <c r="MS63" i="2"/>
  <c r="YO94" i="2"/>
  <c r="ZT89" i="2"/>
  <c r="MS95" i="2"/>
  <c r="MU97" i="2"/>
  <c r="TX97" i="2"/>
  <c r="MU48" i="2"/>
  <c r="MV81" i="2"/>
  <c r="MS84" i="2"/>
  <c r="MU87" i="2"/>
  <c r="MU44" i="2"/>
  <c r="MU11" i="2"/>
  <c r="MS85" i="2"/>
  <c r="MU47" i="2"/>
  <c r="MU46" i="2"/>
  <c r="MU6" i="2"/>
  <c r="MS82" i="2"/>
  <c r="TW82" i="2" s="1"/>
  <c r="MS10" i="2"/>
  <c r="MS56" i="2"/>
  <c r="MS16" i="2"/>
  <c r="MS79" i="2"/>
  <c r="MU88" i="2"/>
  <c r="MU34" i="2"/>
  <c r="MU94" i="2"/>
  <c r="MT67" i="2"/>
  <c r="MU74" i="2"/>
  <c r="MS90" i="2"/>
  <c r="MS14" i="2"/>
  <c r="TV14" i="2"/>
  <c r="WF14" i="2" s="1"/>
  <c r="XK14" i="2" s="1"/>
  <c r="DQ39" i="29" s="1"/>
  <c r="MS61" i="2"/>
  <c r="MT71" i="2"/>
  <c r="TW71" i="2"/>
  <c r="MS91" i="2"/>
  <c r="TV91" i="2"/>
  <c r="WF91" i="2" s="1"/>
  <c r="XK91" i="2" s="1"/>
  <c r="MS92" i="2"/>
  <c r="MV86" i="2"/>
  <c r="TY86" i="2"/>
  <c r="MV80" i="2"/>
  <c r="TY80" i="2"/>
  <c r="MV77" i="2"/>
  <c r="TY77" i="2"/>
  <c r="MV73" i="2"/>
  <c r="TY73" i="2"/>
  <c r="MV33" i="2"/>
  <c r="TY33" i="2"/>
  <c r="MV69" i="2"/>
  <c r="TY69" i="2"/>
  <c r="MV70" i="2"/>
  <c r="TY70" i="2"/>
  <c r="MV66" i="2"/>
  <c r="TY66" i="2"/>
  <c r="MV65" i="2"/>
  <c r="TY65" i="2"/>
  <c r="MV54" i="2"/>
  <c r="TY54" i="2"/>
  <c r="MU7" i="2"/>
  <c r="TX7" i="2"/>
  <c r="ZT33" i="2"/>
  <c r="ZT7" i="2"/>
  <c r="YO7" i="2"/>
  <c r="YO33" i="2"/>
  <c r="YO66" i="2"/>
  <c r="ZT66" i="2"/>
  <c r="YO65" i="2"/>
  <c r="YO80" i="2"/>
  <c r="EU80" i="29" s="1"/>
  <c r="ZT77" i="2"/>
  <c r="YO77" i="2"/>
  <c r="YO69" i="2"/>
  <c r="ZT69" i="2"/>
  <c r="ZT70" i="2"/>
  <c r="YO86" i="2"/>
  <c r="ZT54" i="2"/>
  <c r="RM77" i="2"/>
  <c r="SQ77" i="2"/>
  <c r="AAZ77" i="2" s="1"/>
  <c r="WF77" i="2"/>
  <c r="XK77" i="2" s="1"/>
  <c r="YO70" i="2"/>
  <c r="ZT65" i="2"/>
  <c r="RM65" i="2"/>
  <c r="SQ65" i="2"/>
  <c r="AAZ65" i="2" s="1"/>
  <c r="WF65" i="2"/>
  <c r="XK65" i="2" s="1"/>
  <c r="ZT86" i="2"/>
  <c r="ZT80" i="2"/>
  <c r="YO54" i="2"/>
  <c r="YO73" i="2"/>
  <c r="ZT73" i="2"/>
  <c r="RM73" i="2"/>
  <c r="SQ73" i="2"/>
  <c r="AAZ73" i="2" s="1"/>
  <c r="WF73" i="2"/>
  <c r="XK73" i="2" s="1"/>
  <c r="RM33" i="2"/>
  <c r="SQ33" i="2"/>
  <c r="AAZ33" i="2" s="1"/>
  <c r="WF33" i="2"/>
  <c r="XK33" i="2" s="1"/>
  <c r="SQ69" i="2"/>
  <c r="AAZ69" i="2" s="1"/>
  <c r="RM69" i="2"/>
  <c r="WF69" i="2"/>
  <c r="XK69" i="2" s="1"/>
  <c r="SQ70" i="2"/>
  <c r="AAZ70" i="2" s="1"/>
  <c r="RM70" i="2"/>
  <c r="WF70" i="2"/>
  <c r="XK70" i="2" s="1"/>
  <c r="SQ66" i="2"/>
  <c r="AAZ66" i="2" s="1"/>
  <c r="RM66" i="2"/>
  <c r="WF66" i="2"/>
  <c r="XK66" i="2" s="1"/>
  <c r="RM86" i="2"/>
  <c r="SQ86" i="2"/>
  <c r="AAZ86" i="2" s="1"/>
  <c r="WF86" i="2"/>
  <c r="XK86" i="2" s="1"/>
  <c r="RM80" i="2"/>
  <c r="SQ80" i="2"/>
  <c r="AAZ80" i="2" s="1"/>
  <c r="WF80" i="2"/>
  <c r="XK80" i="2" s="1"/>
  <c r="DQ80" i="29" s="1"/>
  <c r="SQ54" i="2"/>
  <c r="AAZ54" i="2" s="1"/>
  <c r="RM54" i="2"/>
  <c r="WF54" i="2"/>
  <c r="XK54" i="2" s="1"/>
  <c r="SQ7" i="2"/>
  <c r="AAZ7" i="2" s="1"/>
  <c r="RM7" i="2"/>
  <c r="WF7" i="2"/>
  <c r="XK7" i="2" s="1"/>
  <c r="MU72" i="2"/>
  <c r="TX72" i="2"/>
  <c r="YO72" i="2"/>
  <c r="ZT72" i="2"/>
  <c r="SQ72" i="2"/>
  <c r="AAZ72" i="2" s="1"/>
  <c r="RM72" i="2"/>
  <c r="WF72" i="2"/>
  <c r="XK72" i="2" s="1"/>
  <c r="MV93" i="2"/>
  <c r="TY93" i="2"/>
  <c r="MT5" i="2"/>
  <c r="MV15" i="2"/>
  <c r="TY15" i="2"/>
  <c r="SQ92" i="2"/>
  <c r="AAZ92" i="2" s="1"/>
  <c r="YO89" i="2"/>
  <c r="YO47" i="2"/>
  <c r="YO75" i="2"/>
  <c r="YO34" i="2"/>
  <c r="ZT47" i="2"/>
  <c r="ZT94" i="2"/>
  <c r="ZT34" i="2"/>
  <c r="YO93" i="2"/>
  <c r="ZT75" i="2"/>
  <c r="ZT93" i="2"/>
  <c r="SQ93" i="2"/>
  <c r="AAZ93" i="2" s="1"/>
  <c r="RM93" i="2"/>
  <c r="WF93" i="2"/>
  <c r="XK93" i="2" s="1"/>
  <c r="WE5" i="2"/>
  <c r="SQ16" i="2"/>
  <c r="AAZ16" i="2" s="1"/>
  <c r="SQ89" i="2"/>
  <c r="AAZ89" i="2" s="1"/>
  <c r="WF8" i="2"/>
  <c r="XK8" i="2" s="1"/>
  <c r="SQ79" i="2"/>
  <c r="AAZ79" i="2" s="1"/>
  <c r="WF94" i="2"/>
  <c r="XK94" i="2" s="1"/>
  <c r="WF6" i="2"/>
  <c r="XK6" i="2" s="1"/>
  <c r="SQ56" i="2"/>
  <c r="AAZ56" i="2" s="1"/>
  <c r="YO14" i="2"/>
  <c r="EU39" i="29" s="1"/>
  <c r="YO87" i="2"/>
  <c r="YP24" i="2"/>
  <c r="YP44" i="2"/>
  <c r="YO91" i="2"/>
  <c r="YP11" i="2"/>
  <c r="YP81" i="2"/>
  <c r="YP74" i="2"/>
  <c r="YN68" i="2"/>
  <c r="YN60" i="2"/>
  <c r="ET50" i="29" s="1"/>
  <c r="YO84" i="2"/>
  <c r="EU85" i="29" s="1"/>
  <c r="YO92" i="2"/>
  <c r="ZT16" i="2"/>
  <c r="YO82" i="2"/>
  <c r="ZT71" i="2"/>
  <c r="ZT97" i="2"/>
  <c r="ZT15" i="2"/>
  <c r="YO6" i="2"/>
  <c r="YP53" i="2"/>
  <c r="YP64" i="2"/>
  <c r="YP48" i="2"/>
  <c r="YN61" i="2"/>
  <c r="ET61" i="29" s="1"/>
  <c r="YO46" i="2"/>
  <c r="ZT56" i="2"/>
  <c r="ZT8" i="2"/>
  <c r="ZT85" i="2"/>
  <c r="YO96" i="2"/>
  <c r="ZT79" i="2"/>
  <c r="YO15" i="2"/>
  <c r="RM15" i="2"/>
  <c r="SQ15" i="2"/>
  <c r="AAZ15" i="2" s="1"/>
  <c r="WF15" i="2"/>
  <c r="XK15" i="2" s="1"/>
  <c r="YO97" i="2"/>
  <c r="RM97" i="2"/>
  <c r="SQ97" i="2"/>
  <c r="AAZ97" i="2" s="1"/>
  <c r="WF97" i="2"/>
  <c r="XK97" i="2" s="1"/>
  <c r="YO71" i="2"/>
  <c r="EU37" i="29" s="1"/>
  <c r="RM71" i="2"/>
  <c r="SQ71" i="2"/>
  <c r="AAZ71" i="2" s="1"/>
  <c r="WF71" i="2"/>
  <c r="XK71" i="2" s="1"/>
  <c r="DQ37" i="29" s="1"/>
  <c r="YO79" i="2"/>
  <c r="ZT82" i="2"/>
  <c r="ZT96" i="2"/>
  <c r="YO8" i="2"/>
  <c r="YO85" i="2"/>
  <c r="SQ8" i="2"/>
  <c r="AAZ8" i="2" s="1"/>
  <c r="WF89" i="2"/>
  <c r="XK89" i="2" s="1"/>
  <c r="YO56" i="2"/>
  <c r="EU30" i="29" s="1"/>
  <c r="WF96" i="2"/>
  <c r="XK96" i="2" s="1"/>
  <c r="YO16" i="2"/>
  <c r="ZT92" i="2"/>
  <c r="ZT14" i="2"/>
  <c r="ZS61" i="2"/>
  <c r="ZU53" i="2"/>
  <c r="ZU64" i="2"/>
  <c r="ZT87" i="2"/>
  <c r="ZU24" i="2"/>
  <c r="ZT6" i="2"/>
  <c r="ZU81" i="2"/>
  <c r="WF46" i="2"/>
  <c r="XK46" i="2" s="1"/>
  <c r="ZT91" i="2"/>
  <c r="ZU74" i="2"/>
  <c r="ZT84" i="2"/>
  <c r="YL67" i="2"/>
  <c r="ER88" i="29" s="1"/>
  <c r="ZQ67" i="2"/>
  <c r="ZQ3" i="2" s="1"/>
  <c r="ZU11" i="2"/>
  <c r="ZT46" i="2"/>
  <c r="ZU48" i="2"/>
  <c r="ZU44" i="2"/>
  <c r="ZS60" i="2"/>
  <c r="ZS68" i="2"/>
  <c r="WF82" i="2"/>
  <c r="XK82" i="2" s="1"/>
  <c r="WE61" i="2"/>
  <c r="XJ61" i="2" s="1"/>
  <c r="DP58" i="29" s="1"/>
  <c r="RM56" i="2"/>
  <c r="RN64" i="2"/>
  <c r="RM87" i="2"/>
  <c r="RM47" i="2"/>
  <c r="RN48" i="2"/>
  <c r="RN81" i="2"/>
  <c r="RM16" i="2"/>
  <c r="RN10" i="2"/>
  <c r="RN11" i="2"/>
  <c r="RN95" i="2"/>
  <c r="RN63" i="2"/>
  <c r="RM92" i="2"/>
  <c r="RM89" i="2"/>
  <c r="RM96" i="2"/>
  <c r="SQ96" i="2"/>
  <c r="AAZ96" i="2" s="1"/>
  <c r="RM91" i="2"/>
  <c r="RM75" i="2"/>
  <c r="RM8" i="2"/>
  <c r="RN74" i="2"/>
  <c r="RM79" i="2"/>
  <c r="RM46" i="2"/>
  <c r="RN44" i="2"/>
  <c r="RN90" i="2"/>
  <c r="RM94" i="2"/>
  <c r="RN53" i="2"/>
  <c r="RM34" i="2"/>
  <c r="RM14" i="2"/>
  <c r="RN24" i="2"/>
  <c r="RM6" i="2"/>
  <c r="WE60" i="2"/>
  <c r="XJ60" i="2" s="1"/>
  <c r="DP11" i="29" s="1"/>
  <c r="RM85" i="2"/>
  <c r="SQ85" i="2"/>
  <c r="AAZ85" i="2" s="1"/>
  <c r="RM82" i="2"/>
  <c r="SQ82" i="2"/>
  <c r="AAZ82" i="2" s="1"/>
  <c r="RM84" i="2"/>
  <c r="SQ84" i="2"/>
  <c r="AAZ84" i="2" s="1"/>
  <c r="RL60" i="2"/>
  <c r="SP60" i="2"/>
  <c r="AAY60" i="2" s="1"/>
  <c r="RL61" i="2"/>
  <c r="SP61" i="2"/>
  <c r="AAY61" i="2" s="1"/>
  <c r="RL68" i="2"/>
  <c r="SP68" i="2"/>
  <c r="AAY68" i="2" s="1"/>
  <c r="WE68" i="2"/>
  <c r="XJ68" i="2" s="1"/>
  <c r="DP48" i="29" s="1"/>
  <c r="RL5" i="2"/>
  <c r="SP5" i="2"/>
  <c r="AAY5" i="2" s="1"/>
  <c r="TW81" i="2"/>
  <c r="WG81" i="2" s="1"/>
  <c r="XL81" i="2" s="1"/>
  <c r="TW53" i="2"/>
  <c r="WG53" i="2" s="1"/>
  <c r="XL53" i="2" s="1"/>
  <c r="TW67" i="2"/>
  <c r="TW96" i="2"/>
  <c r="XH67" i="2"/>
  <c r="RK67" i="2"/>
  <c r="RK3" i="2" s="1"/>
  <c r="SO67" i="2"/>
  <c r="SO3" i="2" s="1"/>
  <c r="WD67" i="2"/>
  <c r="WD3" i="2" s="1"/>
  <c r="TW5" i="2"/>
  <c r="TW88" i="2"/>
  <c r="TW44" i="2"/>
  <c r="WG44" i="2" s="1"/>
  <c r="XL44" i="2" s="1"/>
  <c r="TW64" i="2"/>
  <c r="WG64" i="2" s="1"/>
  <c r="XL64" i="2" s="1"/>
  <c r="TW24" i="2"/>
  <c r="WG24" i="2" s="1"/>
  <c r="XL24" i="2" s="1"/>
  <c r="TW68" i="2"/>
  <c r="TW89" i="2"/>
  <c r="TW11" i="2"/>
  <c r="WG11" i="2" s="1"/>
  <c r="XL11" i="2" s="1"/>
  <c r="PD67" i="2"/>
  <c r="WG48" i="2"/>
  <c r="XL48" i="2" s="1"/>
  <c r="WG74" i="2"/>
  <c r="XL74" i="2" s="1"/>
  <c r="SR10" i="2"/>
  <c r="ABA10" i="2" s="1"/>
  <c r="SQ47" i="2"/>
  <c r="AAZ47" i="2" s="1"/>
  <c r="SR63" i="2"/>
  <c r="ABA63" i="2" s="1"/>
  <c r="SQ75" i="2"/>
  <c r="AAZ75" i="2" s="1"/>
  <c r="SR53" i="2"/>
  <c r="ABA53" i="2" s="1"/>
  <c r="SQ14" i="2"/>
  <c r="AAZ14" i="2" s="1"/>
  <c r="SQ87" i="2"/>
  <c r="AAZ87" i="2" s="1"/>
  <c r="SR81" i="2"/>
  <c r="ABA81" i="2" s="1"/>
  <c r="SR95" i="2"/>
  <c r="ABA95" i="2" s="1"/>
  <c r="SQ91" i="2"/>
  <c r="AAZ91" i="2" s="1"/>
  <c r="WF87" i="2"/>
  <c r="XK87" i="2" s="1"/>
  <c r="SR48" i="2"/>
  <c r="ABA48" i="2" s="1"/>
  <c r="SQ34" i="2"/>
  <c r="AAZ34" i="2" s="1"/>
  <c r="SR74" i="2"/>
  <c r="ABA74" i="2" s="1"/>
  <c r="SR11" i="2"/>
  <c r="ABA11" i="2" s="1"/>
  <c r="WF47" i="2"/>
  <c r="XK47" i="2" s="1"/>
  <c r="SR64" i="2"/>
  <c r="ABA64" i="2" s="1"/>
  <c r="SQ46" i="2"/>
  <c r="AAZ46" i="2" s="1"/>
  <c r="SQ94" i="2"/>
  <c r="AAZ94" i="2" s="1"/>
  <c r="SQ6" i="2"/>
  <c r="AAZ6" i="2" s="1"/>
  <c r="SR44" i="2"/>
  <c r="ABA44" i="2" s="1"/>
  <c r="SR24" i="2"/>
  <c r="ABA24" i="2" s="1"/>
  <c r="WF34" i="2"/>
  <c r="XK34" i="2" s="1"/>
  <c r="TX87" i="2"/>
  <c r="TX24" i="2"/>
  <c r="TX81" i="2"/>
  <c r="TX46" i="2"/>
  <c r="TX53" i="2"/>
  <c r="TX47" i="2"/>
  <c r="TX34" i="2"/>
  <c r="TX88" i="2"/>
  <c r="TX6" i="2"/>
  <c r="TX94" i="2"/>
  <c r="ZU59" i="2" l="1"/>
  <c r="MU59" i="2"/>
  <c r="TX59" i="2"/>
  <c r="RN59" i="2"/>
  <c r="SR59" i="2"/>
  <c r="ABA59" i="2" s="1"/>
  <c r="YQ59" i="2"/>
  <c r="ZV59" i="2"/>
  <c r="DP61" i="29"/>
  <c r="ET79" i="29"/>
  <c r="DP79" i="29"/>
  <c r="DN10" i="29"/>
  <c r="DN88" i="29"/>
  <c r="ER67" i="29"/>
  <c r="ER10" i="29"/>
  <c r="DP73" i="29"/>
  <c r="ET73" i="29"/>
  <c r="ET60" i="29"/>
  <c r="DP60" i="29"/>
  <c r="ET44" i="29"/>
  <c r="DN68" i="29"/>
  <c r="DN67" i="29"/>
  <c r="DP42" i="29"/>
  <c r="ET42" i="29"/>
  <c r="ES95" i="29"/>
  <c r="ER90" i="29"/>
  <c r="ER68" i="29"/>
  <c r="ET84" i="29"/>
  <c r="DP84" i="29"/>
  <c r="DO95" i="29"/>
  <c r="DN56" i="29"/>
  <c r="DN90" i="29"/>
  <c r="DP44" i="29"/>
  <c r="V29" i="32"/>
  <c r="DP92" i="29"/>
  <c r="ET92" i="29"/>
  <c r="ER74" i="29"/>
  <c r="ER56" i="29"/>
  <c r="DN53" i="29"/>
  <c r="DN74" i="29"/>
  <c r="DP82" i="29"/>
  <c r="ET82" i="29"/>
  <c r="ET75" i="29"/>
  <c r="DP75" i="29"/>
  <c r="DO96" i="29"/>
  <c r="ER81" i="29"/>
  <c r="ER53" i="29"/>
  <c r="DP8" i="29"/>
  <c r="EU15" i="29"/>
  <c r="ET8" i="29"/>
  <c r="DP86" i="29"/>
  <c r="DN93" i="29"/>
  <c r="DN81" i="29"/>
  <c r="EU47" i="29"/>
  <c r="DQ15" i="29"/>
  <c r="ET86" i="29"/>
  <c r="DO97" i="29"/>
  <c r="ES97" i="29"/>
  <c r="ET63" i="29"/>
  <c r="DP63" i="29"/>
  <c r="DP46" i="29"/>
  <c r="ET46" i="29"/>
  <c r="MS3" i="2"/>
  <c r="PE66" i="2"/>
  <c r="PD3" i="2"/>
  <c r="ES94" i="29"/>
  <c r="ET72" i="29"/>
  <c r="ER33" i="29"/>
  <c r="ER93" i="29"/>
  <c r="DP72" i="29"/>
  <c r="DP64" i="29"/>
  <c r="ET64" i="29"/>
  <c r="DN34" i="29"/>
  <c r="DN33" i="29"/>
  <c r="DO94" i="29"/>
  <c r="DO6" i="29"/>
  <c r="SQ88" i="2"/>
  <c r="AAZ88" i="2" s="1"/>
  <c r="RM88" i="2"/>
  <c r="WF88" i="2"/>
  <c r="XK88" i="2" s="1"/>
  <c r="ET48" i="29"/>
  <c r="DQ47" i="29"/>
  <c r="ES51" i="29"/>
  <c r="ES6" i="29"/>
  <c r="ER5" i="29"/>
  <c r="ER34" i="29"/>
  <c r="YN5" i="2"/>
  <c r="ET98" i="29" s="1"/>
  <c r="EU16" i="29"/>
  <c r="RK100" i="2"/>
  <c r="Z27" i="32" s="1"/>
  <c r="ZU63" i="2"/>
  <c r="YP63" i="2"/>
  <c r="TX83" i="2"/>
  <c r="MU83" i="2"/>
  <c r="DQ54" i="29"/>
  <c r="EU35" i="29"/>
  <c r="DQ66" i="29"/>
  <c r="DQ69" i="29"/>
  <c r="DQ89" i="29"/>
  <c r="DQ65" i="29"/>
  <c r="EU70" i="29"/>
  <c r="EU69" i="29"/>
  <c r="EU89" i="29"/>
  <c r="EU65" i="29"/>
  <c r="EU66" i="29"/>
  <c r="TW63" i="2"/>
  <c r="WG63" i="2" s="1"/>
  <c r="XL63" i="2" s="1"/>
  <c r="DQ83" i="29"/>
  <c r="DN14" i="29"/>
  <c r="DN5" i="29"/>
  <c r="EU54" i="29"/>
  <c r="DQ70" i="29"/>
  <c r="DQ71" i="29"/>
  <c r="DQ77" i="29"/>
  <c r="EU77" i="29"/>
  <c r="EU71" i="29"/>
  <c r="TW84" i="2"/>
  <c r="WG84" i="2" s="1"/>
  <c r="XL84" i="2" s="1"/>
  <c r="DR85" i="29" s="1"/>
  <c r="EU83" i="29"/>
  <c r="ET91" i="29"/>
  <c r="DP91" i="29"/>
  <c r="DQ17" i="29"/>
  <c r="ET52" i="29"/>
  <c r="ET58" i="29"/>
  <c r="ER20" i="29"/>
  <c r="ER14" i="29"/>
  <c r="DQ28" i="29"/>
  <c r="EU28" i="29"/>
  <c r="DQ16" i="29"/>
  <c r="DO51" i="29"/>
  <c r="DO7" i="29"/>
  <c r="DP50" i="29"/>
  <c r="DQ18" i="29"/>
  <c r="ET7" i="29"/>
  <c r="DQ26" i="29"/>
  <c r="EU17" i="29"/>
  <c r="V13" i="32"/>
  <c r="DQ35" i="29"/>
  <c r="ZS5" i="2"/>
  <c r="DQ62" i="29"/>
  <c r="DP23" i="29"/>
  <c r="DP52" i="29"/>
  <c r="DQ41" i="29"/>
  <c r="EU24" i="29"/>
  <c r="EU87" i="29"/>
  <c r="EU62" i="29"/>
  <c r="EU40" i="29"/>
  <c r="DQ40" i="29"/>
  <c r="EU31" i="29"/>
  <c r="EU36" i="29"/>
  <c r="EU55" i="29"/>
  <c r="DQ22" i="29"/>
  <c r="DQ21" i="29"/>
  <c r="DQ57" i="29"/>
  <c r="W28" i="32"/>
  <c r="DQ27" i="29"/>
  <c r="EU22" i="29"/>
  <c r="EU19" i="29"/>
  <c r="TW85" i="2"/>
  <c r="WG85" i="2" s="1"/>
  <c r="XL85" i="2" s="1"/>
  <c r="MT75" i="2"/>
  <c r="TW75" i="2"/>
  <c r="WG75" i="2" s="1"/>
  <c r="XL75" i="2" s="1"/>
  <c r="EU13" i="29"/>
  <c r="EU59" i="29"/>
  <c r="EU25" i="29"/>
  <c r="DQ55" i="29"/>
  <c r="DQ13" i="29"/>
  <c r="DQ59" i="29"/>
  <c r="ET11" i="29"/>
  <c r="ET32" i="29"/>
  <c r="DQ87" i="29"/>
  <c r="EU29" i="29"/>
  <c r="DP32" i="29"/>
  <c r="DQ31" i="29"/>
  <c r="DQ29" i="29"/>
  <c r="DP49" i="29"/>
  <c r="EU21" i="29"/>
  <c r="EU57" i="29"/>
  <c r="XH100" i="2"/>
  <c r="X12" i="32" s="1"/>
  <c r="DN20" i="29"/>
  <c r="DQ9" i="29"/>
  <c r="DQ24" i="29"/>
  <c r="EU9" i="29"/>
  <c r="ET49" i="29"/>
  <c r="DQ25" i="29"/>
  <c r="EU18" i="29"/>
  <c r="EU26" i="29"/>
  <c r="DQ19" i="29"/>
  <c r="EU41" i="29"/>
  <c r="DQ43" i="29"/>
  <c r="EU43" i="29"/>
  <c r="EU12" i="29"/>
  <c r="DQ12" i="29"/>
  <c r="YL100" i="2"/>
  <c r="YL3" i="2"/>
  <c r="XH3" i="2"/>
  <c r="TV3" i="2"/>
  <c r="AAX67" i="2"/>
  <c r="AAX3" i="2" s="1"/>
  <c r="XJ5" i="2"/>
  <c r="DP98" i="29" s="1"/>
  <c r="YP83" i="2"/>
  <c r="ZU83" i="2"/>
  <c r="RN83" i="2"/>
  <c r="SR83" i="2"/>
  <c r="ABA83" i="2" s="1"/>
  <c r="WG83" i="2"/>
  <c r="XL83" i="2" s="1"/>
  <c r="Y18" i="32"/>
  <c r="Y17" i="32"/>
  <c r="X8" i="32"/>
  <c r="X18" i="32"/>
  <c r="TW60" i="2"/>
  <c r="MT60" i="2"/>
  <c r="ET23" i="29"/>
  <c r="ET4" i="29"/>
  <c r="U23" i="28"/>
  <c r="T23" i="28"/>
  <c r="DN38" i="29"/>
  <c r="ER38" i="29"/>
  <c r="I24" i="28"/>
  <c r="DP4" i="29"/>
  <c r="U22" i="28"/>
  <c r="YP10" i="2"/>
  <c r="YP90" i="2"/>
  <c r="EV45" i="29" s="1"/>
  <c r="YP95" i="2"/>
  <c r="ZU90" i="2"/>
  <c r="TW10" i="2"/>
  <c r="WG10" i="2" s="1"/>
  <c r="XL10" i="2" s="1"/>
  <c r="EQ100" i="29"/>
  <c r="EQ3" i="29" s="1"/>
  <c r="DM100" i="29"/>
  <c r="DM3" i="29" s="1"/>
  <c r="ZU95" i="2"/>
  <c r="ZU10" i="2"/>
  <c r="TW56" i="2"/>
  <c r="WG56" i="2" s="1"/>
  <c r="XL56" i="2" s="1"/>
  <c r="DR30" i="29" s="1"/>
  <c r="TW90" i="2"/>
  <c r="WG90" i="2" s="1"/>
  <c r="XL90" i="2" s="1"/>
  <c r="DR45" i="29" s="1"/>
  <c r="TW61" i="2"/>
  <c r="TW79" i="2"/>
  <c r="WG79" i="2" s="1"/>
  <c r="XL79" i="2" s="1"/>
  <c r="MT63" i="2"/>
  <c r="MT95" i="2"/>
  <c r="TW95" i="2"/>
  <c r="WG95" i="2" s="1"/>
  <c r="XL95" i="2" s="1"/>
  <c r="DR27" i="29" s="1"/>
  <c r="MT92" i="2"/>
  <c r="TW92" i="2"/>
  <c r="WG92" i="2" s="1"/>
  <c r="XL92" i="2" s="1"/>
  <c r="MU71" i="2"/>
  <c r="TX71" i="2"/>
  <c r="MT61" i="2"/>
  <c r="MT90" i="2"/>
  <c r="MT10" i="2"/>
  <c r="MT82" i="2"/>
  <c r="TX82" i="2" s="1"/>
  <c r="MV6" i="2"/>
  <c r="MV46" i="2"/>
  <c r="MV47" i="2"/>
  <c r="MT85" i="2"/>
  <c r="MV11" i="2"/>
  <c r="MV44" i="2"/>
  <c r="MV87" i="2"/>
  <c r="MT84" i="2"/>
  <c r="MW81" i="2"/>
  <c r="MV48" i="2"/>
  <c r="MT91" i="2"/>
  <c r="TW91" i="2"/>
  <c r="WG91" i="2" s="1"/>
  <c r="XL91" i="2" s="1"/>
  <c r="MT14" i="2"/>
  <c r="TW14" i="2"/>
  <c r="WG14" i="2" s="1"/>
  <c r="XL14" i="2" s="1"/>
  <c r="DR39" i="29" s="1"/>
  <c r="MV74" i="2"/>
  <c r="MU67" i="2"/>
  <c r="MV94" i="2"/>
  <c r="MV34" i="2"/>
  <c r="MV88" i="2"/>
  <c r="MT79" i="2"/>
  <c r="MT16" i="2"/>
  <c r="TW16" i="2"/>
  <c r="WG16" i="2" s="1"/>
  <c r="XL16" i="2" s="1"/>
  <c r="MT56" i="2"/>
  <c r="MV97" i="2"/>
  <c r="TY97" i="2"/>
  <c r="MW86" i="2"/>
  <c r="TZ86" i="2"/>
  <c r="MW80" i="2"/>
  <c r="TZ80" i="2"/>
  <c r="MW77" i="2"/>
  <c r="TZ77" i="2"/>
  <c r="MW73" i="2"/>
  <c r="TZ73" i="2"/>
  <c r="MW70" i="2"/>
  <c r="TZ70" i="2"/>
  <c r="MW69" i="2"/>
  <c r="TZ69" i="2"/>
  <c r="MW33" i="2"/>
  <c r="TZ33" i="2"/>
  <c r="MW66" i="2"/>
  <c r="TZ66" i="2"/>
  <c r="MW65" i="2"/>
  <c r="TZ65" i="2"/>
  <c r="MW54" i="2"/>
  <c r="TZ54" i="2"/>
  <c r="MV7" i="2"/>
  <c r="TY7" i="2"/>
  <c r="YP7" i="2"/>
  <c r="YP70" i="2"/>
  <c r="ZU70" i="2"/>
  <c r="YP69" i="2"/>
  <c r="YP65" i="2"/>
  <c r="ZU65" i="2"/>
  <c r="ZU77" i="2"/>
  <c r="YP54" i="2"/>
  <c r="ZU54" i="2"/>
  <c r="YP80" i="2"/>
  <c r="EV80" i="29" s="1"/>
  <c r="ZU80" i="2"/>
  <c r="YP86" i="2"/>
  <c r="ZU86" i="2"/>
  <c r="YP66" i="2"/>
  <c r="YP33" i="2"/>
  <c r="ZU33" i="2"/>
  <c r="YP73" i="2"/>
  <c r="ZU7" i="2"/>
  <c r="SR7" i="2"/>
  <c r="ABA7" i="2" s="1"/>
  <c r="RN7" i="2"/>
  <c r="WG7" i="2"/>
  <c r="XL7" i="2" s="1"/>
  <c r="RN54" i="2"/>
  <c r="SR54" i="2"/>
  <c r="ABA54" i="2" s="1"/>
  <c r="WG54" i="2"/>
  <c r="XL54" i="2" s="1"/>
  <c r="ZU66" i="2"/>
  <c r="RN66" i="2"/>
  <c r="SR66" i="2"/>
  <c r="ABA66" i="2" s="1"/>
  <c r="WG66" i="2"/>
  <c r="XL66" i="2" s="1"/>
  <c r="RN70" i="2"/>
  <c r="SR70" i="2"/>
  <c r="ABA70" i="2" s="1"/>
  <c r="WG70" i="2"/>
  <c r="XL70" i="2" s="1"/>
  <c r="ZU69" i="2"/>
  <c r="SR69" i="2"/>
  <c r="ABA69" i="2" s="1"/>
  <c r="RN69" i="2"/>
  <c r="WG69" i="2"/>
  <c r="XL69" i="2" s="1"/>
  <c r="ZU73" i="2"/>
  <c r="RN65" i="2"/>
  <c r="SR65" i="2"/>
  <c r="ABA65" i="2" s="1"/>
  <c r="WG65" i="2"/>
  <c r="XL65" i="2" s="1"/>
  <c r="RN77" i="2"/>
  <c r="SR77" i="2"/>
  <c r="ABA77" i="2" s="1"/>
  <c r="WG77" i="2"/>
  <c r="XL77" i="2" s="1"/>
  <c r="RN80" i="2"/>
  <c r="SR80" i="2"/>
  <c r="ABA80" i="2" s="1"/>
  <c r="WG80" i="2"/>
  <c r="XL80" i="2" s="1"/>
  <c r="DR80" i="29" s="1"/>
  <c r="RN86" i="2"/>
  <c r="SR86" i="2"/>
  <c r="ABA86" i="2" s="1"/>
  <c r="WG86" i="2"/>
  <c r="XL86" i="2" s="1"/>
  <c r="RN33" i="2"/>
  <c r="SR33" i="2"/>
  <c r="ABA33" i="2" s="1"/>
  <c r="WG33" i="2"/>
  <c r="XL33" i="2" s="1"/>
  <c r="SR73" i="2"/>
  <c r="ABA73" i="2" s="1"/>
  <c r="RN73" i="2"/>
  <c r="WG73" i="2"/>
  <c r="XL73" i="2" s="1"/>
  <c r="YP77" i="2"/>
  <c r="MV72" i="2"/>
  <c r="TY72" i="2"/>
  <c r="YP72" i="2"/>
  <c r="RN72" i="2"/>
  <c r="SR72" i="2"/>
  <c r="ABA72" i="2" s="1"/>
  <c r="WG72" i="2"/>
  <c r="XL72" i="2" s="1"/>
  <c r="ZU72" i="2"/>
  <c r="MW15" i="2"/>
  <c r="TZ15" i="2"/>
  <c r="MU5" i="2"/>
  <c r="MW93" i="2"/>
  <c r="TZ93" i="2"/>
  <c r="YP93" i="2"/>
  <c r="ZU93" i="2"/>
  <c r="RN93" i="2"/>
  <c r="SR93" i="2"/>
  <c r="ABA93" i="2" s="1"/>
  <c r="WG93" i="2"/>
  <c r="XL93" i="2" s="1"/>
  <c r="YP6" i="2"/>
  <c r="YP94" i="2"/>
  <c r="YP8" i="2"/>
  <c r="ZU8" i="2"/>
  <c r="YP91" i="2"/>
  <c r="ZU94" i="2"/>
  <c r="ZU6" i="2"/>
  <c r="ZU91" i="2"/>
  <c r="SR8" i="2"/>
  <c r="ABA8" i="2" s="1"/>
  <c r="SR16" i="2"/>
  <c r="ABA16" i="2" s="1"/>
  <c r="SR56" i="2"/>
  <c r="ABA56" i="2" s="1"/>
  <c r="YP34" i="2"/>
  <c r="YP87" i="2"/>
  <c r="YP75" i="2"/>
  <c r="YP47" i="2"/>
  <c r="YP14" i="2"/>
  <c r="EV39" i="29" s="1"/>
  <c r="YQ48" i="2"/>
  <c r="YQ64" i="2"/>
  <c r="YQ81" i="2"/>
  <c r="YO68" i="2"/>
  <c r="EU48" i="29" s="1"/>
  <c r="YO61" i="2"/>
  <c r="EU61" i="29" s="1"/>
  <c r="ZU46" i="2"/>
  <c r="ZU84" i="2"/>
  <c r="ZU16" i="2"/>
  <c r="YP89" i="2"/>
  <c r="ZU85" i="2"/>
  <c r="YQ74" i="2"/>
  <c r="YQ11" i="2"/>
  <c r="YQ24" i="2"/>
  <c r="YQ44" i="2"/>
  <c r="YQ53" i="2"/>
  <c r="YO60" i="2"/>
  <c r="EU11" i="29" s="1"/>
  <c r="ZU82" i="2"/>
  <c r="ZU96" i="2"/>
  <c r="ZU79" i="2"/>
  <c r="YP92" i="2"/>
  <c r="ZU56" i="2"/>
  <c r="ZU71" i="2"/>
  <c r="ZU97" i="2"/>
  <c r="ZU15" i="2"/>
  <c r="YP15" i="2"/>
  <c r="SR15" i="2"/>
  <c r="ABA15" i="2" s="1"/>
  <c r="RN15" i="2"/>
  <c r="WG15" i="2"/>
  <c r="XL15" i="2" s="1"/>
  <c r="YP97" i="2"/>
  <c r="RN97" i="2"/>
  <c r="SR97" i="2"/>
  <c r="ABA97" i="2" s="1"/>
  <c r="WG97" i="2"/>
  <c r="XL97" i="2" s="1"/>
  <c r="YP71" i="2"/>
  <c r="EV37" i="29" s="1"/>
  <c r="RN71" i="2"/>
  <c r="SR71" i="2"/>
  <c r="ABA71" i="2" s="1"/>
  <c r="WG71" i="2"/>
  <c r="XL71" i="2" s="1"/>
  <c r="DR37" i="29" s="1"/>
  <c r="YP79" i="2"/>
  <c r="YP85" i="2"/>
  <c r="YP16" i="2"/>
  <c r="YP56" i="2"/>
  <c r="EV30" i="29" s="1"/>
  <c r="YP82" i="2"/>
  <c r="EV43" i="29" s="1"/>
  <c r="ZU92" i="2"/>
  <c r="ZU89" i="2"/>
  <c r="WG89" i="2"/>
  <c r="XL89" i="2" s="1"/>
  <c r="YP84" i="2"/>
  <c r="EV85" i="29" s="1"/>
  <c r="YP46" i="2"/>
  <c r="WG82" i="2"/>
  <c r="XL82" i="2" s="1"/>
  <c r="YP96" i="2"/>
  <c r="ZV44" i="2"/>
  <c r="ZU34" i="2"/>
  <c r="ZT68" i="2"/>
  <c r="ZV24" i="2"/>
  <c r="ZU87" i="2"/>
  <c r="YM67" i="2"/>
  <c r="ZR67" i="2"/>
  <c r="ZR3" i="2" s="1"/>
  <c r="SS90" i="2"/>
  <c r="ABB90" i="2" s="1"/>
  <c r="WG46" i="2"/>
  <c r="XL46" i="2" s="1"/>
  <c r="ZV74" i="2"/>
  <c r="ZV48" i="2"/>
  <c r="ZV11" i="2"/>
  <c r="ZV53" i="2"/>
  <c r="SR89" i="2"/>
  <c r="ABA89" i="2" s="1"/>
  <c r="ZU14" i="2"/>
  <c r="ZU75" i="2"/>
  <c r="ZV64" i="2"/>
  <c r="ZU47" i="2"/>
  <c r="ZT61" i="2"/>
  <c r="WG87" i="2"/>
  <c r="XL87" i="2" s="1"/>
  <c r="ZT60" i="2"/>
  <c r="ZV81" i="2"/>
  <c r="SR92" i="2"/>
  <c r="ABA92" i="2" s="1"/>
  <c r="WG96" i="2"/>
  <c r="XL96" i="2" s="1"/>
  <c r="RN84" i="2"/>
  <c r="SR84" i="2"/>
  <c r="ABA84" i="2" s="1"/>
  <c r="RN85" i="2"/>
  <c r="SR85" i="2"/>
  <c r="ABA85" i="2" s="1"/>
  <c r="RN6" i="2"/>
  <c r="RO24" i="2"/>
  <c r="RN14" i="2"/>
  <c r="RN34" i="2"/>
  <c r="RO53" i="2"/>
  <c r="RN94" i="2"/>
  <c r="RO90" i="2"/>
  <c r="RO44" i="2"/>
  <c r="RN46" i="2"/>
  <c r="RN79" i="2"/>
  <c r="RO74" i="2"/>
  <c r="RN8" i="2"/>
  <c r="RN75" i="2"/>
  <c r="RN91" i="2"/>
  <c r="SR79" i="2"/>
  <c r="ABA79" i="2" s="1"/>
  <c r="WG8" i="2"/>
  <c r="XL8" i="2" s="1"/>
  <c r="DR22" i="29" s="1"/>
  <c r="WF60" i="2"/>
  <c r="XK60" i="2" s="1"/>
  <c r="DQ50" i="29" s="1"/>
  <c r="RN82" i="2"/>
  <c r="SR82" i="2"/>
  <c r="ABA82" i="2" s="1"/>
  <c r="RN96" i="2"/>
  <c r="SR96" i="2"/>
  <c r="ABA96" i="2" s="1"/>
  <c r="RN89" i="2"/>
  <c r="RN92" i="2"/>
  <c r="RO63" i="2"/>
  <c r="RO95" i="2"/>
  <c r="RO11" i="2"/>
  <c r="RO10" i="2"/>
  <c r="RN16" i="2"/>
  <c r="RO81" i="2"/>
  <c r="RO48" i="2"/>
  <c r="RN47" i="2"/>
  <c r="RN87" i="2"/>
  <c r="RO64" i="2"/>
  <c r="RN56" i="2"/>
  <c r="RM5" i="2"/>
  <c r="SQ5" i="2"/>
  <c r="AAZ5" i="2" s="1"/>
  <c r="WF5" i="2"/>
  <c r="RM68" i="2"/>
  <c r="SQ68" i="2"/>
  <c r="AAZ68" i="2" s="1"/>
  <c r="WF68" i="2"/>
  <c r="XK68" i="2" s="1"/>
  <c r="RM61" i="2"/>
  <c r="SQ61" i="2"/>
  <c r="AAZ61" i="2" s="1"/>
  <c r="RM60" i="2"/>
  <c r="SQ60" i="2"/>
  <c r="AAZ60" i="2" s="1"/>
  <c r="WF61" i="2"/>
  <c r="XK61" i="2" s="1"/>
  <c r="DQ58" i="29" s="1"/>
  <c r="TX11" i="2"/>
  <c r="WH11" i="2" s="1"/>
  <c r="XM11" i="2" s="1"/>
  <c r="TX96" i="2"/>
  <c r="TX5" i="2"/>
  <c r="XI67" i="2"/>
  <c r="RL67" i="2"/>
  <c r="RL3" i="2" s="1"/>
  <c r="SP67" i="2"/>
  <c r="SP3" i="2" s="1"/>
  <c r="WE67" i="2"/>
  <c r="WE3" i="2" s="1"/>
  <c r="TX89" i="2"/>
  <c r="TX48" i="2"/>
  <c r="WH48" i="2" s="1"/>
  <c r="XM48" i="2" s="1"/>
  <c r="TX8" i="2"/>
  <c r="TX44" i="2"/>
  <c r="WH44" i="2" s="1"/>
  <c r="XM44" i="2" s="1"/>
  <c r="TX74" i="2"/>
  <c r="WH74" i="2" s="1"/>
  <c r="XM74" i="2" s="1"/>
  <c r="TX68" i="2"/>
  <c r="TX67" i="2"/>
  <c r="TX64" i="2"/>
  <c r="WH64" i="2" s="1"/>
  <c r="XM64" i="2" s="1"/>
  <c r="PE67" i="2"/>
  <c r="WH24" i="2"/>
  <c r="XM24" i="2" s="1"/>
  <c r="WH53" i="2"/>
  <c r="XM53" i="2" s="1"/>
  <c r="WH81" i="2"/>
  <c r="XM81" i="2" s="1"/>
  <c r="SS44" i="2"/>
  <c r="ABB44" i="2" s="1"/>
  <c r="SR94" i="2"/>
  <c r="ABA94" i="2" s="1"/>
  <c r="SS64" i="2"/>
  <c r="ABB64" i="2" s="1"/>
  <c r="SS11" i="2"/>
  <c r="ABB11" i="2" s="1"/>
  <c r="SR34" i="2"/>
  <c r="ABA34" i="2" s="1"/>
  <c r="WG94" i="2"/>
  <c r="XL94" i="2" s="1"/>
  <c r="SS95" i="2"/>
  <c r="ABB95" i="2" s="1"/>
  <c r="SR87" i="2"/>
  <c r="ABA87" i="2" s="1"/>
  <c r="SR14" i="2"/>
  <c r="ABA14" i="2" s="1"/>
  <c r="SS63" i="2"/>
  <c r="ABB63" i="2" s="1"/>
  <c r="WG34" i="2"/>
  <c r="XL34" i="2" s="1"/>
  <c r="SS24" i="2"/>
  <c r="ABB24" i="2" s="1"/>
  <c r="SR6" i="2"/>
  <c r="ABA6" i="2" s="1"/>
  <c r="SR46" i="2"/>
  <c r="ABA46" i="2" s="1"/>
  <c r="SS74" i="2"/>
  <c r="ABB74" i="2" s="1"/>
  <c r="SS48" i="2"/>
  <c r="ABB48" i="2" s="1"/>
  <c r="WG6" i="2"/>
  <c r="XL6" i="2" s="1"/>
  <c r="SR91" i="2"/>
  <c r="ABA91" i="2" s="1"/>
  <c r="SS81" i="2"/>
  <c r="ABB81" i="2" s="1"/>
  <c r="SS53" i="2"/>
  <c r="ABB53" i="2" s="1"/>
  <c r="SR75" i="2"/>
  <c r="ABA75" i="2" s="1"/>
  <c r="SR47" i="2"/>
  <c r="ABA47" i="2" s="1"/>
  <c r="SS10" i="2"/>
  <c r="ABB10" i="2" s="1"/>
  <c r="WG47" i="2"/>
  <c r="XL47" i="2" s="1"/>
  <c r="TY94" i="2"/>
  <c r="TY6" i="2"/>
  <c r="TY47" i="2"/>
  <c r="TY87" i="2"/>
  <c r="TY8" i="2"/>
  <c r="TY88" i="2"/>
  <c r="TY34" i="2"/>
  <c r="TY74" i="2"/>
  <c r="TY46" i="2"/>
  <c r="WH59" i="2" l="1"/>
  <c r="XM59" i="2" s="1"/>
  <c r="YR59" i="2" s="1"/>
  <c r="RO59" i="2"/>
  <c r="SS59" i="2"/>
  <c r="ABB59" i="2" s="1"/>
  <c r="MV59" i="2"/>
  <c r="TY59" i="2"/>
  <c r="DQ61" i="29"/>
  <c r="EU79" i="29"/>
  <c r="DQ79" i="29"/>
  <c r="DO10" i="29"/>
  <c r="DO88" i="29"/>
  <c r="ES10" i="29"/>
  <c r="ES88" i="29"/>
  <c r="DQ73" i="29"/>
  <c r="EU73" i="29"/>
  <c r="DQ60" i="29"/>
  <c r="EU60" i="29"/>
  <c r="DO68" i="29"/>
  <c r="DO67" i="29"/>
  <c r="DQ44" i="29"/>
  <c r="ES68" i="29"/>
  <c r="ES67" i="29"/>
  <c r="EU42" i="29"/>
  <c r="EU84" i="29"/>
  <c r="ET95" i="29"/>
  <c r="DP95" i="29"/>
  <c r="DQ42" i="29"/>
  <c r="DQ84" i="29"/>
  <c r="ES56" i="29"/>
  <c r="ES90" i="29"/>
  <c r="DO56" i="29"/>
  <c r="DO90" i="29"/>
  <c r="EU44" i="29"/>
  <c r="W29" i="32"/>
  <c r="DQ92" i="29"/>
  <c r="EU92" i="29"/>
  <c r="DO53" i="29"/>
  <c r="DO74" i="29"/>
  <c r="ES53" i="29"/>
  <c r="ES74" i="29"/>
  <c r="EU82" i="29"/>
  <c r="DQ75" i="29"/>
  <c r="EU75" i="29"/>
  <c r="DQ82" i="29"/>
  <c r="ET96" i="29"/>
  <c r="DP96" i="29"/>
  <c r="EU8" i="29"/>
  <c r="DQ86" i="29"/>
  <c r="DQ8" i="29"/>
  <c r="EU86" i="29"/>
  <c r="EV47" i="29"/>
  <c r="DR15" i="29"/>
  <c r="EV15" i="29"/>
  <c r="DQ46" i="29"/>
  <c r="DQ63" i="29"/>
  <c r="ET97" i="29"/>
  <c r="DO93" i="29"/>
  <c r="DO81" i="29"/>
  <c r="ES93" i="29"/>
  <c r="ES81" i="29"/>
  <c r="EU46" i="29"/>
  <c r="EU63" i="29"/>
  <c r="DP97" i="29"/>
  <c r="ET94" i="29"/>
  <c r="MT3" i="2"/>
  <c r="PF66" i="2"/>
  <c r="PE3" i="2"/>
  <c r="DR47" i="29"/>
  <c r="EU72" i="29"/>
  <c r="DQ72" i="29"/>
  <c r="EU64" i="29"/>
  <c r="DO34" i="29"/>
  <c r="DO33" i="29"/>
  <c r="ES34" i="29"/>
  <c r="ES33" i="29"/>
  <c r="DR83" i="29"/>
  <c r="DQ64" i="29"/>
  <c r="SR88" i="2"/>
  <c r="ABA88" i="2" s="1"/>
  <c r="RN88" i="2"/>
  <c r="ET51" i="29"/>
  <c r="ET6" i="29"/>
  <c r="WG88" i="2"/>
  <c r="XL88" i="2" s="1"/>
  <c r="DP94" i="29"/>
  <c r="DP6" i="29"/>
  <c r="DQ48" i="29"/>
  <c r="YP88" i="2"/>
  <c r="ZU88" i="2"/>
  <c r="YQ63" i="2"/>
  <c r="RL100" i="2"/>
  <c r="AA27" i="32" s="1"/>
  <c r="EV16" i="29"/>
  <c r="ZV63" i="2"/>
  <c r="TY83" i="2"/>
  <c r="MV83" i="2"/>
  <c r="EV77" i="29"/>
  <c r="DR71" i="29"/>
  <c r="DR89" i="29"/>
  <c r="DR65" i="29"/>
  <c r="DR69" i="29"/>
  <c r="DR70" i="29"/>
  <c r="EV71" i="29"/>
  <c r="EV89" i="29"/>
  <c r="EV65" i="29"/>
  <c r="TX84" i="2"/>
  <c r="WH84" i="2" s="1"/>
  <c r="XM84" i="2" s="1"/>
  <c r="DS85" i="29" s="1"/>
  <c r="TX63" i="2"/>
  <c r="WH63" i="2" s="1"/>
  <c r="XM63" i="2" s="1"/>
  <c r="YR63" i="2" s="1"/>
  <c r="EV83" i="29"/>
  <c r="DO14" i="29"/>
  <c r="DO5" i="29"/>
  <c r="DR54" i="29"/>
  <c r="ES14" i="29"/>
  <c r="ES5" i="29"/>
  <c r="EV54" i="29"/>
  <c r="DR77" i="29"/>
  <c r="DR66" i="29"/>
  <c r="EV66" i="29"/>
  <c r="EV69" i="29"/>
  <c r="EV70" i="29"/>
  <c r="EU91" i="29"/>
  <c r="DQ91" i="29"/>
  <c r="DR17" i="29"/>
  <c r="EV28" i="29"/>
  <c r="DR28" i="29"/>
  <c r="DR18" i="29"/>
  <c r="YO5" i="2"/>
  <c r="EU98" i="29" s="1"/>
  <c r="DP7" i="29"/>
  <c r="EU52" i="29"/>
  <c r="EU58" i="29"/>
  <c r="EU50" i="29"/>
  <c r="EV35" i="29"/>
  <c r="DR19" i="29"/>
  <c r="EV22" i="29"/>
  <c r="X28" i="32"/>
  <c r="DR16" i="29"/>
  <c r="EV29" i="29"/>
  <c r="EV18" i="29"/>
  <c r="EV19" i="29"/>
  <c r="DR26" i="29"/>
  <c r="DR36" i="29"/>
  <c r="DR35" i="29"/>
  <c r="W13" i="32"/>
  <c r="DQ23" i="29"/>
  <c r="DQ52" i="29"/>
  <c r="DR25" i="29"/>
  <c r="XI100" i="2"/>
  <c r="Y12" i="32" s="1"/>
  <c r="DO20" i="29"/>
  <c r="DR24" i="29"/>
  <c r="EV36" i="29"/>
  <c r="EV24" i="29"/>
  <c r="EV26" i="29"/>
  <c r="DR62" i="29"/>
  <c r="DR31" i="29"/>
  <c r="MU75" i="2"/>
  <c r="TX75" i="2"/>
  <c r="WH75" i="2" s="1"/>
  <c r="XM75" i="2" s="1"/>
  <c r="DR12" i="29"/>
  <c r="EV40" i="29"/>
  <c r="EV13" i="29"/>
  <c r="EV59" i="29"/>
  <c r="YM3" i="2"/>
  <c r="ES20" i="29"/>
  <c r="EV55" i="29"/>
  <c r="EV41" i="29"/>
  <c r="EV27" i="29"/>
  <c r="DR41" i="29"/>
  <c r="EV87" i="29"/>
  <c r="DR9" i="29"/>
  <c r="EV9" i="29"/>
  <c r="EV17" i="29"/>
  <c r="EV25" i="29"/>
  <c r="DR87" i="29"/>
  <c r="EV31" i="29"/>
  <c r="DR29" i="29"/>
  <c r="EV12" i="29"/>
  <c r="DQ49" i="29"/>
  <c r="DQ11" i="29"/>
  <c r="DQ32" i="29"/>
  <c r="DR55" i="29"/>
  <c r="EV21" i="29"/>
  <c r="EV57" i="29"/>
  <c r="DR13" i="29"/>
  <c r="DR59" i="29"/>
  <c r="DR40" i="29"/>
  <c r="DR43" i="29"/>
  <c r="EU49" i="29"/>
  <c r="EV62" i="29"/>
  <c r="TX85" i="2"/>
  <c r="WH85" i="2" s="1"/>
  <c r="XM85" i="2" s="1"/>
  <c r="DR21" i="29"/>
  <c r="DR57" i="29"/>
  <c r="ZT5" i="2"/>
  <c r="DP51" i="29"/>
  <c r="EU32" i="29"/>
  <c r="XK5" i="2"/>
  <c r="DQ98" i="29" s="1"/>
  <c r="AAY67" i="2"/>
  <c r="AAY3" i="2" s="1"/>
  <c r="XI3" i="2"/>
  <c r="TW3" i="2"/>
  <c r="Z18" i="32"/>
  <c r="Z17" i="32"/>
  <c r="D7" i="27"/>
  <c r="ZV83" i="2"/>
  <c r="YQ83" i="2"/>
  <c r="RO83" i="2"/>
  <c r="SS83" i="2"/>
  <c r="ABB83" i="2" s="1"/>
  <c r="WH83" i="2"/>
  <c r="XM83" i="2" s="1"/>
  <c r="Y8" i="32"/>
  <c r="YQ10" i="2"/>
  <c r="MU60" i="2"/>
  <c r="YM100" i="2"/>
  <c r="TX60" i="2"/>
  <c r="EU23" i="29"/>
  <c r="ES38" i="29"/>
  <c r="EU4" i="29"/>
  <c r="DO38" i="29"/>
  <c r="DQ4" i="29"/>
  <c r="YQ90" i="2"/>
  <c r="EW45" i="29" s="1"/>
  <c r="YQ95" i="2"/>
  <c r="ZV10" i="2"/>
  <c r="ER100" i="29"/>
  <c r="ER3" i="29" s="1"/>
  <c r="DN100" i="29"/>
  <c r="DN3" i="29" s="1"/>
  <c r="TX56" i="2"/>
  <c r="WH56" i="2" s="1"/>
  <c r="XM56" i="2" s="1"/>
  <c r="DS30" i="29" s="1"/>
  <c r="TX95" i="2"/>
  <c r="WH95" i="2" s="1"/>
  <c r="XM95" i="2" s="1"/>
  <c r="DS27" i="29" s="1"/>
  <c r="TX90" i="2"/>
  <c r="WH90" i="2" s="1"/>
  <c r="XM90" i="2" s="1"/>
  <c r="DS45" i="29" s="1"/>
  <c r="ZV90" i="2"/>
  <c r="TX10" i="2"/>
  <c r="WH10" i="2" s="1"/>
  <c r="XM10" i="2" s="1"/>
  <c r="TX61" i="2"/>
  <c r="ZV95" i="2"/>
  <c r="TX79" i="2"/>
  <c r="WH79" i="2" s="1"/>
  <c r="XM79" i="2" s="1"/>
  <c r="MU63" i="2"/>
  <c r="MU95" i="2"/>
  <c r="MW97" i="2"/>
  <c r="TZ97" i="2"/>
  <c r="MU56" i="2"/>
  <c r="MU14" i="2"/>
  <c r="TX14" i="2"/>
  <c r="WH14" i="2" s="1"/>
  <c r="XM14" i="2" s="1"/>
  <c r="DS39" i="29" s="1"/>
  <c r="MU91" i="2"/>
  <c r="TX91" i="2"/>
  <c r="WH91" i="2" s="1"/>
  <c r="XM91" i="2" s="1"/>
  <c r="MU90" i="2"/>
  <c r="MV71" i="2"/>
  <c r="TY71" i="2"/>
  <c r="MU16" i="2"/>
  <c r="TX16" i="2"/>
  <c r="WH16" i="2" s="1"/>
  <c r="XM16" i="2" s="1"/>
  <c r="MU79" i="2"/>
  <c r="MW88" i="2"/>
  <c r="MW34" i="2"/>
  <c r="MW94" i="2"/>
  <c r="MV67" i="2"/>
  <c r="MW74" i="2"/>
  <c r="MW48" i="2"/>
  <c r="MX81" i="2"/>
  <c r="MU84" i="2"/>
  <c r="MW87" i="2"/>
  <c r="MW44" i="2"/>
  <c r="MW11" i="2"/>
  <c r="MU85" i="2"/>
  <c r="MW47" i="2"/>
  <c r="MW46" i="2"/>
  <c r="MW6" i="2"/>
  <c r="MU82" i="2"/>
  <c r="TY82" i="2" s="1"/>
  <c r="MU10" i="2"/>
  <c r="MU61" i="2"/>
  <c r="MU92" i="2"/>
  <c r="TX92" i="2"/>
  <c r="WH92" i="2" s="1"/>
  <c r="XM92" i="2" s="1"/>
  <c r="MX86" i="2"/>
  <c r="UA86" i="2"/>
  <c r="MX80" i="2"/>
  <c r="UA80" i="2"/>
  <c r="MX77" i="2"/>
  <c r="UA77" i="2"/>
  <c r="MX73" i="2"/>
  <c r="UA73" i="2"/>
  <c r="MX33" i="2"/>
  <c r="UA33" i="2"/>
  <c r="MX69" i="2"/>
  <c r="UA69" i="2"/>
  <c r="MX70" i="2"/>
  <c r="UA70" i="2"/>
  <c r="MX66" i="2"/>
  <c r="UA66" i="2"/>
  <c r="MX65" i="2"/>
  <c r="UA65" i="2"/>
  <c r="MX54" i="2"/>
  <c r="UA54" i="2"/>
  <c r="MW7" i="2"/>
  <c r="TZ7" i="2"/>
  <c r="ZV7" i="2"/>
  <c r="ZV77" i="2"/>
  <c r="YQ69" i="2"/>
  <c r="YQ7" i="2"/>
  <c r="ZV33" i="2"/>
  <c r="YQ33" i="2"/>
  <c r="YQ86" i="2"/>
  <c r="ZV86" i="2"/>
  <c r="YQ80" i="2"/>
  <c r="EW80" i="29" s="1"/>
  <c r="ZV80" i="2"/>
  <c r="YQ73" i="2"/>
  <c r="YQ65" i="2"/>
  <c r="ZV65" i="2"/>
  <c r="ZV69" i="2"/>
  <c r="ZV70" i="2"/>
  <c r="YQ70" i="2"/>
  <c r="YQ66" i="2"/>
  <c r="RO86" i="2"/>
  <c r="SS86" i="2"/>
  <c r="ABB86" i="2" s="1"/>
  <c r="WH86" i="2"/>
  <c r="XM86" i="2" s="1"/>
  <c r="RO80" i="2"/>
  <c r="SS80" i="2"/>
  <c r="ABB80" i="2" s="1"/>
  <c r="WH80" i="2"/>
  <c r="XM80" i="2" s="1"/>
  <c r="DS80" i="29" s="1"/>
  <c r="SS77" i="2"/>
  <c r="ABB77" i="2" s="1"/>
  <c r="RO77" i="2"/>
  <c r="WH77" i="2"/>
  <c r="XM77" i="2" s="1"/>
  <c r="RO65" i="2"/>
  <c r="SS65" i="2"/>
  <c r="ABB65" i="2" s="1"/>
  <c r="WH65" i="2"/>
  <c r="XM65" i="2" s="1"/>
  <c r="RO69" i="2"/>
  <c r="SS69" i="2"/>
  <c r="ABB69" i="2" s="1"/>
  <c r="WH69" i="2"/>
  <c r="XM69" i="2" s="1"/>
  <c r="RO70" i="2"/>
  <c r="SS70" i="2"/>
  <c r="ABB70" i="2" s="1"/>
  <c r="WH70" i="2"/>
  <c r="XM70" i="2" s="1"/>
  <c r="RO66" i="2"/>
  <c r="SS66" i="2"/>
  <c r="ABB66" i="2" s="1"/>
  <c r="WH66" i="2"/>
  <c r="XM66" i="2" s="1"/>
  <c r="RO7" i="2"/>
  <c r="SS7" i="2"/>
  <c r="ABB7" i="2" s="1"/>
  <c r="WH7" i="2"/>
  <c r="XM7" i="2" s="1"/>
  <c r="ZV73" i="2"/>
  <c r="RO73" i="2"/>
  <c r="SS73" i="2"/>
  <c r="ABB73" i="2" s="1"/>
  <c r="WH73" i="2"/>
  <c r="XM73" i="2" s="1"/>
  <c r="SS33" i="2"/>
  <c r="ABB33" i="2" s="1"/>
  <c r="RO33" i="2"/>
  <c r="WH33" i="2"/>
  <c r="XM33" i="2" s="1"/>
  <c r="YQ77" i="2"/>
  <c r="ZV66" i="2"/>
  <c r="ZV54" i="2"/>
  <c r="YQ54" i="2"/>
  <c r="RO54" i="2"/>
  <c r="SS54" i="2"/>
  <c r="ABB54" i="2" s="1"/>
  <c r="WH54" i="2"/>
  <c r="XM54" i="2" s="1"/>
  <c r="MW72" i="2"/>
  <c r="TZ72" i="2"/>
  <c r="YQ72" i="2"/>
  <c r="RO72" i="2"/>
  <c r="SS72" i="2"/>
  <c r="ABB72" i="2" s="1"/>
  <c r="WH72" i="2"/>
  <c r="XM72" i="2" s="1"/>
  <c r="ZV72" i="2"/>
  <c r="MX93" i="2"/>
  <c r="UA93" i="2"/>
  <c r="MV5" i="2"/>
  <c r="MX15" i="2"/>
  <c r="UA15" i="2"/>
  <c r="ZV93" i="2"/>
  <c r="YQ93" i="2"/>
  <c r="RO93" i="2"/>
  <c r="SS93" i="2"/>
  <c r="ABB93" i="2" s="1"/>
  <c r="WH93" i="2"/>
  <c r="XM93" i="2" s="1"/>
  <c r="WH87" i="2"/>
  <c r="XM87" i="2" s="1"/>
  <c r="SS92" i="2"/>
  <c r="ABB92" i="2" s="1"/>
  <c r="SS8" i="2"/>
  <c r="ABB8" i="2" s="1"/>
  <c r="SS79" i="2"/>
  <c r="ABB79" i="2" s="1"/>
  <c r="ST90" i="2"/>
  <c r="ABC90" i="2" s="1"/>
  <c r="SS89" i="2"/>
  <c r="ABB89" i="2" s="1"/>
  <c r="WH94" i="2"/>
  <c r="XM94" i="2" s="1"/>
  <c r="WH34" i="2"/>
  <c r="XM34" i="2" s="1"/>
  <c r="YQ34" i="2"/>
  <c r="YQ94" i="2"/>
  <c r="YR81" i="2"/>
  <c r="YQ47" i="2"/>
  <c r="YQ6" i="2"/>
  <c r="YR53" i="2"/>
  <c r="YR24" i="2"/>
  <c r="YR74" i="2"/>
  <c r="YR48" i="2"/>
  <c r="YR11" i="2"/>
  <c r="YP68" i="2"/>
  <c r="EV46" i="29" s="1"/>
  <c r="ZU60" i="2"/>
  <c r="YQ79" i="2"/>
  <c r="YQ8" i="2"/>
  <c r="EW12" i="29" s="1"/>
  <c r="YQ91" i="2"/>
  <c r="ZV87" i="2"/>
  <c r="ZV46" i="2"/>
  <c r="ZV92" i="2"/>
  <c r="YQ89" i="2"/>
  <c r="YQ71" i="2"/>
  <c r="EW37" i="29" s="1"/>
  <c r="ZV97" i="2"/>
  <c r="ZV15" i="2"/>
  <c r="YQ14" i="2"/>
  <c r="EW39" i="29" s="1"/>
  <c r="YR64" i="2"/>
  <c r="YR44" i="2"/>
  <c r="YP61" i="2"/>
  <c r="EV61" i="29" s="1"/>
  <c r="YQ85" i="2"/>
  <c r="YQ84" i="2"/>
  <c r="EW85" i="29" s="1"/>
  <c r="YQ75" i="2"/>
  <c r="ZV96" i="2"/>
  <c r="ZV16" i="2"/>
  <c r="ZV56" i="2"/>
  <c r="ZV82" i="2"/>
  <c r="YQ15" i="2"/>
  <c r="RO15" i="2"/>
  <c r="SS15" i="2"/>
  <c r="ABB15" i="2" s="1"/>
  <c r="WH15" i="2"/>
  <c r="XM15" i="2" s="1"/>
  <c r="YQ97" i="2"/>
  <c r="RO97" i="2"/>
  <c r="SS97" i="2"/>
  <c r="ABB97" i="2" s="1"/>
  <c r="WH97" i="2"/>
  <c r="XM97" i="2" s="1"/>
  <c r="ZV89" i="2"/>
  <c r="ZV71" i="2"/>
  <c r="RO71" i="2"/>
  <c r="SS71" i="2"/>
  <c r="ABB71" i="2" s="1"/>
  <c r="WH71" i="2"/>
  <c r="XM71" i="2" s="1"/>
  <c r="DS37" i="29" s="1"/>
  <c r="WH8" i="2"/>
  <c r="XM8" i="2" s="1"/>
  <c r="DS12" i="29" s="1"/>
  <c r="YQ56" i="2"/>
  <c r="EW30" i="29" s="1"/>
  <c r="YQ82" i="2"/>
  <c r="WH82" i="2"/>
  <c r="XM82" i="2" s="1"/>
  <c r="WH89" i="2"/>
  <c r="XM89" i="2" s="1"/>
  <c r="YQ87" i="2"/>
  <c r="YP60" i="2"/>
  <c r="EV50" i="29" s="1"/>
  <c r="WH96" i="2"/>
  <c r="XM96" i="2" s="1"/>
  <c r="YQ92" i="2"/>
  <c r="YQ46" i="2"/>
  <c r="YQ16" i="2"/>
  <c r="YQ96" i="2"/>
  <c r="ZV75" i="2"/>
  <c r="ZV85" i="2"/>
  <c r="ZU68" i="2"/>
  <c r="ZV91" i="2"/>
  <c r="ZV94" i="2"/>
  <c r="SS56" i="2"/>
  <c r="ABB56" i="2" s="1"/>
  <c r="SS16" i="2"/>
  <c r="ABB16" i="2" s="1"/>
  <c r="ZV79" i="2"/>
  <c r="ZW53" i="2"/>
  <c r="ZW48" i="2"/>
  <c r="ZV34" i="2"/>
  <c r="ZW64" i="2"/>
  <c r="ZV14" i="2"/>
  <c r="YN67" i="2"/>
  <c r="ET88" i="29" s="1"/>
  <c r="ZS67" i="2"/>
  <c r="ZS3" i="2" s="1"/>
  <c r="ZW44" i="2"/>
  <c r="ZV6" i="2"/>
  <c r="ZV84" i="2"/>
  <c r="ZW81" i="2"/>
  <c r="WG5" i="2"/>
  <c r="ZW11" i="2"/>
  <c r="ZW24" i="2"/>
  <c r="ZV47" i="2"/>
  <c r="ZV8" i="2"/>
  <c r="ZW74" i="2"/>
  <c r="ZU61" i="2"/>
  <c r="RO96" i="2"/>
  <c r="SS96" i="2"/>
  <c r="ABB96" i="2" s="1"/>
  <c r="RO91" i="2"/>
  <c r="RO75" i="2"/>
  <c r="RO8" i="2"/>
  <c r="RP74" i="2"/>
  <c r="RO79" i="2"/>
  <c r="RO46" i="2"/>
  <c r="RP44" i="2"/>
  <c r="RP90" i="2"/>
  <c r="RO94" i="2"/>
  <c r="RP53" i="2"/>
  <c r="RO34" i="2"/>
  <c r="RO14" i="2"/>
  <c r="RP24" i="2"/>
  <c r="RO6" i="2"/>
  <c r="RO84" i="2"/>
  <c r="SS84" i="2"/>
  <c r="ABB84" i="2" s="1"/>
  <c r="RO56" i="2"/>
  <c r="RP64" i="2"/>
  <c r="RO87" i="2"/>
  <c r="RO47" i="2"/>
  <c r="RP48" i="2"/>
  <c r="RP81" i="2"/>
  <c r="RO16" i="2"/>
  <c r="RP10" i="2"/>
  <c r="RP11" i="2"/>
  <c r="RP95" i="2"/>
  <c r="RP63" i="2"/>
  <c r="RO92" i="2"/>
  <c r="RO89" i="2"/>
  <c r="RO82" i="2"/>
  <c r="SS82" i="2"/>
  <c r="ABB82" i="2" s="1"/>
  <c r="RO85" i="2"/>
  <c r="SS85" i="2"/>
  <c r="ABB85" i="2" s="1"/>
  <c r="RN60" i="2"/>
  <c r="SR60" i="2"/>
  <c r="ABA60" i="2" s="1"/>
  <c r="RN61" i="2"/>
  <c r="SR61" i="2"/>
  <c r="ABA61" i="2" s="1"/>
  <c r="RN5" i="2"/>
  <c r="SR5" i="2"/>
  <c r="ABA5" i="2" s="1"/>
  <c r="WG60" i="2"/>
  <c r="XL60" i="2" s="1"/>
  <c r="DR50" i="29" s="1"/>
  <c r="RN68" i="2"/>
  <c r="SR68" i="2"/>
  <c r="ABA68" i="2" s="1"/>
  <c r="WG61" i="2"/>
  <c r="XL61" i="2" s="1"/>
  <c r="DR58" i="29" s="1"/>
  <c r="WG68" i="2"/>
  <c r="XL68" i="2" s="1"/>
  <c r="TY24" i="2"/>
  <c r="WI24" i="2" s="1"/>
  <c r="XN24" i="2" s="1"/>
  <c r="TY96" i="2"/>
  <c r="TY44" i="2"/>
  <c r="WI44" i="2" s="1"/>
  <c r="XN44" i="2" s="1"/>
  <c r="TY48" i="2"/>
  <c r="WI48" i="2" s="1"/>
  <c r="XN48" i="2" s="1"/>
  <c r="TY5" i="2"/>
  <c r="TY64" i="2"/>
  <c r="WI64" i="2" s="1"/>
  <c r="XN64" i="2" s="1"/>
  <c r="TY67" i="2"/>
  <c r="TY89" i="2"/>
  <c r="TY81" i="2"/>
  <c r="WI81" i="2" s="1"/>
  <c r="XN81" i="2" s="1"/>
  <c r="TY53" i="2"/>
  <c r="WI53" i="2" s="1"/>
  <c r="XN53" i="2" s="1"/>
  <c r="TY68" i="2"/>
  <c r="TY11" i="2"/>
  <c r="WI11" i="2" s="1"/>
  <c r="XN11" i="2" s="1"/>
  <c r="PF67" i="2"/>
  <c r="XJ67" i="2"/>
  <c r="RM67" i="2"/>
  <c r="RM3" i="2" s="1"/>
  <c r="SQ67" i="2"/>
  <c r="SQ3" i="2" s="1"/>
  <c r="WF67" i="2"/>
  <c r="WF3" i="2" s="1"/>
  <c r="WI74" i="2"/>
  <c r="XN74" i="2" s="1"/>
  <c r="ST10" i="2"/>
  <c r="ABC10" i="2" s="1"/>
  <c r="ST53" i="2"/>
  <c r="ABC53" i="2" s="1"/>
  <c r="SS91" i="2"/>
  <c r="ABB91" i="2" s="1"/>
  <c r="SS46" i="2"/>
  <c r="ABB46" i="2" s="1"/>
  <c r="SS87" i="2"/>
  <c r="ABB87" i="2" s="1"/>
  <c r="ST95" i="2"/>
  <c r="ABC95" i="2" s="1"/>
  <c r="ST64" i="2"/>
  <c r="ABC64" i="2" s="1"/>
  <c r="ST44" i="2"/>
  <c r="ABC44" i="2" s="1"/>
  <c r="WH46" i="2"/>
  <c r="XM46" i="2" s="1"/>
  <c r="SS47" i="2"/>
  <c r="ABB47" i="2" s="1"/>
  <c r="SS75" i="2"/>
  <c r="ABB75" i="2" s="1"/>
  <c r="ST81" i="2"/>
  <c r="ABC81" i="2" s="1"/>
  <c r="ST48" i="2"/>
  <c r="ABC48" i="2" s="1"/>
  <c r="ST74" i="2"/>
  <c r="ABC74" i="2" s="1"/>
  <c r="SS6" i="2"/>
  <c r="ABB6" i="2" s="1"/>
  <c r="ST24" i="2"/>
  <c r="ABC24" i="2" s="1"/>
  <c r="ST63" i="2"/>
  <c r="ABC63" i="2" s="1"/>
  <c r="SS14" i="2"/>
  <c r="ABB14" i="2" s="1"/>
  <c r="SS34" i="2"/>
  <c r="ABB34" i="2" s="1"/>
  <c r="ST11" i="2"/>
  <c r="ABC11" i="2" s="1"/>
  <c r="SS94" i="2"/>
  <c r="ABB94" i="2" s="1"/>
  <c r="WH47" i="2"/>
  <c r="XM47" i="2" s="1"/>
  <c r="WH6" i="2"/>
  <c r="XM6" i="2" s="1"/>
  <c r="TZ74" i="2"/>
  <c r="TZ87" i="2"/>
  <c r="TZ94" i="2"/>
  <c r="TZ46" i="2"/>
  <c r="TZ34" i="2"/>
  <c r="TZ47" i="2"/>
  <c r="TZ6" i="2"/>
  <c r="WI59" i="2" l="1"/>
  <c r="XN59" i="2" s="1"/>
  <c r="ZX59" i="2" s="1"/>
  <c r="ZW59" i="2"/>
  <c r="MW59" i="2"/>
  <c r="TZ59" i="2"/>
  <c r="RP59" i="2"/>
  <c r="ST59" i="2"/>
  <c r="ABC59" i="2" s="1"/>
  <c r="YS59" i="2"/>
  <c r="DR61" i="29"/>
  <c r="DR79" i="29"/>
  <c r="EV79" i="29"/>
  <c r="DP10" i="29"/>
  <c r="DP88" i="29"/>
  <c r="ET67" i="29"/>
  <c r="ET10" i="29"/>
  <c r="DR73" i="29"/>
  <c r="EV73" i="29"/>
  <c r="EV60" i="29"/>
  <c r="DR60" i="29"/>
  <c r="DR44" i="29"/>
  <c r="DP68" i="29"/>
  <c r="DP67" i="29"/>
  <c r="EV84" i="29"/>
  <c r="EU95" i="29"/>
  <c r="ET90" i="29"/>
  <c r="ET68" i="29"/>
  <c r="EV42" i="29"/>
  <c r="DR42" i="29"/>
  <c r="DR84" i="29"/>
  <c r="DQ95" i="29"/>
  <c r="X29" i="32"/>
  <c r="EV44" i="29"/>
  <c r="DP56" i="29"/>
  <c r="DP90" i="29"/>
  <c r="DR92" i="29"/>
  <c r="EV92" i="29"/>
  <c r="ET74" i="29"/>
  <c r="ET56" i="29"/>
  <c r="DP53" i="29"/>
  <c r="DP74" i="29"/>
  <c r="EW47" i="29"/>
  <c r="EV82" i="29"/>
  <c r="DR82" i="29"/>
  <c r="EV75" i="29"/>
  <c r="DR75" i="29"/>
  <c r="DQ96" i="29"/>
  <c r="EU96" i="29"/>
  <c r="EV8" i="29"/>
  <c r="ET81" i="29"/>
  <c r="ET53" i="29"/>
  <c r="DR8" i="29"/>
  <c r="DR86" i="29"/>
  <c r="DP93" i="29"/>
  <c r="DP81" i="29"/>
  <c r="DS47" i="29"/>
  <c r="DS15" i="29"/>
  <c r="EW15" i="29"/>
  <c r="DR46" i="29"/>
  <c r="DR63" i="29"/>
  <c r="EV86" i="29"/>
  <c r="DQ97" i="29"/>
  <c r="EV63" i="29"/>
  <c r="EU97" i="29"/>
  <c r="MU3" i="2"/>
  <c r="PG66" i="2"/>
  <c r="PF3" i="2"/>
  <c r="ZW63" i="2"/>
  <c r="EV72" i="29"/>
  <c r="ET33" i="29"/>
  <c r="ET93" i="29"/>
  <c r="DR72" i="29"/>
  <c r="DR64" i="29"/>
  <c r="DP34" i="29"/>
  <c r="DP33" i="29"/>
  <c r="DS83" i="29"/>
  <c r="EV64" i="29"/>
  <c r="WH88" i="2"/>
  <c r="XM88" i="2" s="1"/>
  <c r="RO88" i="2"/>
  <c r="SS88" i="2"/>
  <c r="ABB88" i="2" s="1"/>
  <c r="EU94" i="29"/>
  <c r="EU6" i="29"/>
  <c r="EV48" i="29"/>
  <c r="DR48" i="29"/>
  <c r="YQ88" i="2"/>
  <c r="ZV88" i="2"/>
  <c r="ET5" i="29"/>
  <c r="ET34" i="29"/>
  <c r="DQ94" i="29"/>
  <c r="DQ6" i="29"/>
  <c r="RM100" i="2"/>
  <c r="AB27" i="32" s="1"/>
  <c r="MW83" i="2"/>
  <c r="TZ83" i="2"/>
  <c r="DP14" i="29"/>
  <c r="DP5" i="29"/>
  <c r="EW54" i="29"/>
  <c r="DS54" i="29"/>
  <c r="DS71" i="29"/>
  <c r="DS66" i="29"/>
  <c r="DS69" i="29"/>
  <c r="DS77" i="29"/>
  <c r="EW70" i="29"/>
  <c r="EW89" i="29"/>
  <c r="EW65" i="29"/>
  <c r="EW71" i="29"/>
  <c r="TY84" i="2"/>
  <c r="WI84" i="2" s="1"/>
  <c r="XN84" i="2" s="1"/>
  <c r="DT85" i="29" s="1"/>
  <c r="TY63" i="2"/>
  <c r="WI63" i="2" s="1"/>
  <c r="XN63" i="2" s="1"/>
  <c r="DS16" i="29"/>
  <c r="DR91" i="29"/>
  <c r="EW77" i="29"/>
  <c r="DS70" i="29"/>
  <c r="DS89" i="29"/>
  <c r="DS65" i="29"/>
  <c r="EW66" i="29"/>
  <c r="EW69" i="29"/>
  <c r="TY60" i="2"/>
  <c r="EW83" i="29"/>
  <c r="EV91" i="29"/>
  <c r="EU51" i="29"/>
  <c r="EU7" i="29"/>
  <c r="EV52" i="29"/>
  <c r="EV58" i="29"/>
  <c r="EW28" i="29"/>
  <c r="ET20" i="29"/>
  <c r="ET14" i="29"/>
  <c r="DS18" i="29"/>
  <c r="DS28" i="29"/>
  <c r="YP5" i="2"/>
  <c r="EV98" i="29" s="1"/>
  <c r="DQ7" i="29"/>
  <c r="EW36" i="29"/>
  <c r="EW18" i="29"/>
  <c r="DS9" i="29"/>
  <c r="DS17" i="29"/>
  <c r="EW9" i="29"/>
  <c r="DS29" i="29"/>
  <c r="DS35" i="29"/>
  <c r="EW26" i="29"/>
  <c r="DS36" i="29"/>
  <c r="EW40" i="29"/>
  <c r="EW43" i="29"/>
  <c r="DS19" i="29"/>
  <c r="DS26" i="29"/>
  <c r="EW35" i="29"/>
  <c r="EV49" i="29"/>
  <c r="EW17" i="29"/>
  <c r="EW62" i="29"/>
  <c r="DS21" i="29"/>
  <c r="DS57" i="29"/>
  <c r="EW29" i="29"/>
  <c r="EW25" i="29"/>
  <c r="DS43" i="29"/>
  <c r="DR11" i="29"/>
  <c r="DR32" i="29"/>
  <c r="DS13" i="29"/>
  <c r="DS59" i="29"/>
  <c r="DS41" i="29"/>
  <c r="DS87" i="29"/>
  <c r="TY92" i="2"/>
  <c r="WI92" i="2" s="1"/>
  <c r="XN92" i="2" s="1"/>
  <c r="EV11" i="29"/>
  <c r="EV32" i="29"/>
  <c r="EW22" i="29"/>
  <c r="TY85" i="2"/>
  <c r="WI85" i="2" s="1"/>
  <c r="XN85" i="2" s="1"/>
  <c r="ZU5" i="2"/>
  <c r="DQ51" i="29"/>
  <c r="EW31" i="29"/>
  <c r="DS40" i="29"/>
  <c r="DS31" i="29"/>
  <c r="EW21" i="29"/>
  <c r="EW57" i="29"/>
  <c r="DS55" i="29"/>
  <c r="DR49" i="29"/>
  <c r="EW55" i="29"/>
  <c r="DS22" i="29"/>
  <c r="EW24" i="29"/>
  <c r="EW16" i="29"/>
  <c r="EW19" i="29"/>
  <c r="DS62" i="29"/>
  <c r="MV75" i="2"/>
  <c r="TY75" i="2"/>
  <c r="WI75" i="2" s="1"/>
  <c r="XN75" i="2" s="1"/>
  <c r="DS25" i="29"/>
  <c r="XJ3" i="2"/>
  <c r="DP20" i="29"/>
  <c r="DR23" i="29"/>
  <c r="DR52" i="29"/>
  <c r="DS24" i="29"/>
  <c r="EW13" i="29"/>
  <c r="EW59" i="29"/>
  <c r="EW41" i="29"/>
  <c r="EW87" i="29"/>
  <c r="Y28" i="32"/>
  <c r="EW27" i="29"/>
  <c r="AAZ67" i="2"/>
  <c r="AAZ3" i="2" s="1"/>
  <c r="XL5" i="2"/>
  <c r="DR97" i="29" s="1"/>
  <c r="YN100" i="2"/>
  <c r="YN3" i="2"/>
  <c r="TX3" i="2"/>
  <c r="C8" i="27"/>
  <c r="C9" i="27"/>
  <c r="AA17" i="32"/>
  <c r="XJ100" i="2"/>
  <c r="Z8" i="32"/>
  <c r="D8" i="27"/>
  <c r="D9" i="27"/>
  <c r="E7" i="27"/>
  <c r="ZW83" i="2"/>
  <c r="YR83" i="2"/>
  <c r="RP83" i="2"/>
  <c r="ST83" i="2"/>
  <c r="ABC83" i="2" s="1"/>
  <c r="WI83" i="2"/>
  <c r="XN83" i="2" s="1"/>
  <c r="MV60" i="2"/>
  <c r="X13" i="32"/>
  <c r="EV23" i="29"/>
  <c r="EV4" i="29"/>
  <c r="ET38" i="29"/>
  <c r="DP38" i="29"/>
  <c r="YR10" i="2"/>
  <c r="ZW8" i="2"/>
  <c r="ZW34" i="2"/>
  <c r="ZW16" i="2"/>
  <c r="YR95" i="2"/>
  <c r="ZW87" i="2"/>
  <c r="YR90" i="2"/>
  <c r="EX45" i="29" s="1"/>
  <c r="ZW95" i="2"/>
  <c r="TY90" i="2"/>
  <c r="WI90" i="2" s="1"/>
  <c r="XN90" i="2" s="1"/>
  <c r="DT45" i="29" s="1"/>
  <c r="ES100" i="29"/>
  <c r="ES3" i="29" s="1"/>
  <c r="DO100" i="29"/>
  <c r="DO3" i="29" s="1"/>
  <c r="TY95" i="2"/>
  <c r="WI95" i="2" s="1"/>
  <c r="XN95" i="2" s="1"/>
  <c r="DT27" i="29" s="1"/>
  <c r="ZW90" i="2"/>
  <c r="YR8" i="2"/>
  <c r="EX12" i="29" s="1"/>
  <c r="ZW10" i="2"/>
  <c r="TY16" i="2"/>
  <c r="WI16" i="2" s="1"/>
  <c r="XN16" i="2" s="1"/>
  <c r="TY61" i="2"/>
  <c r="TY56" i="2"/>
  <c r="WI56" i="2" s="1"/>
  <c r="XN56" i="2" s="1"/>
  <c r="DT30" i="29" s="1"/>
  <c r="ZW94" i="2"/>
  <c r="MV63" i="2"/>
  <c r="MV95" i="2"/>
  <c r="MV92" i="2"/>
  <c r="MV61" i="2"/>
  <c r="MV10" i="2"/>
  <c r="TY10" i="2"/>
  <c r="WI10" i="2" s="1"/>
  <c r="XN10" i="2" s="1"/>
  <c r="MV82" i="2"/>
  <c r="TZ82" i="2" s="1"/>
  <c r="MX6" i="2"/>
  <c r="MX46" i="2"/>
  <c r="MX47" i="2"/>
  <c r="MV85" i="2"/>
  <c r="MX11" i="2"/>
  <c r="MX44" i="2"/>
  <c r="MX87" i="2"/>
  <c r="MV84" i="2"/>
  <c r="MX48" i="2"/>
  <c r="MX74" i="2"/>
  <c r="MW67" i="2"/>
  <c r="MX94" i="2"/>
  <c r="MX34" i="2"/>
  <c r="MX88" i="2"/>
  <c r="MV79" i="2"/>
  <c r="TY79" i="2"/>
  <c r="WI79" i="2" s="1"/>
  <c r="XN79" i="2" s="1"/>
  <c r="MV90" i="2"/>
  <c r="MV91" i="2"/>
  <c r="TY91" i="2"/>
  <c r="WI91" i="2" s="1"/>
  <c r="XN91" i="2" s="1"/>
  <c r="MX97" i="2"/>
  <c r="UB97" i="2" s="1"/>
  <c r="UA97" i="2"/>
  <c r="MV16" i="2"/>
  <c r="MW71" i="2"/>
  <c r="TZ71" i="2"/>
  <c r="MV14" i="2"/>
  <c r="TY14" i="2"/>
  <c r="WI14" i="2" s="1"/>
  <c r="XN14" i="2" s="1"/>
  <c r="DT39" i="29" s="1"/>
  <c r="MV56" i="2"/>
  <c r="UB86" i="2"/>
  <c r="UB80" i="2"/>
  <c r="UB77" i="2"/>
  <c r="UB73" i="2"/>
  <c r="UB70" i="2"/>
  <c r="UB69" i="2"/>
  <c r="UB33" i="2"/>
  <c r="UB66" i="2"/>
  <c r="UB65" i="2"/>
  <c r="UB54" i="2"/>
  <c r="MX7" i="2"/>
  <c r="UA7" i="2"/>
  <c r="ZW54" i="2"/>
  <c r="YR86" i="2"/>
  <c r="ZW33" i="2"/>
  <c r="YR69" i="2"/>
  <c r="ZW69" i="2"/>
  <c r="YR65" i="2"/>
  <c r="YR54" i="2"/>
  <c r="YR33" i="2"/>
  <c r="ZW7" i="2"/>
  <c r="YR7" i="2"/>
  <c r="YR66" i="2"/>
  <c r="ZW66" i="2"/>
  <c r="ZW70" i="2"/>
  <c r="YR77" i="2"/>
  <c r="ZW77" i="2"/>
  <c r="YR80" i="2"/>
  <c r="EX80" i="29" s="1"/>
  <c r="RP33" i="2"/>
  <c r="ST33" i="2"/>
  <c r="ABC33" i="2" s="1"/>
  <c r="WI33" i="2"/>
  <c r="XN33" i="2" s="1"/>
  <c r="RP73" i="2"/>
  <c r="ST73" i="2"/>
  <c r="ABC73" i="2" s="1"/>
  <c r="WI73" i="2"/>
  <c r="XN73" i="2" s="1"/>
  <c r="ST66" i="2"/>
  <c r="ABC66" i="2" s="1"/>
  <c r="RP66" i="2"/>
  <c r="WI66" i="2"/>
  <c r="XN66" i="2" s="1"/>
  <c r="ST70" i="2"/>
  <c r="ABC70" i="2" s="1"/>
  <c r="RP70" i="2"/>
  <c r="WI70" i="2"/>
  <c r="XN70" i="2" s="1"/>
  <c r="RP65" i="2"/>
  <c r="ST65" i="2"/>
  <c r="ABC65" i="2" s="1"/>
  <c r="WI65" i="2"/>
  <c r="XN65" i="2" s="1"/>
  <c r="RP80" i="2"/>
  <c r="ST80" i="2"/>
  <c r="ABC80" i="2" s="1"/>
  <c r="WI80" i="2"/>
  <c r="XN80" i="2" s="1"/>
  <c r="DT80" i="29" s="1"/>
  <c r="RP86" i="2"/>
  <c r="ST86" i="2"/>
  <c r="ABC86" i="2" s="1"/>
  <c r="WI86" i="2"/>
  <c r="XN86" i="2" s="1"/>
  <c r="RP54" i="2"/>
  <c r="ST54" i="2"/>
  <c r="ABC54" i="2" s="1"/>
  <c r="WI54" i="2"/>
  <c r="XN54" i="2" s="1"/>
  <c r="YR73" i="2"/>
  <c r="ZW73" i="2"/>
  <c r="ST7" i="2"/>
  <c r="ABC7" i="2" s="1"/>
  <c r="RP7" i="2"/>
  <c r="WI7" i="2"/>
  <c r="XN7" i="2" s="1"/>
  <c r="YR70" i="2"/>
  <c r="RP69" i="2"/>
  <c r="ST69" i="2"/>
  <c r="ABC69" i="2" s="1"/>
  <c r="WI69" i="2"/>
  <c r="XN69" i="2" s="1"/>
  <c r="ZW65" i="2"/>
  <c r="RP77" i="2"/>
  <c r="ST77" i="2"/>
  <c r="ABC77" i="2" s="1"/>
  <c r="WI77" i="2"/>
  <c r="XN77" i="2" s="1"/>
  <c r="ZW80" i="2"/>
  <c r="ZW86" i="2"/>
  <c r="MX72" i="2"/>
  <c r="UA72" i="2"/>
  <c r="YR72" i="2"/>
  <c r="ZW72" i="2"/>
  <c r="ST72" i="2"/>
  <c r="ABC72" i="2" s="1"/>
  <c r="RP72" i="2"/>
  <c r="WI72" i="2"/>
  <c r="XN72" i="2" s="1"/>
  <c r="UB15" i="2"/>
  <c r="MW5" i="2"/>
  <c r="UB93" i="2"/>
  <c r="YR93" i="2"/>
  <c r="ZW93" i="2"/>
  <c r="RP93" i="2"/>
  <c r="ST93" i="2"/>
  <c r="ABC93" i="2" s="1"/>
  <c r="WI93" i="2"/>
  <c r="XN93" i="2" s="1"/>
  <c r="YR87" i="2"/>
  <c r="YR16" i="2"/>
  <c r="YR34" i="2"/>
  <c r="YR94" i="2"/>
  <c r="YR75" i="2"/>
  <c r="ZW75" i="2"/>
  <c r="ST89" i="2"/>
  <c r="ABC89" i="2" s="1"/>
  <c r="WI34" i="2"/>
  <c r="XN34" i="2" s="1"/>
  <c r="SU90" i="2"/>
  <c r="ABD90" i="2" s="1"/>
  <c r="ST92" i="2"/>
  <c r="ABC92" i="2" s="1"/>
  <c r="WI87" i="2"/>
  <c r="XN87" i="2" s="1"/>
  <c r="ST56" i="2"/>
  <c r="ABC56" i="2" s="1"/>
  <c r="WI94" i="2"/>
  <c r="XN94" i="2" s="1"/>
  <c r="WI8" i="2"/>
  <c r="XN8" i="2" s="1"/>
  <c r="YR47" i="2"/>
  <c r="YS11" i="2"/>
  <c r="YR6" i="2"/>
  <c r="YR14" i="2"/>
  <c r="EX39" i="29" s="1"/>
  <c r="YR91" i="2"/>
  <c r="YR46" i="2"/>
  <c r="YS81" i="2"/>
  <c r="YS24" i="2"/>
  <c r="YQ61" i="2"/>
  <c r="EW61" i="29" s="1"/>
  <c r="YR84" i="2"/>
  <c r="EX85" i="29" s="1"/>
  <c r="YR96" i="2"/>
  <c r="YR85" i="2"/>
  <c r="YR82" i="2"/>
  <c r="ZW97" i="2"/>
  <c r="ZW15" i="2"/>
  <c r="YS74" i="2"/>
  <c r="YS53" i="2"/>
  <c r="YS64" i="2"/>
  <c r="YS48" i="2"/>
  <c r="YS44" i="2"/>
  <c r="YQ68" i="2"/>
  <c r="EW42" i="29" s="1"/>
  <c r="YQ60" i="2"/>
  <c r="EW50" i="29" s="1"/>
  <c r="YR79" i="2"/>
  <c r="YR89" i="2"/>
  <c r="ZW92" i="2"/>
  <c r="ZW56" i="2"/>
  <c r="YR71" i="2"/>
  <c r="EX37" i="29" s="1"/>
  <c r="YR15" i="2"/>
  <c r="ST15" i="2"/>
  <c r="ABC15" i="2" s="1"/>
  <c r="RP15" i="2"/>
  <c r="WI15" i="2"/>
  <c r="XN15" i="2" s="1"/>
  <c r="YR97" i="2"/>
  <c r="RP97" i="2"/>
  <c r="ST97" i="2"/>
  <c r="ABC97" i="2" s="1"/>
  <c r="WI97" i="2"/>
  <c r="XN97" i="2" s="1"/>
  <c r="ZW71" i="2"/>
  <c r="RP71" i="2"/>
  <c r="ST71" i="2"/>
  <c r="ABC71" i="2" s="1"/>
  <c r="WI71" i="2"/>
  <c r="XN71" i="2" s="1"/>
  <c r="DT37" i="29" s="1"/>
  <c r="YR92" i="2"/>
  <c r="YR56" i="2"/>
  <c r="EX30" i="29" s="1"/>
  <c r="ZW89" i="2"/>
  <c r="ZW82" i="2"/>
  <c r="WI89" i="2"/>
  <c r="XN89" i="2" s="1"/>
  <c r="ZW85" i="2"/>
  <c r="ST8" i="2"/>
  <c r="ABC8" i="2" s="1"/>
  <c r="ZW96" i="2"/>
  <c r="WI96" i="2"/>
  <c r="XN96" i="2" s="1"/>
  <c r="WI82" i="2"/>
  <c r="XN82" i="2" s="1"/>
  <c r="ZX64" i="2"/>
  <c r="ZX53" i="2"/>
  <c r="ZW46" i="2"/>
  <c r="ZX11" i="2"/>
  <c r="YO67" i="2"/>
  <c r="ZT67" i="2"/>
  <c r="ZT3" i="2" s="1"/>
  <c r="ST16" i="2"/>
  <c r="ABC16" i="2" s="1"/>
  <c r="ZX44" i="2"/>
  <c r="ZV60" i="2"/>
  <c r="ZW79" i="2"/>
  <c r="ZW84" i="2"/>
  <c r="ZX74" i="2"/>
  <c r="ZV61" i="2"/>
  <c r="ZX24" i="2"/>
  <c r="ZV68" i="2"/>
  <c r="ST79" i="2"/>
  <c r="ABC79" i="2" s="1"/>
  <c r="ZW14" i="2"/>
  <c r="ZX81" i="2"/>
  <c r="ZW91" i="2"/>
  <c r="ZX48" i="2"/>
  <c r="ZW6" i="2"/>
  <c r="ZW47" i="2"/>
  <c r="WH68" i="2"/>
  <c r="XM68" i="2" s="1"/>
  <c r="DS86" i="29" s="1"/>
  <c r="RP85" i="2"/>
  <c r="ST85" i="2"/>
  <c r="ABC85" i="2" s="1"/>
  <c r="RP96" i="2"/>
  <c r="ST96" i="2"/>
  <c r="ABC96" i="2" s="1"/>
  <c r="WH5" i="2"/>
  <c r="WH61" i="2"/>
  <c r="XM61" i="2" s="1"/>
  <c r="DS58" i="29" s="1"/>
  <c r="RP82" i="2"/>
  <c r="ST82" i="2"/>
  <c r="ABC82" i="2" s="1"/>
  <c r="RP89" i="2"/>
  <c r="RP92" i="2"/>
  <c r="RQ63" i="2"/>
  <c r="RQ95" i="2"/>
  <c r="RQ11" i="2"/>
  <c r="RQ10" i="2"/>
  <c r="RP16" i="2"/>
  <c r="RQ81" i="2"/>
  <c r="RQ48" i="2"/>
  <c r="RP47" i="2"/>
  <c r="RP87" i="2"/>
  <c r="RQ64" i="2"/>
  <c r="RP56" i="2"/>
  <c r="RP84" i="2"/>
  <c r="ST84" i="2"/>
  <c r="ABC84" i="2" s="1"/>
  <c r="RP6" i="2"/>
  <c r="RQ24" i="2"/>
  <c r="RP14" i="2"/>
  <c r="RP34" i="2"/>
  <c r="RQ53" i="2"/>
  <c r="RP94" i="2"/>
  <c r="RQ90" i="2"/>
  <c r="RQ44" i="2"/>
  <c r="RP46" i="2"/>
  <c r="RP79" i="2"/>
  <c r="RQ74" i="2"/>
  <c r="RP8" i="2"/>
  <c r="RP75" i="2"/>
  <c r="RP91" i="2"/>
  <c r="RO68" i="2"/>
  <c r="SS68" i="2"/>
  <c r="ABB68" i="2" s="1"/>
  <c r="RO5" i="2"/>
  <c r="SS5" i="2"/>
  <c r="ABB5" i="2" s="1"/>
  <c r="RO61" i="2"/>
  <c r="SS61" i="2"/>
  <c r="ABB61" i="2" s="1"/>
  <c r="RO60" i="2"/>
  <c r="SS60" i="2"/>
  <c r="ABB60" i="2" s="1"/>
  <c r="WH60" i="2"/>
  <c r="XM60" i="2" s="1"/>
  <c r="DS50" i="29" s="1"/>
  <c r="TZ11" i="2"/>
  <c r="WJ11" i="2" s="1"/>
  <c r="XO11" i="2" s="1"/>
  <c r="TZ5" i="2"/>
  <c r="TZ24" i="2"/>
  <c r="WJ24" i="2" s="1"/>
  <c r="XO24" i="2" s="1"/>
  <c r="TZ68" i="2"/>
  <c r="TZ64" i="2"/>
  <c r="WJ64" i="2" s="1"/>
  <c r="XO64" i="2" s="1"/>
  <c r="TZ89" i="2"/>
  <c r="TZ8" i="2"/>
  <c r="XK67" i="2"/>
  <c r="RN67" i="2"/>
  <c r="RN3" i="2" s="1"/>
  <c r="WG67" i="2"/>
  <c r="WG3" i="2" s="1"/>
  <c r="SR67" i="2"/>
  <c r="SR3" i="2" s="1"/>
  <c r="PG67" i="2"/>
  <c r="TZ67" i="2"/>
  <c r="TZ53" i="2"/>
  <c r="WJ53" i="2" s="1"/>
  <c r="XO53" i="2" s="1"/>
  <c r="TZ44" i="2"/>
  <c r="WJ44" i="2" s="1"/>
  <c r="XO44" i="2" s="1"/>
  <c r="TZ96" i="2"/>
  <c r="TZ81" i="2"/>
  <c r="WJ81" i="2" s="1"/>
  <c r="XO81" i="2" s="1"/>
  <c r="TZ48" i="2"/>
  <c r="WJ48" i="2" s="1"/>
  <c r="XO48" i="2" s="1"/>
  <c r="TZ88" i="2"/>
  <c r="WJ74" i="2"/>
  <c r="XO74" i="2" s="1"/>
  <c r="SU11" i="2"/>
  <c r="ABD11" i="2" s="1"/>
  <c r="SU63" i="2"/>
  <c r="ABD63" i="2" s="1"/>
  <c r="ST6" i="2"/>
  <c r="ABC6" i="2" s="1"/>
  <c r="SU48" i="2"/>
  <c r="ABD48" i="2" s="1"/>
  <c r="ST47" i="2"/>
  <c r="ABC47" i="2" s="1"/>
  <c r="SU64" i="2"/>
  <c r="ABD64" i="2" s="1"/>
  <c r="ST87" i="2"/>
  <c r="ABC87" i="2" s="1"/>
  <c r="ST46" i="2"/>
  <c r="ABC46" i="2" s="1"/>
  <c r="WI47" i="2"/>
  <c r="XN47" i="2" s="1"/>
  <c r="WI46" i="2"/>
  <c r="XN46" i="2" s="1"/>
  <c r="ST94" i="2"/>
  <c r="ABC94" i="2" s="1"/>
  <c r="ST34" i="2"/>
  <c r="ABC34" i="2" s="1"/>
  <c r="ST14" i="2"/>
  <c r="ABC14" i="2" s="1"/>
  <c r="SU24" i="2"/>
  <c r="ABD24" i="2" s="1"/>
  <c r="SU74" i="2"/>
  <c r="ABD74" i="2" s="1"/>
  <c r="SU81" i="2"/>
  <c r="ABD81" i="2" s="1"/>
  <c r="ST75" i="2"/>
  <c r="ABC75" i="2" s="1"/>
  <c r="WI6" i="2"/>
  <c r="XN6" i="2" s="1"/>
  <c r="SU44" i="2"/>
  <c r="ABD44" i="2" s="1"/>
  <c r="SU95" i="2"/>
  <c r="ABD95" i="2" s="1"/>
  <c r="ST91" i="2"/>
  <c r="ABC91" i="2" s="1"/>
  <c r="SU53" i="2"/>
  <c r="ABD53" i="2" s="1"/>
  <c r="SU10" i="2"/>
  <c r="ABD10" i="2" s="1"/>
  <c r="UA24" i="2"/>
  <c r="UA87" i="2"/>
  <c r="UA6" i="2"/>
  <c r="UA47" i="2"/>
  <c r="UA34" i="2"/>
  <c r="UA81" i="2"/>
  <c r="UA46" i="2"/>
  <c r="UA94" i="2"/>
  <c r="UA68" i="2"/>
  <c r="WJ59" i="2" l="1"/>
  <c r="XO59" i="2" s="1"/>
  <c r="ZY59" i="2" s="1"/>
  <c r="RQ59" i="2"/>
  <c r="SU59" i="2"/>
  <c r="ABD59" i="2" s="1"/>
  <c r="MX59" i="2"/>
  <c r="UB59" i="2" s="1"/>
  <c r="UA59" i="2"/>
  <c r="DS61" i="29"/>
  <c r="EW79" i="29"/>
  <c r="DS79" i="29"/>
  <c r="DQ10" i="29"/>
  <c r="DQ88" i="29"/>
  <c r="EU10" i="29"/>
  <c r="EU88" i="29"/>
  <c r="EW73" i="29"/>
  <c r="DS73" i="29"/>
  <c r="DS60" i="29"/>
  <c r="EW60" i="29"/>
  <c r="DQ68" i="29"/>
  <c r="DQ67" i="29"/>
  <c r="EU68" i="29"/>
  <c r="EU67" i="29"/>
  <c r="EW84" i="29"/>
  <c r="DS42" i="29"/>
  <c r="DS84" i="29"/>
  <c r="EV95" i="29"/>
  <c r="DR95" i="29"/>
  <c r="Y29" i="32"/>
  <c r="EU56" i="29"/>
  <c r="EU90" i="29"/>
  <c r="EW44" i="29"/>
  <c r="DQ56" i="29"/>
  <c r="DQ90" i="29"/>
  <c r="DS44" i="29"/>
  <c r="EW92" i="29"/>
  <c r="DS92" i="29"/>
  <c r="EV96" i="29"/>
  <c r="DQ53" i="29"/>
  <c r="DQ74" i="29"/>
  <c r="EU53" i="29"/>
  <c r="EU74" i="29"/>
  <c r="EW82" i="29"/>
  <c r="DS75" i="29"/>
  <c r="EW75" i="29"/>
  <c r="DS82" i="29"/>
  <c r="DR96" i="29"/>
  <c r="EW8" i="29"/>
  <c r="DS8" i="29"/>
  <c r="EW86" i="29"/>
  <c r="DQ93" i="29"/>
  <c r="DQ81" i="29"/>
  <c r="EU93" i="29"/>
  <c r="EU81" i="29"/>
  <c r="EX15" i="29"/>
  <c r="EW46" i="29"/>
  <c r="EW63" i="29"/>
  <c r="DT15" i="29"/>
  <c r="DS63" i="29"/>
  <c r="DS46" i="29"/>
  <c r="EV97" i="29"/>
  <c r="MV3" i="2"/>
  <c r="PH66" i="2"/>
  <c r="PG3" i="2"/>
  <c r="DT47" i="29"/>
  <c r="EX47" i="29"/>
  <c r="EW72" i="29"/>
  <c r="DS72" i="29"/>
  <c r="EU34" i="29"/>
  <c r="EU33" i="29"/>
  <c r="DS64" i="29"/>
  <c r="EW64" i="29"/>
  <c r="DQ34" i="29"/>
  <c r="DQ33" i="29"/>
  <c r="DR6" i="29"/>
  <c r="DR98" i="29"/>
  <c r="ST88" i="2"/>
  <c r="ABC88" i="2" s="1"/>
  <c r="WI88" i="2"/>
  <c r="XN88" i="2" s="1"/>
  <c r="RP88" i="2"/>
  <c r="WJ88" i="2" s="1"/>
  <c r="XO88" i="2" s="1"/>
  <c r="EW48" i="29"/>
  <c r="DS48" i="29"/>
  <c r="YR88" i="2"/>
  <c r="ZW88" i="2"/>
  <c r="EV94" i="29"/>
  <c r="EV6" i="29"/>
  <c r="YS63" i="2"/>
  <c r="RN100" i="2"/>
  <c r="AC27" i="32" s="1"/>
  <c r="ZX63" i="2"/>
  <c r="UA83" i="2"/>
  <c r="MX83" i="2"/>
  <c r="UB83" i="2" s="1"/>
  <c r="DQ14" i="29"/>
  <c r="DQ5" i="29"/>
  <c r="DT54" i="29"/>
  <c r="EX54" i="29"/>
  <c r="EX70" i="29"/>
  <c r="DT70" i="29"/>
  <c r="EX77" i="29"/>
  <c r="EX71" i="29"/>
  <c r="EX89" i="29"/>
  <c r="EX65" i="29"/>
  <c r="EX69" i="29"/>
  <c r="TZ63" i="2"/>
  <c r="WJ63" i="2" s="1"/>
  <c r="XO63" i="2" s="1"/>
  <c r="ZY63" i="2" s="1"/>
  <c r="EX83" i="29"/>
  <c r="EU14" i="29"/>
  <c r="EU5" i="29"/>
  <c r="DT77" i="29"/>
  <c r="DT69" i="29"/>
  <c r="DT89" i="29"/>
  <c r="DT65" i="29"/>
  <c r="DT66" i="29"/>
  <c r="DT71" i="29"/>
  <c r="EX66" i="29"/>
  <c r="TZ84" i="2"/>
  <c r="WJ84" i="2" s="1"/>
  <c r="XO84" i="2" s="1"/>
  <c r="DU85" i="29" s="1"/>
  <c r="DT83" i="29"/>
  <c r="DR7" i="29"/>
  <c r="DR94" i="29"/>
  <c r="EW91" i="29"/>
  <c r="DS91" i="29"/>
  <c r="DT16" i="29"/>
  <c r="EV51" i="29"/>
  <c r="EV7" i="29"/>
  <c r="EW52" i="29"/>
  <c r="EW58" i="29"/>
  <c r="EX28" i="29"/>
  <c r="DT36" i="29"/>
  <c r="EX9" i="29"/>
  <c r="DT18" i="29"/>
  <c r="EX40" i="29"/>
  <c r="EX26" i="29"/>
  <c r="EX35" i="29"/>
  <c r="DT22" i="29"/>
  <c r="DT17" i="29"/>
  <c r="EX18" i="29"/>
  <c r="EX19" i="29"/>
  <c r="EW11" i="29"/>
  <c r="EW32" i="29"/>
  <c r="DT35" i="29"/>
  <c r="DT24" i="29"/>
  <c r="EW49" i="29"/>
  <c r="EX17" i="29"/>
  <c r="DR4" i="29"/>
  <c r="DR51" i="29"/>
  <c r="EX27" i="29"/>
  <c r="DT31" i="29"/>
  <c r="MW75" i="2"/>
  <c r="TZ75" i="2"/>
  <c r="WJ75" i="2" s="1"/>
  <c r="XO75" i="2" s="1"/>
  <c r="DT12" i="29"/>
  <c r="DT9" i="29"/>
  <c r="DT28" i="29"/>
  <c r="TZ85" i="2"/>
  <c r="WJ85" i="2" s="1"/>
  <c r="XO85" i="2" s="1"/>
  <c r="DT13" i="29"/>
  <c r="DT59" i="29"/>
  <c r="DT41" i="29"/>
  <c r="EX55" i="29"/>
  <c r="DT87" i="29"/>
  <c r="DT62" i="29"/>
  <c r="EX62" i="29"/>
  <c r="EX22" i="29"/>
  <c r="DT43" i="29"/>
  <c r="EX87" i="29"/>
  <c r="XK3" i="2"/>
  <c r="DQ20" i="29"/>
  <c r="DS11" i="29"/>
  <c r="DS32" i="29"/>
  <c r="DS23" i="29"/>
  <c r="DS52" i="29"/>
  <c r="DS49" i="29"/>
  <c r="EX24" i="29"/>
  <c r="EX25" i="29"/>
  <c r="DT19" i="29"/>
  <c r="TZ92" i="2"/>
  <c r="WJ92" i="2" s="1"/>
  <c r="XO92" i="2" s="1"/>
  <c r="DT21" i="29"/>
  <c r="DT57" i="29"/>
  <c r="EX31" i="29"/>
  <c r="EX29" i="29"/>
  <c r="EX13" i="29"/>
  <c r="EX59" i="29"/>
  <c r="EX41" i="29"/>
  <c r="DT26" i="29"/>
  <c r="YO3" i="2"/>
  <c r="EU20" i="29"/>
  <c r="DT25" i="29"/>
  <c r="EX21" i="29"/>
  <c r="EX57" i="29"/>
  <c r="EX16" i="29"/>
  <c r="EX36" i="29"/>
  <c r="DT55" i="29"/>
  <c r="DT29" i="29"/>
  <c r="EX43" i="29"/>
  <c r="DT40" i="29"/>
  <c r="Y13" i="32"/>
  <c r="YQ5" i="2"/>
  <c r="EW97" i="29" s="1"/>
  <c r="ZV5" i="2"/>
  <c r="ABA67" i="2"/>
  <c r="ABA3" i="2" s="1"/>
  <c r="XM5" i="2"/>
  <c r="DS97" i="29" s="1"/>
  <c r="TY3" i="2"/>
  <c r="AA18" i="32"/>
  <c r="AB18" i="32"/>
  <c r="E8" i="27"/>
  <c r="E9" i="27"/>
  <c r="AA8" i="32"/>
  <c r="XK100" i="2"/>
  <c r="Z28" i="32"/>
  <c r="Z12" i="32"/>
  <c r="YO100" i="2"/>
  <c r="TZ60" i="2"/>
  <c r="MW60" i="2"/>
  <c r="YS83" i="2"/>
  <c r="ZX83" i="2"/>
  <c r="RQ83" i="2"/>
  <c r="SU83" i="2"/>
  <c r="ABD83" i="2" s="1"/>
  <c r="WJ83" i="2"/>
  <c r="XO83" i="2" s="1"/>
  <c r="EW23" i="29"/>
  <c r="EU38" i="29"/>
  <c r="DQ38" i="29"/>
  <c r="YS95" i="2"/>
  <c r="YS90" i="2"/>
  <c r="EY45" i="29" s="1"/>
  <c r="ZX75" i="2"/>
  <c r="YS79" i="2"/>
  <c r="ZX90" i="2"/>
  <c r="ET100" i="29"/>
  <c r="ET3" i="29" s="1"/>
  <c r="DP100" i="29"/>
  <c r="DP3" i="29" s="1"/>
  <c r="TZ16" i="2"/>
  <c r="WJ16" i="2" s="1"/>
  <c r="XO16" i="2" s="1"/>
  <c r="ZX95" i="2"/>
  <c r="YS10" i="2"/>
  <c r="TZ56" i="2"/>
  <c r="WJ56" i="2" s="1"/>
  <c r="XO56" i="2" s="1"/>
  <c r="DU30" i="29" s="1"/>
  <c r="ZX10" i="2"/>
  <c r="TZ61" i="2"/>
  <c r="YS94" i="2"/>
  <c r="TZ90" i="2"/>
  <c r="WJ90" i="2" s="1"/>
  <c r="XO90" i="2" s="1"/>
  <c r="DU45" i="29" s="1"/>
  <c r="TZ79" i="2"/>
  <c r="WJ79" i="2" s="1"/>
  <c r="XO79" i="2" s="1"/>
  <c r="TZ95" i="2"/>
  <c r="WJ95" i="2" s="1"/>
  <c r="XO95" i="2" s="1"/>
  <c r="DU27" i="29" s="1"/>
  <c r="MW63" i="2"/>
  <c r="MW95" i="2"/>
  <c r="MW14" i="2"/>
  <c r="TZ14" i="2"/>
  <c r="WJ14" i="2" s="1"/>
  <c r="XO14" i="2" s="1"/>
  <c r="DU39" i="29" s="1"/>
  <c r="MW90" i="2"/>
  <c r="MW79" i="2"/>
  <c r="MX67" i="2"/>
  <c r="MW84" i="2"/>
  <c r="MW85" i="2"/>
  <c r="MW82" i="2"/>
  <c r="UA82" i="2" s="1"/>
  <c r="MW56" i="2"/>
  <c r="MX71" i="2"/>
  <c r="UA71" i="2"/>
  <c r="MW16" i="2"/>
  <c r="MW91" i="2"/>
  <c r="TZ91" i="2"/>
  <c r="WJ91" i="2" s="1"/>
  <c r="XO91" i="2" s="1"/>
  <c r="MW10" i="2"/>
  <c r="TZ10" i="2"/>
  <c r="WJ10" i="2" s="1"/>
  <c r="XO10" i="2" s="1"/>
  <c r="MW61" i="2"/>
  <c r="MW92" i="2"/>
  <c r="UB7" i="2"/>
  <c r="YS80" i="2"/>
  <c r="EY80" i="29" s="1"/>
  <c r="ZX77" i="2"/>
  <c r="YS77" i="2"/>
  <c r="YS7" i="2"/>
  <c r="ZX7" i="2"/>
  <c r="YS54" i="2"/>
  <c r="YS70" i="2"/>
  <c r="YS86" i="2"/>
  <c r="YS65" i="2"/>
  <c r="YS66" i="2"/>
  <c r="ZX66" i="2"/>
  <c r="YS73" i="2"/>
  <c r="ZX73" i="2"/>
  <c r="YS33" i="2"/>
  <c r="RQ54" i="2"/>
  <c r="SU54" i="2"/>
  <c r="ABD54" i="2" s="1"/>
  <c r="WJ54" i="2"/>
  <c r="XO54" i="2" s="1"/>
  <c r="RQ86" i="2"/>
  <c r="SU86" i="2"/>
  <c r="ABD86" i="2" s="1"/>
  <c r="WJ86" i="2"/>
  <c r="XO86" i="2" s="1"/>
  <c r="RQ80" i="2"/>
  <c r="SU80" i="2"/>
  <c r="ABD80" i="2" s="1"/>
  <c r="WJ80" i="2"/>
  <c r="XO80" i="2" s="1"/>
  <c r="DU80" i="29" s="1"/>
  <c r="RQ65" i="2"/>
  <c r="SU65" i="2"/>
  <c r="ABD65" i="2" s="1"/>
  <c r="WJ65" i="2"/>
  <c r="XO65" i="2" s="1"/>
  <c r="RQ73" i="2"/>
  <c r="SU73" i="2"/>
  <c r="ABD73" i="2" s="1"/>
  <c r="WJ73" i="2"/>
  <c r="XO73" i="2" s="1"/>
  <c r="RQ33" i="2"/>
  <c r="SU33" i="2"/>
  <c r="ABD33" i="2" s="1"/>
  <c r="WJ33" i="2"/>
  <c r="XO33" i="2" s="1"/>
  <c r="RQ77" i="2"/>
  <c r="SU77" i="2"/>
  <c r="ABD77" i="2" s="1"/>
  <c r="WJ77" i="2"/>
  <c r="XO77" i="2" s="1"/>
  <c r="YS69" i="2"/>
  <c r="ZX69" i="2"/>
  <c r="RQ69" i="2"/>
  <c r="SU69" i="2"/>
  <c r="ABD69" i="2" s="1"/>
  <c r="WJ69" i="2"/>
  <c r="XO69" i="2" s="1"/>
  <c r="RQ7" i="2"/>
  <c r="SU7" i="2"/>
  <c r="ABD7" i="2" s="1"/>
  <c r="WJ7" i="2"/>
  <c r="XO7" i="2" s="1"/>
  <c r="ZX54" i="2"/>
  <c r="ZX86" i="2"/>
  <c r="ZX80" i="2"/>
  <c r="ZX65" i="2"/>
  <c r="ZX70" i="2"/>
  <c r="RQ70" i="2"/>
  <c r="SU70" i="2"/>
  <c r="ABD70" i="2" s="1"/>
  <c r="WJ70" i="2"/>
  <c r="XO70" i="2" s="1"/>
  <c r="RQ66" i="2"/>
  <c r="SU66" i="2"/>
  <c r="ABD66" i="2" s="1"/>
  <c r="WJ66" i="2"/>
  <c r="XO66" i="2" s="1"/>
  <c r="ZX33" i="2"/>
  <c r="UB72" i="2"/>
  <c r="YS72" i="2"/>
  <c r="RQ72" i="2"/>
  <c r="SU72" i="2"/>
  <c r="ABD72" i="2" s="1"/>
  <c r="WJ72" i="2"/>
  <c r="XO72" i="2" s="1"/>
  <c r="ZX72" i="2"/>
  <c r="MX5" i="2"/>
  <c r="ZX93" i="2"/>
  <c r="RQ93" i="2"/>
  <c r="SU93" i="2"/>
  <c r="ABD93" i="2" s="1"/>
  <c r="WJ93" i="2"/>
  <c r="XO93" i="2" s="1"/>
  <c r="YS93" i="2"/>
  <c r="YS87" i="2"/>
  <c r="ZX79" i="2"/>
  <c r="ZX34" i="2"/>
  <c r="ZX94" i="2"/>
  <c r="YS75" i="2"/>
  <c r="YS8" i="2"/>
  <c r="EY12" i="29" s="1"/>
  <c r="YS34" i="2"/>
  <c r="ZX87" i="2"/>
  <c r="ZX8" i="2"/>
  <c r="SU56" i="2"/>
  <c r="ABD56" i="2" s="1"/>
  <c r="SU89" i="2"/>
  <c r="ABD89" i="2" s="1"/>
  <c r="SU79" i="2"/>
  <c r="ABD79" i="2" s="1"/>
  <c r="WJ87" i="2"/>
  <c r="XO87" i="2" s="1"/>
  <c r="SU92" i="2"/>
  <c r="ABD92" i="2" s="1"/>
  <c r="YS91" i="2"/>
  <c r="YS47" i="2"/>
  <c r="YS14" i="2"/>
  <c r="EY39" i="29" s="1"/>
  <c r="YS6" i="2"/>
  <c r="YS46" i="2"/>
  <c r="YT81" i="2"/>
  <c r="YT44" i="2"/>
  <c r="YT64" i="2"/>
  <c r="YT11" i="2"/>
  <c r="ZX92" i="2"/>
  <c r="YS16" i="2"/>
  <c r="ZX96" i="2"/>
  <c r="YS89" i="2"/>
  <c r="YS71" i="2"/>
  <c r="EY37" i="29" s="1"/>
  <c r="ZX97" i="2"/>
  <c r="ZX15" i="2"/>
  <c r="YT74" i="2"/>
  <c r="YT48" i="2"/>
  <c r="YT53" i="2"/>
  <c r="YT24" i="2"/>
  <c r="YR60" i="2"/>
  <c r="EX50" i="29" s="1"/>
  <c r="YR61" i="2"/>
  <c r="EX61" i="29" s="1"/>
  <c r="YR68" i="2"/>
  <c r="ZX56" i="2"/>
  <c r="ZX84" i="2"/>
  <c r="ZX82" i="2"/>
  <c r="YS85" i="2"/>
  <c r="YS15" i="2"/>
  <c r="RQ15" i="2"/>
  <c r="SU15" i="2"/>
  <c r="ABD15" i="2" s="1"/>
  <c r="WJ15" i="2"/>
  <c r="XO15" i="2" s="1"/>
  <c r="YS97" i="2"/>
  <c r="RQ97" i="2"/>
  <c r="SU97" i="2"/>
  <c r="ABD97" i="2" s="1"/>
  <c r="WJ97" i="2"/>
  <c r="XO97" i="2" s="1"/>
  <c r="ZX71" i="2"/>
  <c r="RQ71" i="2"/>
  <c r="SU71" i="2"/>
  <c r="ABD71" i="2" s="1"/>
  <c r="WJ71" i="2"/>
  <c r="XO71" i="2" s="1"/>
  <c r="DU37" i="29" s="1"/>
  <c r="WJ89" i="2"/>
  <c r="XO89" i="2" s="1"/>
  <c r="YS84" i="2"/>
  <c r="EY85" i="29" s="1"/>
  <c r="ZX85" i="2"/>
  <c r="ZX16" i="2"/>
  <c r="ZX89" i="2"/>
  <c r="YS96" i="2"/>
  <c r="YS92" i="2"/>
  <c r="YS56" i="2"/>
  <c r="EY30" i="29" s="1"/>
  <c r="YS82" i="2"/>
  <c r="YP67" i="2"/>
  <c r="ZU67" i="2"/>
  <c r="ZU3" i="2" s="1"/>
  <c r="ZX6" i="2"/>
  <c r="ZW68" i="2"/>
  <c r="ZY64" i="2"/>
  <c r="ZX46" i="2"/>
  <c r="ZY81" i="2"/>
  <c r="ZW61" i="2"/>
  <c r="ZX91" i="2"/>
  <c r="ZY53" i="2"/>
  <c r="SU8" i="2"/>
  <c r="ABD8" i="2" s="1"/>
  <c r="WJ46" i="2"/>
  <c r="XO46" i="2" s="1"/>
  <c r="WJ47" i="2"/>
  <c r="XO47" i="2" s="1"/>
  <c r="SU16" i="2"/>
  <c r="ABD16" i="2" s="1"/>
  <c r="ZY48" i="2"/>
  <c r="ZY44" i="2"/>
  <c r="ZY24" i="2"/>
  <c r="ZW60" i="2"/>
  <c r="ZX14" i="2"/>
  <c r="ZY11" i="2"/>
  <c r="ZY74" i="2"/>
  <c r="ZX47" i="2"/>
  <c r="WJ82" i="2"/>
  <c r="XO82" i="2" s="1"/>
  <c r="RQ91" i="2"/>
  <c r="RQ75" i="2"/>
  <c r="RQ8" i="2"/>
  <c r="RR74" i="2"/>
  <c r="RQ79" i="2"/>
  <c r="RQ46" i="2"/>
  <c r="RR44" i="2"/>
  <c r="RR90" i="2"/>
  <c r="RQ94" i="2"/>
  <c r="RR53" i="2"/>
  <c r="RQ34" i="2"/>
  <c r="RQ14" i="2"/>
  <c r="RR24" i="2"/>
  <c r="RQ6" i="2"/>
  <c r="RQ82" i="2"/>
  <c r="SU82" i="2"/>
  <c r="ABD82" i="2" s="1"/>
  <c r="RQ96" i="2"/>
  <c r="SU96" i="2"/>
  <c r="ABD96" i="2" s="1"/>
  <c r="SV90" i="2"/>
  <c r="ABE90" i="2" s="1"/>
  <c r="WJ96" i="2"/>
  <c r="XO96" i="2" s="1"/>
  <c r="WJ8" i="2"/>
  <c r="XO8" i="2" s="1"/>
  <c r="DU22" i="29" s="1"/>
  <c r="RQ84" i="2"/>
  <c r="SU84" i="2"/>
  <c r="ABD84" i="2" s="1"/>
  <c r="RQ56" i="2"/>
  <c r="RR64" i="2"/>
  <c r="RQ87" i="2"/>
  <c r="RQ47" i="2"/>
  <c r="RR48" i="2"/>
  <c r="RR81" i="2"/>
  <c r="RQ16" i="2"/>
  <c r="RR10" i="2"/>
  <c r="RR11" i="2"/>
  <c r="RR95" i="2"/>
  <c r="RR63" i="2"/>
  <c r="RQ92" i="2"/>
  <c r="RQ89" i="2"/>
  <c r="RQ85" i="2"/>
  <c r="SU85" i="2"/>
  <c r="ABD85" i="2" s="1"/>
  <c r="RP60" i="2"/>
  <c r="ST60" i="2"/>
  <c r="ABC60" i="2" s="1"/>
  <c r="RP61" i="2"/>
  <c r="ST61" i="2"/>
  <c r="ABC61" i="2" s="1"/>
  <c r="RP5" i="2"/>
  <c r="ST5" i="2"/>
  <c r="ABC5" i="2" s="1"/>
  <c r="RP68" i="2"/>
  <c r="ST68" i="2"/>
  <c r="ABC68" i="2" s="1"/>
  <c r="WI68" i="2"/>
  <c r="XN68" i="2" s="1"/>
  <c r="WI60" i="2"/>
  <c r="XN60" i="2" s="1"/>
  <c r="DT50" i="29" s="1"/>
  <c r="WI5" i="2"/>
  <c r="WI61" i="2"/>
  <c r="XN61" i="2" s="1"/>
  <c r="DT58" i="29" s="1"/>
  <c r="UA74" i="2"/>
  <c r="WK74" i="2" s="1"/>
  <c r="XP74" i="2" s="1"/>
  <c r="UA44" i="2"/>
  <c r="WK44" i="2" s="1"/>
  <c r="XP44" i="2" s="1"/>
  <c r="UA96" i="2"/>
  <c r="UA5" i="2"/>
  <c r="UA67" i="2"/>
  <c r="XL67" i="2"/>
  <c r="RO67" i="2"/>
  <c r="RO3" i="2" s="1"/>
  <c r="SS67" i="2"/>
  <c r="SS3" i="2" s="1"/>
  <c r="WH67" i="2"/>
  <c r="WH3" i="2" s="1"/>
  <c r="UA88" i="2"/>
  <c r="UA48" i="2"/>
  <c r="WK48" i="2" s="1"/>
  <c r="XP48" i="2" s="1"/>
  <c r="UA64" i="2"/>
  <c r="WK64" i="2" s="1"/>
  <c r="XP64" i="2" s="1"/>
  <c r="UA53" i="2"/>
  <c r="WK53" i="2" s="1"/>
  <c r="XP53" i="2" s="1"/>
  <c r="UA8" i="2"/>
  <c r="UA89" i="2"/>
  <c r="UA11" i="2"/>
  <c r="WK11" i="2" s="1"/>
  <c r="XP11" i="2" s="1"/>
  <c r="PH67" i="2"/>
  <c r="WK81" i="2"/>
  <c r="XP81" i="2" s="1"/>
  <c r="WK24" i="2"/>
  <c r="XP24" i="2" s="1"/>
  <c r="SV53" i="2"/>
  <c r="ABE53" i="2" s="1"/>
  <c r="SV95" i="2"/>
  <c r="ABE95" i="2" s="1"/>
  <c r="SV44" i="2"/>
  <c r="ABE44" i="2" s="1"/>
  <c r="SV81" i="2"/>
  <c r="ABE81" i="2" s="1"/>
  <c r="SV24" i="2"/>
  <c r="ABE24" i="2" s="1"/>
  <c r="SU14" i="2"/>
  <c r="ABD14" i="2" s="1"/>
  <c r="SU94" i="2"/>
  <c r="ABD94" i="2" s="1"/>
  <c r="SU46" i="2"/>
  <c r="ABD46" i="2" s="1"/>
  <c r="SU6" i="2"/>
  <c r="ABD6" i="2" s="1"/>
  <c r="WJ94" i="2"/>
  <c r="XO94" i="2" s="1"/>
  <c r="SV10" i="2"/>
  <c r="ABE10" i="2" s="1"/>
  <c r="SU91" i="2"/>
  <c r="ABD91" i="2" s="1"/>
  <c r="SU75" i="2"/>
  <c r="ABD75" i="2" s="1"/>
  <c r="SV74" i="2"/>
  <c r="ABE74" i="2" s="1"/>
  <c r="SU34" i="2"/>
  <c r="ABD34" i="2" s="1"/>
  <c r="SU87" i="2"/>
  <c r="ABD87" i="2" s="1"/>
  <c r="SV64" i="2"/>
  <c r="ABE64" i="2" s="1"/>
  <c r="SU47" i="2"/>
  <c r="ABD47" i="2" s="1"/>
  <c r="SV48" i="2"/>
  <c r="ABE48" i="2" s="1"/>
  <c r="SV63" i="2"/>
  <c r="ABE63" i="2" s="1"/>
  <c r="SV11" i="2"/>
  <c r="ABE11" i="2" s="1"/>
  <c r="WJ34" i="2"/>
  <c r="XO34" i="2" s="1"/>
  <c r="WJ6" i="2"/>
  <c r="XO6" i="2" s="1"/>
  <c r="UB68" i="2"/>
  <c r="UB94" i="2"/>
  <c r="UB47" i="2"/>
  <c r="UB6" i="2"/>
  <c r="UB87" i="2"/>
  <c r="UB24" i="2"/>
  <c r="UB46" i="2"/>
  <c r="UB8" i="2"/>
  <c r="UB34" i="2"/>
  <c r="UB11" i="2"/>
  <c r="UB48" i="2"/>
  <c r="YT59" i="2" l="1"/>
  <c r="WK59" i="2"/>
  <c r="XP59" i="2" s="1"/>
  <c r="YU59" i="2" s="1"/>
  <c r="RR59" i="2"/>
  <c r="WL59" i="2" s="1"/>
  <c r="XQ59" i="2" s="1"/>
  <c r="SV59" i="2"/>
  <c r="ABE59" i="2" s="1"/>
  <c r="DT61" i="29"/>
  <c r="DT79" i="29"/>
  <c r="EX79" i="29"/>
  <c r="DR10" i="29"/>
  <c r="DR88" i="29"/>
  <c r="EV10" i="29"/>
  <c r="EV88" i="29"/>
  <c r="DT73" i="29"/>
  <c r="EX73" i="29"/>
  <c r="DT60" i="29"/>
  <c r="EX60" i="29"/>
  <c r="DT44" i="29"/>
  <c r="DR68" i="29"/>
  <c r="DR67" i="29"/>
  <c r="EV68" i="29"/>
  <c r="EV67" i="29"/>
  <c r="EX44" i="29"/>
  <c r="DT42" i="29"/>
  <c r="DS95" i="29"/>
  <c r="EW95" i="29"/>
  <c r="DT84" i="29"/>
  <c r="EX84" i="29"/>
  <c r="EX42" i="29"/>
  <c r="DR56" i="29"/>
  <c r="DR90" i="29"/>
  <c r="EV56" i="29"/>
  <c r="EV90" i="29"/>
  <c r="DT92" i="29"/>
  <c r="EX92" i="29"/>
  <c r="EV53" i="29"/>
  <c r="EV74" i="29"/>
  <c r="DR53" i="29"/>
  <c r="DR74" i="29"/>
  <c r="DT82" i="29"/>
  <c r="EX82" i="29"/>
  <c r="EX75" i="29"/>
  <c r="DT75" i="29"/>
  <c r="EW96" i="29"/>
  <c r="DS96" i="29"/>
  <c r="EX8" i="29"/>
  <c r="EX86" i="29"/>
  <c r="DT8" i="29"/>
  <c r="EY47" i="29"/>
  <c r="EY15" i="29"/>
  <c r="DT46" i="29"/>
  <c r="DT86" i="29"/>
  <c r="DR93" i="29"/>
  <c r="DR81" i="29"/>
  <c r="EV93" i="29"/>
  <c r="EV81" i="29"/>
  <c r="DU15" i="29"/>
  <c r="DT63" i="29"/>
  <c r="EX46" i="29"/>
  <c r="EX63" i="29"/>
  <c r="PH3" i="2"/>
  <c r="MW3" i="2"/>
  <c r="DT72" i="29"/>
  <c r="EX72" i="29"/>
  <c r="DT64" i="29"/>
  <c r="EV34" i="29"/>
  <c r="EV33" i="29"/>
  <c r="EX64" i="29"/>
  <c r="EW6" i="29"/>
  <c r="EW98" i="29"/>
  <c r="DR34" i="29"/>
  <c r="DR33" i="29"/>
  <c r="DS6" i="29"/>
  <c r="DS98" i="29"/>
  <c r="YT88" i="2"/>
  <c r="ZY88" i="2"/>
  <c r="DU47" i="29"/>
  <c r="ZX88" i="2"/>
  <c r="DT48" i="29"/>
  <c r="YS88" i="2"/>
  <c r="EX48" i="29"/>
  <c r="SU88" i="2"/>
  <c r="ABD88" i="2" s="1"/>
  <c r="RQ88" i="2"/>
  <c r="WK88" i="2" s="1"/>
  <c r="XP88" i="2" s="1"/>
  <c r="RO100" i="2"/>
  <c r="AD27" i="32" s="1"/>
  <c r="YT63" i="2"/>
  <c r="EV14" i="29"/>
  <c r="EV5" i="29"/>
  <c r="DU54" i="29"/>
  <c r="EY54" i="29"/>
  <c r="DU70" i="29"/>
  <c r="DU77" i="29"/>
  <c r="EY89" i="29"/>
  <c r="EY65" i="29"/>
  <c r="EY70" i="29"/>
  <c r="EY77" i="29"/>
  <c r="UA63" i="2"/>
  <c r="WK63" i="2" s="1"/>
  <c r="XP63" i="2" s="1"/>
  <c r="DU83" i="29"/>
  <c r="EY83" i="29"/>
  <c r="DT91" i="29"/>
  <c r="DR14" i="29"/>
  <c r="DR5" i="29"/>
  <c r="DU31" i="29"/>
  <c r="DU66" i="29"/>
  <c r="DU69" i="29"/>
  <c r="EY69" i="29"/>
  <c r="DU71" i="29"/>
  <c r="DU89" i="29"/>
  <c r="DU65" i="29"/>
  <c r="EY71" i="29"/>
  <c r="EY66" i="29"/>
  <c r="UA84" i="2"/>
  <c r="WK84" i="2" s="1"/>
  <c r="XP84" i="2" s="1"/>
  <c r="DV85" i="29" s="1"/>
  <c r="DS7" i="29"/>
  <c r="DS94" i="29"/>
  <c r="EW7" i="29"/>
  <c r="EW94" i="29"/>
  <c r="EX91" i="29"/>
  <c r="EY35" i="29"/>
  <c r="EY36" i="29"/>
  <c r="DU18" i="29"/>
  <c r="EX52" i="29"/>
  <c r="EX58" i="29"/>
  <c r="EY28" i="29"/>
  <c r="EY18" i="29"/>
  <c r="DU17" i="29"/>
  <c r="DU36" i="29"/>
  <c r="EY26" i="29"/>
  <c r="EY9" i="29"/>
  <c r="EY17" i="29"/>
  <c r="EY16" i="29"/>
  <c r="EY29" i="29"/>
  <c r="EY40" i="29"/>
  <c r="DU9" i="29"/>
  <c r="DU19" i="29"/>
  <c r="DU12" i="29"/>
  <c r="YP3" i="2"/>
  <c r="EV20" i="29"/>
  <c r="DU35" i="29"/>
  <c r="EX49" i="29"/>
  <c r="EY24" i="29"/>
  <c r="EW4" i="29"/>
  <c r="EW51" i="29"/>
  <c r="EY43" i="29"/>
  <c r="DU41" i="29"/>
  <c r="XL3" i="2"/>
  <c r="DR20" i="29"/>
  <c r="DT23" i="29"/>
  <c r="DT52" i="29"/>
  <c r="EX11" i="29"/>
  <c r="EX32" i="29"/>
  <c r="EY62" i="29"/>
  <c r="DS4" i="29"/>
  <c r="DS51" i="29"/>
  <c r="DU40" i="29"/>
  <c r="DU24" i="29"/>
  <c r="EY13" i="29"/>
  <c r="EY59" i="29"/>
  <c r="EY41" i="29"/>
  <c r="MX75" i="2"/>
  <c r="UA75" i="2"/>
  <c r="WK75" i="2" s="1"/>
  <c r="XP75" i="2" s="1"/>
  <c r="EY25" i="29"/>
  <c r="EY87" i="29"/>
  <c r="DU29" i="29"/>
  <c r="UA85" i="2"/>
  <c r="WK85" i="2" s="1"/>
  <c r="XP85" i="2" s="1"/>
  <c r="DV36" i="29" s="1"/>
  <c r="DU25" i="29"/>
  <c r="DT11" i="29"/>
  <c r="DT32" i="29"/>
  <c r="EY21" i="29"/>
  <c r="EY57" i="29"/>
  <c r="DU13" i="29"/>
  <c r="DU59" i="29"/>
  <c r="EY55" i="29"/>
  <c r="DU62" i="29"/>
  <c r="DU87" i="29"/>
  <c r="EY31" i="29"/>
  <c r="DU55" i="29"/>
  <c r="DT49" i="29"/>
  <c r="DU26" i="29"/>
  <c r="EY22" i="29"/>
  <c r="EY19" i="29"/>
  <c r="DU28" i="29"/>
  <c r="DU16" i="29"/>
  <c r="DU21" i="29"/>
  <c r="DU57" i="29"/>
  <c r="EY27" i="29"/>
  <c r="DU43" i="29"/>
  <c r="ZW5" i="2"/>
  <c r="YR5" i="2"/>
  <c r="EX97" i="29" s="1"/>
  <c r="TZ3" i="2"/>
  <c r="XN5" i="2"/>
  <c r="DT97" i="29" s="1"/>
  <c r="ABB67" i="2"/>
  <c r="ABB3" i="2" s="1"/>
  <c r="AB8" i="32"/>
  <c r="XL100" i="2"/>
  <c r="MX60" i="2"/>
  <c r="UB60" i="2" s="1"/>
  <c r="AA28" i="32"/>
  <c r="AA12" i="32"/>
  <c r="D10" i="27" s="1"/>
  <c r="YP100" i="2"/>
  <c r="Z13" i="32"/>
  <c r="Z29" i="32"/>
  <c r="UA60" i="2"/>
  <c r="YT83" i="2"/>
  <c r="SV83" i="2"/>
  <c r="ABE83" i="2" s="1"/>
  <c r="RR83" i="2"/>
  <c r="WK83" i="2"/>
  <c r="XP83" i="2" s="1"/>
  <c r="ZY83" i="2"/>
  <c r="EX23" i="29"/>
  <c r="EV38" i="29"/>
  <c r="DR38" i="29"/>
  <c r="ZY87" i="2"/>
  <c r="ZY75" i="2"/>
  <c r="YT10" i="2"/>
  <c r="YT95" i="2"/>
  <c r="EZ27" i="29" s="1"/>
  <c r="YT90" i="2"/>
  <c r="EZ45" i="29" s="1"/>
  <c r="EU100" i="29"/>
  <c r="EU3" i="29" s="1"/>
  <c r="DQ100" i="29"/>
  <c r="DQ3" i="29" s="1"/>
  <c r="ZY95" i="2"/>
  <c r="UA95" i="2"/>
  <c r="WK95" i="2" s="1"/>
  <c r="XP95" i="2" s="1"/>
  <c r="ZY90" i="2"/>
  <c r="UA61" i="2"/>
  <c r="UA16" i="2"/>
  <c r="WK16" i="2" s="1"/>
  <c r="XP16" i="2" s="1"/>
  <c r="UA56" i="2"/>
  <c r="WK56" i="2" s="1"/>
  <c r="XP56" i="2" s="1"/>
  <c r="DV30" i="29" s="1"/>
  <c r="UA90" i="2"/>
  <c r="WK90" i="2" s="1"/>
  <c r="XP90" i="2" s="1"/>
  <c r="DV45" i="29" s="1"/>
  <c r="UA10" i="2"/>
  <c r="WK10" i="2" s="1"/>
  <c r="XP10" i="2" s="1"/>
  <c r="UA92" i="2"/>
  <c r="WK92" i="2" s="1"/>
  <c r="XP92" i="2" s="1"/>
  <c r="ZY10" i="2"/>
  <c r="MX63" i="2"/>
  <c r="MX95" i="2"/>
  <c r="MX10" i="2"/>
  <c r="UB71" i="2"/>
  <c r="MX56" i="2"/>
  <c r="MX90" i="2"/>
  <c r="UB90" i="2" s="1"/>
  <c r="WL90" i="2" s="1"/>
  <c r="XQ90" i="2" s="1"/>
  <c r="DW45" i="29" s="1"/>
  <c r="MX14" i="2"/>
  <c r="UA14" i="2"/>
  <c r="WK14" i="2" s="1"/>
  <c r="XP14" i="2" s="1"/>
  <c r="DV39" i="29" s="1"/>
  <c r="MX92" i="2"/>
  <c r="MX61" i="2"/>
  <c r="MX91" i="2"/>
  <c r="UA91" i="2"/>
  <c r="WK91" i="2" s="1"/>
  <c r="XP91" i="2" s="1"/>
  <c r="MX16" i="2"/>
  <c r="MX82" i="2"/>
  <c r="UB82" i="2" s="1"/>
  <c r="MX85" i="2"/>
  <c r="MX84" i="2"/>
  <c r="UB84" i="2" s="1"/>
  <c r="MX79" i="2"/>
  <c r="UA79" i="2"/>
  <c r="WK79" i="2" s="1"/>
  <c r="XP79" i="2" s="1"/>
  <c r="ZY70" i="2"/>
  <c r="YT73" i="2"/>
  <c r="ZY73" i="2"/>
  <c r="YT65" i="2"/>
  <c r="YT86" i="2"/>
  <c r="YT70" i="2"/>
  <c r="ZY7" i="2"/>
  <c r="YT7" i="2"/>
  <c r="YT69" i="2"/>
  <c r="ZY69" i="2"/>
  <c r="ZY77" i="2"/>
  <c r="YT77" i="2"/>
  <c r="ZY33" i="2"/>
  <c r="YT80" i="2"/>
  <c r="EZ80" i="29" s="1"/>
  <c r="ZY54" i="2"/>
  <c r="RR7" i="2"/>
  <c r="SV7" i="2"/>
  <c r="ABE7" i="2" s="1"/>
  <c r="WK7" i="2"/>
  <c r="XP7" i="2" s="1"/>
  <c r="SV69" i="2"/>
  <c r="ABE69" i="2" s="1"/>
  <c r="RR69" i="2"/>
  <c r="WK69" i="2"/>
  <c r="XP69" i="2" s="1"/>
  <c r="RR77" i="2"/>
  <c r="SV77" i="2"/>
  <c r="ABE77" i="2" s="1"/>
  <c r="WK77" i="2"/>
  <c r="XP77" i="2" s="1"/>
  <c r="SV73" i="2"/>
  <c r="ABE73" i="2" s="1"/>
  <c r="RR73" i="2"/>
  <c r="WK73" i="2"/>
  <c r="XP73" i="2" s="1"/>
  <c r="SV80" i="2"/>
  <c r="ABE80" i="2" s="1"/>
  <c r="RR80" i="2"/>
  <c r="WK80" i="2"/>
  <c r="XP80" i="2" s="1"/>
  <c r="DV80" i="29" s="1"/>
  <c r="RR86" i="2"/>
  <c r="SV86" i="2"/>
  <c r="ABE86" i="2" s="1"/>
  <c r="WK86" i="2"/>
  <c r="XP86" i="2" s="1"/>
  <c r="SV54" i="2"/>
  <c r="ABE54" i="2" s="1"/>
  <c r="RR54" i="2"/>
  <c r="WK54" i="2"/>
  <c r="XP54" i="2" s="1"/>
  <c r="YT66" i="2"/>
  <c r="ZY66" i="2"/>
  <c r="SV66" i="2"/>
  <c r="ABE66" i="2" s="1"/>
  <c r="RR66" i="2"/>
  <c r="WK66" i="2"/>
  <c r="XP66" i="2" s="1"/>
  <c r="RR70" i="2"/>
  <c r="SV70" i="2"/>
  <c r="ABE70" i="2" s="1"/>
  <c r="WK70" i="2"/>
  <c r="XP70" i="2" s="1"/>
  <c r="YT33" i="2"/>
  <c r="RR33" i="2"/>
  <c r="SV33" i="2"/>
  <c r="ABE33" i="2" s="1"/>
  <c r="WK33" i="2"/>
  <c r="XP33" i="2" s="1"/>
  <c r="ZY65" i="2"/>
  <c r="RR65" i="2"/>
  <c r="SV65" i="2"/>
  <c r="ABE65" i="2" s="1"/>
  <c r="WK65" i="2"/>
  <c r="XP65" i="2" s="1"/>
  <c r="ZY80" i="2"/>
  <c r="ZY86" i="2"/>
  <c r="YT54" i="2"/>
  <c r="YT72" i="2"/>
  <c r="RR72" i="2"/>
  <c r="SV72" i="2"/>
  <c r="ABE72" i="2" s="1"/>
  <c r="WK72" i="2"/>
  <c r="XP72" i="2" s="1"/>
  <c r="ZY72" i="2"/>
  <c r="YT93" i="2"/>
  <c r="ZY93" i="2"/>
  <c r="SV93" i="2"/>
  <c r="ABE93" i="2" s="1"/>
  <c r="RR93" i="2"/>
  <c r="WK93" i="2"/>
  <c r="XP93" i="2" s="1"/>
  <c r="YT87" i="2"/>
  <c r="YT75" i="2"/>
  <c r="WJ60" i="2"/>
  <c r="XO60" i="2" s="1"/>
  <c r="DU50" i="29" s="1"/>
  <c r="SV92" i="2"/>
  <c r="ABE92" i="2" s="1"/>
  <c r="SV16" i="2"/>
  <c r="ABE16" i="2" s="1"/>
  <c r="WK94" i="2"/>
  <c r="XP94" i="2" s="1"/>
  <c r="SV89" i="2"/>
  <c r="ABE89" i="2" s="1"/>
  <c r="SV56" i="2"/>
  <c r="ABE56" i="2" s="1"/>
  <c r="SW90" i="2"/>
  <c r="ABF90" i="2" s="1"/>
  <c r="SV79" i="2"/>
  <c r="ABE79" i="2" s="1"/>
  <c r="SV8" i="2"/>
  <c r="ABE8" i="2" s="1"/>
  <c r="YT34" i="2"/>
  <c r="YT94" i="2"/>
  <c r="YU24" i="2"/>
  <c r="YU53" i="2"/>
  <c r="YU64" i="2"/>
  <c r="YU74" i="2"/>
  <c r="YS61" i="2"/>
  <c r="EY61" i="29" s="1"/>
  <c r="YS60" i="2"/>
  <c r="EY50" i="29" s="1"/>
  <c r="YT96" i="2"/>
  <c r="ZY16" i="2"/>
  <c r="ZY46" i="2"/>
  <c r="ZY92" i="2"/>
  <c r="ZY85" i="2"/>
  <c r="ZY79" i="2"/>
  <c r="YT6" i="2"/>
  <c r="YT91" i="2"/>
  <c r="YT14" i="2"/>
  <c r="EZ39" i="29" s="1"/>
  <c r="YU81" i="2"/>
  <c r="YU11" i="2"/>
  <c r="YU48" i="2"/>
  <c r="YU44" i="2"/>
  <c r="YS68" i="2"/>
  <c r="YT8" i="2"/>
  <c r="YT82" i="2"/>
  <c r="ZY47" i="2"/>
  <c r="YT56" i="2"/>
  <c r="EZ30" i="29" s="1"/>
  <c r="ZY84" i="2"/>
  <c r="ZY89" i="2"/>
  <c r="YT71" i="2"/>
  <c r="EZ37" i="29" s="1"/>
  <c r="ZY97" i="2"/>
  <c r="ZY15" i="2"/>
  <c r="YT15" i="2"/>
  <c r="RR15" i="2"/>
  <c r="SV15" i="2"/>
  <c r="ABE15" i="2" s="1"/>
  <c r="WK15" i="2"/>
  <c r="XP15" i="2" s="1"/>
  <c r="YT97" i="2"/>
  <c r="RR97" i="2"/>
  <c r="SV97" i="2"/>
  <c r="ABE97" i="2" s="1"/>
  <c r="WK97" i="2"/>
  <c r="XP97" i="2" s="1"/>
  <c r="ZY71" i="2"/>
  <c r="SV71" i="2"/>
  <c r="ABE71" i="2" s="1"/>
  <c r="RR71" i="2"/>
  <c r="WK71" i="2"/>
  <c r="XP71" i="2" s="1"/>
  <c r="DV37" i="29" s="1"/>
  <c r="YT89" i="2"/>
  <c r="YT79" i="2"/>
  <c r="YT84" i="2"/>
  <c r="EZ85" i="29" s="1"/>
  <c r="WK89" i="2"/>
  <c r="XP89" i="2" s="1"/>
  <c r="ZY56" i="2"/>
  <c r="YT47" i="2"/>
  <c r="YT85" i="2"/>
  <c r="YT92" i="2"/>
  <c r="YT46" i="2"/>
  <c r="WK96" i="2"/>
  <c r="XP96" i="2" s="1"/>
  <c r="YT16" i="2"/>
  <c r="ZZ64" i="2"/>
  <c r="ZZ74" i="2"/>
  <c r="ZY8" i="2"/>
  <c r="ZX68" i="2"/>
  <c r="ZZ81" i="2"/>
  <c r="WK6" i="2"/>
  <c r="XP6" i="2" s="1"/>
  <c r="ZY14" i="2"/>
  <c r="ZY34" i="2"/>
  <c r="ZY6" i="2"/>
  <c r="ZX61" i="2"/>
  <c r="ZY94" i="2"/>
  <c r="ZX60" i="2"/>
  <c r="ZY82" i="2"/>
  <c r="ZY91" i="2"/>
  <c r="ZZ24" i="2"/>
  <c r="YQ67" i="2"/>
  <c r="EW88" i="29" s="1"/>
  <c r="ZV67" i="2"/>
  <c r="ZV3" i="2" s="1"/>
  <c r="ZY96" i="2"/>
  <c r="ZZ48" i="2"/>
  <c r="ZZ44" i="2"/>
  <c r="ZZ11" i="2"/>
  <c r="ZZ53" i="2"/>
  <c r="WK82" i="2"/>
  <c r="XP82" i="2" s="1"/>
  <c r="WK8" i="2"/>
  <c r="XP8" i="2" s="1"/>
  <c r="DV22" i="29" s="1"/>
  <c r="RR85" i="2"/>
  <c r="SV85" i="2"/>
  <c r="ABE85" i="2" s="1"/>
  <c r="RR89" i="2"/>
  <c r="RR92" i="2"/>
  <c r="RR16" i="2"/>
  <c r="RR47" i="2"/>
  <c r="RR87" i="2"/>
  <c r="RR56" i="2"/>
  <c r="RR96" i="2"/>
  <c r="SV96" i="2"/>
  <c r="ABE96" i="2" s="1"/>
  <c r="WJ5" i="2"/>
  <c r="WJ61" i="2"/>
  <c r="XO61" i="2" s="1"/>
  <c r="DU58" i="29" s="1"/>
  <c r="RR84" i="2"/>
  <c r="SV84" i="2"/>
  <c r="ABE84" i="2" s="1"/>
  <c r="RR82" i="2"/>
  <c r="SV82" i="2"/>
  <c r="ABE82" i="2" s="1"/>
  <c r="RR6" i="2"/>
  <c r="RR14" i="2"/>
  <c r="RR34" i="2"/>
  <c r="RR94" i="2"/>
  <c r="RR46" i="2"/>
  <c r="RR79" i="2"/>
  <c r="RR8" i="2"/>
  <c r="RR75" i="2"/>
  <c r="RR91" i="2"/>
  <c r="RQ68" i="2"/>
  <c r="SU68" i="2"/>
  <c r="ABD68" i="2" s="1"/>
  <c r="RQ5" i="2"/>
  <c r="SU5" i="2"/>
  <c r="ABD5" i="2" s="1"/>
  <c r="RQ61" i="2"/>
  <c r="SU61" i="2"/>
  <c r="ABD61" i="2" s="1"/>
  <c r="RQ60" i="2"/>
  <c r="SU60" i="2"/>
  <c r="ABD60" i="2" s="1"/>
  <c r="WJ68" i="2"/>
  <c r="XO68" i="2" s="1"/>
  <c r="DU48" i="29" s="1"/>
  <c r="UB89" i="2"/>
  <c r="UB64" i="2"/>
  <c r="WL64" i="2" s="1"/>
  <c r="XQ64" i="2" s="1"/>
  <c r="UB5" i="2"/>
  <c r="UB74" i="2"/>
  <c r="WL74" i="2" s="1"/>
  <c r="XQ74" i="2" s="1"/>
  <c r="UB53" i="2"/>
  <c r="WL53" i="2" s="1"/>
  <c r="XQ53" i="2" s="1"/>
  <c r="UB88" i="2"/>
  <c r="UB67" i="2"/>
  <c r="UB96" i="2"/>
  <c r="UB81" i="2"/>
  <c r="WL81" i="2" s="1"/>
  <c r="XQ81" i="2" s="1"/>
  <c r="UB44" i="2"/>
  <c r="WL44" i="2" s="1"/>
  <c r="XQ44" i="2" s="1"/>
  <c r="XM67" i="2"/>
  <c r="RP67" i="2"/>
  <c r="RP3" i="2" s="1"/>
  <c r="WI67" i="2"/>
  <c r="WI3" i="2" s="1"/>
  <c r="ST67" i="2"/>
  <c r="ST3" i="2" s="1"/>
  <c r="WL48" i="2"/>
  <c r="XQ48" i="2" s="1"/>
  <c r="WL11" i="2"/>
  <c r="XQ11" i="2" s="1"/>
  <c r="WL24" i="2"/>
  <c r="XQ24" i="2" s="1"/>
  <c r="SW63" i="2"/>
  <c r="ABF63" i="2" s="1"/>
  <c r="SV47" i="2"/>
  <c r="ABE47" i="2" s="1"/>
  <c r="SV87" i="2"/>
  <c r="ABE87" i="2" s="1"/>
  <c r="SV34" i="2"/>
  <c r="ABE34" i="2" s="1"/>
  <c r="SV75" i="2"/>
  <c r="ABE75" i="2" s="1"/>
  <c r="SV91" i="2"/>
  <c r="ABE91" i="2" s="1"/>
  <c r="WK87" i="2"/>
  <c r="XP87" i="2" s="1"/>
  <c r="WK47" i="2"/>
  <c r="XP47" i="2" s="1"/>
  <c r="SV46" i="2"/>
  <c r="ABE46" i="2" s="1"/>
  <c r="SV14" i="2"/>
  <c r="ABE14" i="2" s="1"/>
  <c r="SW81" i="2"/>
  <c r="ABF81" i="2" s="1"/>
  <c r="SW95" i="2"/>
  <c r="ABF95" i="2" s="1"/>
  <c r="WK34" i="2"/>
  <c r="XP34" i="2" s="1"/>
  <c r="SW11" i="2"/>
  <c r="ABF11" i="2" s="1"/>
  <c r="SW48" i="2"/>
  <c r="ABF48" i="2" s="1"/>
  <c r="SW64" i="2"/>
  <c r="ABF64" i="2" s="1"/>
  <c r="SW74" i="2"/>
  <c r="ABF74" i="2" s="1"/>
  <c r="SW10" i="2"/>
  <c r="ABF10" i="2" s="1"/>
  <c r="SV6" i="2"/>
  <c r="ABE6" i="2" s="1"/>
  <c r="SV94" i="2"/>
  <c r="ABE94" i="2" s="1"/>
  <c r="SW24" i="2"/>
  <c r="ABF24" i="2" s="1"/>
  <c r="SW44" i="2"/>
  <c r="ABF44" i="2" s="1"/>
  <c r="SW53" i="2"/>
  <c r="ABF53" i="2" s="1"/>
  <c r="WK46" i="2"/>
  <c r="XP46" i="2" s="1"/>
  <c r="ZZ59" i="2" l="1"/>
  <c r="SW59" i="2"/>
  <c r="ABF59" i="2" s="1"/>
  <c r="AAA59" i="2"/>
  <c r="YV59" i="2"/>
  <c r="DU61" i="29"/>
  <c r="DU79" i="29"/>
  <c r="EY79" i="29"/>
  <c r="DS10" i="29"/>
  <c r="DS88" i="29"/>
  <c r="EW67" i="29"/>
  <c r="EW10" i="29"/>
  <c r="EY73" i="29"/>
  <c r="DU73" i="29"/>
  <c r="DU60" i="29"/>
  <c r="EY60" i="29"/>
  <c r="EY44" i="29"/>
  <c r="DS68" i="29"/>
  <c r="DS67" i="29"/>
  <c r="EW90" i="29"/>
  <c r="EW68" i="29"/>
  <c r="EY42" i="29"/>
  <c r="EY84" i="29"/>
  <c r="DU84" i="29"/>
  <c r="DU42" i="29"/>
  <c r="DT95" i="29"/>
  <c r="EX95" i="29"/>
  <c r="DU44" i="29"/>
  <c r="DS56" i="29"/>
  <c r="DS90" i="29"/>
  <c r="EY92" i="29"/>
  <c r="DU92" i="29"/>
  <c r="EW74" i="29"/>
  <c r="EW56" i="29"/>
  <c r="DS53" i="29"/>
  <c r="DS74" i="29"/>
  <c r="DV47" i="29"/>
  <c r="EY75" i="29"/>
  <c r="DU82" i="29"/>
  <c r="EY82" i="29"/>
  <c r="DU75" i="29"/>
  <c r="EX96" i="29"/>
  <c r="DT96" i="29"/>
  <c r="EW81" i="29"/>
  <c r="EW53" i="29"/>
  <c r="DU8" i="29"/>
  <c r="EY8" i="29"/>
  <c r="DU86" i="29"/>
  <c r="EY86" i="29"/>
  <c r="DS93" i="29"/>
  <c r="DS81" i="29"/>
  <c r="EY63" i="29"/>
  <c r="EY46" i="29"/>
  <c r="DU46" i="29"/>
  <c r="DU63" i="29"/>
  <c r="DV15" i="29"/>
  <c r="EZ15" i="29"/>
  <c r="MX3" i="2"/>
  <c r="DU72" i="29"/>
  <c r="EW33" i="29"/>
  <c r="EW93" i="29"/>
  <c r="EY72" i="29"/>
  <c r="EZ47" i="29"/>
  <c r="YU88" i="2"/>
  <c r="ZZ88" i="2"/>
  <c r="EY64" i="29"/>
  <c r="DS34" i="29"/>
  <c r="DS33" i="29"/>
  <c r="DT6" i="29"/>
  <c r="DT98" i="29"/>
  <c r="DU64" i="29"/>
  <c r="EX6" i="29"/>
  <c r="EX98" i="29"/>
  <c r="EW5" i="29"/>
  <c r="EW34" i="29"/>
  <c r="SV88" i="2"/>
  <c r="ABE88" i="2" s="1"/>
  <c r="RR88" i="2"/>
  <c r="SW88" i="2" s="1"/>
  <c r="EY48" i="29"/>
  <c r="RP100" i="2"/>
  <c r="AE27" i="32" s="1"/>
  <c r="ZZ63" i="2"/>
  <c r="YU63" i="2"/>
  <c r="DV54" i="29"/>
  <c r="DS14" i="29"/>
  <c r="DS5" i="29"/>
  <c r="EZ54" i="29"/>
  <c r="DV89" i="29"/>
  <c r="DV65" i="29"/>
  <c r="DV71" i="29"/>
  <c r="DV70" i="29"/>
  <c r="DV77" i="29"/>
  <c r="EZ77" i="29"/>
  <c r="EZ70" i="29"/>
  <c r="EZ89" i="29"/>
  <c r="EZ65" i="29"/>
  <c r="EZ83" i="29"/>
  <c r="EY91" i="29"/>
  <c r="DU91" i="29"/>
  <c r="EZ71" i="29"/>
  <c r="DV66" i="29"/>
  <c r="EZ66" i="29"/>
  <c r="DV69" i="29"/>
  <c r="EZ69" i="29"/>
  <c r="DV83" i="29"/>
  <c r="DT7" i="29"/>
  <c r="DT94" i="29"/>
  <c r="EX7" i="29"/>
  <c r="EX94" i="29"/>
  <c r="DV17" i="29"/>
  <c r="DV28" i="29"/>
  <c r="EZ35" i="29"/>
  <c r="EW20" i="29"/>
  <c r="EW14" i="29"/>
  <c r="EY52" i="29"/>
  <c r="EY58" i="29"/>
  <c r="EZ28" i="29"/>
  <c r="DV9" i="29"/>
  <c r="EZ16" i="29"/>
  <c r="EZ18" i="29"/>
  <c r="DV18" i="29"/>
  <c r="EZ22" i="29"/>
  <c r="EZ26" i="29"/>
  <c r="DV16" i="29"/>
  <c r="EZ55" i="29"/>
  <c r="DV62" i="29"/>
  <c r="DU11" i="29"/>
  <c r="DU32" i="29"/>
  <c r="EZ19" i="29"/>
  <c r="DV35" i="29"/>
  <c r="DV26" i="29"/>
  <c r="EZ9" i="29"/>
  <c r="EZ87" i="29"/>
  <c r="UB85" i="2"/>
  <c r="WL85" i="2" s="1"/>
  <c r="XQ85" i="2" s="1"/>
  <c r="YS5" i="2"/>
  <c r="EY98" i="29" s="1"/>
  <c r="DT51" i="29"/>
  <c r="DV43" i="29"/>
  <c r="EZ12" i="29"/>
  <c r="DV29" i="29"/>
  <c r="DV55" i="29"/>
  <c r="DU23" i="29"/>
  <c r="DU52" i="29"/>
  <c r="DV24" i="29"/>
  <c r="EZ41" i="29"/>
  <c r="DV87" i="29"/>
  <c r="EY49" i="29"/>
  <c r="EZ17" i="29"/>
  <c r="DV41" i="29"/>
  <c r="DV19" i="29"/>
  <c r="UB10" i="2"/>
  <c r="WL10" i="2" s="1"/>
  <c r="XQ10" i="2" s="1"/>
  <c r="DV21" i="29"/>
  <c r="DV57" i="29"/>
  <c r="EX4" i="29"/>
  <c r="EX51" i="29"/>
  <c r="EZ29" i="29"/>
  <c r="XM3" i="2"/>
  <c r="DS20" i="29"/>
  <c r="DU49" i="29"/>
  <c r="DV27" i="29"/>
  <c r="EZ43" i="29"/>
  <c r="DV40" i="29"/>
  <c r="DV25" i="29"/>
  <c r="EZ36" i="29"/>
  <c r="EZ24" i="29"/>
  <c r="EZ13" i="29"/>
  <c r="EZ59" i="29"/>
  <c r="EZ21" i="29"/>
  <c r="EZ57" i="29"/>
  <c r="EZ25" i="29"/>
  <c r="DV31" i="29"/>
  <c r="DV12" i="29"/>
  <c r="EZ40" i="29"/>
  <c r="DV13" i="29"/>
  <c r="DV59" i="29"/>
  <c r="EY11" i="29"/>
  <c r="EY32" i="29"/>
  <c r="EZ62" i="29"/>
  <c r="EZ31" i="29"/>
  <c r="UB75" i="2"/>
  <c r="WL75" i="2" s="1"/>
  <c r="XQ75" i="2" s="1"/>
  <c r="DT4" i="29"/>
  <c r="ZX5" i="2"/>
  <c r="XO5" i="2"/>
  <c r="DU97" i="29" s="1"/>
  <c r="ABC67" i="2"/>
  <c r="ABC3" i="2" s="1"/>
  <c r="YQ100" i="2"/>
  <c r="YQ3" i="2"/>
  <c r="UA3" i="2"/>
  <c r="XM100" i="2"/>
  <c r="AC8" i="32"/>
  <c r="AB28" i="32"/>
  <c r="C10" i="27"/>
  <c r="E10" i="27" s="1"/>
  <c r="AA13" i="32"/>
  <c r="D11" i="27" s="1"/>
  <c r="AA29" i="32"/>
  <c r="YU83" i="2"/>
  <c r="ZZ83" i="2"/>
  <c r="SW83" i="2"/>
  <c r="ABF83" i="2" s="1"/>
  <c r="WL83" i="2"/>
  <c r="XQ83" i="2" s="1"/>
  <c r="EY23" i="29"/>
  <c r="EW38" i="29"/>
  <c r="EY4" i="29"/>
  <c r="DS38" i="29"/>
  <c r="YT60" i="2"/>
  <c r="EZ50" i="29" s="1"/>
  <c r="YU90" i="2"/>
  <c r="FA45" i="29" s="1"/>
  <c r="YU95" i="2"/>
  <c r="ZZ95" i="2"/>
  <c r="EV100" i="29"/>
  <c r="EV3" i="29" s="1"/>
  <c r="DR100" i="29"/>
  <c r="DR3" i="29" s="1"/>
  <c r="UB61" i="2"/>
  <c r="ZZ10" i="2"/>
  <c r="ZZ90" i="2"/>
  <c r="YU10" i="2"/>
  <c r="UB63" i="2"/>
  <c r="WL63" i="2" s="1"/>
  <c r="XQ63" i="2" s="1"/>
  <c r="UB95" i="2"/>
  <c r="WL95" i="2" s="1"/>
  <c r="XQ95" i="2" s="1"/>
  <c r="UB16" i="2"/>
  <c r="WL16" i="2" s="1"/>
  <c r="XQ16" i="2" s="1"/>
  <c r="UB92" i="2"/>
  <c r="WL92" i="2" s="1"/>
  <c r="XQ92" i="2" s="1"/>
  <c r="YU7" i="2"/>
  <c r="UB14" i="2"/>
  <c r="WL14" i="2" s="1"/>
  <c r="XQ14" i="2" s="1"/>
  <c r="UB79" i="2"/>
  <c r="WL79" i="2" s="1"/>
  <c r="XQ79" i="2" s="1"/>
  <c r="UB91" i="2"/>
  <c r="WL91" i="2" s="1"/>
  <c r="XQ91" i="2" s="1"/>
  <c r="UB56" i="2"/>
  <c r="WL56" i="2" s="1"/>
  <c r="XQ56" i="2" s="1"/>
  <c r="DW30" i="29" s="1"/>
  <c r="ZZ65" i="2"/>
  <c r="YU65" i="2"/>
  <c r="ZZ33" i="2"/>
  <c r="ZZ70" i="2"/>
  <c r="ZZ86" i="2"/>
  <c r="ZZ54" i="2"/>
  <c r="ZZ80" i="2"/>
  <c r="YU70" i="2"/>
  <c r="YU54" i="2"/>
  <c r="YU86" i="2"/>
  <c r="YU80" i="2"/>
  <c r="FA80" i="29" s="1"/>
  <c r="ZZ7" i="2"/>
  <c r="YU69" i="2"/>
  <c r="YU33" i="2"/>
  <c r="SW70" i="2"/>
  <c r="ABF70" i="2" s="1"/>
  <c r="WL70" i="2"/>
  <c r="XQ70" i="2" s="1"/>
  <c r="YU66" i="2"/>
  <c r="ZZ66" i="2"/>
  <c r="SW86" i="2"/>
  <c r="ABF86" i="2" s="1"/>
  <c r="WL86" i="2"/>
  <c r="XQ86" i="2" s="1"/>
  <c r="YU73" i="2"/>
  <c r="ZZ73" i="2"/>
  <c r="ZZ77" i="2"/>
  <c r="YU77" i="2"/>
  <c r="ZZ69" i="2"/>
  <c r="SW7" i="2"/>
  <c r="ABF7" i="2" s="1"/>
  <c r="WL7" i="2"/>
  <c r="XQ7" i="2" s="1"/>
  <c r="SW65" i="2"/>
  <c r="ABF65" i="2" s="1"/>
  <c r="WL65" i="2"/>
  <c r="XQ65" i="2" s="1"/>
  <c r="SW33" i="2"/>
  <c r="ABF33" i="2" s="1"/>
  <c r="WL33" i="2"/>
  <c r="XQ33" i="2" s="1"/>
  <c r="SW66" i="2"/>
  <c r="ABF66" i="2" s="1"/>
  <c r="WL66" i="2"/>
  <c r="XQ66" i="2" s="1"/>
  <c r="SW54" i="2"/>
  <c r="ABF54" i="2" s="1"/>
  <c r="WL54" i="2"/>
  <c r="XQ54" i="2" s="1"/>
  <c r="SW80" i="2"/>
  <c r="ABF80" i="2" s="1"/>
  <c r="WL80" i="2"/>
  <c r="XQ80" i="2" s="1"/>
  <c r="DW80" i="29" s="1"/>
  <c r="SW73" i="2"/>
  <c r="ABF73" i="2" s="1"/>
  <c r="WL73" i="2"/>
  <c r="XQ73" i="2" s="1"/>
  <c r="SW77" i="2"/>
  <c r="ABF77" i="2" s="1"/>
  <c r="WL77" i="2"/>
  <c r="XQ77" i="2" s="1"/>
  <c r="SW69" i="2"/>
  <c r="ABF69" i="2" s="1"/>
  <c r="WL69" i="2"/>
  <c r="XQ69" i="2" s="1"/>
  <c r="ZZ72" i="2"/>
  <c r="YU72" i="2"/>
  <c r="SW72" i="2"/>
  <c r="ABF72" i="2" s="1"/>
  <c r="WL72" i="2"/>
  <c r="XQ72" i="2" s="1"/>
  <c r="YU93" i="2"/>
  <c r="ZZ93" i="2"/>
  <c r="SW93" i="2"/>
  <c r="ABF93" i="2" s="1"/>
  <c r="WL93" i="2"/>
  <c r="XQ93" i="2" s="1"/>
  <c r="YU94" i="2"/>
  <c r="ZY60" i="2"/>
  <c r="ZZ94" i="2"/>
  <c r="SW79" i="2"/>
  <c r="ABF79" i="2" s="1"/>
  <c r="WL47" i="2"/>
  <c r="XQ47" i="2" s="1"/>
  <c r="SW92" i="2"/>
  <c r="ABF92" i="2" s="1"/>
  <c r="WL8" i="2"/>
  <c r="XQ8" i="2" s="1"/>
  <c r="WL46" i="2"/>
  <c r="XQ46" i="2" s="1"/>
  <c r="WL87" i="2"/>
  <c r="XQ87" i="2" s="1"/>
  <c r="SW16" i="2"/>
  <c r="ABF16" i="2" s="1"/>
  <c r="SW89" i="2"/>
  <c r="ABF89" i="2" s="1"/>
  <c r="YU46" i="2"/>
  <c r="YU75" i="2"/>
  <c r="YV11" i="2"/>
  <c r="YU14" i="2"/>
  <c r="FA39" i="29" s="1"/>
  <c r="YU91" i="2"/>
  <c r="YU34" i="2"/>
  <c r="YU87" i="2"/>
  <c r="YV24" i="2"/>
  <c r="YV48" i="2"/>
  <c r="YV44" i="2"/>
  <c r="YV53" i="2"/>
  <c r="YT68" i="2"/>
  <c r="EZ86" i="29" s="1"/>
  <c r="YT61" i="2"/>
  <c r="EZ61" i="29" s="1"/>
  <c r="ZZ84" i="2"/>
  <c r="ZZ82" i="2"/>
  <c r="ZZ16" i="2"/>
  <c r="ZZ85" i="2"/>
  <c r="ZZ92" i="2"/>
  <c r="ZZ89" i="2"/>
  <c r="YU71" i="2"/>
  <c r="FA37" i="29" s="1"/>
  <c r="ZZ97" i="2"/>
  <c r="ZZ15" i="2"/>
  <c r="YU47" i="2"/>
  <c r="YV81" i="2"/>
  <c r="YV74" i="2"/>
  <c r="YV90" i="2"/>
  <c r="FB45" i="29" s="1"/>
  <c r="YV64" i="2"/>
  <c r="ZZ8" i="2"/>
  <c r="ZZ6" i="2"/>
  <c r="ZZ96" i="2"/>
  <c r="ZZ56" i="2"/>
  <c r="ZZ79" i="2"/>
  <c r="YU15" i="2"/>
  <c r="SW15" i="2"/>
  <c r="ABF15" i="2" s="1"/>
  <c r="WL15" i="2"/>
  <c r="XQ15" i="2" s="1"/>
  <c r="YU97" i="2"/>
  <c r="SW97" i="2"/>
  <c r="ABF97" i="2" s="1"/>
  <c r="WL97" i="2"/>
  <c r="XQ97" i="2" s="1"/>
  <c r="SW71" i="2"/>
  <c r="ABF71" i="2" s="1"/>
  <c r="WL71" i="2"/>
  <c r="XQ71" i="2" s="1"/>
  <c r="DW37" i="29" s="1"/>
  <c r="ZZ71" i="2"/>
  <c r="SW8" i="2"/>
  <c r="ABF8" i="2" s="1"/>
  <c r="YU56" i="2"/>
  <c r="FA30" i="29" s="1"/>
  <c r="SW56" i="2"/>
  <c r="ABF56" i="2" s="1"/>
  <c r="WL96" i="2"/>
  <c r="XQ96" i="2" s="1"/>
  <c r="YU89" i="2"/>
  <c r="YU79" i="2"/>
  <c r="WL89" i="2"/>
  <c r="XQ89" i="2" s="1"/>
  <c r="YU92" i="2"/>
  <c r="YU16" i="2"/>
  <c r="WL82" i="2"/>
  <c r="XQ82" i="2" s="1"/>
  <c r="YU85" i="2"/>
  <c r="YU8" i="2"/>
  <c r="YU6" i="2"/>
  <c r="YU82" i="2"/>
  <c r="YU96" i="2"/>
  <c r="WL84" i="2"/>
  <c r="XQ84" i="2" s="1"/>
  <c r="DW85" i="29" s="1"/>
  <c r="YU84" i="2"/>
  <c r="FA85" i="29" s="1"/>
  <c r="ZZ87" i="2"/>
  <c r="AAA74" i="2"/>
  <c r="ZZ75" i="2"/>
  <c r="ZZ46" i="2"/>
  <c r="AAA48" i="2"/>
  <c r="AAA81" i="2"/>
  <c r="AAA11" i="2"/>
  <c r="AAA64" i="2"/>
  <c r="YR67" i="2"/>
  <c r="EX88" i="29" s="1"/>
  <c r="ZW67" i="2"/>
  <c r="ZW3" i="2" s="1"/>
  <c r="AAA90" i="2"/>
  <c r="AAA24" i="2"/>
  <c r="AAA44" i="2"/>
  <c r="ZY61" i="2"/>
  <c r="ZZ14" i="2"/>
  <c r="ZZ91" i="2"/>
  <c r="AAA53" i="2"/>
  <c r="ZZ47" i="2"/>
  <c r="ZY68" i="2"/>
  <c r="ZZ34" i="2"/>
  <c r="WK60" i="2"/>
  <c r="XP60" i="2" s="1"/>
  <c r="DV50" i="29" s="1"/>
  <c r="WK5" i="2"/>
  <c r="SW84" i="2"/>
  <c r="ABF84" i="2" s="1"/>
  <c r="SW96" i="2"/>
  <c r="ABF96" i="2" s="1"/>
  <c r="SW82" i="2"/>
  <c r="ABF82" i="2" s="1"/>
  <c r="SW85" i="2"/>
  <c r="ABF85" i="2" s="1"/>
  <c r="RR60" i="2"/>
  <c r="SV60" i="2"/>
  <c r="ABE60" i="2" s="1"/>
  <c r="RR61" i="2"/>
  <c r="SV61" i="2"/>
  <c r="ABE61" i="2" s="1"/>
  <c r="RR5" i="2"/>
  <c r="SV5" i="2"/>
  <c r="ABE5" i="2" s="1"/>
  <c r="RR68" i="2"/>
  <c r="WK68" i="2"/>
  <c r="XP68" i="2" s="1"/>
  <c r="DV86" i="29" s="1"/>
  <c r="SV68" i="2"/>
  <c r="ABE68" i="2" s="1"/>
  <c r="WK61" i="2"/>
  <c r="XP61" i="2" s="1"/>
  <c r="DV58" i="29" s="1"/>
  <c r="RQ67" i="2"/>
  <c r="RQ3" i="2" s="1"/>
  <c r="SU67" i="2"/>
  <c r="SU3" i="2" s="1"/>
  <c r="WJ67" i="2"/>
  <c r="WJ3" i="2" s="1"/>
  <c r="XN67" i="2"/>
  <c r="SW94" i="2"/>
  <c r="ABF94" i="2" s="1"/>
  <c r="WL94" i="2"/>
  <c r="XQ94" i="2" s="1"/>
  <c r="SW14" i="2"/>
  <c r="ABF14" i="2" s="1"/>
  <c r="SW91" i="2"/>
  <c r="ABF91" i="2" s="1"/>
  <c r="SW34" i="2"/>
  <c r="ABF34" i="2" s="1"/>
  <c r="SW47" i="2"/>
  <c r="ABF47" i="2" s="1"/>
  <c r="SW6" i="2"/>
  <c r="ABF6" i="2" s="1"/>
  <c r="SW46" i="2"/>
  <c r="ABF46" i="2" s="1"/>
  <c r="SW75" i="2"/>
  <c r="ABF75" i="2" s="1"/>
  <c r="SW87" i="2"/>
  <c r="ABF87" i="2" s="1"/>
  <c r="WL6" i="2"/>
  <c r="XQ6" i="2" s="1"/>
  <c r="WL34" i="2"/>
  <c r="XQ34" i="2" s="1"/>
  <c r="C30" i="27" l="1"/>
  <c r="DV61" i="29"/>
  <c r="EZ79" i="29"/>
  <c r="DV79" i="29"/>
  <c r="DT10" i="29"/>
  <c r="DT88" i="29"/>
  <c r="EX67" i="29"/>
  <c r="EX10" i="29"/>
  <c r="EZ73" i="29"/>
  <c r="DV73" i="29"/>
  <c r="EZ60" i="29"/>
  <c r="DV60" i="29"/>
  <c r="DT68" i="29"/>
  <c r="DT67" i="29"/>
  <c r="EX90" i="29"/>
  <c r="EX68" i="29"/>
  <c r="DU95" i="29"/>
  <c r="DV42" i="29"/>
  <c r="EZ42" i="29"/>
  <c r="DV84" i="29"/>
  <c r="EZ84" i="29"/>
  <c r="EY95" i="29"/>
  <c r="DV44" i="29"/>
  <c r="DT56" i="29"/>
  <c r="DT90" i="29"/>
  <c r="EZ44" i="29"/>
  <c r="DV92" i="29"/>
  <c r="EZ92" i="29"/>
  <c r="DV48" i="29"/>
  <c r="EZ48" i="29"/>
  <c r="EX74" i="29"/>
  <c r="EX56" i="29"/>
  <c r="DT53" i="29"/>
  <c r="DT74" i="29"/>
  <c r="DV82" i="29"/>
  <c r="EZ75" i="29"/>
  <c r="DV75" i="29"/>
  <c r="EZ82" i="29"/>
  <c r="EY96" i="29"/>
  <c r="DU96" i="29"/>
  <c r="EX81" i="29"/>
  <c r="EX53" i="29"/>
  <c r="DV8" i="29"/>
  <c r="EZ8" i="29"/>
  <c r="FA15" i="29"/>
  <c r="DV63" i="29"/>
  <c r="DW15" i="29"/>
  <c r="DV46" i="29"/>
  <c r="EZ46" i="29"/>
  <c r="DT93" i="29"/>
  <c r="DT81" i="29"/>
  <c r="EZ63" i="29"/>
  <c r="EY97" i="29"/>
  <c r="EX33" i="29"/>
  <c r="EX93" i="29"/>
  <c r="DW47" i="29"/>
  <c r="EZ72" i="29"/>
  <c r="DV72" i="29"/>
  <c r="DT34" i="29"/>
  <c r="DT33" i="29"/>
  <c r="DV64" i="29"/>
  <c r="DU6" i="29"/>
  <c r="DU98" i="29"/>
  <c r="WL88" i="2"/>
  <c r="XQ88" i="2" s="1"/>
  <c r="EZ64" i="29"/>
  <c r="FA47" i="29"/>
  <c r="EX5" i="29"/>
  <c r="EX34" i="29"/>
  <c r="EY94" i="29"/>
  <c r="EY6" i="29"/>
  <c r="ABF88" i="2"/>
  <c r="RQ100" i="2"/>
  <c r="AF27" i="32" s="1"/>
  <c r="D30" i="27" s="1"/>
  <c r="DT14" i="29"/>
  <c r="DT5" i="29"/>
  <c r="DW54" i="29"/>
  <c r="FA77" i="29"/>
  <c r="DW70" i="29"/>
  <c r="FA71" i="29"/>
  <c r="FA70" i="29"/>
  <c r="FA89" i="29"/>
  <c r="FA65" i="29"/>
  <c r="DW83" i="29"/>
  <c r="DU7" i="29"/>
  <c r="DU94" i="29"/>
  <c r="FA54" i="29"/>
  <c r="DW69" i="29"/>
  <c r="DW77" i="29"/>
  <c r="DW66" i="29"/>
  <c r="DW71" i="29"/>
  <c r="DW89" i="29"/>
  <c r="DW65" i="29"/>
  <c r="FA66" i="29"/>
  <c r="FA69" i="29"/>
  <c r="FA83" i="29"/>
  <c r="EZ91" i="29"/>
  <c r="DV91" i="29"/>
  <c r="DW28" i="29"/>
  <c r="FA9" i="29"/>
  <c r="DW16" i="29"/>
  <c r="DW29" i="29"/>
  <c r="FA28" i="29"/>
  <c r="EY51" i="29"/>
  <c r="EY7" i="29"/>
  <c r="EZ52" i="29"/>
  <c r="EZ58" i="29"/>
  <c r="EX20" i="29"/>
  <c r="EX14" i="29"/>
  <c r="FA19" i="29"/>
  <c r="DW39" i="29"/>
  <c r="FA17" i="29"/>
  <c r="YV10" i="2"/>
  <c r="DW26" i="29"/>
  <c r="DW18" i="29"/>
  <c r="FA22" i="29"/>
  <c r="DW35" i="29"/>
  <c r="AAA10" i="2"/>
  <c r="FA36" i="29"/>
  <c r="DW9" i="29"/>
  <c r="FA26" i="29"/>
  <c r="FA35" i="29"/>
  <c r="DW21" i="29"/>
  <c r="DW57" i="29"/>
  <c r="FA31" i="29"/>
  <c r="DV49" i="29"/>
  <c r="DW25" i="29"/>
  <c r="DV11" i="29"/>
  <c r="DV32" i="29"/>
  <c r="DW36" i="29"/>
  <c r="DW13" i="29"/>
  <c r="DW59" i="29"/>
  <c r="EZ49" i="29"/>
  <c r="DW22" i="29"/>
  <c r="DW19" i="29"/>
  <c r="DW87" i="29"/>
  <c r="FA62" i="29"/>
  <c r="DW31" i="29"/>
  <c r="FA55" i="29"/>
  <c r="FA13" i="29"/>
  <c r="FA59" i="29"/>
  <c r="FA87" i="29"/>
  <c r="DW40" i="29"/>
  <c r="FA27" i="29"/>
  <c r="DW41" i="29"/>
  <c r="DV23" i="29"/>
  <c r="DV52" i="29"/>
  <c r="FA29" i="29"/>
  <c r="FA41" i="29"/>
  <c r="FA25" i="29"/>
  <c r="DW24" i="29"/>
  <c r="FA21" i="29"/>
  <c r="FA57" i="29"/>
  <c r="DW55" i="29"/>
  <c r="DW62" i="29"/>
  <c r="EZ11" i="29"/>
  <c r="EZ32" i="29"/>
  <c r="FA24" i="29"/>
  <c r="DW17" i="29"/>
  <c r="XN3" i="2"/>
  <c r="AD8" i="32"/>
  <c r="DT20" i="29"/>
  <c r="FA16" i="29"/>
  <c r="FA18" i="29"/>
  <c r="DU4" i="29"/>
  <c r="DU51" i="29"/>
  <c r="FA12" i="29"/>
  <c r="FA40" i="29"/>
  <c r="DW12" i="29"/>
  <c r="DW27" i="29"/>
  <c r="DW43" i="29"/>
  <c r="FA43" i="29"/>
  <c r="ZY5" i="2"/>
  <c r="YT5" i="2"/>
  <c r="EZ98" i="29" s="1"/>
  <c r="XN100" i="2"/>
  <c r="UB3" i="2"/>
  <c r="ABD67" i="2"/>
  <c r="ABD3" i="2" s="1"/>
  <c r="XP5" i="2"/>
  <c r="DV98" i="29" s="1"/>
  <c r="YR100" i="2"/>
  <c r="YR3" i="2"/>
  <c r="AC28" i="32"/>
  <c r="AB29" i="32"/>
  <c r="C11" i="27"/>
  <c r="E11" i="27" s="1"/>
  <c r="YV83" i="2"/>
  <c r="AAA83" i="2"/>
  <c r="EZ23" i="29"/>
  <c r="EX38" i="29"/>
  <c r="EZ4" i="29"/>
  <c r="DT38" i="29"/>
  <c r="DV4" i="29"/>
  <c r="AAA95" i="2"/>
  <c r="YV95" i="2"/>
  <c r="AAA91" i="2"/>
  <c r="EW100" i="29"/>
  <c r="EW3" i="29" s="1"/>
  <c r="DS100" i="29"/>
  <c r="DS3" i="29" s="1"/>
  <c r="YV46" i="2"/>
  <c r="AAA63" i="2"/>
  <c r="AAA46" i="2"/>
  <c r="YV63" i="2"/>
  <c r="YV54" i="2"/>
  <c r="AAA86" i="2"/>
  <c r="YV33" i="2"/>
  <c r="YV69" i="2"/>
  <c r="YV80" i="2"/>
  <c r="FB80" i="29" s="1"/>
  <c r="AAA80" i="2"/>
  <c r="AAA54" i="2"/>
  <c r="AAA66" i="2"/>
  <c r="YV66" i="2"/>
  <c r="AAA33" i="2"/>
  <c r="YV65" i="2"/>
  <c r="AAA65" i="2"/>
  <c r="YV86" i="2"/>
  <c r="AAA70" i="2"/>
  <c r="YV70" i="2"/>
  <c r="AAA69" i="2"/>
  <c r="AAA77" i="2"/>
  <c r="YV77" i="2"/>
  <c r="AAA73" i="2"/>
  <c r="YV73" i="2"/>
  <c r="YV7" i="2"/>
  <c r="AAA7" i="2"/>
  <c r="AAA72" i="2"/>
  <c r="YV72" i="2"/>
  <c r="YV47" i="2"/>
  <c r="YV91" i="2"/>
  <c r="FB29" i="29" s="1"/>
  <c r="AAA87" i="2"/>
  <c r="YV93" i="2"/>
  <c r="AAA93" i="2"/>
  <c r="YV8" i="2"/>
  <c r="FB12" i="29" s="1"/>
  <c r="AAA56" i="2"/>
  <c r="YV87" i="2"/>
  <c r="YV14" i="2"/>
  <c r="YV56" i="2"/>
  <c r="FB30" i="29" s="1"/>
  <c r="YV75" i="2"/>
  <c r="AAA8" i="2"/>
  <c r="AAA14" i="2"/>
  <c r="AAA75" i="2"/>
  <c r="AAA47" i="2"/>
  <c r="YV34" i="2"/>
  <c r="YV94" i="2"/>
  <c r="YU61" i="2"/>
  <c r="FA61" i="29" s="1"/>
  <c r="YU68" i="2"/>
  <c r="FA86" i="29" s="1"/>
  <c r="AAA79" i="2"/>
  <c r="AAA89" i="2"/>
  <c r="AAA85" i="2"/>
  <c r="AAA96" i="2"/>
  <c r="AAA92" i="2"/>
  <c r="YV71" i="2"/>
  <c r="FB37" i="29" s="1"/>
  <c r="AAA97" i="2"/>
  <c r="YV6" i="2"/>
  <c r="YU60" i="2"/>
  <c r="FA50" i="29" s="1"/>
  <c r="AAA84" i="2"/>
  <c r="YV82" i="2"/>
  <c r="YV16" i="2"/>
  <c r="AAA15" i="2"/>
  <c r="YV15" i="2"/>
  <c r="YV97" i="2"/>
  <c r="AAA71" i="2"/>
  <c r="YV85" i="2"/>
  <c r="YV92" i="2"/>
  <c r="YV96" i="2"/>
  <c r="AAA16" i="2"/>
  <c r="AAA82" i="2"/>
  <c r="YV89" i="2"/>
  <c r="YV84" i="2"/>
  <c r="FB85" i="29" s="1"/>
  <c r="YV79" i="2"/>
  <c r="ZZ68" i="2"/>
  <c r="AAA6" i="2"/>
  <c r="ZZ61" i="2"/>
  <c r="AAA34" i="2"/>
  <c r="ZZ60" i="2"/>
  <c r="AAA94" i="2"/>
  <c r="YS67" i="2"/>
  <c r="ZX67" i="2"/>
  <c r="ZX3" i="2" s="1"/>
  <c r="SW5" i="2"/>
  <c r="ABF5" i="2" s="1"/>
  <c r="SW61" i="2"/>
  <c r="ABF61" i="2" s="1"/>
  <c r="SW60" i="2"/>
  <c r="ABF60" i="2" s="1"/>
  <c r="WL60" i="2"/>
  <c r="XQ60" i="2" s="1"/>
  <c r="DW11" i="29" s="1"/>
  <c r="WL61" i="2"/>
  <c r="XQ61" i="2" s="1"/>
  <c r="DW58" i="29" s="1"/>
  <c r="WL68" i="2"/>
  <c r="XQ68" i="2" s="1"/>
  <c r="SW68" i="2"/>
  <c r="ABF68" i="2" s="1"/>
  <c r="WL5" i="2"/>
  <c r="XO67" i="2"/>
  <c r="DU88" i="29" s="1"/>
  <c r="RR67" i="2"/>
  <c r="RR3" i="2" s="1"/>
  <c r="WK67" i="2"/>
  <c r="WK3" i="2" s="1"/>
  <c r="SV67" i="2"/>
  <c r="SV3" i="2" s="1"/>
  <c r="DW61" i="29" l="1"/>
  <c r="DW79" i="29"/>
  <c r="FA79" i="29"/>
  <c r="EY10" i="29"/>
  <c r="EY88" i="29"/>
  <c r="DU67" i="29"/>
  <c r="DU10" i="29"/>
  <c r="DW73" i="29"/>
  <c r="FA73" i="29"/>
  <c r="FA60" i="29"/>
  <c r="DW60" i="29"/>
  <c r="EY68" i="29"/>
  <c r="EY67" i="29"/>
  <c r="DU90" i="29"/>
  <c r="DU68" i="29"/>
  <c r="DW84" i="29"/>
  <c r="FA42" i="29"/>
  <c r="EZ95" i="29"/>
  <c r="DW42" i="29"/>
  <c r="FA84" i="29"/>
  <c r="DV95" i="29"/>
  <c r="DW44" i="29"/>
  <c r="FA44" i="29"/>
  <c r="EY56" i="29"/>
  <c r="EY90" i="29"/>
  <c r="FA92" i="29"/>
  <c r="DW92" i="29"/>
  <c r="FA48" i="29"/>
  <c r="DW48" i="29"/>
  <c r="DU74" i="29"/>
  <c r="DU56" i="29"/>
  <c r="EY53" i="29"/>
  <c r="EY74" i="29"/>
  <c r="FA75" i="29"/>
  <c r="FA82" i="29"/>
  <c r="DW75" i="29"/>
  <c r="EZ96" i="29"/>
  <c r="DW82" i="29"/>
  <c r="DV96" i="29"/>
  <c r="DW8" i="29"/>
  <c r="FA8" i="29"/>
  <c r="DW86" i="29"/>
  <c r="DU81" i="29"/>
  <c r="DU53" i="29"/>
  <c r="FA63" i="29"/>
  <c r="DW46" i="29"/>
  <c r="FB15" i="29"/>
  <c r="DV97" i="29"/>
  <c r="EY93" i="29"/>
  <c r="EY81" i="29"/>
  <c r="FA46" i="29"/>
  <c r="DW63" i="29"/>
  <c r="EZ97" i="29"/>
  <c r="FA72" i="29"/>
  <c r="DU33" i="29"/>
  <c r="DU93" i="29"/>
  <c r="DW72" i="29"/>
  <c r="FA64" i="29"/>
  <c r="YV88" i="2"/>
  <c r="AAA88" i="2"/>
  <c r="EY34" i="29"/>
  <c r="EY33" i="29"/>
  <c r="DW64" i="29"/>
  <c r="EZ94" i="29"/>
  <c r="EZ6" i="29"/>
  <c r="DU5" i="29"/>
  <c r="DU34" i="29"/>
  <c r="FB47" i="29"/>
  <c r="DV94" i="29"/>
  <c r="DV6" i="29"/>
  <c r="RR100" i="2"/>
  <c r="FB70" i="29"/>
  <c r="FB89" i="29"/>
  <c r="FB65" i="29"/>
  <c r="FB66" i="29"/>
  <c r="FB71" i="29"/>
  <c r="FB31" i="29"/>
  <c r="EY14" i="29"/>
  <c r="EY5" i="29"/>
  <c r="FB54" i="29"/>
  <c r="FB77" i="29"/>
  <c r="FB69" i="29"/>
  <c r="FB83" i="29"/>
  <c r="FA91" i="29"/>
  <c r="DW91" i="29"/>
  <c r="XO100" i="2"/>
  <c r="DU14" i="29"/>
  <c r="FA52" i="29"/>
  <c r="FA58" i="29"/>
  <c r="DW50" i="29"/>
  <c r="EZ51" i="29"/>
  <c r="EZ7" i="29"/>
  <c r="FB28" i="29"/>
  <c r="ZZ5" i="2"/>
  <c r="DV7" i="29"/>
  <c r="FB36" i="29"/>
  <c r="FB9" i="29"/>
  <c r="FB16" i="29"/>
  <c r="FB26" i="29"/>
  <c r="FB43" i="29"/>
  <c r="AD28" i="32"/>
  <c r="FB18" i="29"/>
  <c r="FB39" i="29"/>
  <c r="FB35" i="29"/>
  <c r="FB55" i="29"/>
  <c r="DV51" i="29"/>
  <c r="FB40" i="29"/>
  <c r="FA49" i="29"/>
  <c r="FB87" i="29"/>
  <c r="DW32" i="29"/>
  <c r="FB22" i="29"/>
  <c r="FB19" i="29"/>
  <c r="FB24" i="29"/>
  <c r="FB41" i="29"/>
  <c r="FB62" i="29"/>
  <c r="XO3" i="2"/>
  <c r="AE8" i="32"/>
  <c r="C5" i="27" s="1"/>
  <c r="DU20" i="29"/>
  <c r="DW49" i="29"/>
  <c r="FA11" i="29"/>
  <c r="FA32" i="29"/>
  <c r="FB17" i="29"/>
  <c r="FB21" i="29"/>
  <c r="FB57" i="29"/>
  <c r="DW23" i="29"/>
  <c r="DW52" i="29"/>
  <c r="YS3" i="2"/>
  <c r="EY20" i="29"/>
  <c r="FB13" i="29"/>
  <c r="FB59" i="29"/>
  <c r="FB25" i="29"/>
  <c r="FB27" i="29"/>
  <c r="YU5" i="2"/>
  <c r="FA98" i="29" s="1"/>
  <c r="YS100" i="2"/>
  <c r="XQ5" i="2"/>
  <c r="DW97" i="29" s="1"/>
  <c r="ABE67" i="2"/>
  <c r="ABE3" i="2" s="1"/>
  <c r="AC29" i="32"/>
  <c r="FA23" i="29"/>
  <c r="EY38" i="29"/>
  <c r="FA4" i="29"/>
  <c r="DU38" i="29"/>
  <c r="DW4" i="29"/>
  <c r="EX100" i="29"/>
  <c r="EX3" i="29" s="1"/>
  <c r="DT100" i="29"/>
  <c r="DT3" i="29" s="1"/>
  <c r="YV68" i="2"/>
  <c r="FB86" i="29" s="1"/>
  <c r="YV60" i="2"/>
  <c r="FB11" i="29" s="1"/>
  <c r="YV61" i="2"/>
  <c r="AAA68" i="2"/>
  <c r="AAA60" i="2"/>
  <c r="YT67" i="2"/>
  <c r="ZY67" i="2"/>
  <c r="ZY3" i="2" s="1"/>
  <c r="AAA61" i="2"/>
  <c r="XP67" i="2"/>
  <c r="SW67" i="2"/>
  <c r="SW3" i="2" s="1"/>
  <c r="WL67" i="2"/>
  <c r="WL3" i="2" s="1"/>
  <c r="FB61" i="29" l="1"/>
  <c r="FB79" i="29"/>
  <c r="DV10" i="29"/>
  <c r="DV88" i="29"/>
  <c r="EZ10" i="29"/>
  <c r="EZ88" i="29"/>
  <c r="FB73" i="29"/>
  <c r="FB60" i="29"/>
  <c r="DV68" i="29"/>
  <c r="DV67" i="29"/>
  <c r="EZ68" i="29"/>
  <c r="EZ67" i="29"/>
  <c r="FB84" i="29"/>
  <c r="DW95" i="29"/>
  <c r="FB42" i="29"/>
  <c r="FA95" i="29"/>
  <c r="FB44" i="29"/>
  <c r="EZ56" i="29"/>
  <c r="EZ90" i="29"/>
  <c r="DV56" i="29"/>
  <c r="DV90" i="29"/>
  <c r="FB92" i="29"/>
  <c r="FB48" i="29"/>
  <c r="EZ53" i="29"/>
  <c r="EZ74" i="29"/>
  <c r="DV53" i="29"/>
  <c r="DV74" i="29"/>
  <c r="FB75" i="29"/>
  <c r="FA96" i="29"/>
  <c r="DW96" i="29"/>
  <c r="FB82" i="29"/>
  <c r="FB8" i="29"/>
  <c r="DV93" i="29"/>
  <c r="DV81" i="29"/>
  <c r="FB46" i="29"/>
  <c r="EZ93" i="29"/>
  <c r="EZ81" i="29"/>
  <c r="FB63" i="29"/>
  <c r="FA97" i="29"/>
  <c r="FB72" i="29"/>
  <c r="FB64" i="29"/>
  <c r="DW6" i="29"/>
  <c r="DW98" i="29"/>
  <c r="DV34" i="29"/>
  <c r="DV33" i="29"/>
  <c r="EZ34" i="29"/>
  <c r="EZ33" i="29"/>
  <c r="FA94" i="29"/>
  <c r="FA6" i="29"/>
  <c r="D37" i="27"/>
  <c r="D38" i="27" s="1"/>
  <c r="FB91" i="29"/>
  <c r="AF8" i="32"/>
  <c r="C28" i="27" s="1"/>
  <c r="DV5" i="29"/>
  <c r="EZ14" i="29"/>
  <c r="EZ5" i="29"/>
  <c r="DW7" i="29"/>
  <c r="DW94" i="29"/>
  <c r="FB50" i="29"/>
  <c r="AE28" i="32"/>
  <c r="FA51" i="29"/>
  <c r="FA7" i="29"/>
  <c r="XP100" i="2"/>
  <c r="DV14" i="29"/>
  <c r="FB52" i="29"/>
  <c r="FB58" i="29"/>
  <c r="AD29" i="32"/>
  <c r="C39" i="27"/>
  <c r="FB49" i="29"/>
  <c r="YT3" i="2"/>
  <c r="EZ20" i="29"/>
  <c r="FB32" i="29"/>
  <c r="YV5" i="2"/>
  <c r="FB98" i="29" s="1"/>
  <c r="DW51" i="29"/>
  <c r="XP3" i="2"/>
  <c r="DV20" i="29"/>
  <c r="YT100" i="2"/>
  <c r="AAA5" i="2"/>
  <c r="ABF67" i="2"/>
  <c r="ABF3" i="2" s="1"/>
  <c r="FB23" i="29"/>
  <c r="EZ38" i="29"/>
  <c r="FB4" i="29"/>
  <c r="DV38" i="29"/>
  <c r="DU100" i="29"/>
  <c r="DU3" i="29" s="1"/>
  <c r="EY100" i="29"/>
  <c r="EY3" i="29" s="1"/>
  <c r="YU67" i="2"/>
  <c r="FA88" i="29" s="1"/>
  <c r="ZZ67" i="2"/>
  <c r="ZZ3" i="2" s="1"/>
  <c r="XQ67" i="2"/>
  <c r="DW88" i="29" s="1"/>
  <c r="D5" i="27" l="1"/>
  <c r="E5" i="27" s="1"/>
  <c r="D28" i="27"/>
  <c r="E28" i="27" s="1"/>
  <c r="DW67" i="29"/>
  <c r="DW10" i="29"/>
  <c r="FA67" i="29"/>
  <c r="FA10" i="29"/>
  <c r="DW90" i="29"/>
  <c r="DW68" i="29"/>
  <c r="FA90" i="29"/>
  <c r="FA68" i="29"/>
  <c r="FB95" i="29"/>
  <c r="DW74" i="29"/>
  <c r="DW56" i="29"/>
  <c r="FA74" i="29"/>
  <c r="FA56" i="29"/>
  <c r="FB96" i="29"/>
  <c r="DW81" i="29"/>
  <c r="DW53" i="29"/>
  <c r="FA81" i="29"/>
  <c r="FA53" i="29"/>
  <c r="FB97" i="29"/>
  <c r="DW33" i="29"/>
  <c r="DW93" i="29"/>
  <c r="FA33" i="29"/>
  <c r="FA93" i="29"/>
  <c r="FB94" i="29"/>
  <c r="FB6" i="29"/>
  <c r="XQ100" i="2"/>
  <c r="DW34" i="29"/>
  <c r="FA5" i="29"/>
  <c r="FA34" i="29"/>
  <c r="D32" i="27"/>
  <c r="D31" i="27"/>
  <c r="E30" i="27"/>
  <c r="C31" i="27"/>
  <c r="AF28" i="32"/>
  <c r="D33" i="27" s="1"/>
  <c r="DW14" i="29"/>
  <c r="DW5" i="29"/>
  <c r="C32" i="27"/>
  <c r="FB51" i="29"/>
  <c r="FB7" i="29"/>
  <c r="YU100" i="2"/>
  <c r="FA14" i="29"/>
  <c r="AE29" i="32"/>
  <c r="E37" i="27"/>
  <c r="YU3" i="2"/>
  <c r="FA20" i="29"/>
  <c r="XQ3" i="2"/>
  <c r="DW20" i="29"/>
  <c r="FA38" i="29"/>
  <c r="DW38" i="29"/>
  <c r="EZ100" i="29"/>
  <c r="EZ3" i="29" s="1"/>
  <c r="DV100" i="29"/>
  <c r="DV3" i="29" s="1"/>
  <c r="YV67" i="2"/>
  <c r="FB88" i="29" s="1"/>
  <c r="AAA67" i="2"/>
  <c r="AAA3" i="2" s="1"/>
  <c r="FB67" i="29" l="1"/>
  <c r="FB10" i="29"/>
  <c r="FB90" i="29"/>
  <c r="FB68" i="29"/>
  <c r="FB74" i="29"/>
  <c r="FB56" i="29"/>
  <c r="FB81" i="29"/>
  <c r="FB53" i="29"/>
  <c r="FB33" i="29"/>
  <c r="FB93" i="29"/>
  <c r="YV100" i="2"/>
  <c r="FB34" i="29"/>
  <c r="E32" i="27"/>
  <c r="E31" i="27"/>
  <c r="FB14" i="29"/>
  <c r="FB5" i="29"/>
  <c r="C33" i="27"/>
  <c r="E33" i="27" s="1"/>
  <c r="AF29" i="32"/>
  <c r="C34" i="27" s="1"/>
  <c r="D34" i="27"/>
  <c r="D39" i="27"/>
  <c r="E39" i="27" s="1"/>
  <c r="E38" i="27"/>
  <c r="YV3" i="2"/>
  <c r="FB20" i="29"/>
  <c r="FB38" i="29"/>
  <c r="FA100" i="29"/>
  <c r="FA3" i="29" s="1"/>
  <c r="DW100" i="29"/>
  <c r="DW3" i="29" s="1"/>
  <c r="E34" i="27" l="1"/>
  <c r="FB100" i="29"/>
  <c r="FB3" i="29" s="1"/>
</calcChain>
</file>

<file path=xl/comments1.xml><?xml version="1.0" encoding="utf-8"?>
<comments xmlns="http://schemas.openxmlformats.org/spreadsheetml/2006/main">
  <authors>
    <author>Автор</author>
  </authors>
  <commentList>
    <comment ref="D14" authorId="0" shapeId="0">
      <text>
        <r>
          <rPr>
            <b/>
            <sz val="9"/>
            <color indexed="81"/>
            <rFont val="Tahoma"/>
            <family val="2"/>
            <charset val="204"/>
          </rPr>
          <t>-:второй ПУ</t>
        </r>
        <r>
          <rPr>
            <sz val="9"/>
            <color indexed="81"/>
            <rFont val="Tahoma"/>
            <family val="2"/>
            <charset val="204"/>
          </rPr>
          <t xml:space="preserve">
1006181</t>
        </r>
      </text>
    </comment>
    <comment ref="D52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второй узел пуст</t>
        </r>
      </text>
    </comment>
    <comment ref="D89" authorId="0" shapeId="0">
      <text>
        <r>
          <rPr>
            <b/>
            <sz val="9"/>
            <color indexed="81"/>
            <rFont val="Tahoma"/>
            <family val="2"/>
            <charset val="204"/>
          </rPr>
          <t>-:ВТОРОЙ ПУ</t>
        </r>
        <r>
          <rPr>
            <sz val="9"/>
            <color indexed="81"/>
            <rFont val="Tahoma"/>
            <family val="2"/>
            <charset val="204"/>
          </rPr>
          <t xml:space="preserve">
1303195</t>
        </r>
      </text>
    </comment>
    <comment ref="D97" authorId="0" shapeId="0">
      <text>
        <r>
          <rPr>
            <sz val="9"/>
            <color indexed="81"/>
            <rFont val="Tahoma"/>
            <family val="2"/>
            <charset val="204"/>
          </rPr>
          <t xml:space="preserve">второй ПУ
</t>
        </r>
      </text>
    </comment>
  </commentList>
</comments>
</file>

<file path=xl/sharedStrings.xml><?xml version="1.0" encoding="utf-8"?>
<sst xmlns="http://schemas.openxmlformats.org/spreadsheetml/2006/main" count="1079" uniqueCount="326">
  <si>
    <t>Район</t>
  </si>
  <si>
    <t>Наименование учреждения</t>
  </si>
  <si>
    <t>ИНН</t>
  </si>
  <si>
    <t>Номер ПУ</t>
  </si>
  <si>
    <t>А</t>
  </si>
  <si>
    <t>Муниципальное бюджетное дошкольное образовательное учреждение «Детский сад комбинированного вида № 17 г. Алексеевка Белгородской области»</t>
  </si>
  <si>
    <t>Муниципальное автономное учреждение «Спортивный парк «Алексеевский» Алексеевского района Белгородской области, Спортивный Центр.</t>
  </si>
  <si>
    <t>Муниципальное автономное учреждение «Спортивный парк «Алексеевский» Алексеевского района Белгородской области, Ледовый Дворец.</t>
  </si>
  <si>
    <t>Муниципальное автономное учреждение «Спортивный парк «Алексеевский» Алексеевского района Белгородской области, Водный Бассейн "Волна".</t>
  </si>
  <si>
    <t>Гр</t>
  </si>
  <si>
    <t>Муниципальное бюджетное общеобразовательное учреждение «Средняя общеобразовательная школа им. В.Г. Шухова» города Грайворона  Грайворонского района Белгородской области</t>
  </si>
  <si>
    <t>Муниципальное бюджетное общеобразовательное учреждение «Горьковская основная общеобразовательная школа» Грайворонского района Белгородской области</t>
  </si>
  <si>
    <t>К</t>
  </si>
  <si>
    <t>Областное государственное бюджетное общеобразовательное учреждение «Мелиховская средняя общеобразовательная школа» Белгородской области»</t>
  </si>
  <si>
    <t>НО</t>
  </si>
  <si>
    <t>Областное государственное автономное профессиональное образовательное учреждение «Новооскольский колледж»</t>
  </si>
  <si>
    <t>Муниципальное бюджетное общеобразовательное учреждение «Средняя общеобразовательная школа № 4 г. Новый Оскол Белгородской области»</t>
  </si>
  <si>
    <t>Муниципальное бюджетное  общеобразовательное учреждение «Новобезгинская средняя общеобразовательная школа Новооскольского района Белгородской области»</t>
  </si>
  <si>
    <t>Областное государственное бюджетное общеобразовательное учреждение «Новооскольская средняя общеобразовательная школа с углубленным изучением отдельных предметов» Белгородской области</t>
  </si>
  <si>
    <t>Рак.</t>
  </si>
  <si>
    <t>Муниципальное общеобразовательное учреждение «Ракитянская средняя общеобразовательная школа № 3 имени Н.Н. Федутенко» Ракитянского района Белгородской области</t>
  </si>
  <si>
    <t>СО</t>
  </si>
  <si>
    <t>Муниципальное бюджетное дошкольное образовательное учреждение детский сад №2 «Колокольчик» Старооскольского городского округа</t>
  </si>
  <si>
    <t>Муниципальное бюджетное дошкольное образовательное учреждение детский сад № 10 «Светлячок» Старооскольского городского округа</t>
  </si>
  <si>
    <t>Муниципальное автономное дошкольное образовательное учреждение детский сад № 11 «Звездочка» Старооскольского городского округа</t>
  </si>
  <si>
    <t>Муниципальное бюджетное дошкольное образовательное учреждение детский сад № 15 «Дюймовочка» Старооскольского городского округа</t>
  </si>
  <si>
    <t>Муниципальное бюджетное дошкольное образовательное учреждение детский сад № 19 «Родничок» Старооскольского городского округа</t>
  </si>
  <si>
    <t>Муниципальное бюджетное дошкольное образовательное учреждение детский сад № 26 «Солнышко» Старооскольского городского округа</t>
  </si>
  <si>
    <t>Муниципальное бюджетное дошкольное образовательное учреждение детский сад № 28 «Ладушки» Старооскольского городского округа</t>
  </si>
  <si>
    <t>Муниципальное бюджетное дошкольное образовательное учреждение детский сад № 29 «Рябинушка» Старооскольского городского округа</t>
  </si>
  <si>
    <t>Муниципальное бюджетное дошкольное образовательное учреждение детский сад № 31 «Журавлик» Старооскольского городского округа</t>
  </si>
  <si>
    <t>Муниципальное бюджетное дошкольное образовательное учреждение детский сад № 32 «Дружные ребята» Старооскольского городского округа</t>
  </si>
  <si>
    <t>Муниципальное бюджетное дошкольное образовательное учреждение детский сад № 33 «Снежанка» Старооскольского городского округа</t>
  </si>
  <si>
    <t>Муниципальное бюджетное дошкольное образовательное учреждение детский сад № 37 «Соловушка» Старооскольского городского округа</t>
  </si>
  <si>
    <t>Муниципальное бюджетное дошкольное образовательное учреждение детский сад № 41 «Семицветик» Старооскольского городского округа</t>
  </si>
  <si>
    <t>Муниципальное бюджетное дошкольное образовательное учреждение детский сад № 45 «Росинка» Старооскольского городского округа</t>
  </si>
  <si>
    <t>Муниципальное бюджетное дошкольное образовательное учреждение детский сад № 52 «Ласточка» Старооскольского городского округа</t>
  </si>
  <si>
    <t>Муниципальное бюджетное дошкольное образовательное учреждение детский сад № 57 «Радуга» Старооскольского городского округа</t>
  </si>
  <si>
    <t>Муниципальное бюджетное дошкольное образовательное учреждение детский сад № 62 «Золотой улей» Старооскольского городского округа</t>
  </si>
  <si>
    <t>Муниципальное бюджетное дошкольное образовательное учреждение детский сад № 63 «Машенька» Старооскольского городского округа</t>
  </si>
  <si>
    <t>Муниципальное бюджетное дошкольное образовательное учреждение детский сад № 64 «Искорка» Старооскольского городского округа</t>
  </si>
  <si>
    <t>Муниципальное бюджетное дошкольное образовательное учреждение детский сад № 65 «Колосок» Старооскольского городского округа</t>
  </si>
  <si>
    <t>Муниципальное бюджетное дошкольное образовательное учреждение детский сад № 66 «Журавушка» Старооскольского городского округа</t>
  </si>
  <si>
    <t>Муниципальное бюджетное дошкольное образовательное учреждение детский сад № 67 «Аистёнок» Старооскольского городского округа</t>
  </si>
  <si>
    <t>Муниципальное автономное дошкольное образовательное учреждение детский сад № 69 «Ладушки» Старооскольского городского округа</t>
  </si>
  <si>
    <t>Муниципальное бюджетное дошкольное образовательное учреждение детский сад № 71 «Почемучка» Старооскольского городского округа</t>
  </si>
  <si>
    <t>Муниципальное бюджетное дошкольное образовательное учреждение детский сад № 72 «Акварель» Старооскольского городского округа</t>
  </si>
  <si>
    <t>Муниципальное бюджетное общеобразовательное учреждение «Основная общеобразовательная школа № 2»</t>
  </si>
  <si>
    <t>Муниципальное бюджетное общеобразовательное учреждение «Средняя общеобразовательная школа № 5 с углубленным изучением отдельных предметов»</t>
  </si>
  <si>
    <t>Муниципальное бюджетное общеобразовательное учреждение «Основная общеобразовательная школа № 8»</t>
  </si>
  <si>
    <t>Муниципальное бюджетное общеобразовательное учреждение «Основная общеобразовательная школа № 9»</t>
  </si>
  <si>
    <t>Муниципальное бюджетное общеобразовательное учреждение «Средняя общеобразовательная школа № 12 с углубленным изучением отдельных предметов»</t>
  </si>
  <si>
    <t>Муниципальное бюджетное общеобразовательное учреждение «Средняя общеобразовательная школа № 14» имени А.М. Мамонова</t>
  </si>
  <si>
    <t>Муниципальное бюджетное общеобразовательное учреждение «Основная общеобразовательная школа № 15»</t>
  </si>
  <si>
    <t>Муниципальное бюджетное общеобразовательное учреждение «Средняя общеобразовательная школа № 30»</t>
  </si>
  <si>
    <t>Муниципальное бюджетное общеобразовательное учреждение «Начальная общеобразовательная школа № 31»</t>
  </si>
  <si>
    <t>Муниципальное автономное общеобразовательное учреждение «Средняя общеобразовательная школа № 40»</t>
  </si>
  <si>
    <t>Муниципальное бюджетное общеобразовательное учреждение «Средняя общеобразовательная Городищенская школа с углубленным изучением отдельных предметов»</t>
  </si>
  <si>
    <t>Муниципальное бюджетное общеобразовательное учреждение «Средняя общеобразовательная Ивановская школа»</t>
  </si>
  <si>
    <t>Муниципальное бюджетное общеобразовательное учреждение «Основная общеобразовательная Крутовская школа»</t>
  </si>
  <si>
    <t>Муниципальное бюджетное общеобразовательное учреждение «Центр образования «Перспектива» Старооскольского городского округа</t>
  </si>
  <si>
    <t>Муниципальное бюджетное общеобразовательное учреждение «Средняя общеобразовательная Шаталовская школа»</t>
  </si>
  <si>
    <t>Муниципальное бюджетное учреждение дополнительного образования «Центр детского (юношеского) технического творчества № 2»</t>
  </si>
  <si>
    <t>Областное государственное автономное профессиональное образовательное учреждение «Старооскольский техникум агробизнеса, кооперации и сервиса»</t>
  </si>
  <si>
    <t>Областное государственное автономное профессиональное образовательное учреждение «Старооскольский педагогический колледж»</t>
  </si>
  <si>
    <t>Ч</t>
  </si>
  <si>
    <t>Муниципальное бюджетное образовательное учреждение «Средняя общеобразовательная школа № 2» п. Чернянка Белгородской области</t>
  </si>
  <si>
    <t>Муниципальное бюджетное образовательное учреждение «Средняя общеобразовательная школа № 3» п. Чернянка Белгородской области</t>
  </si>
  <si>
    <t>Областное государственное бюджетное общеобразовательное учреждение «Средняя общеобразовательная школа № 4 п. Чернянка Белгородской области»</t>
  </si>
  <si>
    <t>Ш</t>
  </si>
  <si>
    <t>Муниципальное бюджетное общеобразовательное учреждение «Большетроицкая средняя общеобразовательная школа Шебекинского района Белгородской области»</t>
  </si>
  <si>
    <t>Муниципальное бюджетное общеобразовательное учреждение «Графовская средняя общеобразовательная школа Шебекинского района Белгородской области»</t>
  </si>
  <si>
    <t>Муниципальное бюджетное общеобразовательное учреждение «Средняя общеобразовательная школа № 2 г. Шебекино Белгородской области»</t>
  </si>
  <si>
    <t>Муниципальное бюджетное общеобразовательное учреждение «Средняя общеобразовательная школа № 4 г. Шебекино Белгородской области»</t>
  </si>
  <si>
    <t>Муниципальное бюджетное общеобразовательное учреждение «Средняя общеобразовательная школа № 6 г. Шебекино Белгородской области»</t>
  </si>
  <si>
    <t>Белгород</t>
  </si>
  <si>
    <t>Муниципальное бюджетное дошкольное образовательное учреждение детский сад комбинированного вида № 1 г. Белгорода</t>
  </si>
  <si>
    <t>Муниципальное бюджетное дошкольное образовательное учреждение детский сад общеразвивающего вида № 35 г. Белгорода</t>
  </si>
  <si>
    <t>Муниципальное бюджетное дошкольное образовательное учреждение детский сад комбинированного вида № 48 «Вишенка» г. Белгорода</t>
  </si>
  <si>
    <t>Муниципальное бюджетное дошкольное образовательное учреждение детский сад комбинированного вида № 52 г. Белгорода</t>
  </si>
  <si>
    <t>3123025762</t>
  </si>
  <si>
    <t>Муниципальное бюджетное дошкольное образовательное учреждение детский сад общеразвивающего вида № 56 «Солнышко» г. Белгорода</t>
  </si>
  <si>
    <t>Муниципальное бюджетное дошкольное образовательное учреждение детский сад комбинированного вида № 60 г. Белгорода</t>
  </si>
  <si>
    <t>3123025770</t>
  </si>
  <si>
    <t>Муниципальное бюджетное дошкольное образовательное учреждение детский сад комбинированного вида № 68 г. Белгорода</t>
  </si>
  <si>
    <t>3123025610</t>
  </si>
  <si>
    <t>Муниципальное бюджетное дошкольное образовательное учреждение детский сад № 70 «Центр развития ребенка «Светлячок» г.Белгорода</t>
  </si>
  <si>
    <t>Муниципальное бюджетное дошкольное образовательное учреждение детский сад № 75 «Центр развития ребенка» г. Белгорода</t>
  </si>
  <si>
    <t>Муниципальное автономное дошкольное образовательное учреждение детский сад общеразвивающего вида № 78 «Гномик» г. Белгорода</t>
  </si>
  <si>
    <t>3123026195</t>
  </si>
  <si>
    <t>Муниципальное бюджетное дошкольное образовательное учреждение детский сад комбинированного вида № 81 г. Белгород</t>
  </si>
  <si>
    <t>3123025890</t>
  </si>
  <si>
    <t>Муниципальное бюджетное дошкольное образовательное учреждение детский сад № 88 «Центр развития ребенка «Улыбка» г. Белгорода</t>
  </si>
  <si>
    <t>Муниципальное бюджетное общеобразовательное учреждение «Гимназия № 2» г. Белгорода</t>
  </si>
  <si>
    <t>Муниципальное бюджетное общеобразовательное учреждение «Гимназия № 5» г. Белгорода</t>
  </si>
  <si>
    <t>3123021327</t>
  </si>
  <si>
    <t>Муниципальное бюджетное общеобразовательное учреждение «Лицей № 10» г. Белгорода</t>
  </si>
  <si>
    <t>Муниципальное бюджетное общеобразовательное учреждение «Лицей № 32» г. Белгорода</t>
  </si>
  <si>
    <t>Областное государственное автономное общеобразовательное учреждение «Шуховский лицей» Белгородской области</t>
  </si>
  <si>
    <t>Муниципальное бюджетное общеобразовательное учреждение «Средняя общеобразовательная школа № 13» г. Белгорода</t>
  </si>
  <si>
    <t>Муниципальное бюджетное общеобразовательное учреждение «Средняя общеобразовательная школа № 18» г. Белгорода</t>
  </si>
  <si>
    <t>Муниципальное бюджетное общеобразовательное учреждение «Средняя общеобразовательная школа № 21» г. Белгорода</t>
  </si>
  <si>
    <t>Муниципальное бюджетное общеобразовательное учреждение «Средняя общеобразовательная школа № 29» г. Белгорода им. Д.Б. Мурачева</t>
  </si>
  <si>
    <t>Муниципальное бюджетное общеобразовательное учреждение «Средняя общеобразовательная школа № 40» г. Белгорода</t>
  </si>
  <si>
    <t>Муниципальное бюджетное общеобразовательное учреждение «Средняя общеобразовательная школа № 45» г. Белгорода</t>
  </si>
  <si>
    <t>Муниципальное бюджетное общеобразовательное учреждение «Средняя общеобразовательная школа № 48» г. Белгорода</t>
  </si>
  <si>
    <t>Муниципальное бюджетное образовательное учреждение «Средняя общеобразовательная школа № 49 с углубленным изучением отдельных предметов» г. Белгорода</t>
  </si>
  <si>
    <t>Государственное бюджетное образовательное учреждение высшего образования «Белгородский государственный институт искусств и культуры»  (Королева)</t>
  </si>
  <si>
    <t>3124014001</t>
  </si>
  <si>
    <t>Государственное бюджетное образовательное учреждение высшего образования «Белгородский государственный институт искусств и культуры»  (Гражданский проспект)</t>
  </si>
  <si>
    <t>Государственное бюджетное учреждение культуры «Белгородская государственная филармония»</t>
  </si>
  <si>
    <t>Государственное бюджетное учреждение культуры «Белгородская государственная универсальная научная библиотека»</t>
  </si>
  <si>
    <t>3123025201</t>
  </si>
  <si>
    <t>№п/п</t>
  </si>
  <si>
    <t>-</t>
  </si>
  <si>
    <t>Б</t>
  </si>
  <si>
    <t>Готня</t>
  </si>
  <si>
    <t>Общество с ограниченной ответственностью "Клиника Сердца"</t>
  </si>
  <si>
    <t>23</t>
  </si>
  <si>
    <t>Метеостаниция</t>
  </si>
  <si>
    <t>tвнут. возд.</t>
  </si>
  <si>
    <t>Кол-во дней отчетного периода</t>
  </si>
  <si>
    <t>Продолжительность отопительного периода в базисном году, дней</t>
  </si>
  <si>
    <t>Тариф за отчетный период, руб.</t>
  </si>
  <si>
    <t>Базисная темп. наруж. воздуха за отчет. период</t>
  </si>
  <si>
    <t>Плановая экономия ТЭ в месяц по контракту (Гкал)</t>
  </si>
  <si>
    <t>Плановая экономия ТЭ в день по контракту (Гкал)</t>
  </si>
  <si>
    <t>Плановая экономия, приведенная к отчетному периоду, Гкал/мес</t>
  </si>
  <si>
    <t>Базис по потреблению ТЭ на ОВ, Гкал в мес. по контракту</t>
  </si>
  <si>
    <t>Базис по потреблению ТЭ на ГВС Гкал в мес. по контракту</t>
  </si>
  <si>
    <t xml:space="preserve">Базис по потреблению ТЭ на ОВ, Гкал/день </t>
  </si>
  <si>
    <t xml:space="preserve">Базис по потреблению ТЭ на ГВС Гкал/день </t>
  </si>
  <si>
    <t>Базис по потреблению ТЭ на ОВ, ,Гкал в мес.</t>
  </si>
  <si>
    <t>Базис по потреблению ТЭ на ГВС,Гкал в мес.</t>
  </si>
  <si>
    <t>Процент экономии Исполнителя</t>
  </si>
  <si>
    <t>1. Плановая экономия тепловой энергии, Гкал/день</t>
  </si>
  <si>
    <t>2. Плановая экономия тепловой энергии с нарастающим итогом, Гкал/дата</t>
  </si>
  <si>
    <t>3. Плановая сумма экономии по контракту, руб/день</t>
  </si>
  <si>
    <t>01. Данные из энергосервисного контракта</t>
  </si>
  <si>
    <t>02. Данные из энергосервисного контракта (расчетные)</t>
  </si>
  <si>
    <t>03. Данные, приведенные к отчетному периоду</t>
  </si>
  <si>
    <t>4. Плановая сумма экономии по контракту с нарастающим итогом, руб/дата</t>
  </si>
  <si>
    <t>7. Энергетический базис по потреблению тепловой энергии, Гкал/день</t>
  </si>
  <si>
    <r>
      <t xml:space="preserve">8. Фактическая температура за отчетный период, </t>
    </r>
    <r>
      <rPr>
        <b/>
        <sz val="12"/>
        <color theme="1"/>
        <rFont val="Calibri"/>
        <family val="2"/>
        <charset val="204"/>
      </rPr>
      <t>°</t>
    </r>
    <r>
      <rPr>
        <b/>
        <sz val="12"/>
        <color theme="1"/>
        <rFont val="Cambria"/>
        <family val="1"/>
        <charset val="204"/>
      </rPr>
      <t>С</t>
    </r>
  </si>
  <si>
    <t>16. Отклонение от плана с нарастающим итогом (экономия - план), руб.</t>
  </si>
  <si>
    <t>17. Неустойка (максимальная), руб.</t>
  </si>
  <si>
    <t>18. 10%</t>
  </si>
  <si>
    <t>19. Разница (неустойка максимальная - экономический эффект)</t>
  </si>
  <si>
    <t>20. Неустойка (фактическая), руб.</t>
  </si>
  <si>
    <t>21. Выручка, руб.</t>
  </si>
  <si>
    <t>22. Расход руб.</t>
  </si>
  <si>
    <t>№ п/п</t>
  </si>
  <si>
    <t>Белгородская обл, Алексеевский р-н, Алексеевка г, Мостовая ул, д. 35 (МАУ «Спортивный парк «Алексеевский» Алексеевского района (бассейн))</t>
  </si>
  <si>
    <t>Белгородская обл, Алексеевский р-н, Алексеевка г, Невский мкр, Спортивная ул, д. 54 (МАУ «Спортивный парк «Алексеевский» Алексеевского района (Ледовый дворец))</t>
  </si>
  <si>
    <t>Белгородская обл, Алексеевский р-н, Алексеевка г, Невский мкр, Спортивная ул, д. 54 (МАУ «Спортивный парк «Алексеевский» Алексеевского района (Здание спортивного центра))</t>
  </si>
  <si>
    <t>Белгородская обл, Белгород г, 1 Салюта б-р, д. 8 (МАНОУ «Шуховский лицей» г. Белгорода  (узел №1))</t>
  </si>
  <si>
    <t>Белгородская обл, Белгород г, Белгородского полка ул, д. 56А (ГБУК Белгородская Государственная Филармония)</t>
  </si>
  <si>
    <t>Белгородская обл, Белгород г, Горького ул, д. 26А (МБОУ «СОШ № 13» г. Белгорода)</t>
  </si>
  <si>
    <t>Белгородская обл, Белгород г, Гражданский пр-кт, д. 55 (ГБОУВО «БГИИК» Музыкальное училище)</t>
  </si>
  <si>
    <t>Белгородская обл, Белгород г, Губкина ул, д. 19 (МБДОУ д/с № 75 «Центр развития ребенка» г. Белгорода)</t>
  </si>
  <si>
    <t>Белгородская обл, Белгород г, Губкина ул, д. 23 (МБДОУ д/с общеразвивающего вида № 35 г. Белгорода)</t>
  </si>
  <si>
    <t>Белгородская обл, Белгород г, Губкина ул, д. 30 (МБДОУ Д/с комбинированного вида № 81 г. Белгород)</t>
  </si>
  <si>
    <t>Белгородская обл, Белгород г, Конева ул, д. 11 (МБОУ «СОШ № 49 с углубленным изучением отдельных предметов» г. Белгорода)</t>
  </si>
  <si>
    <t>Белгородская обл, Белгород г, Королева ул, д. 7 (ГБОУВО «БГИИК» (ПУ+Узел 1))</t>
  </si>
  <si>
    <t>Белгородская обл, Белгород г, Костюкова ул, д. 11А (МБОУ "Лицей №10". Начальная школа)</t>
  </si>
  <si>
    <t>Белгородская обл, Белгород г, Костюкова ул, д. 11Б (МБДОУ Д/с общеразвивающего вида № 56 «Солнышко» г. Белгорода)</t>
  </si>
  <si>
    <t>Белгородская обл, Белгород г, Костюкова ул, д. 4А (МБДОУ д/с комбинированного вида № 48 «Вишенка» г. Белгорода)</t>
  </si>
  <si>
    <t>Белгородская обл, Белгород г, Макаренко ул, д. 3А (МБДОУ д/с комбинированного вида № 52 г. Белгорода)</t>
  </si>
  <si>
    <t>Белгородская обл, Белгород г, Мичурина ул, д. 39 (МБОУ «Лицей № 32» г. Белгорода)</t>
  </si>
  <si>
    <t>Белгородская обл, Белгород г, Некрасова ул, д. 19 (МБОУ "ГИМНАЗИЯ № 2" г. Белгорода)</t>
  </si>
  <si>
    <t>Белгородская обл, Белгород г, Некрасова ул, д. 20А (МБДОУ Д/с комбинированного вида № 60 г. Белгорода)</t>
  </si>
  <si>
    <t>Белгородская обл, Белгород г, Некрасова ул, д. 38А (МБОУ «СОШ № 29» г. Белгорода им. Д.Б. Мурачева)</t>
  </si>
  <si>
    <t>Белгородская обл, Белгород г, Октябрьская ул, д. 59А (МБОУ «СОШ № 48» г. Белгорода (Узел 1))</t>
  </si>
  <si>
    <t>Белгородская обл, Белгород г, Победы ул, д. 40А (МБОУ «Гимназия № 5» г. Белгорода)</t>
  </si>
  <si>
    <t>Белгородская обл, Белгород г, Попова ул, д. 39А (ГБУК "Белгородская государственная универсальная научная библиотека")</t>
  </si>
  <si>
    <t>Белгородская обл, Белгород г, Преображенская ул, д. 32 (МБДОУ Д/с комбинированного вида № 1 г. Белгорода)</t>
  </si>
  <si>
    <t>Белгородская обл, Белгород г, Привольная ул, д. 21 (МБДОУ Д/с комбинированного вида № 68 г. Белгорода)</t>
  </si>
  <si>
    <t>Белгородская обл, Белгород г, Репина ул, д. 3А (МБОУ «СОШ № 18» г. Белгорода)</t>
  </si>
  <si>
    <t>Белгородская обл, Белгород г, Славы пр-кт, д. 69 (МБОУ «СОШ № 45» г. Белгорода)</t>
  </si>
  <si>
    <t>Белгородская обл, Белгород г, Спортивная ул, д. 18 (МБДОУ Д/с № 88 «Центр развития ребенка «Улыбка» г. Белгорода)</t>
  </si>
  <si>
    <t>Белгородская обл, Белгород г, Шаландина ул, д. 5 (МБОУ "СОШ №40" г.Белгорода)</t>
  </si>
  <si>
    <t>Белгородская обл, Грайворонский р-н, Грайворон г, Мира ул, д. 61А (МБОУ СОШ имени Шухова г.Грайворон)</t>
  </si>
  <si>
    <t>Белгородская обл, Корочанский р-н, Мелихово с, Центральная ул, д. 11 (МБОУ «Мелиховская СОШ Корочанского района»)</t>
  </si>
  <si>
    <t>Белгородская обл, Новооскольский р-н, Новый Оскол г, Оскольская ул, д. 7 (ОГБОУ "Новооскольская СОШ с углубленным изучением отдельных предметов" (учебный корпус))</t>
  </si>
  <si>
    <t>Белгородская обл, Новооскольский р-н, Новый Оскол г, Оскольская ул, д. 7 (ОГБОУ "Новооскольская СОШ с углубленным изучением отдельных предметов" (здание школы))</t>
  </si>
  <si>
    <t>Белгородская обл, Новооскольский р-н, Новый Оскол г, Успенская ул, д. 48 (ОГАПОУ «Новооскольский колледж» (узел 1))</t>
  </si>
  <si>
    <t>Белгородская обл, Новооскольский р-н, Новый Оскол г, Успенская ул, д. 48 (ОГАПОУ «Новооскольский колледж» (узел 2))</t>
  </si>
  <si>
    <t>Белгородская обл, Ракитянский р-н, Ракитное п, Федутенко ул, д. 2 (МОУ «Ракитянская СОШ № 3 имени Н.Н. Федутенко» Ракитянского района)</t>
  </si>
  <si>
    <t>Белгородская обл, Старооскольский р-н, Ивановка с, Молодежная ул, д. 9 (МБОУ «Средняя общеобразовательная Ивановская школа»)</t>
  </si>
  <si>
    <t>Белгородская обл, Старооскольский р-н, Крутое с, Центральная ул, д. 76 (МБОУ "Основная общеобразовательная Крутовская школа")</t>
  </si>
  <si>
    <t>Белгородская обл, Старооскольский р-н, Шаталовка с, Беговая ул, д. 30 (МБОУ «Средняя общеобразовательная Шаталовская школа»)</t>
  </si>
  <si>
    <t>Белгородская обл, Старый Оскол г, Буденного мкр, д. 22 (МБДОУ д/с № 64 «Искорка» Старооскольского городского округа)</t>
  </si>
  <si>
    <t>Белгородская обл, Старый Оскол г, Буденного мкр, д. 23 (МБДОУ д/с № 63 «Машенька» Старооскольского городского округа)</t>
  </si>
  <si>
    <t>Белгородская обл, Старый Оскол г, Интернациональный мкр, д. 50 (МБДОУ д/с №2 «Колокольчик» Старооскольского городского округа)</t>
  </si>
  <si>
    <t>Белгородская обл, Старый Оскол г, Молодогвардеец мкр, д. 15 (МБОУ "Основная общеобразовательная школа №15")</t>
  </si>
  <si>
    <t>Белгородская обл, Старый Оскол г, Октябрьская ул, д. 10 (МБОУ «СОШ № 5 с углубленным изучением отдельных предметов»)</t>
  </si>
  <si>
    <t>Белгородская обл, Старый Оскол г, Первой Конной Армии ул, д. 26А (МБОУ "Основная общеобразовательная школа №9")</t>
  </si>
  <si>
    <t>Белгородская обл, Старый Оскол г, Приборостроитель мкр, д. 19 (МБОУ «СОШ № 14» имени А.М. Мамонова)</t>
  </si>
  <si>
    <t>Белгородская обл, Чернянский р-н, Чернянка п, Кольцова ул, д. 38 (МБОУ «СОШ № 4 п. Чернянка Белгородской области»)</t>
  </si>
  <si>
    <t>Белгородская обл, Чернянский р-н, Чернянка п, Октябрьская ул, д. 4 (МБОУ «СОШ № 2» п. Чернянка Белгородской области)</t>
  </si>
  <si>
    <t>Белгородская обл, Шебекино г, Ленина ул, д. 19 (МБОУ "СОШ №4 г. Шебекино" )</t>
  </si>
  <si>
    <t>Белгородская обл, Шебекино г, Ржевское шоссе ул, д. 233 (МБОУ «СОШ № 6 г. Шебекино»)</t>
  </si>
  <si>
    <t>Белгородская обл, Шебекино г, Садовая ул, д. 7 (МБОУ "СОШ № 2 г. Шебекино")</t>
  </si>
  <si>
    <t>Белгородская обл, Шебекинский р-н, Большетроицкое с, Чапаева ул, д. 11 (МБОУ «Большетроицкая СОШ Шебекинского района»)</t>
  </si>
  <si>
    <t>Белгородская обл, Шебекинский р-н, Графовка с, Центральная ул, д. 1А (МБОУ "Графовская СОШ Шебекинского района" )</t>
  </si>
  <si>
    <t>№ ПУ</t>
  </si>
  <si>
    <t>ТСРВ-043</t>
  </si>
  <si>
    <t>СПТ941.10(11)</t>
  </si>
  <si>
    <t>ВКТ-7</t>
  </si>
  <si>
    <t>ТСРВ-033(034)</t>
  </si>
  <si>
    <t>ТСРВ-026М</t>
  </si>
  <si>
    <t>СПТ943</t>
  </si>
  <si>
    <t>ЭСКО-Т</t>
  </si>
  <si>
    <t>ТВ7</t>
  </si>
  <si>
    <t>ТЭМ-104</t>
  </si>
  <si>
    <t>ТЭМ-104 (ТЭСМАРТ)</t>
  </si>
  <si>
    <t>DIO-99М 5.4</t>
  </si>
  <si>
    <t>ТМК-Н100</t>
  </si>
  <si>
    <t>ТС-07 (ТВМ)</t>
  </si>
  <si>
    <t>Алексеевка</t>
  </si>
  <si>
    <t>Короча</t>
  </si>
  <si>
    <t>Новый Оскол</t>
  </si>
  <si>
    <t>Ракитное</t>
  </si>
  <si>
    <t>Чернянка</t>
  </si>
  <si>
    <t>Грайворон</t>
  </si>
  <si>
    <t>Шебекино</t>
  </si>
  <si>
    <t>№ м/с</t>
  </si>
  <si>
    <t>выбрать "Архив погоды на метеостанции ( 4 км, +4.7 °C )"</t>
  </si>
  <si>
    <t>открыть в браузере сайт rp5.ru</t>
  </si>
  <si>
    <t>выбрать вкладку "статистика погоды"</t>
  </si>
  <si>
    <t xml:space="preserve">выбрать "Белгород" </t>
  </si>
  <si>
    <t>Дата начала</t>
  </si>
  <si>
    <t>Дата окончания</t>
  </si>
  <si>
    <t xml:space="preserve">столбец для диаграммы </t>
  </si>
  <si>
    <t>ОСТАЛОСЬ дней</t>
  </si>
  <si>
    <t>текущая дата</t>
  </si>
  <si>
    <t>ДАТА ОКОНЧАНИЯ</t>
  </si>
  <si>
    <t>ДАТА НАЧАЛА</t>
  </si>
  <si>
    <t>Количество ДНЕЙ</t>
  </si>
  <si>
    <t>5. Плановый % экономии подлежащий уплате Исполнителю, руб/день</t>
  </si>
  <si>
    <t>6. Плановый % экономии подлежащий уплате Исполнителю с нарастающим итогом, руб/дата</t>
  </si>
  <si>
    <t>9. Фактическое потребления ТЭ, Гкал/день (по данным выгрузки с ЭЛДИС)</t>
  </si>
  <si>
    <t>11. Фактическая экономия ТЭ с нарастающим итогом, Гкал/дата</t>
  </si>
  <si>
    <t>12. Фактическая сумма экономии, руб/день</t>
  </si>
  <si>
    <t>13. Фактическая сумма экономии с нарастающим итогом, руб./дата</t>
  </si>
  <si>
    <t>14. Фактический % экономии подлежащий уплате Исполнителю, руб./день</t>
  </si>
  <si>
    <t>15. Фактический % экономии подлежащий уплате Исполнителю, руб./дата</t>
  </si>
  <si>
    <t>15. Фактический % экономии подлежащий уплате Исполнителю с нарастающим итогом, руб/день</t>
  </si>
  <si>
    <t>20. Неустойка, руб.</t>
  </si>
  <si>
    <t>Белгородская обл, Старый Оскол г, Комсомольский пр-кт, д. 81 (ООО "Клиника Сердца")</t>
  </si>
  <si>
    <t>удельный факт на ед.</t>
  </si>
  <si>
    <t>6. Плановый % экономии подлежащий уплате Исполнителю с нарастающим итогом (за - отвалившихся объектов), руб/день</t>
  </si>
  <si>
    <t>21,5</t>
  </si>
  <si>
    <t>Об. на связи</t>
  </si>
  <si>
    <t>Об. с неустойкой</t>
  </si>
  <si>
    <t>Неустойка, руб.</t>
  </si>
  <si>
    <t>Выручка, руб.</t>
  </si>
  <si>
    <t>Белгородская обл, Белгород г, Чапаева ул, д. 14 (МБОУ "СОШ №21 г. Белгорода (Новое здание))</t>
  </si>
  <si>
    <t>Белгородская обл, Белгород г, Чапаева ул, д. 14 (МБОУ "СОШ №21 г. Белгорода" (Старое здание))</t>
  </si>
  <si>
    <t xml:space="preserve">Областное государственное бюджетное общеобразовательное учреждение «Новооскольская средняя общеобразовательная школа с углубленным изучением отдельных предметов» Белгородской области
</t>
  </si>
  <si>
    <t>Среднее значение для 6.</t>
  </si>
  <si>
    <t>Ср.взвеш. значение по по п. 15</t>
  </si>
  <si>
    <t>*меняется в зависимости от кол-ва об. на связи</t>
  </si>
  <si>
    <t>Динамика</t>
  </si>
  <si>
    <t>Ср.взвеш. значение по по п. 20</t>
  </si>
  <si>
    <t>Ср.взвеш. значение по по п. 21</t>
  </si>
  <si>
    <t>21. Выручка ср.вз., руб.</t>
  </si>
  <si>
    <t>20. Неустойка (фактическая) ср.вз., руб.</t>
  </si>
  <si>
    <t>скорость</t>
  </si>
  <si>
    <t>ускорение</t>
  </si>
  <si>
    <t>в п. 2 отметка "только дата" (установить нужную)</t>
  </si>
  <si>
    <t>Адрес
здания</t>
  </si>
  <si>
    <t>Муниципальное бюджетное общеобразовательное учреждение «Средняя общеобразовательная школа № 20» г. Белгорода</t>
  </si>
  <si>
    <t>2 ПУ сводные по ним</t>
  </si>
  <si>
    <t>ФАКТический % экон., уплаченный Исполнителю, руб.</t>
  </si>
  <si>
    <t>ПЛАНовый % экон., уплаченный Исполнителю, руб.</t>
  </si>
  <si>
    <t>6. Плановый % экономии Исполнителю сутки, руб/день</t>
  </si>
  <si>
    <t>15. Фактический % экономии  Исполнителю сутки, руб/день</t>
  </si>
  <si>
    <t>Дата текущая</t>
  </si>
  <si>
    <t>Количество дней</t>
  </si>
  <si>
    <t>Динамика ФАКТ-ПЛАН</t>
  </si>
  <si>
    <t>скорость от динамики ФАКТ-ПЛАН</t>
  </si>
  <si>
    <t>ТЕМП</t>
  </si>
  <si>
    <t>ТЕМП от t</t>
  </si>
  <si>
    <t>6. Плановый % экономии подлежащий уплате Исполнителю с нарастающим итогом (на все объектыв), руб/день</t>
  </si>
  <si>
    <t>МБОУ СОШ имени Шухова г.Грайворон</t>
  </si>
  <si>
    <t>Объеткты на связи</t>
  </si>
  <si>
    <t>Объеткты с неустойкой</t>
  </si>
  <si>
    <t>динамика</t>
  </si>
  <si>
    <t>Отклонение 
Факта от Плана, 
руб. и %</t>
  </si>
  <si>
    <t>Отклонение 
Факта от Плана, 
руб.</t>
  </si>
  <si>
    <t>% отклонение факта от плана</t>
  </si>
  <si>
    <t>Нарастающий итог</t>
  </si>
  <si>
    <t>отчетный период</t>
  </si>
  <si>
    <t>2017 год</t>
  </si>
  <si>
    <t>10. Фактическая экономия ТЭ, Гкал/сут (базовое потребление - фактическое приведенное к базовому периоду)</t>
  </si>
  <si>
    <t>Прогноз по достижению плана</t>
  </si>
  <si>
    <t>Остаток до выполнения плана, руб.</t>
  </si>
  <si>
    <t>Расчетный темп для достижения плана, руб./день</t>
  </si>
  <si>
    <t>23. Динамика нарастаюещего отклонения от факта (ежесуточно)</t>
  </si>
  <si>
    <t>Прогнозный % экономии</t>
  </si>
  <si>
    <t>Экономия по ЭСКо посуточно за ноябрь</t>
  </si>
  <si>
    <t>Экономия по ЭСКо посуточно (нарастающая) за ноябрь</t>
  </si>
  <si>
    <t>K</t>
  </si>
  <si>
    <t>Факт/план</t>
  </si>
  <si>
    <t>Температурный К</t>
  </si>
  <si>
    <t>средняя</t>
  </si>
  <si>
    <t>Экономия</t>
  </si>
  <si>
    <t>План</t>
  </si>
  <si>
    <t xml:space="preserve">Дата </t>
  </si>
  <si>
    <t>Потребление</t>
  </si>
  <si>
    <t>Температура отчетная</t>
  </si>
  <si>
    <t>Температура базовая</t>
  </si>
  <si>
    <t>Базис</t>
  </si>
  <si>
    <t>Фактическая экономия от базиса</t>
  </si>
  <si>
    <t>Фактическая экономия от плана</t>
  </si>
  <si>
    <t>Приведенная нагрузка на -23 гр.</t>
  </si>
  <si>
    <t>Расчетное потребление</t>
  </si>
  <si>
    <t>Расчетная экономия, Гкал</t>
  </si>
  <si>
    <t>Прогноз достижения плана</t>
  </si>
  <si>
    <t>Разница потреблений</t>
  </si>
  <si>
    <t>Усредненная нагрузка</t>
  </si>
  <si>
    <t>Обратный расчет усредненной нагрузки</t>
  </si>
  <si>
    <t>Расчетная экономия от плана, %</t>
  </si>
  <si>
    <t>Расчетная экономия от базиса</t>
  </si>
  <si>
    <t>Потребление в сопоставимых условиях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</si>
</sst>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[$-419]d\ mmm;@"/>
    <numFmt numFmtId="165" formatCode="#,##0.000"/>
    <numFmt numFmtId="166" formatCode="0.000"/>
    <numFmt numFmtId="167" formatCode="#,##0.0"/>
    <numFmt numFmtId="168" formatCode="#,##0.00000"/>
    <numFmt numFmtId="169" formatCode="0.0%"/>
    <numFmt numFmtId="170" formatCode="0.0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1"/>
      <color theme="1"/>
      <name val="Calibri"/>
      <family val="2"/>
      <scheme val="minor"/>
    </font>
    <font>
      <b/>
      <sz val="12"/>
      <color theme="1"/>
      <name val="Cambria"/>
      <family val="1"/>
      <charset val="204"/>
      <scheme val="major"/>
    </font>
    <font>
      <b/>
      <sz val="11"/>
      <color theme="1"/>
      <name val="Cambria"/>
      <family val="1"/>
      <charset val="204"/>
      <scheme val="major"/>
    </font>
    <font>
      <b/>
      <sz val="10"/>
      <color theme="1"/>
      <name val="Cambria"/>
      <family val="1"/>
      <charset val="204"/>
      <scheme val="major"/>
    </font>
    <font>
      <b/>
      <sz val="12"/>
      <color theme="1"/>
      <name val="Calibri"/>
      <family val="2"/>
      <charset val="204"/>
    </font>
    <font>
      <b/>
      <sz val="12"/>
      <color theme="1"/>
      <name val="Cambria"/>
      <family val="1"/>
      <charset val="204"/>
    </font>
    <font>
      <b/>
      <sz val="14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11"/>
      <name val="Calibri"/>
      <family val="2"/>
      <scheme val="minor"/>
    </font>
    <font>
      <sz val="10"/>
      <name val="Times New Roman"/>
      <family val="1"/>
      <charset val="204"/>
    </font>
    <font>
      <i/>
      <sz val="11"/>
      <color theme="0" tint="-0.499984740745262"/>
      <name val="Times New Roman"/>
      <family val="1"/>
      <charset val="204"/>
    </font>
    <font>
      <sz val="11"/>
      <color theme="0" tint="-0.499984740745262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sz val="2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i/>
      <sz val="8"/>
      <name val="Times New Roman"/>
      <family val="1"/>
      <charset val="204"/>
    </font>
    <font>
      <i/>
      <sz val="8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0"/>
      <name val="Times New Roman"/>
      <family val="1"/>
      <charset val="204"/>
    </font>
    <font>
      <sz val="14"/>
      <name val="Times New Roman"/>
      <family val="1"/>
      <charset val="204"/>
    </font>
    <font>
      <b/>
      <sz val="14"/>
      <name val="Plantagenet Cherokee"/>
      <family val="1"/>
    </font>
    <font>
      <sz val="8"/>
      <color indexed="8"/>
      <name val="Times New Roman"/>
      <family val="1"/>
      <charset val="204"/>
    </font>
    <font>
      <sz val="5"/>
      <name val="Calibri"/>
      <family val="2"/>
      <charset val="204"/>
      <scheme val="minor"/>
    </font>
    <font>
      <sz val="5"/>
      <color rgb="FFFF0000"/>
      <name val="Calibri"/>
      <family val="2"/>
      <charset val="204"/>
      <scheme val="minor"/>
    </font>
    <font>
      <b/>
      <sz val="6"/>
      <color theme="0" tint="-0.499984740745262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13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 tint="0.34998626667073579"/>
      <name val="Calibri"/>
      <family val="2"/>
      <charset val="204"/>
      <scheme val="minor"/>
    </font>
    <font>
      <b/>
      <i/>
      <sz val="8"/>
      <color theme="1" tint="0.34998626667073579"/>
      <name val="Times New Roman"/>
      <family val="1"/>
      <charset val="204"/>
    </font>
    <font>
      <b/>
      <i/>
      <sz val="12"/>
      <color theme="1" tint="0.34998626667073579"/>
      <name val="Times New Roman"/>
      <family val="1"/>
      <charset val="204"/>
    </font>
    <font>
      <sz val="10"/>
      <name val="Arial Narrow"/>
      <family val="2"/>
      <charset val="204"/>
    </font>
    <font>
      <b/>
      <sz val="10"/>
      <name val="Arial Narrow"/>
      <family val="2"/>
      <charset val="204"/>
    </font>
    <font>
      <sz val="10"/>
      <color theme="1" tint="0.34998626667073579"/>
      <name val="Arial Narrow"/>
      <family val="2"/>
      <charset val="204"/>
    </font>
    <font>
      <i/>
      <sz val="10"/>
      <name val="Arial Narrow"/>
      <family val="2"/>
      <charset val="204"/>
    </font>
    <font>
      <b/>
      <i/>
      <sz val="10"/>
      <color theme="1" tint="0.34998626667073579"/>
      <name val="Arial Narrow"/>
      <family val="2"/>
      <charset val="204"/>
    </font>
    <font>
      <i/>
      <sz val="10"/>
      <color theme="1" tint="0.34998626667073579"/>
      <name val="Arial Narrow"/>
      <family val="2"/>
      <charset val="204"/>
    </font>
    <font>
      <i/>
      <sz val="10"/>
      <color theme="1" tint="0.499984740745262"/>
      <name val="Arial Narrow"/>
      <family val="2"/>
      <charset val="204"/>
    </font>
    <font>
      <b/>
      <i/>
      <sz val="10"/>
      <color theme="1" tint="0.499984740745262"/>
      <name val="Arial Narrow"/>
      <family val="2"/>
      <charset val="204"/>
    </font>
    <font>
      <sz val="9"/>
      <name val="Arial Narrow"/>
      <family val="2"/>
      <charset val="204"/>
    </font>
    <font>
      <b/>
      <i/>
      <sz val="20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5"/>
      <color rgb="FF000000"/>
      <name val="Calibri"/>
      <family val="2"/>
      <scheme val="minor"/>
    </font>
    <font>
      <sz val="8"/>
      <color theme="5"/>
      <name val="Times New Roman"/>
      <family val="1"/>
      <charset val="204"/>
    </font>
    <font>
      <sz val="7"/>
      <color rgb="FF000000"/>
      <name val="Tahoma"/>
      <family val="2"/>
      <charset val="204"/>
    </font>
    <font>
      <sz val="10"/>
      <color theme="0"/>
      <name val="Arial Narrow"/>
      <family val="2"/>
      <charset val="204"/>
    </font>
    <font>
      <sz val="7"/>
      <color rgb="FF000000"/>
      <name val="Tahoma"/>
      <charset val="1"/>
    </font>
  </fonts>
  <fills count="2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341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0" fillId="0" borderId="10" xfId="0" applyNumberFormat="1" applyFont="1" applyFill="1" applyBorder="1" applyAlignment="1" applyProtection="1">
      <alignment vertical="top"/>
    </xf>
    <xf numFmtId="0" fontId="14" fillId="0" borderId="11" xfId="0" applyNumberFormat="1" applyFont="1" applyFill="1" applyBorder="1" applyAlignment="1" applyProtection="1">
      <alignment horizontal="left" vertical="center" wrapText="1" readingOrder="1"/>
    </xf>
    <xf numFmtId="0" fontId="15" fillId="0" borderId="10" xfId="0" applyNumberFormat="1" applyFont="1" applyFill="1" applyBorder="1" applyAlignment="1" applyProtection="1">
      <alignment vertical="top"/>
    </xf>
    <xf numFmtId="0" fontId="15" fillId="0" borderId="0" xfId="0" applyFont="1"/>
    <xf numFmtId="0" fontId="2" fillId="0" borderId="0" xfId="0" applyFont="1"/>
    <xf numFmtId="16" fontId="2" fillId="0" borderId="0" xfId="0" applyNumberFormat="1" applyFont="1"/>
    <xf numFmtId="0" fontId="2" fillId="0" borderId="1" xfId="0" applyFont="1" applyBorder="1"/>
    <xf numFmtId="16" fontId="2" fillId="0" borderId="1" xfId="0" applyNumberFormat="1" applyFont="1" applyBorder="1"/>
    <xf numFmtId="0" fontId="17" fillId="0" borderId="0" xfId="0" applyFont="1"/>
    <xf numFmtId="0" fontId="18" fillId="6" borderId="1" xfId="0" applyFont="1" applyFill="1" applyBorder="1" applyAlignment="1">
      <alignment horizontal="center" vertical="center" wrapText="1"/>
    </xf>
    <xf numFmtId="0" fontId="18" fillId="6" borderId="1" xfId="0" applyFont="1" applyFill="1" applyBorder="1" applyAlignment="1">
      <alignment horizontal="left" vertical="center" wrapText="1"/>
    </xf>
    <xf numFmtId="0" fontId="21" fillId="0" borderId="0" xfId="0" applyFont="1"/>
    <xf numFmtId="4" fontId="26" fillId="0" borderId="1" xfId="0" applyNumberFormat="1" applyFont="1" applyBorder="1" applyAlignment="1">
      <alignment horizontal="center" vertical="center" wrapText="1"/>
    </xf>
    <xf numFmtId="4" fontId="21" fillId="0" borderId="1" xfId="0" applyNumberFormat="1" applyFont="1" applyBorder="1" applyAlignment="1">
      <alignment horizontal="center" vertical="center"/>
    </xf>
    <xf numFmtId="4" fontId="21" fillId="0" borderId="0" xfId="0" applyNumberFormat="1" applyFont="1" applyAlignment="1">
      <alignment horizontal="center" vertical="center"/>
    </xf>
    <xf numFmtId="4" fontId="21" fillId="0" borderId="0" xfId="0" applyNumberFormat="1" applyFont="1"/>
    <xf numFmtId="0" fontId="23" fillId="0" borderId="1" xfId="0" applyFont="1" applyFill="1" applyBorder="1" applyAlignment="1">
      <alignment horizontal="center" vertical="center" wrapText="1"/>
    </xf>
    <xf numFmtId="14" fontId="23" fillId="0" borderId="1" xfId="0" applyNumberFormat="1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horizontal="center" vertical="top" wrapText="1"/>
    </xf>
    <xf numFmtId="14" fontId="24" fillId="0" borderId="1" xfId="0" applyNumberFormat="1" applyFont="1" applyFill="1" applyBorder="1" applyAlignment="1">
      <alignment horizontal="center" vertical="top" wrapText="1"/>
    </xf>
    <xf numFmtId="0" fontId="25" fillId="0" borderId="1" xfId="0" applyFont="1" applyFill="1" applyBorder="1" applyAlignment="1">
      <alignment horizontal="center" vertical="top" wrapText="1"/>
    </xf>
    <xf numFmtId="0" fontId="26" fillId="0" borderId="1" xfId="0" applyFont="1" applyFill="1" applyBorder="1" applyAlignment="1">
      <alignment horizontal="center" vertical="center" wrapText="1"/>
    </xf>
    <xf numFmtId="14" fontId="26" fillId="0" borderId="1" xfId="0" applyNumberFormat="1" applyFont="1" applyFill="1" applyBorder="1" applyAlignment="1">
      <alignment horizontal="center" vertical="center" wrapText="1"/>
    </xf>
    <xf numFmtId="1" fontId="26" fillId="0" borderId="1" xfId="0" applyNumberFormat="1" applyFont="1" applyFill="1" applyBorder="1" applyAlignment="1">
      <alignment horizontal="center" vertical="center"/>
    </xf>
    <xf numFmtId="0" fontId="21" fillId="0" borderId="0" xfId="0" applyFont="1" applyFill="1"/>
    <xf numFmtId="14" fontId="21" fillId="0" borderId="0" xfId="0" applyNumberFormat="1" applyFont="1" applyFill="1"/>
    <xf numFmtId="0" fontId="14" fillId="0" borderId="11" xfId="0" applyNumberFormat="1" applyFont="1" applyFill="1" applyBorder="1" applyAlignment="1" applyProtection="1">
      <alignment horizontal="right" vertical="center" readingOrder="1"/>
    </xf>
    <xf numFmtId="0" fontId="13" fillId="0" borderId="11" xfId="0" applyNumberFormat="1" applyFont="1" applyFill="1" applyBorder="1" applyAlignment="1" applyProtection="1">
      <alignment vertical="center" readingOrder="1"/>
    </xf>
    <xf numFmtId="0" fontId="14" fillId="9" borderId="11" xfId="0" applyNumberFormat="1" applyFont="1" applyFill="1" applyBorder="1" applyAlignment="1" applyProtection="1">
      <alignment horizontal="left" vertical="center" wrapText="1" readingOrder="1"/>
    </xf>
    <xf numFmtId="4" fontId="25" fillId="0" borderId="1" xfId="0" applyNumberFormat="1" applyFont="1" applyFill="1" applyBorder="1" applyAlignment="1">
      <alignment horizontal="center" vertical="center" wrapText="1"/>
    </xf>
    <xf numFmtId="0" fontId="13" fillId="0" borderId="11" xfId="0" applyNumberFormat="1" applyFont="1" applyFill="1" applyBorder="1" applyAlignment="1" applyProtection="1">
      <alignment horizontal="left" vertical="center" readingOrder="1"/>
    </xf>
    <xf numFmtId="4" fontId="21" fillId="0" borderId="1" xfId="0" applyNumberFormat="1" applyFont="1" applyFill="1" applyBorder="1" applyAlignment="1">
      <alignment horizontal="center" vertical="center"/>
    </xf>
    <xf numFmtId="1" fontId="26" fillId="0" borderId="0" xfId="0" applyNumberFormat="1" applyFont="1" applyFill="1" applyBorder="1" applyAlignment="1">
      <alignment horizontal="center" vertical="center"/>
    </xf>
    <xf numFmtId="4" fontId="21" fillId="0" borderId="0" xfId="0" applyNumberFormat="1" applyFont="1" applyBorder="1" applyAlignment="1">
      <alignment horizontal="center" vertical="center"/>
    </xf>
    <xf numFmtId="4" fontId="21" fillId="0" borderId="1" xfId="0" applyNumberFormat="1" applyFont="1" applyBorder="1"/>
    <xf numFmtId="0" fontId="0" fillId="0" borderId="0" xfId="0" applyFill="1" applyBorder="1" applyAlignment="1" applyProtection="1">
      <alignment horizontal="center" vertical="center"/>
    </xf>
    <xf numFmtId="0" fontId="3" fillId="0" borderId="1" xfId="0" applyFont="1" applyFill="1" applyBorder="1" applyAlignment="1" applyProtection="1">
      <alignment horizontal="center" vertical="top" wrapText="1"/>
    </xf>
    <xf numFmtId="0" fontId="3" fillId="6" borderId="1" xfId="0" applyFont="1" applyFill="1" applyBorder="1" applyAlignment="1" applyProtection="1">
      <alignment horizontal="center" vertical="top" wrapText="1"/>
    </xf>
    <xf numFmtId="0" fontId="3" fillId="5" borderId="1" xfId="0" applyFont="1" applyFill="1" applyBorder="1" applyAlignment="1" applyProtection="1">
      <alignment horizontal="center" vertical="top" wrapText="1"/>
    </xf>
    <xf numFmtId="0" fontId="9" fillId="5" borderId="1" xfId="0" applyFont="1" applyFill="1" applyBorder="1" applyAlignment="1" applyProtection="1">
      <alignment vertical="top" wrapText="1"/>
    </xf>
    <xf numFmtId="164" fontId="3" fillId="10" borderId="1" xfId="0" applyNumberFormat="1" applyFont="1" applyFill="1" applyBorder="1" applyAlignment="1" applyProtection="1">
      <alignment horizontal="center" vertical="top"/>
    </xf>
    <xf numFmtId="164" fontId="3" fillId="0" borderId="1" xfId="0" applyNumberFormat="1" applyFont="1" applyFill="1" applyBorder="1" applyAlignment="1" applyProtection="1">
      <alignment horizontal="center" vertical="top"/>
    </xf>
    <xf numFmtId="4" fontId="8" fillId="2" borderId="1" xfId="0" applyNumberFormat="1" applyFont="1" applyFill="1" applyBorder="1" applyAlignment="1" applyProtection="1">
      <alignment horizontal="left" vertical="center"/>
    </xf>
    <xf numFmtId="4" fontId="8" fillId="10" borderId="1" xfId="0" applyNumberFormat="1" applyFont="1" applyFill="1" applyBorder="1" applyAlignment="1" applyProtection="1">
      <alignment horizontal="left" vertical="center"/>
    </xf>
    <xf numFmtId="0" fontId="2" fillId="0" borderId="1" xfId="0" applyFont="1" applyBorder="1" applyAlignment="1" applyProtection="1">
      <alignment horizontal="center" vertical="center"/>
    </xf>
    <xf numFmtId="9" fontId="2" fillId="0" borderId="1" xfId="1" applyFont="1" applyBorder="1" applyAlignment="1" applyProtection="1">
      <alignment horizontal="center" vertical="center" wrapText="1"/>
    </xf>
    <xf numFmtId="49" fontId="2" fillId="0" borderId="1" xfId="0" applyNumberFormat="1" applyFont="1" applyBorder="1" applyAlignment="1" applyProtection="1">
      <alignment horizontal="center" vertical="center" wrapText="1"/>
    </xf>
    <xf numFmtId="2" fontId="2" fillId="6" borderId="1" xfId="0" applyNumberFormat="1" applyFont="1" applyFill="1" applyBorder="1" applyAlignment="1" applyProtection="1">
      <alignment horizontal="center" vertical="center"/>
    </xf>
    <xf numFmtId="1" fontId="2" fillId="6" borderId="1" xfId="0" applyNumberFormat="1" applyFont="1" applyFill="1" applyBorder="1" applyAlignment="1" applyProtection="1">
      <alignment horizontal="center" vertical="center"/>
    </xf>
    <xf numFmtId="1" fontId="2" fillId="5" borderId="1" xfId="0" applyNumberFormat="1" applyFont="1" applyFill="1" applyBorder="1" applyAlignment="1" applyProtection="1">
      <alignment horizontal="center" vertical="center"/>
    </xf>
    <xf numFmtId="2" fontId="2" fillId="5" borderId="1" xfId="0" applyNumberFormat="1" applyFont="1" applyFill="1" applyBorder="1" applyAlignment="1" applyProtection="1">
      <alignment horizontal="center" vertical="center"/>
    </xf>
    <xf numFmtId="4" fontId="2" fillId="0" borderId="1" xfId="0" applyNumberFormat="1" applyFont="1" applyBorder="1" applyAlignment="1" applyProtection="1">
      <alignment horizontal="center" vertical="center"/>
    </xf>
    <xf numFmtId="4" fontId="2" fillId="0" borderId="1" xfId="0" applyNumberFormat="1" applyFont="1" applyBorder="1" applyAlignment="1" applyProtection="1">
      <alignment horizontal="center" vertical="center" wrapText="1"/>
    </xf>
    <xf numFmtId="9" fontId="2" fillId="0" borderId="1" xfId="1" applyFont="1" applyFill="1" applyBorder="1" applyAlignment="1" applyProtection="1">
      <alignment horizontal="center" vertical="center" wrapText="1"/>
    </xf>
    <xf numFmtId="49" fontId="2" fillId="0" borderId="1" xfId="0" applyNumberFormat="1" applyFont="1" applyFill="1" applyBorder="1" applyAlignment="1" applyProtection="1">
      <alignment horizontal="center" vertical="center" wrapText="1"/>
    </xf>
    <xf numFmtId="0" fontId="0" fillId="0" borderId="0" xfId="0" applyProtection="1"/>
    <xf numFmtId="0" fontId="0" fillId="5" borderId="0" xfId="0" applyFill="1" applyProtection="1"/>
    <xf numFmtId="0" fontId="2" fillId="0" borderId="1" xfId="0" applyFont="1" applyBorder="1" applyAlignment="1" applyProtection="1">
      <alignment horizontal="center" vertical="center" wrapText="1"/>
    </xf>
    <xf numFmtId="0" fontId="2" fillId="0" borderId="1" xfId="0" applyFont="1" applyFill="1" applyBorder="1" applyAlignment="1" applyProtection="1">
      <alignment horizontal="center" vertical="center" wrapText="1"/>
    </xf>
    <xf numFmtId="4" fontId="22" fillId="11" borderId="1" xfId="0" applyNumberFormat="1" applyFont="1" applyFill="1" applyBorder="1" applyAlignment="1">
      <alignment horizontal="center" vertical="center" wrapText="1"/>
    </xf>
    <xf numFmtId="4" fontId="22" fillId="12" borderId="1" xfId="0" applyNumberFormat="1" applyFont="1" applyFill="1" applyBorder="1" applyAlignment="1">
      <alignment horizontal="center" vertical="center" wrapText="1"/>
    </xf>
    <xf numFmtId="4" fontId="22" fillId="7" borderId="1" xfId="0" applyNumberFormat="1" applyFont="1" applyFill="1" applyBorder="1" applyAlignment="1">
      <alignment horizontal="center" vertical="center" wrapText="1"/>
    </xf>
    <xf numFmtId="4" fontId="22" fillId="9" borderId="1" xfId="0" applyNumberFormat="1" applyFont="1" applyFill="1" applyBorder="1" applyAlignment="1">
      <alignment horizontal="center" vertical="center" wrapText="1"/>
    </xf>
    <xf numFmtId="164" fontId="3" fillId="11" borderId="1" xfId="0" applyNumberFormat="1" applyFont="1" applyFill="1" applyBorder="1" applyAlignment="1" applyProtection="1">
      <alignment horizontal="center" vertical="top"/>
    </xf>
    <xf numFmtId="0" fontId="28" fillId="0" borderId="11" xfId="0" applyNumberFormat="1" applyFont="1" applyFill="1" applyBorder="1" applyAlignment="1" applyProtection="1">
      <alignment horizontal="left" vertical="center" wrapText="1" readingOrder="1"/>
    </xf>
    <xf numFmtId="0" fontId="29" fillId="0" borderId="0" xfId="0" applyFont="1" applyAlignment="1">
      <alignment wrapText="1"/>
    </xf>
    <xf numFmtId="0" fontId="30" fillId="0" borderId="0" xfId="0" applyFont="1" applyAlignment="1">
      <alignment horizontal="left" vertical="center" wrapText="1"/>
    </xf>
    <xf numFmtId="0" fontId="29" fillId="0" borderId="0" xfId="0" applyFont="1" applyFill="1" applyAlignment="1">
      <alignment horizontal="left" vertical="center" wrapText="1"/>
    </xf>
    <xf numFmtId="4" fontId="21" fillId="0" borderId="0" xfId="0" applyNumberFormat="1" applyFont="1" applyFill="1" applyBorder="1" applyAlignment="1">
      <alignment horizontal="center" vertical="center"/>
    </xf>
    <xf numFmtId="0" fontId="0" fillId="0" borderId="0" xfId="0" applyBorder="1"/>
    <xf numFmtId="1" fontId="26" fillId="0" borderId="5" xfId="0" applyNumberFormat="1" applyFont="1" applyFill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0" fillId="0" borderId="14" xfId="0" applyFont="1" applyBorder="1" applyAlignment="1">
      <alignment vertical="center"/>
    </xf>
    <xf numFmtId="0" fontId="31" fillId="0" borderId="14" xfId="0" applyFont="1" applyBorder="1" applyAlignment="1">
      <alignment horizontal="center" vertical="center" wrapText="1"/>
    </xf>
    <xf numFmtId="164" fontId="0" fillId="0" borderId="0" xfId="0" applyNumberFormat="1" applyFill="1"/>
    <xf numFmtId="0" fontId="0" fillId="2" borderId="0" xfId="0" applyFill="1"/>
    <xf numFmtId="4" fontId="22" fillId="0" borderId="1" xfId="0" applyNumberFormat="1" applyFont="1" applyFill="1" applyBorder="1" applyAlignment="1">
      <alignment horizontal="center" vertical="center" wrapText="1"/>
    </xf>
    <xf numFmtId="0" fontId="12" fillId="0" borderId="0" xfId="0" applyNumberFormat="1" applyFont="1" applyFill="1" applyBorder="1" applyAlignment="1" applyProtection="1">
      <alignment horizontal="center" vertical="top" wrapText="1" readingOrder="1"/>
    </xf>
    <xf numFmtId="165" fontId="14" fillId="0" borderId="0" xfId="0" applyNumberFormat="1" applyFont="1" applyFill="1" applyBorder="1" applyAlignment="1" applyProtection="1">
      <alignment horizontal="right" vertical="center" readingOrder="1"/>
    </xf>
    <xf numFmtId="0" fontId="13" fillId="2" borderId="11" xfId="0" applyNumberFormat="1" applyFont="1" applyFill="1" applyBorder="1" applyAlignment="1" applyProtection="1">
      <alignment vertical="center" readingOrder="1"/>
    </xf>
    <xf numFmtId="0" fontId="13" fillId="2" borderId="13" xfId="0" applyNumberFormat="1" applyFont="1" applyFill="1" applyBorder="1" applyAlignment="1" applyProtection="1">
      <alignment vertical="center" readingOrder="1"/>
    </xf>
    <xf numFmtId="0" fontId="13" fillId="2" borderId="13" xfId="0" applyNumberFormat="1" applyFont="1" applyFill="1" applyBorder="1" applyAlignment="1" applyProtection="1">
      <alignment horizontal="center" vertical="center" readingOrder="1"/>
    </xf>
    <xf numFmtId="2" fontId="13" fillId="2" borderId="12" xfId="0" applyNumberFormat="1" applyFont="1" applyFill="1" applyBorder="1" applyAlignment="1" applyProtection="1">
      <alignment horizontal="left" vertical="center" readingOrder="1"/>
    </xf>
    <xf numFmtId="0" fontId="14" fillId="0" borderId="0" xfId="0" applyNumberFormat="1" applyFont="1" applyFill="1" applyBorder="1" applyAlignment="1" applyProtection="1">
      <alignment horizontal="right" vertical="center" wrapText="1" readingOrder="1"/>
    </xf>
    <xf numFmtId="164" fontId="13" fillId="2" borderId="12" xfId="0" applyNumberFormat="1" applyFont="1" applyFill="1" applyBorder="1" applyAlignment="1" applyProtection="1">
      <alignment vertical="center" readingOrder="1"/>
    </xf>
    <xf numFmtId="164" fontId="13" fillId="2" borderId="12" xfId="0" applyNumberFormat="1" applyFont="1" applyFill="1" applyBorder="1" applyAlignment="1" applyProtection="1">
      <alignment horizontal="center" vertical="center" readingOrder="1"/>
    </xf>
    <xf numFmtId="0" fontId="0" fillId="0" borderId="0" xfId="0" applyFill="1" applyBorder="1" applyAlignment="1" applyProtection="1">
      <alignment horizontal="center" vertical="center"/>
      <protection locked="0"/>
    </xf>
    <xf numFmtId="0" fontId="0" fillId="0" borderId="0" xfId="0" applyFill="1" applyAlignment="1" applyProtection="1">
      <alignment horizontal="center" vertical="center"/>
      <protection locked="0"/>
    </xf>
    <xf numFmtId="0" fontId="3" fillId="0" borderId="1" xfId="0" applyFont="1" applyFill="1" applyBorder="1" applyAlignment="1" applyProtection="1">
      <alignment horizontal="center" vertical="top" wrapText="1"/>
      <protection locked="0"/>
    </xf>
    <xf numFmtId="0" fontId="3" fillId="0" borderId="0" xfId="0" applyFont="1" applyFill="1" applyAlignment="1" applyProtection="1">
      <alignment horizontal="center" vertical="top"/>
      <protection locked="0"/>
    </xf>
    <xf numFmtId="0" fontId="2" fillId="0" borderId="1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4" fontId="0" fillId="0" borderId="0" xfId="0" applyNumberFormat="1" applyProtection="1">
      <protection locked="0"/>
    </xf>
    <xf numFmtId="0" fontId="0" fillId="0" borderId="0" xfId="0" applyFill="1" applyProtection="1">
      <protection locked="0"/>
    </xf>
    <xf numFmtId="0" fontId="0" fillId="0" borderId="0" xfId="0" applyFill="1" applyBorder="1" applyAlignment="1" applyProtection="1">
      <alignment horizontal="center" vertical="center" wrapText="1"/>
    </xf>
    <xf numFmtId="0" fontId="0" fillId="0" borderId="0" xfId="0" applyNumberFormat="1" applyFill="1" applyBorder="1" applyAlignment="1" applyProtection="1">
      <alignment horizontal="center" vertical="center"/>
    </xf>
    <xf numFmtId="0" fontId="3" fillId="0" borderId="1" xfId="0" applyNumberFormat="1" applyFont="1" applyFill="1" applyBorder="1" applyAlignment="1" applyProtection="1">
      <alignment horizontal="center" vertical="top" wrapText="1"/>
    </xf>
    <xf numFmtId="0" fontId="8" fillId="2" borderId="1" xfId="0" applyNumberFormat="1" applyFont="1" applyFill="1" applyBorder="1" applyAlignment="1" applyProtection="1">
      <alignment horizontal="left" vertical="center"/>
    </xf>
    <xf numFmtId="0" fontId="2" fillId="0" borderId="1" xfId="0" applyFont="1" applyBorder="1" applyAlignment="1" applyProtection="1">
      <alignment horizontal="left" vertical="center" wrapText="1"/>
    </xf>
    <xf numFmtId="0" fontId="2" fillId="3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Font="1" applyFill="1" applyBorder="1" applyAlignment="1" applyProtection="1">
      <alignment horizontal="left" vertical="center" wrapText="1"/>
    </xf>
    <xf numFmtId="0" fontId="2" fillId="4" borderId="1" xfId="0" applyNumberFormat="1" applyFont="1" applyFill="1" applyBorder="1" applyAlignment="1" applyProtection="1">
      <alignment horizontal="center" vertical="center" wrapText="1"/>
    </xf>
    <xf numFmtId="0" fontId="2" fillId="9" borderId="1" xfId="0" applyFont="1" applyFill="1" applyBorder="1" applyAlignment="1" applyProtection="1">
      <alignment horizontal="left" vertical="center" wrapText="1"/>
    </xf>
    <xf numFmtId="0" fontId="0" fillId="0" borderId="0" xfId="0" applyAlignment="1" applyProtection="1">
      <alignment wrapText="1"/>
    </xf>
    <xf numFmtId="0" fontId="0" fillId="0" borderId="0" xfId="0" applyNumberFormat="1" applyProtection="1"/>
    <xf numFmtId="164" fontId="3" fillId="7" borderId="1" xfId="0" applyNumberFormat="1" applyFont="1" applyFill="1" applyBorder="1" applyAlignment="1" applyProtection="1">
      <alignment horizontal="center" vertical="top"/>
    </xf>
    <xf numFmtId="164" fontId="3" fillId="9" borderId="1" xfId="0" applyNumberFormat="1" applyFont="1" applyFill="1" applyBorder="1" applyAlignment="1" applyProtection="1">
      <alignment horizontal="center" vertical="top"/>
    </xf>
    <xf numFmtId="4" fontId="8" fillId="0" borderId="1" xfId="0" applyNumberFormat="1" applyFont="1" applyFill="1" applyBorder="1" applyAlignment="1" applyProtection="1">
      <alignment horizontal="left" vertical="center"/>
    </xf>
    <xf numFmtId="4" fontId="2" fillId="0" borderId="1" xfId="0" applyNumberFormat="1" applyFont="1" applyFill="1" applyBorder="1" applyAlignment="1" applyProtection="1">
      <alignment horizontal="center" vertical="center" wrapText="1"/>
    </xf>
    <xf numFmtId="4" fontId="2" fillId="0" borderId="1" xfId="0" applyNumberFormat="1" applyFont="1" applyBorder="1" applyProtection="1"/>
    <xf numFmtId="2" fontId="2" fillId="0" borderId="1" xfId="0" applyNumberFormat="1" applyFont="1" applyBorder="1" applyProtection="1"/>
    <xf numFmtId="164" fontId="3" fillId="14" borderId="1" xfId="0" applyNumberFormat="1" applyFont="1" applyFill="1" applyBorder="1" applyAlignment="1" applyProtection="1">
      <alignment horizontal="center" vertical="top"/>
      <protection locked="0"/>
    </xf>
    <xf numFmtId="4" fontId="8" fillId="14" borderId="1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vertical="top"/>
    </xf>
    <xf numFmtId="0" fontId="0" fillId="0" borderId="0" xfId="0" applyAlignment="1"/>
    <xf numFmtId="164" fontId="0" fillId="0" borderId="0" xfId="0" applyNumberFormat="1" applyFill="1" applyAlignment="1"/>
    <xf numFmtId="164" fontId="0" fillId="2" borderId="0" xfId="0" applyNumberFormat="1" applyFill="1" applyAlignment="1">
      <alignment vertical="top"/>
    </xf>
    <xf numFmtId="4" fontId="0" fillId="2" borderId="0" xfId="0" applyNumberFormat="1" applyFill="1" applyAlignment="1">
      <alignment horizontal="center" vertical="top"/>
    </xf>
    <xf numFmtId="0" fontId="0" fillId="2" borderId="0" xfId="0" applyFill="1" applyAlignment="1">
      <alignment vertical="top"/>
    </xf>
    <xf numFmtId="164" fontId="0" fillId="6" borderId="0" xfId="0" applyNumberFormat="1" applyFill="1" applyAlignment="1">
      <alignment vertical="top"/>
    </xf>
    <xf numFmtId="0" fontId="0" fillId="6" borderId="0" xfId="0" applyFill="1" applyAlignment="1">
      <alignment vertical="top"/>
    </xf>
    <xf numFmtId="0" fontId="2" fillId="0" borderId="1" xfId="0" applyFont="1" applyBorder="1" applyAlignment="1">
      <alignment horizontal="left" vertical="center"/>
    </xf>
    <xf numFmtId="0" fontId="2" fillId="3" borderId="1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4" fontId="8" fillId="0" borderId="1" xfId="0" applyNumberFormat="1" applyFont="1" applyFill="1" applyBorder="1" applyAlignment="1" applyProtection="1">
      <alignment horizontal="left" vertical="center"/>
      <protection locked="0"/>
    </xf>
    <xf numFmtId="4" fontId="0" fillId="0" borderId="1" xfId="0" applyNumberFormat="1" applyFill="1" applyBorder="1" applyAlignment="1">
      <alignment horizontal="center" vertical="top"/>
    </xf>
    <xf numFmtId="164" fontId="3" fillId="0" borderId="1" xfId="0" applyNumberFormat="1" applyFont="1" applyFill="1" applyBorder="1" applyAlignment="1" applyProtection="1">
      <alignment horizontal="center" vertical="top" wrapText="1"/>
    </xf>
    <xf numFmtId="164" fontId="8" fillId="0" borderId="1" xfId="0" applyNumberFormat="1" applyFont="1" applyFill="1" applyBorder="1" applyAlignment="1" applyProtection="1">
      <alignment horizontal="center" vertical="top" wrapText="1"/>
    </xf>
    <xf numFmtId="4" fontId="2" fillId="0" borderId="1" xfId="0" applyNumberFormat="1" applyFont="1" applyFill="1" applyBorder="1" applyAlignment="1" applyProtection="1">
      <alignment horizontal="center" vertical="center"/>
    </xf>
    <xf numFmtId="4" fontId="2" fillId="0" borderId="1" xfId="0" applyNumberFormat="1" applyFont="1" applyFill="1" applyBorder="1" applyAlignment="1" applyProtection="1">
      <alignment horizontal="center"/>
    </xf>
    <xf numFmtId="0" fontId="0" fillId="0" borderId="0" xfId="0" applyFill="1" applyProtection="1"/>
    <xf numFmtId="4" fontId="0" fillId="0" borderId="0" xfId="0" applyNumberFormat="1" applyFill="1" applyProtection="1"/>
    <xf numFmtId="4" fontId="35" fillId="0" borderId="0" xfId="0" applyNumberFormat="1" applyFont="1"/>
    <xf numFmtId="4" fontId="37" fillId="15" borderId="1" xfId="0" applyNumberFormat="1" applyFont="1" applyFill="1" applyBorder="1" applyAlignment="1">
      <alignment horizontal="center" vertical="center" wrapText="1"/>
    </xf>
    <xf numFmtId="165" fontId="35" fillId="15" borderId="1" xfId="0" applyNumberFormat="1" applyFont="1" applyFill="1" applyBorder="1" applyAlignment="1">
      <alignment horizontal="center" vertical="center"/>
    </xf>
    <xf numFmtId="4" fontId="35" fillId="15" borderId="1" xfId="0" applyNumberFormat="1" applyFont="1" applyFill="1" applyBorder="1" applyAlignment="1">
      <alignment horizontal="center" vertical="center"/>
    </xf>
    <xf numFmtId="4" fontId="35" fillId="15" borderId="1" xfId="0" applyNumberFormat="1" applyFont="1" applyFill="1" applyBorder="1"/>
    <xf numFmtId="0" fontId="14" fillId="0" borderId="15" xfId="0" applyNumberFormat="1" applyFont="1" applyFill="1" applyBorder="1" applyAlignment="1" applyProtection="1">
      <alignment horizontal="right" vertical="center" wrapText="1" readingOrder="1"/>
    </xf>
    <xf numFmtId="0" fontId="14" fillId="0" borderId="11" xfId="0" applyNumberFormat="1" applyFont="1" applyFill="1" applyBorder="1" applyAlignment="1" applyProtection="1">
      <alignment horizontal="left" vertical="center" readingOrder="1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</xf>
    <xf numFmtId="1" fontId="26" fillId="15" borderId="5" xfId="0" applyNumberFormat="1" applyFont="1" applyFill="1" applyBorder="1" applyAlignment="1">
      <alignment horizontal="center" vertical="center"/>
    </xf>
    <xf numFmtId="4" fontId="25" fillId="15" borderId="1" xfId="0" applyNumberFormat="1" applyFont="1" applyFill="1" applyBorder="1" applyAlignment="1">
      <alignment horizontal="center" vertical="center" wrapText="1"/>
    </xf>
    <xf numFmtId="4" fontId="21" fillId="15" borderId="1" xfId="0" applyNumberFormat="1" applyFont="1" applyFill="1" applyBorder="1" applyAlignment="1">
      <alignment horizontal="center" vertical="center"/>
    </xf>
    <xf numFmtId="4" fontId="35" fillId="0" borderId="0" xfId="0" applyNumberFormat="1" applyFont="1" applyFill="1"/>
    <xf numFmtId="4" fontId="36" fillId="0" borderId="1" xfId="0" applyNumberFormat="1" applyFont="1" applyFill="1" applyBorder="1" applyAlignment="1">
      <alignment horizontal="center" vertical="center" wrapText="1"/>
    </xf>
    <xf numFmtId="4" fontId="37" fillId="0" borderId="1" xfId="0" applyNumberFormat="1" applyFont="1" applyFill="1" applyBorder="1" applyAlignment="1">
      <alignment horizontal="center" vertical="center" wrapText="1"/>
    </xf>
    <xf numFmtId="165" fontId="35" fillId="0" borderId="1" xfId="0" applyNumberFormat="1" applyFont="1" applyFill="1" applyBorder="1" applyAlignment="1">
      <alignment horizontal="center" vertical="center"/>
    </xf>
    <xf numFmtId="4" fontId="35" fillId="0" borderId="1" xfId="0" applyNumberFormat="1" applyFont="1" applyFill="1" applyBorder="1" applyAlignment="1">
      <alignment horizontal="center" vertical="center"/>
    </xf>
    <xf numFmtId="4" fontId="21" fillId="9" borderId="1" xfId="0" applyNumberFormat="1" applyFont="1" applyFill="1" applyBorder="1" applyAlignment="1">
      <alignment horizontal="center" vertical="center"/>
    </xf>
    <xf numFmtId="1" fontId="26" fillId="9" borderId="1" xfId="0" applyNumberFormat="1" applyFont="1" applyFill="1" applyBorder="1" applyAlignment="1">
      <alignment horizontal="center" vertical="center"/>
    </xf>
    <xf numFmtId="0" fontId="34" fillId="0" borderId="0" xfId="0" applyFont="1" applyFill="1" applyAlignment="1">
      <alignment vertical="center"/>
    </xf>
    <xf numFmtId="3" fontId="34" fillId="2" borderId="0" xfId="0" applyNumberFormat="1" applyFont="1" applyFill="1" applyAlignment="1">
      <alignment horizontal="center" vertical="center"/>
    </xf>
    <xf numFmtId="4" fontId="34" fillId="0" borderId="0" xfId="0" applyNumberFormat="1" applyFont="1" applyFill="1" applyAlignment="1">
      <alignment horizontal="center" vertical="center"/>
    </xf>
    <xf numFmtId="4" fontId="34" fillId="2" borderId="0" xfId="0" applyNumberFormat="1" applyFont="1" applyFill="1" applyAlignment="1">
      <alignment horizontal="center" vertical="center"/>
    </xf>
    <xf numFmtId="4" fontId="34" fillId="6" borderId="0" xfId="0" applyNumberFormat="1" applyFont="1" applyFill="1" applyAlignment="1">
      <alignment horizontal="center" vertical="center"/>
    </xf>
    <xf numFmtId="0" fontId="38" fillId="0" borderId="0" xfId="0" applyFont="1" applyAlignment="1">
      <alignment horizontal="center" vertical="center"/>
    </xf>
    <xf numFmtId="4" fontId="38" fillId="0" borderId="0" xfId="0" applyNumberFormat="1" applyFont="1" applyAlignment="1">
      <alignment horizontal="center" vertical="center"/>
    </xf>
    <xf numFmtId="1" fontId="38" fillId="0" borderId="0" xfId="0" applyNumberFormat="1" applyFont="1" applyFill="1" applyBorder="1" applyAlignment="1">
      <alignment horizontal="center" vertical="center"/>
    </xf>
    <xf numFmtId="4" fontId="40" fillId="0" borderId="0" xfId="0" applyNumberFormat="1" applyFont="1" applyAlignment="1">
      <alignment horizontal="center" vertical="center"/>
    </xf>
    <xf numFmtId="4" fontId="40" fillId="0" borderId="0" xfId="0" applyNumberFormat="1" applyFont="1" applyFill="1" applyAlignment="1">
      <alignment horizontal="center" vertical="center"/>
    </xf>
    <xf numFmtId="4" fontId="38" fillId="0" borderId="0" xfId="0" applyNumberFormat="1" applyFont="1" applyBorder="1" applyAlignment="1">
      <alignment horizontal="center" vertical="center"/>
    </xf>
    <xf numFmtId="4" fontId="42" fillId="0" borderId="1" xfId="0" applyNumberFormat="1" applyFont="1" applyFill="1" applyBorder="1" applyAlignment="1">
      <alignment horizontal="center" vertical="center" wrapText="1"/>
    </xf>
    <xf numFmtId="1" fontId="38" fillId="0" borderId="1" xfId="0" applyNumberFormat="1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 wrapText="1"/>
    </xf>
    <xf numFmtId="4" fontId="39" fillId="0" borderId="1" xfId="0" applyNumberFormat="1" applyFont="1" applyFill="1" applyBorder="1" applyAlignment="1">
      <alignment horizontal="center" vertical="center" wrapText="1"/>
    </xf>
    <xf numFmtId="4" fontId="39" fillId="15" borderId="1" xfId="0" applyNumberFormat="1" applyFont="1" applyFill="1" applyBorder="1" applyAlignment="1">
      <alignment horizontal="center" vertical="center" wrapText="1"/>
    </xf>
    <xf numFmtId="4" fontId="42" fillId="15" borderId="1" xfId="0" applyNumberFormat="1" applyFont="1" applyFill="1" applyBorder="1" applyAlignment="1">
      <alignment horizontal="center" vertical="center" wrapText="1"/>
    </xf>
    <xf numFmtId="14" fontId="38" fillId="0" borderId="1" xfId="0" applyNumberFormat="1" applyFont="1" applyFill="1" applyBorder="1" applyAlignment="1">
      <alignment horizontal="left" vertical="center"/>
    </xf>
    <xf numFmtId="14" fontId="38" fillId="0" borderId="1" xfId="0" applyNumberFormat="1" applyFont="1" applyFill="1" applyBorder="1" applyAlignment="1">
      <alignment horizontal="center" vertical="center" wrapText="1"/>
    </xf>
    <xf numFmtId="4" fontId="38" fillId="0" borderId="1" xfId="0" applyNumberFormat="1" applyFont="1" applyFill="1" applyBorder="1" applyAlignment="1">
      <alignment horizontal="left" vertical="center"/>
    </xf>
    <xf numFmtId="4" fontId="38" fillId="0" borderId="1" xfId="0" applyNumberFormat="1" applyFont="1" applyFill="1" applyBorder="1" applyAlignment="1">
      <alignment horizontal="center" vertical="center" wrapText="1"/>
    </xf>
    <xf numFmtId="0" fontId="38" fillId="0" borderId="1" xfId="0" applyFont="1" applyFill="1" applyBorder="1" applyAlignment="1">
      <alignment horizontal="center" vertical="center" wrapText="1"/>
    </xf>
    <xf numFmtId="4" fontId="38" fillId="15" borderId="1" xfId="0" applyNumberFormat="1" applyFont="1" applyFill="1" applyBorder="1" applyAlignment="1">
      <alignment horizontal="center" vertical="center" wrapText="1"/>
    </xf>
    <xf numFmtId="4" fontId="43" fillId="15" borderId="1" xfId="0" applyNumberFormat="1" applyFont="1" applyFill="1" applyBorder="1" applyAlignment="1">
      <alignment horizontal="center" vertical="center" wrapText="1"/>
    </xf>
    <xf numFmtId="4" fontId="43" fillId="0" borderId="1" xfId="0" applyNumberFormat="1" applyFont="1" applyFill="1" applyBorder="1" applyAlignment="1">
      <alignment horizontal="center" vertical="center" wrapText="1"/>
    </xf>
    <xf numFmtId="4" fontId="39" fillId="0" borderId="1" xfId="0" applyNumberFormat="1" applyFont="1" applyFill="1" applyBorder="1" applyAlignment="1">
      <alignment horizontal="left" vertical="center"/>
    </xf>
    <xf numFmtId="0" fontId="38" fillId="0" borderId="0" xfId="0" applyFont="1" applyFill="1" applyAlignment="1">
      <alignment horizontal="left" vertical="center"/>
    </xf>
    <xf numFmtId="14" fontId="38" fillId="0" borderId="0" xfId="0" applyNumberFormat="1" applyFont="1" applyFill="1" applyAlignment="1">
      <alignment horizontal="center" vertical="center"/>
    </xf>
    <xf numFmtId="0" fontId="38" fillId="0" borderId="0" xfId="0" applyFont="1" applyFill="1" applyAlignment="1">
      <alignment horizontal="center" vertical="center"/>
    </xf>
    <xf numFmtId="4" fontId="44" fillId="0" borderId="1" xfId="0" applyNumberFormat="1" applyFont="1" applyFill="1" applyBorder="1" applyAlignment="1">
      <alignment horizontal="left" vertical="center"/>
    </xf>
    <xf numFmtId="4" fontId="44" fillId="0" borderId="1" xfId="0" applyNumberFormat="1" applyFont="1" applyFill="1" applyBorder="1" applyAlignment="1">
      <alignment horizontal="center" vertical="center" wrapText="1"/>
    </xf>
    <xf numFmtId="0" fontId="44" fillId="0" borderId="0" xfId="0" applyFont="1" applyFill="1" applyAlignment="1">
      <alignment horizontal="center" vertical="center"/>
    </xf>
    <xf numFmtId="165" fontId="44" fillId="0" borderId="1" xfId="0" applyNumberFormat="1" applyFont="1" applyFill="1" applyBorder="1" applyAlignment="1">
      <alignment horizontal="center" vertical="center" wrapText="1"/>
    </xf>
    <xf numFmtId="165" fontId="44" fillId="0" borderId="0" xfId="0" applyNumberFormat="1" applyFont="1" applyFill="1" applyAlignment="1">
      <alignment horizontal="center" vertical="center"/>
    </xf>
    <xf numFmtId="4" fontId="45" fillId="0" borderId="1" xfId="0" applyNumberFormat="1" applyFont="1" applyFill="1" applyBorder="1" applyAlignment="1">
      <alignment horizontal="left" vertical="center"/>
    </xf>
    <xf numFmtId="165" fontId="45" fillId="0" borderId="1" xfId="0" applyNumberFormat="1" applyFont="1" applyFill="1" applyBorder="1" applyAlignment="1">
      <alignment horizontal="left" vertical="center"/>
    </xf>
    <xf numFmtId="4" fontId="41" fillId="11" borderId="1" xfId="0" applyNumberFormat="1" applyFont="1" applyFill="1" applyBorder="1" applyAlignment="1">
      <alignment horizontal="center" vertical="center" wrapText="1"/>
    </xf>
    <xf numFmtId="4" fontId="38" fillId="12" borderId="1" xfId="0" applyNumberFormat="1" applyFont="1" applyFill="1" applyBorder="1" applyAlignment="1">
      <alignment horizontal="center" vertical="center" wrapText="1"/>
    </xf>
    <xf numFmtId="4" fontId="38" fillId="7" borderId="1" xfId="0" applyNumberFormat="1" applyFont="1" applyFill="1" applyBorder="1" applyAlignment="1">
      <alignment horizontal="center" vertical="center" wrapText="1"/>
    </xf>
    <xf numFmtId="4" fontId="38" fillId="9" borderId="1" xfId="0" applyNumberFormat="1" applyFont="1" applyFill="1" applyBorder="1" applyAlignment="1">
      <alignment horizontal="center" vertical="center" wrapText="1"/>
    </xf>
    <xf numFmtId="165" fontId="44" fillId="7" borderId="0" xfId="0" applyNumberFormat="1" applyFont="1" applyFill="1" applyAlignment="1">
      <alignment horizontal="center" vertical="center"/>
    </xf>
    <xf numFmtId="165" fontId="41" fillId="0" borderId="0" xfId="0" applyNumberFormat="1" applyFont="1" applyFill="1" applyAlignment="1">
      <alignment horizontal="center" vertical="center"/>
    </xf>
    <xf numFmtId="0" fontId="44" fillId="16" borderId="0" xfId="0" applyFont="1" applyFill="1" applyAlignment="1">
      <alignment horizontal="center" vertical="center"/>
    </xf>
    <xf numFmtId="14" fontId="44" fillId="0" borderId="1" xfId="0" applyNumberFormat="1" applyFont="1" applyFill="1" applyBorder="1" applyAlignment="1">
      <alignment horizontal="left" vertical="center"/>
    </xf>
    <xf numFmtId="0" fontId="44" fillId="0" borderId="0" xfId="0" applyFont="1" applyAlignment="1">
      <alignment horizontal="center" vertical="center"/>
    </xf>
    <xf numFmtId="0" fontId="44" fillId="12" borderId="0" xfId="0" applyFont="1" applyFill="1" applyAlignment="1">
      <alignment horizontal="center" vertical="center"/>
    </xf>
    <xf numFmtId="1" fontId="44" fillId="0" borderId="1" xfId="0" applyNumberFormat="1" applyFont="1" applyFill="1" applyBorder="1" applyAlignment="1">
      <alignment horizontal="center" vertical="center"/>
    </xf>
    <xf numFmtId="0" fontId="44" fillId="11" borderId="0" xfId="0" applyFont="1" applyFill="1" applyAlignment="1">
      <alignment horizontal="center" vertical="center"/>
    </xf>
    <xf numFmtId="0" fontId="44" fillId="13" borderId="0" xfId="0" applyFont="1" applyFill="1" applyAlignment="1">
      <alignment horizontal="center" vertical="center"/>
    </xf>
    <xf numFmtId="165" fontId="2" fillId="0" borderId="1" xfId="0" applyNumberFormat="1" applyFont="1" applyBorder="1" applyAlignment="1" applyProtection="1">
      <alignment horizontal="center" vertical="center"/>
      <protection locked="0"/>
    </xf>
    <xf numFmtId="165" fontId="2" fillId="0" borderId="1" xfId="0" applyNumberFormat="1" applyFont="1" applyFill="1" applyBorder="1" applyAlignment="1" applyProtection="1">
      <alignment horizontal="center" vertical="center"/>
      <protection locked="0"/>
    </xf>
    <xf numFmtId="165" fontId="2" fillId="8" borderId="1" xfId="0" applyNumberFormat="1" applyFont="1" applyFill="1" applyBorder="1" applyAlignment="1" applyProtection="1">
      <alignment horizontal="center" vertical="center"/>
      <protection locked="0"/>
    </xf>
    <xf numFmtId="168" fontId="2" fillId="0" borderId="1" xfId="0" applyNumberFormat="1" applyFont="1" applyBorder="1" applyAlignment="1" applyProtection="1">
      <alignment horizontal="center" vertical="center"/>
      <protection locked="0"/>
    </xf>
    <xf numFmtId="0" fontId="39" fillId="0" borderId="0" xfId="0" applyFont="1" applyAlignment="1">
      <alignment horizontal="center" vertical="center"/>
    </xf>
    <xf numFmtId="14" fontId="39" fillId="0" borderId="1" xfId="0" applyNumberFormat="1" applyFont="1" applyFill="1" applyBorder="1" applyAlignment="1">
      <alignment horizontal="left" vertical="center"/>
    </xf>
    <xf numFmtId="14" fontId="39" fillId="17" borderId="1" xfId="0" applyNumberFormat="1" applyFont="1" applyFill="1" applyBorder="1" applyAlignment="1">
      <alignment horizontal="center" vertical="center" wrapText="1"/>
    </xf>
    <xf numFmtId="0" fontId="46" fillId="0" borderId="0" xfId="0" applyFont="1" applyFill="1" applyAlignment="1">
      <alignment horizontal="center" vertical="center" wrapText="1"/>
    </xf>
    <xf numFmtId="167" fontId="48" fillId="0" borderId="1" xfId="0" applyNumberFormat="1" applyFont="1" applyBorder="1" applyAlignment="1">
      <alignment horizontal="center" vertical="center"/>
    </xf>
    <xf numFmtId="2" fontId="48" fillId="0" borderId="1" xfId="0" applyNumberFormat="1" applyFont="1" applyBorder="1" applyAlignment="1">
      <alignment horizontal="center" vertical="center"/>
    </xf>
    <xf numFmtId="4" fontId="2" fillId="0" borderId="0" xfId="0" applyNumberFormat="1" applyFont="1" applyFill="1" applyBorder="1" applyAlignment="1" applyProtection="1">
      <alignment horizontal="center" vertical="center" wrapText="1"/>
    </xf>
    <xf numFmtId="4" fontId="2" fillId="0" borderId="0" xfId="0" applyNumberFormat="1" applyFont="1" applyFill="1" applyBorder="1" applyProtection="1"/>
    <xf numFmtId="0" fontId="33" fillId="0" borderId="1" xfId="0" applyFont="1" applyBorder="1" applyAlignment="1">
      <alignment vertical="center" wrapText="1"/>
    </xf>
    <xf numFmtId="164" fontId="27" fillId="0" borderId="1" xfId="0" applyNumberFormat="1" applyFont="1" applyFill="1" applyBorder="1" applyAlignment="1">
      <alignment horizontal="center" vertical="center"/>
    </xf>
    <xf numFmtId="0" fontId="33" fillId="0" borderId="1" xfId="0" applyFont="1" applyFill="1" applyBorder="1" applyAlignment="1">
      <alignment horizontal="center" vertical="center" wrapText="1"/>
    </xf>
    <xf numFmtId="0" fontId="33" fillId="0" borderId="1" xfId="0" applyFont="1" applyFill="1" applyBorder="1" applyAlignment="1">
      <alignment vertical="center" wrapText="1"/>
    </xf>
    <xf numFmtId="3" fontId="19" fillId="0" borderId="1" xfId="0" applyNumberFormat="1" applyFont="1" applyBorder="1" applyAlignment="1">
      <alignment horizontal="center" vertical="center"/>
    </xf>
    <xf numFmtId="4" fontId="19" fillId="0" borderId="1" xfId="0" applyNumberFormat="1" applyFont="1" applyBorder="1" applyAlignment="1">
      <alignment horizontal="center" vertical="center"/>
    </xf>
    <xf numFmtId="0" fontId="33" fillId="10" borderId="1" xfId="0" applyFont="1" applyFill="1" applyBorder="1" applyAlignment="1">
      <alignment vertical="center" wrapText="1"/>
    </xf>
    <xf numFmtId="169" fontId="47" fillId="0" borderId="1" xfId="0" applyNumberFormat="1" applyFont="1" applyBorder="1" applyAlignment="1">
      <alignment horizontal="center" vertical="center"/>
    </xf>
    <xf numFmtId="0" fontId="33" fillId="7" borderId="1" xfId="0" applyFont="1" applyFill="1" applyBorder="1" applyAlignment="1">
      <alignment vertical="center" wrapText="1"/>
    </xf>
    <xf numFmtId="0" fontId="33" fillId="13" borderId="1" xfId="0" applyFont="1" applyFill="1" applyBorder="1" applyAlignment="1">
      <alignment vertical="center" wrapText="1"/>
    </xf>
    <xf numFmtId="0" fontId="33" fillId="0" borderId="2" xfId="0" applyFont="1" applyFill="1" applyBorder="1" applyAlignment="1">
      <alignment horizontal="center" vertical="center" wrapText="1"/>
    </xf>
    <xf numFmtId="0" fontId="33" fillId="0" borderId="16" xfId="0" applyFont="1" applyFill="1" applyBorder="1" applyAlignment="1">
      <alignment horizontal="center" vertical="center" wrapText="1"/>
    </xf>
    <xf numFmtId="0" fontId="49" fillId="0" borderId="0" xfId="0" applyFont="1" applyBorder="1" applyAlignment="1"/>
    <xf numFmtId="0" fontId="2" fillId="18" borderId="1" xfId="0" applyFont="1" applyFill="1" applyBorder="1" applyAlignment="1">
      <alignment horizontal="center" vertical="center"/>
    </xf>
    <xf numFmtId="0" fontId="2" fillId="18" borderId="3" xfId="0" applyFont="1" applyFill="1" applyBorder="1" applyAlignment="1">
      <alignment horizontal="center" vertical="center"/>
    </xf>
    <xf numFmtId="0" fontId="2" fillId="18" borderId="0" xfId="0" applyFont="1" applyFill="1"/>
    <xf numFmtId="0" fontId="50" fillId="0" borderId="11" xfId="0" applyNumberFormat="1" applyFont="1" applyFill="1" applyBorder="1" applyAlignment="1" applyProtection="1">
      <alignment horizontal="left" vertical="center" wrapText="1" readingOrder="1"/>
    </xf>
    <xf numFmtId="4" fontId="0" fillId="0" borderId="0" xfId="0" applyNumberFormat="1" applyProtection="1"/>
    <xf numFmtId="0" fontId="2" fillId="18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14" fontId="0" fillId="0" borderId="1" xfId="0" applyNumberFormat="1" applyBorder="1" applyProtection="1">
      <protection locked="0"/>
    </xf>
    <xf numFmtId="170" fontId="0" fillId="0" borderId="1" xfId="0" applyNumberFormat="1" applyBorder="1" applyProtection="1">
      <protection locked="0"/>
    </xf>
    <xf numFmtId="0" fontId="2" fillId="8" borderId="1" xfId="0" applyFont="1" applyFill="1" applyBorder="1" applyAlignment="1" applyProtection="1">
      <alignment horizontal="left" vertical="center" wrapText="1"/>
    </xf>
    <xf numFmtId="0" fontId="16" fillId="0" borderId="11" xfId="0" applyNumberFormat="1" applyFont="1" applyFill="1" applyBorder="1" applyAlignment="1" applyProtection="1">
      <alignment horizontal="center" vertical="center" wrapText="1" readingOrder="1"/>
    </xf>
    <xf numFmtId="0" fontId="28" fillId="0" borderId="15" xfId="0" applyNumberFormat="1" applyFont="1" applyFill="1" applyBorder="1" applyAlignment="1" applyProtection="1">
      <alignment horizontal="right" vertical="center" wrapText="1" readingOrder="1"/>
    </xf>
    <xf numFmtId="49" fontId="32" fillId="0" borderId="15" xfId="0" applyNumberFormat="1" applyFont="1" applyFill="1" applyBorder="1" applyAlignment="1" applyProtection="1">
      <alignment horizontal="right" vertical="center" wrapText="1" readingOrder="1"/>
    </xf>
    <xf numFmtId="166" fontId="51" fillId="0" borderId="17" xfId="0" applyNumberFormat="1" applyFont="1" applyFill="1" applyBorder="1" applyAlignment="1">
      <alignment horizontal="right" vertical="center"/>
    </xf>
    <xf numFmtId="0" fontId="49" fillId="0" borderId="0" xfId="0" applyFont="1" applyBorder="1" applyAlignment="1">
      <alignment horizontal="center"/>
    </xf>
    <xf numFmtId="0" fontId="33" fillId="0" borderId="1" xfId="0" applyFont="1" applyFill="1" applyBorder="1" applyAlignment="1">
      <alignment horizontal="center" vertical="center" wrapText="1"/>
    </xf>
    <xf numFmtId="10" fontId="19" fillId="0" borderId="1" xfId="0" applyNumberFormat="1" applyFont="1" applyBorder="1" applyAlignment="1">
      <alignment horizontal="center" vertical="center"/>
    </xf>
    <xf numFmtId="2" fontId="38" fillId="0" borderId="0" xfId="0" applyNumberFormat="1" applyFont="1" applyAlignment="1">
      <alignment horizontal="center" vertical="center"/>
    </xf>
    <xf numFmtId="4" fontId="38" fillId="19" borderId="1" xfId="0" applyNumberFormat="1" applyFont="1" applyFill="1" applyBorder="1" applyAlignment="1">
      <alignment horizontal="center" vertical="center" wrapText="1"/>
    </xf>
    <xf numFmtId="4" fontId="38" fillId="0" borderId="1" xfId="0" quotePrefix="1" applyNumberFormat="1" applyFont="1" applyFill="1" applyBorder="1" applyAlignment="1">
      <alignment horizontal="center" vertical="center" wrapText="1"/>
    </xf>
    <xf numFmtId="0" fontId="38" fillId="0" borderId="6" xfId="0" applyFont="1" applyBorder="1" applyAlignment="1">
      <alignment vertical="center"/>
    </xf>
    <xf numFmtId="0" fontId="38" fillId="0" borderId="7" xfId="0" applyFont="1" applyBorder="1" applyAlignment="1">
      <alignment vertical="center"/>
    </xf>
    <xf numFmtId="2" fontId="38" fillId="0" borderId="0" xfId="0" applyNumberFormat="1" applyFont="1" applyFill="1" applyAlignment="1">
      <alignment horizontal="center" vertical="center"/>
    </xf>
    <xf numFmtId="0" fontId="2" fillId="20" borderId="1" xfId="0" applyFont="1" applyFill="1" applyBorder="1" applyAlignment="1" applyProtection="1">
      <alignment horizontal="left" vertical="center" wrapText="1"/>
    </xf>
    <xf numFmtId="0" fontId="2" fillId="18" borderId="1" xfId="0" applyFont="1" applyFill="1" applyBorder="1" applyAlignment="1" applyProtection="1">
      <alignment horizontal="left" vertical="center" wrapText="1"/>
    </xf>
    <xf numFmtId="4" fontId="52" fillId="18" borderId="0" xfId="0" applyNumberFormat="1" applyFont="1" applyFill="1" applyBorder="1" applyAlignment="1">
      <alignment horizontal="center" vertical="center" wrapText="1"/>
    </xf>
    <xf numFmtId="4" fontId="38" fillId="0" borderId="1" xfId="0" applyNumberFormat="1" applyFont="1" applyFill="1" applyBorder="1" applyAlignment="1">
      <alignment horizontal="left" vertical="center" wrapText="1"/>
    </xf>
    <xf numFmtId="2" fontId="38" fillId="0" borderId="1" xfId="0" applyNumberFormat="1" applyFont="1" applyFill="1" applyBorder="1" applyAlignment="1">
      <alignment horizontal="center" vertical="center"/>
    </xf>
    <xf numFmtId="2" fontId="2" fillId="2" borderId="0" xfId="0" applyNumberFormat="1" applyFont="1" applyFill="1" applyBorder="1" applyAlignment="1">
      <alignment horizontal="center" vertical="center"/>
    </xf>
    <xf numFmtId="2" fontId="2" fillId="18" borderId="0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" fontId="8" fillId="18" borderId="1" xfId="0" applyNumberFormat="1" applyFont="1" applyFill="1" applyBorder="1" applyProtection="1">
      <protection locked="0"/>
    </xf>
    <xf numFmtId="3" fontId="8" fillId="18" borderId="1" xfId="0" applyNumberFormat="1" applyFont="1" applyFill="1" applyBorder="1" applyAlignment="1" applyProtection="1">
      <alignment horizontal="left" vertical="center"/>
    </xf>
    <xf numFmtId="4" fontId="8" fillId="18" borderId="1" xfId="0" applyNumberFormat="1" applyFont="1" applyFill="1" applyBorder="1" applyAlignment="1" applyProtection="1">
      <alignment horizontal="left" vertical="center" wrapText="1"/>
    </xf>
    <xf numFmtId="4" fontId="8" fillId="18" borderId="0" xfId="0" applyNumberFormat="1" applyFont="1" applyFill="1" applyProtection="1">
      <protection locked="0"/>
    </xf>
    <xf numFmtId="164" fontId="2" fillId="18" borderId="5" xfId="0" applyNumberFormat="1" applyFont="1" applyFill="1" applyBorder="1" applyAlignment="1" applyProtection="1">
      <alignment horizontal="center" vertical="top"/>
    </xf>
    <xf numFmtId="16" fontId="0" fillId="18" borderId="5" xfId="0" applyNumberFormat="1" applyFill="1" applyBorder="1"/>
    <xf numFmtId="164" fontId="2" fillId="8" borderId="5" xfId="0" applyNumberFormat="1" applyFont="1" applyFill="1" applyBorder="1" applyAlignment="1" applyProtection="1">
      <alignment horizontal="center" vertical="top"/>
    </xf>
    <xf numFmtId="16" fontId="0" fillId="8" borderId="5" xfId="0" applyNumberFormat="1" applyFill="1" applyBorder="1"/>
    <xf numFmtId="170" fontId="0" fillId="0" borderId="4" xfId="0" applyNumberFormat="1" applyBorder="1" applyProtection="1">
      <protection locked="0"/>
    </xf>
    <xf numFmtId="2" fontId="0" fillId="0" borderId="1" xfId="0" applyNumberFormat="1" applyBorder="1"/>
    <xf numFmtId="2" fontId="0" fillId="0" borderId="4" xfId="0" applyNumberFormat="1" applyBorder="1"/>
    <xf numFmtId="0" fontId="0" fillId="0" borderId="0" xfId="0" applyFill="1" applyBorder="1" applyAlignment="1">
      <alignment horizontal="center" vertical="center" wrapText="1"/>
    </xf>
    <xf numFmtId="0" fontId="0" fillId="0" borderId="1" xfId="0" applyBorder="1"/>
    <xf numFmtId="170" fontId="0" fillId="0" borderId="3" xfId="0" applyNumberFormat="1" applyFill="1" applyBorder="1" applyProtection="1">
      <protection locked="0"/>
    </xf>
    <xf numFmtId="9" fontId="0" fillId="0" borderId="3" xfId="1" applyFont="1" applyFill="1" applyBorder="1" applyProtection="1">
      <protection locked="0"/>
    </xf>
    <xf numFmtId="2" fontId="0" fillId="0" borderId="3" xfId="1" applyNumberFormat="1" applyFont="1" applyFill="1" applyBorder="1" applyProtection="1">
      <protection locked="0"/>
    </xf>
    <xf numFmtId="170" fontId="0" fillId="0" borderId="1" xfId="0" applyNumberFormat="1" applyFill="1" applyBorder="1" applyProtection="1">
      <protection locked="0"/>
    </xf>
    <xf numFmtId="9" fontId="0" fillId="0" borderId="0" xfId="1" applyFont="1" applyBorder="1" applyProtection="1">
      <protection locked="0"/>
    </xf>
    <xf numFmtId="9" fontId="0" fillId="0" borderId="0" xfId="1" applyFont="1" applyFill="1" applyBorder="1" applyProtection="1">
      <protection locked="0"/>
    </xf>
    <xf numFmtId="2" fontId="0" fillId="0" borderId="0" xfId="1" applyNumberFormat="1" applyFont="1" applyBorder="1" applyProtection="1">
      <protection locked="0"/>
    </xf>
    <xf numFmtId="0" fontId="0" fillId="19" borderId="0" xfId="0" applyFill="1" applyBorder="1" applyAlignment="1">
      <alignment horizontal="center" vertical="center" wrapText="1"/>
    </xf>
    <xf numFmtId="9" fontId="0" fillId="22" borderId="1" xfId="1" applyFont="1" applyFill="1" applyBorder="1" applyProtection="1">
      <protection locked="0"/>
    </xf>
    <xf numFmtId="9" fontId="0" fillId="23" borderId="1" xfId="1" applyFont="1" applyFill="1" applyBorder="1" applyProtection="1">
      <protection locked="0"/>
    </xf>
    <xf numFmtId="0" fontId="0" fillId="21" borderId="0" xfId="0" applyFill="1" applyBorder="1" applyAlignment="1">
      <alignment horizontal="center" vertical="center" wrapText="1"/>
    </xf>
    <xf numFmtId="0" fontId="0" fillId="24" borderId="3" xfId="0" applyFill="1" applyBorder="1" applyAlignment="1">
      <alignment horizontal="center" vertical="center" wrapText="1"/>
    </xf>
    <xf numFmtId="0" fontId="0" fillId="24" borderId="0" xfId="0" applyFill="1" applyBorder="1" applyAlignment="1">
      <alignment horizontal="center" vertical="center" wrapText="1"/>
    </xf>
    <xf numFmtId="0" fontId="0" fillId="19" borderId="1" xfId="0" applyFill="1" applyBorder="1" applyAlignment="1">
      <alignment horizontal="center" vertical="center" wrapText="1"/>
    </xf>
    <xf numFmtId="170" fontId="0" fillId="23" borderId="1" xfId="0" applyNumberFormat="1" applyFill="1" applyBorder="1" applyProtection="1">
      <protection locked="0"/>
    </xf>
    <xf numFmtId="170" fontId="0" fillId="22" borderId="1" xfId="0" applyNumberFormat="1" applyFill="1" applyBorder="1" applyProtection="1">
      <protection locked="0"/>
    </xf>
    <xf numFmtId="2" fontId="0" fillId="22" borderId="1" xfId="0" applyNumberFormat="1" applyFill="1" applyBorder="1"/>
    <xf numFmtId="2" fontId="0" fillId="23" borderId="1" xfId="1" applyNumberFormat="1" applyFont="1" applyFill="1" applyBorder="1" applyProtection="1">
      <protection locked="0"/>
    </xf>
    <xf numFmtId="170" fontId="1" fillId="22" borderId="1" xfId="0" applyNumberFormat="1" applyFont="1" applyFill="1" applyBorder="1" applyProtection="1">
      <protection locked="0"/>
    </xf>
    <xf numFmtId="2" fontId="1" fillId="22" borderId="1" xfId="0" applyNumberFormat="1" applyFont="1" applyFill="1" applyBorder="1"/>
    <xf numFmtId="0" fontId="0" fillId="21" borderId="1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2" fontId="0" fillId="21" borderId="1" xfId="1" applyNumberFormat="1" applyFont="1" applyFill="1" applyBorder="1" applyProtection="1">
      <protection locked="0"/>
    </xf>
    <xf numFmtId="0" fontId="0" fillId="26" borderId="0" xfId="0" applyFill="1" applyBorder="1" applyAlignment="1">
      <alignment horizontal="center" vertical="center" wrapText="1"/>
    </xf>
    <xf numFmtId="0" fontId="0" fillId="26" borderId="1" xfId="0" applyFill="1" applyBorder="1" applyAlignment="1">
      <alignment horizontal="center" vertical="center" wrapText="1"/>
    </xf>
    <xf numFmtId="0" fontId="0" fillId="23" borderId="1" xfId="0" applyFill="1" applyBorder="1"/>
    <xf numFmtId="0" fontId="0" fillId="23" borderId="0" xfId="0" applyFill="1"/>
    <xf numFmtId="0" fontId="0" fillId="23" borderId="0" xfId="0" applyFill="1" applyBorder="1"/>
    <xf numFmtId="0" fontId="0" fillId="25" borderId="1" xfId="0" applyFill="1" applyBorder="1" applyAlignment="1">
      <alignment horizontal="center" vertical="center" wrapText="1"/>
    </xf>
    <xf numFmtId="166" fontId="53" fillId="0" borderId="17" xfId="0" applyNumberFormat="1" applyFont="1" applyFill="1" applyBorder="1" applyAlignment="1">
      <alignment horizontal="right" vertical="center"/>
    </xf>
    <xf numFmtId="0" fontId="0" fillId="18" borderId="0" xfId="0" applyFill="1" applyBorder="1" applyAlignment="1">
      <alignment horizontal="center" vertical="center" wrapText="1"/>
    </xf>
    <xf numFmtId="2" fontId="0" fillId="18" borderId="0" xfId="1" applyNumberFormat="1" applyFont="1" applyFill="1" applyBorder="1" applyProtection="1">
      <protection locked="0"/>
    </xf>
    <xf numFmtId="9" fontId="0" fillId="18" borderId="0" xfId="1" applyFont="1" applyFill="1" applyBorder="1" applyProtection="1">
      <protection locked="0"/>
    </xf>
    <xf numFmtId="0" fontId="0" fillId="18" borderId="0" xfId="0" applyFill="1"/>
    <xf numFmtId="0" fontId="12" fillId="0" borderId="0" xfId="0" applyNumberFormat="1" applyFont="1" applyFill="1" applyBorder="1" applyAlignment="1" applyProtection="1">
      <alignment horizontal="center" vertical="top" wrapText="1" readingOrder="1"/>
    </xf>
    <xf numFmtId="0" fontId="8" fillId="0" borderId="1" xfId="0" applyFont="1" applyFill="1" applyBorder="1" applyAlignment="1" applyProtection="1">
      <alignment horizontal="center" vertical="center"/>
    </xf>
    <xf numFmtId="0" fontId="7" fillId="6" borderId="5" xfId="0" applyFont="1" applyFill="1" applyBorder="1" applyAlignment="1" applyProtection="1">
      <alignment horizontal="center" vertical="center" wrapText="1"/>
    </xf>
    <xf numFmtId="0" fontId="7" fillId="6" borderId="9" xfId="0" applyFont="1" applyFill="1" applyBorder="1" applyAlignment="1" applyProtection="1">
      <alignment horizontal="center" vertical="center" wrapText="1"/>
    </xf>
    <xf numFmtId="0" fontId="7" fillId="6" borderId="4" xfId="0" applyFont="1" applyFill="1" applyBorder="1" applyAlignment="1" applyProtection="1">
      <alignment horizontal="center" vertical="center" wrapText="1"/>
    </xf>
    <xf numFmtId="0" fontId="7" fillId="6" borderId="6" xfId="0" applyFont="1" applyFill="1" applyBorder="1" applyAlignment="1" applyProtection="1">
      <alignment horizontal="center" vertical="center" wrapText="1"/>
    </xf>
    <xf numFmtId="0" fontId="7" fillId="6" borderId="7" xfId="0" applyFont="1" applyFill="1" applyBorder="1" applyAlignment="1" applyProtection="1">
      <alignment horizontal="center" vertical="center" wrapText="1"/>
    </xf>
    <xf numFmtId="0" fontId="8" fillId="5" borderId="5" xfId="0" applyFont="1" applyFill="1" applyBorder="1" applyAlignment="1" applyProtection="1">
      <alignment horizontal="center" vertical="center" wrapText="1"/>
    </xf>
    <xf numFmtId="0" fontId="8" fillId="5" borderId="9" xfId="0" applyFont="1" applyFill="1" applyBorder="1" applyAlignment="1" applyProtection="1">
      <alignment horizontal="center" vertical="center" wrapText="1"/>
    </xf>
    <xf numFmtId="0" fontId="8" fillId="5" borderId="4" xfId="0" applyFont="1" applyFill="1" applyBorder="1" applyAlignment="1" applyProtection="1">
      <alignment horizontal="center" vertical="center" wrapText="1"/>
    </xf>
    <xf numFmtId="0" fontId="7" fillId="0" borderId="5" xfId="0" applyFont="1" applyFill="1" applyBorder="1" applyAlignment="1" applyProtection="1">
      <alignment horizontal="center" vertical="center"/>
    </xf>
    <xf numFmtId="0" fontId="7" fillId="0" borderId="9" xfId="0" applyFont="1" applyFill="1" applyBorder="1" applyAlignment="1" applyProtection="1">
      <alignment horizontal="center" vertical="center"/>
    </xf>
    <xf numFmtId="0" fontId="7" fillId="0" borderId="4" xfId="0" applyFont="1" applyFill="1" applyBorder="1" applyAlignment="1" applyProtection="1">
      <alignment horizontal="center" vertical="center"/>
    </xf>
    <xf numFmtId="0" fontId="7" fillId="0" borderId="8" xfId="0" applyFont="1" applyFill="1" applyBorder="1" applyAlignment="1" applyProtection="1">
      <alignment horizontal="center" vertical="center"/>
    </xf>
    <xf numFmtId="0" fontId="7" fillId="0" borderId="6" xfId="0" applyFont="1" applyFill="1" applyBorder="1" applyAlignment="1" applyProtection="1">
      <alignment horizontal="center" vertical="center"/>
    </xf>
    <xf numFmtId="0" fontId="7" fillId="0" borderId="7" xfId="0" applyFont="1" applyFill="1" applyBorder="1" applyAlignment="1" applyProtection="1">
      <alignment horizontal="center" vertical="center"/>
    </xf>
    <xf numFmtId="0" fontId="7" fillId="10" borderId="5" xfId="0" applyFont="1" applyFill="1" applyBorder="1" applyAlignment="1" applyProtection="1">
      <alignment horizontal="center" vertical="center"/>
    </xf>
    <xf numFmtId="0" fontId="7" fillId="10" borderId="9" xfId="0" applyFont="1" applyFill="1" applyBorder="1" applyAlignment="1" applyProtection="1">
      <alignment horizontal="center" vertical="center"/>
    </xf>
    <xf numFmtId="0" fontId="7" fillId="10" borderId="4" xfId="0" applyFont="1" applyFill="1" applyBorder="1" applyAlignment="1" applyProtection="1">
      <alignment horizontal="center" vertical="center"/>
    </xf>
    <xf numFmtId="0" fontId="7" fillId="0" borderId="1" xfId="0" applyFont="1" applyFill="1" applyBorder="1" applyAlignment="1" applyProtection="1">
      <alignment horizontal="center" vertical="center"/>
    </xf>
    <xf numFmtId="0" fontId="7" fillId="7" borderId="1" xfId="0" applyFont="1" applyFill="1" applyBorder="1" applyAlignment="1" applyProtection="1">
      <alignment horizontal="center" vertical="center"/>
    </xf>
    <xf numFmtId="0" fontId="7" fillId="11" borderId="8" xfId="0" applyFont="1" applyFill="1" applyBorder="1" applyAlignment="1" applyProtection="1">
      <alignment horizontal="center" vertical="center"/>
    </xf>
    <xf numFmtId="0" fontId="7" fillId="11" borderId="6" xfId="0" applyFont="1" applyFill="1" applyBorder="1" applyAlignment="1" applyProtection="1">
      <alignment horizontal="center" vertical="center"/>
    </xf>
    <xf numFmtId="0" fontId="7" fillId="11" borderId="7" xfId="0" applyFont="1" applyFill="1" applyBorder="1" applyAlignment="1" applyProtection="1">
      <alignment horizontal="center" vertical="center"/>
    </xf>
    <xf numFmtId="0" fontId="7" fillId="14" borderId="5" xfId="0" applyFont="1" applyFill="1" applyBorder="1" applyAlignment="1" applyProtection="1">
      <alignment horizontal="center" vertical="center"/>
      <protection locked="0"/>
    </xf>
    <xf numFmtId="0" fontId="7" fillId="14" borderId="9" xfId="0" applyFont="1" applyFill="1" applyBorder="1" applyAlignment="1" applyProtection="1">
      <alignment horizontal="center" vertical="center"/>
      <protection locked="0"/>
    </xf>
    <xf numFmtId="0" fontId="7" fillId="14" borderId="4" xfId="0" applyFont="1" applyFill="1" applyBorder="1" applyAlignment="1" applyProtection="1">
      <alignment horizontal="center" vertical="center"/>
      <protection locked="0"/>
    </xf>
    <xf numFmtId="0" fontId="7" fillId="9" borderId="1" xfId="0" applyFont="1" applyFill="1" applyBorder="1" applyAlignment="1" applyProtection="1">
      <alignment horizontal="center" vertical="center"/>
    </xf>
    <xf numFmtId="0" fontId="49" fillId="0" borderId="0" xfId="0" applyFont="1" applyBorder="1" applyAlignment="1">
      <alignment horizontal="center"/>
    </xf>
    <xf numFmtId="0" fontId="33" fillId="0" borderId="1" xfId="0" applyFont="1" applyFill="1" applyBorder="1" applyAlignment="1">
      <alignment horizontal="center" vertical="center" wrapText="1"/>
    </xf>
    <xf numFmtId="0" fontId="49" fillId="0" borderId="0" xfId="0" applyFont="1" applyBorder="1" applyAlignment="1">
      <alignment horizontal="left"/>
    </xf>
    <xf numFmtId="0" fontId="7" fillId="9" borderId="1" xfId="0" applyFont="1" applyFill="1" applyBorder="1" applyAlignment="1">
      <alignment horizontal="center" vertical="top"/>
    </xf>
    <xf numFmtId="0" fontId="7" fillId="7" borderId="1" xfId="0" applyFont="1" applyFill="1" applyBorder="1" applyAlignment="1">
      <alignment horizontal="center"/>
    </xf>
    <xf numFmtId="0" fontId="7" fillId="11" borderId="5" xfId="0" applyFont="1" applyFill="1" applyBorder="1" applyAlignment="1" applyProtection="1">
      <alignment horizontal="center" vertical="center"/>
    </xf>
    <xf numFmtId="0" fontId="7" fillId="11" borderId="9" xfId="0" applyFont="1" applyFill="1" applyBorder="1" applyAlignment="1" applyProtection="1">
      <alignment horizontal="center" vertical="center"/>
    </xf>
    <xf numFmtId="0" fontId="7" fillId="11" borderId="4" xfId="0" applyFont="1" applyFill="1" applyBorder="1" applyAlignment="1" applyProtection="1">
      <alignment horizontal="center" vertical="center"/>
    </xf>
  </cellXfs>
  <cellStyles count="2">
    <cellStyle name="Обычный" xfId="0" builtinId="0"/>
    <cellStyle name="Процентный" xfId="1" builtinId="5"/>
  </cellStyles>
  <dxfs count="6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FFFF66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FFFF6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 patternType="lightUp">
          <fgColor auto="1"/>
          <bgColor rgb="FFEAEAEA"/>
        </patternFill>
      </fill>
    </dxf>
    <dxf>
      <fill>
        <patternFill>
          <bgColor theme="5" tint="0.39994506668294322"/>
        </patternFill>
      </fill>
    </dxf>
    <dxf>
      <fill>
        <patternFill patternType="lightUp">
          <fgColor auto="1"/>
          <bgColor rgb="FFEAEAEA"/>
        </patternFill>
      </fill>
    </dxf>
    <dxf>
      <fill>
        <patternFill>
          <bgColor theme="5" tint="0.39994506668294322"/>
        </patternFill>
      </fill>
    </dxf>
    <dxf>
      <fill>
        <patternFill patternType="lightUp">
          <fgColor auto="1"/>
          <bgColor rgb="FFEAEAEA"/>
        </patternFill>
      </fill>
    </dxf>
    <dxf>
      <fill>
        <patternFill>
          <bgColor theme="5" tint="0.39994506668294322"/>
        </patternFill>
      </fill>
    </dxf>
    <dxf>
      <fill>
        <patternFill patternType="lightUp">
          <fgColor auto="1"/>
          <bgColor rgb="FFEAEAEA"/>
        </patternFill>
      </fill>
    </dxf>
    <dxf>
      <fill>
        <patternFill>
          <bgColor rgb="FFFF9999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CC"/>
        </patternFill>
      </fill>
    </dxf>
    <dxf>
      <fill>
        <patternFill patternType="lightDown">
          <bgColor theme="0"/>
        </patternFill>
      </fill>
    </dxf>
    <dxf>
      <fill>
        <patternFill patternType="solid">
          <bgColor rgb="FFFFFFCC"/>
        </patternFill>
      </fill>
    </dxf>
    <dxf>
      <fill>
        <patternFill patternType="lightDown">
          <bgColor theme="0"/>
        </patternFill>
      </fill>
    </dxf>
    <dxf>
      <fill>
        <patternFill patternType="lightDown">
          <bgColor theme="0"/>
        </patternFill>
      </fill>
    </dxf>
    <dxf>
      <fill>
        <patternFill patternType="lightUp">
          <bgColor rgb="FFFFFFCC"/>
        </patternFill>
      </fill>
    </dxf>
    <dxf>
      <fill>
        <patternFill patternType="lightDown">
          <bgColor theme="0"/>
        </patternFill>
      </fill>
    </dxf>
    <dxf>
      <fill>
        <patternFill patternType="lightUp">
          <bgColor rgb="FFFFFFCC"/>
        </patternFill>
      </fill>
    </dxf>
    <dxf>
      <fill>
        <patternFill patternType="lightDown">
          <bgColor theme="0"/>
        </patternFill>
      </fill>
    </dxf>
    <dxf>
      <fill>
        <patternFill patternType="lightUp">
          <bgColor rgb="FFFFFFCC"/>
        </patternFill>
      </fill>
    </dxf>
    <dxf>
      <fill>
        <patternFill patternType="lightDown">
          <bgColor theme="0"/>
        </patternFill>
      </fill>
    </dxf>
    <dxf>
      <fill>
        <patternFill patternType="lightUp">
          <bgColor rgb="FFFFFFCC"/>
        </patternFill>
      </fill>
    </dxf>
    <dxf>
      <fill>
        <patternFill patternType="lightDown">
          <bgColor theme="0"/>
        </patternFill>
      </fill>
    </dxf>
    <dxf>
      <fill>
        <patternFill patternType="lightUp">
          <bgColor rgb="FFFFFFCC"/>
        </patternFill>
      </fill>
    </dxf>
    <dxf>
      <fill>
        <patternFill patternType="lightDown">
          <bgColor theme="0"/>
        </patternFill>
      </fill>
    </dxf>
    <dxf>
      <fill>
        <patternFill patternType="lightUp">
          <bgColor rgb="FFFFFFCC"/>
        </patternFill>
      </fill>
    </dxf>
    <dxf>
      <fill>
        <patternFill patternType="lightDown">
          <bgColor theme="0"/>
        </patternFill>
      </fill>
    </dxf>
    <dxf>
      <fill>
        <patternFill patternType="lightUp">
          <bgColor rgb="FFFFFFCC"/>
        </patternFill>
      </fill>
    </dxf>
    <dxf>
      <fill>
        <patternFill>
          <bgColor rgb="FFFF9999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CC"/>
        </patternFill>
      </fill>
    </dxf>
    <dxf>
      <fill>
        <patternFill patternType="lightDown">
          <bgColor theme="0"/>
        </patternFill>
      </fill>
    </dxf>
    <dxf>
      <fill>
        <patternFill patternType="lightDown">
          <bgColor theme="0"/>
        </patternFill>
      </fill>
    </dxf>
    <dxf>
      <fill>
        <patternFill patternType="lightUp">
          <bgColor rgb="FFFFFFCC"/>
        </patternFill>
      </fill>
    </dxf>
    <dxf>
      <fill>
        <patternFill>
          <bgColor rgb="FF00B0F0"/>
        </patternFill>
      </fill>
    </dxf>
    <dxf>
      <font>
        <b val="0"/>
        <i/>
      </font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ill>
        <patternFill patternType="lightUp">
          <fgColor auto="1"/>
          <bgColor rgb="FFEAEAEA"/>
        </patternFill>
      </fill>
    </dxf>
    <dxf>
      <fill>
        <patternFill>
          <bgColor theme="5" tint="0.39994506668294322"/>
        </patternFill>
      </fill>
    </dxf>
    <dxf>
      <fill>
        <patternFill patternType="lightUp">
          <fgColor auto="1"/>
          <bgColor rgb="FFEAEAEA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FFFF6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FF9797"/>
      <color rgb="FFEAEAEA"/>
      <color rgb="FFFF5050"/>
      <color rgb="FF84410E"/>
      <color rgb="FF00602B"/>
      <color rgb="FFFF9999"/>
      <color rgb="FFDDDDDD"/>
      <color rgb="FFFFFFCC"/>
      <color rgb="FFCCCCFF"/>
      <color rgb="FFCC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effectLst>
                  <a:innerShdw blurRad="63500" dist="50800" dir="18900000">
                    <a:prstClr val="black">
                      <a:alpha val="50000"/>
                    </a:prstClr>
                  </a:innerShdw>
                </a:effectLst>
                <a:latin typeface="+mn-lt"/>
                <a:ea typeface="+mn-ea"/>
                <a:cs typeface="+mn-cs"/>
              </a:defRPr>
            </a:pPr>
            <a:r>
              <a:rPr lang="ru-RU" sz="1500" b="1">
                <a:solidFill>
                  <a:schemeClr val="tx1"/>
                </a:solidFill>
                <a:effectLst>
                  <a:innerShdw blurRad="63500" dist="50800" dir="18900000">
                    <a:prstClr val="black">
                      <a:alpha val="50000"/>
                    </a:prstClr>
                  </a:innerShdw>
                </a:effectLst>
                <a:cs typeface="Mongolian Baiti" panose="03000500000000000000" pitchFamily="66" charset="0"/>
              </a:rPr>
              <a:t>Экономия по ЭСКо за ноябрь </a:t>
            </a:r>
            <a:r>
              <a:rPr lang="ru-RU" sz="1600" b="1">
                <a:solidFill>
                  <a:schemeClr val="tx1"/>
                </a:solidFill>
                <a:effectLst>
                  <a:innerShdw blurRad="63500" dist="50800" dir="18900000">
                    <a:prstClr val="black">
                      <a:alpha val="50000"/>
                    </a:prstClr>
                  </a:innerShdw>
                </a:effectLst>
                <a:cs typeface="Mongolian Baiti" panose="03000500000000000000" pitchFamily="66" charset="0"/>
              </a:rPr>
              <a:t>2021</a:t>
            </a:r>
            <a:r>
              <a:rPr lang="ru-RU" sz="1500" b="1">
                <a:solidFill>
                  <a:schemeClr val="tx1"/>
                </a:solidFill>
                <a:effectLst>
                  <a:innerShdw blurRad="63500" dist="50800" dir="18900000">
                    <a:prstClr val="black">
                      <a:alpha val="50000"/>
                    </a:prstClr>
                  </a:innerShdw>
                </a:effectLst>
                <a:cs typeface="Mongolian Baiti" panose="03000500000000000000" pitchFamily="66" charset="0"/>
              </a:rPr>
              <a:t> год</a:t>
            </a:r>
          </a:p>
        </c:rich>
      </c:tx>
      <c:layout>
        <c:manualLayout>
          <c:xMode val="edge"/>
          <c:yMode val="edge"/>
          <c:x val="0.40700452122384323"/>
          <c:y val="2.25641025641025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effectLst>
                <a:innerShdw blurRad="63500" dist="50800" dir="18900000">
                  <a:prstClr val="black">
                    <a:alpha val="50000"/>
                  </a:prstClr>
                </a:inn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6.9841130467359736E-2"/>
          <c:y val="0.12634262569125851"/>
          <c:w val="0.90908111799504687"/>
          <c:h val="0.71424590487286876"/>
        </c:manualLayout>
      </c:layout>
      <c:lineChart>
        <c:grouping val="standard"/>
        <c:varyColors val="0"/>
        <c:ser>
          <c:idx val="2"/>
          <c:order val="1"/>
          <c:tx>
            <c:v>Фактический % $ Исполнителю</c:v>
          </c:tx>
          <c:spPr>
            <a:ln w="28575" cap="rnd">
              <a:solidFill>
                <a:schemeClr val="tx1"/>
              </a:solidFill>
              <a:round/>
              <a:headEnd w="med" len="lg"/>
              <a:tailEnd type="stealth" w="med" len="lg"/>
            </a:ln>
            <a:effectLst/>
          </c:spPr>
          <c:marker>
            <c:symbol val="none"/>
          </c:marker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7978-4E02-8533-3EC8CF8183EE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7978-4E02-8533-3EC8CF8183EE}"/>
              </c:ext>
            </c:extLst>
          </c:dPt>
          <c:dLbls>
            <c:dLbl>
              <c:idx val="5"/>
              <c:layout>
                <c:manualLayout>
                  <c:x val="-4.2164970268654345E-2"/>
                  <c:y val="9.3470207814963773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7978-4E02-8533-3EC8CF8183EE}"/>
                </c:ext>
              </c:extLst>
            </c:dLbl>
            <c:dLbl>
              <c:idx val="6"/>
              <c:layout>
                <c:manualLayout>
                  <c:x val="-2.6061931837356172E-5"/>
                  <c:y val="-1.77050265210470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7978-4E02-8533-3EC8CF8183EE}"/>
                </c:ext>
              </c:extLst>
            </c:dLbl>
            <c:dLbl>
              <c:idx val="13"/>
              <c:layout>
                <c:manualLayout>
                  <c:x val="2.7319359300036244E-4"/>
                  <c:y val="3.8506412570743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7978-4E02-8533-3EC8CF8183E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Свод!$C$2:$AG$2</c:f>
              <c:numCache>
                <c:formatCode>m/d/yyyy</c:formatCode>
                <c:ptCount val="31"/>
                <c:pt idx="0">
                  <c:v>44501</c:v>
                </c:pt>
                <c:pt idx="1">
                  <c:v>44502</c:v>
                </c:pt>
                <c:pt idx="2">
                  <c:v>44503</c:v>
                </c:pt>
                <c:pt idx="3">
                  <c:v>44504</c:v>
                </c:pt>
                <c:pt idx="4">
                  <c:v>44505</c:v>
                </c:pt>
                <c:pt idx="5">
                  <c:v>44506</c:v>
                </c:pt>
                <c:pt idx="6">
                  <c:v>44507</c:v>
                </c:pt>
                <c:pt idx="7">
                  <c:v>44508</c:v>
                </c:pt>
                <c:pt idx="8">
                  <c:v>44509</c:v>
                </c:pt>
                <c:pt idx="9">
                  <c:v>44510</c:v>
                </c:pt>
                <c:pt idx="10">
                  <c:v>44511</c:v>
                </c:pt>
                <c:pt idx="11">
                  <c:v>44512</c:v>
                </c:pt>
                <c:pt idx="12">
                  <c:v>44513</c:v>
                </c:pt>
                <c:pt idx="13">
                  <c:v>44514</c:v>
                </c:pt>
                <c:pt idx="14">
                  <c:v>44515</c:v>
                </c:pt>
                <c:pt idx="15">
                  <c:v>44516</c:v>
                </c:pt>
                <c:pt idx="16">
                  <c:v>44517</c:v>
                </c:pt>
                <c:pt idx="17">
                  <c:v>44518</c:v>
                </c:pt>
                <c:pt idx="18">
                  <c:v>44519</c:v>
                </c:pt>
                <c:pt idx="19">
                  <c:v>44520</c:v>
                </c:pt>
                <c:pt idx="20">
                  <c:v>44521</c:v>
                </c:pt>
                <c:pt idx="21">
                  <c:v>44522</c:v>
                </c:pt>
                <c:pt idx="22">
                  <c:v>44523</c:v>
                </c:pt>
                <c:pt idx="23">
                  <c:v>44524</c:v>
                </c:pt>
                <c:pt idx="24">
                  <c:v>44525</c:v>
                </c:pt>
                <c:pt idx="25">
                  <c:v>44526</c:v>
                </c:pt>
                <c:pt idx="26">
                  <c:v>44527</c:v>
                </c:pt>
                <c:pt idx="27">
                  <c:v>44528</c:v>
                </c:pt>
                <c:pt idx="28">
                  <c:v>44529</c:v>
                </c:pt>
                <c:pt idx="29">
                  <c:v>44530</c:v>
                </c:pt>
                <c:pt idx="30">
                  <c:v>44500</c:v>
                </c:pt>
              </c:numCache>
            </c:numRef>
          </c:cat>
          <c:val>
            <c:numRef>
              <c:f>Свод!$C$11:$AF$11</c:f>
              <c:numCache>
                <c:formatCode>#,##0.00</c:formatCode>
                <c:ptCount val="30"/>
                <c:pt idx="0">
                  <c:v>1535.798376452087</c:v>
                </c:pt>
                <c:pt idx="1">
                  <c:v>1179.9220825054058</c:v>
                </c:pt>
                <c:pt idx="2">
                  <c:v>1351.0533172441139</c:v>
                </c:pt>
                <c:pt idx="3">
                  <c:v>526.56002293773906</c:v>
                </c:pt>
                <c:pt idx="4">
                  <c:v>135.42097590479693</c:v>
                </c:pt>
                <c:pt idx="5">
                  <c:v>1545.8872552643088</c:v>
                </c:pt>
                <c:pt idx="6">
                  <c:v>2485.2606289450714</c:v>
                </c:pt>
                <c:pt idx="7">
                  <c:v>1876.4773976778251</c:v>
                </c:pt>
                <c:pt idx="8">
                  <c:v>2249.0212643312457</c:v>
                </c:pt>
                <c:pt idx="9">
                  <c:v>2738.1734977846968</c:v>
                </c:pt>
                <c:pt idx="10">
                  <c:v>1175.2498061902029</c:v>
                </c:pt>
                <c:pt idx="11">
                  <c:v>575.55682272069612</c:v>
                </c:pt>
                <c:pt idx="12">
                  <c:v>1420.828479238505</c:v>
                </c:pt>
                <c:pt idx="13">
                  <c:v>1412.7938580114583</c:v>
                </c:pt>
                <c:pt idx="14">
                  <c:v>3107.2023402965051</c:v>
                </c:pt>
                <c:pt idx="15">
                  <c:v>2189.0915128473562</c:v>
                </c:pt>
                <c:pt idx="16">
                  <c:v>1694.9514748870699</c:v>
                </c:pt>
                <c:pt idx="17">
                  <c:v>1535.9534463292</c:v>
                </c:pt>
                <c:pt idx="18">
                  <c:v>531.75045117285094</c:v>
                </c:pt>
                <c:pt idx="19">
                  <c:v>860.99173474654151</c:v>
                </c:pt>
                <c:pt idx="20">
                  <c:v>2080.095968770665</c:v>
                </c:pt>
                <c:pt idx="21">
                  <c:v>2872.6063196522236</c:v>
                </c:pt>
                <c:pt idx="22">
                  <c:v>3374.5275571724119</c:v>
                </c:pt>
                <c:pt idx="23">
                  <c:v>2923.5536363260949</c:v>
                </c:pt>
                <c:pt idx="24">
                  <c:v>1085.566584507276</c:v>
                </c:pt>
                <c:pt idx="25">
                  <c:v>1750.0979897961442</c:v>
                </c:pt>
                <c:pt idx="26">
                  <c:v>1763.3478662431703</c:v>
                </c:pt>
                <c:pt idx="27">
                  <c:v>0</c:v>
                </c:pt>
                <c:pt idx="28">
                  <c:v>1488.2967596119495</c:v>
                </c:pt>
                <c:pt idx="29">
                  <c:v>2095.7822748018361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EE-4D4B-AE8C-C76F6F32D0E6}"/>
            </c:ext>
          </c:extLst>
        </c:ser>
        <c:ser>
          <c:idx val="1"/>
          <c:order val="0"/>
          <c:tx>
            <c:v>Плановый % $ Исполнителю</c:v>
          </c:tx>
          <c:spPr>
            <a:ln w="28575" cap="flat" cmpd="sng">
              <a:solidFill>
                <a:schemeClr val="bg1">
                  <a:lumMod val="50000"/>
                </a:schemeClr>
              </a:solidFill>
              <a:prstDash val="lgDash"/>
              <a:bevel/>
            </a:ln>
            <a:effectLst/>
          </c:spPr>
          <c:marker>
            <c:symbol val="none"/>
          </c:marker>
          <c:dLbls>
            <c:dLbl>
              <c:idx val="13"/>
              <c:layout>
                <c:manualLayout>
                  <c:x val="-3.1557619536399663E-2"/>
                  <c:y val="9.385789476963451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7978-4E02-8533-3EC8CF8183E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38100" cap="rnd">
                <a:solidFill>
                  <a:schemeClr val="tx1">
                    <a:lumMod val="50000"/>
                    <a:lumOff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Свод!$C$2:$AG$2</c:f>
              <c:numCache>
                <c:formatCode>m/d/yyyy</c:formatCode>
                <c:ptCount val="31"/>
                <c:pt idx="0">
                  <c:v>44501</c:v>
                </c:pt>
                <c:pt idx="1">
                  <c:v>44502</c:v>
                </c:pt>
                <c:pt idx="2">
                  <c:v>44503</c:v>
                </c:pt>
                <c:pt idx="3">
                  <c:v>44504</c:v>
                </c:pt>
                <c:pt idx="4">
                  <c:v>44505</c:v>
                </c:pt>
                <c:pt idx="5">
                  <c:v>44506</c:v>
                </c:pt>
                <c:pt idx="6">
                  <c:v>44507</c:v>
                </c:pt>
                <c:pt idx="7">
                  <c:v>44508</c:v>
                </c:pt>
                <c:pt idx="8">
                  <c:v>44509</c:v>
                </c:pt>
                <c:pt idx="9">
                  <c:v>44510</c:v>
                </c:pt>
                <c:pt idx="10">
                  <c:v>44511</c:v>
                </c:pt>
                <c:pt idx="11">
                  <c:v>44512</c:v>
                </c:pt>
                <c:pt idx="12">
                  <c:v>44513</c:v>
                </c:pt>
                <c:pt idx="13">
                  <c:v>44514</c:v>
                </c:pt>
                <c:pt idx="14">
                  <c:v>44515</c:v>
                </c:pt>
                <c:pt idx="15">
                  <c:v>44516</c:v>
                </c:pt>
                <c:pt idx="16">
                  <c:v>44517</c:v>
                </c:pt>
                <c:pt idx="17">
                  <c:v>44518</c:v>
                </c:pt>
                <c:pt idx="18">
                  <c:v>44519</c:v>
                </c:pt>
                <c:pt idx="19">
                  <c:v>44520</c:v>
                </c:pt>
                <c:pt idx="20">
                  <c:v>44521</c:v>
                </c:pt>
                <c:pt idx="21">
                  <c:v>44522</c:v>
                </c:pt>
                <c:pt idx="22">
                  <c:v>44523</c:v>
                </c:pt>
                <c:pt idx="23">
                  <c:v>44524</c:v>
                </c:pt>
                <c:pt idx="24">
                  <c:v>44525</c:v>
                </c:pt>
                <c:pt idx="25">
                  <c:v>44526</c:v>
                </c:pt>
                <c:pt idx="26">
                  <c:v>44527</c:v>
                </c:pt>
                <c:pt idx="27">
                  <c:v>44528</c:v>
                </c:pt>
                <c:pt idx="28">
                  <c:v>44529</c:v>
                </c:pt>
                <c:pt idx="29">
                  <c:v>44530</c:v>
                </c:pt>
                <c:pt idx="30">
                  <c:v>44500</c:v>
                </c:pt>
              </c:numCache>
            </c:numRef>
          </c:cat>
          <c:val>
            <c:numRef>
              <c:f>Свод!$C$10:$AF$10</c:f>
              <c:numCache>
                <c:formatCode>#,##0.00</c:formatCode>
                <c:ptCount val="30"/>
                <c:pt idx="0">
                  <c:v>2451.3006332200407</c:v>
                </c:pt>
                <c:pt idx="1">
                  <c:v>2189.0019273307371</c:v>
                </c:pt>
                <c:pt idx="2">
                  <c:v>1607.1757069944624</c:v>
                </c:pt>
                <c:pt idx="3">
                  <c:v>1726.4023914896006</c:v>
                </c:pt>
                <c:pt idx="4">
                  <c:v>1952.1382474670625</c:v>
                </c:pt>
                <c:pt idx="5">
                  <c:v>2301.8698553194681</c:v>
                </c:pt>
                <c:pt idx="6">
                  <c:v>2270.0760727874313</c:v>
                </c:pt>
                <c:pt idx="7">
                  <c:v>2246.2307358884041</c:v>
                </c:pt>
                <c:pt idx="8">
                  <c:v>2298.6904770662636</c:v>
                </c:pt>
                <c:pt idx="9">
                  <c:v>2265.3070054076256</c:v>
                </c:pt>
                <c:pt idx="10">
                  <c:v>2079.3133775952101</c:v>
                </c:pt>
                <c:pt idx="11">
                  <c:v>1817.0146717059056</c:v>
                </c:pt>
                <c:pt idx="12">
                  <c:v>2101.5690253676357</c:v>
                </c:pt>
                <c:pt idx="13">
                  <c:v>1553.1262766899997</c:v>
                </c:pt>
                <c:pt idx="14">
                  <c:v>2320.9461248386901</c:v>
                </c:pt>
                <c:pt idx="15">
                  <c:v>2495.8119287648924</c:v>
                </c:pt>
                <c:pt idx="16">
                  <c:v>2309.8183009524769</c:v>
                </c:pt>
                <c:pt idx="17">
                  <c:v>2379.7646225229578</c:v>
                </c:pt>
                <c:pt idx="18">
                  <c:v>2354.3295964973286</c:v>
                </c:pt>
                <c:pt idx="19">
                  <c:v>2371.8161768899486</c:v>
                </c:pt>
                <c:pt idx="20">
                  <c:v>2546.6819808161517</c:v>
                </c:pt>
                <c:pt idx="21">
                  <c:v>2713.5993391093448</c:v>
                </c:pt>
                <c:pt idx="22">
                  <c:v>2794.6734845660394</c:v>
                </c:pt>
                <c:pt idx="23">
                  <c:v>2960.0011537326304</c:v>
                </c:pt>
                <c:pt idx="24">
                  <c:v>2931.3867494537976</c:v>
                </c:pt>
                <c:pt idx="25">
                  <c:v>2826.4672670980758</c:v>
                </c:pt>
                <c:pt idx="26">
                  <c:v>3155.5329163046572</c:v>
                </c:pt>
                <c:pt idx="27">
                  <c:v>3255.6833312805734</c:v>
                </c:pt>
                <c:pt idx="28">
                  <c:v>3066.5103252149538</c:v>
                </c:pt>
                <c:pt idx="29">
                  <c:v>2718.3684064891509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EE-4D4B-AE8C-C76F6F32D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227064"/>
        <c:axId val="128226280"/>
        <c:extLst>
          <c:ext xmlns:c15="http://schemas.microsoft.com/office/drawing/2012/chart" uri="{02D57815-91ED-43cb-92C2-25804820EDAC}">
            <c15:filteredLineSeries>
              <c15:ser>
                <c:idx val="3"/>
                <c:order val="2"/>
                <c:tx>
                  <c:v>Неустойка</c:v>
                </c:tx>
                <c:spPr>
                  <a:ln w="28575" cap="rnd">
                    <a:solidFill>
                      <a:srgbClr val="FF0000"/>
                    </a:solidFill>
                    <a:round/>
                    <a:headEnd type="diamond"/>
                    <a:tailEnd type="diamond"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FF0000"/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Свод!$C$2:$AG$2</c15:sqref>
                        </c15:formulaRef>
                      </c:ext>
                    </c:extLst>
                    <c:numCache>
                      <c:formatCode>m/d/yyyy</c:formatCode>
                      <c:ptCount val="31"/>
                      <c:pt idx="0">
                        <c:v>44501</c:v>
                      </c:pt>
                      <c:pt idx="1">
                        <c:v>44502</c:v>
                      </c:pt>
                      <c:pt idx="2">
                        <c:v>44503</c:v>
                      </c:pt>
                      <c:pt idx="3">
                        <c:v>44504</c:v>
                      </c:pt>
                      <c:pt idx="4">
                        <c:v>44505</c:v>
                      </c:pt>
                      <c:pt idx="5">
                        <c:v>44506</c:v>
                      </c:pt>
                      <c:pt idx="6">
                        <c:v>44507</c:v>
                      </c:pt>
                      <c:pt idx="7">
                        <c:v>44508</c:v>
                      </c:pt>
                      <c:pt idx="8">
                        <c:v>44509</c:v>
                      </c:pt>
                      <c:pt idx="9">
                        <c:v>44510</c:v>
                      </c:pt>
                      <c:pt idx="10">
                        <c:v>44511</c:v>
                      </c:pt>
                      <c:pt idx="11">
                        <c:v>44512</c:v>
                      </c:pt>
                      <c:pt idx="12">
                        <c:v>44513</c:v>
                      </c:pt>
                      <c:pt idx="13">
                        <c:v>44514</c:v>
                      </c:pt>
                      <c:pt idx="14">
                        <c:v>44515</c:v>
                      </c:pt>
                      <c:pt idx="15">
                        <c:v>44516</c:v>
                      </c:pt>
                      <c:pt idx="16">
                        <c:v>44517</c:v>
                      </c:pt>
                      <c:pt idx="17">
                        <c:v>44518</c:v>
                      </c:pt>
                      <c:pt idx="18">
                        <c:v>44519</c:v>
                      </c:pt>
                      <c:pt idx="19">
                        <c:v>44520</c:v>
                      </c:pt>
                      <c:pt idx="20">
                        <c:v>44521</c:v>
                      </c:pt>
                      <c:pt idx="21">
                        <c:v>44522</c:v>
                      </c:pt>
                      <c:pt idx="22">
                        <c:v>44523</c:v>
                      </c:pt>
                      <c:pt idx="23">
                        <c:v>44524</c:v>
                      </c:pt>
                      <c:pt idx="24">
                        <c:v>44525</c:v>
                      </c:pt>
                      <c:pt idx="25">
                        <c:v>44526</c:v>
                      </c:pt>
                      <c:pt idx="26">
                        <c:v>44527</c:v>
                      </c:pt>
                      <c:pt idx="27">
                        <c:v>44528</c:v>
                      </c:pt>
                      <c:pt idx="28">
                        <c:v>44529</c:v>
                      </c:pt>
                      <c:pt idx="29">
                        <c:v>44530</c:v>
                      </c:pt>
                      <c:pt idx="30">
                        <c:v>44500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Свод!$C$12:$AG$12</c15:sqref>
                        </c15:formulaRef>
                      </c:ext>
                    </c:extLst>
                    <c:numCache>
                      <c:formatCode>#,##0.00</c:formatCode>
                      <c:ptCount val="31"/>
                      <c:pt idx="0">
                        <c:v>963.68658607153043</c:v>
                      </c:pt>
                      <c:pt idx="1">
                        <c:v>1062.1893103424536</c:v>
                      </c:pt>
                      <c:pt idx="2">
                        <c:v>269.60251552668274</c:v>
                      </c:pt>
                      <c:pt idx="3">
                        <c:v>1262.9919668966968</c:v>
                      </c:pt>
                      <c:pt idx="4">
                        <c:v>1912.3339700655424</c:v>
                      </c:pt>
                      <c:pt idx="5">
                        <c:v>795.7711579527986</c:v>
                      </c:pt>
                      <c:pt idx="6">
                        <c:v>-226.51005911330594</c:v>
                      </c:pt>
                      <c:pt idx="7">
                        <c:v>389.2140402216628</c:v>
                      </c:pt>
                      <c:pt idx="8">
                        <c:v>52.283381826335244</c:v>
                      </c:pt>
                      <c:pt idx="9">
                        <c:v>-497.75420250218122</c:v>
                      </c:pt>
                      <c:pt idx="10">
                        <c:v>951.64586463684736</c:v>
                      </c:pt>
                      <c:pt idx="11">
                        <c:v>1306.7977357739055</c:v>
                      </c:pt>
                      <c:pt idx="12">
                        <c:v>716.5689959254014</c:v>
                      </c:pt>
                      <c:pt idx="13">
                        <c:v>147.71833545109985</c:v>
                      </c:pt>
                      <c:pt idx="14">
                        <c:v>-827.63812153454273</c:v>
                      </c:pt>
                      <c:pt idx="15">
                        <c:v>322.86359570266904</c:v>
                      </c:pt>
                      <c:pt idx="16">
                        <c:v>647.22823796358716</c:v>
                      </c:pt>
                      <c:pt idx="17">
                        <c:v>888.2222907302712</c:v>
                      </c:pt>
                      <c:pt idx="18">
                        <c:v>1918.5043634994545</c:v>
                      </c:pt>
                      <c:pt idx="19">
                        <c:v>1590.3415180456886</c:v>
                      </c:pt>
                      <c:pt idx="20">
                        <c:v>491.14317057419976</c:v>
                      </c:pt>
                      <c:pt idx="21">
                        <c:v>-167.37576899250598</c:v>
                      </c:pt>
                      <c:pt idx="22">
                        <c:v>-610.3727080067074</c:v>
                      </c:pt>
                      <c:pt idx="23">
                        <c:v>38.365807796353693</c:v>
                      </c:pt>
                      <c:pt idx="24">
                        <c:v>1942.9685946805475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6EE-4D4B-AE8C-C76F6F32D0E6}"/>
                  </c:ext>
                </c:extLst>
              </c15:ser>
            </c15:filteredLineSeries>
            <c15:filteredLineSeries>
              <c15:ser>
                <c:idx val="0"/>
                <c:order val="3"/>
                <c:tx>
                  <c:v>Выручка</c:v>
                </c:tx>
                <c:spPr>
                  <a:ln w="28575" cap="rnd">
                    <a:solidFill>
                      <a:srgbClr val="00B050"/>
                    </a:solidFill>
                    <a:round/>
                    <a:headEnd type="diamond"/>
                    <a:tailEnd type="diamond"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Свод!$C$2:$AG$2</c15:sqref>
                        </c15:formulaRef>
                      </c:ext>
                    </c:extLst>
                    <c:numCache>
                      <c:formatCode>m/d/yyyy</c:formatCode>
                      <c:ptCount val="31"/>
                      <c:pt idx="0">
                        <c:v>44501</c:v>
                      </c:pt>
                      <c:pt idx="1">
                        <c:v>44502</c:v>
                      </c:pt>
                      <c:pt idx="2">
                        <c:v>44503</c:v>
                      </c:pt>
                      <c:pt idx="3">
                        <c:v>44504</c:v>
                      </c:pt>
                      <c:pt idx="4">
                        <c:v>44505</c:v>
                      </c:pt>
                      <c:pt idx="5">
                        <c:v>44506</c:v>
                      </c:pt>
                      <c:pt idx="6">
                        <c:v>44507</c:v>
                      </c:pt>
                      <c:pt idx="7">
                        <c:v>44508</c:v>
                      </c:pt>
                      <c:pt idx="8">
                        <c:v>44509</c:v>
                      </c:pt>
                      <c:pt idx="9">
                        <c:v>44510</c:v>
                      </c:pt>
                      <c:pt idx="10">
                        <c:v>44511</c:v>
                      </c:pt>
                      <c:pt idx="11">
                        <c:v>44512</c:v>
                      </c:pt>
                      <c:pt idx="12">
                        <c:v>44513</c:v>
                      </c:pt>
                      <c:pt idx="13">
                        <c:v>44514</c:v>
                      </c:pt>
                      <c:pt idx="14">
                        <c:v>44515</c:v>
                      </c:pt>
                      <c:pt idx="15">
                        <c:v>44516</c:v>
                      </c:pt>
                      <c:pt idx="16">
                        <c:v>44517</c:v>
                      </c:pt>
                      <c:pt idx="17">
                        <c:v>44518</c:v>
                      </c:pt>
                      <c:pt idx="18">
                        <c:v>44519</c:v>
                      </c:pt>
                      <c:pt idx="19">
                        <c:v>44520</c:v>
                      </c:pt>
                      <c:pt idx="20">
                        <c:v>44521</c:v>
                      </c:pt>
                      <c:pt idx="21">
                        <c:v>44522</c:v>
                      </c:pt>
                      <c:pt idx="22">
                        <c:v>44523</c:v>
                      </c:pt>
                      <c:pt idx="23">
                        <c:v>44524</c:v>
                      </c:pt>
                      <c:pt idx="24">
                        <c:v>44525</c:v>
                      </c:pt>
                      <c:pt idx="25">
                        <c:v>44526</c:v>
                      </c:pt>
                      <c:pt idx="26">
                        <c:v>44527</c:v>
                      </c:pt>
                      <c:pt idx="27">
                        <c:v>44528</c:v>
                      </c:pt>
                      <c:pt idx="28">
                        <c:v>44529</c:v>
                      </c:pt>
                      <c:pt idx="29">
                        <c:v>44530</c:v>
                      </c:pt>
                      <c:pt idx="30">
                        <c:v>44500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Свод!$C$13:$AG$13</c15:sqref>
                        </c15:formulaRef>
                      </c:ext>
                    </c:extLst>
                    <c:numCache>
                      <c:formatCode>#,##0.00</c:formatCode>
                      <c:ptCount val="31"/>
                      <c:pt idx="0">
                        <c:v>572.11179038055661</c:v>
                      </c:pt>
                      <c:pt idx="1">
                        <c:v>117.73277216295241</c:v>
                      </c:pt>
                      <c:pt idx="2">
                        <c:v>1081.450801717431</c:v>
                      </c:pt>
                      <c:pt idx="3">
                        <c:v>-736.43194395895807</c:v>
                      </c:pt>
                      <c:pt idx="4">
                        <c:v>-1034.8634203019819</c:v>
                      </c:pt>
                      <c:pt idx="5">
                        <c:v>8.0665234527468783</c:v>
                      </c:pt>
                      <c:pt idx="6">
                        <c:v>2711.7706880583773</c:v>
                      </c:pt>
                      <c:pt idx="7">
                        <c:v>1487.2633574561623</c:v>
                      </c:pt>
                      <c:pt idx="8">
                        <c:v>2196.7378825049109</c:v>
                      </c:pt>
                      <c:pt idx="9">
                        <c:v>3235.9277002868776</c:v>
                      </c:pt>
                      <c:pt idx="10">
                        <c:v>223.6039415533578</c:v>
                      </c:pt>
                      <c:pt idx="11">
                        <c:v>-731.24091305320871</c:v>
                      </c:pt>
                      <c:pt idx="12">
                        <c:v>704.25948331310428</c:v>
                      </c:pt>
                      <c:pt idx="13">
                        <c:v>1265.0755225603571</c:v>
                      </c:pt>
                      <c:pt idx="14">
                        <c:v>3934.8404618310487</c:v>
                      </c:pt>
                      <c:pt idx="15">
                        <c:v>1866.2279171446862</c:v>
                      </c:pt>
                      <c:pt idx="16">
                        <c:v>1047.7232369234844</c:v>
                      </c:pt>
                      <c:pt idx="17">
                        <c:v>647.73115559892904</c:v>
                      </c:pt>
                      <c:pt idx="18">
                        <c:v>-1386.7539123266033</c:v>
                      </c:pt>
                      <c:pt idx="19">
                        <c:v>-729.3497832991452</c:v>
                      </c:pt>
                      <c:pt idx="20">
                        <c:v>1588.9527981964638</c:v>
                      </c:pt>
                      <c:pt idx="21">
                        <c:v>3039.9820886447305</c:v>
                      </c:pt>
                      <c:pt idx="22">
                        <c:v>3984.9002651791234</c:v>
                      </c:pt>
                      <c:pt idx="23">
                        <c:v>2885.1878285297425</c:v>
                      </c:pt>
                      <c:pt idx="24">
                        <c:v>-857.4020101732749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2F1-4E2F-BFB7-4B4C8D3E3881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4"/>
          <c:order val="4"/>
          <c:tx>
            <c:v>Температура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Свод!$C$2:$AF$2</c:f>
              <c:numCache>
                <c:formatCode>m/d/yyyy</c:formatCode>
                <c:ptCount val="30"/>
                <c:pt idx="0">
                  <c:v>44501</c:v>
                </c:pt>
                <c:pt idx="1">
                  <c:v>44502</c:v>
                </c:pt>
                <c:pt idx="2">
                  <c:v>44503</c:v>
                </c:pt>
                <c:pt idx="3">
                  <c:v>44504</c:v>
                </c:pt>
                <c:pt idx="4">
                  <c:v>44505</c:v>
                </c:pt>
                <c:pt idx="5">
                  <c:v>44506</c:v>
                </c:pt>
                <c:pt idx="6">
                  <c:v>44507</c:v>
                </c:pt>
                <c:pt idx="7">
                  <c:v>44508</c:v>
                </c:pt>
                <c:pt idx="8">
                  <c:v>44509</c:v>
                </c:pt>
                <c:pt idx="9">
                  <c:v>44510</c:v>
                </c:pt>
                <c:pt idx="10">
                  <c:v>44511</c:v>
                </c:pt>
                <c:pt idx="11">
                  <c:v>44512</c:v>
                </c:pt>
                <c:pt idx="12">
                  <c:v>44513</c:v>
                </c:pt>
                <c:pt idx="13">
                  <c:v>44514</c:v>
                </c:pt>
                <c:pt idx="14">
                  <c:v>44515</c:v>
                </c:pt>
                <c:pt idx="15">
                  <c:v>44516</c:v>
                </c:pt>
                <c:pt idx="16">
                  <c:v>44517</c:v>
                </c:pt>
                <c:pt idx="17">
                  <c:v>44518</c:v>
                </c:pt>
                <c:pt idx="18">
                  <c:v>44519</c:v>
                </c:pt>
                <c:pt idx="19">
                  <c:v>44520</c:v>
                </c:pt>
                <c:pt idx="20">
                  <c:v>44521</c:v>
                </c:pt>
                <c:pt idx="21">
                  <c:v>44522</c:v>
                </c:pt>
                <c:pt idx="22">
                  <c:v>44523</c:v>
                </c:pt>
                <c:pt idx="23">
                  <c:v>44524</c:v>
                </c:pt>
                <c:pt idx="24">
                  <c:v>44525</c:v>
                </c:pt>
                <c:pt idx="25">
                  <c:v>44526</c:v>
                </c:pt>
                <c:pt idx="26">
                  <c:v>44527</c:v>
                </c:pt>
                <c:pt idx="27">
                  <c:v>44528</c:v>
                </c:pt>
                <c:pt idx="28">
                  <c:v>44529</c:v>
                </c:pt>
                <c:pt idx="29">
                  <c:v>44530</c:v>
                </c:pt>
              </c:numCache>
              <c:extLst xmlns:c15="http://schemas.microsoft.com/office/drawing/2012/chart"/>
            </c:numRef>
          </c:cat>
          <c:val>
            <c:numRef>
              <c:f>метеостанция!$B$4:$AF$4</c:f>
              <c:numCache>
                <c:formatCode>General</c:formatCode>
                <c:ptCount val="31"/>
                <c:pt idx="0">
                  <c:v>6.1</c:v>
                </c:pt>
                <c:pt idx="1">
                  <c:v>9</c:v>
                </c:pt>
                <c:pt idx="2">
                  <c:v>7.4</c:v>
                </c:pt>
                <c:pt idx="3">
                  <c:v>10.9</c:v>
                </c:pt>
                <c:pt idx="4">
                  <c:v>12.1</c:v>
                </c:pt>
                <c:pt idx="5">
                  <c:v>9.4</c:v>
                </c:pt>
                <c:pt idx="6">
                  <c:v>6.1</c:v>
                </c:pt>
                <c:pt idx="7">
                  <c:v>8.1</c:v>
                </c:pt>
                <c:pt idx="8">
                  <c:v>3.4</c:v>
                </c:pt>
                <c:pt idx="9">
                  <c:v>-1.2</c:v>
                </c:pt>
                <c:pt idx="10">
                  <c:v>0.4</c:v>
                </c:pt>
                <c:pt idx="11">
                  <c:v>3</c:v>
                </c:pt>
                <c:pt idx="12">
                  <c:v>2.5</c:v>
                </c:pt>
                <c:pt idx="13">
                  <c:v>1.5</c:v>
                </c:pt>
                <c:pt idx="14">
                  <c:v>-0.4</c:v>
                </c:pt>
                <c:pt idx="15">
                  <c:v>-2.6</c:v>
                </c:pt>
                <c:pt idx="16">
                  <c:v>-3.5</c:v>
                </c:pt>
                <c:pt idx="17">
                  <c:v>-4.4000000000000004</c:v>
                </c:pt>
                <c:pt idx="18">
                  <c:v>-0.3</c:v>
                </c:pt>
                <c:pt idx="19">
                  <c:v>4.5</c:v>
                </c:pt>
                <c:pt idx="20">
                  <c:v>3.5</c:v>
                </c:pt>
                <c:pt idx="21">
                  <c:v>5</c:v>
                </c:pt>
                <c:pt idx="22">
                  <c:v>-1.7</c:v>
                </c:pt>
                <c:pt idx="23">
                  <c:v>-3.7</c:v>
                </c:pt>
                <c:pt idx="24">
                  <c:v>0.7</c:v>
                </c:pt>
                <c:pt idx="25">
                  <c:v>-1.6</c:v>
                </c:pt>
                <c:pt idx="26">
                  <c:v>0.7</c:v>
                </c:pt>
                <c:pt idx="27">
                  <c:v>6.6</c:v>
                </c:pt>
                <c:pt idx="28">
                  <c:v>9</c:v>
                </c:pt>
                <c:pt idx="29">
                  <c:v>4.8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110-469A-AAF0-C3EAC15D6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37416"/>
        <c:axId val="128227848"/>
        <c:extLst/>
      </c:lineChart>
      <c:dateAx>
        <c:axId val="128227064"/>
        <c:scaling>
          <c:orientation val="minMax"/>
          <c:max val="44530"/>
          <c:min val="4450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226280"/>
        <c:crosses val="autoZero"/>
        <c:auto val="0"/>
        <c:lblOffset val="100"/>
        <c:baseTimeUnit val="days"/>
        <c:majorUnit val="1"/>
        <c:majorTimeUnit val="days"/>
      </c:dateAx>
      <c:valAx>
        <c:axId val="12822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227064"/>
        <c:crosses val="autoZero"/>
        <c:crossBetween val="midCat"/>
        <c:dispUnits>
          <c:builtInUnit val="thousands"/>
        </c:dispUnits>
      </c:valAx>
      <c:valAx>
        <c:axId val="1282278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7837416"/>
        <c:crosses val="max"/>
        <c:crossBetween val="between"/>
      </c:valAx>
      <c:dateAx>
        <c:axId val="1278374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28227848"/>
        <c:crosses val="autoZero"/>
        <c:auto val="0"/>
        <c:lblOffset val="100"/>
        <c:baseTimeUnit val="days"/>
      </c:date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4.9999983295865962E-2"/>
          <c:y val="7.1650556915031721E-2"/>
          <c:w val="0.65391464722038195"/>
          <c:h val="5.78415214790243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effectLst>
                  <a:innerShdw blurRad="63500" dist="50800" dir="18900000">
                    <a:prstClr val="black">
                      <a:alpha val="50000"/>
                    </a:prstClr>
                  </a:innerShdw>
                </a:effectLst>
                <a:latin typeface="+mn-lt"/>
                <a:ea typeface="+mn-ea"/>
                <a:cs typeface="+mn-cs"/>
              </a:defRPr>
            </a:pPr>
            <a:r>
              <a:rPr lang="ru-RU" sz="1500" b="1">
                <a:solidFill>
                  <a:schemeClr val="tx1"/>
                </a:solidFill>
                <a:effectLst>
                  <a:innerShdw blurRad="63500" dist="50800" dir="18900000">
                    <a:prstClr val="black">
                      <a:alpha val="50000"/>
                    </a:prstClr>
                  </a:innerShdw>
                </a:effectLst>
                <a:cs typeface="Mongolian Baiti" panose="03000500000000000000" pitchFamily="66" charset="0"/>
              </a:rPr>
              <a:t>Средневзвешенные данные по % экономии за октябрь </a:t>
            </a:r>
            <a:r>
              <a:rPr lang="ru-RU" sz="1600" b="1">
                <a:solidFill>
                  <a:schemeClr val="tx1"/>
                </a:solidFill>
                <a:effectLst>
                  <a:innerShdw blurRad="63500" dist="50800" dir="18900000">
                    <a:prstClr val="black">
                      <a:alpha val="50000"/>
                    </a:prstClr>
                  </a:innerShdw>
                </a:effectLst>
                <a:cs typeface="Mongolian Baiti" panose="03000500000000000000" pitchFamily="66" charset="0"/>
              </a:rPr>
              <a:t>2021</a:t>
            </a:r>
            <a:r>
              <a:rPr lang="ru-RU" sz="1500" b="1">
                <a:solidFill>
                  <a:schemeClr val="tx1"/>
                </a:solidFill>
                <a:effectLst>
                  <a:innerShdw blurRad="63500" dist="50800" dir="18900000">
                    <a:prstClr val="black">
                      <a:alpha val="50000"/>
                    </a:prstClr>
                  </a:innerShdw>
                </a:effectLst>
                <a:cs typeface="Mongolian Baiti" panose="03000500000000000000" pitchFamily="66" charset="0"/>
              </a:rPr>
              <a:t> год</a:t>
            </a:r>
          </a:p>
        </c:rich>
      </c:tx>
      <c:layout>
        <c:manualLayout>
          <c:xMode val="edge"/>
          <c:yMode val="edge"/>
          <c:x val="0.23790828263957828"/>
          <c:y val="1.84615315476250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effectLst>
                <a:innerShdw blurRad="63500" dist="50800" dir="18900000">
                  <a:prstClr val="black">
                    <a:alpha val="50000"/>
                  </a:prstClr>
                </a:inn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4.2569690841000075E-2"/>
          <c:y val="9.9148798707853827E-2"/>
          <c:w val="0.90908111799504687"/>
          <c:h val="0.75169632154189692"/>
        </c:manualLayout>
      </c:layout>
      <c:lineChart>
        <c:grouping val="standard"/>
        <c:varyColors val="0"/>
        <c:ser>
          <c:idx val="1"/>
          <c:order val="0"/>
          <c:tx>
            <c:v>План</c:v>
          </c:tx>
          <c:spPr>
            <a:ln w="28575" cap="flat" cmpd="sng">
              <a:solidFill>
                <a:schemeClr val="bg1">
                  <a:lumMod val="50000"/>
                </a:schemeClr>
              </a:solidFill>
              <a:prstDash val="lgDash"/>
              <a:bevel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'Свод 0'!$B$4:$B$35</c:f>
              <c:numCache>
                <c:formatCode>m/d/yyyy</c:formatCode>
                <c:ptCount val="32"/>
                <c:pt idx="0">
                  <c:v>44470</c:v>
                </c:pt>
                <c:pt idx="1">
                  <c:v>44471</c:v>
                </c:pt>
                <c:pt idx="2">
                  <c:v>44472</c:v>
                </c:pt>
                <c:pt idx="3">
                  <c:v>44473</c:v>
                </c:pt>
                <c:pt idx="4">
                  <c:v>44474</c:v>
                </c:pt>
                <c:pt idx="5">
                  <c:v>44475</c:v>
                </c:pt>
                <c:pt idx="6">
                  <c:v>44476</c:v>
                </c:pt>
                <c:pt idx="7">
                  <c:v>44477</c:v>
                </c:pt>
                <c:pt idx="8">
                  <c:v>44478</c:v>
                </c:pt>
                <c:pt idx="9">
                  <c:v>44479</c:v>
                </c:pt>
                <c:pt idx="10">
                  <c:v>44480</c:v>
                </c:pt>
                <c:pt idx="11">
                  <c:v>44481</c:v>
                </c:pt>
                <c:pt idx="12">
                  <c:v>44482</c:v>
                </c:pt>
                <c:pt idx="13">
                  <c:v>44483</c:v>
                </c:pt>
                <c:pt idx="14">
                  <c:v>44484</c:v>
                </c:pt>
                <c:pt idx="15">
                  <c:v>44485</c:v>
                </c:pt>
                <c:pt idx="16">
                  <c:v>44486</c:v>
                </c:pt>
                <c:pt idx="17">
                  <c:v>44487</c:v>
                </c:pt>
                <c:pt idx="18">
                  <c:v>44488</c:v>
                </c:pt>
                <c:pt idx="19">
                  <c:v>44489</c:v>
                </c:pt>
                <c:pt idx="20">
                  <c:v>44490</c:v>
                </c:pt>
                <c:pt idx="21">
                  <c:v>44491</c:v>
                </c:pt>
                <c:pt idx="22">
                  <c:v>44492</c:v>
                </c:pt>
                <c:pt idx="23">
                  <c:v>44493</c:v>
                </c:pt>
                <c:pt idx="24">
                  <c:v>44494</c:v>
                </c:pt>
                <c:pt idx="25">
                  <c:v>44495</c:v>
                </c:pt>
                <c:pt idx="26">
                  <c:v>44496</c:v>
                </c:pt>
                <c:pt idx="27">
                  <c:v>44497</c:v>
                </c:pt>
                <c:pt idx="28">
                  <c:v>44498</c:v>
                </c:pt>
                <c:pt idx="29">
                  <c:v>44499</c:v>
                </c:pt>
                <c:pt idx="30">
                  <c:v>44500</c:v>
                </c:pt>
                <c:pt idx="31">
                  <c:v>44501</c:v>
                </c:pt>
              </c:numCache>
            </c:numRef>
          </c:cat>
          <c:val>
            <c:numRef>
              <c:f>'Свод 0'!$Q$4:$Q$34</c:f>
              <c:numCache>
                <c:formatCode>#,##0.00</c:formatCode>
                <c:ptCount val="31"/>
                <c:pt idx="0">
                  <c:v>1579.6814076094731</c:v>
                </c:pt>
                <c:pt idx="1">
                  <c:v>3159.3628152189463</c:v>
                </c:pt>
                <c:pt idx="2">
                  <c:v>4739.0442228284201</c:v>
                </c:pt>
                <c:pt idx="3">
                  <c:v>6318.7256304378925</c:v>
                </c:pt>
                <c:pt idx="4">
                  <c:v>7898.4070380473613</c:v>
                </c:pt>
                <c:pt idx="5">
                  <c:v>9478.0884456568401</c:v>
                </c:pt>
                <c:pt idx="6">
                  <c:v>11057.769853266311</c:v>
                </c:pt>
                <c:pt idx="7">
                  <c:v>12637.451260875785</c:v>
                </c:pt>
                <c:pt idx="8">
                  <c:v>14217.132668485261</c:v>
                </c:pt>
                <c:pt idx="9">
                  <c:v>15796.814076094723</c:v>
                </c:pt>
                <c:pt idx="10">
                  <c:v>17376.49548370421</c:v>
                </c:pt>
                <c:pt idx="11">
                  <c:v>18956.17689131368</c:v>
                </c:pt>
                <c:pt idx="12">
                  <c:v>20535.858298923155</c:v>
                </c:pt>
                <c:pt idx="13">
                  <c:v>22115.539706532621</c:v>
                </c:pt>
                <c:pt idx="14">
                  <c:v>23695.221114142096</c:v>
                </c:pt>
                <c:pt idx="15">
                  <c:v>25274.90252175157</c:v>
                </c:pt>
                <c:pt idx="16">
                  <c:v>26854.583929361048</c:v>
                </c:pt>
                <c:pt idx="17">
                  <c:v>28434.265336970522</c:v>
                </c:pt>
                <c:pt idx="18">
                  <c:v>30013.946744579989</c:v>
                </c:pt>
                <c:pt idx="19">
                  <c:v>31593.628152189453</c:v>
                </c:pt>
                <c:pt idx="20">
                  <c:v>33173.309559798938</c:v>
                </c:pt>
                <c:pt idx="21">
                  <c:v>34752.990967408419</c:v>
                </c:pt>
                <c:pt idx="22">
                  <c:v>36332.672375017901</c:v>
                </c:pt>
                <c:pt idx="23">
                  <c:v>37912.35378262736</c:v>
                </c:pt>
                <c:pt idx="24">
                  <c:v>39492.035190236849</c:v>
                </c:pt>
                <c:pt idx="25">
                  <c:v>41071.716597846316</c:v>
                </c:pt>
                <c:pt idx="26">
                  <c:v>42651.398005455776</c:v>
                </c:pt>
                <c:pt idx="27">
                  <c:v>44231.079413065243</c:v>
                </c:pt>
                <c:pt idx="28">
                  <c:v>45810.760820674732</c:v>
                </c:pt>
                <c:pt idx="29">
                  <c:v>47390.442228284206</c:v>
                </c:pt>
                <c:pt idx="30">
                  <c:v>48970.123635893666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EE-4D4B-AE8C-C76F6F32D0E6}"/>
            </c:ext>
          </c:extLst>
        </c:ser>
        <c:ser>
          <c:idx val="2"/>
          <c:order val="1"/>
          <c:tx>
            <c:v>Факт</c:v>
          </c:tx>
          <c:spPr>
            <a:ln w="28575" cap="rnd">
              <a:solidFill>
                <a:schemeClr val="tx1"/>
              </a:solidFill>
              <a:round/>
              <a:headEnd w="med" len="lg"/>
              <a:tailEnd type="stealth" w="med" len="lg"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'Свод 0'!$B$4:$B$35</c:f>
              <c:numCache>
                <c:formatCode>m/d/yyyy</c:formatCode>
                <c:ptCount val="32"/>
                <c:pt idx="0">
                  <c:v>44470</c:v>
                </c:pt>
                <c:pt idx="1">
                  <c:v>44471</c:v>
                </c:pt>
                <c:pt idx="2">
                  <c:v>44472</c:v>
                </c:pt>
                <c:pt idx="3">
                  <c:v>44473</c:v>
                </c:pt>
                <c:pt idx="4">
                  <c:v>44474</c:v>
                </c:pt>
                <c:pt idx="5">
                  <c:v>44475</c:v>
                </c:pt>
                <c:pt idx="6">
                  <c:v>44476</c:v>
                </c:pt>
                <c:pt idx="7">
                  <c:v>44477</c:v>
                </c:pt>
                <c:pt idx="8">
                  <c:v>44478</c:v>
                </c:pt>
                <c:pt idx="9">
                  <c:v>44479</c:v>
                </c:pt>
                <c:pt idx="10">
                  <c:v>44480</c:v>
                </c:pt>
                <c:pt idx="11">
                  <c:v>44481</c:v>
                </c:pt>
                <c:pt idx="12">
                  <c:v>44482</c:v>
                </c:pt>
                <c:pt idx="13">
                  <c:v>44483</c:v>
                </c:pt>
                <c:pt idx="14">
                  <c:v>44484</c:v>
                </c:pt>
                <c:pt idx="15">
                  <c:v>44485</c:v>
                </c:pt>
                <c:pt idx="16">
                  <c:v>44486</c:v>
                </c:pt>
                <c:pt idx="17">
                  <c:v>44487</c:v>
                </c:pt>
                <c:pt idx="18">
                  <c:v>44488</c:v>
                </c:pt>
                <c:pt idx="19">
                  <c:v>44489</c:v>
                </c:pt>
                <c:pt idx="20">
                  <c:v>44490</c:v>
                </c:pt>
                <c:pt idx="21">
                  <c:v>44491</c:v>
                </c:pt>
                <c:pt idx="22">
                  <c:v>44492</c:v>
                </c:pt>
                <c:pt idx="23">
                  <c:v>44493</c:v>
                </c:pt>
                <c:pt idx="24">
                  <c:v>44494</c:v>
                </c:pt>
                <c:pt idx="25">
                  <c:v>44495</c:v>
                </c:pt>
                <c:pt idx="26">
                  <c:v>44496</c:v>
                </c:pt>
                <c:pt idx="27">
                  <c:v>44497</c:v>
                </c:pt>
                <c:pt idx="28">
                  <c:v>44498</c:v>
                </c:pt>
                <c:pt idx="29">
                  <c:v>44499</c:v>
                </c:pt>
                <c:pt idx="30">
                  <c:v>44500</c:v>
                </c:pt>
                <c:pt idx="31">
                  <c:v>44501</c:v>
                </c:pt>
              </c:numCache>
            </c:numRef>
          </c:cat>
          <c:val>
            <c:numRef>
              <c:f>'Свод 0'!$S$4:$S$34</c:f>
              <c:numCache>
                <c:formatCode>#,##0.00</c:formatCode>
                <c:ptCount val="31"/>
                <c:pt idx="0">
                  <c:v>140465.0640956148</c:v>
                </c:pt>
                <c:pt idx="1">
                  <c:v>278014.16227185616</c:v>
                </c:pt>
                <c:pt idx="2">
                  <c:v>380525.50272615772</c:v>
                </c:pt>
                <c:pt idx="3">
                  <c:v>489278.67034891277</c:v>
                </c:pt>
                <c:pt idx="4">
                  <c:v>610803.96406986413</c:v>
                </c:pt>
                <c:pt idx="5">
                  <c:v>741817.09159726603</c:v>
                </c:pt>
                <c:pt idx="6">
                  <c:v>875083.50260992651</c:v>
                </c:pt>
                <c:pt idx="7">
                  <c:v>1005575.25751841</c:v>
                </c:pt>
                <c:pt idx="8">
                  <c:v>1138044.7384764832</c:v>
                </c:pt>
                <c:pt idx="9">
                  <c:v>1259361.6972024073</c:v>
                </c:pt>
                <c:pt idx="10">
                  <c:v>1387188.0659664276</c:v>
                </c:pt>
                <c:pt idx="11">
                  <c:v>1496909.0827230976</c:v>
                </c:pt>
                <c:pt idx="12">
                  <c:v>1624114.6829886613</c:v>
                </c:pt>
                <c:pt idx="13">
                  <c:v>1724110.3689454442</c:v>
                </c:pt>
                <c:pt idx="14">
                  <c:v>1854068.6106450604</c:v>
                </c:pt>
                <c:pt idx="15">
                  <c:v>2003413.7027234263</c:v>
                </c:pt>
                <c:pt idx="16">
                  <c:v>2151745.7123513324</c:v>
                </c:pt>
                <c:pt idx="17">
                  <c:v>2300659.5158765162</c:v>
                </c:pt>
                <c:pt idx="18">
                  <c:v>2437641.8340275595</c:v>
                </c:pt>
                <c:pt idx="19">
                  <c:v>2572667.3085333668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EE-4D4B-AE8C-C76F6F32D0E6}"/>
            </c:ext>
          </c:extLst>
        </c:ser>
        <c:ser>
          <c:idx val="3"/>
          <c:order val="2"/>
          <c:tx>
            <c:v>Неустойка</c:v>
          </c:tx>
          <c:spPr>
            <a:ln w="28575" cap="rnd">
              <a:solidFill>
                <a:srgbClr val="FF0000"/>
              </a:solidFill>
              <a:round/>
              <a:headEnd type="diamond"/>
              <a:tailEnd type="diamond"/>
            </a:ln>
            <a:effectLst/>
          </c:spPr>
          <c:marker>
            <c:symbol val="diamond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delete val="1"/>
          </c:dLbls>
          <c:cat>
            <c:numRef>
              <c:f>'Свод 0'!$B$4:$B$35</c:f>
              <c:numCache>
                <c:formatCode>m/d/yyyy</c:formatCode>
                <c:ptCount val="32"/>
                <c:pt idx="0">
                  <c:v>44470</c:v>
                </c:pt>
                <c:pt idx="1">
                  <c:v>44471</c:v>
                </c:pt>
                <c:pt idx="2">
                  <c:v>44472</c:v>
                </c:pt>
                <c:pt idx="3">
                  <c:v>44473</c:v>
                </c:pt>
                <c:pt idx="4">
                  <c:v>44474</c:v>
                </c:pt>
                <c:pt idx="5">
                  <c:v>44475</c:v>
                </c:pt>
                <c:pt idx="6">
                  <c:v>44476</c:v>
                </c:pt>
                <c:pt idx="7">
                  <c:v>44477</c:v>
                </c:pt>
                <c:pt idx="8">
                  <c:v>44478</c:v>
                </c:pt>
                <c:pt idx="9">
                  <c:v>44479</c:v>
                </c:pt>
                <c:pt idx="10">
                  <c:v>44480</c:v>
                </c:pt>
                <c:pt idx="11">
                  <c:v>44481</c:v>
                </c:pt>
                <c:pt idx="12">
                  <c:v>44482</c:v>
                </c:pt>
                <c:pt idx="13">
                  <c:v>44483</c:v>
                </c:pt>
                <c:pt idx="14">
                  <c:v>44484</c:v>
                </c:pt>
                <c:pt idx="15">
                  <c:v>44485</c:v>
                </c:pt>
                <c:pt idx="16">
                  <c:v>44486</c:v>
                </c:pt>
                <c:pt idx="17">
                  <c:v>44487</c:v>
                </c:pt>
                <c:pt idx="18">
                  <c:v>44488</c:v>
                </c:pt>
                <c:pt idx="19">
                  <c:v>44489</c:v>
                </c:pt>
                <c:pt idx="20">
                  <c:v>44490</c:v>
                </c:pt>
                <c:pt idx="21">
                  <c:v>44491</c:v>
                </c:pt>
                <c:pt idx="22">
                  <c:v>44492</c:v>
                </c:pt>
                <c:pt idx="23">
                  <c:v>44493</c:v>
                </c:pt>
                <c:pt idx="24">
                  <c:v>44494</c:v>
                </c:pt>
                <c:pt idx="25">
                  <c:v>44495</c:v>
                </c:pt>
                <c:pt idx="26">
                  <c:v>44496</c:v>
                </c:pt>
                <c:pt idx="27">
                  <c:v>44497</c:v>
                </c:pt>
                <c:pt idx="28">
                  <c:v>44498</c:v>
                </c:pt>
                <c:pt idx="29">
                  <c:v>44499</c:v>
                </c:pt>
                <c:pt idx="30">
                  <c:v>44500</c:v>
                </c:pt>
                <c:pt idx="31">
                  <c:v>44501</c:v>
                </c:pt>
              </c:numCache>
            </c:numRef>
          </c:cat>
          <c:val>
            <c:numRef>
              <c:f>'Свод 0'!$T$4:$T$34</c:f>
              <c:numCache>
                <c:formatCode>#,##0.00</c:formatCode>
                <c:ptCount val="31"/>
                <c:pt idx="0">
                  <c:v>4956.4108572436517</c:v>
                </c:pt>
                <c:pt idx="1">
                  <c:v>8917.9805066132194</c:v>
                </c:pt>
                <c:pt idx="2">
                  <c:v>12465.680938398604</c:v>
                </c:pt>
                <c:pt idx="3">
                  <c:v>15898.91175187356</c:v>
                </c:pt>
                <c:pt idx="4">
                  <c:v>17910.044082009983</c:v>
                </c:pt>
                <c:pt idx="5">
                  <c:v>21879.626949168378</c:v>
                </c:pt>
                <c:pt idx="6">
                  <c:v>28460.526923484464</c:v>
                </c:pt>
                <c:pt idx="7">
                  <c:v>32244.553652396589</c:v>
                </c:pt>
                <c:pt idx="8">
                  <c:v>37655.506294397914</c:v>
                </c:pt>
                <c:pt idx="9">
                  <c:v>41979.629023690592</c:v>
                </c:pt>
                <c:pt idx="10">
                  <c:v>45734.00442162971</c:v>
                </c:pt>
                <c:pt idx="11">
                  <c:v>48428.472726418462</c:v>
                </c:pt>
                <c:pt idx="12">
                  <c:v>52521.739092061005</c:v>
                </c:pt>
                <c:pt idx="13">
                  <c:v>56725.364204852587</c:v>
                </c:pt>
                <c:pt idx="14">
                  <c:v>61278.629177784482</c:v>
                </c:pt>
                <c:pt idx="15">
                  <c:v>65550.3135033976</c:v>
                </c:pt>
                <c:pt idx="16">
                  <c:v>69486.112028574702</c:v>
                </c:pt>
                <c:pt idx="17">
                  <c:v>73926.176092476977</c:v>
                </c:pt>
                <c:pt idx="18">
                  <c:v>77693.605546083287</c:v>
                </c:pt>
                <c:pt idx="19">
                  <c:v>80994.617894147188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EE-4D4B-AE8C-C76F6F32D0E6}"/>
            </c:ext>
          </c:extLst>
        </c:ser>
        <c:ser>
          <c:idx val="0"/>
          <c:order val="3"/>
          <c:tx>
            <c:v>Выручка</c:v>
          </c:tx>
          <c:spPr>
            <a:ln w="28575" cap="rnd">
              <a:solidFill>
                <a:srgbClr val="00B050"/>
              </a:solidFill>
              <a:round/>
              <a:headEnd type="diamond"/>
              <a:tailEnd type="diamond"/>
            </a:ln>
            <a:effectLst/>
          </c:spPr>
          <c:marker>
            <c:symbol val="diamond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dLbls>
            <c:delete val="1"/>
          </c:dLbls>
          <c:cat>
            <c:numRef>
              <c:f>'Свод 0'!$B$4:$B$35</c:f>
              <c:numCache>
                <c:formatCode>m/d/yyyy</c:formatCode>
                <c:ptCount val="32"/>
                <c:pt idx="0">
                  <c:v>44470</c:v>
                </c:pt>
                <c:pt idx="1">
                  <c:v>44471</c:v>
                </c:pt>
                <c:pt idx="2">
                  <c:v>44472</c:v>
                </c:pt>
                <c:pt idx="3">
                  <c:v>44473</c:v>
                </c:pt>
                <c:pt idx="4">
                  <c:v>44474</c:v>
                </c:pt>
                <c:pt idx="5">
                  <c:v>44475</c:v>
                </c:pt>
                <c:pt idx="6">
                  <c:v>44476</c:v>
                </c:pt>
                <c:pt idx="7">
                  <c:v>44477</c:v>
                </c:pt>
                <c:pt idx="8">
                  <c:v>44478</c:v>
                </c:pt>
                <c:pt idx="9">
                  <c:v>44479</c:v>
                </c:pt>
                <c:pt idx="10">
                  <c:v>44480</c:v>
                </c:pt>
                <c:pt idx="11">
                  <c:v>44481</c:v>
                </c:pt>
                <c:pt idx="12">
                  <c:v>44482</c:v>
                </c:pt>
                <c:pt idx="13">
                  <c:v>44483</c:v>
                </c:pt>
                <c:pt idx="14">
                  <c:v>44484</c:v>
                </c:pt>
                <c:pt idx="15">
                  <c:v>44485</c:v>
                </c:pt>
                <c:pt idx="16">
                  <c:v>44486</c:v>
                </c:pt>
                <c:pt idx="17">
                  <c:v>44487</c:v>
                </c:pt>
                <c:pt idx="18">
                  <c:v>44488</c:v>
                </c:pt>
                <c:pt idx="19">
                  <c:v>44489</c:v>
                </c:pt>
                <c:pt idx="20">
                  <c:v>44490</c:v>
                </c:pt>
                <c:pt idx="21">
                  <c:v>44491</c:v>
                </c:pt>
                <c:pt idx="22">
                  <c:v>44492</c:v>
                </c:pt>
                <c:pt idx="23">
                  <c:v>44493</c:v>
                </c:pt>
                <c:pt idx="24">
                  <c:v>44494</c:v>
                </c:pt>
                <c:pt idx="25">
                  <c:v>44495</c:v>
                </c:pt>
                <c:pt idx="26">
                  <c:v>44496</c:v>
                </c:pt>
                <c:pt idx="27">
                  <c:v>44497</c:v>
                </c:pt>
                <c:pt idx="28">
                  <c:v>44498</c:v>
                </c:pt>
                <c:pt idx="29">
                  <c:v>44499</c:v>
                </c:pt>
                <c:pt idx="30">
                  <c:v>44500</c:v>
                </c:pt>
                <c:pt idx="31">
                  <c:v>44501</c:v>
                </c:pt>
              </c:numCache>
            </c:numRef>
          </c:cat>
          <c:val>
            <c:numRef>
              <c:f>'Свод 0'!$U$4:$U$34</c:f>
              <c:numCache>
                <c:formatCode>#,##0.00</c:formatCode>
                <c:ptCount val="31"/>
                <c:pt idx="0">
                  <c:v>2364.0286458479204</c:v>
                </c:pt>
                <c:pt idx="1">
                  <c:v>4076.609806146495</c:v>
                </c:pt>
                <c:pt idx="2">
                  <c:v>5520.8976585947203</c:v>
                </c:pt>
                <c:pt idx="3">
                  <c:v>6991.8322643019001</c:v>
                </c:pt>
                <c:pt idx="4">
                  <c:v>8490.0954844765747</c:v>
                </c:pt>
                <c:pt idx="5">
                  <c:v>10354.912149212134</c:v>
                </c:pt>
                <c:pt idx="6">
                  <c:v>12664.620762937715</c:v>
                </c:pt>
                <c:pt idx="7">
                  <c:v>14839.343494255038</c:v>
                </c:pt>
                <c:pt idx="8">
                  <c:v>17065.775880474557</c:v>
                </c:pt>
                <c:pt idx="9">
                  <c:v>19380.80993836058</c:v>
                </c:pt>
                <c:pt idx="10">
                  <c:v>21020.511444533386</c:v>
                </c:pt>
                <c:pt idx="11">
                  <c:v>22427.149806145586</c:v>
                </c:pt>
                <c:pt idx="12">
                  <c:v>24112.117814544265</c:v>
                </c:pt>
                <c:pt idx="13">
                  <c:v>25472.636039055542</c:v>
                </c:pt>
                <c:pt idx="14">
                  <c:v>27909.020825384418</c:v>
                </c:pt>
                <c:pt idx="15">
                  <c:v>30449.88899994536</c:v>
                </c:pt>
                <c:pt idx="16">
                  <c:v>32585.881188189855</c:v>
                </c:pt>
                <c:pt idx="17">
                  <c:v>34738.224577416346</c:v>
                </c:pt>
                <c:pt idx="18">
                  <c:v>36687.518212312323</c:v>
                </c:pt>
                <c:pt idx="19">
                  <c:v>36687.518212312323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F1-4E2F-BFB7-4B4C8D3E38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7836632"/>
        <c:axId val="127837808"/>
      </c:lineChart>
      <c:dateAx>
        <c:axId val="127836632"/>
        <c:scaling>
          <c:orientation val="minMax"/>
          <c:max val="44500"/>
          <c:min val="444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7837808"/>
        <c:crosses val="autoZero"/>
        <c:auto val="0"/>
        <c:lblOffset val="100"/>
        <c:baseTimeUnit val="days"/>
        <c:majorUnit val="1"/>
        <c:majorTimeUnit val="days"/>
      </c:dateAx>
      <c:valAx>
        <c:axId val="12783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7836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</c:legendEntry>
      <c:layout>
        <c:manualLayout>
          <c:xMode val="edge"/>
          <c:yMode val="edge"/>
          <c:x val="8.5099617216778278E-2"/>
          <c:y val="9.9743347466182117E-2"/>
          <c:w val="0.13692745962548186"/>
          <c:h val="0.210935484953058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effectLst>
                  <a:innerShdw blurRad="63500" dist="50800" dir="18900000">
                    <a:prstClr val="black">
                      <a:alpha val="50000"/>
                    </a:prstClr>
                  </a:innerShdw>
                </a:effectLst>
                <a:latin typeface="+mn-lt"/>
                <a:ea typeface="+mn-ea"/>
                <a:cs typeface="+mn-cs"/>
              </a:defRPr>
            </a:pPr>
            <a:r>
              <a:rPr lang="ru-RU" sz="1500" b="1">
                <a:solidFill>
                  <a:schemeClr val="tx1"/>
                </a:solidFill>
                <a:effectLst>
                  <a:innerShdw blurRad="63500" dist="50800" dir="18900000">
                    <a:prstClr val="black">
                      <a:alpha val="50000"/>
                    </a:prstClr>
                  </a:innerShdw>
                </a:effectLst>
                <a:cs typeface="Mongolian Baiti" panose="03000500000000000000" pitchFamily="66" charset="0"/>
              </a:rPr>
              <a:t>Экономия по ЭСКо за ноябрь </a:t>
            </a:r>
            <a:r>
              <a:rPr lang="ru-RU" sz="1600" b="1">
                <a:solidFill>
                  <a:schemeClr val="tx1"/>
                </a:solidFill>
                <a:effectLst>
                  <a:innerShdw blurRad="63500" dist="50800" dir="18900000">
                    <a:prstClr val="black">
                      <a:alpha val="50000"/>
                    </a:prstClr>
                  </a:innerShdw>
                </a:effectLst>
                <a:cs typeface="Mongolian Baiti" panose="03000500000000000000" pitchFamily="66" charset="0"/>
              </a:rPr>
              <a:t>2021</a:t>
            </a:r>
            <a:r>
              <a:rPr lang="ru-RU" sz="1500" b="1">
                <a:solidFill>
                  <a:schemeClr val="tx1"/>
                </a:solidFill>
                <a:effectLst>
                  <a:innerShdw blurRad="63500" dist="50800" dir="18900000">
                    <a:prstClr val="black">
                      <a:alpha val="50000"/>
                    </a:prstClr>
                  </a:innerShdw>
                </a:effectLst>
                <a:cs typeface="Mongolian Baiti" panose="03000500000000000000" pitchFamily="66" charset="0"/>
              </a:rPr>
              <a:t> год</a:t>
            </a:r>
          </a:p>
        </c:rich>
      </c:tx>
      <c:layout>
        <c:manualLayout>
          <c:xMode val="edge"/>
          <c:yMode val="edge"/>
          <c:x val="0.40700452122384323"/>
          <c:y val="2.25641025641025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effectLst>
                <a:innerShdw blurRad="63500" dist="50800" dir="18900000">
                  <a:prstClr val="black">
                    <a:alpha val="50000"/>
                  </a:prstClr>
                </a:inn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3.0185545188590002E-2"/>
          <c:y val="0.12486958182078553"/>
          <c:w val="0.90908111799504687"/>
          <c:h val="0.72282571016818542"/>
        </c:manualLayout>
      </c:layout>
      <c:lineChart>
        <c:grouping val="standard"/>
        <c:varyColors val="0"/>
        <c:ser>
          <c:idx val="1"/>
          <c:order val="0"/>
          <c:tx>
            <c:v>план нарастающий</c:v>
          </c:tx>
          <c:spPr>
            <a:ln w="28575" cap="flat" cmpd="sng">
              <a:solidFill>
                <a:schemeClr val="bg1">
                  <a:lumMod val="50000"/>
                </a:schemeClr>
              </a:solidFill>
              <a:prstDash val="lgDash"/>
              <a:bevel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761-4821-996D-E3D1DC7953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Свод!$C$2:$AF$2</c:f>
              <c:numCache>
                <c:formatCode>m/d/yyyy</c:formatCode>
                <c:ptCount val="30"/>
                <c:pt idx="0">
                  <c:v>44501</c:v>
                </c:pt>
                <c:pt idx="1">
                  <c:v>44502</c:v>
                </c:pt>
                <c:pt idx="2">
                  <c:v>44503</c:v>
                </c:pt>
                <c:pt idx="3">
                  <c:v>44504</c:v>
                </c:pt>
                <c:pt idx="4">
                  <c:v>44505</c:v>
                </c:pt>
                <c:pt idx="5">
                  <c:v>44506</c:v>
                </c:pt>
                <c:pt idx="6">
                  <c:v>44507</c:v>
                </c:pt>
                <c:pt idx="7">
                  <c:v>44508</c:v>
                </c:pt>
                <c:pt idx="8">
                  <c:v>44509</c:v>
                </c:pt>
                <c:pt idx="9">
                  <c:v>44510</c:v>
                </c:pt>
                <c:pt idx="10">
                  <c:v>44511</c:v>
                </c:pt>
                <c:pt idx="11">
                  <c:v>44512</c:v>
                </c:pt>
                <c:pt idx="12">
                  <c:v>44513</c:v>
                </c:pt>
                <c:pt idx="13">
                  <c:v>44514</c:v>
                </c:pt>
                <c:pt idx="14">
                  <c:v>44515</c:v>
                </c:pt>
                <c:pt idx="15">
                  <c:v>44516</c:v>
                </c:pt>
                <c:pt idx="16">
                  <c:v>44517</c:v>
                </c:pt>
                <c:pt idx="17">
                  <c:v>44518</c:v>
                </c:pt>
                <c:pt idx="18">
                  <c:v>44519</c:v>
                </c:pt>
                <c:pt idx="19">
                  <c:v>44520</c:v>
                </c:pt>
                <c:pt idx="20">
                  <c:v>44521</c:v>
                </c:pt>
                <c:pt idx="21">
                  <c:v>44522</c:v>
                </c:pt>
                <c:pt idx="22">
                  <c:v>44523</c:v>
                </c:pt>
                <c:pt idx="23">
                  <c:v>44524</c:v>
                </c:pt>
                <c:pt idx="24">
                  <c:v>44525</c:v>
                </c:pt>
                <c:pt idx="25">
                  <c:v>44526</c:v>
                </c:pt>
                <c:pt idx="26">
                  <c:v>44527</c:v>
                </c:pt>
                <c:pt idx="27">
                  <c:v>44528</c:v>
                </c:pt>
                <c:pt idx="28">
                  <c:v>44529</c:v>
                </c:pt>
                <c:pt idx="29">
                  <c:v>44530</c:v>
                </c:pt>
              </c:numCache>
            </c:numRef>
          </c:cat>
          <c:val>
            <c:numRef>
              <c:f>Свод!$C$26:$AG$26</c:f>
              <c:numCache>
                <c:formatCode>#,##0.00</c:formatCode>
                <c:ptCount val="31"/>
                <c:pt idx="0">
                  <c:v>2451.3006332200407</c:v>
                </c:pt>
                <c:pt idx="1">
                  <c:v>4640.3025605507773</c:v>
                </c:pt>
                <c:pt idx="2">
                  <c:v>6247.4782675452398</c:v>
                </c:pt>
                <c:pt idx="3">
                  <c:v>7973.8806590348404</c:v>
                </c:pt>
                <c:pt idx="4">
                  <c:v>9926.0189065019022</c:v>
                </c:pt>
                <c:pt idx="5">
                  <c:v>12227.88876182137</c:v>
                </c:pt>
                <c:pt idx="6">
                  <c:v>14497.964834608802</c:v>
                </c:pt>
                <c:pt idx="7">
                  <c:v>16744.195570497206</c:v>
                </c:pt>
                <c:pt idx="8">
                  <c:v>19042.886047563468</c:v>
                </c:pt>
                <c:pt idx="9">
                  <c:v>21308.193052971095</c:v>
                </c:pt>
                <c:pt idx="10">
                  <c:v>23387.506430566304</c:v>
                </c:pt>
                <c:pt idx="11">
                  <c:v>25204.521102272211</c:v>
                </c:pt>
                <c:pt idx="12">
                  <c:v>27306.090127639847</c:v>
                </c:pt>
                <c:pt idx="13">
                  <c:v>28859.216404329847</c:v>
                </c:pt>
                <c:pt idx="14">
                  <c:v>31180.162529168538</c:v>
                </c:pt>
                <c:pt idx="15">
                  <c:v>33675.974457933429</c:v>
                </c:pt>
                <c:pt idx="16">
                  <c:v>35985.792758885909</c:v>
                </c:pt>
                <c:pt idx="17">
                  <c:v>38365.557381408864</c:v>
                </c:pt>
                <c:pt idx="18">
                  <c:v>40719.886977906193</c:v>
                </c:pt>
                <c:pt idx="19">
                  <c:v>43091.703154796145</c:v>
                </c:pt>
                <c:pt idx="20">
                  <c:v>45638.385135612298</c:v>
                </c:pt>
                <c:pt idx="21">
                  <c:v>48351.984474721641</c:v>
                </c:pt>
                <c:pt idx="22">
                  <c:v>51146.657959287681</c:v>
                </c:pt>
                <c:pt idx="23">
                  <c:v>54106.659113020309</c:v>
                </c:pt>
                <c:pt idx="24">
                  <c:v>57038.045862474108</c:v>
                </c:pt>
                <c:pt idx="25">
                  <c:v>59864.51312957218</c:v>
                </c:pt>
                <c:pt idx="26">
                  <c:v>63020.046045876836</c:v>
                </c:pt>
                <c:pt idx="27">
                  <c:v>66275.729377157404</c:v>
                </c:pt>
                <c:pt idx="28">
                  <c:v>69342.239702372361</c:v>
                </c:pt>
                <c:pt idx="29">
                  <c:v>72060.608108861517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EE-4D4B-AE8C-C76F6F32D0E6}"/>
            </c:ext>
          </c:extLst>
        </c:ser>
        <c:ser>
          <c:idx val="2"/>
          <c:order val="1"/>
          <c:tx>
            <c:v>факт нарастающий</c:v>
          </c:tx>
          <c:spPr>
            <a:ln w="28575" cap="rnd">
              <a:solidFill>
                <a:schemeClr val="tx1"/>
              </a:solidFill>
              <a:round/>
              <a:headEnd w="med" len="lg"/>
              <a:tailEnd type="stealth" w="med" len="lg"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761-4821-996D-E3D1DC7953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numRef>
              <c:f>Свод!$C$2:$AF$2</c:f>
              <c:numCache>
                <c:formatCode>m/d/yyyy</c:formatCode>
                <c:ptCount val="30"/>
                <c:pt idx="0">
                  <c:v>44501</c:v>
                </c:pt>
                <c:pt idx="1">
                  <c:v>44502</c:v>
                </c:pt>
                <c:pt idx="2">
                  <c:v>44503</c:v>
                </c:pt>
                <c:pt idx="3">
                  <c:v>44504</c:v>
                </c:pt>
                <c:pt idx="4">
                  <c:v>44505</c:v>
                </c:pt>
                <c:pt idx="5">
                  <c:v>44506</c:v>
                </c:pt>
                <c:pt idx="6">
                  <c:v>44507</c:v>
                </c:pt>
                <c:pt idx="7">
                  <c:v>44508</c:v>
                </c:pt>
                <c:pt idx="8">
                  <c:v>44509</c:v>
                </c:pt>
                <c:pt idx="9">
                  <c:v>44510</c:v>
                </c:pt>
                <c:pt idx="10">
                  <c:v>44511</c:v>
                </c:pt>
                <c:pt idx="11">
                  <c:v>44512</c:v>
                </c:pt>
                <c:pt idx="12">
                  <c:v>44513</c:v>
                </c:pt>
                <c:pt idx="13">
                  <c:v>44514</c:v>
                </c:pt>
                <c:pt idx="14">
                  <c:v>44515</c:v>
                </c:pt>
                <c:pt idx="15">
                  <c:v>44516</c:v>
                </c:pt>
                <c:pt idx="16">
                  <c:v>44517</c:v>
                </c:pt>
                <c:pt idx="17">
                  <c:v>44518</c:v>
                </c:pt>
                <c:pt idx="18">
                  <c:v>44519</c:v>
                </c:pt>
                <c:pt idx="19">
                  <c:v>44520</c:v>
                </c:pt>
                <c:pt idx="20">
                  <c:v>44521</c:v>
                </c:pt>
                <c:pt idx="21">
                  <c:v>44522</c:v>
                </c:pt>
                <c:pt idx="22">
                  <c:v>44523</c:v>
                </c:pt>
                <c:pt idx="23">
                  <c:v>44524</c:v>
                </c:pt>
                <c:pt idx="24">
                  <c:v>44525</c:v>
                </c:pt>
                <c:pt idx="25">
                  <c:v>44526</c:v>
                </c:pt>
                <c:pt idx="26">
                  <c:v>44527</c:v>
                </c:pt>
                <c:pt idx="27">
                  <c:v>44528</c:v>
                </c:pt>
                <c:pt idx="28">
                  <c:v>44529</c:v>
                </c:pt>
                <c:pt idx="29">
                  <c:v>44530</c:v>
                </c:pt>
              </c:numCache>
            </c:numRef>
          </c:cat>
          <c:val>
            <c:numRef>
              <c:f>Свод!$C$27:$AG$27</c:f>
              <c:numCache>
                <c:formatCode>#,##0.00</c:formatCode>
                <c:ptCount val="31"/>
                <c:pt idx="0">
                  <c:v>1535.798376452087</c:v>
                </c:pt>
                <c:pt idx="1">
                  <c:v>2715.7204589574931</c:v>
                </c:pt>
                <c:pt idx="2">
                  <c:v>4066.7737762016068</c:v>
                </c:pt>
                <c:pt idx="3">
                  <c:v>4593.3337991393455</c:v>
                </c:pt>
                <c:pt idx="4">
                  <c:v>4728.7547750441427</c:v>
                </c:pt>
                <c:pt idx="5">
                  <c:v>6274.6420303084515</c:v>
                </c:pt>
                <c:pt idx="6">
                  <c:v>8759.9026592535229</c:v>
                </c:pt>
                <c:pt idx="7">
                  <c:v>10636.380056931348</c:v>
                </c:pt>
                <c:pt idx="8">
                  <c:v>12885.401321262594</c:v>
                </c:pt>
                <c:pt idx="9">
                  <c:v>15623.574819047291</c:v>
                </c:pt>
                <c:pt idx="10">
                  <c:v>16798.824625237496</c:v>
                </c:pt>
                <c:pt idx="11">
                  <c:v>17374.381447958192</c:v>
                </c:pt>
                <c:pt idx="12">
                  <c:v>18795.209927196698</c:v>
                </c:pt>
                <c:pt idx="13">
                  <c:v>20208.003785208155</c:v>
                </c:pt>
                <c:pt idx="14">
                  <c:v>23315.206125504661</c:v>
                </c:pt>
                <c:pt idx="15">
                  <c:v>25504.297638352018</c:v>
                </c:pt>
                <c:pt idx="16">
                  <c:v>27199.24911323909</c:v>
                </c:pt>
                <c:pt idx="17">
                  <c:v>28735.20255956829</c:v>
                </c:pt>
                <c:pt idx="18">
                  <c:v>29266.953010741141</c:v>
                </c:pt>
                <c:pt idx="19">
                  <c:v>30127.944745487683</c:v>
                </c:pt>
                <c:pt idx="20">
                  <c:v>32208.040714258346</c:v>
                </c:pt>
                <c:pt idx="21">
                  <c:v>35080.647033910573</c:v>
                </c:pt>
                <c:pt idx="22">
                  <c:v>38455.174591082985</c:v>
                </c:pt>
                <c:pt idx="23">
                  <c:v>41378.728227409083</c:v>
                </c:pt>
                <c:pt idx="24">
                  <c:v>42464.294811916356</c:v>
                </c:pt>
                <c:pt idx="25">
                  <c:v>44214.3928017125</c:v>
                </c:pt>
                <c:pt idx="26">
                  <c:v>45977.740667955673</c:v>
                </c:pt>
                <c:pt idx="27">
                  <c:v>45977.740667955673</c:v>
                </c:pt>
                <c:pt idx="28">
                  <c:v>47466.037427567622</c:v>
                </c:pt>
                <c:pt idx="29">
                  <c:v>49561.819702369459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EE-4D4B-AE8C-C76F6F32D0E6}"/>
            </c:ext>
          </c:extLst>
        </c:ser>
        <c:ser>
          <c:idx val="4"/>
          <c:order val="4"/>
          <c:tx>
            <c:v>Прогноз экономии</c:v>
          </c:tx>
          <c:spPr>
            <a:ln w="28575" cap="rnd">
              <a:solidFill>
                <a:schemeClr val="accent6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Свод!$C$2:$AF$2</c:f>
              <c:numCache>
                <c:formatCode>m/d/yyyy</c:formatCode>
                <c:ptCount val="30"/>
                <c:pt idx="0">
                  <c:v>44501</c:v>
                </c:pt>
                <c:pt idx="1">
                  <c:v>44502</c:v>
                </c:pt>
                <c:pt idx="2">
                  <c:v>44503</c:v>
                </c:pt>
                <c:pt idx="3">
                  <c:v>44504</c:v>
                </c:pt>
                <c:pt idx="4">
                  <c:v>44505</c:v>
                </c:pt>
                <c:pt idx="5">
                  <c:v>44506</c:v>
                </c:pt>
                <c:pt idx="6">
                  <c:v>44507</c:v>
                </c:pt>
                <c:pt idx="7">
                  <c:v>44508</c:v>
                </c:pt>
                <c:pt idx="8">
                  <c:v>44509</c:v>
                </c:pt>
                <c:pt idx="9">
                  <c:v>44510</c:v>
                </c:pt>
                <c:pt idx="10">
                  <c:v>44511</c:v>
                </c:pt>
                <c:pt idx="11">
                  <c:v>44512</c:v>
                </c:pt>
                <c:pt idx="12">
                  <c:v>44513</c:v>
                </c:pt>
                <c:pt idx="13">
                  <c:v>44514</c:v>
                </c:pt>
                <c:pt idx="14">
                  <c:v>44515</c:v>
                </c:pt>
                <c:pt idx="15">
                  <c:v>44516</c:v>
                </c:pt>
                <c:pt idx="16">
                  <c:v>44517</c:v>
                </c:pt>
                <c:pt idx="17">
                  <c:v>44518</c:v>
                </c:pt>
                <c:pt idx="18">
                  <c:v>44519</c:v>
                </c:pt>
                <c:pt idx="19">
                  <c:v>44520</c:v>
                </c:pt>
                <c:pt idx="20">
                  <c:v>44521</c:v>
                </c:pt>
                <c:pt idx="21">
                  <c:v>44522</c:v>
                </c:pt>
                <c:pt idx="22">
                  <c:v>44523</c:v>
                </c:pt>
                <c:pt idx="23">
                  <c:v>44524</c:v>
                </c:pt>
                <c:pt idx="24">
                  <c:v>44525</c:v>
                </c:pt>
                <c:pt idx="25">
                  <c:v>44526</c:v>
                </c:pt>
                <c:pt idx="26">
                  <c:v>44527</c:v>
                </c:pt>
                <c:pt idx="27">
                  <c:v>44528</c:v>
                </c:pt>
                <c:pt idx="28">
                  <c:v>44529</c:v>
                </c:pt>
                <c:pt idx="29">
                  <c:v>44530</c:v>
                </c:pt>
              </c:numCache>
            </c:numRef>
          </c:cat>
          <c:val>
            <c:numRef>
              <c:f>Свод!$C$30:$AG$30</c:f>
              <c:numCache>
                <c:formatCode>#,##0.00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61-4821-996D-E3D1DC7953F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5307912"/>
        <c:axId val="127836240"/>
        <c:extLst>
          <c:ext xmlns:c15="http://schemas.microsoft.com/office/drawing/2012/chart" uri="{02D57815-91ED-43cb-92C2-25804820EDAC}">
            <c15:filteredLineSeries>
              <c15:ser>
                <c:idx val="3"/>
                <c:order val="2"/>
                <c:tx>
                  <c:v>неустойка нарастающая</c:v>
                </c:tx>
                <c:spPr>
                  <a:ln w="28575" cap="rnd">
                    <a:solidFill>
                      <a:srgbClr val="FF0000"/>
                    </a:solidFill>
                    <a:round/>
                    <a:headEnd type="diamond"/>
                    <a:tailEnd type="diamond"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FF0000"/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RU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Свод!$C$2:$AF$2</c15:sqref>
                        </c15:formulaRef>
                      </c:ext>
                    </c:extLst>
                    <c:numCache>
                      <c:formatCode>m/d/yyyy</c:formatCode>
                      <c:ptCount val="30"/>
                      <c:pt idx="0">
                        <c:v>44501</c:v>
                      </c:pt>
                      <c:pt idx="1">
                        <c:v>44502</c:v>
                      </c:pt>
                      <c:pt idx="2">
                        <c:v>44503</c:v>
                      </c:pt>
                      <c:pt idx="3">
                        <c:v>44504</c:v>
                      </c:pt>
                      <c:pt idx="4">
                        <c:v>44505</c:v>
                      </c:pt>
                      <c:pt idx="5">
                        <c:v>44506</c:v>
                      </c:pt>
                      <c:pt idx="6">
                        <c:v>44507</c:v>
                      </c:pt>
                      <c:pt idx="7">
                        <c:v>44508</c:v>
                      </c:pt>
                      <c:pt idx="8">
                        <c:v>44509</c:v>
                      </c:pt>
                      <c:pt idx="9">
                        <c:v>44510</c:v>
                      </c:pt>
                      <c:pt idx="10">
                        <c:v>44511</c:v>
                      </c:pt>
                      <c:pt idx="11">
                        <c:v>44512</c:v>
                      </c:pt>
                      <c:pt idx="12">
                        <c:v>44513</c:v>
                      </c:pt>
                      <c:pt idx="13">
                        <c:v>44514</c:v>
                      </c:pt>
                      <c:pt idx="14">
                        <c:v>44515</c:v>
                      </c:pt>
                      <c:pt idx="15">
                        <c:v>44516</c:v>
                      </c:pt>
                      <c:pt idx="16">
                        <c:v>44517</c:v>
                      </c:pt>
                      <c:pt idx="17">
                        <c:v>44518</c:v>
                      </c:pt>
                      <c:pt idx="18">
                        <c:v>44519</c:v>
                      </c:pt>
                      <c:pt idx="19">
                        <c:v>44520</c:v>
                      </c:pt>
                      <c:pt idx="20">
                        <c:v>44521</c:v>
                      </c:pt>
                      <c:pt idx="21">
                        <c:v>44522</c:v>
                      </c:pt>
                      <c:pt idx="22">
                        <c:v>44523</c:v>
                      </c:pt>
                      <c:pt idx="23">
                        <c:v>44524</c:v>
                      </c:pt>
                      <c:pt idx="24">
                        <c:v>44525</c:v>
                      </c:pt>
                      <c:pt idx="25">
                        <c:v>44526</c:v>
                      </c:pt>
                      <c:pt idx="26">
                        <c:v>44527</c:v>
                      </c:pt>
                      <c:pt idx="27">
                        <c:v>44528</c:v>
                      </c:pt>
                      <c:pt idx="28">
                        <c:v>44529</c:v>
                      </c:pt>
                      <c:pt idx="29">
                        <c:v>44530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Свод!$C$28:$AG$28</c15:sqref>
                        </c15:formulaRef>
                      </c:ext>
                    </c:extLst>
                    <c:numCache>
                      <c:formatCode>#,##0.00</c:formatCode>
                      <c:ptCount val="31"/>
                      <c:pt idx="0">
                        <c:v>963.68658607153043</c:v>
                      </c:pt>
                      <c:pt idx="1">
                        <c:v>2025.875896413984</c:v>
                      </c:pt>
                      <c:pt idx="2">
                        <c:v>2295.4784119406668</c:v>
                      </c:pt>
                      <c:pt idx="3">
                        <c:v>3558.4703788373636</c:v>
                      </c:pt>
                      <c:pt idx="4">
                        <c:v>5470.804348902906</c:v>
                      </c:pt>
                      <c:pt idx="5">
                        <c:v>6266.5755068557046</c:v>
                      </c:pt>
                      <c:pt idx="6">
                        <c:v>6040.0654477423986</c:v>
                      </c:pt>
                      <c:pt idx="7">
                        <c:v>6429.2794879640614</c:v>
                      </c:pt>
                      <c:pt idx="8">
                        <c:v>6481.5628697903967</c:v>
                      </c:pt>
                      <c:pt idx="9">
                        <c:v>5983.8086672882155</c:v>
                      </c:pt>
                      <c:pt idx="10">
                        <c:v>6935.4545319250628</c:v>
                      </c:pt>
                      <c:pt idx="11">
                        <c:v>8242.2522676989684</c:v>
                      </c:pt>
                      <c:pt idx="12">
                        <c:v>8958.8212636243697</c:v>
                      </c:pt>
                      <c:pt idx="13">
                        <c:v>9106.5395990754696</c:v>
                      </c:pt>
                      <c:pt idx="14">
                        <c:v>8278.9014775409269</c:v>
                      </c:pt>
                      <c:pt idx="15">
                        <c:v>8601.7650732435959</c:v>
                      </c:pt>
                      <c:pt idx="16">
                        <c:v>9248.9933112071831</c:v>
                      </c:pt>
                      <c:pt idx="17">
                        <c:v>10137.215601937454</c:v>
                      </c:pt>
                      <c:pt idx="18">
                        <c:v>12055.719965436909</c:v>
                      </c:pt>
                      <c:pt idx="19">
                        <c:v>13646.061483482597</c:v>
                      </c:pt>
                      <c:pt idx="20">
                        <c:v>14137.204654056797</c:v>
                      </c:pt>
                      <c:pt idx="21">
                        <c:v>13969.828885064291</c:v>
                      </c:pt>
                      <c:pt idx="22">
                        <c:v>13359.456177057584</c:v>
                      </c:pt>
                      <c:pt idx="23">
                        <c:v>13397.821984853937</c:v>
                      </c:pt>
                      <c:pt idx="24">
                        <c:v>15340.790579534485</c:v>
                      </c:pt>
                      <c:pt idx="25">
                        <c:v>16473.810871431255</c:v>
                      </c:pt>
                      <c:pt idx="26">
                        <c:v>17939.268818864402</c:v>
                      </c:pt>
                      <c:pt idx="27">
                        <c:v>22331.376848079643</c:v>
                      </c:pt>
                      <c:pt idx="28">
                        <c:v>23992.654285556488</c:v>
                      </c:pt>
                      <c:pt idx="29">
                        <c:v>24648.008108385235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6EE-4D4B-AE8C-C76F6F32D0E6}"/>
                  </c:ext>
                </c:extLst>
              </c15:ser>
            </c15:filteredLineSeries>
            <c15:filteredLineSeries>
              <c15:ser>
                <c:idx val="0"/>
                <c:order val="3"/>
                <c:tx>
                  <c:v>выручка нарастающая</c:v>
                </c:tx>
                <c:spPr>
                  <a:ln w="28575" cap="rnd">
                    <a:solidFill>
                      <a:srgbClr val="00B050"/>
                    </a:solidFill>
                    <a:round/>
                    <a:headEnd type="diamond"/>
                    <a:tailEnd type="diamond"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RU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Свод!$C$2:$AF$2</c15:sqref>
                        </c15:formulaRef>
                      </c:ext>
                    </c:extLst>
                    <c:numCache>
                      <c:formatCode>m/d/yyyy</c:formatCode>
                      <c:ptCount val="30"/>
                      <c:pt idx="0">
                        <c:v>44501</c:v>
                      </c:pt>
                      <c:pt idx="1">
                        <c:v>44502</c:v>
                      </c:pt>
                      <c:pt idx="2">
                        <c:v>44503</c:v>
                      </c:pt>
                      <c:pt idx="3">
                        <c:v>44504</c:v>
                      </c:pt>
                      <c:pt idx="4">
                        <c:v>44505</c:v>
                      </c:pt>
                      <c:pt idx="5">
                        <c:v>44506</c:v>
                      </c:pt>
                      <c:pt idx="6">
                        <c:v>44507</c:v>
                      </c:pt>
                      <c:pt idx="7">
                        <c:v>44508</c:v>
                      </c:pt>
                      <c:pt idx="8">
                        <c:v>44509</c:v>
                      </c:pt>
                      <c:pt idx="9">
                        <c:v>44510</c:v>
                      </c:pt>
                      <c:pt idx="10">
                        <c:v>44511</c:v>
                      </c:pt>
                      <c:pt idx="11">
                        <c:v>44512</c:v>
                      </c:pt>
                      <c:pt idx="12">
                        <c:v>44513</c:v>
                      </c:pt>
                      <c:pt idx="13">
                        <c:v>44514</c:v>
                      </c:pt>
                      <c:pt idx="14">
                        <c:v>44515</c:v>
                      </c:pt>
                      <c:pt idx="15">
                        <c:v>44516</c:v>
                      </c:pt>
                      <c:pt idx="16">
                        <c:v>44517</c:v>
                      </c:pt>
                      <c:pt idx="17">
                        <c:v>44518</c:v>
                      </c:pt>
                      <c:pt idx="18">
                        <c:v>44519</c:v>
                      </c:pt>
                      <c:pt idx="19">
                        <c:v>44520</c:v>
                      </c:pt>
                      <c:pt idx="20">
                        <c:v>44521</c:v>
                      </c:pt>
                      <c:pt idx="21">
                        <c:v>44522</c:v>
                      </c:pt>
                      <c:pt idx="22">
                        <c:v>44523</c:v>
                      </c:pt>
                      <c:pt idx="23">
                        <c:v>44524</c:v>
                      </c:pt>
                      <c:pt idx="24">
                        <c:v>44525</c:v>
                      </c:pt>
                      <c:pt idx="25">
                        <c:v>44526</c:v>
                      </c:pt>
                      <c:pt idx="26">
                        <c:v>44527</c:v>
                      </c:pt>
                      <c:pt idx="27">
                        <c:v>44528</c:v>
                      </c:pt>
                      <c:pt idx="28">
                        <c:v>44529</c:v>
                      </c:pt>
                      <c:pt idx="29">
                        <c:v>44530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Свод!$C$29:$AG$29</c15:sqref>
                        </c15:formulaRef>
                      </c:ext>
                    </c:extLst>
                    <c:numCache>
                      <c:formatCode>#,##0.00</c:formatCode>
                      <c:ptCount val="31"/>
                      <c:pt idx="0">
                        <c:v>572.11179038055661</c:v>
                      </c:pt>
                      <c:pt idx="1">
                        <c:v>689.84456254350903</c:v>
                      </c:pt>
                      <c:pt idx="2">
                        <c:v>1771.29536426094</c:v>
                      </c:pt>
                      <c:pt idx="3">
                        <c:v>1034.8634203019819</c:v>
                      </c:pt>
                      <c:pt idx="4">
                        <c:v>0</c:v>
                      </c:pt>
                      <c:pt idx="5">
                        <c:v>8.0665234527468783</c:v>
                      </c:pt>
                      <c:pt idx="6">
                        <c:v>2719.8372115111242</c:v>
                      </c:pt>
                      <c:pt idx="7">
                        <c:v>4207.1005689672866</c:v>
                      </c:pt>
                      <c:pt idx="8">
                        <c:v>6403.8384514721974</c:v>
                      </c:pt>
                      <c:pt idx="9">
                        <c:v>9639.766151759075</c:v>
                      </c:pt>
                      <c:pt idx="10">
                        <c:v>9863.3700933124328</c:v>
                      </c:pt>
                      <c:pt idx="11">
                        <c:v>9132.1291802592241</c:v>
                      </c:pt>
                      <c:pt idx="12">
                        <c:v>9836.3886635723284</c:v>
                      </c:pt>
                      <c:pt idx="13">
                        <c:v>11101.464186132685</c:v>
                      </c:pt>
                      <c:pt idx="14">
                        <c:v>15036.304647963734</c:v>
                      </c:pt>
                      <c:pt idx="15">
                        <c:v>16902.53256510842</c:v>
                      </c:pt>
                      <c:pt idx="16">
                        <c:v>17950.255802031905</c:v>
                      </c:pt>
                      <c:pt idx="17">
                        <c:v>18597.986957630834</c:v>
                      </c:pt>
                      <c:pt idx="18">
                        <c:v>17211.23304530423</c:v>
                      </c:pt>
                      <c:pt idx="19">
                        <c:v>16481.883262005085</c:v>
                      </c:pt>
                      <c:pt idx="20">
                        <c:v>18070.836060201549</c:v>
                      </c:pt>
                      <c:pt idx="21">
                        <c:v>21110.81814884628</c:v>
                      </c:pt>
                      <c:pt idx="22">
                        <c:v>25095.718414025403</c:v>
                      </c:pt>
                      <c:pt idx="23">
                        <c:v>27980.906242555146</c:v>
                      </c:pt>
                      <c:pt idx="24">
                        <c:v>27123.504232381871</c:v>
                      </c:pt>
                      <c:pt idx="25">
                        <c:v>27740.581930281245</c:v>
                      </c:pt>
                      <c:pt idx="26">
                        <c:v>28038.471849091271</c:v>
                      </c:pt>
                      <c:pt idx="27">
                        <c:v>23646.363819876031</c:v>
                      </c:pt>
                      <c:pt idx="28">
                        <c:v>23473.383142011135</c:v>
                      </c:pt>
                      <c:pt idx="29">
                        <c:v>24913.811593984225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2F1-4E2F-BFB7-4B4C8D3E3881}"/>
                  </c:ext>
                </c:extLst>
              </c15:ser>
            </c15:filteredLineSeries>
          </c:ext>
        </c:extLst>
      </c:lineChart>
      <c:valAx>
        <c:axId val="12783624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307912"/>
        <c:crosses val="max"/>
        <c:crossBetween val="between"/>
      </c:valAx>
      <c:dateAx>
        <c:axId val="125307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7836240"/>
        <c:crosses val="autoZero"/>
        <c:auto val="0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</c:legendEntry>
      <c:legendEntry>
        <c:idx val="3"/>
        <c:delete val="1"/>
      </c:legendEntry>
      <c:layout>
        <c:manualLayout>
          <c:xMode val="edge"/>
          <c:yMode val="edge"/>
          <c:x val="8.5099627565032449E-2"/>
          <c:y val="7.2679437229929242E-2"/>
          <c:w val="0.48841977749094928"/>
          <c:h val="3.25961512438909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effectLst>
                  <a:innerShdw blurRad="63500" dist="50800" dir="18900000">
                    <a:prstClr val="black">
                      <a:alpha val="50000"/>
                    </a:prstClr>
                  </a:innerShdw>
                </a:effectLst>
                <a:latin typeface="+mn-lt"/>
                <a:ea typeface="+mn-ea"/>
                <a:cs typeface="+mn-cs"/>
              </a:defRPr>
            </a:pPr>
            <a:r>
              <a:rPr lang="ru-RU" sz="1500" b="1">
                <a:solidFill>
                  <a:schemeClr val="tx1"/>
                </a:solidFill>
                <a:effectLst>
                  <a:innerShdw blurRad="63500" dist="50800" dir="18900000">
                    <a:prstClr val="black">
                      <a:alpha val="50000"/>
                    </a:prstClr>
                  </a:innerShdw>
                </a:effectLst>
                <a:cs typeface="Mongolian Baiti" panose="03000500000000000000" pitchFamily="66" charset="0"/>
              </a:rPr>
              <a:t>Экономия по ЭСКо за ноябрь </a:t>
            </a:r>
            <a:r>
              <a:rPr lang="ru-RU" sz="1600" b="1">
                <a:solidFill>
                  <a:schemeClr val="tx1"/>
                </a:solidFill>
                <a:effectLst>
                  <a:innerShdw blurRad="63500" dist="50800" dir="18900000">
                    <a:prstClr val="black">
                      <a:alpha val="50000"/>
                    </a:prstClr>
                  </a:innerShdw>
                </a:effectLst>
                <a:cs typeface="Mongolian Baiti" panose="03000500000000000000" pitchFamily="66" charset="0"/>
              </a:rPr>
              <a:t>2021</a:t>
            </a:r>
            <a:r>
              <a:rPr lang="ru-RU" sz="1500" b="1">
                <a:solidFill>
                  <a:schemeClr val="tx1"/>
                </a:solidFill>
                <a:effectLst>
                  <a:innerShdw blurRad="63500" dist="50800" dir="18900000">
                    <a:prstClr val="black">
                      <a:alpha val="50000"/>
                    </a:prstClr>
                  </a:innerShdw>
                </a:effectLst>
                <a:cs typeface="Mongolian Baiti" panose="03000500000000000000" pitchFamily="66" charset="0"/>
              </a:rPr>
              <a:t> год</a:t>
            </a:r>
          </a:p>
        </c:rich>
      </c:tx>
      <c:layout>
        <c:manualLayout>
          <c:xMode val="edge"/>
          <c:yMode val="edge"/>
          <c:x val="0.40700452122384323"/>
          <c:y val="2.25641025641025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effectLst>
                <a:innerShdw blurRad="63500" dist="50800" dir="18900000">
                  <a:prstClr val="black">
                    <a:alpha val="50000"/>
                  </a:prstClr>
                </a:inn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6.9841130467359736E-2"/>
          <c:y val="0.12634262569125851"/>
          <c:w val="0.90908111799504687"/>
          <c:h val="0.71424590487286876"/>
        </c:manualLayout>
      </c:layou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307520"/>
        <c:axId val="125306736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v>Отклонение от плана</c:v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5000"/>
                      </a:schemeClr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Свод!$C$15:$AF$15</c15:sqref>
                        </c15:formulaRef>
                      </c:ext>
                    </c:extLst>
                    <c:numCache>
                      <c:formatCode>#,##0.00</c:formatCode>
                      <c:ptCount val="30"/>
                      <c:pt idx="0">
                        <c:v>-915.50225676795367</c:v>
                      </c:pt>
                      <c:pt idx="1">
                        <c:v>-1009.0798448253313</c:v>
                      </c:pt>
                      <c:pt idx="2">
                        <c:v>-256.12238975034847</c:v>
                      </c:pt>
                      <c:pt idx="3">
                        <c:v>-1199.8423685518615</c:v>
                      </c:pt>
                      <c:pt idx="4">
                        <c:v>-1816.7172715622655</c:v>
                      </c:pt>
                      <c:pt idx="5">
                        <c:v>-755.98260005515931</c:v>
                      </c:pt>
                      <c:pt idx="6">
                        <c:v>215.18455615764015</c:v>
                      </c:pt>
                      <c:pt idx="7">
                        <c:v>-369.75333821057893</c:v>
                      </c:pt>
                      <c:pt idx="8">
                        <c:v>-49.669212735017936</c:v>
                      </c:pt>
                      <c:pt idx="9">
                        <c:v>472.86649237707115</c:v>
                      </c:pt>
                      <c:pt idx="10">
                        <c:v>-904.06357140500722</c:v>
                      </c:pt>
                      <c:pt idx="11">
                        <c:v>-1241.4578489852095</c:v>
                      </c:pt>
                      <c:pt idx="12">
                        <c:v>-680.74054612913073</c:v>
                      </c:pt>
                      <c:pt idx="13">
                        <c:v>-140.33241867854144</c:v>
                      </c:pt>
                      <c:pt idx="14">
                        <c:v>786.25621545781496</c:v>
                      </c:pt>
                      <c:pt idx="15">
                        <c:v>-306.72041591753623</c:v>
                      </c:pt>
                      <c:pt idx="16">
                        <c:v>-614.86682606540694</c:v>
                      </c:pt>
                      <c:pt idx="17">
                        <c:v>-843.81117619375777</c:v>
                      </c:pt>
                      <c:pt idx="18">
                        <c:v>-1822.5791453244776</c:v>
                      </c:pt>
                      <c:pt idx="19">
                        <c:v>-1510.8244421434069</c:v>
                      </c:pt>
                      <c:pt idx="20">
                        <c:v>-466.58601204548677</c:v>
                      </c:pt>
                      <c:pt idx="21">
                        <c:v>159.00698054287886</c:v>
                      </c:pt>
                      <c:pt idx="22">
                        <c:v>579.85407260637248</c:v>
                      </c:pt>
                      <c:pt idx="23">
                        <c:v>-36.447517406535553</c:v>
                      </c:pt>
                      <c:pt idx="24">
                        <c:v>-1845.8201649465216</c:v>
                      </c:pt>
                    </c:numCache>
                  </c:numRef>
                </c:val>
                <c:smooth val="1"/>
                <c:extLst>
                  <c:ext xmlns:c16="http://schemas.microsoft.com/office/drawing/2014/chart" uri="{C3380CC4-5D6E-409C-BE32-E72D297353CC}">
                    <c16:uniqueId val="{00000001-6E83-40E3-8D3F-A5BB9428EE25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4"/>
          <c:order val="0"/>
          <c:tx>
            <c:v>Температурный К</c:v>
          </c:tx>
          <c:spPr>
            <a:ln w="28575" cap="rnd" cmpd="sng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Свод!$C$2:$AF$2</c:f>
              <c:numCache>
                <c:formatCode>m/d/yyyy</c:formatCode>
                <c:ptCount val="30"/>
                <c:pt idx="0">
                  <c:v>44501</c:v>
                </c:pt>
                <c:pt idx="1">
                  <c:v>44502</c:v>
                </c:pt>
                <c:pt idx="2">
                  <c:v>44503</c:v>
                </c:pt>
                <c:pt idx="3">
                  <c:v>44504</c:v>
                </c:pt>
                <c:pt idx="4">
                  <c:v>44505</c:v>
                </c:pt>
                <c:pt idx="5">
                  <c:v>44506</c:v>
                </c:pt>
                <c:pt idx="6">
                  <c:v>44507</c:v>
                </c:pt>
                <c:pt idx="7">
                  <c:v>44508</c:v>
                </c:pt>
                <c:pt idx="8">
                  <c:v>44509</c:v>
                </c:pt>
                <c:pt idx="9">
                  <c:v>44510</c:v>
                </c:pt>
                <c:pt idx="10">
                  <c:v>44511</c:v>
                </c:pt>
                <c:pt idx="11">
                  <c:v>44512</c:v>
                </c:pt>
                <c:pt idx="12">
                  <c:v>44513</c:v>
                </c:pt>
                <c:pt idx="13">
                  <c:v>44514</c:v>
                </c:pt>
                <c:pt idx="14">
                  <c:v>44515</c:v>
                </c:pt>
                <c:pt idx="15">
                  <c:v>44516</c:v>
                </c:pt>
                <c:pt idx="16">
                  <c:v>44517</c:v>
                </c:pt>
                <c:pt idx="17">
                  <c:v>44518</c:v>
                </c:pt>
                <c:pt idx="18">
                  <c:v>44519</c:v>
                </c:pt>
                <c:pt idx="19">
                  <c:v>44520</c:v>
                </c:pt>
                <c:pt idx="20">
                  <c:v>44521</c:v>
                </c:pt>
                <c:pt idx="21">
                  <c:v>44522</c:v>
                </c:pt>
                <c:pt idx="22">
                  <c:v>44523</c:v>
                </c:pt>
                <c:pt idx="23">
                  <c:v>44524</c:v>
                </c:pt>
                <c:pt idx="24">
                  <c:v>44525</c:v>
                </c:pt>
                <c:pt idx="25">
                  <c:v>44526</c:v>
                </c:pt>
                <c:pt idx="26">
                  <c:v>44527</c:v>
                </c:pt>
                <c:pt idx="27">
                  <c:v>44528</c:v>
                </c:pt>
                <c:pt idx="28">
                  <c:v>44529</c:v>
                </c:pt>
                <c:pt idx="29">
                  <c:v>44530</c:v>
                </c:pt>
              </c:numCache>
              <c:extLst xmlns:c15="http://schemas.microsoft.com/office/drawing/2012/chart"/>
            </c:numRef>
          </c:cat>
          <c:val>
            <c:numRef>
              <c:f>Свод!$C$6:$AF$6</c:f>
              <c:numCache>
                <c:formatCode>#,##0.00</c:formatCode>
                <c:ptCount val="30"/>
                <c:pt idx="0">
                  <c:v>0.79111250195587546</c:v>
                </c:pt>
                <c:pt idx="1">
                  <c:v>0.6122381659244599</c:v>
                </c:pt>
                <c:pt idx="2">
                  <c:v>0.86975815398269363</c:v>
                </c:pt>
                <c:pt idx="3">
                  <c:v>0.69386073341573962</c:v>
                </c:pt>
                <c:pt idx="4">
                  <c:v>0.5480662983425415</c:v>
                </c:pt>
                <c:pt idx="5">
                  <c:v>0.61744069495489473</c:v>
                </c:pt>
                <c:pt idx="6">
                  <c:v>0.79495686794956877</c:v>
                </c:pt>
                <c:pt idx="7">
                  <c:v>0.73575655114116656</c:v>
                </c:pt>
                <c:pt idx="8">
                  <c:v>0.93679308050565535</c:v>
                </c:pt>
                <c:pt idx="9">
                  <c:v>1.1995355780394761</c:v>
                </c:pt>
                <c:pt idx="10">
                  <c:v>1.2147723198278955</c:v>
                </c:pt>
                <c:pt idx="11">
                  <c:v>1.186750660434871</c:v>
                </c:pt>
                <c:pt idx="12">
                  <c:v>1.0279094260136914</c:v>
                </c:pt>
                <c:pt idx="13">
                  <c:v>1.4740810556079171</c:v>
                </c:pt>
                <c:pt idx="14">
                  <c:v>1.0912057431881219</c:v>
                </c:pt>
                <c:pt idx="15">
                  <c:v>1.180408413941348</c:v>
                </c:pt>
                <c:pt idx="16">
                  <c:v>1.232839015441064</c:v>
                </c:pt>
                <c:pt idx="17">
                  <c:v>1.2272453285111511</c:v>
                </c:pt>
                <c:pt idx="18">
                  <c:v>1.1362018764153994</c:v>
                </c:pt>
                <c:pt idx="19">
                  <c:v>0.87432410290021312</c:v>
                </c:pt>
                <c:pt idx="20">
                  <c:v>0.85275519421860879</c:v>
                </c:pt>
                <c:pt idx="21">
                  <c:v>0.7334369261195085</c:v>
                </c:pt>
                <c:pt idx="22">
                  <c:v>1.0103655210038187</c:v>
                </c:pt>
                <c:pt idx="23">
                  <c:v>1.0444076854561648</c:v>
                </c:pt>
                <c:pt idx="24">
                  <c:v>0.84779220779220765</c:v>
                </c:pt>
                <c:pt idx="25">
                  <c:v>0.94529311920616266</c:v>
                </c:pt>
                <c:pt idx="26">
                  <c:v>0.79121939452418277</c:v>
                </c:pt>
                <c:pt idx="27">
                  <c:v>0.55422527025456236</c:v>
                </c:pt>
                <c:pt idx="28">
                  <c:v>0.48512015938239322</c:v>
                </c:pt>
              </c:numCache>
            </c:numRef>
          </c: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A110-469A-AAF0-C3EAC15D6B00}"/>
            </c:ext>
          </c:extLst>
        </c:ser>
        <c:ser>
          <c:idx val="1"/>
          <c:order val="2"/>
          <c:tx>
            <c:v>% достижения плана</c:v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tx1">
                    <a:lumMod val="95000"/>
                    <a:lumOff val="5000"/>
                  </a:schemeClr>
                </a:solidFill>
              </a:ln>
              <a:effectLst/>
            </c:spPr>
          </c:marker>
          <c:val>
            <c:numRef>
              <c:f>Свод!$C$14:$AF$14</c:f>
              <c:numCache>
                <c:formatCode>0.00</c:formatCode>
                <c:ptCount val="30"/>
                <c:pt idx="0">
                  <c:v>0.62652387701407908</c:v>
                </c:pt>
                <c:pt idx="1">
                  <c:v>0.53902286141163869</c:v>
                </c:pt>
                <c:pt idx="2">
                  <c:v>0.84063821482884638</c:v>
                </c:pt>
                <c:pt idx="3">
                  <c:v>0.30500422470071104</c:v>
                </c:pt>
                <c:pt idx="4">
                  <c:v>6.9370586883643254E-2</c:v>
                </c:pt>
                <c:pt idx="5">
                  <c:v>0.67157891298322803</c:v>
                </c:pt>
                <c:pt idx="6">
                  <c:v>1.094791781974696</c:v>
                </c:pt>
                <c:pt idx="7">
                  <c:v>0.83538942268798655</c:v>
                </c:pt>
                <c:pt idx="8">
                  <c:v>0.97839238765263914</c:v>
                </c:pt>
                <c:pt idx="9">
                  <c:v>1.2087427846416703</c:v>
                </c:pt>
                <c:pt idx="10">
                  <c:v>0.56521052519241488</c:v>
                </c:pt>
                <c:pt idx="11">
                  <c:v>0.31675959015803334</c:v>
                </c:pt>
                <c:pt idx="12">
                  <c:v>0.67607985371308654</c:v>
                </c:pt>
                <c:pt idx="13">
                  <c:v>0.90964519705531233</c:v>
                </c:pt>
                <c:pt idx="14">
                  <c:v>1.3387653884092037</c:v>
                </c:pt>
                <c:pt idx="15">
                  <c:v>0.87710595803213287</c:v>
                </c:pt>
                <c:pt idx="16">
                  <c:v>0.73380294639978372</c:v>
                </c:pt>
                <c:pt idx="17">
                  <c:v>0.64542242194558996</c:v>
                </c:pt>
                <c:pt idx="18">
                  <c:v>0.2258606662227611</c:v>
                </c:pt>
                <c:pt idx="19">
                  <c:v>0.3630094706055676</c:v>
                </c:pt>
                <c:pt idx="20">
                  <c:v>0.81678669910093882</c:v>
                </c:pt>
                <c:pt idx="21">
                  <c:v>1.0585963366998268</c:v>
                </c:pt>
                <c:pt idx="22">
                  <c:v>1.2074854453690904</c:v>
                </c:pt>
                <c:pt idx="23">
                  <c:v>0.98768665432424774</c:v>
                </c:pt>
                <c:pt idx="24">
                  <c:v>0.37032526830843748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E83-40E3-8D3F-A5BB9428E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309872"/>
        <c:axId val="125306344"/>
      </c:lineChart>
      <c:dateAx>
        <c:axId val="125307520"/>
        <c:scaling>
          <c:orientation val="minMax"/>
          <c:max val="3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306736"/>
        <c:crossesAt val="0"/>
        <c:auto val="0"/>
        <c:lblOffset val="1"/>
        <c:baseTimeUnit val="days"/>
        <c:majorUnit val="1"/>
        <c:majorTimeUnit val="days"/>
      </c:dateAx>
      <c:valAx>
        <c:axId val="12530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307520"/>
        <c:crosses val="autoZero"/>
        <c:crossBetween val="midCat"/>
      </c:valAx>
      <c:valAx>
        <c:axId val="125306344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309872"/>
        <c:crosses val="max"/>
        <c:crossBetween val="between"/>
      </c:valAx>
      <c:dateAx>
        <c:axId val="12530987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25306344"/>
        <c:crossesAt val="0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006552697700935E-2"/>
          <c:y val="7.6862623486356238E-2"/>
          <c:w val="0.40325083213114221"/>
          <c:h val="4.00357087025563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Экономия, Гкал</a:t>
            </a:r>
          </a:p>
        </c:rich>
      </c:tx>
      <c:layout>
        <c:manualLayout>
          <c:xMode val="edge"/>
          <c:yMode val="edge"/>
          <c:x val="0.3930187295759946"/>
          <c:y val="2.3561707710522468E-2"/>
        </c:manualLayout>
      </c:layout>
      <c:overlay val="0"/>
      <c:spPr>
        <a:solidFill>
          <a:schemeClr val="bg2">
            <a:lumMod val="7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'Аналитика 2'!$H$1</c:f>
              <c:strCache>
                <c:ptCount val="1"/>
                <c:pt idx="0">
                  <c:v>Экономия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chemeClr val="tx2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'Аналитика 2'!$D$2:$D$56</c:f>
              <c:numCache>
                <c:formatCode>0.0</c:formatCode>
                <c:ptCount val="16"/>
                <c:pt idx="0">
                  <c:v>10.7</c:v>
                </c:pt>
                <c:pt idx="1">
                  <c:v>9.6</c:v>
                </c:pt>
                <c:pt idx="2">
                  <c:v>9.4499999999999993</c:v>
                </c:pt>
                <c:pt idx="3">
                  <c:v>8.6999999999999993</c:v>
                </c:pt>
                <c:pt idx="4">
                  <c:v>8.4</c:v>
                </c:pt>
                <c:pt idx="5">
                  <c:v>7.4</c:v>
                </c:pt>
                <c:pt idx="6">
                  <c:v>7</c:v>
                </c:pt>
                <c:pt idx="7">
                  <c:v>6.8</c:v>
                </c:pt>
                <c:pt idx="8">
                  <c:v>6.1</c:v>
                </c:pt>
                <c:pt idx="9">
                  <c:v>6.0249999999999995</c:v>
                </c:pt>
                <c:pt idx="10">
                  <c:v>5.2</c:v>
                </c:pt>
                <c:pt idx="11">
                  <c:v>4.5</c:v>
                </c:pt>
                <c:pt idx="12" formatCode="0.00">
                  <c:v>4.3249999999999993</c:v>
                </c:pt>
                <c:pt idx="13" formatCode="0.00">
                  <c:v>3.3</c:v>
                </c:pt>
                <c:pt idx="14">
                  <c:v>2.7</c:v>
                </c:pt>
                <c:pt idx="15">
                  <c:v>1.45</c:v>
                </c:pt>
              </c:numCache>
            </c:numRef>
          </c:xVal>
          <c:yVal>
            <c:numRef>
              <c:f>'Аналитика 2'!$H$2:$H$56</c:f>
              <c:numCache>
                <c:formatCode>0.0</c:formatCode>
                <c:ptCount val="16"/>
                <c:pt idx="0">
                  <c:v>30.536347398959293</c:v>
                </c:pt>
                <c:pt idx="1">
                  <c:v>24.022094590842173</c:v>
                </c:pt>
                <c:pt idx="2">
                  <c:v>36.062602105390077</c:v>
                </c:pt>
                <c:pt idx="3">
                  <c:v>26.768881103176476</c:v>
                </c:pt>
                <c:pt idx="4">
                  <c:v>26.3119557052683</c:v>
                </c:pt>
                <c:pt idx="5">
                  <c:v>31.051483159607933</c:v>
                </c:pt>
                <c:pt idx="6">
                  <c:v>32.999588198267467</c:v>
                </c:pt>
                <c:pt idx="7">
                  <c:v>28.371526499201526</c:v>
                </c:pt>
                <c:pt idx="8">
                  <c:v>48.849281407297461</c:v>
                </c:pt>
                <c:pt idx="9">
                  <c:v>49.193014042450748</c:v>
                </c:pt>
                <c:pt idx="10">
                  <c:v>18.270352869617387</c:v>
                </c:pt>
                <c:pt idx="11">
                  <c:v>68.939627490722302</c:v>
                </c:pt>
                <c:pt idx="12" formatCode="0.00">
                  <c:v>23.014392509521112</c:v>
                </c:pt>
                <c:pt idx="13" formatCode="0.00">
                  <c:v>42.522420642009799</c:v>
                </c:pt>
                <c:pt idx="14">
                  <c:v>31.304313500514308</c:v>
                </c:pt>
                <c:pt idx="15">
                  <c:v>29.421579119366491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3A-4C5A-94BA-BBBC058FF3AE}"/>
            </c:ext>
          </c:extLst>
        </c:ser>
        <c:ser>
          <c:idx val="1"/>
          <c:order val="1"/>
          <c:tx>
            <c:strRef>
              <c:f>'Аналитика 2'!$M$1</c:f>
              <c:strCache>
                <c:ptCount val="1"/>
                <c:pt idx="0">
                  <c:v>Расчетная экономия, Гкал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25400" cap="rnd">
                <a:solidFill>
                  <a:schemeClr val="accent2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'Аналитика 2'!$D$2:$D$56</c:f>
              <c:numCache>
                <c:formatCode>0.0</c:formatCode>
                <c:ptCount val="16"/>
                <c:pt idx="0">
                  <c:v>10.7</c:v>
                </c:pt>
                <c:pt idx="1">
                  <c:v>9.6</c:v>
                </c:pt>
                <c:pt idx="2">
                  <c:v>9.4499999999999993</c:v>
                </c:pt>
                <c:pt idx="3">
                  <c:v>8.6999999999999993</c:v>
                </c:pt>
                <c:pt idx="4">
                  <c:v>8.4</c:v>
                </c:pt>
                <c:pt idx="5">
                  <c:v>7.4</c:v>
                </c:pt>
                <c:pt idx="6">
                  <c:v>7</c:v>
                </c:pt>
                <c:pt idx="7">
                  <c:v>6.8</c:v>
                </c:pt>
                <c:pt idx="8">
                  <c:v>6.1</c:v>
                </c:pt>
                <c:pt idx="9">
                  <c:v>6.0249999999999995</c:v>
                </c:pt>
                <c:pt idx="10">
                  <c:v>5.2</c:v>
                </c:pt>
                <c:pt idx="11">
                  <c:v>4.5</c:v>
                </c:pt>
                <c:pt idx="12" formatCode="0.00">
                  <c:v>4.3249999999999993</c:v>
                </c:pt>
                <c:pt idx="13" formatCode="0.00">
                  <c:v>3.3</c:v>
                </c:pt>
                <c:pt idx="14">
                  <c:v>2.7</c:v>
                </c:pt>
                <c:pt idx="15">
                  <c:v>1.45</c:v>
                </c:pt>
              </c:numCache>
            </c:numRef>
          </c:xVal>
          <c:yVal>
            <c:numRef>
              <c:f>'Аналитика 2'!$M$2:$M$56</c:f>
              <c:numCache>
                <c:formatCode>0.0</c:formatCode>
                <c:ptCount val="16"/>
                <c:pt idx="0">
                  <c:v>49.868941624892798</c:v>
                </c:pt>
                <c:pt idx="1">
                  <c:v>34.972983471467714</c:v>
                </c:pt>
                <c:pt idx="2">
                  <c:v>36.80686840138118</c:v>
                </c:pt>
                <c:pt idx="3">
                  <c:v>26.287771078918745</c:v>
                </c:pt>
                <c:pt idx="4">
                  <c:v>32.205670792759619</c:v>
                </c:pt>
                <c:pt idx="5">
                  <c:v>34.646768683565142</c:v>
                </c:pt>
                <c:pt idx="6">
                  <c:v>25.070747474952107</c:v>
                </c:pt>
                <c:pt idx="7">
                  <c:v>28.07258356787905</c:v>
                </c:pt>
                <c:pt idx="8">
                  <c:v>41.312932196582523</c:v>
                </c:pt>
                <c:pt idx="9">
                  <c:v>29.964076915068617</c:v>
                </c:pt>
                <c:pt idx="10">
                  <c:v>13.236424675071618</c:v>
                </c:pt>
                <c:pt idx="11">
                  <c:v>36.982025543135521</c:v>
                </c:pt>
                <c:pt idx="12">
                  <c:v>34.035390072672612</c:v>
                </c:pt>
                <c:pt idx="13">
                  <c:v>34.530376860751531</c:v>
                </c:pt>
                <c:pt idx="14">
                  <c:v>27.810734928827074</c:v>
                </c:pt>
                <c:pt idx="15">
                  <c:v>19.620487688114338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93-46BD-BA26-40EF5D2F9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582448"/>
        <c:axId val="226580488"/>
      </c:scatterChart>
      <c:valAx>
        <c:axId val="226582448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6580488"/>
        <c:crosses val="autoZero"/>
        <c:crossBetween val="midCat"/>
      </c:valAx>
      <c:valAx>
        <c:axId val="22658048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6582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Потребление, Гкал</a:t>
            </a:r>
          </a:p>
        </c:rich>
      </c:tx>
      <c:layout/>
      <c:overlay val="0"/>
      <c:spPr>
        <a:solidFill>
          <a:srgbClr val="FFC0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3.3420716281122372E-2"/>
          <c:y val="0.21613062811777917"/>
          <c:w val="0.88323385369901874"/>
          <c:h val="0.7188303762560799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'Аналитика 2'!$G$1</c:f>
              <c:strCache>
                <c:ptCount val="1"/>
                <c:pt idx="0">
                  <c:v>Потребление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'Аналитика 2'!$A$2:$A$57</c:f>
              <c:numCache>
                <c:formatCode>[$-419]d\ mmm;@</c:formatCode>
                <c:ptCount val="16"/>
                <c:pt idx="0">
                  <c:v>44492</c:v>
                </c:pt>
                <c:pt idx="1">
                  <c:v>44472</c:v>
                </c:pt>
                <c:pt idx="2" formatCode="d\-mmm">
                  <c:v>44506</c:v>
                </c:pt>
                <c:pt idx="3">
                  <c:v>44486</c:v>
                </c:pt>
                <c:pt idx="4">
                  <c:v>44473</c:v>
                </c:pt>
                <c:pt idx="5">
                  <c:v>44499</c:v>
                </c:pt>
                <c:pt idx="6">
                  <c:v>44479</c:v>
                </c:pt>
                <c:pt idx="7">
                  <c:v>44485</c:v>
                </c:pt>
                <c:pt idx="8">
                  <c:v>44500</c:v>
                </c:pt>
                <c:pt idx="9" formatCode="d\-mmm">
                  <c:v>44507</c:v>
                </c:pt>
                <c:pt idx="10">
                  <c:v>44478</c:v>
                </c:pt>
                <c:pt idx="11">
                  <c:v>44493</c:v>
                </c:pt>
                <c:pt idx="12" formatCode="d\-mmm">
                  <c:v>44520</c:v>
                </c:pt>
                <c:pt idx="13" formatCode="d\-mmm">
                  <c:v>44521</c:v>
                </c:pt>
                <c:pt idx="14" formatCode="d\-mmm">
                  <c:v>44513</c:v>
                </c:pt>
                <c:pt idx="15" formatCode="d\-mmm">
                  <c:v>44514</c:v>
                </c:pt>
              </c:numCache>
            </c:numRef>
          </c:xVal>
          <c:yVal>
            <c:numRef>
              <c:f>'Аналитика 2'!$G$2:$G$57</c:f>
              <c:numCache>
                <c:formatCode>0.0</c:formatCode>
                <c:ptCount val="16"/>
                <c:pt idx="0">
                  <c:v>57.395659730029926</c:v>
                </c:pt>
                <c:pt idx="1">
                  <c:v>60.381352693432682</c:v>
                </c:pt>
                <c:pt idx="2">
                  <c:v>49.242734638990171</c:v>
                </c:pt>
                <c:pt idx="3">
                  <c:v>55.219989105322931</c:v>
                </c:pt>
                <c:pt idx="4">
                  <c:v>62.527745898751917</c:v>
                </c:pt>
                <c:pt idx="5">
                  <c:v>67.205870855908856</c:v>
                </c:pt>
                <c:pt idx="6">
                  <c:v>60.171863044900796</c:v>
                </c:pt>
                <c:pt idx="7">
                  <c:v>65.749673665397538</c:v>
                </c:pt>
                <c:pt idx="8">
                  <c:v>62.754132147983462</c:v>
                </c:pt>
                <c:pt idx="9">
                  <c:v>53.988485201508588</c:v>
                </c:pt>
                <c:pt idx="10">
                  <c:v>69.445886214749365</c:v>
                </c:pt>
                <c:pt idx="11">
                  <c:v>61.657587991354767</c:v>
                </c:pt>
                <c:pt idx="12" formatCode="0.00">
                  <c:v>88.925867738730076</c:v>
                </c:pt>
                <c:pt idx="13" formatCode="0.00">
                  <c:v>81.646851174019588</c:v>
                </c:pt>
                <c:pt idx="14">
                  <c:v>86.71080623295191</c:v>
                </c:pt>
                <c:pt idx="15">
                  <c:v>81.760509855360866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63-4C73-999C-8AFE9FEB855C}"/>
            </c:ext>
          </c:extLst>
        </c:ser>
        <c:ser>
          <c:idx val="2"/>
          <c:order val="2"/>
          <c:tx>
            <c:v>Базисное потребление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'Аналитика 2'!$A$2:$A$57</c:f>
              <c:numCache>
                <c:formatCode>[$-419]d\ mmm;@</c:formatCode>
                <c:ptCount val="16"/>
                <c:pt idx="0">
                  <c:v>44492</c:v>
                </c:pt>
                <c:pt idx="1">
                  <c:v>44472</c:v>
                </c:pt>
                <c:pt idx="2" formatCode="d\-mmm">
                  <c:v>44506</c:v>
                </c:pt>
                <c:pt idx="3">
                  <c:v>44486</c:v>
                </c:pt>
                <c:pt idx="4">
                  <c:v>44473</c:v>
                </c:pt>
                <c:pt idx="5">
                  <c:v>44499</c:v>
                </c:pt>
                <c:pt idx="6">
                  <c:v>44479</c:v>
                </c:pt>
                <c:pt idx="7">
                  <c:v>44485</c:v>
                </c:pt>
                <c:pt idx="8">
                  <c:v>44500</c:v>
                </c:pt>
                <c:pt idx="9" formatCode="d\-mmm">
                  <c:v>44507</c:v>
                </c:pt>
                <c:pt idx="10">
                  <c:v>44478</c:v>
                </c:pt>
                <c:pt idx="11">
                  <c:v>44493</c:v>
                </c:pt>
                <c:pt idx="12" formatCode="d\-mmm">
                  <c:v>44520</c:v>
                </c:pt>
                <c:pt idx="13" formatCode="d\-mmm">
                  <c:v>44521</c:v>
                </c:pt>
                <c:pt idx="14" formatCode="d\-mmm">
                  <c:v>44513</c:v>
                </c:pt>
                <c:pt idx="15" formatCode="d\-mmm">
                  <c:v>44514</c:v>
                </c:pt>
              </c:numCache>
            </c:numRef>
          </c:xVal>
          <c:yVal>
            <c:numRef>
              <c:f>'Аналитика 2'!$C$2:$C$57</c:f>
              <c:numCache>
                <c:formatCode>0.0</c:formatCode>
                <c:ptCount val="16"/>
                <c:pt idx="0">
                  <c:v>137.09555777454943</c:v>
                </c:pt>
                <c:pt idx="1">
                  <c:v>102.04358680908004</c:v>
                </c:pt>
                <c:pt idx="2">
                  <c:v>117.86530995982274</c:v>
                </c:pt>
                <c:pt idx="3">
                  <c:v>79.620311233588581</c:v>
                </c:pt>
                <c:pt idx="4">
                  <c:v>97.320653371156823</c:v>
                </c:pt>
                <c:pt idx="5">
                  <c:v>104.90788776534419</c:v>
                </c:pt>
                <c:pt idx="6">
                  <c:v>86.413953049865</c:v>
                </c:pt>
                <c:pt idx="7">
                  <c:v>92.53702877571142</c:v>
                </c:pt>
                <c:pt idx="8">
                  <c:v>129.32111684218737</c:v>
                </c:pt>
                <c:pt idx="9">
                  <c:v>118.14189360141579</c:v>
                </c:pt>
                <c:pt idx="10">
                  <c:v>53.663717049261173</c:v>
                </c:pt>
                <c:pt idx="11">
                  <c:v>134.56517410189383</c:v>
                </c:pt>
                <c:pt idx="12" formatCode="0.00">
                  <c:v>125.59043267332349</c:v>
                </c:pt>
                <c:pt idx="13" formatCode="0.00">
                  <c:v>135.43715652176849</c:v>
                </c:pt>
                <c:pt idx="14">
                  <c:v>114.93998322950681</c:v>
                </c:pt>
                <c:pt idx="15">
                  <c:v>85.341465793036051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41-4579-A9B1-BB99B0E0A392}"/>
            </c:ext>
          </c:extLst>
        </c:ser>
        <c:ser>
          <c:idx val="3"/>
          <c:order val="3"/>
          <c:tx>
            <c:v>Приведенное потребление</c:v>
          </c:tx>
          <c:spPr>
            <a:ln w="2540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'Аналитика 2'!$A$2:$A$57</c:f>
              <c:numCache>
                <c:formatCode>[$-419]d\ mmm;@</c:formatCode>
                <c:ptCount val="16"/>
                <c:pt idx="0">
                  <c:v>44492</c:v>
                </c:pt>
                <c:pt idx="1">
                  <c:v>44472</c:v>
                </c:pt>
                <c:pt idx="2" formatCode="d\-mmm">
                  <c:v>44506</c:v>
                </c:pt>
                <c:pt idx="3">
                  <c:v>44486</c:v>
                </c:pt>
                <c:pt idx="4">
                  <c:v>44473</c:v>
                </c:pt>
                <c:pt idx="5">
                  <c:v>44499</c:v>
                </c:pt>
                <c:pt idx="6">
                  <c:v>44479</c:v>
                </c:pt>
                <c:pt idx="7">
                  <c:v>44485</c:v>
                </c:pt>
                <c:pt idx="8">
                  <c:v>44500</c:v>
                </c:pt>
                <c:pt idx="9" formatCode="d\-mmm">
                  <c:v>44507</c:v>
                </c:pt>
                <c:pt idx="10">
                  <c:v>44478</c:v>
                </c:pt>
                <c:pt idx="11">
                  <c:v>44493</c:v>
                </c:pt>
                <c:pt idx="12" formatCode="d\-mmm">
                  <c:v>44520</c:v>
                </c:pt>
                <c:pt idx="13" formatCode="d\-mmm">
                  <c:v>44521</c:v>
                </c:pt>
                <c:pt idx="14" formatCode="d\-mmm">
                  <c:v>44513</c:v>
                </c:pt>
                <c:pt idx="15" formatCode="d\-mmm">
                  <c:v>44514</c:v>
                </c:pt>
              </c:numCache>
            </c:numRef>
          </c:xVal>
          <c:yVal>
            <c:numRef>
              <c:f>'Аналитика 2'!$F$2:$F$57</c:f>
              <c:numCache>
                <c:formatCode>0.0</c:formatCode>
                <c:ptCount val="16"/>
                <c:pt idx="0">
                  <c:v>117.15958697319215</c:v>
                </c:pt>
                <c:pt idx="1">
                  <c:v>82.362283717796331</c:v>
                </c:pt>
                <c:pt idx="2">
                  <c:v>79.752978774078784</c:v>
                </c:pt>
                <c:pt idx="3">
                  <c:v>54.097631603182215</c:v>
                </c:pt>
                <c:pt idx="4">
                  <c:v>72.452784930299842</c:v>
                </c:pt>
                <c:pt idx="5">
                  <c:v>76.100765528014449</c:v>
                </c:pt>
                <c:pt idx="6">
                  <c:v>57.324444525811735</c:v>
                </c:pt>
                <c:pt idx="7">
                  <c:v>64.649987222050228</c:v>
                </c:pt>
                <c:pt idx="8">
                  <c:v>79.285002529247564</c:v>
                </c:pt>
                <c:pt idx="9">
                  <c:v>67.913728880361788</c:v>
                </c:pt>
                <c:pt idx="10">
                  <c:v>37.470011391185963</c:v>
                </c:pt>
                <c:pt idx="11">
                  <c:v>76.13777911053657</c:v>
                </c:pt>
                <c:pt idx="12">
                  <c:v>101.70812796279415</c:v>
                </c:pt>
                <c:pt idx="13">
                  <c:v>95.744771450889516</c:v>
                </c:pt>
                <c:pt idx="14">
                  <c:v>84.356465694864596</c:v>
                </c:pt>
                <c:pt idx="15">
                  <c:v>55.465409818758225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41-4579-A9B1-BB99B0E0A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582056"/>
        <c:axId val="2265800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'Аналитика 2'!$L$1</c15:sqref>
                        </c15:formulaRef>
                      </c:ext>
                    </c:extLst>
                    <c:strCache>
                      <c:ptCount val="1"/>
                      <c:pt idx="0">
                        <c:v>Расчетное потребление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'Аналитика 2'!$D$2:$D$56</c15:sqref>
                        </c15:formulaRef>
                      </c:ext>
                    </c:extLst>
                    <c:numCache>
                      <c:formatCode>0.0</c:formatCode>
                      <c:ptCount val="16"/>
                      <c:pt idx="0">
                        <c:v>10.7</c:v>
                      </c:pt>
                      <c:pt idx="1">
                        <c:v>9.6</c:v>
                      </c:pt>
                      <c:pt idx="2">
                        <c:v>9.4499999999999993</c:v>
                      </c:pt>
                      <c:pt idx="3">
                        <c:v>8.6999999999999993</c:v>
                      </c:pt>
                      <c:pt idx="4">
                        <c:v>8.4</c:v>
                      </c:pt>
                      <c:pt idx="5">
                        <c:v>7.4</c:v>
                      </c:pt>
                      <c:pt idx="6">
                        <c:v>7</c:v>
                      </c:pt>
                      <c:pt idx="7">
                        <c:v>6.8</c:v>
                      </c:pt>
                      <c:pt idx="8">
                        <c:v>6.1</c:v>
                      </c:pt>
                      <c:pt idx="9">
                        <c:v>6.0249999999999995</c:v>
                      </c:pt>
                      <c:pt idx="10">
                        <c:v>5.2</c:v>
                      </c:pt>
                      <c:pt idx="11">
                        <c:v>4.5</c:v>
                      </c:pt>
                      <c:pt idx="12" formatCode="0.00">
                        <c:v>4.3249999999999993</c:v>
                      </c:pt>
                      <c:pt idx="13" formatCode="0.00">
                        <c:v>3.3</c:v>
                      </c:pt>
                      <c:pt idx="14">
                        <c:v>2.7</c:v>
                      </c:pt>
                      <c:pt idx="15">
                        <c:v>1.45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'Аналитика 2'!$L$2:$L$56</c15:sqref>
                        </c15:formulaRef>
                      </c:ext>
                    </c:extLst>
                    <c:numCache>
                      <c:formatCode>0.00</c:formatCode>
                      <c:ptCount val="16"/>
                      <c:pt idx="0">
                        <c:v>42.731707317073173</c:v>
                      </c:pt>
                      <c:pt idx="1">
                        <c:v>49.170731707317074</c:v>
                      </c:pt>
                      <c:pt idx="2">
                        <c:v>50.048780487804883</c:v>
                      </c:pt>
                      <c:pt idx="3">
                        <c:v>54.439024390243908</c:v>
                      </c:pt>
                      <c:pt idx="4">
                        <c:v>56.195121951219512</c:v>
                      </c:pt>
                      <c:pt idx="5">
                        <c:v>62.048780487804876</c:v>
                      </c:pt>
                      <c:pt idx="6">
                        <c:v>64.390243902439025</c:v>
                      </c:pt>
                      <c:pt idx="7">
                        <c:v>65.560975609756099</c:v>
                      </c:pt>
                      <c:pt idx="8">
                        <c:v>69.658536585365852</c:v>
                      </c:pt>
                      <c:pt idx="9">
                        <c:v>70.097560975609767</c:v>
                      </c:pt>
                      <c:pt idx="10">
                        <c:v>74.926829268292678</c:v>
                      </c:pt>
                      <c:pt idx="11">
                        <c:v>79.024390243902431</c:v>
                      </c:pt>
                      <c:pt idx="12">
                        <c:v>80.048780487804876</c:v>
                      </c:pt>
                      <c:pt idx="13">
                        <c:v>86.048780487804876</c:v>
                      </c:pt>
                      <c:pt idx="14">
                        <c:v>89.560975609756099</c:v>
                      </c:pt>
                      <c:pt idx="15">
                        <c:v>96.878048780487802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E639-4912-9EDD-905405A46860}"/>
                  </c:ext>
                </c:extLst>
              </c15:ser>
            </c15:filteredScatterSeries>
          </c:ext>
        </c:extLst>
      </c:scatterChart>
      <c:valAx>
        <c:axId val="226582056"/>
        <c:scaling>
          <c:orientation val="minMax"/>
          <c:max val="44526"/>
          <c:min val="444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19]d\ mmm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6580096"/>
        <c:crosses val="autoZero"/>
        <c:crossBetween val="midCat"/>
      </c:valAx>
      <c:valAx>
        <c:axId val="226580096"/>
        <c:scaling>
          <c:orientation val="minMax"/>
          <c:max val="160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6582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7.4030467881070983E-2"/>
          <c:y val="6.7492930807902307E-2"/>
          <c:w val="0.81028333528143126"/>
          <c:h val="0.133266605840745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Температура отчетная,</a:t>
            </a:r>
            <a:r>
              <a:rPr lang="ru-RU">
                <a:latin typeface="Segoe UI" panose="020B0502040204020203" pitchFamily="34" charset="0"/>
                <a:ea typeface="Segoe UI" panose="020B0502040204020203" pitchFamily="34" charset="0"/>
                <a:cs typeface="Segoe UI" panose="020B0502040204020203" pitchFamily="34" charset="0"/>
              </a:rPr>
              <a:t>℃</a:t>
            </a:r>
            <a:endParaRPr lang="ru-RU"/>
          </a:p>
        </c:rich>
      </c:tx>
      <c:layout>
        <c:manualLayout>
          <c:xMode val="edge"/>
          <c:yMode val="edge"/>
          <c:x val="0.35372626486922709"/>
          <c:y val="4.05316970537115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5.5214761195225413E-2"/>
          <c:y val="0.17015355298676429"/>
          <c:w val="0.90667208974009228"/>
          <c:h val="0.74794200309812076"/>
        </c:manualLayout>
      </c:layout>
      <c:lineChart>
        <c:grouping val="stacked"/>
        <c:varyColors val="0"/>
        <c:ser>
          <c:idx val="0"/>
          <c:order val="0"/>
          <c:tx>
            <c:strRef>
              <c:f>'Аналитика 2'!$D$1</c:f>
              <c:strCache>
                <c:ptCount val="1"/>
                <c:pt idx="0">
                  <c:v>Температура отчетная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'Аналитика 2'!$A$2:$A$57</c:f>
              <c:numCache>
                <c:formatCode>[$-419]d\ mmm;@</c:formatCode>
                <c:ptCount val="16"/>
                <c:pt idx="0">
                  <c:v>44492</c:v>
                </c:pt>
                <c:pt idx="1">
                  <c:v>44472</c:v>
                </c:pt>
                <c:pt idx="2" formatCode="d\-mmm">
                  <c:v>44506</c:v>
                </c:pt>
                <c:pt idx="3">
                  <c:v>44486</c:v>
                </c:pt>
                <c:pt idx="4">
                  <c:v>44473</c:v>
                </c:pt>
                <c:pt idx="5">
                  <c:v>44499</c:v>
                </c:pt>
                <c:pt idx="6">
                  <c:v>44479</c:v>
                </c:pt>
                <c:pt idx="7">
                  <c:v>44485</c:v>
                </c:pt>
                <c:pt idx="8">
                  <c:v>44500</c:v>
                </c:pt>
                <c:pt idx="9" formatCode="d\-mmm">
                  <c:v>44507</c:v>
                </c:pt>
                <c:pt idx="10">
                  <c:v>44478</c:v>
                </c:pt>
                <c:pt idx="11">
                  <c:v>44493</c:v>
                </c:pt>
                <c:pt idx="12" formatCode="d\-mmm">
                  <c:v>44520</c:v>
                </c:pt>
                <c:pt idx="13" formatCode="d\-mmm">
                  <c:v>44521</c:v>
                </c:pt>
                <c:pt idx="14" formatCode="d\-mmm">
                  <c:v>44513</c:v>
                </c:pt>
                <c:pt idx="15" formatCode="d\-mmm">
                  <c:v>44514</c:v>
                </c:pt>
              </c:numCache>
            </c:numRef>
          </c:cat>
          <c:val>
            <c:numRef>
              <c:f>'Аналитика 2'!$D$2:$D$57</c:f>
              <c:numCache>
                <c:formatCode>0.0</c:formatCode>
                <c:ptCount val="16"/>
                <c:pt idx="0">
                  <c:v>10.7</c:v>
                </c:pt>
                <c:pt idx="1">
                  <c:v>9.6</c:v>
                </c:pt>
                <c:pt idx="2">
                  <c:v>9.4499999999999993</c:v>
                </c:pt>
                <c:pt idx="3">
                  <c:v>8.6999999999999993</c:v>
                </c:pt>
                <c:pt idx="4">
                  <c:v>8.4</c:v>
                </c:pt>
                <c:pt idx="5">
                  <c:v>7.4</c:v>
                </c:pt>
                <c:pt idx="6">
                  <c:v>7</c:v>
                </c:pt>
                <c:pt idx="7">
                  <c:v>6.8</c:v>
                </c:pt>
                <c:pt idx="8">
                  <c:v>6.1</c:v>
                </c:pt>
                <c:pt idx="9">
                  <c:v>6.0249999999999995</c:v>
                </c:pt>
                <c:pt idx="10">
                  <c:v>5.2</c:v>
                </c:pt>
                <c:pt idx="11">
                  <c:v>4.5</c:v>
                </c:pt>
                <c:pt idx="12" formatCode="0.00">
                  <c:v>4.3249999999999993</c:v>
                </c:pt>
                <c:pt idx="13" formatCode="0.00">
                  <c:v>3.3</c:v>
                </c:pt>
                <c:pt idx="14">
                  <c:v>2.7</c:v>
                </c:pt>
                <c:pt idx="15">
                  <c:v>1.45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7F-4F5A-9A98-62D8C0973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715976"/>
        <c:axId val="124715584"/>
      </c:lineChart>
      <c:lineChart>
        <c:grouping val="stacked"/>
        <c:varyColors val="0"/>
        <c:ser>
          <c:idx val="1"/>
          <c:order val="1"/>
          <c:tx>
            <c:v>Температура базисная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'Аналитика 2'!$E$2:$E$57</c:f>
              <c:numCache>
                <c:formatCode>0.0</c:formatCode>
                <c:ptCount val="16"/>
                <c:pt idx="0">
                  <c:v>-2.4999999999999911E-2</c:v>
                </c:pt>
                <c:pt idx="1">
                  <c:v>5.4500000000000011</c:v>
                </c:pt>
                <c:pt idx="2">
                  <c:v>2.2937500000000002</c:v>
                </c:pt>
                <c:pt idx="3">
                  <c:v>8.9500000000000011</c:v>
                </c:pt>
                <c:pt idx="4">
                  <c:v>6.4000000000000012</c:v>
                </c:pt>
                <c:pt idx="5">
                  <c:v>5.6</c:v>
                </c:pt>
                <c:pt idx="6">
                  <c:v>7.6624999999999996</c:v>
                </c:pt>
                <c:pt idx="7">
                  <c:v>7.0374999999999996</c:v>
                </c:pt>
                <c:pt idx="8">
                  <c:v>2.1750000000000003</c:v>
                </c:pt>
                <c:pt idx="9">
                  <c:v>2.1625000000000001</c:v>
                </c:pt>
                <c:pt idx="10">
                  <c:v>12.475000000000001</c:v>
                </c:pt>
                <c:pt idx="11">
                  <c:v>0.62500000000000011</c:v>
                </c:pt>
                <c:pt idx="12" formatCode="0.00">
                  <c:v>1.9281250000000001</c:v>
                </c:pt>
                <c:pt idx="13" formatCode="0.00">
                  <c:v>0.24374999999999999</c:v>
                </c:pt>
                <c:pt idx="14">
                  <c:v>3.1968750000000004</c:v>
                </c:pt>
                <c:pt idx="15">
                  <c:v>7.7374999999999998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8E-4C32-89C5-3E396CD16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714800"/>
        <c:axId val="124715192"/>
      </c:lineChart>
      <c:dateAx>
        <c:axId val="124715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19]d\ mmm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715584"/>
        <c:crosses val="autoZero"/>
        <c:auto val="0"/>
        <c:lblOffset val="100"/>
        <c:baseTimeUnit val="days"/>
        <c:majorUnit val="5"/>
        <c:minorUnit val="5"/>
      </c:dateAx>
      <c:valAx>
        <c:axId val="12471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715976"/>
        <c:crosses val="autoZero"/>
        <c:crossBetween val="midCat"/>
        <c:majorUnit val="1"/>
        <c:dispUnits>
          <c:custUnit val="1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valAx>
        <c:axId val="124715192"/>
        <c:scaling>
          <c:orientation val="minMax"/>
        </c:scaling>
        <c:delete val="1"/>
        <c:axPos val="r"/>
        <c:numFmt formatCode="0.0" sourceLinked="1"/>
        <c:majorTickMark val="out"/>
        <c:minorTickMark val="none"/>
        <c:tickLblPos val="nextTo"/>
        <c:crossAx val="124714800"/>
        <c:crosses val="max"/>
        <c:crossBetween val="between"/>
      </c:valAx>
      <c:catAx>
        <c:axId val="124714800"/>
        <c:scaling>
          <c:orientation val="minMax"/>
        </c:scaling>
        <c:delete val="1"/>
        <c:axPos val="b"/>
        <c:majorTickMark val="out"/>
        <c:minorTickMark val="none"/>
        <c:tickLblPos val="nextTo"/>
        <c:crossAx val="1247151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7723799611691743E-2"/>
          <c:y val="8.2138783666082057E-2"/>
          <c:w val="0.87153758117833746"/>
          <c:h val="0.11025749591384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Приведенная</a:t>
            </a:r>
            <a:r>
              <a:rPr lang="ru-RU" baseline="0"/>
              <a:t> нагрузка </a:t>
            </a:r>
            <a:r>
              <a:rPr lang="ru-RU"/>
              <a:t>на -23 </a:t>
            </a:r>
            <a:r>
              <a:rPr lang="ru-RU">
                <a:latin typeface="Segoe UI" panose="020B0502040204020203" pitchFamily="34" charset="0"/>
                <a:ea typeface="Segoe UI" panose="020B0502040204020203" pitchFamily="34" charset="0"/>
                <a:cs typeface="Segoe UI" panose="020B0502040204020203" pitchFamily="34" charset="0"/>
              </a:rPr>
              <a:t>℃, Гкал/час</a:t>
            </a:r>
            <a:endParaRPr lang="ru-RU"/>
          </a:p>
        </c:rich>
      </c:tx>
      <c:layout/>
      <c:overlay val="0"/>
      <c:spPr>
        <a:solidFill>
          <a:schemeClr val="accent3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'Аналитика 2'!$I$1</c:f>
              <c:strCache>
                <c:ptCount val="1"/>
                <c:pt idx="0">
                  <c:v>Приведенная нагрузка на -23 гр.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>
                    <a:lumMod val="95000"/>
                    <a:lumOff val="5000"/>
                  </a:schemeClr>
                </a:solidFill>
                <a:prstDash val="sysDot"/>
              </a:ln>
              <a:effectLst/>
            </c:spPr>
            <c:trendlineType val="power"/>
            <c:dispRSqr val="0"/>
            <c:dispEq val="1"/>
            <c:trendlineLbl>
              <c:layout>
                <c:manualLayout>
                  <c:x val="-2.9167595575676369E-2"/>
                  <c:y val="-0.3785883812623165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3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'Аналитика 2'!$D$2:$D$56</c:f>
              <c:numCache>
                <c:formatCode>0.0</c:formatCode>
                <c:ptCount val="16"/>
                <c:pt idx="0">
                  <c:v>10.7</c:v>
                </c:pt>
                <c:pt idx="1">
                  <c:v>9.6</c:v>
                </c:pt>
                <c:pt idx="2">
                  <c:v>9.4499999999999993</c:v>
                </c:pt>
                <c:pt idx="3">
                  <c:v>8.6999999999999993</c:v>
                </c:pt>
                <c:pt idx="4">
                  <c:v>8.4</c:v>
                </c:pt>
                <c:pt idx="5">
                  <c:v>7.4</c:v>
                </c:pt>
                <c:pt idx="6">
                  <c:v>7</c:v>
                </c:pt>
                <c:pt idx="7">
                  <c:v>6.8</c:v>
                </c:pt>
                <c:pt idx="8">
                  <c:v>6.1</c:v>
                </c:pt>
                <c:pt idx="9">
                  <c:v>6.0249999999999995</c:v>
                </c:pt>
                <c:pt idx="10">
                  <c:v>5.2</c:v>
                </c:pt>
                <c:pt idx="11">
                  <c:v>4.5</c:v>
                </c:pt>
                <c:pt idx="12" formatCode="0.00">
                  <c:v>4.3249999999999993</c:v>
                </c:pt>
                <c:pt idx="13" formatCode="0.00">
                  <c:v>3.3</c:v>
                </c:pt>
                <c:pt idx="14">
                  <c:v>2.7</c:v>
                </c:pt>
                <c:pt idx="15">
                  <c:v>1.45</c:v>
                </c:pt>
              </c:numCache>
            </c:numRef>
          </c:xVal>
          <c:yVal>
            <c:numRef>
              <c:f>'Аналитика 2'!$I$2:$I$56</c:f>
              <c:numCache>
                <c:formatCode>0.0</c:formatCode>
                <c:ptCount val="16"/>
                <c:pt idx="0">
                  <c:v>13.431632699379149</c:v>
                </c:pt>
                <c:pt idx="1">
                  <c:v>12.279937799755656</c:v>
                </c:pt>
                <c:pt idx="2">
                  <c:v>9.8389479541841958</c:v>
                </c:pt>
                <c:pt idx="3">
                  <c:v>10.143456780099642</c:v>
                </c:pt>
                <c:pt idx="4">
                  <c:v>11.126899226774428</c:v>
                </c:pt>
                <c:pt idx="5">
                  <c:v>10.831134847060783</c:v>
                </c:pt>
                <c:pt idx="6">
                  <c:v>9.3448726698520179</c:v>
                </c:pt>
                <c:pt idx="7">
                  <c:v>10.028782069498881</c:v>
                </c:pt>
                <c:pt idx="8">
                  <c:v>9.008821491832359</c:v>
                </c:pt>
                <c:pt idx="9">
                  <c:v>7.7019063787816693</c:v>
                </c:pt>
                <c:pt idx="10">
                  <c:v>9.2684939284007939</c:v>
                </c:pt>
                <c:pt idx="11">
                  <c:v>7.8023490976714376</c:v>
                </c:pt>
                <c:pt idx="12">
                  <c:v>11.108959711419663</c:v>
                </c:pt>
                <c:pt idx="13">
                  <c:v>9.4884379198832285</c:v>
                </c:pt>
                <c:pt idx="14">
                  <c:v>9.681762133853562</c:v>
                </c:pt>
                <c:pt idx="15">
                  <c:v>8.439528962914892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26-4D3B-B2EC-4599BDBF1CF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'Аналитика 2'!$D$2:$D$56</c:f>
              <c:numCache>
                <c:formatCode>0.0</c:formatCode>
                <c:ptCount val="16"/>
                <c:pt idx="0">
                  <c:v>10.7</c:v>
                </c:pt>
                <c:pt idx="1">
                  <c:v>9.6</c:v>
                </c:pt>
                <c:pt idx="2">
                  <c:v>9.4499999999999993</c:v>
                </c:pt>
                <c:pt idx="3">
                  <c:v>8.6999999999999993</c:v>
                </c:pt>
                <c:pt idx="4">
                  <c:v>8.4</c:v>
                </c:pt>
                <c:pt idx="5">
                  <c:v>7.4</c:v>
                </c:pt>
                <c:pt idx="6">
                  <c:v>7</c:v>
                </c:pt>
                <c:pt idx="7">
                  <c:v>6.8</c:v>
                </c:pt>
                <c:pt idx="8">
                  <c:v>6.1</c:v>
                </c:pt>
                <c:pt idx="9">
                  <c:v>6.0249999999999995</c:v>
                </c:pt>
                <c:pt idx="10">
                  <c:v>5.2</c:v>
                </c:pt>
                <c:pt idx="11">
                  <c:v>4.5</c:v>
                </c:pt>
                <c:pt idx="12" formatCode="0.00">
                  <c:v>4.3249999999999993</c:v>
                </c:pt>
                <c:pt idx="13" formatCode="0.00">
                  <c:v>3.3</c:v>
                </c:pt>
                <c:pt idx="14">
                  <c:v>2.7</c:v>
                </c:pt>
                <c:pt idx="15">
                  <c:v>1.45</c:v>
                </c:pt>
              </c:numCache>
            </c:numRef>
          </c:xVal>
          <c:yVal>
            <c:numRef>
              <c:f>'Аналитика 2'!$N$2:$N$56</c:f>
              <c:numCache>
                <c:formatCode>General</c:formatCode>
                <c:ptCount val="1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4D-4766-8CA0-440A85398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31272"/>
        <c:axId val="226131664"/>
      </c:scatterChart>
      <c:valAx>
        <c:axId val="226131272"/>
        <c:scaling>
          <c:orientation val="maxMin"/>
          <c:max val="13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6131664"/>
        <c:crossesAt val="0"/>
        <c:crossBetween val="midCat"/>
      </c:valAx>
      <c:valAx>
        <c:axId val="226131664"/>
        <c:scaling>
          <c:orientation val="minMax"/>
          <c:min val="7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6131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Экономия от базиса, %</a:t>
            </a:r>
          </a:p>
        </c:rich>
      </c:tx>
      <c:layout/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chemeClr val="accent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'Аналитика 2'!$D$2:$D$56</c:f>
              <c:numCache>
                <c:formatCode>0.0</c:formatCode>
                <c:ptCount val="16"/>
                <c:pt idx="0">
                  <c:v>10.7</c:v>
                </c:pt>
                <c:pt idx="1">
                  <c:v>9.6</c:v>
                </c:pt>
                <c:pt idx="2">
                  <c:v>9.4499999999999993</c:v>
                </c:pt>
                <c:pt idx="3">
                  <c:v>8.6999999999999993</c:v>
                </c:pt>
                <c:pt idx="4">
                  <c:v>8.4</c:v>
                </c:pt>
                <c:pt idx="5">
                  <c:v>7.4</c:v>
                </c:pt>
                <c:pt idx="6">
                  <c:v>7</c:v>
                </c:pt>
                <c:pt idx="7">
                  <c:v>6.8</c:v>
                </c:pt>
                <c:pt idx="8">
                  <c:v>6.1</c:v>
                </c:pt>
                <c:pt idx="9">
                  <c:v>6.0249999999999995</c:v>
                </c:pt>
                <c:pt idx="10">
                  <c:v>5.2</c:v>
                </c:pt>
                <c:pt idx="11">
                  <c:v>4.5</c:v>
                </c:pt>
                <c:pt idx="12" formatCode="0.00">
                  <c:v>4.3249999999999993</c:v>
                </c:pt>
                <c:pt idx="13" formatCode="0.00">
                  <c:v>3.3</c:v>
                </c:pt>
                <c:pt idx="14">
                  <c:v>2.7</c:v>
                </c:pt>
                <c:pt idx="15">
                  <c:v>1.45</c:v>
                </c:pt>
              </c:numCache>
            </c:numRef>
          </c:xVal>
          <c:yVal>
            <c:numRef>
              <c:f>'Аналитика 2'!$J$2:$J$62</c:f>
              <c:numCache>
                <c:formatCode>0%</c:formatCode>
                <c:ptCount val="21"/>
                <c:pt idx="0">
                  <c:v>0.22273768672487282</c:v>
                </c:pt>
                <c:pt idx="1">
                  <c:v>0.23541013543346595</c:v>
                </c:pt>
                <c:pt idx="2">
                  <c:v>0.30596451252436269</c:v>
                </c:pt>
                <c:pt idx="3">
                  <c:v>0.33620668757049232</c:v>
                </c:pt>
                <c:pt idx="4">
                  <c:v>0.27036353326689072</c:v>
                </c:pt>
                <c:pt idx="5">
                  <c:v>0.2959880693534051</c:v>
                </c:pt>
                <c:pt idx="6">
                  <c:v>0.38187800735403366</c:v>
                </c:pt>
                <c:pt idx="7">
                  <c:v>0.30659647142948165</c:v>
                </c:pt>
                <c:pt idx="8">
                  <c:v>0.37773630942971997</c:v>
                </c:pt>
                <c:pt idx="9">
                  <c:v>0.41638924637873953</c:v>
                </c:pt>
                <c:pt idx="10">
                  <c:v>0.34046007012234958</c:v>
                </c:pt>
                <c:pt idx="11">
                  <c:v>0.5123140363086861</c:v>
                </c:pt>
                <c:pt idx="12">
                  <c:v>0.18324956781846943</c:v>
                </c:pt>
                <c:pt idx="13">
                  <c:v>0.31396421583301087</c:v>
                </c:pt>
                <c:pt idx="14">
                  <c:v>0.27235355897005231</c:v>
                </c:pt>
                <c:pt idx="15">
                  <c:v>0.34475127472871836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40-4B10-A1BB-202C3667D78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'Аналитика 2'!$D$2:$D$56</c:f>
              <c:numCache>
                <c:formatCode>0.0</c:formatCode>
                <c:ptCount val="16"/>
                <c:pt idx="0">
                  <c:v>10.7</c:v>
                </c:pt>
                <c:pt idx="1">
                  <c:v>9.6</c:v>
                </c:pt>
                <c:pt idx="2">
                  <c:v>9.4499999999999993</c:v>
                </c:pt>
                <c:pt idx="3">
                  <c:v>8.6999999999999993</c:v>
                </c:pt>
                <c:pt idx="4">
                  <c:v>8.4</c:v>
                </c:pt>
                <c:pt idx="5">
                  <c:v>7.4</c:v>
                </c:pt>
                <c:pt idx="6">
                  <c:v>7</c:v>
                </c:pt>
                <c:pt idx="7">
                  <c:v>6.8</c:v>
                </c:pt>
                <c:pt idx="8">
                  <c:v>6.1</c:v>
                </c:pt>
                <c:pt idx="9">
                  <c:v>6.0249999999999995</c:v>
                </c:pt>
                <c:pt idx="10">
                  <c:v>5.2</c:v>
                </c:pt>
                <c:pt idx="11">
                  <c:v>4.5</c:v>
                </c:pt>
                <c:pt idx="12" formatCode="0.00">
                  <c:v>4.3249999999999993</c:v>
                </c:pt>
                <c:pt idx="13" formatCode="0.00">
                  <c:v>3.3</c:v>
                </c:pt>
                <c:pt idx="14">
                  <c:v>2.7</c:v>
                </c:pt>
                <c:pt idx="15">
                  <c:v>1.45</c:v>
                </c:pt>
              </c:numCache>
            </c:numRef>
          </c:xVal>
          <c:yVal>
            <c:numRef>
              <c:f>'Аналитика 2'!$O$2:$O$56</c:f>
              <c:numCache>
                <c:formatCode>0%</c:formatCode>
                <c:ptCount val="16"/>
                <c:pt idx="0">
                  <c:v>0.36375315462008734</c:v>
                </c:pt>
                <c:pt idx="1">
                  <c:v>0.34272593276146729</c:v>
                </c:pt>
                <c:pt idx="2">
                  <c:v>0.3122790617012563</c:v>
                </c:pt>
                <c:pt idx="3">
                  <c:v>0.33016413364419256</c:v>
                </c:pt>
                <c:pt idx="4">
                  <c:v>0.33092328994067871</c:v>
                </c:pt>
                <c:pt idx="5">
                  <c:v>0.33025894831723546</c:v>
                </c:pt>
                <c:pt idx="6">
                  <c:v>0.2901238352154204</c:v>
                </c:pt>
                <c:pt idx="7">
                  <c:v>0.3033659491696083</c:v>
                </c:pt>
                <c:pt idx="8">
                  <c:v>0.31946006348674949</c:v>
                </c:pt>
                <c:pt idx="9">
                  <c:v>0.25362787070402548</c:v>
                </c:pt>
                <c:pt idx="10">
                  <c:v>0.24665501017980365</c:v>
                </c:pt>
                <c:pt idx="11">
                  <c:v>0.2748261263730275</c:v>
                </c:pt>
                <c:pt idx="12">
                  <c:v>0.27100304814780712</c:v>
                </c:pt>
                <c:pt idx="13">
                  <c:v>0.2549549750418863</c:v>
                </c:pt>
                <c:pt idx="14">
                  <c:v>0.24195875227592381</c:v>
                </c:pt>
                <c:pt idx="15">
                  <c:v>0.22990567956374836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70-4317-B151-32758CE75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30488"/>
        <c:axId val="127140896"/>
      </c:scatterChart>
      <c:valAx>
        <c:axId val="226130488"/>
        <c:scaling>
          <c:orientation val="maxMin"/>
          <c:max val="13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7140896"/>
        <c:crosses val="autoZero"/>
        <c:crossBetween val="midCat"/>
      </c:valAx>
      <c:valAx>
        <c:axId val="12714089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6130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Экономия от плана, %</a:t>
            </a:r>
          </a:p>
        </c:rich>
      </c:tx>
      <c:layout/>
      <c:overlay val="0"/>
      <c:spPr>
        <a:solidFill>
          <a:schemeClr val="accent4">
            <a:lumMod val="60000"/>
            <a:lumOff val="40000"/>
            <a:alpha val="63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2225" cap="rnd">
                <a:solidFill>
                  <a:schemeClr val="tx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'Аналитика 2'!$D$2:$D$56</c:f>
              <c:numCache>
                <c:formatCode>0.0</c:formatCode>
                <c:ptCount val="16"/>
                <c:pt idx="0">
                  <c:v>10.7</c:v>
                </c:pt>
                <c:pt idx="1">
                  <c:v>9.6</c:v>
                </c:pt>
                <c:pt idx="2">
                  <c:v>9.4499999999999993</c:v>
                </c:pt>
                <c:pt idx="3">
                  <c:v>8.6999999999999993</c:v>
                </c:pt>
                <c:pt idx="4">
                  <c:v>8.4</c:v>
                </c:pt>
                <c:pt idx="5">
                  <c:v>7.4</c:v>
                </c:pt>
                <c:pt idx="6">
                  <c:v>7</c:v>
                </c:pt>
                <c:pt idx="7">
                  <c:v>6.8</c:v>
                </c:pt>
                <c:pt idx="8">
                  <c:v>6.1</c:v>
                </c:pt>
                <c:pt idx="9">
                  <c:v>6.0249999999999995</c:v>
                </c:pt>
                <c:pt idx="10">
                  <c:v>5.2</c:v>
                </c:pt>
                <c:pt idx="11">
                  <c:v>4.5</c:v>
                </c:pt>
                <c:pt idx="12" formatCode="0.00">
                  <c:v>4.3249999999999993</c:v>
                </c:pt>
                <c:pt idx="13" formatCode="0.00">
                  <c:v>3.3</c:v>
                </c:pt>
                <c:pt idx="14">
                  <c:v>2.7</c:v>
                </c:pt>
                <c:pt idx="15">
                  <c:v>1.45</c:v>
                </c:pt>
              </c:numCache>
            </c:numRef>
          </c:xVal>
          <c:yVal>
            <c:numRef>
              <c:f>'Аналитика 2'!$K$2:$K$56</c:f>
              <c:numCache>
                <c:formatCode>0%</c:formatCode>
                <c:ptCount val="16"/>
                <c:pt idx="0">
                  <c:v>0.66741558754774699</c:v>
                </c:pt>
                <c:pt idx="1">
                  <c:v>0.70265821047566468</c:v>
                </c:pt>
                <c:pt idx="2">
                  <c:v>0.99521775825054404</c:v>
                </c:pt>
                <c:pt idx="3">
                  <c:v>0.99618705533907637</c:v>
                </c:pt>
                <c:pt idx="4">
                  <c:v>0.79976701374305026</c:v>
                </c:pt>
                <c:pt idx="5">
                  <c:v>0.92871802274027238</c:v>
                </c:pt>
                <c:pt idx="6">
                  <c:v>1.1453442702023382</c:v>
                </c:pt>
                <c:pt idx="7">
                  <c:v>0.90990102549233709</c:v>
                </c:pt>
                <c:pt idx="8">
                  <c:v>1.1835126080913403</c:v>
                </c:pt>
                <c:pt idx="9">
                  <c:v>1.3510104613944445</c:v>
                </c:pt>
                <c:pt idx="10">
                  <c:v>1.0229826280058849</c:v>
                </c:pt>
                <c:pt idx="11">
                  <c:v>1.5288999121425495</c:v>
                </c:pt>
                <c:pt idx="12">
                  <c:v>0.59962911893676818</c:v>
                </c:pt>
                <c:pt idx="13">
                  <c:v>1.0271825491093673</c:v>
                </c:pt>
                <c:pt idx="14">
                  <c:v>0.88817665502269028</c:v>
                </c:pt>
                <c:pt idx="15">
                  <c:v>1.1254885491188309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47-4F91-88B6-600D04FC9F48}"/>
            </c:ext>
          </c:extLst>
        </c:ser>
        <c:ser>
          <c:idx val="1"/>
          <c:order val="1"/>
          <c:tx>
            <c:v>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'Аналитика 2'!$D$2:$D$55</c:f>
              <c:numCache>
                <c:formatCode>0.0</c:formatCode>
                <c:ptCount val="16"/>
                <c:pt idx="0">
                  <c:v>10.7</c:v>
                </c:pt>
                <c:pt idx="1">
                  <c:v>9.6</c:v>
                </c:pt>
                <c:pt idx="2">
                  <c:v>9.4499999999999993</c:v>
                </c:pt>
                <c:pt idx="3">
                  <c:v>8.6999999999999993</c:v>
                </c:pt>
                <c:pt idx="4">
                  <c:v>8.4</c:v>
                </c:pt>
                <c:pt idx="5">
                  <c:v>7.4</c:v>
                </c:pt>
                <c:pt idx="6">
                  <c:v>7</c:v>
                </c:pt>
                <c:pt idx="7">
                  <c:v>6.8</c:v>
                </c:pt>
                <c:pt idx="8">
                  <c:v>6.1</c:v>
                </c:pt>
                <c:pt idx="9">
                  <c:v>6.0249999999999995</c:v>
                </c:pt>
                <c:pt idx="10">
                  <c:v>5.2</c:v>
                </c:pt>
                <c:pt idx="11">
                  <c:v>4.5</c:v>
                </c:pt>
                <c:pt idx="12" formatCode="0.00">
                  <c:v>4.3249999999999993</c:v>
                </c:pt>
                <c:pt idx="13" formatCode="0.00">
                  <c:v>3.3</c:v>
                </c:pt>
                <c:pt idx="14">
                  <c:v>2.7</c:v>
                </c:pt>
                <c:pt idx="15">
                  <c:v>1.45</c:v>
                </c:pt>
              </c:numCache>
            </c:numRef>
          </c:xVal>
          <c:yVal>
            <c:numRef>
              <c:f>'Аналитика 2'!$P$2:$P$55</c:f>
              <c:numCache>
                <c:formatCode>0%</c:formatCode>
                <c:ptCount val="16"/>
                <c:pt idx="0">
                  <c:v>1.0899571104596633</c:v>
                </c:pt>
                <c:pt idx="1">
                  <c:v>1.0229771549740194</c:v>
                </c:pt>
                <c:pt idx="2">
                  <c:v>1.0157572365852756</c:v>
                </c:pt>
                <c:pt idx="3">
                  <c:v>0.97828284871526838</c:v>
                </c:pt>
                <c:pt idx="4">
                  <c:v>0.97890987063192514</c:v>
                </c:pt>
                <c:pt idx="5">
                  <c:v>1.0362493263444645</c:v>
                </c:pt>
                <c:pt idx="6">
                  <c:v>0.87015137272633303</c:v>
                </c:pt>
                <c:pt idx="7">
                  <c:v>0.90031364993178487</c:v>
                </c:pt>
                <c:pt idx="8">
                  <c:v>1.0009231399783476</c:v>
                </c:pt>
                <c:pt idx="9">
                  <c:v>0.82291728137153819</c:v>
                </c:pt>
                <c:pt idx="10">
                  <c:v>0.74112594300376355</c:v>
                </c:pt>
                <c:pt idx="11">
                  <c:v>0.82016421703703957</c:v>
                </c:pt>
                <c:pt idx="12">
                  <c:v>0.8867760013001782</c:v>
                </c:pt>
                <c:pt idx="13">
                  <c:v>0.83412468034551301</c:v>
                </c:pt>
                <c:pt idx="14">
                  <c:v>0.78905565274263278</c:v>
                </c:pt>
                <c:pt idx="15">
                  <c:v>0.75055910940429416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5E-4864-9FD6-656A843B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40112"/>
        <c:axId val="127140504"/>
      </c:scatterChart>
      <c:valAx>
        <c:axId val="127140112"/>
        <c:scaling>
          <c:orientation val="maxMin"/>
          <c:max val="13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7140504"/>
        <c:crosses val="autoZero"/>
        <c:crossBetween val="midCat"/>
      </c:valAx>
      <c:valAx>
        <c:axId val="127140504"/>
        <c:scaling>
          <c:orientation val="minMax"/>
          <c:max val="1.4"/>
          <c:min val="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7140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Базис,</a:t>
            </a:r>
            <a:r>
              <a:rPr lang="ru-RU" baseline="0"/>
              <a:t> Гкал</a:t>
            </a:r>
            <a:endParaRPr lang="ru-RU"/>
          </a:p>
        </c:rich>
      </c:tx>
      <c:layout>
        <c:manualLayout>
          <c:xMode val="edge"/>
          <c:yMode val="edge"/>
          <c:x val="0.42003546040263801"/>
          <c:y val="2.3529411764705882E-2"/>
        </c:manualLayout>
      </c:layout>
      <c:overlay val="0"/>
      <c:spPr>
        <a:solidFill>
          <a:srgbClr val="4BACC6">
            <a:lumMod val="60000"/>
            <a:lumOff val="40000"/>
          </a:srgb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chemeClr val="accent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'Аналитика 2'!$AS$2:$AS$57</c:f>
              <c:numCache>
                <c:formatCode>0.00</c:formatCode>
                <c:ptCount val="16"/>
                <c:pt idx="0" formatCode="0.0">
                  <c:v>-0.16250000000000001</c:v>
                </c:pt>
                <c:pt idx="1">
                  <c:v>0.24374999999999999</c:v>
                </c:pt>
                <c:pt idx="2">
                  <c:v>0.26249999999999996</c:v>
                </c:pt>
                <c:pt idx="3">
                  <c:v>1.6812500000000001</c:v>
                </c:pt>
                <c:pt idx="4" formatCode="0.0">
                  <c:v>1.8468749999999998</c:v>
                </c:pt>
                <c:pt idx="5" formatCode="0.0">
                  <c:v>2.1750000000000003</c:v>
                </c:pt>
                <c:pt idx="6" formatCode="0.0">
                  <c:v>2.3250000000000002</c:v>
                </c:pt>
                <c:pt idx="7" formatCode="0.0">
                  <c:v>3.1968750000000004</c:v>
                </c:pt>
                <c:pt idx="8" formatCode="0.0">
                  <c:v>4.03125</c:v>
                </c:pt>
                <c:pt idx="9" formatCode="0.0">
                  <c:v>4.5124999999999993</c:v>
                </c:pt>
                <c:pt idx="10" formatCode="0.0">
                  <c:v>5.4</c:v>
                </c:pt>
                <c:pt idx="11" formatCode="0.0">
                  <c:v>6.4000000000000012</c:v>
                </c:pt>
                <c:pt idx="12" formatCode="0.0">
                  <c:v>6.7500000000000009</c:v>
                </c:pt>
                <c:pt idx="13" formatCode="0.0">
                  <c:v>7.0374999999999996</c:v>
                </c:pt>
                <c:pt idx="14" formatCode="0.0">
                  <c:v>7.7374999999999998</c:v>
                </c:pt>
                <c:pt idx="15" formatCode="0.0">
                  <c:v>8.9500000000000011</c:v>
                </c:pt>
              </c:numCache>
            </c:numRef>
          </c:xVal>
          <c:yVal>
            <c:numRef>
              <c:f>'Аналитика 2'!$AR$2:$AR$57</c:f>
              <c:numCache>
                <c:formatCode>0.00</c:formatCode>
                <c:ptCount val="16"/>
                <c:pt idx="0" formatCode="0.0">
                  <c:v>137.19757764588155</c:v>
                </c:pt>
                <c:pt idx="1">
                  <c:v>135.43715652176849</c:v>
                </c:pt>
                <c:pt idx="2">
                  <c:v>130.88831224377415</c:v>
                </c:pt>
                <c:pt idx="3">
                  <c:v>125.73651968007742</c:v>
                </c:pt>
                <c:pt idx="4" formatCode="0.0">
                  <c:v>124.27553506648715</c:v>
                </c:pt>
                <c:pt idx="5" formatCode="0.0">
                  <c:v>129.32111684218737</c:v>
                </c:pt>
                <c:pt idx="6" formatCode="0.0">
                  <c:v>121.430339995587</c:v>
                </c:pt>
                <c:pt idx="7" formatCode="0.0">
                  <c:v>114.93998322950681</c:v>
                </c:pt>
                <c:pt idx="8" formatCode="0.0">
                  <c:v>104.22478214477121</c:v>
                </c:pt>
                <c:pt idx="9" formatCode="0.0">
                  <c:v>109.86812172323266</c:v>
                </c:pt>
                <c:pt idx="10" formatCode="0.0">
                  <c:v>102.04549598451221</c:v>
                </c:pt>
                <c:pt idx="11" formatCode="0.0">
                  <c:v>97.320653371156823</c:v>
                </c:pt>
                <c:pt idx="12" formatCode="0.0">
                  <c:v>93.361862235419864</c:v>
                </c:pt>
                <c:pt idx="13" formatCode="0.0">
                  <c:v>92.53702877571142</c:v>
                </c:pt>
                <c:pt idx="14" formatCode="0.0">
                  <c:v>85.341465793036051</c:v>
                </c:pt>
                <c:pt idx="15" formatCode="0.0">
                  <c:v>79.620311233588581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40-4B10-A1BB-202C3667D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62232"/>
        <c:axId val="127561840"/>
      </c:scatterChart>
      <c:valAx>
        <c:axId val="127562232"/>
        <c:scaling>
          <c:orientation val="maxMin"/>
          <c:max val="13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7561840"/>
        <c:crosses val="autoZero"/>
        <c:crossBetween val="midCat"/>
      </c:valAx>
      <c:valAx>
        <c:axId val="127561840"/>
        <c:scaling>
          <c:orientation val="minMax"/>
          <c:min val="3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7562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Дельта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'Аналитика 2'!$A$1:$A$62</c:f>
              <c:strCache>
                <c:ptCount val="17"/>
                <c:pt idx="0">
                  <c:v>Дата </c:v>
                </c:pt>
                <c:pt idx="1">
                  <c:v>23 окт</c:v>
                </c:pt>
                <c:pt idx="2">
                  <c:v>3 окт</c:v>
                </c:pt>
                <c:pt idx="3">
                  <c:v>06.ноя</c:v>
                </c:pt>
                <c:pt idx="4">
                  <c:v>17 окт</c:v>
                </c:pt>
                <c:pt idx="5">
                  <c:v>4 окт</c:v>
                </c:pt>
                <c:pt idx="6">
                  <c:v>30 окт</c:v>
                </c:pt>
                <c:pt idx="7">
                  <c:v>10 окт</c:v>
                </c:pt>
                <c:pt idx="8">
                  <c:v>16 окт</c:v>
                </c:pt>
                <c:pt idx="9">
                  <c:v>31 окт</c:v>
                </c:pt>
                <c:pt idx="10">
                  <c:v>07.ноя</c:v>
                </c:pt>
                <c:pt idx="11">
                  <c:v>9 окт</c:v>
                </c:pt>
                <c:pt idx="12">
                  <c:v>24 окт</c:v>
                </c:pt>
                <c:pt idx="13">
                  <c:v>20.ноя</c:v>
                </c:pt>
                <c:pt idx="14">
                  <c:v>21.ноя</c:v>
                </c:pt>
                <c:pt idx="15">
                  <c:v>13.ноя</c:v>
                </c:pt>
                <c:pt idx="16">
                  <c:v>14.ноя</c:v>
                </c:pt>
              </c:strCache>
            </c:strRef>
          </c:cat>
          <c:val>
            <c:numRef>
              <c:f>'Аналитика 2'!$S$2:$S$62</c:f>
              <c:numCache>
                <c:formatCode>0.00</c:formatCode>
                <c:ptCount val="21"/>
                <c:pt idx="0">
                  <c:v>-10.725</c:v>
                </c:pt>
                <c:pt idx="1">
                  <c:v>-4.1499999999999986</c:v>
                </c:pt>
                <c:pt idx="2">
                  <c:v>-7.1562499999999991</c:v>
                </c:pt>
                <c:pt idx="3">
                  <c:v>0.25000000000000178</c:v>
                </c:pt>
                <c:pt idx="4">
                  <c:v>-1.9999999999999991</c:v>
                </c:pt>
                <c:pt idx="5">
                  <c:v>-1.8000000000000007</c:v>
                </c:pt>
                <c:pt idx="6">
                  <c:v>0.66249999999999964</c:v>
                </c:pt>
                <c:pt idx="7">
                  <c:v>0.23749999999999982</c:v>
                </c:pt>
                <c:pt idx="8">
                  <c:v>-3.9249999999999994</c:v>
                </c:pt>
                <c:pt idx="9">
                  <c:v>-3.8624999999999994</c:v>
                </c:pt>
                <c:pt idx="10">
                  <c:v>7.2750000000000012</c:v>
                </c:pt>
                <c:pt idx="11">
                  <c:v>-3.875</c:v>
                </c:pt>
                <c:pt idx="12">
                  <c:v>-2.3968749999999992</c:v>
                </c:pt>
                <c:pt idx="13">
                  <c:v>-3.0562499999999999</c:v>
                </c:pt>
                <c:pt idx="14">
                  <c:v>0.49687500000000018</c:v>
                </c:pt>
                <c:pt idx="15">
                  <c:v>6.2874999999999996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0D-4637-BAC0-23F55C8C9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372600"/>
        <c:axId val="125371424"/>
      </c:lineChart>
      <c:lineChart>
        <c:grouping val="standard"/>
        <c:varyColors val="0"/>
        <c:ser>
          <c:idx val="1"/>
          <c:order val="1"/>
          <c:tx>
            <c:v>Дельта Q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3484874161110147"/>
                  <c:y val="4.3123253318031601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'Аналитика 2'!$T$2:$T$57</c:f>
              <c:numCache>
                <c:formatCode>0.00</c:formatCode>
                <c:ptCount val="16"/>
                <c:pt idx="0">
                  <c:v>0.4898929845422117</c:v>
                </c:pt>
                <c:pt idx="1">
                  <c:v>0.73311897106109325</c:v>
                </c:pt>
                <c:pt idx="2">
                  <c:v>0.61744069495489473</c:v>
                </c:pt>
                <c:pt idx="3">
                  <c:v>1.0207468879668051</c:v>
                </c:pt>
                <c:pt idx="4">
                  <c:v>0.86301369863013699</c:v>
                </c:pt>
                <c:pt idx="5">
                  <c:v>0.88311688311688297</c:v>
                </c:pt>
                <c:pt idx="6">
                  <c:v>1.0496719775070291</c:v>
                </c:pt>
                <c:pt idx="7">
                  <c:v>1.0170098478066247</c:v>
                </c:pt>
                <c:pt idx="8">
                  <c:v>0.79150066401062413</c:v>
                </c:pt>
                <c:pt idx="9">
                  <c:v>0.79495686794956888</c:v>
                </c:pt>
                <c:pt idx="10">
                  <c:v>1.8533724340175957</c:v>
                </c:pt>
                <c:pt idx="11">
                  <c:v>0.80981595092024539</c:v>
                </c:pt>
                <c:pt idx="12">
                  <c:v>0.87432410290021312</c:v>
                </c:pt>
                <c:pt idx="13">
                  <c:v>0.85275519421860868</c:v>
                </c:pt>
                <c:pt idx="14">
                  <c:v>1.0279094260136914</c:v>
                </c:pt>
                <c:pt idx="15">
                  <c:v>1.4740810556079174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0D-4637-BAC0-23F55C8C9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44768"/>
        <c:axId val="125369464"/>
      </c:lineChart>
      <c:catAx>
        <c:axId val="125372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371424"/>
        <c:crosses val="autoZero"/>
        <c:auto val="1"/>
        <c:lblAlgn val="ctr"/>
        <c:lblOffset val="100"/>
        <c:noMultiLvlLbl val="0"/>
      </c:catAx>
      <c:valAx>
        <c:axId val="1253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372600"/>
        <c:crosses val="autoZero"/>
        <c:crossBetween val="between"/>
      </c:valAx>
      <c:valAx>
        <c:axId val="125369464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944768"/>
        <c:crosses val="max"/>
        <c:crossBetween val="between"/>
      </c:valAx>
      <c:catAx>
        <c:axId val="145944768"/>
        <c:scaling>
          <c:orientation val="minMax"/>
        </c:scaling>
        <c:delete val="1"/>
        <c:axPos val="b"/>
        <c:majorTickMark val="out"/>
        <c:minorTickMark val="none"/>
        <c:tickLblPos val="nextTo"/>
        <c:crossAx val="1253694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2</a:t>
            </a:r>
          </a:p>
        </c:rich>
      </c:tx>
      <c:layout>
        <c:manualLayout>
          <c:xMode val="edge"/>
          <c:yMode val="edge"/>
          <c:x val="0.33445822397200348"/>
          <c:y val="2.98507345748679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3169072615923009E-2"/>
                  <c:y val="0.2986009040536599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'Аналитика 2'!$S$2:$S$57</c:f>
              <c:numCache>
                <c:formatCode>0.00</c:formatCode>
                <c:ptCount val="16"/>
                <c:pt idx="0">
                  <c:v>-10.725</c:v>
                </c:pt>
                <c:pt idx="1">
                  <c:v>-4.1499999999999986</c:v>
                </c:pt>
                <c:pt idx="2">
                  <c:v>-7.1562499999999991</c:v>
                </c:pt>
                <c:pt idx="3">
                  <c:v>0.25000000000000178</c:v>
                </c:pt>
                <c:pt idx="4">
                  <c:v>-1.9999999999999991</c:v>
                </c:pt>
                <c:pt idx="5">
                  <c:v>-1.8000000000000007</c:v>
                </c:pt>
                <c:pt idx="6">
                  <c:v>0.66249999999999964</c:v>
                </c:pt>
                <c:pt idx="7">
                  <c:v>0.23749999999999982</c:v>
                </c:pt>
                <c:pt idx="8">
                  <c:v>-3.9249999999999994</c:v>
                </c:pt>
                <c:pt idx="9">
                  <c:v>-3.8624999999999994</c:v>
                </c:pt>
                <c:pt idx="10">
                  <c:v>7.2750000000000012</c:v>
                </c:pt>
                <c:pt idx="11">
                  <c:v>-3.875</c:v>
                </c:pt>
                <c:pt idx="12">
                  <c:v>-2.3968749999999992</c:v>
                </c:pt>
                <c:pt idx="13">
                  <c:v>-3.0562499999999999</c:v>
                </c:pt>
                <c:pt idx="14">
                  <c:v>0.49687500000000018</c:v>
                </c:pt>
                <c:pt idx="15">
                  <c:v>6.2874999999999996</c:v>
                </c:pt>
              </c:numCache>
            </c:numRef>
          </c:xVal>
          <c:yVal>
            <c:numRef>
              <c:f>'Аналитика 2'!$T$2:$T$57</c:f>
              <c:numCache>
                <c:formatCode>0.00</c:formatCode>
                <c:ptCount val="16"/>
                <c:pt idx="0">
                  <c:v>0.4898929845422117</c:v>
                </c:pt>
                <c:pt idx="1">
                  <c:v>0.73311897106109325</c:v>
                </c:pt>
                <c:pt idx="2">
                  <c:v>0.61744069495489473</c:v>
                </c:pt>
                <c:pt idx="3">
                  <c:v>1.0207468879668051</c:v>
                </c:pt>
                <c:pt idx="4">
                  <c:v>0.86301369863013699</c:v>
                </c:pt>
                <c:pt idx="5">
                  <c:v>0.88311688311688297</c:v>
                </c:pt>
                <c:pt idx="6">
                  <c:v>1.0496719775070291</c:v>
                </c:pt>
                <c:pt idx="7">
                  <c:v>1.0170098478066247</c:v>
                </c:pt>
                <c:pt idx="8">
                  <c:v>0.79150066401062413</c:v>
                </c:pt>
                <c:pt idx="9">
                  <c:v>0.79495686794956888</c:v>
                </c:pt>
                <c:pt idx="10">
                  <c:v>1.8533724340175957</c:v>
                </c:pt>
                <c:pt idx="11">
                  <c:v>0.80981595092024539</c:v>
                </c:pt>
                <c:pt idx="12">
                  <c:v>0.87432410290021312</c:v>
                </c:pt>
                <c:pt idx="13">
                  <c:v>0.85275519421860868</c:v>
                </c:pt>
                <c:pt idx="14">
                  <c:v>1.0279094260136914</c:v>
                </c:pt>
                <c:pt idx="15">
                  <c:v>1.4740810556079174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68-46AD-AF88-1D36CC4BB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673256"/>
        <c:axId val="661673648"/>
      </c:scatterChart>
      <c:valAx>
        <c:axId val="661673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1673648"/>
        <c:crosses val="autoZero"/>
        <c:crossBetween val="midCat"/>
      </c:valAx>
      <c:valAx>
        <c:axId val="66167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1673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86045</xdr:colOff>
      <xdr:row>2</xdr:row>
      <xdr:rowOff>2800</xdr:rowOff>
    </xdr:from>
    <xdr:to>
      <xdr:col>15</xdr:col>
      <xdr:colOff>302558</xdr:colOff>
      <xdr:row>22</xdr:row>
      <xdr:rowOff>163284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880464</xdr:colOff>
      <xdr:row>106</xdr:row>
      <xdr:rowOff>172091</xdr:rowOff>
    </xdr:from>
    <xdr:to>
      <xdr:col>11</xdr:col>
      <xdr:colOff>750795</xdr:colOff>
      <xdr:row>140</xdr:row>
      <xdr:rowOff>22412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134470</xdr:colOff>
      <xdr:row>24</xdr:row>
      <xdr:rowOff>224117</xdr:rowOff>
    </xdr:from>
    <xdr:to>
      <xdr:col>15</xdr:col>
      <xdr:colOff>350985</xdr:colOff>
      <xdr:row>56</xdr:row>
      <xdr:rowOff>176893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0.72357</cdr:x>
      <cdr:y>0.07291</cdr:y>
    </cdr:from>
    <cdr:to>
      <cdr:x>0.82017</cdr:x>
      <cdr:y>0.11515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8663347" y="446236"/>
          <a:ext cx="1156607" cy="2585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solidFill>
                <a:schemeClr val="tx1">
                  <a:lumMod val="75000"/>
                  <a:lumOff val="2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выходные</a:t>
          </a:r>
        </a:p>
      </cdr:txBody>
    </cdr:sp>
  </cdr:relSizeAnchor>
  <cdr:relSizeAnchor xmlns:cdr="http://schemas.openxmlformats.org/drawingml/2006/chartDrawing">
    <cdr:from>
      <cdr:x>0.25637</cdr:x>
      <cdr:y>0.12648</cdr:y>
    </cdr:from>
    <cdr:to>
      <cdr:x>0.25637</cdr:x>
      <cdr:y>0.83799</cdr:y>
    </cdr:to>
    <cdr:cxnSp macro="">
      <cdr:nvCxnSpPr>
        <cdr:cNvPr id="10" name="Прямая соединительная линия 9"/>
        <cdr:cNvCxnSpPr/>
      </cdr:nvCxnSpPr>
      <cdr:spPr>
        <a:xfrm xmlns:a="http://schemas.openxmlformats.org/drawingml/2006/main" flipV="1">
          <a:off x="3070400" y="770907"/>
          <a:ext cx="0" cy="433686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0.47546</cdr:x>
      <cdr:y>0.12544</cdr:y>
    </cdr:from>
    <cdr:to>
      <cdr:x>0.47546</cdr:x>
      <cdr:y>0.83695</cdr:y>
    </cdr:to>
    <cdr:cxnSp macro="">
      <cdr:nvCxnSpPr>
        <cdr:cNvPr id="11" name="Прямая соединительная линия 10"/>
        <cdr:cNvCxnSpPr/>
      </cdr:nvCxnSpPr>
      <cdr:spPr>
        <a:xfrm xmlns:a="http://schemas.openxmlformats.org/drawingml/2006/main" flipV="1">
          <a:off x="5694271" y="764568"/>
          <a:ext cx="0" cy="433686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0.69587</cdr:x>
      <cdr:y>0.127</cdr:y>
    </cdr:from>
    <cdr:to>
      <cdr:x>0.69587</cdr:x>
      <cdr:y>0.83851</cdr:y>
    </cdr:to>
    <cdr:cxnSp macro="">
      <cdr:nvCxnSpPr>
        <cdr:cNvPr id="12" name="Прямая соединительная линия 11"/>
        <cdr:cNvCxnSpPr/>
      </cdr:nvCxnSpPr>
      <cdr:spPr>
        <a:xfrm xmlns:a="http://schemas.openxmlformats.org/drawingml/2006/main" flipV="1">
          <a:off x="8333951" y="774077"/>
          <a:ext cx="0" cy="433686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0.9147</cdr:x>
      <cdr:y>0.127</cdr:y>
    </cdr:from>
    <cdr:to>
      <cdr:x>0.9147</cdr:x>
      <cdr:y>0.83851</cdr:y>
    </cdr:to>
    <cdr:cxnSp macro="">
      <cdr:nvCxnSpPr>
        <cdr:cNvPr id="13" name="Прямая соединительная линия 12"/>
        <cdr:cNvCxnSpPr/>
      </cdr:nvCxnSpPr>
      <cdr:spPr>
        <a:xfrm xmlns:a="http://schemas.openxmlformats.org/drawingml/2006/main" flipV="1">
          <a:off x="10954708" y="774077"/>
          <a:ext cx="0" cy="433686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0.72158</cdr:x>
      <cdr:y>0.08163</cdr:y>
    </cdr:from>
    <cdr:to>
      <cdr:x>0.72158</cdr:x>
      <cdr:y>0.11216</cdr:y>
    </cdr:to>
    <cdr:cxnSp macro="">
      <cdr:nvCxnSpPr>
        <cdr:cNvPr id="8" name="Прямая соединительная линия 7"/>
        <cdr:cNvCxnSpPr/>
      </cdr:nvCxnSpPr>
      <cdr:spPr>
        <a:xfrm xmlns:a="http://schemas.openxmlformats.org/drawingml/2006/main" flipV="1">
          <a:off x="8640838" y="498890"/>
          <a:ext cx="0" cy="186636"/>
        </a:xfrm>
        <a:prstGeom xmlns:a="http://schemas.openxmlformats.org/drawingml/2006/main" prst="line">
          <a:avLst/>
        </a:prstGeom>
        <a:ln xmlns:a="http://schemas.openxmlformats.org/drawingml/2006/main" w="22225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0.22513</cdr:x>
      <cdr:y>0.1276</cdr:y>
    </cdr:from>
    <cdr:to>
      <cdr:x>0.22513</cdr:x>
      <cdr:y>0.83911</cdr:y>
    </cdr:to>
    <cdr:cxnSp macro="">
      <cdr:nvCxnSpPr>
        <cdr:cNvPr id="9" name="Прямая соединительная линия 8"/>
        <cdr:cNvCxnSpPr/>
      </cdr:nvCxnSpPr>
      <cdr:spPr>
        <a:xfrm xmlns:a="http://schemas.openxmlformats.org/drawingml/2006/main" flipV="1">
          <a:off x="2696239" y="777746"/>
          <a:ext cx="0" cy="433686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0.44422</cdr:x>
      <cdr:y>0.12656</cdr:y>
    </cdr:from>
    <cdr:to>
      <cdr:x>0.44422</cdr:x>
      <cdr:y>0.83807</cdr:y>
    </cdr:to>
    <cdr:cxnSp macro="">
      <cdr:nvCxnSpPr>
        <cdr:cNvPr id="14" name="Прямая соединительная линия 13"/>
        <cdr:cNvCxnSpPr/>
      </cdr:nvCxnSpPr>
      <cdr:spPr>
        <a:xfrm xmlns:a="http://schemas.openxmlformats.org/drawingml/2006/main" flipV="1">
          <a:off x="5320110" y="771407"/>
          <a:ext cx="0" cy="433686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0.66463</cdr:x>
      <cdr:y>0.12812</cdr:y>
    </cdr:from>
    <cdr:to>
      <cdr:x>0.66463</cdr:x>
      <cdr:y>0.83963</cdr:y>
    </cdr:to>
    <cdr:cxnSp macro="">
      <cdr:nvCxnSpPr>
        <cdr:cNvPr id="15" name="Прямая соединительная линия 14"/>
        <cdr:cNvCxnSpPr/>
      </cdr:nvCxnSpPr>
      <cdr:spPr>
        <a:xfrm xmlns:a="http://schemas.openxmlformats.org/drawingml/2006/main" flipV="1">
          <a:off x="7959790" y="780916"/>
          <a:ext cx="0" cy="433686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0.88346</cdr:x>
      <cdr:y>0.12812</cdr:y>
    </cdr:from>
    <cdr:to>
      <cdr:x>0.88346</cdr:x>
      <cdr:y>0.83963</cdr:y>
    </cdr:to>
    <cdr:cxnSp macro="">
      <cdr:nvCxnSpPr>
        <cdr:cNvPr id="16" name="Прямая соединительная линия 15"/>
        <cdr:cNvCxnSpPr/>
      </cdr:nvCxnSpPr>
      <cdr:spPr>
        <a:xfrm xmlns:a="http://schemas.openxmlformats.org/drawingml/2006/main" flipV="1">
          <a:off x="10580547" y="780916"/>
          <a:ext cx="0" cy="433686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0.62965</cdr:x>
      <cdr:y>0.0693</cdr:y>
    </cdr:from>
    <cdr:to>
      <cdr:x>0.75127</cdr:x>
      <cdr:y>0.10598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540034" y="488733"/>
          <a:ext cx="1456357" cy="258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200">
              <a:solidFill>
                <a:schemeClr val="tx1">
                  <a:lumMod val="75000"/>
                  <a:lumOff val="2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выходные</a:t>
          </a:r>
        </a:p>
        <a:p xmlns:a="http://schemas.openxmlformats.org/drawingml/2006/main">
          <a:endParaRPr lang="ru-RU" sz="1200">
            <a:solidFill>
              <a:schemeClr val="tx1">
                <a:lumMod val="75000"/>
                <a:lumOff val="25000"/>
              </a:schemeClr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0.63037</cdr:x>
      <cdr:y>0.07794</cdr:y>
    </cdr:from>
    <cdr:to>
      <cdr:x>0.63037</cdr:x>
      <cdr:y>0.10441</cdr:y>
    </cdr:to>
    <cdr:cxnSp macro="">
      <cdr:nvCxnSpPr>
        <cdr:cNvPr id="9" name="Прямая соединительная линия 8"/>
        <cdr:cNvCxnSpPr/>
      </cdr:nvCxnSpPr>
      <cdr:spPr>
        <a:xfrm xmlns:a="http://schemas.openxmlformats.org/drawingml/2006/main" flipV="1">
          <a:off x="7548638" y="549690"/>
          <a:ext cx="0" cy="186636"/>
        </a:xfrm>
        <a:prstGeom xmlns:a="http://schemas.openxmlformats.org/drawingml/2006/main" prst="line">
          <a:avLst/>
        </a:prstGeom>
        <a:ln xmlns:a="http://schemas.openxmlformats.org/drawingml/2006/main" w="22225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0.19661</cdr:x>
      <cdr:y>0.12418</cdr:y>
    </cdr:from>
    <cdr:to>
      <cdr:x>0.19661</cdr:x>
      <cdr:y>0.84713</cdr:y>
    </cdr:to>
    <cdr:cxnSp macro="">
      <cdr:nvCxnSpPr>
        <cdr:cNvPr id="12" name="Прямая соединительная линия 11"/>
        <cdr:cNvCxnSpPr/>
      </cdr:nvCxnSpPr>
      <cdr:spPr>
        <a:xfrm xmlns:a="http://schemas.openxmlformats.org/drawingml/2006/main" flipV="1">
          <a:off x="2353734" y="874060"/>
          <a:ext cx="0" cy="508879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0.22706</cdr:x>
      <cdr:y>0.12343</cdr:y>
    </cdr:from>
    <cdr:to>
      <cdr:x>0.22706</cdr:x>
      <cdr:y>0.84639</cdr:y>
    </cdr:to>
    <cdr:cxnSp macro="">
      <cdr:nvCxnSpPr>
        <cdr:cNvPr id="14" name="Прямая соединительная линия 13"/>
        <cdr:cNvCxnSpPr/>
      </cdr:nvCxnSpPr>
      <cdr:spPr>
        <a:xfrm xmlns:a="http://schemas.openxmlformats.org/drawingml/2006/main" flipV="1">
          <a:off x="2718299" y="868830"/>
          <a:ext cx="0" cy="508879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0.40866</cdr:x>
      <cdr:y>0.12343</cdr:y>
    </cdr:from>
    <cdr:to>
      <cdr:x>0.40866</cdr:x>
      <cdr:y>0.84639</cdr:y>
    </cdr:to>
    <cdr:cxnSp macro="">
      <cdr:nvCxnSpPr>
        <cdr:cNvPr id="18" name="Прямая соединительная линия 17"/>
        <cdr:cNvCxnSpPr/>
      </cdr:nvCxnSpPr>
      <cdr:spPr>
        <a:xfrm xmlns:a="http://schemas.openxmlformats.org/drawingml/2006/main" flipV="1">
          <a:off x="4892239" y="868830"/>
          <a:ext cx="0" cy="508879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0.43911</cdr:x>
      <cdr:y>0.12269</cdr:y>
    </cdr:from>
    <cdr:to>
      <cdr:x>0.43911</cdr:x>
      <cdr:y>0.84564</cdr:y>
    </cdr:to>
    <cdr:cxnSp macro="">
      <cdr:nvCxnSpPr>
        <cdr:cNvPr id="19" name="Прямая соединительная линия 18"/>
        <cdr:cNvCxnSpPr/>
      </cdr:nvCxnSpPr>
      <cdr:spPr>
        <a:xfrm xmlns:a="http://schemas.openxmlformats.org/drawingml/2006/main" flipV="1">
          <a:off x="5256804" y="863600"/>
          <a:ext cx="0" cy="508879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0.62114</cdr:x>
      <cdr:y>0.12343</cdr:y>
    </cdr:from>
    <cdr:to>
      <cdr:x>0.62114</cdr:x>
      <cdr:y>0.84639</cdr:y>
    </cdr:to>
    <cdr:cxnSp macro="">
      <cdr:nvCxnSpPr>
        <cdr:cNvPr id="20" name="Прямая соединительная линия 19"/>
        <cdr:cNvCxnSpPr/>
      </cdr:nvCxnSpPr>
      <cdr:spPr>
        <a:xfrm xmlns:a="http://schemas.openxmlformats.org/drawingml/2006/main" flipV="1">
          <a:off x="7435975" y="868830"/>
          <a:ext cx="0" cy="508879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0.65159</cdr:x>
      <cdr:y>0.12269</cdr:y>
    </cdr:from>
    <cdr:to>
      <cdr:x>0.65159</cdr:x>
      <cdr:y>0.84564</cdr:y>
    </cdr:to>
    <cdr:cxnSp macro="">
      <cdr:nvCxnSpPr>
        <cdr:cNvPr id="21" name="Прямая соединительная линия 20"/>
        <cdr:cNvCxnSpPr/>
      </cdr:nvCxnSpPr>
      <cdr:spPr>
        <a:xfrm xmlns:a="http://schemas.openxmlformats.org/drawingml/2006/main" flipV="1">
          <a:off x="7800540" y="863600"/>
          <a:ext cx="0" cy="508879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0.83175</cdr:x>
      <cdr:y>0.12343</cdr:y>
    </cdr:from>
    <cdr:to>
      <cdr:x>0.83175</cdr:x>
      <cdr:y>0.84639</cdr:y>
    </cdr:to>
    <cdr:cxnSp macro="">
      <cdr:nvCxnSpPr>
        <cdr:cNvPr id="22" name="Прямая соединительная линия 21"/>
        <cdr:cNvCxnSpPr/>
      </cdr:nvCxnSpPr>
      <cdr:spPr>
        <a:xfrm xmlns:a="http://schemas.openxmlformats.org/drawingml/2006/main" flipV="1">
          <a:off x="9957299" y="868830"/>
          <a:ext cx="0" cy="508879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0.8622</cdr:x>
      <cdr:y>0.12269</cdr:y>
    </cdr:from>
    <cdr:to>
      <cdr:x>0.8622</cdr:x>
      <cdr:y>0.84564</cdr:y>
    </cdr:to>
    <cdr:cxnSp macro="">
      <cdr:nvCxnSpPr>
        <cdr:cNvPr id="23" name="Прямая соединительная линия 22"/>
        <cdr:cNvCxnSpPr/>
      </cdr:nvCxnSpPr>
      <cdr:spPr>
        <a:xfrm xmlns:a="http://schemas.openxmlformats.org/drawingml/2006/main" flipV="1">
          <a:off x="10321864" y="863600"/>
          <a:ext cx="0" cy="508879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5925" cy="6076950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0.72357</cdr:x>
      <cdr:y>0.07291</cdr:y>
    </cdr:from>
    <cdr:to>
      <cdr:x>0.82017</cdr:x>
      <cdr:y>0.11515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8663347" y="446236"/>
          <a:ext cx="1156607" cy="2585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solidFill>
                <a:schemeClr val="tx1">
                  <a:lumMod val="75000"/>
                  <a:lumOff val="2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выходные</a:t>
          </a:r>
        </a:p>
        <a:p xmlns:a="http://schemas.openxmlformats.org/drawingml/2006/main">
          <a:endParaRPr lang="ru-RU" sz="1200">
            <a:solidFill>
              <a:schemeClr val="tx1">
                <a:lumMod val="75000"/>
                <a:lumOff val="25000"/>
              </a:schemeClr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0.24648</cdr:x>
      <cdr:y>0.13065</cdr:y>
    </cdr:from>
    <cdr:to>
      <cdr:x>0.24648</cdr:x>
      <cdr:y>0.84216</cdr:y>
    </cdr:to>
    <cdr:cxnSp macro="">
      <cdr:nvCxnSpPr>
        <cdr:cNvPr id="10" name="Прямая соединительная линия 9"/>
        <cdr:cNvCxnSpPr/>
      </cdr:nvCxnSpPr>
      <cdr:spPr>
        <a:xfrm xmlns:a="http://schemas.openxmlformats.org/drawingml/2006/main" flipV="1">
          <a:off x="2293680" y="793965"/>
          <a:ext cx="0" cy="432381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0.72158</cdr:x>
      <cdr:y>0.08163</cdr:y>
    </cdr:from>
    <cdr:to>
      <cdr:x>0.72158</cdr:x>
      <cdr:y>0.11216</cdr:y>
    </cdr:to>
    <cdr:cxnSp macro="">
      <cdr:nvCxnSpPr>
        <cdr:cNvPr id="8" name="Прямая соединительная линия 7"/>
        <cdr:cNvCxnSpPr/>
      </cdr:nvCxnSpPr>
      <cdr:spPr>
        <a:xfrm xmlns:a="http://schemas.openxmlformats.org/drawingml/2006/main" flipV="1">
          <a:off x="8640838" y="498890"/>
          <a:ext cx="0" cy="186636"/>
        </a:xfrm>
        <a:prstGeom xmlns:a="http://schemas.openxmlformats.org/drawingml/2006/main" prst="line">
          <a:avLst/>
        </a:prstGeom>
        <a:ln xmlns:a="http://schemas.openxmlformats.org/drawingml/2006/main" w="22225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0.46591</cdr:x>
      <cdr:y>0.13083</cdr:y>
    </cdr:from>
    <cdr:to>
      <cdr:x>0.46591</cdr:x>
      <cdr:y>0.84234</cdr:y>
    </cdr:to>
    <cdr:cxnSp macro="">
      <cdr:nvCxnSpPr>
        <cdr:cNvPr id="9" name="Прямая соединительная линия 8"/>
        <cdr:cNvCxnSpPr/>
      </cdr:nvCxnSpPr>
      <cdr:spPr>
        <a:xfrm xmlns:a="http://schemas.openxmlformats.org/drawingml/2006/main" flipV="1">
          <a:off x="4335724" y="795077"/>
          <a:ext cx="0" cy="432381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0.68466</cdr:x>
      <cdr:y>0.12906</cdr:y>
    </cdr:from>
    <cdr:to>
      <cdr:x>0.68466</cdr:x>
      <cdr:y>0.84057</cdr:y>
    </cdr:to>
    <cdr:cxnSp macro="">
      <cdr:nvCxnSpPr>
        <cdr:cNvPr id="15" name="Прямая соединительная линия 14"/>
        <cdr:cNvCxnSpPr/>
      </cdr:nvCxnSpPr>
      <cdr:spPr>
        <a:xfrm xmlns:a="http://schemas.openxmlformats.org/drawingml/2006/main" flipV="1">
          <a:off x="6371357" y="784300"/>
          <a:ext cx="0" cy="432381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0.90271</cdr:x>
      <cdr:y>0.1277</cdr:y>
    </cdr:from>
    <cdr:to>
      <cdr:x>0.90271</cdr:x>
      <cdr:y>0.83921</cdr:y>
    </cdr:to>
    <cdr:cxnSp macro="">
      <cdr:nvCxnSpPr>
        <cdr:cNvPr id="16" name="Прямая соединительная линия 15"/>
        <cdr:cNvCxnSpPr/>
      </cdr:nvCxnSpPr>
      <cdr:spPr>
        <a:xfrm xmlns:a="http://schemas.openxmlformats.org/drawingml/2006/main" flipV="1">
          <a:off x="8400596" y="776019"/>
          <a:ext cx="0" cy="432381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0.43352</cdr:x>
      <cdr:y>0.12652</cdr:y>
    </cdr:from>
    <cdr:to>
      <cdr:x>0.43352</cdr:x>
      <cdr:y>0.83803</cdr:y>
    </cdr:to>
    <cdr:cxnSp macro="">
      <cdr:nvCxnSpPr>
        <cdr:cNvPr id="17" name="Прямая соединительная линия 16"/>
        <cdr:cNvCxnSpPr/>
      </cdr:nvCxnSpPr>
      <cdr:spPr>
        <a:xfrm xmlns:a="http://schemas.openxmlformats.org/drawingml/2006/main" flipV="1">
          <a:off x="4034281" y="768840"/>
          <a:ext cx="0" cy="432381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0.21546</cdr:x>
      <cdr:y>0.12747</cdr:y>
    </cdr:from>
    <cdr:to>
      <cdr:x>0.21546</cdr:x>
      <cdr:y>0.83898</cdr:y>
    </cdr:to>
    <cdr:cxnSp macro="">
      <cdr:nvCxnSpPr>
        <cdr:cNvPr id="18" name="Прямая соединительная линия 17"/>
        <cdr:cNvCxnSpPr/>
      </cdr:nvCxnSpPr>
      <cdr:spPr>
        <a:xfrm xmlns:a="http://schemas.openxmlformats.org/drawingml/2006/main" flipV="1">
          <a:off x="2005041" y="774638"/>
          <a:ext cx="0" cy="432381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0.65273</cdr:x>
      <cdr:y>0.12788</cdr:y>
    </cdr:from>
    <cdr:to>
      <cdr:x>0.65273</cdr:x>
      <cdr:y>0.83939</cdr:y>
    </cdr:to>
    <cdr:cxnSp macro="">
      <cdr:nvCxnSpPr>
        <cdr:cNvPr id="20" name="Прямая соединительная линия 19"/>
        <cdr:cNvCxnSpPr/>
      </cdr:nvCxnSpPr>
      <cdr:spPr>
        <a:xfrm xmlns:a="http://schemas.openxmlformats.org/drawingml/2006/main" flipV="1">
          <a:off x="6074288" y="777121"/>
          <a:ext cx="0" cy="432381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0.87079</cdr:x>
      <cdr:y>0.12788</cdr:y>
    </cdr:from>
    <cdr:to>
      <cdr:x>0.87079</cdr:x>
      <cdr:y>0.83939</cdr:y>
    </cdr:to>
    <cdr:cxnSp macro="">
      <cdr:nvCxnSpPr>
        <cdr:cNvPr id="21" name="Прямая соединительная линия 20"/>
        <cdr:cNvCxnSpPr/>
      </cdr:nvCxnSpPr>
      <cdr:spPr>
        <a:xfrm xmlns:a="http://schemas.openxmlformats.org/drawingml/2006/main" flipV="1">
          <a:off x="8103526" y="777122"/>
          <a:ext cx="0" cy="432381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0.1854</cdr:x>
      <cdr:y>0.12961</cdr:y>
    </cdr:from>
    <cdr:to>
      <cdr:x>0.1854</cdr:x>
      <cdr:y>0.84112</cdr:y>
    </cdr:to>
    <cdr:cxnSp macro="">
      <cdr:nvCxnSpPr>
        <cdr:cNvPr id="22" name="Прямая соединительная линия 21"/>
        <cdr:cNvCxnSpPr/>
      </cdr:nvCxnSpPr>
      <cdr:spPr>
        <a:xfrm xmlns:a="http://schemas.openxmlformats.org/drawingml/2006/main" flipV="1">
          <a:off x="1725355" y="787615"/>
          <a:ext cx="0" cy="432381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0.15367</cdr:x>
      <cdr:y>0.12961</cdr:y>
    </cdr:from>
    <cdr:to>
      <cdr:x>0.15367</cdr:x>
      <cdr:y>0.84112</cdr:y>
    </cdr:to>
    <cdr:cxnSp macro="">
      <cdr:nvCxnSpPr>
        <cdr:cNvPr id="23" name="Прямая соединительная линия 22"/>
        <cdr:cNvCxnSpPr/>
      </cdr:nvCxnSpPr>
      <cdr:spPr>
        <a:xfrm xmlns:a="http://schemas.openxmlformats.org/drawingml/2006/main" flipV="1">
          <a:off x="1430080" y="787615"/>
          <a:ext cx="0" cy="432381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0.12297</cdr:x>
      <cdr:y>0.12961</cdr:y>
    </cdr:from>
    <cdr:to>
      <cdr:x>0.12297</cdr:x>
      <cdr:y>0.84112</cdr:y>
    </cdr:to>
    <cdr:cxnSp macro="">
      <cdr:nvCxnSpPr>
        <cdr:cNvPr id="24" name="Прямая соединительная линия 23"/>
        <cdr:cNvCxnSpPr/>
      </cdr:nvCxnSpPr>
      <cdr:spPr>
        <a:xfrm xmlns:a="http://schemas.openxmlformats.org/drawingml/2006/main" flipV="1">
          <a:off x="1144330" y="787615"/>
          <a:ext cx="0" cy="432381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0.09124</cdr:x>
      <cdr:y>0.12804</cdr:y>
    </cdr:from>
    <cdr:to>
      <cdr:x>0.09124</cdr:x>
      <cdr:y>0.83955</cdr:y>
    </cdr:to>
    <cdr:cxnSp macro="">
      <cdr:nvCxnSpPr>
        <cdr:cNvPr id="25" name="Прямая соединительная линия 24"/>
        <cdr:cNvCxnSpPr/>
      </cdr:nvCxnSpPr>
      <cdr:spPr>
        <a:xfrm xmlns:a="http://schemas.openxmlformats.org/drawingml/2006/main" flipV="1">
          <a:off x="849055" y="778090"/>
          <a:ext cx="0" cy="432381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0.06053</cdr:x>
      <cdr:y>0.12961</cdr:y>
    </cdr:from>
    <cdr:to>
      <cdr:x>0.06053</cdr:x>
      <cdr:y>0.84112</cdr:y>
    </cdr:to>
    <cdr:cxnSp macro="">
      <cdr:nvCxnSpPr>
        <cdr:cNvPr id="26" name="Прямая соединительная линия 25"/>
        <cdr:cNvCxnSpPr/>
      </cdr:nvCxnSpPr>
      <cdr:spPr>
        <a:xfrm xmlns:a="http://schemas.openxmlformats.org/drawingml/2006/main" flipV="1">
          <a:off x="563305" y="787615"/>
          <a:ext cx="0" cy="432381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105574</xdr:colOff>
      <xdr:row>67</xdr:row>
      <xdr:rowOff>101297</xdr:rowOff>
    </xdr:from>
    <xdr:to>
      <xdr:col>44</xdr:col>
      <xdr:colOff>500472</xdr:colOff>
      <xdr:row>84</xdr:row>
      <xdr:rowOff>126546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53285</xdr:colOff>
      <xdr:row>1</xdr:row>
      <xdr:rowOff>42133</xdr:rowOff>
    </xdr:from>
    <xdr:to>
      <xdr:col>31</xdr:col>
      <xdr:colOff>517071</xdr:colOff>
      <xdr:row>36</xdr:row>
      <xdr:rowOff>13606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36777</xdr:colOff>
      <xdr:row>35</xdr:row>
      <xdr:rowOff>189182</xdr:rowOff>
    </xdr:from>
    <xdr:to>
      <xdr:col>31</xdr:col>
      <xdr:colOff>504825</xdr:colOff>
      <xdr:row>61</xdr:row>
      <xdr:rowOff>76200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500853</xdr:colOff>
      <xdr:row>84</xdr:row>
      <xdr:rowOff>18442</xdr:rowOff>
    </xdr:from>
    <xdr:to>
      <xdr:col>39</xdr:col>
      <xdr:colOff>101472</xdr:colOff>
      <xdr:row>107</xdr:row>
      <xdr:rowOff>117694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50</xdr:col>
      <xdr:colOff>232997</xdr:colOff>
      <xdr:row>34</xdr:row>
      <xdr:rowOff>133074</xdr:rowOff>
    </xdr:from>
    <xdr:to>
      <xdr:col>59</xdr:col>
      <xdr:colOff>429316</xdr:colOff>
      <xdr:row>56</xdr:row>
      <xdr:rowOff>141514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119533</xdr:colOff>
      <xdr:row>70</xdr:row>
      <xdr:rowOff>31536</xdr:rowOff>
    </xdr:from>
    <xdr:to>
      <xdr:col>38</xdr:col>
      <xdr:colOff>299813</xdr:colOff>
      <xdr:row>93</xdr:row>
      <xdr:rowOff>84363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242145</xdr:colOff>
      <xdr:row>78</xdr:row>
      <xdr:rowOff>20102</xdr:rowOff>
    </xdr:from>
    <xdr:to>
      <xdr:col>29</xdr:col>
      <xdr:colOff>410321</xdr:colOff>
      <xdr:row>95</xdr:row>
      <xdr:rowOff>6494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9525</xdr:colOff>
      <xdr:row>1</xdr:row>
      <xdr:rowOff>76200</xdr:rowOff>
    </xdr:from>
    <xdr:to>
      <xdr:col>42</xdr:col>
      <xdr:colOff>381001</xdr:colOff>
      <xdr:row>39</xdr:row>
      <xdr:rowOff>19050</xdr:rowOff>
    </xdr:to>
    <xdr:graphicFrame macro="">
      <xdr:nvGraphicFramePr>
        <xdr:cNvPr id="14" name="Диаграмма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28575</xdr:colOff>
      <xdr:row>38</xdr:row>
      <xdr:rowOff>190499</xdr:rowOff>
    </xdr:from>
    <xdr:to>
      <xdr:col>39</xdr:col>
      <xdr:colOff>333375</xdr:colOff>
      <xdr:row>67</xdr:row>
      <xdr:rowOff>76200</xdr:rowOff>
    </xdr:to>
    <xdr:graphicFrame macro="">
      <xdr:nvGraphicFramePr>
        <xdr:cNvPr id="15" name="Диаграмма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Стандартная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F33"/>
  <sheetViews>
    <sheetView zoomScale="115" zoomScaleNormal="115" workbookViewId="0">
      <pane xSplit="1" topLeftCell="N1" activePane="topRight" state="frozen"/>
      <selection pane="topRight" activeCell="AE8" sqref="AE8"/>
    </sheetView>
  </sheetViews>
  <sheetFormatPr defaultColWidth="9.140625" defaultRowHeight="15"/>
  <cols>
    <col min="1" max="32" width="11.42578125" style="6" customWidth="1"/>
    <col min="33" max="16384" width="9.140625" style="6"/>
  </cols>
  <sheetData>
    <row r="1" spans="1:32">
      <c r="B1" s="6">
        <v>2</v>
      </c>
      <c r="C1" s="6">
        <v>3</v>
      </c>
      <c r="D1" s="6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</row>
    <row r="2" spans="1:32">
      <c r="A2" s="6" t="s">
        <v>293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</row>
    <row r="3" spans="1:32">
      <c r="A3" s="8"/>
      <c r="B3" s="9">
        <v>44501</v>
      </c>
      <c r="C3" s="9">
        <v>44502</v>
      </c>
      <c r="D3" s="9">
        <v>44503</v>
      </c>
      <c r="E3" s="9">
        <v>44504</v>
      </c>
      <c r="F3" s="9">
        <v>44505</v>
      </c>
      <c r="G3" s="9">
        <v>44506</v>
      </c>
      <c r="H3" s="9">
        <v>44507</v>
      </c>
      <c r="I3" s="9">
        <v>44508</v>
      </c>
      <c r="J3" s="9">
        <v>44509</v>
      </c>
      <c r="K3" s="9">
        <v>44510</v>
      </c>
      <c r="L3" s="9">
        <v>44511</v>
      </c>
      <c r="M3" s="9">
        <v>44512</v>
      </c>
      <c r="N3" s="9">
        <v>44513</v>
      </c>
      <c r="O3" s="9">
        <v>44514</v>
      </c>
      <c r="P3" s="9">
        <v>44515</v>
      </c>
      <c r="Q3" s="9">
        <v>44516</v>
      </c>
      <c r="R3" s="9">
        <v>44517</v>
      </c>
      <c r="S3" s="9">
        <v>44518</v>
      </c>
      <c r="T3" s="9">
        <v>44519</v>
      </c>
      <c r="U3" s="9">
        <v>44520</v>
      </c>
      <c r="V3" s="9">
        <v>44521</v>
      </c>
      <c r="W3" s="9">
        <v>44522</v>
      </c>
      <c r="X3" s="9">
        <v>44523</v>
      </c>
      <c r="Y3" s="9">
        <v>44524</v>
      </c>
      <c r="Z3" s="9">
        <v>44525</v>
      </c>
      <c r="AA3" s="9">
        <v>44526</v>
      </c>
      <c r="AB3" s="9">
        <v>44527</v>
      </c>
      <c r="AC3" s="9">
        <v>44528</v>
      </c>
      <c r="AD3" s="9">
        <v>44529</v>
      </c>
      <c r="AE3" s="9">
        <v>44530</v>
      </c>
      <c r="AF3" s="9">
        <v>44531</v>
      </c>
    </row>
    <row r="4" spans="1:32">
      <c r="A4" s="1" t="s">
        <v>115</v>
      </c>
      <c r="B4" s="1">
        <v>6.1</v>
      </c>
      <c r="C4" s="141">
        <v>9</v>
      </c>
      <c r="D4" s="141">
        <v>7.4</v>
      </c>
      <c r="E4" s="1">
        <v>10.9</v>
      </c>
      <c r="F4" s="1">
        <v>12.1</v>
      </c>
      <c r="G4" s="1">
        <v>9.4</v>
      </c>
      <c r="H4" s="1">
        <v>6.1</v>
      </c>
      <c r="I4" s="1">
        <v>8.1</v>
      </c>
      <c r="J4" s="141">
        <v>3.4</v>
      </c>
      <c r="K4" s="141">
        <v>-1.2</v>
      </c>
      <c r="L4" s="1">
        <v>0.4</v>
      </c>
      <c r="M4" s="1">
        <v>3</v>
      </c>
      <c r="N4" s="1">
        <v>2.5</v>
      </c>
      <c r="O4" s="1">
        <v>1.5</v>
      </c>
      <c r="P4" s="1">
        <v>-0.4</v>
      </c>
      <c r="Q4" s="141">
        <v>-2.6</v>
      </c>
      <c r="R4" s="141">
        <v>-3.5</v>
      </c>
      <c r="S4" s="1">
        <v>-4.4000000000000004</v>
      </c>
      <c r="T4" s="1">
        <v>-0.3</v>
      </c>
      <c r="U4" s="1">
        <v>4.5</v>
      </c>
      <c r="V4" s="1">
        <v>3.5</v>
      </c>
      <c r="W4" s="1">
        <v>5</v>
      </c>
      <c r="X4" s="141">
        <v>-1.7</v>
      </c>
      <c r="Y4" s="141">
        <v>-3.7</v>
      </c>
      <c r="Z4" s="1">
        <v>0.7</v>
      </c>
      <c r="AA4" s="1">
        <v>-1.6</v>
      </c>
      <c r="AB4" s="1">
        <v>0.7</v>
      </c>
      <c r="AC4" s="1">
        <v>6.6</v>
      </c>
      <c r="AD4" s="1">
        <v>9</v>
      </c>
      <c r="AE4" s="141">
        <v>4.8</v>
      </c>
      <c r="AF4" s="141"/>
    </row>
    <row r="5" spans="1:32">
      <c r="A5" s="1" t="s">
        <v>14</v>
      </c>
      <c r="B5" s="1">
        <v>4.3</v>
      </c>
      <c r="C5" s="141">
        <v>10.6</v>
      </c>
      <c r="D5" s="141">
        <v>9.5</v>
      </c>
      <c r="E5" s="1">
        <v>10.5</v>
      </c>
      <c r="F5" s="1">
        <v>11.6</v>
      </c>
      <c r="G5" s="1">
        <v>9.4</v>
      </c>
      <c r="H5" s="1">
        <v>5.8</v>
      </c>
      <c r="I5" s="1">
        <v>7.8</v>
      </c>
      <c r="J5" s="141">
        <v>4.2</v>
      </c>
      <c r="K5" s="141">
        <v>-1.1000000000000001</v>
      </c>
      <c r="L5" s="1">
        <v>-1.3</v>
      </c>
      <c r="M5" s="1">
        <v>3.1</v>
      </c>
      <c r="N5" s="1">
        <v>4</v>
      </c>
      <c r="O5" s="1">
        <v>3.2</v>
      </c>
      <c r="P5" s="1">
        <v>1.3</v>
      </c>
      <c r="Q5" s="141">
        <v>-2.6</v>
      </c>
      <c r="R5" s="141">
        <v>-4.2</v>
      </c>
      <c r="S5" s="1">
        <v>-5.4</v>
      </c>
      <c r="T5" s="1">
        <v>-1.9</v>
      </c>
      <c r="U5" s="1">
        <v>4.5999999999999996</v>
      </c>
      <c r="V5" s="1">
        <v>3.8</v>
      </c>
      <c r="W5" s="1">
        <v>6</v>
      </c>
      <c r="X5" s="141">
        <v>-1.2</v>
      </c>
      <c r="Y5" s="141">
        <v>-4.2</v>
      </c>
      <c r="Z5" s="1">
        <v>0.5</v>
      </c>
      <c r="AA5" s="1">
        <v>-2.2000000000000002</v>
      </c>
      <c r="AB5" s="1">
        <v>0.8</v>
      </c>
      <c r="AC5" s="1">
        <v>6.5</v>
      </c>
      <c r="AD5" s="1">
        <v>9.1</v>
      </c>
      <c r="AE5" s="141">
        <v>6.4</v>
      </c>
      <c r="AF5" s="141"/>
    </row>
    <row r="6" spans="1:32" s="229" customFormat="1">
      <c r="A6" s="227" t="s">
        <v>21</v>
      </c>
      <c r="B6" s="227">
        <v>6</v>
      </c>
      <c r="C6" s="141">
        <v>9.6</v>
      </c>
      <c r="D6" s="141">
        <v>8.4</v>
      </c>
      <c r="E6" s="228">
        <v>9.6999999999999993</v>
      </c>
      <c r="F6" s="227">
        <v>11.1</v>
      </c>
      <c r="G6" s="227">
        <v>9.5</v>
      </c>
      <c r="H6" s="227">
        <v>6</v>
      </c>
      <c r="I6" s="227">
        <v>6.8</v>
      </c>
      <c r="J6" s="141">
        <v>3.2</v>
      </c>
      <c r="K6" s="141">
        <v>-2</v>
      </c>
      <c r="L6" s="227">
        <v>-0.4</v>
      </c>
      <c r="M6" s="227">
        <v>2.1</v>
      </c>
      <c r="N6" s="227">
        <v>2.2999999999999998</v>
      </c>
      <c r="O6" s="227">
        <v>2.2999999999999998</v>
      </c>
      <c r="P6" s="227">
        <v>0.2</v>
      </c>
      <c r="Q6" s="141">
        <v>-3</v>
      </c>
      <c r="R6" s="141">
        <v>-4</v>
      </c>
      <c r="S6" s="227">
        <v>-3.6</v>
      </c>
      <c r="T6" s="227">
        <v>-0.7</v>
      </c>
      <c r="U6" s="227">
        <v>3.6</v>
      </c>
      <c r="V6" s="227">
        <v>2.2000000000000002</v>
      </c>
      <c r="W6" s="227">
        <v>4.4000000000000004</v>
      </c>
      <c r="X6" s="141">
        <v>-2.2999999999999998</v>
      </c>
      <c r="Y6" s="141">
        <v>-5.0999999999999996</v>
      </c>
      <c r="Z6" s="227">
        <v>0.6</v>
      </c>
      <c r="AA6" s="227">
        <v>-1.8</v>
      </c>
      <c r="AB6" s="227">
        <v>-0.5</v>
      </c>
      <c r="AC6" s="227">
        <v>5.4</v>
      </c>
      <c r="AD6" s="227">
        <v>8.4</v>
      </c>
      <c r="AE6" s="227">
        <v>5.0999999999999996</v>
      </c>
      <c r="AF6" s="227"/>
    </row>
    <row r="7" spans="1:32" s="229" customFormat="1">
      <c r="A7" s="227" t="s">
        <v>116</v>
      </c>
      <c r="B7" s="227">
        <v>4.4000000000000004</v>
      </c>
      <c r="C7" s="141">
        <v>8.4</v>
      </c>
      <c r="D7" s="141">
        <v>9.6999999999999993</v>
      </c>
      <c r="E7" s="227">
        <v>10.8</v>
      </c>
      <c r="F7" s="227">
        <v>12</v>
      </c>
      <c r="G7" s="227">
        <v>9.5</v>
      </c>
      <c r="H7" s="227">
        <v>6.2</v>
      </c>
      <c r="I7" s="227">
        <v>6.9</v>
      </c>
      <c r="J7" s="141">
        <v>2.8</v>
      </c>
      <c r="K7" s="141">
        <v>-2.1</v>
      </c>
      <c r="L7" s="227">
        <v>0.6</v>
      </c>
      <c r="M7" s="227">
        <v>2.8</v>
      </c>
      <c r="N7" s="227">
        <v>2</v>
      </c>
      <c r="O7" s="227">
        <v>-1.2</v>
      </c>
      <c r="P7" s="227">
        <v>-0.7</v>
      </c>
      <c r="Q7" s="141">
        <v>-3.9</v>
      </c>
      <c r="R7" s="141">
        <v>-5.0999999999999996</v>
      </c>
      <c r="S7" s="227">
        <v>-4.4000000000000004</v>
      </c>
      <c r="T7" s="227">
        <v>-0.9</v>
      </c>
      <c r="U7" s="227">
        <v>4.5999999999999996</v>
      </c>
      <c r="V7" s="227">
        <v>3.7</v>
      </c>
      <c r="W7" s="227">
        <v>3.7</v>
      </c>
      <c r="X7" s="141">
        <v>-3.4</v>
      </c>
      <c r="Y7" s="141">
        <v>-5.6</v>
      </c>
      <c r="Z7" s="227">
        <v>0.6</v>
      </c>
      <c r="AA7" s="227">
        <v>-0.9</v>
      </c>
      <c r="AB7" s="227">
        <v>1</v>
      </c>
      <c r="AC7" s="227">
        <v>5.9</v>
      </c>
      <c r="AD7" s="227">
        <v>8.8000000000000007</v>
      </c>
      <c r="AE7" s="227">
        <v>4</v>
      </c>
      <c r="AF7" s="227"/>
    </row>
    <row r="8" spans="1:32" s="229" customFormat="1">
      <c r="A8" s="232" t="s">
        <v>306</v>
      </c>
      <c r="B8" s="255">
        <f>AVERAGE(B4:B7)</f>
        <v>5.1999999999999993</v>
      </c>
      <c r="C8" s="255">
        <f>AVERAGE(C4:C7)</f>
        <v>9.4</v>
      </c>
      <c r="D8" s="255">
        <f t="shared" ref="D8:AF8" si="0">AVERAGE(D4:D7)</f>
        <v>8.75</v>
      </c>
      <c r="E8" s="255">
        <f t="shared" si="0"/>
        <v>10.475</v>
      </c>
      <c r="F8" s="255">
        <f t="shared" si="0"/>
        <v>11.7</v>
      </c>
      <c r="G8" s="255">
        <f t="shared" si="0"/>
        <v>9.4499999999999993</v>
      </c>
      <c r="H8" s="255">
        <f t="shared" si="0"/>
        <v>6.0249999999999995</v>
      </c>
      <c r="I8" s="255">
        <f t="shared" si="0"/>
        <v>7.4</v>
      </c>
      <c r="J8" s="255">
        <f t="shared" si="0"/>
        <v>3.4000000000000004</v>
      </c>
      <c r="K8" s="255">
        <f t="shared" si="0"/>
        <v>-1.6</v>
      </c>
      <c r="L8" s="255">
        <f t="shared" si="0"/>
        <v>-0.17500000000000002</v>
      </c>
      <c r="M8" s="255">
        <f t="shared" si="0"/>
        <v>2.75</v>
      </c>
      <c r="N8" s="255">
        <f t="shared" si="0"/>
        <v>2.7</v>
      </c>
      <c r="O8" s="255">
        <f t="shared" si="0"/>
        <v>1.45</v>
      </c>
      <c r="P8" s="255">
        <f t="shared" si="0"/>
        <v>0.10000000000000003</v>
      </c>
      <c r="Q8" s="255">
        <f t="shared" si="0"/>
        <v>-3.0249999999999999</v>
      </c>
      <c r="R8" s="255">
        <f t="shared" si="0"/>
        <v>-4.1999999999999993</v>
      </c>
      <c r="S8" s="233">
        <f t="shared" si="0"/>
        <v>-4.45</v>
      </c>
      <c r="T8" s="233">
        <f t="shared" si="0"/>
        <v>-0.94999999999999984</v>
      </c>
      <c r="U8" s="233">
        <f t="shared" si="0"/>
        <v>4.3249999999999993</v>
      </c>
      <c r="V8" s="233">
        <f t="shared" si="0"/>
        <v>3.3</v>
      </c>
      <c r="W8" s="233">
        <f t="shared" si="0"/>
        <v>4.7750000000000004</v>
      </c>
      <c r="X8" s="233">
        <f t="shared" si="0"/>
        <v>-2.15</v>
      </c>
      <c r="Y8" s="233">
        <f t="shared" si="0"/>
        <v>-4.6500000000000004</v>
      </c>
      <c r="Z8" s="233">
        <f t="shared" si="0"/>
        <v>0.6</v>
      </c>
      <c r="AA8" s="233">
        <f>AVERAGE(AA4:AA7)</f>
        <v>-1.6250000000000002</v>
      </c>
      <c r="AB8" s="233">
        <f t="shared" si="0"/>
        <v>0.5</v>
      </c>
      <c r="AC8" s="233">
        <f>AVERAGE(AC4:AC7)</f>
        <v>6.1</v>
      </c>
      <c r="AD8" s="233">
        <f t="shared" si="0"/>
        <v>8.8249999999999993</v>
      </c>
      <c r="AE8" s="233">
        <f t="shared" si="0"/>
        <v>5.0749999999999993</v>
      </c>
      <c r="AF8" s="233" t="e">
        <f t="shared" si="0"/>
        <v>#DIV/0!</v>
      </c>
    </row>
    <row r="9" spans="1:32" s="229" customFormat="1">
      <c r="A9" s="232" t="s">
        <v>303</v>
      </c>
      <c r="B9" s="256">
        <f>(21-B16)/(21-B8)</f>
        <v>1.2640427215189873</v>
      </c>
      <c r="C9" s="256">
        <f t="shared" ref="C9:W9" si="1">(21-C16)/(21-C8)</f>
        <v>1.6333512931034482</v>
      </c>
      <c r="D9" s="256">
        <f t="shared" si="1"/>
        <v>1.1497448979591836</v>
      </c>
      <c r="E9" s="256">
        <f t="shared" si="1"/>
        <v>1.441211401425178</v>
      </c>
      <c r="F9" s="256">
        <f t="shared" si="1"/>
        <v>1.8245967741935483</v>
      </c>
      <c r="G9" s="256">
        <f t="shared" si="1"/>
        <v>1.6195887445887445</v>
      </c>
      <c r="H9" s="256">
        <f t="shared" si="1"/>
        <v>1.2579298831385641</v>
      </c>
      <c r="I9" s="256">
        <f t="shared" si="1"/>
        <v>1.3591452205882353</v>
      </c>
      <c r="J9" s="256">
        <f t="shared" si="1"/>
        <v>1.0674715909090908</v>
      </c>
      <c r="K9" s="256">
        <f t="shared" si="1"/>
        <v>0.83365597345132736</v>
      </c>
      <c r="L9" s="256">
        <f t="shared" si="1"/>
        <v>0.82319952774498217</v>
      </c>
      <c r="M9" s="256">
        <f t="shared" si="1"/>
        <v>0.84263698630136985</v>
      </c>
      <c r="N9" s="256">
        <f t="shared" si="1"/>
        <v>0.97284836065573776</v>
      </c>
      <c r="O9" s="256">
        <f t="shared" si="1"/>
        <v>0.67838874680306904</v>
      </c>
      <c r="P9" s="256">
        <f t="shared" si="1"/>
        <v>0.9164174641148326</v>
      </c>
      <c r="Q9" s="256">
        <f t="shared" si="1"/>
        <v>0.84716441207075965</v>
      </c>
      <c r="R9" s="256">
        <f t="shared" si="1"/>
        <v>0.81113591269841279</v>
      </c>
      <c r="S9" s="256">
        <f t="shared" si="1"/>
        <v>0.81483300589390972</v>
      </c>
      <c r="T9" s="256">
        <f t="shared" si="1"/>
        <v>0.88012528473804108</v>
      </c>
      <c r="U9" s="256">
        <f t="shared" si="1"/>
        <v>1.1437406296851573</v>
      </c>
      <c r="V9" s="256">
        <f t="shared" si="1"/>
        <v>1.1726694915254239</v>
      </c>
      <c r="W9" s="256">
        <f t="shared" si="1"/>
        <v>1.3634437596302</v>
      </c>
      <c r="X9" s="233"/>
      <c r="Y9" s="233"/>
      <c r="Z9" s="232"/>
      <c r="AA9" s="232"/>
      <c r="AB9" s="232"/>
      <c r="AC9" s="232"/>
      <c r="AD9" s="232"/>
      <c r="AE9" s="232"/>
      <c r="AF9" s="232"/>
    </row>
    <row r="10" spans="1:32" s="229" customFormat="1">
      <c r="A10" s="232" t="s">
        <v>294</v>
      </c>
      <c r="B10" s="232"/>
      <c r="C10" s="233"/>
      <c r="D10" s="233"/>
      <c r="E10" s="232"/>
      <c r="F10" s="232"/>
      <c r="G10" s="232"/>
      <c r="H10" s="232"/>
      <c r="I10" s="232"/>
      <c r="J10" s="233"/>
      <c r="K10" s="233"/>
      <c r="L10" s="232"/>
      <c r="M10" s="232"/>
      <c r="N10" s="232"/>
      <c r="O10" s="232"/>
      <c r="P10" s="232"/>
      <c r="Q10" s="233"/>
      <c r="R10" s="233"/>
      <c r="S10" s="232"/>
      <c r="T10" s="232"/>
      <c r="U10" s="232"/>
      <c r="V10" s="232"/>
      <c r="W10" s="232"/>
      <c r="X10" s="233"/>
      <c r="Y10" s="233"/>
      <c r="Z10" s="232"/>
      <c r="AA10" s="232"/>
      <c r="AB10" s="232"/>
      <c r="AC10" s="232"/>
      <c r="AD10" s="232"/>
      <c r="AE10" s="232"/>
      <c r="AF10" s="232"/>
    </row>
    <row r="11" spans="1:32" s="229" customFormat="1">
      <c r="A11" s="8"/>
      <c r="B11" s="234">
        <v>43040</v>
      </c>
      <c r="C11" s="234">
        <v>43041</v>
      </c>
      <c r="D11" s="234">
        <v>43042</v>
      </c>
      <c r="E11" s="234">
        <v>43043</v>
      </c>
      <c r="F11" s="234">
        <v>43044</v>
      </c>
      <c r="G11" s="234">
        <v>43045</v>
      </c>
      <c r="H11" s="234">
        <v>43046</v>
      </c>
      <c r="I11" s="234">
        <v>43047</v>
      </c>
      <c r="J11" s="234">
        <v>43048</v>
      </c>
      <c r="K11" s="234">
        <v>43049</v>
      </c>
      <c r="L11" s="234">
        <v>43050</v>
      </c>
      <c r="M11" s="234">
        <v>43051</v>
      </c>
      <c r="N11" s="234">
        <v>43052</v>
      </c>
      <c r="O11" s="234">
        <v>43053</v>
      </c>
      <c r="P11" s="234">
        <v>43054</v>
      </c>
      <c r="Q11" s="234">
        <v>43055</v>
      </c>
      <c r="R11" s="234">
        <v>43056</v>
      </c>
      <c r="S11" s="234">
        <v>43057</v>
      </c>
      <c r="T11" s="234">
        <v>43058</v>
      </c>
      <c r="U11" s="234">
        <v>43059</v>
      </c>
      <c r="V11" s="234">
        <v>43060</v>
      </c>
      <c r="W11" s="234">
        <v>43061</v>
      </c>
      <c r="X11" s="234">
        <v>43062</v>
      </c>
      <c r="Y11" s="234">
        <v>43063</v>
      </c>
      <c r="Z11" s="234">
        <v>43064</v>
      </c>
      <c r="AA11" s="234">
        <v>43065</v>
      </c>
      <c r="AB11" s="234">
        <v>43066</v>
      </c>
      <c r="AC11" s="234">
        <v>43067</v>
      </c>
      <c r="AD11" s="234">
        <v>43068</v>
      </c>
      <c r="AE11" s="234">
        <v>43069</v>
      </c>
      <c r="AF11" s="234">
        <v>43070</v>
      </c>
    </row>
    <row r="12" spans="1:32" s="229" customFormat="1">
      <c r="A12" s="1" t="s">
        <v>115</v>
      </c>
      <c r="B12" s="235">
        <v>0.72500000000000009</v>
      </c>
      <c r="C12" s="235">
        <v>2.7875000000000001</v>
      </c>
      <c r="D12" s="235">
        <v>7.3625000000000007</v>
      </c>
      <c r="E12" s="235">
        <v>6.4249999999999998</v>
      </c>
      <c r="F12" s="235">
        <v>4.6499999999999995</v>
      </c>
      <c r="G12" s="235">
        <v>1.9</v>
      </c>
      <c r="H12" s="235">
        <v>2.15</v>
      </c>
      <c r="I12" s="235">
        <v>2.3375000000000004</v>
      </c>
      <c r="J12" s="235">
        <v>1.925</v>
      </c>
      <c r="K12" s="235">
        <v>2.1875</v>
      </c>
      <c r="L12" s="235">
        <v>3.65</v>
      </c>
      <c r="M12" s="235">
        <v>5.7125000000000012</v>
      </c>
      <c r="N12" s="235">
        <v>3.4750000000000005</v>
      </c>
      <c r="O12" s="235">
        <v>7.7875000000000005</v>
      </c>
      <c r="P12" s="235">
        <v>1.75</v>
      </c>
      <c r="Q12" s="235">
        <v>0.37499999999999989</v>
      </c>
      <c r="R12" s="235">
        <v>1.8374999999999997</v>
      </c>
      <c r="S12" s="235">
        <v>1.2874999999999999</v>
      </c>
      <c r="T12" s="235">
        <v>1.4875</v>
      </c>
      <c r="U12" s="235">
        <v>1.35</v>
      </c>
      <c r="V12" s="235">
        <v>-2.5000000000000012E-2</v>
      </c>
      <c r="W12" s="235">
        <v>-1.3375000000000001</v>
      </c>
      <c r="X12" s="235">
        <v>-1.9749999999999999</v>
      </c>
      <c r="Y12" s="235">
        <v>-3.2749999999999999</v>
      </c>
      <c r="Z12" s="235">
        <v>-3.05</v>
      </c>
      <c r="AA12" s="235">
        <v>-2.2250000000000001</v>
      </c>
      <c r="AB12" s="235">
        <v>-4.8125</v>
      </c>
      <c r="AC12" s="235">
        <v>-5.6000000000000005</v>
      </c>
      <c r="AD12" s="235">
        <v>-4.1124999999999998</v>
      </c>
      <c r="AE12" s="235">
        <v>-1.375</v>
      </c>
      <c r="AF12" s="235"/>
    </row>
    <row r="13" spans="1:32" s="229" customFormat="1">
      <c r="A13" s="1" t="s">
        <v>14</v>
      </c>
      <c r="B13" s="235">
        <v>1.875</v>
      </c>
      <c r="C13" s="235">
        <v>2.2750000000000004</v>
      </c>
      <c r="D13" s="235">
        <v>7.4874999999999998</v>
      </c>
      <c r="E13" s="235">
        <v>6.2124999999999995</v>
      </c>
      <c r="F13" s="235">
        <v>4.2125000000000004</v>
      </c>
      <c r="G13" s="235">
        <v>2.2750000000000004</v>
      </c>
      <c r="H13" s="235">
        <v>2.9624999999999999</v>
      </c>
      <c r="I13" s="235">
        <v>3.0249999999999999</v>
      </c>
      <c r="J13" s="235">
        <v>2.875</v>
      </c>
      <c r="K13" s="235">
        <v>2.1875</v>
      </c>
      <c r="L13" s="235">
        <v>3.6124999999999998</v>
      </c>
      <c r="M13" s="235">
        <v>6.15</v>
      </c>
      <c r="N13" s="235">
        <v>4.1875</v>
      </c>
      <c r="O13" s="235">
        <v>8.9874999999999989</v>
      </c>
      <c r="P13" s="235">
        <v>2.4249999999999998</v>
      </c>
      <c r="Q13" s="235">
        <v>0.67500000000000016</v>
      </c>
      <c r="R13" s="235">
        <v>-0.98750000000000027</v>
      </c>
      <c r="S13" s="235">
        <v>-1.3374999999999999</v>
      </c>
      <c r="T13" s="235">
        <v>2.3000000000000003</v>
      </c>
      <c r="U13" s="235">
        <v>2.9375</v>
      </c>
      <c r="V13" s="235">
        <v>1.1375</v>
      </c>
      <c r="W13" s="235">
        <v>-0.4</v>
      </c>
      <c r="X13" s="235">
        <v>-1.6749999999999998</v>
      </c>
      <c r="Y13" s="235">
        <v>-3.4000000000000004</v>
      </c>
      <c r="Z13" s="235">
        <v>-2.7124999999999999</v>
      </c>
      <c r="AA13" s="235">
        <v>-3.8</v>
      </c>
      <c r="AB13" s="235">
        <v>-5</v>
      </c>
      <c r="AC13" s="235">
        <v>-6.8875000000000002</v>
      </c>
      <c r="AD13" s="235">
        <v>-3.5</v>
      </c>
      <c r="AE13" s="235">
        <v>-1.2374999999999998</v>
      </c>
      <c r="AF13" s="235"/>
    </row>
    <row r="14" spans="1:32" s="229" customFormat="1">
      <c r="A14" s="227" t="s">
        <v>21</v>
      </c>
      <c r="B14" s="235">
        <v>0.95000000000000018</v>
      </c>
      <c r="C14" s="235">
        <v>0.11250000000000007</v>
      </c>
      <c r="D14" s="235">
        <v>5.2249999999999996</v>
      </c>
      <c r="E14" s="235">
        <v>4.2375000000000007</v>
      </c>
      <c r="F14" s="235">
        <v>3.0374999999999996</v>
      </c>
      <c r="G14" s="235">
        <v>2.5</v>
      </c>
      <c r="H14" s="235">
        <v>1.5625000000000002</v>
      </c>
      <c r="I14" s="235">
        <v>2.3250000000000002</v>
      </c>
      <c r="J14" s="235">
        <v>2.2624999999999997</v>
      </c>
      <c r="K14" s="235">
        <v>1.6</v>
      </c>
      <c r="L14" s="235">
        <v>2.9874999999999998</v>
      </c>
      <c r="M14" s="235">
        <v>4.8375000000000012</v>
      </c>
      <c r="N14" s="235">
        <v>2.0750000000000002</v>
      </c>
      <c r="O14" s="235">
        <v>6.9250000000000007</v>
      </c>
      <c r="P14" s="235">
        <v>1.6749999999999998</v>
      </c>
      <c r="Q14" s="235">
        <v>0.94999999999999984</v>
      </c>
      <c r="R14" s="235">
        <v>-0.58750000000000002</v>
      </c>
      <c r="S14" s="235">
        <v>1.2499999999999956E-2</v>
      </c>
      <c r="T14" s="235">
        <v>1.5</v>
      </c>
      <c r="U14" s="235">
        <v>1.65</v>
      </c>
      <c r="V14" s="235">
        <v>0.13750000000000001</v>
      </c>
      <c r="W14" s="235">
        <v>-1.1625000000000001</v>
      </c>
      <c r="X14" s="235">
        <v>-2.3249999999999997</v>
      </c>
      <c r="Y14" s="235">
        <v>-4.05</v>
      </c>
      <c r="Z14" s="235">
        <v>-3.55</v>
      </c>
      <c r="AA14" s="235">
        <v>-4.5</v>
      </c>
      <c r="AB14" s="235">
        <v>-5.6624999999999996</v>
      </c>
      <c r="AC14" s="235">
        <v>-7.1125000000000007</v>
      </c>
      <c r="AD14" s="235">
        <v>-4.6500000000000004</v>
      </c>
      <c r="AE14" s="235">
        <v>-2.1999999999999997</v>
      </c>
      <c r="AF14" s="235"/>
    </row>
    <row r="15" spans="1:32" s="229" customFormat="1">
      <c r="A15" s="227" t="s">
        <v>116</v>
      </c>
      <c r="B15" s="235">
        <v>0.5625</v>
      </c>
      <c r="C15" s="235">
        <v>3.0374999999999996</v>
      </c>
      <c r="D15" s="235">
        <v>7.5875000000000004</v>
      </c>
      <c r="E15" s="235">
        <v>6.45</v>
      </c>
      <c r="F15" s="235">
        <v>4.2250000000000005</v>
      </c>
      <c r="G15" s="235">
        <v>2.5</v>
      </c>
      <c r="H15" s="235">
        <v>1.9750000000000001</v>
      </c>
      <c r="I15" s="235">
        <v>2.375</v>
      </c>
      <c r="J15" s="235">
        <v>1.7875000000000003</v>
      </c>
      <c r="K15" s="235">
        <v>2.6625000000000001</v>
      </c>
      <c r="L15" s="235">
        <v>4.0250000000000004</v>
      </c>
      <c r="M15" s="235">
        <v>5.7875000000000005</v>
      </c>
      <c r="N15" s="235">
        <v>3.05</v>
      </c>
      <c r="O15" s="235">
        <v>7.25</v>
      </c>
      <c r="P15" s="235">
        <v>1.5374999999999999</v>
      </c>
      <c r="Q15" s="235">
        <v>0.58750000000000013</v>
      </c>
      <c r="R15" s="235">
        <v>1.9749999999999999</v>
      </c>
      <c r="S15" s="235">
        <v>1.0874999999999999</v>
      </c>
      <c r="T15" s="235">
        <v>1.4375</v>
      </c>
      <c r="U15" s="235">
        <v>1.7750000000000001</v>
      </c>
      <c r="V15" s="235">
        <v>-0.27500000000000002</v>
      </c>
      <c r="W15" s="235">
        <v>-1.5874999999999999</v>
      </c>
      <c r="X15" s="235">
        <v>-1.675</v>
      </c>
      <c r="Y15" s="235">
        <v>-3.5125000000000002</v>
      </c>
      <c r="Z15" s="235">
        <v>-2.9375000000000004</v>
      </c>
      <c r="AA15" s="235">
        <v>-1.2125000000000001</v>
      </c>
      <c r="AB15" s="235">
        <v>-4.1624999999999996</v>
      </c>
      <c r="AC15" s="235">
        <v>-3.9375</v>
      </c>
      <c r="AD15" s="235">
        <v>-4.125</v>
      </c>
      <c r="AE15" s="235">
        <v>-1.1749999999999998</v>
      </c>
      <c r="AF15" s="235"/>
    </row>
    <row r="16" spans="1:32" s="229" customFormat="1">
      <c r="A16" s="232"/>
      <c r="B16" s="255">
        <f>AVERAGE(B12:B15)</f>
        <v>1.0281250000000002</v>
      </c>
      <c r="C16" s="255">
        <f>AVERAGE(C12:C15)</f>
        <v>2.0531249999999996</v>
      </c>
      <c r="D16" s="255">
        <f t="shared" ref="D16" si="2">AVERAGE(D12:D15)</f>
        <v>6.9156250000000004</v>
      </c>
      <c r="E16" s="255">
        <f t="shared" ref="E16" si="3">AVERAGE(E12:E15)</f>
        <v>5.8312499999999998</v>
      </c>
      <c r="F16" s="255">
        <f t="shared" ref="F16" si="4">AVERAGE(F12:F15)</f>
        <v>4.03125</v>
      </c>
      <c r="G16" s="255">
        <f t="shared" ref="G16" si="5">AVERAGE(G12:G15)</f>
        <v>2.2937500000000002</v>
      </c>
      <c r="H16" s="255">
        <f t="shared" ref="H16" si="6">AVERAGE(H12:H15)</f>
        <v>2.1625000000000001</v>
      </c>
      <c r="I16" s="255">
        <f t="shared" ref="I16" si="7">AVERAGE(I12:I15)</f>
        <v>2.515625</v>
      </c>
      <c r="J16" s="255">
        <f t="shared" ref="J16" si="8">AVERAGE(J12:J15)</f>
        <v>2.2124999999999999</v>
      </c>
      <c r="K16" s="255">
        <f t="shared" ref="K16" si="9">AVERAGE(K12:K15)</f>
        <v>2.1593749999999998</v>
      </c>
      <c r="L16" s="255">
        <f t="shared" ref="L16" si="10">AVERAGE(L12:L15)</f>
        <v>3.5687500000000001</v>
      </c>
      <c r="M16" s="255">
        <f t="shared" ref="M16" si="11">AVERAGE(M12:M15)</f>
        <v>5.6218750000000011</v>
      </c>
      <c r="N16" s="255">
        <f t="shared" ref="N16" si="12">AVERAGE(N12:N15)</f>
        <v>3.1968750000000004</v>
      </c>
      <c r="O16" s="255">
        <f t="shared" ref="O16" si="13">AVERAGE(O12:O15)</f>
        <v>7.7374999999999998</v>
      </c>
      <c r="P16" s="255">
        <f t="shared" ref="P16" si="14">AVERAGE(P12:P15)</f>
        <v>1.8468749999999998</v>
      </c>
      <c r="Q16" s="255">
        <f t="shared" ref="Q16" si="15">AVERAGE(Q12:Q15)</f>
        <v>0.64687500000000009</v>
      </c>
      <c r="R16" s="255">
        <f t="shared" ref="R16" si="16">AVERAGE(R12:R15)</f>
        <v>0.55937499999999984</v>
      </c>
      <c r="S16" s="255">
        <f t="shared" ref="S16" si="17">AVERAGE(S12:S15)</f>
        <v>0.26249999999999996</v>
      </c>
      <c r="T16" s="255">
        <f t="shared" ref="T16" si="18">AVERAGE(T12:T15)</f>
        <v>1.6812500000000001</v>
      </c>
      <c r="U16" s="255">
        <f t="shared" ref="U16" si="19">AVERAGE(U12:U15)</f>
        <v>1.9281250000000001</v>
      </c>
      <c r="V16" s="255">
        <f t="shared" ref="V16" si="20">AVERAGE(V12:V15)</f>
        <v>0.24374999999999999</v>
      </c>
      <c r="W16" s="255">
        <f t="shared" ref="W16" si="21">AVERAGE(W12:W15)</f>
        <v>-1.1218750000000002</v>
      </c>
      <c r="X16" s="255">
        <f t="shared" ref="X16" si="22">AVERAGE(X12:X15)</f>
        <v>-1.9124999999999999</v>
      </c>
      <c r="Y16" s="255">
        <f t="shared" ref="Y16" si="23">AVERAGE(Y12:Y15)</f>
        <v>-3.5593750000000002</v>
      </c>
      <c r="Z16" s="255">
        <f t="shared" ref="Z16" si="24">AVERAGE(Z12:Z15)</f>
        <v>-3.0625</v>
      </c>
      <c r="AA16" s="255">
        <f t="shared" ref="AA16" si="25">AVERAGE(AA12:AA15)</f>
        <v>-2.9343750000000002</v>
      </c>
      <c r="AB16" s="255">
        <f t="shared" ref="AB16" si="26">AVERAGE(AB12:AB15)</f>
        <v>-4.9093749999999998</v>
      </c>
      <c r="AC16" s="255">
        <f t="shared" ref="AC16" si="27">AVERAGE(AC12:AC15)</f>
        <v>-5.8843750000000004</v>
      </c>
      <c r="AD16" s="255">
        <f t="shared" ref="AD16" si="28">AVERAGE(AD12:AD15)</f>
        <v>-4.0968749999999998</v>
      </c>
      <c r="AE16" s="255">
        <f t="shared" ref="AE16" si="29">AVERAGE(AE12:AE15)</f>
        <v>-1.496875</v>
      </c>
      <c r="AF16" s="255" t="e">
        <f t="shared" ref="AF16" si="30">AVERAGE(AF12:AF15)</f>
        <v>#DIV/0!</v>
      </c>
    </row>
    <row r="17" spans="1:2" s="10" customFormat="1">
      <c r="A17" s="10" t="s">
        <v>228</v>
      </c>
    </row>
    <row r="18" spans="1:2" s="10" customFormat="1">
      <c r="A18" s="10" t="s">
        <v>230</v>
      </c>
    </row>
    <row r="19" spans="1:2" s="10" customFormat="1">
      <c r="A19" s="10" t="s">
        <v>227</v>
      </c>
    </row>
    <row r="20" spans="1:2" s="10" customFormat="1">
      <c r="A20" s="10" t="s">
        <v>229</v>
      </c>
    </row>
    <row r="21" spans="1:2" s="10" customFormat="1">
      <c r="A21" s="10" t="s">
        <v>270</v>
      </c>
    </row>
    <row r="22" spans="1:2" s="10" customFormat="1"/>
    <row r="24" spans="1:2">
      <c r="A24" s="11"/>
      <c r="B24" s="11" t="s">
        <v>226</v>
      </c>
    </row>
    <row r="25" spans="1:2" ht="30">
      <c r="A25" s="12" t="s">
        <v>219</v>
      </c>
      <c r="B25" s="11">
        <v>34213</v>
      </c>
    </row>
    <row r="26" spans="1:2">
      <c r="A26" s="12" t="s">
        <v>75</v>
      </c>
      <c r="B26" s="11">
        <v>34214</v>
      </c>
    </row>
    <row r="27" spans="1:2">
      <c r="A27" s="12" t="s">
        <v>220</v>
      </c>
      <c r="B27" s="11">
        <v>34214</v>
      </c>
    </row>
    <row r="28" spans="1:2" ht="30">
      <c r="A28" s="12" t="s">
        <v>221</v>
      </c>
      <c r="B28" s="11">
        <v>34213</v>
      </c>
    </row>
    <row r="29" spans="1:2">
      <c r="A29" s="12" t="s">
        <v>222</v>
      </c>
      <c r="B29" s="11">
        <v>34202</v>
      </c>
    </row>
    <row r="30" spans="1:2">
      <c r="A30" s="12" t="s">
        <v>21</v>
      </c>
      <c r="B30" s="11">
        <v>34116</v>
      </c>
    </row>
    <row r="31" spans="1:2">
      <c r="A31" s="12" t="s">
        <v>223</v>
      </c>
      <c r="B31" s="11">
        <v>34116</v>
      </c>
    </row>
    <row r="32" spans="1:2">
      <c r="A32" s="12" t="s">
        <v>224</v>
      </c>
      <c r="B32" s="11">
        <v>34202</v>
      </c>
    </row>
    <row r="33" spans="1:2">
      <c r="A33" s="12" t="s">
        <v>225</v>
      </c>
      <c r="B33" s="11">
        <v>34214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2"/>
  <sheetViews>
    <sheetView zoomScale="70" zoomScaleNormal="70"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I15" sqref="I15"/>
    </sheetView>
  </sheetViews>
  <sheetFormatPr defaultRowHeight="15"/>
  <cols>
    <col min="1" max="1" width="6" customWidth="1"/>
    <col min="2" max="2" width="50" style="5" customWidth="1"/>
    <col min="3" max="3" width="8.42578125" customWidth="1"/>
    <col min="4" max="4" width="8.5703125" customWidth="1"/>
    <col min="5" max="21" width="10.28515625" bestFit="1" customWidth="1"/>
    <col min="26" max="26" width="13.5703125" customWidth="1"/>
  </cols>
  <sheetData>
    <row r="1" spans="1:36" s="71" customFormat="1" ht="18.75">
      <c r="A1" s="305"/>
      <c r="B1" s="305"/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85"/>
      <c r="O1" s="85"/>
    </row>
    <row r="2" spans="1:36">
      <c r="A2" s="2"/>
      <c r="B2" s="4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36" ht="15" customHeight="1">
      <c r="A3" s="29" t="s">
        <v>151</v>
      </c>
      <c r="B3" s="237" t="s">
        <v>271</v>
      </c>
      <c r="C3" s="81" t="s">
        <v>205</v>
      </c>
      <c r="D3" s="81"/>
      <c r="E3" s="86">
        <v>44501</v>
      </c>
      <c r="F3" s="86">
        <v>44502</v>
      </c>
      <c r="G3" s="86">
        <v>44503</v>
      </c>
      <c r="H3" s="86">
        <v>44504</v>
      </c>
      <c r="I3" s="86">
        <v>44505</v>
      </c>
      <c r="J3" s="86">
        <v>44506</v>
      </c>
      <c r="K3" s="86">
        <v>44507</v>
      </c>
      <c r="L3" s="86">
        <v>44508</v>
      </c>
      <c r="M3" s="86">
        <v>44509</v>
      </c>
      <c r="N3" s="86">
        <v>44510</v>
      </c>
      <c r="O3" s="86">
        <v>44511</v>
      </c>
      <c r="P3" s="86">
        <v>44512</v>
      </c>
      <c r="Q3" s="86">
        <v>44513</v>
      </c>
      <c r="R3" s="86">
        <v>44514</v>
      </c>
      <c r="S3" s="86">
        <v>44515</v>
      </c>
      <c r="T3" s="86">
        <v>44516</v>
      </c>
      <c r="U3" s="86">
        <v>44517</v>
      </c>
      <c r="V3" s="86">
        <v>44518</v>
      </c>
      <c r="W3" s="86">
        <v>44519</v>
      </c>
      <c r="X3" s="86">
        <v>44520</v>
      </c>
      <c r="Y3" s="86">
        <v>44521</v>
      </c>
      <c r="Z3" s="86">
        <v>44522</v>
      </c>
      <c r="AA3" s="86">
        <v>44523</v>
      </c>
      <c r="AB3" s="86">
        <v>44524</v>
      </c>
      <c r="AC3" s="86">
        <v>44525</v>
      </c>
      <c r="AD3" s="86">
        <v>44526</v>
      </c>
      <c r="AE3" s="86">
        <v>44527</v>
      </c>
      <c r="AF3" s="86">
        <v>44528</v>
      </c>
      <c r="AG3" s="86">
        <v>44529</v>
      </c>
      <c r="AH3" s="86">
        <v>44530</v>
      </c>
      <c r="AI3" s="87">
        <v>44500</v>
      </c>
    </row>
    <row r="4" spans="1:36">
      <c r="A4" s="29"/>
      <c r="B4" s="237"/>
      <c r="C4" s="81"/>
      <c r="D4" s="81"/>
      <c r="E4" s="82"/>
      <c r="F4" s="82"/>
      <c r="G4" s="82"/>
      <c r="H4" s="82"/>
      <c r="I4" s="82"/>
      <c r="J4" s="82"/>
      <c r="K4" s="82"/>
      <c r="L4" s="82"/>
      <c r="M4" s="82"/>
      <c r="N4" s="83"/>
      <c r="O4" s="83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</row>
    <row r="5" spans="1:36">
      <c r="A5" s="32">
        <f>COUNT(A6:A64)</f>
        <v>58</v>
      </c>
      <c r="B5" s="237"/>
      <c r="C5" s="81"/>
      <c r="D5" s="81"/>
      <c r="E5" s="84">
        <f t="shared" ref="E5:AI5" si="0">SUMIF(E6:E63,"&gt;0")</f>
        <v>81.88321861951755</v>
      </c>
      <c r="F5" s="84">
        <f t="shared" si="0"/>
        <v>65.552302394393735</v>
      </c>
      <c r="G5" s="84">
        <f t="shared" si="0"/>
        <v>59.049660598802468</v>
      </c>
      <c r="H5" s="84">
        <f t="shared" si="0"/>
        <v>57.218980033949535</v>
      </c>
      <c r="I5" s="84">
        <f t="shared" si="0"/>
        <v>56.998062319691421</v>
      </c>
      <c r="J5" s="84">
        <f t="shared" si="0"/>
        <v>57.637031672535095</v>
      </c>
      <c r="K5" s="84">
        <f t="shared" si="0"/>
        <v>63.080550853189081</v>
      </c>
      <c r="L5" s="84">
        <f t="shared" si="0"/>
        <v>54003.443689196683</v>
      </c>
      <c r="M5" s="84">
        <f t="shared" si="0"/>
        <v>94.974488097062178</v>
      </c>
      <c r="N5" s="84">
        <f t="shared" si="0"/>
        <v>119.02401407865668</v>
      </c>
      <c r="O5" s="84">
        <f t="shared" si="0"/>
        <v>119.01939465218368</v>
      </c>
      <c r="P5" s="84">
        <f t="shared" si="0"/>
        <v>106.66570724493796</v>
      </c>
      <c r="Q5" s="84">
        <f t="shared" si="0"/>
        <v>95.844403592749359</v>
      </c>
      <c r="R5" s="84">
        <f t="shared" si="0"/>
        <v>91.611264734695922</v>
      </c>
      <c r="S5" s="84">
        <f t="shared" si="0"/>
        <v>110.8718282992867</v>
      </c>
      <c r="T5" s="84">
        <f t="shared" si="0"/>
        <v>135.4342956973538</v>
      </c>
      <c r="U5" s="84">
        <f t="shared" si="0"/>
        <v>142.56731874589144</v>
      </c>
      <c r="V5" s="84">
        <f t="shared" si="0"/>
        <v>145.10356393406545</v>
      </c>
      <c r="W5" s="84">
        <f t="shared" si="0"/>
        <v>125.6961491337908</v>
      </c>
      <c r="X5" s="84">
        <f t="shared" si="0"/>
        <v>94.409507255497019</v>
      </c>
      <c r="Y5" s="84">
        <f t="shared" si="0"/>
        <v>85.743826694894707</v>
      </c>
      <c r="Z5" s="84">
        <f t="shared" si="0"/>
        <v>94.63727300532841</v>
      </c>
      <c r="AA5" s="84">
        <f t="shared" si="0"/>
        <v>127.91842679947669</v>
      </c>
      <c r="AB5" s="84">
        <f t="shared" si="0"/>
        <v>146.64496207096104</v>
      </c>
      <c r="AC5" s="84">
        <f t="shared" si="0"/>
        <v>123.72451187117896</v>
      </c>
      <c r="AD5" s="84">
        <f t="shared" si="0"/>
        <v>131.66975452284322</v>
      </c>
      <c r="AE5" s="84">
        <f t="shared" si="0"/>
        <v>113.7577420020946</v>
      </c>
      <c r="AF5" s="84">
        <f t="shared" si="0"/>
        <v>84.33463580663944</v>
      </c>
      <c r="AG5" s="84">
        <f>SUMIF(AG6:AG63,"&gt;0")</f>
        <v>79.363067793745813</v>
      </c>
      <c r="AH5" s="84">
        <f t="shared" si="0"/>
        <v>98.467764954862844</v>
      </c>
      <c r="AI5" s="84">
        <f t="shared" si="0"/>
        <v>0</v>
      </c>
    </row>
    <row r="6" spans="1:36" ht="33.75" customHeight="1">
      <c r="A6" s="28">
        <v>23</v>
      </c>
      <c r="B6" s="3" t="s">
        <v>173</v>
      </c>
      <c r="C6" s="3" t="s">
        <v>212</v>
      </c>
      <c r="D6" s="139">
        <v>1401</v>
      </c>
      <c r="E6" s="300">
        <v>1.6158999999999999</v>
      </c>
      <c r="F6" s="300">
        <v>1.34457</v>
      </c>
      <c r="G6" s="300">
        <v>1.28034</v>
      </c>
      <c r="H6" s="300">
        <v>1.2579100000000001</v>
      </c>
      <c r="I6" s="300">
        <v>1.21929</v>
      </c>
      <c r="J6" s="300">
        <v>1.1996199999999999</v>
      </c>
      <c r="K6" s="300">
        <v>1.17093</v>
      </c>
      <c r="L6" s="300">
        <v>1.2134799999999999</v>
      </c>
      <c r="M6" s="300">
        <v>1.53047</v>
      </c>
      <c r="N6" s="300">
        <v>1.62073</v>
      </c>
      <c r="O6" s="300">
        <v>2.36069</v>
      </c>
      <c r="P6" s="300">
        <v>2.3362799999999999</v>
      </c>
      <c r="Q6" s="300">
        <v>1.97512</v>
      </c>
      <c r="R6" s="300">
        <v>1.7925899999999999</v>
      </c>
      <c r="S6" s="300">
        <v>1.3782399999999999</v>
      </c>
      <c r="T6" s="300">
        <v>2.2401399999999998</v>
      </c>
      <c r="U6" s="300">
        <v>2.5595699999999999</v>
      </c>
      <c r="V6" s="300">
        <v>2.8050199999999998</v>
      </c>
      <c r="W6" s="300">
        <v>2.91594</v>
      </c>
      <c r="X6" s="300">
        <v>2.0811299999999999</v>
      </c>
      <c r="Y6" s="300">
        <v>1.7035400000000001</v>
      </c>
      <c r="Z6" s="300">
        <v>1.30071</v>
      </c>
      <c r="AA6" s="300">
        <v>1.66082</v>
      </c>
      <c r="AB6" s="300">
        <v>2.17001</v>
      </c>
      <c r="AC6" s="300">
        <v>2.58169</v>
      </c>
      <c r="AD6" s="300">
        <v>2.5218799999999999</v>
      </c>
      <c r="AE6" s="300">
        <v>2.3330000000000002</v>
      </c>
      <c r="AF6" s="300">
        <v>2.3896799999999998</v>
      </c>
      <c r="AG6" s="300">
        <v>1.3849400000000001</v>
      </c>
      <c r="AH6" s="300">
        <v>1.61693</v>
      </c>
      <c r="AI6" s="71"/>
      <c r="AJ6" s="71"/>
    </row>
    <row r="7" spans="1:36" ht="33.75" customHeight="1">
      <c r="A7" s="28">
        <v>27</v>
      </c>
      <c r="B7" s="3" t="s">
        <v>177</v>
      </c>
      <c r="C7" s="3" t="s">
        <v>212</v>
      </c>
      <c r="D7" s="139">
        <v>1422</v>
      </c>
      <c r="E7" s="300" t="s">
        <v>114</v>
      </c>
      <c r="F7" s="300" t="s">
        <v>114</v>
      </c>
      <c r="G7" s="300" t="s">
        <v>114</v>
      </c>
      <c r="H7" s="300" t="s">
        <v>114</v>
      </c>
      <c r="I7" s="300" t="s">
        <v>114</v>
      </c>
      <c r="J7" s="300" t="s">
        <v>114</v>
      </c>
      <c r="K7" s="300" t="s">
        <v>114</v>
      </c>
      <c r="L7" s="300" t="s">
        <v>114</v>
      </c>
      <c r="M7" s="300" t="s">
        <v>114</v>
      </c>
      <c r="N7" s="300" t="s">
        <v>114</v>
      </c>
      <c r="O7" s="300" t="s">
        <v>114</v>
      </c>
      <c r="P7" s="300" t="s">
        <v>114</v>
      </c>
      <c r="Q7" s="300" t="s">
        <v>114</v>
      </c>
      <c r="R7" s="300" t="s">
        <v>114</v>
      </c>
      <c r="S7" s="300" t="s">
        <v>114</v>
      </c>
      <c r="T7" s="300" t="s">
        <v>114</v>
      </c>
      <c r="U7" s="300" t="s">
        <v>114</v>
      </c>
      <c r="V7" s="300" t="s">
        <v>114</v>
      </c>
      <c r="W7" s="300" t="s">
        <v>114</v>
      </c>
      <c r="X7" s="300" t="s">
        <v>114</v>
      </c>
      <c r="Y7" s="300" t="s">
        <v>114</v>
      </c>
      <c r="Z7" s="300" t="s">
        <v>114</v>
      </c>
      <c r="AA7" s="300" t="s">
        <v>114</v>
      </c>
      <c r="AB7" s="300" t="s">
        <v>114</v>
      </c>
      <c r="AC7" s="300" t="s">
        <v>114</v>
      </c>
      <c r="AD7" s="300" t="s">
        <v>114</v>
      </c>
      <c r="AE7" s="300" t="s">
        <v>114</v>
      </c>
      <c r="AF7" s="300" t="s">
        <v>114</v>
      </c>
      <c r="AG7" s="300" t="s">
        <v>114</v>
      </c>
      <c r="AH7" s="300" t="s">
        <v>114</v>
      </c>
    </row>
    <row r="8" spans="1:36" ht="22.5" customHeight="1">
      <c r="A8" s="28">
        <v>21</v>
      </c>
      <c r="B8" s="3" t="s">
        <v>171</v>
      </c>
      <c r="C8" s="3" t="s">
        <v>212</v>
      </c>
      <c r="D8" s="239">
        <v>2287</v>
      </c>
      <c r="E8" s="300">
        <v>1.4969399999999999</v>
      </c>
      <c r="F8" s="300">
        <v>1.4602900000000001</v>
      </c>
      <c r="G8" s="300">
        <v>1.4446399999999999</v>
      </c>
      <c r="H8" s="300">
        <v>1.4359299999999999</v>
      </c>
      <c r="I8" s="300">
        <v>1.4182300000000001</v>
      </c>
      <c r="J8" s="300">
        <v>1.3945399999999999</v>
      </c>
      <c r="K8" s="300">
        <v>1.3801099999999999</v>
      </c>
      <c r="L8" s="300">
        <v>1.40954</v>
      </c>
      <c r="M8" s="300">
        <v>2.0602399999999998</v>
      </c>
      <c r="N8" s="300">
        <v>2.0806300000000002</v>
      </c>
      <c r="O8" s="300">
        <v>2.5871400000000002</v>
      </c>
      <c r="P8" s="300">
        <v>2.6620200000000001</v>
      </c>
      <c r="Q8" s="300">
        <v>2.8126000000000002</v>
      </c>
      <c r="R8" s="300">
        <v>1.9874700000000001</v>
      </c>
      <c r="S8" s="300">
        <v>1.5362800000000001</v>
      </c>
      <c r="T8" s="300">
        <v>3.1000999999999999</v>
      </c>
      <c r="U8" s="300">
        <v>3.0794000000000001</v>
      </c>
      <c r="V8" s="300">
        <v>3.1381000000000001</v>
      </c>
      <c r="W8" s="300">
        <v>3.1633100000000001</v>
      </c>
      <c r="X8" s="300">
        <v>3.3361200000000002</v>
      </c>
      <c r="Y8" s="300">
        <v>2.4181400000000002</v>
      </c>
      <c r="Z8" s="300">
        <v>1.6335900000000001</v>
      </c>
      <c r="AA8" s="300">
        <v>2.4501599999999999</v>
      </c>
      <c r="AB8" s="300">
        <v>2.64757</v>
      </c>
      <c r="AC8" s="300">
        <v>3.06725</v>
      </c>
      <c r="AD8" s="300">
        <v>3.2289400000000001</v>
      </c>
      <c r="AE8" s="300">
        <v>2.9926400000000002</v>
      </c>
      <c r="AF8" s="300">
        <v>2.6401599999999998</v>
      </c>
      <c r="AG8" s="300">
        <v>1.5922799999999999</v>
      </c>
      <c r="AH8" s="300">
        <v>2.3056199999999998</v>
      </c>
      <c r="AI8" s="71"/>
      <c r="AJ8" s="71"/>
    </row>
    <row r="9" spans="1:36" ht="22.5" customHeight="1">
      <c r="A9" s="28">
        <v>25</v>
      </c>
      <c r="B9" s="3" t="s">
        <v>175</v>
      </c>
      <c r="C9" s="3" t="s">
        <v>212</v>
      </c>
      <c r="D9" s="139">
        <v>2397</v>
      </c>
      <c r="E9" s="300" t="s">
        <v>114</v>
      </c>
      <c r="F9" s="300" t="s">
        <v>114</v>
      </c>
      <c r="G9" s="300" t="s">
        <v>114</v>
      </c>
      <c r="H9" s="300" t="s">
        <v>114</v>
      </c>
      <c r="I9" s="300" t="s">
        <v>114</v>
      </c>
      <c r="J9" s="300" t="s">
        <v>114</v>
      </c>
      <c r="K9" s="300" t="s">
        <v>114</v>
      </c>
      <c r="L9" s="300" t="s">
        <v>114</v>
      </c>
      <c r="M9" s="300" t="s">
        <v>114</v>
      </c>
      <c r="N9" s="300" t="s">
        <v>114</v>
      </c>
      <c r="O9" s="300" t="s">
        <v>114</v>
      </c>
      <c r="P9" s="300" t="s">
        <v>114</v>
      </c>
      <c r="Q9" s="300" t="s">
        <v>114</v>
      </c>
      <c r="R9" s="300" t="s">
        <v>114</v>
      </c>
      <c r="S9" s="300" t="s">
        <v>114</v>
      </c>
      <c r="T9" s="300" t="s">
        <v>114</v>
      </c>
      <c r="U9" s="300" t="s">
        <v>114</v>
      </c>
      <c r="V9" s="300" t="s">
        <v>114</v>
      </c>
      <c r="W9" s="300" t="s">
        <v>114</v>
      </c>
      <c r="X9" s="300" t="s">
        <v>114</v>
      </c>
      <c r="Y9" s="300" t="s">
        <v>114</v>
      </c>
      <c r="Z9" s="300" t="s">
        <v>114</v>
      </c>
      <c r="AA9" s="300" t="s">
        <v>114</v>
      </c>
      <c r="AB9" s="300" t="s">
        <v>114</v>
      </c>
      <c r="AC9" s="300" t="s">
        <v>114</v>
      </c>
      <c r="AD9" s="300" t="s">
        <v>114</v>
      </c>
      <c r="AE9" s="300" t="s">
        <v>114</v>
      </c>
      <c r="AF9" s="300" t="s">
        <v>114</v>
      </c>
      <c r="AG9" s="300" t="s">
        <v>114</v>
      </c>
      <c r="AH9" s="300" t="s">
        <v>114</v>
      </c>
    </row>
    <row r="10" spans="1:36" ht="22.5" customHeight="1">
      <c r="A10" s="28">
        <v>20</v>
      </c>
      <c r="B10" s="3" t="s">
        <v>170</v>
      </c>
      <c r="C10" s="3" t="s">
        <v>212</v>
      </c>
      <c r="D10" s="139">
        <v>2632</v>
      </c>
      <c r="E10" s="300">
        <v>0.93033999999999994</v>
      </c>
      <c r="F10" s="300">
        <v>1.5030600000000001</v>
      </c>
      <c r="G10" s="300">
        <v>0.89395000000000002</v>
      </c>
      <c r="H10" s="300">
        <v>0.77061999999999997</v>
      </c>
      <c r="I10" s="300">
        <v>0.60246</v>
      </c>
      <c r="J10" s="300">
        <v>0.80042999999999997</v>
      </c>
      <c r="K10" s="300">
        <v>0.63055000000000005</v>
      </c>
      <c r="L10" s="300">
        <v>1.03806</v>
      </c>
      <c r="M10" s="300">
        <v>1.6405700000000001</v>
      </c>
      <c r="N10" s="300">
        <v>1.9645300000000001</v>
      </c>
      <c r="O10" s="300">
        <v>2.44191</v>
      </c>
      <c r="P10" s="300">
        <v>2.1879900000000001</v>
      </c>
      <c r="Q10" s="300">
        <v>1.8535200000000001</v>
      </c>
      <c r="R10" s="300">
        <v>0.49369000000000002</v>
      </c>
      <c r="S10" s="300">
        <v>1.0556700000000001</v>
      </c>
      <c r="T10" s="300">
        <v>2.4529299999999998</v>
      </c>
      <c r="U10" s="300">
        <v>2.5516299999999998</v>
      </c>
      <c r="V10" s="300">
        <v>2.6141000000000001</v>
      </c>
      <c r="W10" s="300">
        <v>2.6206</v>
      </c>
      <c r="X10" s="300">
        <v>2.0442100000000001</v>
      </c>
      <c r="Y10" s="300">
        <v>0.39123999999999998</v>
      </c>
      <c r="Z10" s="300">
        <v>0.94623999999999997</v>
      </c>
      <c r="AA10" s="300">
        <v>1.92286</v>
      </c>
      <c r="AB10" s="300">
        <v>2.1951000000000001</v>
      </c>
      <c r="AC10" s="300">
        <v>2.48814</v>
      </c>
      <c r="AD10" s="300">
        <v>2.1145</v>
      </c>
      <c r="AE10" s="300">
        <v>2.33514</v>
      </c>
      <c r="AF10" s="300">
        <v>0.73699000000000003</v>
      </c>
      <c r="AG10" s="300">
        <v>0.87565000000000004</v>
      </c>
      <c r="AH10" s="300">
        <v>1.44655</v>
      </c>
      <c r="AI10" s="71"/>
      <c r="AJ10" s="71"/>
    </row>
    <row r="11" spans="1:36" ht="22.5" customHeight="1">
      <c r="A11" s="28">
        <v>17</v>
      </c>
      <c r="B11" s="3" t="s">
        <v>167</v>
      </c>
      <c r="C11" s="3" t="s">
        <v>212</v>
      </c>
      <c r="D11" s="139">
        <v>2654</v>
      </c>
      <c r="E11" s="300">
        <v>2.4113000000000002</v>
      </c>
      <c r="F11" s="300">
        <v>1.51772</v>
      </c>
      <c r="G11" s="300">
        <v>0.72136</v>
      </c>
      <c r="H11" s="300">
        <v>0.78851000000000004</v>
      </c>
      <c r="I11" s="300">
        <v>0.75444999999999995</v>
      </c>
      <c r="J11" s="300">
        <v>0.81445999999999996</v>
      </c>
      <c r="K11" s="300">
        <v>0.79990000000000006</v>
      </c>
      <c r="L11" s="300">
        <v>0.96211000000000002</v>
      </c>
      <c r="M11" s="300">
        <v>1.5436399999999999</v>
      </c>
      <c r="N11" s="300">
        <v>1.8692299999999999</v>
      </c>
      <c r="O11" s="300">
        <v>2.2634099999999999</v>
      </c>
      <c r="P11" s="300">
        <v>2.16737</v>
      </c>
      <c r="Q11" s="300">
        <v>1.95085</v>
      </c>
      <c r="R11" s="300">
        <v>0.84445999999999999</v>
      </c>
      <c r="S11" s="300">
        <v>1.77278</v>
      </c>
      <c r="T11" s="300" t="s">
        <v>114</v>
      </c>
      <c r="U11" s="300" t="s">
        <v>114</v>
      </c>
      <c r="V11" s="300" t="s">
        <v>114</v>
      </c>
      <c r="W11" s="300" t="s">
        <v>114</v>
      </c>
      <c r="X11" s="300" t="s">
        <v>114</v>
      </c>
      <c r="Y11" s="300" t="s">
        <v>114</v>
      </c>
      <c r="Z11" s="300" t="s">
        <v>114</v>
      </c>
      <c r="AA11" s="300" t="s">
        <v>114</v>
      </c>
      <c r="AB11" s="300" t="s">
        <v>114</v>
      </c>
      <c r="AC11" s="300" t="s">
        <v>114</v>
      </c>
      <c r="AD11" s="300" t="s">
        <v>114</v>
      </c>
      <c r="AE11" s="300" t="s">
        <v>114</v>
      </c>
      <c r="AF11" s="300" t="s">
        <v>114</v>
      </c>
      <c r="AG11" s="300" t="s">
        <v>114</v>
      </c>
      <c r="AH11" s="300" t="s">
        <v>114</v>
      </c>
      <c r="AI11" s="71"/>
      <c r="AJ11" s="71"/>
    </row>
    <row r="12" spans="1:36" ht="22.5" customHeight="1">
      <c r="A12" s="28">
        <v>47</v>
      </c>
      <c r="B12" s="3" t="s">
        <v>195</v>
      </c>
      <c r="C12" s="3" t="s">
        <v>217</v>
      </c>
      <c r="D12" s="139">
        <v>4441</v>
      </c>
      <c r="E12" s="300">
        <v>2.0506899999999999</v>
      </c>
      <c r="F12" s="300">
        <v>1.6791</v>
      </c>
      <c r="G12" s="300">
        <v>1.7067099999999999</v>
      </c>
      <c r="H12" s="300">
        <v>1.70343</v>
      </c>
      <c r="I12" s="300">
        <v>1.6617900000000001</v>
      </c>
      <c r="J12" s="300">
        <v>1.68421</v>
      </c>
      <c r="K12" s="300">
        <v>1.75346</v>
      </c>
      <c r="L12" s="300">
        <v>1.9733700000000001</v>
      </c>
      <c r="M12" s="300">
        <v>2.4364599999999998</v>
      </c>
      <c r="N12" s="300">
        <v>3.34944</v>
      </c>
      <c r="O12" s="300">
        <v>3.1029900000000001</v>
      </c>
      <c r="P12" s="300">
        <v>2.67096</v>
      </c>
      <c r="Q12" s="300">
        <v>2.00719</v>
      </c>
      <c r="R12" s="300">
        <v>2.3757100000000002</v>
      </c>
      <c r="S12" s="300">
        <v>2.9554900000000002</v>
      </c>
      <c r="T12" s="300">
        <v>3.31345</v>
      </c>
      <c r="U12" s="300">
        <v>3.5257499999999999</v>
      </c>
      <c r="V12" s="300">
        <v>3.5182899999999999</v>
      </c>
      <c r="W12" s="300">
        <v>2.4963700000000002</v>
      </c>
      <c r="X12" s="300">
        <v>1.3072299999999999</v>
      </c>
      <c r="Y12" s="300">
        <v>2.11029</v>
      </c>
      <c r="Z12" s="300">
        <v>2.0687899999999999</v>
      </c>
      <c r="AA12" s="300">
        <v>3.2022200000000001</v>
      </c>
      <c r="AB12" s="300">
        <v>3.6993</v>
      </c>
      <c r="AC12" s="300">
        <v>2.8309899999999999</v>
      </c>
      <c r="AD12" s="300">
        <v>3.2861899999999999</v>
      </c>
      <c r="AE12" s="300">
        <v>2.0326300000000002</v>
      </c>
      <c r="AF12" s="300">
        <v>2.05667</v>
      </c>
      <c r="AG12" s="300">
        <v>1.9739500000000001</v>
      </c>
      <c r="AH12" s="300">
        <v>2.4725799999999998</v>
      </c>
      <c r="AI12" s="71"/>
      <c r="AJ12" s="71"/>
    </row>
    <row r="13" spans="1:36" ht="22.5" customHeight="1">
      <c r="A13" s="28">
        <v>49</v>
      </c>
      <c r="B13" s="3" t="s">
        <v>197</v>
      </c>
      <c r="C13" s="3" t="s">
        <v>217</v>
      </c>
      <c r="D13" s="139">
        <v>4443</v>
      </c>
      <c r="E13" s="300">
        <v>2.5389699999999999</v>
      </c>
      <c r="F13" s="300">
        <v>1.5408500000000001</v>
      </c>
      <c r="G13" s="300">
        <v>1.47709</v>
      </c>
      <c r="H13" s="300">
        <v>1.8071299999999999</v>
      </c>
      <c r="I13" s="300">
        <v>2.1061299999999998</v>
      </c>
      <c r="J13" s="300">
        <v>1.7292700000000001</v>
      </c>
      <c r="K13" s="300">
        <v>1.62022</v>
      </c>
      <c r="L13" s="300">
        <v>2.2932299999999999</v>
      </c>
      <c r="M13" s="300">
        <v>3.2307299999999999</v>
      </c>
      <c r="N13" s="300">
        <v>4.1675500000000003</v>
      </c>
      <c r="O13" s="300">
        <v>3.3740899999999998</v>
      </c>
      <c r="P13" s="300">
        <v>3.2179000000000002</v>
      </c>
      <c r="Q13" s="300">
        <v>3.0991900000000001</v>
      </c>
      <c r="R13" s="300">
        <v>2.1984400000000002</v>
      </c>
      <c r="S13" s="300">
        <v>3.3256899999999998</v>
      </c>
      <c r="T13" s="300">
        <v>4.4752299999999998</v>
      </c>
      <c r="U13" s="300">
        <v>4.7603299999999997</v>
      </c>
      <c r="V13" s="300">
        <v>4.1839599999999999</v>
      </c>
      <c r="W13" s="300">
        <v>3.3508499999999999</v>
      </c>
      <c r="X13" s="300">
        <v>3.1412900000000001</v>
      </c>
      <c r="Y13" s="300">
        <v>3.9012699999999998</v>
      </c>
      <c r="Z13" s="300">
        <v>2.9007000000000001</v>
      </c>
      <c r="AA13" s="300">
        <v>3.81189</v>
      </c>
      <c r="AB13" s="300">
        <v>4.8500199999999998</v>
      </c>
      <c r="AC13" s="300">
        <v>3.9822899999999999</v>
      </c>
      <c r="AD13" s="300">
        <v>3.8935300000000002</v>
      </c>
      <c r="AE13" s="300">
        <v>3.8693300000000002</v>
      </c>
      <c r="AF13" s="300">
        <v>2.6805599999999998</v>
      </c>
      <c r="AG13" s="300">
        <v>2.3991500000000001</v>
      </c>
      <c r="AH13" s="300">
        <v>2.8191899999999999</v>
      </c>
      <c r="AI13" s="71"/>
      <c r="AJ13" s="71"/>
    </row>
    <row r="14" spans="1:36" ht="22.5" customHeight="1">
      <c r="A14" s="28">
        <v>43</v>
      </c>
      <c r="B14" s="3" t="s">
        <v>192</v>
      </c>
      <c r="C14" s="3" t="s">
        <v>216</v>
      </c>
      <c r="D14" s="139">
        <v>23015</v>
      </c>
      <c r="E14" s="300">
        <v>1.4669639999999999</v>
      </c>
      <c r="F14" s="300">
        <v>0.94624350000000002</v>
      </c>
      <c r="G14" s="300">
        <v>0.98943999999999999</v>
      </c>
      <c r="H14" s="300">
        <v>0.96831210000000001</v>
      </c>
      <c r="I14" s="300">
        <v>0.95266269999999997</v>
      </c>
      <c r="J14" s="300">
        <v>0.67826640000000005</v>
      </c>
      <c r="K14" s="300">
        <v>1.0077750000000001</v>
      </c>
      <c r="L14" s="300">
        <v>1.080473</v>
      </c>
      <c r="M14" s="300">
        <v>1.4535830000000001</v>
      </c>
      <c r="N14" s="300">
        <v>2.174582</v>
      </c>
      <c r="O14" s="300">
        <v>1.751031</v>
      </c>
      <c r="P14" s="300">
        <v>1.5276179999999999</v>
      </c>
      <c r="Q14" s="300">
        <v>0.84117350000000002</v>
      </c>
      <c r="R14" s="300">
        <v>1.4121030000000001</v>
      </c>
      <c r="S14" s="300">
        <v>1.8337239999999999</v>
      </c>
      <c r="T14" s="300">
        <v>2.2955540000000001</v>
      </c>
      <c r="U14" s="300">
        <v>2.1791</v>
      </c>
      <c r="V14" s="300">
        <v>2.242944</v>
      </c>
      <c r="W14" s="300">
        <v>1.790835</v>
      </c>
      <c r="X14" s="300">
        <v>0.79802499999999998</v>
      </c>
      <c r="Y14" s="300">
        <v>1.2915620000000001</v>
      </c>
      <c r="Z14" s="300">
        <v>1.4131</v>
      </c>
      <c r="AA14" s="300">
        <v>2.1341299999999999</v>
      </c>
      <c r="AB14" s="300">
        <v>2.4399690000000001</v>
      </c>
      <c r="AC14" s="300">
        <v>1.6498280000000001</v>
      </c>
      <c r="AD14" s="300">
        <v>2.122871</v>
      </c>
      <c r="AE14" s="300">
        <v>0.96576790000000001</v>
      </c>
      <c r="AF14" s="300">
        <v>1.1273010000000001</v>
      </c>
      <c r="AG14" s="300">
        <v>1.1058319999999999</v>
      </c>
      <c r="AH14" s="300">
        <v>1.343815</v>
      </c>
      <c r="AI14" s="71"/>
      <c r="AJ14" s="71"/>
    </row>
    <row r="15" spans="1:36" ht="22.5" customHeight="1">
      <c r="A15" s="28">
        <v>13</v>
      </c>
      <c r="B15" s="3" t="s">
        <v>164</v>
      </c>
      <c r="C15" s="3" t="s">
        <v>211</v>
      </c>
      <c r="D15" s="139">
        <v>24722</v>
      </c>
      <c r="E15" s="300">
        <v>2.7850549999999998</v>
      </c>
      <c r="F15" s="300">
        <v>2.784011</v>
      </c>
      <c r="G15" s="300">
        <v>2.7547440000000001</v>
      </c>
      <c r="H15" s="300">
        <v>2.6980050000000002</v>
      </c>
      <c r="I15" s="300">
        <v>2.6979989999999998</v>
      </c>
      <c r="J15" s="300">
        <v>2.7215980000000002</v>
      </c>
      <c r="K15" s="300">
        <v>2.6681020000000002</v>
      </c>
      <c r="L15" s="300">
        <v>2.5386649999999999</v>
      </c>
      <c r="M15" s="300">
        <v>2.421592</v>
      </c>
      <c r="N15" s="300">
        <v>-0.34509380000000001</v>
      </c>
      <c r="O15" s="300">
        <v>-1.244926</v>
      </c>
      <c r="P15" s="300">
        <v>-0.6634215</v>
      </c>
      <c r="Q15" s="300">
        <v>-2.2349579999999998</v>
      </c>
      <c r="R15" s="300">
        <v>-4.5202229999999997</v>
      </c>
      <c r="S15" s="300">
        <v>-3.9375309999999999</v>
      </c>
      <c r="T15" s="300">
        <v>-4.8929</v>
      </c>
      <c r="U15" s="300">
        <v>-3.9859939999999998</v>
      </c>
      <c r="V15" s="300">
        <v>-4.2274289999999999</v>
      </c>
      <c r="W15" s="300">
        <v>-3.8634140000000001</v>
      </c>
      <c r="X15" s="300">
        <v>-2.977563</v>
      </c>
      <c r="Y15" s="300">
        <v>-1.0874999999999999</v>
      </c>
      <c r="Z15" s="300">
        <v>-3.1064929999999999</v>
      </c>
      <c r="AA15" s="300">
        <v>-4.6470120000000001</v>
      </c>
      <c r="AB15" s="300">
        <v>-5.8710250000000004</v>
      </c>
      <c r="AC15" s="300">
        <v>-3.888671</v>
      </c>
      <c r="AD15" s="300">
        <v>-5.7980790000000004</v>
      </c>
      <c r="AE15" s="300">
        <v>-4.838692</v>
      </c>
      <c r="AF15" s="300">
        <v>-1.25657</v>
      </c>
      <c r="AG15" s="300">
        <v>-2.1972260000000001</v>
      </c>
      <c r="AH15" s="300">
        <v>-4.0034349999999996</v>
      </c>
      <c r="AI15" s="71"/>
      <c r="AJ15" s="71"/>
    </row>
    <row r="16" spans="1:36" ht="22.5" customHeight="1">
      <c r="A16" s="28">
        <v>44</v>
      </c>
      <c r="B16" s="3" t="s">
        <v>193</v>
      </c>
      <c r="C16" s="3" t="s">
        <v>216</v>
      </c>
      <c r="D16" s="139">
        <v>26048</v>
      </c>
      <c r="E16" s="300">
        <v>1.151915</v>
      </c>
      <c r="F16" s="300">
        <v>0.85770299999999999</v>
      </c>
      <c r="G16" s="300">
        <v>0.86523329999999998</v>
      </c>
      <c r="H16" s="300">
        <v>0.85651390000000005</v>
      </c>
      <c r="I16" s="300">
        <v>0.84895010000000004</v>
      </c>
      <c r="J16" s="300">
        <v>0.88378190000000001</v>
      </c>
      <c r="K16" s="300">
        <v>0.98492150000000001</v>
      </c>
      <c r="L16" s="300">
        <v>0.97419619999999996</v>
      </c>
      <c r="M16" s="300">
        <v>1.3621650000000001</v>
      </c>
      <c r="N16" s="300">
        <v>1.782619</v>
      </c>
      <c r="O16" s="300">
        <v>1.5217719999999999</v>
      </c>
      <c r="P16" s="300">
        <v>1.3854219999999999</v>
      </c>
      <c r="Q16" s="300">
        <v>1.348994</v>
      </c>
      <c r="R16" s="300">
        <v>1.263307</v>
      </c>
      <c r="S16" s="300">
        <v>1.5515429999999999</v>
      </c>
      <c r="T16" s="300">
        <v>1.8113859999999999</v>
      </c>
      <c r="U16" s="300">
        <v>1.816281</v>
      </c>
      <c r="V16" s="300">
        <v>1.797237</v>
      </c>
      <c r="W16" s="300">
        <v>1.5451589999999999</v>
      </c>
      <c r="X16" s="300">
        <v>1.3140719999999999</v>
      </c>
      <c r="Y16" s="300">
        <v>1.3362989999999999</v>
      </c>
      <c r="Z16" s="300">
        <v>1.282003</v>
      </c>
      <c r="AA16" s="300">
        <v>1.7176279999999999</v>
      </c>
      <c r="AB16" s="300">
        <v>2.015968</v>
      </c>
      <c r="AC16" s="300">
        <v>1.525442</v>
      </c>
      <c r="AD16" s="300">
        <v>1.747018</v>
      </c>
      <c r="AE16" s="300">
        <v>1.507053</v>
      </c>
      <c r="AF16" s="300">
        <v>1.05935</v>
      </c>
      <c r="AG16" s="300">
        <v>0.91879670000000002</v>
      </c>
      <c r="AH16" s="300">
        <v>1.2807170000000001</v>
      </c>
      <c r="AI16" s="71"/>
      <c r="AJ16" s="71"/>
    </row>
    <row r="17" spans="1:36" ht="22.5" customHeight="1">
      <c r="A17" s="28">
        <v>50</v>
      </c>
      <c r="B17" s="3" t="s">
        <v>64</v>
      </c>
      <c r="C17" s="3" t="s">
        <v>211</v>
      </c>
      <c r="D17" s="139">
        <v>26252</v>
      </c>
      <c r="E17" s="300">
        <v>3.2395179999999999</v>
      </c>
      <c r="F17" s="300">
        <v>4.4310359999999998</v>
      </c>
      <c r="G17" s="300">
        <v>3.4365299999999999</v>
      </c>
      <c r="H17" s="300">
        <v>3.4767570000000001</v>
      </c>
      <c r="I17" s="300">
        <v>3.5259580000000001</v>
      </c>
      <c r="J17" s="300">
        <v>3.5199319999999998</v>
      </c>
      <c r="K17" s="300">
        <v>3.4283480000000002</v>
      </c>
      <c r="L17" s="300">
        <v>3.0329730000000001</v>
      </c>
      <c r="M17" s="300">
        <v>3.7101160000000002</v>
      </c>
      <c r="N17" s="300">
        <v>5.1624869999999996</v>
      </c>
      <c r="O17" s="300">
        <v>7.3118359999999996</v>
      </c>
      <c r="P17" s="300">
        <v>6.2104330000000001</v>
      </c>
      <c r="Q17" s="300">
        <v>5.351845</v>
      </c>
      <c r="R17" s="300">
        <v>5.0871060000000003</v>
      </c>
      <c r="S17" s="300">
        <v>3.9987789999999999</v>
      </c>
      <c r="T17" s="300">
        <v>6.5883859999999999</v>
      </c>
      <c r="U17" s="300">
        <v>7.0643339999999997</v>
      </c>
      <c r="V17" s="300">
        <v>7.2668290000000004</v>
      </c>
      <c r="W17" s="300">
        <v>7.3010349999999997</v>
      </c>
      <c r="X17" s="300">
        <v>6.2345660000000001</v>
      </c>
      <c r="Y17" s="300">
        <v>4.9171810000000002</v>
      </c>
      <c r="Z17" s="300">
        <v>4.2520790000000002</v>
      </c>
      <c r="AA17" s="300">
        <v>5.1862380000000003</v>
      </c>
      <c r="AB17" s="300">
        <v>7.1518040000000003</v>
      </c>
      <c r="AC17" s="300">
        <v>7.8550050000000002</v>
      </c>
      <c r="AD17" s="300">
        <v>4.946237</v>
      </c>
      <c r="AE17" s="300">
        <v>6.2443309999999999</v>
      </c>
      <c r="AF17" s="300">
        <v>6.1128790000000004</v>
      </c>
      <c r="AG17" s="300">
        <v>4.2585350000000002</v>
      </c>
      <c r="AH17" s="300">
        <v>4.742807</v>
      </c>
      <c r="AI17" s="71"/>
      <c r="AJ17" s="71"/>
    </row>
    <row r="18" spans="1:36" ht="22.5" customHeight="1">
      <c r="A18" s="28">
        <v>38</v>
      </c>
      <c r="B18" s="3" t="s">
        <v>187</v>
      </c>
      <c r="C18" s="3" t="s">
        <v>211</v>
      </c>
      <c r="D18" s="139">
        <v>35591</v>
      </c>
      <c r="E18" s="300">
        <v>1.133208</v>
      </c>
      <c r="F18" s="300">
        <v>1.509533</v>
      </c>
      <c r="G18" s="300">
        <v>0.82645559999999996</v>
      </c>
      <c r="H18" s="300">
        <v>1.0427139999999999</v>
      </c>
      <c r="I18" s="300">
        <v>1.1044</v>
      </c>
      <c r="J18" s="300">
        <v>1.0824659999999999</v>
      </c>
      <c r="K18" s="300">
        <v>1.0127139999999999</v>
      </c>
      <c r="L18" s="300">
        <v>0.96441460000000001</v>
      </c>
      <c r="M18" s="300">
        <v>1.1971830000000001</v>
      </c>
      <c r="N18" s="300">
        <v>1.5909819999999999</v>
      </c>
      <c r="O18" s="300">
        <v>2.364331</v>
      </c>
      <c r="P18" s="300">
        <v>1.9122520000000001</v>
      </c>
      <c r="Q18" s="300">
        <v>1.7174320000000001</v>
      </c>
      <c r="R18" s="300">
        <v>1.6394</v>
      </c>
      <c r="S18" s="300">
        <v>1.459012</v>
      </c>
      <c r="T18" s="300">
        <v>2.2339250000000002</v>
      </c>
      <c r="U18" s="300">
        <v>2.6140829999999999</v>
      </c>
      <c r="V18" s="300">
        <v>2.6936140000000002</v>
      </c>
      <c r="W18" s="300">
        <v>2.572247</v>
      </c>
      <c r="X18" s="300">
        <v>2.1966169999999998</v>
      </c>
      <c r="Y18" s="300">
        <v>1.4889540000000001</v>
      </c>
      <c r="Z18" s="300">
        <v>1.1654139999999999</v>
      </c>
      <c r="AA18" s="300">
        <v>2.4470450000000001</v>
      </c>
      <c r="AB18" s="300">
        <v>3.5611380000000001</v>
      </c>
      <c r="AC18" s="300">
        <v>3.5396580000000002</v>
      </c>
      <c r="AD18" s="300">
        <v>2.3172359999999999</v>
      </c>
      <c r="AE18" s="300">
        <v>2.761514</v>
      </c>
      <c r="AF18" s="300">
        <v>2.348617</v>
      </c>
      <c r="AG18" s="300">
        <v>1.416148</v>
      </c>
      <c r="AH18" s="300">
        <v>1.758769</v>
      </c>
      <c r="AI18" s="71"/>
      <c r="AJ18" s="71"/>
    </row>
    <row r="19" spans="1:36" ht="22.5" customHeight="1">
      <c r="A19" s="28">
        <v>2</v>
      </c>
      <c r="B19" s="3" t="s">
        <v>153</v>
      </c>
      <c r="C19" s="3" t="s">
        <v>207</v>
      </c>
      <c r="D19" s="139">
        <v>63841</v>
      </c>
      <c r="E19" s="300">
        <v>0.6568484</v>
      </c>
      <c r="F19" s="300">
        <v>0.48705929999999997</v>
      </c>
      <c r="G19" s="300">
        <v>0.4632365</v>
      </c>
      <c r="H19" s="300">
        <v>0.46328770000000002</v>
      </c>
      <c r="I19" s="300">
        <v>0.41647070000000003</v>
      </c>
      <c r="J19" s="300">
        <v>0.38835599999999998</v>
      </c>
      <c r="K19" s="300">
        <v>0.38571539999999999</v>
      </c>
      <c r="L19" s="300">
        <v>0.39559369999999999</v>
      </c>
      <c r="M19" s="300">
        <v>1.245579</v>
      </c>
      <c r="N19" s="300">
        <v>1.417197</v>
      </c>
      <c r="O19" s="300">
        <v>1.5504690000000001</v>
      </c>
      <c r="P19" s="300">
        <v>1.4898469999999999</v>
      </c>
      <c r="Q19" s="300">
        <v>1.2786960000000001</v>
      </c>
      <c r="R19" s="300">
        <v>1.235562</v>
      </c>
      <c r="S19" s="300">
        <v>1.4093009999999999</v>
      </c>
      <c r="T19" s="300">
        <v>1.2724549999999999</v>
      </c>
      <c r="U19" s="300">
        <v>1.4381919999999999</v>
      </c>
      <c r="V19" s="300">
        <v>1.696337</v>
      </c>
      <c r="W19" s="300">
        <v>1.739365</v>
      </c>
      <c r="X19" s="300">
        <v>1.5991649999999999</v>
      </c>
      <c r="Y19" s="300">
        <v>1.201735</v>
      </c>
      <c r="Z19" s="300">
        <v>1.6514310000000001</v>
      </c>
      <c r="AA19" s="300">
        <v>1.2334309999999999</v>
      </c>
      <c r="AB19" s="300">
        <v>1.3244279999999999</v>
      </c>
      <c r="AC19" s="300">
        <v>1.5660160000000001</v>
      </c>
      <c r="AD19" s="300">
        <v>1.616188</v>
      </c>
      <c r="AE19" s="300">
        <v>1.3191219999999999</v>
      </c>
      <c r="AF19" s="300">
        <v>1.218375</v>
      </c>
      <c r="AG19" s="300">
        <v>1.179081</v>
      </c>
      <c r="AH19" s="300">
        <v>1.234575</v>
      </c>
      <c r="AI19" s="71"/>
      <c r="AJ19" s="71"/>
    </row>
    <row r="20" spans="1:36" ht="22.5" customHeight="1">
      <c r="A20" s="28">
        <v>3</v>
      </c>
      <c r="B20" s="3" t="s">
        <v>154</v>
      </c>
      <c r="C20" s="3" t="s">
        <v>208</v>
      </c>
      <c r="D20" s="139">
        <v>94901</v>
      </c>
      <c r="E20" s="300">
        <v>4.7E-2</v>
      </c>
      <c r="F20" s="300">
        <v>5.0999999999999997E-2</v>
      </c>
      <c r="G20" s="300">
        <v>3.5000000000000003E-2</v>
      </c>
      <c r="H20" s="300">
        <v>4.3999999999999997E-2</v>
      </c>
      <c r="I20" s="300">
        <v>4.9000000000000002E-2</v>
      </c>
      <c r="J20" s="300">
        <v>5.0999999999999997E-2</v>
      </c>
      <c r="K20" s="300">
        <v>4.9000000000000002E-2</v>
      </c>
      <c r="L20" s="300">
        <v>0.42899999999999999</v>
      </c>
      <c r="M20" s="300">
        <v>0.999</v>
      </c>
      <c r="N20" s="300">
        <v>1.425</v>
      </c>
      <c r="O20" s="300">
        <v>1.2050000000000001</v>
      </c>
      <c r="P20" s="300">
        <v>0.88100000000000001</v>
      </c>
      <c r="Q20" s="300">
        <v>0.88200000000000001</v>
      </c>
      <c r="R20" s="300">
        <v>0.85399999999999998</v>
      </c>
      <c r="S20" s="300">
        <v>0.97799999999999998</v>
      </c>
      <c r="T20" s="300">
        <v>1.1599999999999999</v>
      </c>
      <c r="U20" s="300">
        <v>1.242</v>
      </c>
      <c r="V20" s="300">
        <v>1.304</v>
      </c>
      <c r="W20" s="300">
        <v>1.1259999999999999</v>
      </c>
      <c r="X20" s="300">
        <v>0.877</v>
      </c>
      <c r="Y20" s="300">
        <v>0.89800000000000002</v>
      </c>
      <c r="Z20" s="300">
        <v>0.80200000000000005</v>
      </c>
      <c r="AA20" s="300">
        <v>1.024</v>
      </c>
      <c r="AB20" s="300">
        <v>1.2430000000000001</v>
      </c>
      <c r="AC20" s="300">
        <v>0.99</v>
      </c>
      <c r="AD20" s="300">
        <v>1.1519999999999999</v>
      </c>
      <c r="AE20" s="300">
        <v>0.97899999999999998</v>
      </c>
      <c r="AF20" s="300">
        <v>0.77400000000000002</v>
      </c>
      <c r="AG20" s="300">
        <v>0.76600000000000001</v>
      </c>
      <c r="AH20" s="300">
        <v>0.79500000000000004</v>
      </c>
      <c r="AI20" s="71"/>
      <c r="AJ20" s="71"/>
    </row>
    <row r="21" spans="1:36" ht="22.5" customHeight="1">
      <c r="A21" s="28">
        <v>4</v>
      </c>
      <c r="B21" s="3" t="s">
        <v>155</v>
      </c>
      <c r="C21" s="3" t="s">
        <v>208</v>
      </c>
      <c r="D21" s="139">
        <v>165085</v>
      </c>
      <c r="E21" s="300" t="s">
        <v>114</v>
      </c>
      <c r="F21" s="300" t="s">
        <v>114</v>
      </c>
      <c r="G21" s="300" t="s">
        <v>114</v>
      </c>
      <c r="H21" s="300" t="s">
        <v>114</v>
      </c>
      <c r="I21" s="300" t="s">
        <v>114</v>
      </c>
      <c r="J21" s="300" t="s">
        <v>114</v>
      </c>
      <c r="K21" s="300" t="s">
        <v>114</v>
      </c>
      <c r="L21" s="300" t="s">
        <v>114</v>
      </c>
      <c r="M21" s="300" t="s">
        <v>114</v>
      </c>
      <c r="N21" s="300" t="s">
        <v>114</v>
      </c>
      <c r="O21" s="300" t="s">
        <v>114</v>
      </c>
      <c r="P21" s="300" t="s">
        <v>114</v>
      </c>
      <c r="Q21" s="300" t="s">
        <v>114</v>
      </c>
      <c r="R21" s="300" t="s">
        <v>114</v>
      </c>
      <c r="S21" s="300" t="s">
        <v>114</v>
      </c>
      <c r="T21" s="300" t="s">
        <v>114</v>
      </c>
      <c r="U21" s="300" t="s">
        <v>114</v>
      </c>
      <c r="V21" s="300" t="s">
        <v>114</v>
      </c>
      <c r="W21" s="300" t="s">
        <v>114</v>
      </c>
      <c r="X21" s="300" t="s">
        <v>114</v>
      </c>
      <c r="Y21" s="300" t="s">
        <v>114</v>
      </c>
      <c r="Z21" s="300" t="s">
        <v>114</v>
      </c>
      <c r="AA21" s="300" t="s">
        <v>114</v>
      </c>
      <c r="AB21" s="300" t="s">
        <v>114</v>
      </c>
      <c r="AC21" s="300" t="s">
        <v>114</v>
      </c>
      <c r="AD21" s="300" t="s">
        <v>114</v>
      </c>
      <c r="AE21" s="300" t="s">
        <v>114</v>
      </c>
      <c r="AF21" s="300" t="s">
        <v>114</v>
      </c>
      <c r="AG21" s="300" t="s">
        <v>114</v>
      </c>
      <c r="AH21" s="300" t="s">
        <v>114</v>
      </c>
      <c r="AI21" s="71"/>
      <c r="AJ21" s="71"/>
    </row>
    <row r="22" spans="1:36" ht="22.5" customHeight="1">
      <c r="A22" s="28">
        <v>19</v>
      </c>
      <c r="B22" s="3" t="s">
        <v>169</v>
      </c>
      <c r="C22" s="3" t="s">
        <v>208</v>
      </c>
      <c r="D22" s="139">
        <v>198246</v>
      </c>
      <c r="E22" s="300">
        <v>2.42</v>
      </c>
      <c r="F22" s="300">
        <v>2.423</v>
      </c>
      <c r="G22" s="300">
        <v>1.694</v>
      </c>
      <c r="H22" s="300">
        <v>0.45900000000000002</v>
      </c>
      <c r="I22" s="300">
        <v>0.52700000000000002</v>
      </c>
      <c r="J22" s="300">
        <v>0.90700000000000003</v>
      </c>
      <c r="K22" s="300">
        <v>1.31</v>
      </c>
      <c r="L22" s="300">
        <v>1.2569999999999999</v>
      </c>
      <c r="M22" s="300">
        <v>2.1749999999999998</v>
      </c>
      <c r="N22" s="300">
        <v>3.1589999999999998</v>
      </c>
      <c r="O22" s="300">
        <v>2.8580000000000001</v>
      </c>
      <c r="P22" s="300">
        <v>2.4350000000000001</v>
      </c>
      <c r="Q22" s="300">
        <v>2.3650000000000002</v>
      </c>
      <c r="R22" s="300">
        <v>1.8109999999999999</v>
      </c>
      <c r="S22" s="300">
        <v>2.8639999999999999</v>
      </c>
      <c r="T22" s="300">
        <v>3.2</v>
      </c>
      <c r="U22" s="300">
        <v>3.3919999999999999</v>
      </c>
      <c r="V22" s="300">
        <v>3.3740000000000001</v>
      </c>
      <c r="W22" s="300">
        <v>2.8860000000000001</v>
      </c>
      <c r="X22" s="300">
        <v>2.2309999999999999</v>
      </c>
      <c r="Y22" s="300">
        <v>2.2240000000000002</v>
      </c>
      <c r="Z22" s="300">
        <v>2.3069999999999999</v>
      </c>
      <c r="AA22" s="300">
        <v>2.9809999999999999</v>
      </c>
      <c r="AB22" s="300">
        <v>3.2709999999999999</v>
      </c>
      <c r="AC22" s="300">
        <v>2.6869999999999998</v>
      </c>
      <c r="AD22" s="300">
        <v>3.2170000000000001</v>
      </c>
      <c r="AE22" s="300">
        <v>2.5099999999999998</v>
      </c>
      <c r="AF22" s="300">
        <v>1.2190000000000001</v>
      </c>
      <c r="AG22" s="300">
        <v>1.542</v>
      </c>
      <c r="AH22" s="300">
        <v>2.4009999999999998</v>
      </c>
      <c r="AI22" s="71"/>
      <c r="AJ22" s="71"/>
    </row>
    <row r="23" spans="1:36" ht="22.5" customHeight="1">
      <c r="A23" s="28">
        <v>42</v>
      </c>
      <c r="B23" s="3" t="s">
        <v>191</v>
      </c>
      <c r="C23" s="3" t="s">
        <v>215</v>
      </c>
      <c r="D23" s="139">
        <v>467639</v>
      </c>
      <c r="E23" s="300">
        <v>7.2005159071367197</v>
      </c>
      <c r="F23" s="300">
        <v>1.8653826311263999</v>
      </c>
      <c r="G23" s="300">
        <v>1.7685812553740301</v>
      </c>
      <c r="H23" s="300">
        <v>1.7679019776440299</v>
      </c>
      <c r="I23" s="300">
        <v>1.76590713671539</v>
      </c>
      <c r="J23" s="300">
        <v>1.7971109200344</v>
      </c>
      <c r="K23" s="300">
        <v>1.94366294067068</v>
      </c>
      <c r="L23" s="300">
        <v>53931.318177128203</v>
      </c>
      <c r="M23" s="300" t="s">
        <v>114</v>
      </c>
      <c r="N23" s="300">
        <v>-53922.666156491898</v>
      </c>
      <c r="O23" s="300" t="s">
        <v>114</v>
      </c>
      <c r="P23" s="300" t="s">
        <v>114</v>
      </c>
      <c r="Q23" s="300">
        <v>-14369649.882441999</v>
      </c>
      <c r="R23" s="300" t="s">
        <v>114</v>
      </c>
      <c r="S23" s="300">
        <v>-14403101.600129001</v>
      </c>
      <c r="T23" s="300">
        <v>3.8530352536543502</v>
      </c>
      <c r="U23" s="300">
        <v>4.1020550300945899</v>
      </c>
      <c r="V23" s="300">
        <v>4.11039552880482</v>
      </c>
      <c r="W23" s="300">
        <v>2.8573860705073102</v>
      </c>
      <c r="X23" s="300">
        <v>0.70608770421324196</v>
      </c>
      <c r="Y23" s="300">
        <v>1.8490627687016301</v>
      </c>
      <c r="Z23" s="300">
        <v>2.8346603611350001</v>
      </c>
      <c r="AA23" s="300">
        <v>3.92375752364575</v>
      </c>
      <c r="AB23" s="300">
        <v>3.1950558899398098</v>
      </c>
      <c r="AC23" s="300">
        <v>2.28379191745486</v>
      </c>
      <c r="AD23" s="300">
        <v>2.7592089423903698</v>
      </c>
      <c r="AE23" s="300">
        <v>1.11955288048151</v>
      </c>
      <c r="AF23" s="300">
        <v>1.55430782459157</v>
      </c>
      <c r="AG23" s="300" t="s">
        <v>114</v>
      </c>
      <c r="AH23" s="300" t="s">
        <v>114</v>
      </c>
      <c r="AI23" s="71"/>
      <c r="AJ23" s="71"/>
    </row>
    <row r="24" spans="1:36" ht="22.5" customHeight="1">
      <c r="A24" s="28">
        <v>45</v>
      </c>
      <c r="B24" s="3" t="s">
        <v>249</v>
      </c>
      <c r="C24" s="3" t="s">
        <v>215</v>
      </c>
      <c r="D24" s="139">
        <v>475646</v>
      </c>
      <c r="E24" s="300">
        <v>1.1455030094583001</v>
      </c>
      <c r="F24" s="300">
        <v>0.83137575236457495</v>
      </c>
      <c r="G24" s="300">
        <v>0.908607050730869</v>
      </c>
      <c r="H24" s="300">
        <v>0.80544282029234804</v>
      </c>
      <c r="I24" s="300">
        <v>0.76674118658641499</v>
      </c>
      <c r="J24" s="300">
        <v>0.81355116079105805</v>
      </c>
      <c r="K24" s="300">
        <v>0.89355975924333697</v>
      </c>
      <c r="L24" s="300">
        <v>0.90912295786758401</v>
      </c>
      <c r="M24" s="300">
        <v>1.23900257953568</v>
      </c>
      <c r="N24" s="300">
        <v>1.7924677558039599</v>
      </c>
      <c r="O24" s="300">
        <v>1.6302149613069701</v>
      </c>
      <c r="P24" s="300">
        <v>1.39</v>
      </c>
      <c r="Q24" s="300">
        <v>1.33000859845228</v>
      </c>
      <c r="R24" s="300">
        <v>1.3412983662940701</v>
      </c>
      <c r="S24" s="300">
        <v>1.5676096302665501</v>
      </c>
      <c r="T24" s="300">
        <v>1.8299398108340501</v>
      </c>
      <c r="U24" s="300">
        <v>1.8995872742906299</v>
      </c>
      <c r="V24" s="300">
        <v>1.9337489251934701</v>
      </c>
      <c r="W24" s="300">
        <v>1.73356835769562</v>
      </c>
      <c r="X24" s="300">
        <v>1.3958555460017199</v>
      </c>
      <c r="Y24" s="300">
        <v>1.3752622527945</v>
      </c>
      <c r="Z24" s="300">
        <v>1.38106620808255</v>
      </c>
      <c r="AA24" s="300">
        <v>1.8551418744626</v>
      </c>
      <c r="AB24" s="300">
        <v>2.0368701633705899</v>
      </c>
      <c r="AC24" s="300">
        <v>1.61592433361995</v>
      </c>
      <c r="AD24" s="300">
        <v>1.8683319002579599</v>
      </c>
      <c r="AE24" s="300">
        <v>1.6836285468615699</v>
      </c>
      <c r="AF24" s="300">
        <v>1.2628374892519401</v>
      </c>
      <c r="AG24" s="300">
        <v>1.10214961306965</v>
      </c>
      <c r="AH24" s="300">
        <v>1.3301461736887401</v>
      </c>
      <c r="AI24" s="71"/>
      <c r="AJ24" s="71"/>
    </row>
    <row r="25" spans="1:36" ht="22.5" customHeight="1">
      <c r="A25" s="28">
        <v>14</v>
      </c>
      <c r="B25" s="3" t="s">
        <v>165</v>
      </c>
      <c r="C25" s="3" t="s">
        <v>209</v>
      </c>
      <c r="D25" s="139">
        <v>803442</v>
      </c>
      <c r="E25" s="300">
        <v>0</v>
      </c>
      <c r="F25" s="300">
        <v>0</v>
      </c>
      <c r="G25" s="300">
        <v>0</v>
      </c>
      <c r="H25" s="300">
        <v>0</v>
      </c>
      <c r="I25" s="300">
        <v>0</v>
      </c>
      <c r="J25" s="300">
        <v>0</v>
      </c>
      <c r="K25" s="300">
        <v>0</v>
      </c>
      <c r="L25" s="300">
        <v>0</v>
      </c>
      <c r="M25" s="300">
        <v>0</v>
      </c>
      <c r="N25" s="300">
        <v>1.7063150855068301</v>
      </c>
      <c r="O25" s="300">
        <v>2.6688640489156401</v>
      </c>
      <c r="P25" s="300">
        <v>2.9153530142352202</v>
      </c>
      <c r="Q25" s="300">
        <v>2.4861469379956098</v>
      </c>
      <c r="R25" s="300">
        <v>4.69045571797077</v>
      </c>
      <c r="S25" s="300">
        <v>4.0161937517913504</v>
      </c>
      <c r="T25" s="300">
        <v>2.2816948504824701</v>
      </c>
      <c r="U25" s="300">
        <v>2.0973058182860398</v>
      </c>
      <c r="V25" s="300">
        <v>1.75503964841884</v>
      </c>
      <c r="W25" s="300">
        <v>1.46723034298271</v>
      </c>
      <c r="X25" s="300">
        <v>0.49154485525938701</v>
      </c>
      <c r="Y25" s="300">
        <v>0.96995318620426096</v>
      </c>
      <c r="Z25" s="300">
        <v>1.42591000286615</v>
      </c>
      <c r="AA25" s="300">
        <v>1.83863571223846</v>
      </c>
      <c r="AB25" s="300">
        <v>2.01227667908665</v>
      </c>
      <c r="AC25" s="300">
        <v>1.45839304480749</v>
      </c>
      <c r="AD25" s="300">
        <v>1.7944492213623799</v>
      </c>
      <c r="AE25" s="300">
        <v>0.54934556224324105</v>
      </c>
      <c r="AF25" s="300">
        <v>0.88564058469475504</v>
      </c>
      <c r="AG25" s="300">
        <v>1.2857074615458099</v>
      </c>
      <c r="AH25" s="300">
        <v>1.73139390465272</v>
      </c>
    </row>
    <row r="26" spans="1:36" ht="33.75" customHeight="1">
      <c r="A26" s="28">
        <v>32</v>
      </c>
      <c r="B26" s="3" t="s">
        <v>181</v>
      </c>
      <c r="C26" s="3" t="s">
        <v>209</v>
      </c>
      <c r="D26" s="139">
        <v>902360</v>
      </c>
      <c r="E26" s="300">
        <v>3.4233782363618999</v>
      </c>
      <c r="F26" s="300">
        <v>2.9241903124104298</v>
      </c>
      <c r="G26" s="300">
        <v>2.6846278780930599</v>
      </c>
      <c r="H26" s="300">
        <v>2.7135282315849798</v>
      </c>
      <c r="I26" s="300">
        <v>2.7073182382726699</v>
      </c>
      <c r="J26" s="300">
        <v>2.8267411865864198</v>
      </c>
      <c r="K26" s="300">
        <v>1.7882392280500601</v>
      </c>
      <c r="L26" s="300">
        <v>2.97052641635617</v>
      </c>
      <c r="M26" s="300">
        <v>3.6175599503200502</v>
      </c>
      <c r="N26" s="300">
        <v>4.4582975064488402</v>
      </c>
      <c r="O26" s="300">
        <v>4.1067163466131698</v>
      </c>
      <c r="P26" s="300">
        <v>3.9361803764211301</v>
      </c>
      <c r="Q26" s="300">
        <v>3.9985191554409099</v>
      </c>
      <c r="R26" s="300">
        <v>3.03405942485908</v>
      </c>
      <c r="S26" s="300">
        <v>4.1315563198624297</v>
      </c>
      <c r="T26" s="300">
        <v>4.8457055507786402</v>
      </c>
      <c r="U26" s="300">
        <v>5.2180663036209101</v>
      </c>
      <c r="V26" s="300">
        <v>5.17220789146843</v>
      </c>
      <c r="W26" s="300">
        <v>4.0663513900831196</v>
      </c>
      <c r="X26" s="300">
        <v>2.7921085315754302</v>
      </c>
      <c r="Y26" s="300">
        <v>0.73779497468233501</v>
      </c>
      <c r="Z26" s="300">
        <v>3.3481417789242398</v>
      </c>
      <c r="AA26" s="300">
        <v>5.9049871023215799</v>
      </c>
      <c r="AB26" s="300">
        <v>6.2212190694563896</v>
      </c>
      <c r="AC26" s="300">
        <v>2.9659883443202499</v>
      </c>
      <c r="AD26" s="300">
        <v>2.6533390656348499</v>
      </c>
      <c r="AE26" s="300">
        <v>5.9004490302856603</v>
      </c>
      <c r="AF26" s="300">
        <v>4.7355975924333604</v>
      </c>
      <c r="AG26" s="300">
        <v>4.2478742715200202</v>
      </c>
      <c r="AH26" s="300">
        <v>5.3355784847616299</v>
      </c>
      <c r="AI26" s="71"/>
      <c r="AJ26" s="71"/>
    </row>
    <row r="27" spans="1:36" ht="22.5" customHeight="1">
      <c r="A27" s="28">
        <v>5</v>
      </c>
      <c r="B27" s="3" t="s">
        <v>156</v>
      </c>
      <c r="C27" s="3" t="s">
        <v>209</v>
      </c>
      <c r="D27" s="139">
        <v>904035</v>
      </c>
      <c r="E27" s="300">
        <v>4.9078054839017904</v>
      </c>
      <c r="F27" s="300">
        <v>3.9889653195758101</v>
      </c>
      <c r="G27" s="300">
        <v>3.92591000286615</v>
      </c>
      <c r="H27" s="300">
        <v>3.8922327314416698</v>
      </c>
      <c r="I27" s="300">
        <v>3.7145313843508201</v>
      </c>
      <c r="J27" s="300">
        <v>3.82583357217923</v>
      </c>
      <c r="K27" s="300">
        <v>4.1255851724467396</v>
      </c>
      <c r="L27" s="300">
        <v>3.9187446259673302</v>
      </c>
      <c r="M27" s="300">
        <v>5.1385306200439498</v>
      </c>
      <c r="N27" s="300">
        <v>6.6153147988917604</v>
      </c>
      <c r="O27" s="300">
        <v>5.9009267220789203</v>
      </c>
      <c r="P27" s="300">
        <v>5.2665520206362899</v>
      </c>
      <c r="Q27" s="300">
        <v>5.4831852488774304</v>
      </c>
      <c r="R27" s="300">
        <v>5.9565778159931204</v>
      </c>
      <c r="S27" s="300">
        <v>6.4208942390369703</v>
      </c>
      <c r="T27" s="300">
        <v>7.9031718735072101</v>
      </c>
      <c r="U27" s="300">
        <v>7.8785707461545798</v>
      </c>
      <c r="V27" s="300">
        <v>8.2019680901882097</v>
      </c>
      <c r="W27" s="300">
        <v>6.39748734116748</v>
      </c>
      <c r="X27" s="300">
        <v>5.2560428011846803</v>
      </c>
      <c r="Y27" s="300">
        <v>5.4631221935607197</v>
      </c>
      <c r="Z27" s="300">
        <v>5.9334097640202597</v>
      </c>
      <c r="AA27" s="300">
        <v>7.4866246297888601</v>
      </c>
      <c r="AB27" s="300">
        <v>9.4501767459635104</v>
      </c>
      <c r="AC27" s="300">
        <v>7.4847138626158403</v>
      </c>
      <c r="AD27" s="300">
        <v>7.8346231011751204</v>
      </c>
      <c r="AE27" s="300">
        <v>6.68577433839687</v>
      </c>
      <c r="AF27" s="300">
        <v>5.6157447215056902</v>
      </c>
      <c r="AG27" s="300">
        <v>4.8163275054934598</v>
      </c>
      <c r="AH27" s="300">
        <v>5.66303620903793</v>
      </c>
      <c r="AI27" s="71"/>
      <c r="AJ27" s="71"/>
    </row>
    <row r="28" spans="1:36" ht="22.5" customHeight="1">
      <c r="A28" s="28">
        <v>35</v>
      </c>
      <c r="B28" s="30" t="s">
        <v>184</v>
      </c>
      <c r="C28" s="3" t="s">
        <v>209</v>
      </c>
      <c r="D28" s="139">
        <v>1006181</v>
      </c>
      <c r="E28" s="300" t="s">
        <v>114</v>
      </c>
      <c r="F28" s="300" t="s">
        <v>114</v>
      </c>
      <c r="G28" s="300" t="s">
        <v>114</v>
      </c>
      <c r="H28" s="300" t="s">
        <v>114</v>
      </c>
      <c r="I28" s="300" t="s">
        <v>114</v>
      </c>
      <c r="J28" s="300" t="s">
        <v>114</v>
      </c>
      <c r="K28" s="300" t="s">
        <v>114</v>
      </c>
      <c r="L28" s="300" t="s">
        <v>114</v>
      </c>
      <c r="M28" s="300" t="s">
        <v>114</v>
      </c>
      <c r="N28" s="300" t="s">
        <v>114</v>
      </c>
      <c r="O28" s="300" t="s">
        <v>114</v>
      </c>
      <c r="P28" s="300" t="s">
        <v>114</v>
      </c>
      <c r="Q28" s="300" t="s">
        <v>114</v>
      </c>
      <c r="R28" s="300" t="s">
        <v>114</v>
      </c>
      <c r="S28" s="300" t="s">
        <v>114</v>
      </c>
      <c r="T28" s="300" t="s">
        <v>114</v>
      </c>
      <c r="U28" s="300" t="s">
        <v>114</v>
      </c>
      <c r="V28" s="300" t="s">
        <v>114</v>
      </c>
      <c r="W28" s="300" t="s">
        <v>114</v>
      </c>
      <c r="X28" s="300" t="s">
        <v>114</v>
      </c>
      <c r="Y28" s="300" t="s">
        <v>114</v>
      </c>
      <c r="Z28" s="300" t="s">
        <v>114</v>
      </c>
      <c r="AA28" s="300" t="s">
        <v>114</v>
      </c>
      <c r="AB28" s="300" t="s">
        <v>114</v>
      </c>
      <c r="AC28" s="300" t="s">
        <v>114</v>
      </c>
      <c r="AD28" s="300" t="s">
        <v>114</v>
      </c>
      <c r="AE28" s="300" t="s">
        <v>114</v>
      </c>
      <c r="AF28" s="300" t="s">
        <v>114</v>
      </c>
      <c r="AG28" s="300" t="s">
        <v>114</v>
      </c>
      <c r="AH28" s="300" t="s">
        <v>114</v>
      </c>
    </row>
    <row r="29" spans="1:36" ht="22.5" customHeight="1">
      <c r="A29" s="28">
        <v>10</v>
      </c>
      <c r="B29" s="3" t="s">
        <v>161</v>
      </c>
      <c r="C29" s="3" t="s">
        <v>210</v>
      </c>
      <c r="D29" s="139">
        <v>1100333</v>
      </c>
      <c r="E29" s="300">
        <v>0.63676999999999995</v>
      </c>
      <c r="F29" s="300">
        <v>0.42207</v>
      </c>
      <c r="G29" s="300">
        <v>0.42648000000000003</v>
      </c>
      <c r="H29" s="300">
        <v>0.42697000000000002</v>
      </c>
      <c r="I29" s="300">
        <v>0.42642000000000002</v>
      </c>
      <c r="J29" s="300">
        <v>0.42398000000000002</v>
      </c>
      <c r="K29" s="300">
        <v>0.56894999999999996</v>
      </c>
      <c r="L29" s="300">
        <v>0.78956999999999999</v>
      </c>
      <c r="M29" s="300">
        <v>0.88773999999999997</v>
      </c>
      <c r="N29" s="300">
        <v>0.98817999999999995</v>
      </c>
      <c r="O29" s="300">
        <v>1.00589</v>
      </c>
      <c r="P29" s="300">
        <v>1.00743</v>
      </c>
      <c r="Q29" s="300">
        <v>0.45713999999999999</v>
      </c>
      <c r="R29" s="300">
        <v>0.71708000000000005</v>
      </c>
      <c r="S29" s="300">
        <v>0.99926000000000004</v>
      </c>
      <c r="T29" s="300">
        <v>1.1124799999999999</v>
      </c>
      <c r="U29" s="300">
        <v>1.18028</v>
      </c>
      <c r="V29" s="300">
        <v>1.15913</v>
      </c>
      <c r="W29" s="300">
        <v>1.0527500000000001</v>
      </c>
      <c r="X29" s="300">
        <v>0.51192000000000004</v>
      </c>
      <c r="Y29" s="300">
        <v>0.76004000000000005</v>
      </c>
      <c r="Z29" s="300">
        <v>0.99924999999999997</v>
      </c>
      <c r="AA29" s="300">
        <v>1.07799</v>
      </c>
      <c r="AB29" s="300">
        <v>1.43381</v>
      </c>
      <c r="AC29" s="300">
        <v>1.1967099999999999</v>
      </c>
      <c r="AD29" s="300">
        <v>1.28538</v>
      </c>
      <c r="AE29" s="300">
        <v>0.52793000000000001</v>
      </c>
      <c r="AF29" s="300">
        <v>0.71899999999999997</v>
      </c>
      <c r="AG29" s="300">
        <v>0.85026999999999997</v>
      </c>
      <c r="AH29" s="300">
        <v>0.92171999999999998</v>
      </c>
      <c r="AI29" s="71"/>
      <c r="AJ29" s="71"/>
    </row>
    <row r="30" spans="1:36" ht="22.5" customHeight="1">
      <c r="A30" s="28">
        <v>24</v>
      </c>
      <c r="B30" s="3" t="s">
        <v>174</v>
      </c>
      <c r="C30" s="3" t="s">
        <v>210</v>
      </c>
      <c r="D30" s="139">
        <v>1100358</v>
      </c>
      <c r="E30" s="300">
        <v>0.90946000000000005</v>
      </c>
      <c r="F30" s="300">
        <v>0.79879999999999995</v>
      </c>
      <c r="G30" s="300">
        <v>0.80042999999999997</v>
      </c>
      <c r="H30" s="300">
        <v>0.78420999999999996</v>
      </c>
      <c r="I30" s="300">
        <v>0.77644999999999997</v>
      </c>
      <c r="J30" s="300">
        <v>0.79059000000000001</v>
      </c>
      <c r="K30" s="300">
        <v>0.87475000000000003</v>
      </c>
      <c r="L30" s="300">
        <v>1.11622</v>
      </c>
      <c r="M30" s="300">
        <v>1.41553</v>
      </c>
      <c r="N30" s="300">
        <v>1.7851399999999999</v>
      </c>
      <c r="O30" s="300">
        <v>1.6351899999999999</v>
      </c>
      <c r="P30" s="300">
        <v>1.46116</v>
      </c>
      <c r="Q30" s="300">
        <v>1.43946</v>
      </c>
      <c r="R30" s="300">
        <v>1.4403999999999999</v>
      </c>
      <c r="S30" s="300">
        <v>1.7054199999999999</v>
      </c>
      <c r="T30" s="300">
        <v>2.0167299999999999</v>
      </c>
      <c r="U30" s="300">
        <v>2.1509399999999999</v>
      </c>
      <c r="V30" s="300">
        <v>2.2335600000000002</v>
      </c>
      <c r="W30" s="300">
        <v>1.7254100000000001</v>
      </c>
      <c r="X30" s="300">
        <v>1.34755</v>
      </c>
      <c r="Y30" s="300">
        <v>1.4364399999999999</v>
      </c>
      <c r="Z30" s="300">
        <v>1.3319099999999999</v>
      </c>
      <c r="AA30" s="300">
        <v>1.8736600000000001</v>
      </c>
      <c r="AB30" s="300">
        <v>2.13951</v>
      </c>
      <c r="AC30" s="300">
        <v>1.6898</v>
      </c>
      <c r="AD30" s="300">
        <v>2.38775</v>
      </c>
      <c r="AE30" s="300">
        <v>2.1153900000000001</v>
      </c>
      <c r="AF30" s="300">
        <v>1.3828800000000001</v>
      </c>
      <c r="AG30" s="300">
        <v>1.30497</v>
      </c>
      <c r="AH30" s="300">
        <v>1.6011599999999999</v>
      </c>
      <c r="AI30" s="71"/>
      <c r="AJ30" s="71"/>
    </row>
    <row r="31" spans="1:36" ht="22.5" customHeight="1">
      <c r="A31" s="28">
        <v>59</v>
      </c>
      <c r="B31" s="3" t="s">
        <v>272</v>
      </c>
      <c r="C31" s="3" t="s">
        <v>213</v>
      </c>
      <c r="D31" s="139">
        <v>1100393</v>
      </c>
      <c r="E31" s="300">
        <v>1.93885</v>
      </c>
      <c r="F31" s="300">
        <v>1.0626199999999999</v>
      </c>
      <c r="G31" s="300">
        <v>1.10423</v>
      </c>
      <c r="H31" s="300">
        <v>1.1237299999999999</v>
      </c>
      <c r="I31" s="300">
        <v>1.12679</v>
      </c>
      <c r="J31" s="300">
        <v>1.1546000000000001</v>
      </c>
      <c r="K31" s="300">
        <v>1.40724</v>
      </c>
      <c r="L31" s="300">
        <v>1.84226</v>
      </c>
      <c r="M31" s="300">
        <v>1.5300400000000001</v>
      </c>
      <c r="N31" s="300">
        <v>1.7299100000000001</v>
      </c>
      <c r="O31" s="300">
        <v>1.63948</v>
      </c>
      <c r="P31" s="300">
        <v>1.5418400000000001</v>
      </c>
      <c r="Q31" s="300">
        <v>1.4251199999999999</v>
      </c>
      <c r="R31" s="300">
        <v>1.2079200000000001</v>
      </c>
      <c r="S31" s="300">
        <v>2.1555</v>
      </c>
      <c r="T31" s="300">
        <v>2.6658599999999999</v>
      </c>
      <c r="U31" s="300">
        <v>3.4291499999999999</v>
      </c>
      <c r="V31" s="300">
        <v>3.3271299999999999</v>
      </c>
      <c r="W31" s="300">
        <v>2.7365599999999999</v>
      </c>
      <c r="X31" s="300">
        <v>1.3979699999999999</v>
      </c>
      <c r="Y31" s="300">
        <v>1.4740200000000001</v>
      </c>
      <c r="Z31" s="300">
        <v>1.9337299999999999</v>
      </c>
      <c r="AA31" s="300">
        <v>2.8796200000000001</v>
      </c>
      <c r="AB31" s="300">
        <v>3.48285</v>
      </c>
      <c r="AC31" s="300">
        <v>2.70947</v>
      </c>
      <c r="AD31" s="300">
        <v>2.9889199999999998</v>
      </c>
      <c r="AE31" s="300">
        <v>1.17957</v>
      </c>
      <c r="AF31" s="300">
        <v>1.2316199999999999</v>
      </c>
      <c r="AG31" s="300">
        <v>1.51315</v>
      </c>
      <c r="AH31" s="300">
        <v>2.0755300000000001</v>
      </c>
    </row>
    <row r="32" spans="1:36" ht="22.5" customHeight="1">
      <c r="A32" s="28">
        <v>26</v>
      </c>
      <c r="B32" s="3" t="s">
        <v>176</v>
      </c>
      <c r="C32" s="3" t="s">
        <v>210</v>
      </c>
      <c r="D32" s="139">
        <v>1100728</v>
      </c>
      <c r="E32" s="300">
        <v>1.17119</v>
      </c>
      <c r="F32" s="300">
        <v>1.0584800000000001</v>
      </c>
      <c r="G32" s="300">
        <v>1.0418000000000001</v>
      </c>
      <c r="H32" s="300">
        <v>1.0158499999999999</v>
      </c>
      <c r="I32" s="300">
        <v>0.99992000000000003</v>
      </c>
      <c r="J32" s="300">
        <v>0.64483000000000001</v>
      </c>
      <c r="K32" s="300">
        <v>1.0408200000000001</v>
      </c>
      <c r="L32" s="300">
        <v>1.18116</v>
      </c>
      <c r="M32" s="300">
        <v>1.3238000000000001</v>
      </c>
      <c r="N32" s="300">
        <v>1.4799800000000001</v>
      </c>
      <c r="O32" s="300">
        <v>1.53312</v>
      </c>
      <c r="P32" s="300">
        <v>1.4936</v>
      </c>
      <c r="Q32" s="300">
        <v>0.76429999999999998</v>
      </c>
      <c r="R32" s="300">
        <v>1.2946599999999999</v>
      </c>
      <c r="S32" s="300">
        <v>1.6347400000000001</v>
      </c>
      <c r="T32" s="300">
        <v>1.70618</v>
      </c>
      <c r="U32" s="300">
        <v>1.7550699999999999</v>
      </c>
      <c r="V32" s="300">
        <v>1.7030000000000001</v>
      </c>
      <c r="W32" s="300">
        <v>1.7012100000000001</v>
      </c>
      <c r="X32" s="300">
        <v>0.71847000000000005</v>
      </c>
      <c r="Y32" s="300">
        <v>1.2347300000000001</v>
      </c>
      <c r="Z32" s="300">
        <v>1.2483200000000001</v>
      </c>
      <c r="AA32" s="300">
        <v>2.1391399999999998</v>
      </c>
      <c r="AB32" s="300">
        <v>2.2740800000000001</v>
      </c>
      <c r="AC32" s="300">
        <v>1.91683</v>
      </c>
      <c r="AD32" s="300">
        <v>1.92655</v>
      </c>
      <c r="AE32" s="300">
        <v>2.0840800000000002</v>
      </c>
      <c r="AF32" s="300">
        <v>1.5504500000000001</v>
      </c>
      <c r="AG32" s="300">
        <v>1.3001199999999999</v>
      </c>
      <c r="AH32" s="300">
        <v>1.8289200000000001</v>
      </c>
      <c r="AI32" s="71"/>
      <c r="AJ32" s="71"/>
    </row>
    <row r="33" spans="1:36" ht="22.5" customHeight="1">
      <c r="A33" s="28">
        <v>28</v>
      </c>
      <c r="B33" s="3" t="s">
        <v>178</v>
      </c>
      <c r="C33" s="3" t="s">
        <v>210</v>
      </c>
      <c r="D33" s="139">
        <v>1101527</v>
      </c>
      <c r="E33" s="300">
        <v>1.74058</v>
      </c>
      <c r="F33" s="300">
        <v>0.95935000000000004</v>
      </c>
      <c r="G33" s="300">
        <v>0.96330000000000005</v>
      </c>
      <c r="H33" s="300">
        <v>0.98565999999999998</v>
      </c>
      <c r="I33" s="300">
        <v>0.94103999999999999</v>
      </c>
      <c r="J33" s="300">
        <v>1.24831</v>
      </c>
      <c r="K33" s="300">
        <v>1.55972</v>
      </c>
      <c r="L33" s="300">
        <v>1.94937</v>
      </c>
      <c r="M33" s="300">
        <v>3.6266600000000002</v>
      </c>
      <c r="N33" s="300">
        <v>4.5648900000000001</v>
      </c>
      <c r="O33" s="300">
        <v>4.0064200000000003</v>
      </c>
      <c r="P33" s="300">
        <v>3.4097400000000002</v>
      </c>
      <c r="Q33" s="300">
        <v>3.47139</v>
      </c>
      <c r="R33" s="300">
        <v>3.01823</v>
      </c>
      <c r="S33" s="300">
        <v>4.2998799999999999</v>
      </c>
      <c r="T33" s="300">
        <v>4.8435100000000002</v>
      </c>
      <c r="U33" s="300">
        <v>5.0708500000000001</v>
      </c>
      <c r="V33" s="300">
        <v>4.9446599999999998</v>
      </c>
      <c r="W33" s="300">
        <v>4.1781800000000002</v>
      </c>
      <c r="X33" s="300">
        <v>3.2863500000000001</v>
      </c>
      <c r="Y33" s="300">
        <v>2.3081800000000001</v>
      </c>
      <c r="Z33" s="300">
        <v>3.17198</v>
      </c>
      <c r="AA33" s="300">
        <v>4.5327500000000001</v>
      </c>
      <c r="AB33" s="300">
        <v>4.9475800000000003</v>
      </c>
      <c r="AC33" s="300">
        <v>3.9897200000000002</v>
      </c>
      <c r="AD33" s="300">
        <v>4.7885799999999996</v>
      </c>
      <c r="AE33" s="300">
        <v>3.9236499999999999</v>
      </c>
      <c r="AF33" s="300">
        <v>1.4972300000000001</v>
      </c>
      <c r="AG33" s="300">
        <v>2.27982</v>
      </c>
      <c r="AH33" s="300">
        <v>3.2542399999999998</v>
      </c>
      <c r="AI33" s="71"/>
      <c r="AJ33" s="71"/>
    </row>
    <row r="34" spans="1:36" ht="22.5" customHeight="1">
      <c r="A34" s="28">
        <v>54</v>
      </c>
      <c r="B34" s="3" t="s">
        <v>200</v>
      </c>
      <c r="C34" s="3" t="s">
        <v>209</v>
      </c>
      <c r="D34" s="139">
        <v>1113670</v>
      </c>
      <c r="E34" s="300">
        <v>1.41349001624152</v>
      </c>
      <c r="F34" s="300">
        <v>0.94989013088755203</v>
      </c>
      <c r="G34" s="300">
        <v>0.88110251265883299</v>
      </c>
      <c r="H34" s="300">
        <v>0.90044903028566003</v>
      </c>
      <c r="I34" s="300">
        <v>0.89304480749020798</v>
      </c>
      <c r="J34" s="300">
        <v>1.02488774242859</v>
      </c>
      <c r="K34" s="300">
        <v>1.27758670106048</v>
      </c>
      <c r="L34" s="300">
        <v>1.04996656157447</v>
      </c>
      <c r="M34" s="300">
        <v>1.51476067641158</v>
      </c>
      <c r="N34" s="300">
        <v>2.0524027897200701</v>
      </c>
      <c r="O34" s="300">
        <v>1.8711187541798</v>
      </c>
      <c r="P34" s="300">
        <v>1.5032960733734599</v>
      </c>
      <c r="Q34" s="300">
        <v>1.6074328843030501</v>
      </c>
      <c r="R34" s="300">
        <v>1.59716251074807</v>
      </c>
      <c r="S34" s="300">
        <v>1.7519346517626799</v>
      </c>
      <c r="T34" s="300">
        <v>2.6784178847807398</v>
      </c>
      <c r="U34" s="300">
        <v>2.69227094678513</v>
      </c>
      <c r="V34" s="300">
        <v>2.80643928537308</v>
      </c>
      <c r="W34" s="300">
        <v>2.24706219547148</v>
      </c>
      <c r="X34" s="300">
        <v>1.74811311741664</v>
      </c>
      <c r="Y34" s="300">
        <v>1.15720836916022</v>
      </c>
      <c r="Z34" s="300">
        <v>1.4899207031623201</v>
      </c>
      <c r="AA34" s="300">
        <v>2.35287092767746</v>
      </c>
      <c r="AB34" s="300">
        <v>2.6421133084933599</v>
      </c>
      <c r="AC34" s="300">
        <v>2.1080538836342799</v>
      </c>
      <c r="AD34" s="300">
        <v>2.4782650234068999</v>
      </c>
      <c r="AE34" s="300">
        <v>2.0017674596350399</v>
      </c>
      <c r="AF34" s="300">
        <v>0.83667717588611901</v>
      </c>
      <c r="AG34" s="300">
        <v>1.27042132416165</v>
      </c>
      <c r="AH34" s="300">
        <v>1.57972676029426</v>
      </c>
      <c r="AI34" s="71"/>
      <c r="AJ34" s="71"/>
    </row>
    <row r="35" spans="1:36" ht="22.5" customHeight="1">
      <c r="A35" s="28">
        <v>53</v>
      </c>
      <c r="B35" s="3" t="s">
        <v>199</v>
      </c>
      <c r="C35" s="3" t="s">
        <v>218</v>
      </c>
      <c r="D35" s="139">
        <v>1120196</v>
      </c>
      <c r="E35" s="300">
        <v>1.5348029136657699</v>
      </c>
      <c r="F35" s="300">
        <v>0.95538204908371005</v>
      </c>
      <c r="G35" s="300">
        <v>4.0032937249634398E-6</v>
      </c>
      <c r="H35" s="300">
        <v>1.05234212242067E-5</v>
      </c>
      <c r="I35" s="300">
        <v>1.50318129453808E-3</v>
      </c>
      <c r="J35" s="300">
        <v>1.0748512577265501E-3</v>
      </c>
      <c r="K35" s="300">
        <v>0.57467967271804798</v>
      </c>
      <c r="L35" s="300">
        <v>1.4909573793411299</v>
      </c>
      <c r="M35" s="300">
        <v>1.61946260929108</v>
      </c>
      <c r="N35" s="300">
        <v>1.85655164718628</v>
      </c>
      <c r="O35" s="300">
        <v>1.88169205188751</v>
      </c>
      <c r="P35" s="300">
        <v>1.80213010311127</v>
      </c>
      <c r="Q35" s="300">
        <v>1.7574226856231701</v>
      </c>
      <c r="R35" s="300">
        <v>1.75209212303162</v>
      </c>
      <c r="S35" s="300">
        <v>1.82339084148407</v>
      </c>
      <c r="T35" s="300">
        <v>2.1442003250122101</v>
      </c>
      <c r="U35" s="300">
        <v>2.35857009887695</v>
      </c>
      <c r="V35" s="300">
        <v>2.2212564945220898</v>
      </c>
      <c r="W35" s="300">
        <v>2.0992269515991202</v>
      </c>
      <c r="X35" s="300">
        <v>1.6374994516372701</v>
      </c>
      <c r="Y35" s="300">
        <v>1.62133169174194</v>
      </c>
      <c r="Z35" s="300">
        <v>1.58677971363068</v>
      </c>
      <c r="AA35" s="300">
        <v>1.94181609153748</v>
      </c>
      <c r="AB35" s="300">
        <v>1.98256635665894</v>
      </c>
      <c r="AC35" s="300">
        <v>1.9937061071395901</v>
      </c>
      <c r="AD35" s="300">
        <v>2.0227918624877899</v>
      </c>
      <c r="AE35" s="300">
        <v>1.8215467929840099</v>
      </c>
      <c r="AF35" s="300">
        <v>1.5060020685195901</v>
      </c>
      <c r="AG35" s="300">
        <v>1.24833595752716</v>
      </c>
      <c r="AH35" s="300">
        <v>1.3592224121093801</v>
      </c>
      <c r="AI35" s="71"/>
      <c r="AJ35" s="71"/>
    </row>
    <row r="36" spans="1:36" ht="33.75" customHeight="1">
      <c r="A36" s="28">
        <v>58</v>
      </c>
      <c r="B36" s="3" t="s">
        <v>204</v>
      </c>
      <c r="C36" s="3" t="s">
        <v>209</v>
      </c>
      <c r="D36" s="139">
        <v>1203367</v>
      </c>
      <c r="E36" s="300" t="s">
        <v>114</v>
      </c>
      <c r="F36" s="300" t="s">
        <v>114</v>
      </c>
      <c r="G36" s="300" t="s">
        <v>114</v>
      </c>
      <c r="H36" s="300" t="s">
        <v>114</v>
      </c>
      <c r="I36" s="300" t="s">
        <v>114</v>
      </c>
      <c r="J36" s="300" t="s">
        <v>114</v>
      </c>
      <c r="K36" s="300" t="s">
        <v>114</v>
      </c>
      <c r="L36" s="300" t="s">
        <v>114</v>
      </c>
      <c r="M36" s="300" t="s">
        <v>114</v>
      </c>
      <c r="N36" s="300" t="s">
        <v>114</v>
      </c>
      <c r="O36" s="300" t="s">
        <v>114</v>
      </c>
      <c r="P36" s="300" t="s">
        <v>114</v>
      </c>
      <c r="Q36" s="300" t="s">
        <v>114</v>
      </c>
      <c r="R36" s="300" t="s">
        <v>114</v>
      </c>
      <c r="S36" s="300" t="s">
        <v>114</v>
      </c>
      <c r="T36" s="300" t="s">
        <v>114</v>
      </c>
      <c r="U36" s="300" t="s">
        <v>114</v>
      </c>
      <c r="V36" s="300" t="s">
        <v>114</v>
      </c>
      <c r="W36" s="300" t="s">
        <v>114</v>
      </c>
      <c r="X36" s="300" t="s">
        <v>114</v>
      </c>
      <c r="Y36" s="300" t="s">
        <v>114</v>
      </c>
      <c r="Z36" s="300" t="s">
        <v>114</v>
      </c>
      <c r="AA36" s="300" t="s">
        <v>114</v>
      </c>
      <c r="AB36" s="300" t="s">
        <v>114</v>
      </c>
      <c r="AC36" s="300" t="s">
        <v>114</v>
      </c>
      <c r="AD36" s="300" t="s">
        <v>114</v>
      </c>
      <c r="AE36" s="300" t="s">
        <v>114</v>
      </c>
      <c r="AF36" s="300" t="s">
        <v>114</v>
      </c>
      <c r="AG36" s="300" t="s">
        <v>114</v>
      </c>
      <c r="AH36" s="300" t="s">
        <v>114</v>
      </c>
    </row>
    <row r="37" spans="1:36" ht="33.75" customHeight="1">
      <c r="A37" s="28">
        <v>9</v>
      </c>
      <c r="B37" s="3" t="s">
        <v>160</v>
      </c>
      <c r="C37" s="3" t="s">
        <v>209</v>
      </c>
      <c r="D37" s="139">
        <v>1208907</v>
      </c>
      <c r="E37" s="300" t="s">
        <v>114</v>
      </c>
      <c r="F37" s="300" t="s">
        <v>114</v>
      </c>
      <c r="G37" s="300" t="s">
        <v>114</v>
      </c>
      <c r="H37" s="300" t="s">
        <v>114</v>
      </c>
      <c r="I37" s="300" t="s">
        <v>114</v>
      </c>
      <c r="J37" s="300" t="s">
        <v>114</v>
      </c>
      <c r="K37" s="300" t="s">
        <v>114</v>
      </c>
      <c r="L37" s="300" t="s">
        <v>114</v>
      </c>
      <c r="M37" s="300" t="s">
        <v>114</v>
      </c>
      <c r="N37" s="300" t="s">
        <v>114</v>
      </c>
      <c r="O37" s="300" t="s">
        <v>114</v>
      </c>
      <c r="P37" s="300" t="s">
        <v>114</v>
      </c>
      <c r="Q37" s="300" t="s">
        <v>114</v>
      </c>
      <c r="R37" s="300" t="s">
        <v>114</v>
      </c>
      <c r="S37" s="300" t="s">
        <v>114</v>
      </c>
      <c r="T37" s="300" t="s">
        <v>114</v>
      </c>
      <c r="U37" s="300" t="s">
        <v>114</v>
      </c>
      <c r="V37" s="300" t="s">
        <v>114</v>
      </c>
      <c r="W37" s="300" t="s">
        <v>114</v>
      </c>
      <c r="X37" s="300" t="s">
        <v>114</v>
      </c>
      <c r="Y37" s="300" t="s">
        <v>114</v>
      </c>
      <c r="Z37" s="300" t="s">
        <v>114</v>
      </c>
      <c r="AA37" s="300" t="s">
        <v>114</v>
      </c>
      <c r="AB37" s="300" t="s">
        <v>114</v>
      </c>
      <c r="AC37" s="300" t="s">
        <v>114</v>
      </c>
      <c r="AD37" s="300" t="s">
        <v>114</v>
      </c>
      <c r="AE37" s="300" t="s">
        <v>114</v>
      </c>
      <c r="AF37" s="300" t="s">
        <v>114</v>
      </c>
      <c r="AG37" s="300" t="s">
        <v>114</v>
      </c>
      <c r="AH37" s="300" t="s">
        <v>114</v>
      </c>
    </row>
    <row r="38" spans="1:36" ht="22.5" customHeight="1">
      <c r="A38" s="28">
        <v>57</v>
      </c>
      <c r="B38" s="3" t="s">
        <v>203</v>
      </c>
      <c r="C38" s="3" t="s">
        <v>209</v>
      </c>
      <c r="D38" s="139">
        <v>1217891</v>
      </c>
      <c r="E38" s="300">
        <v>1.22790675456196</v>
      </c>
      <c r="F38" s="300">
        <v>0.62912009171682404</v>
      </c>
      <c r="G38" s="300">
        <v>0.594965128499093</v>
      </c>
      <c r="H38" s="300">
        <v>0.544090952517436</v>
      </c>
      <c r="I38" s="300">
        <v>0.53358173306582601</v>
      </c>
      <c r="J38" s="300">
        <v>0.73588420750931505</v>
      </c>
      <c r="K38" s="300">
        <v>1.1132607241807599</v>
      </c>
      <c r="L38" s="300">
        <v>1.35831661412057</v>
      </c>
      <c r="M38" s="300">
        <v>2.30510174835196</v>
      </c>
      <c r="N38" s="300">
        <v>2.6488009935989298</v>
      </c>
      <c r="O38" s="300">
        <v>2.5582783987771101</v>
      </c>
      <c r="P38" s="300">
        <v>2.2026368586987699</v>
      </c>
      <c r="Q38" s="300">
        <v>2.19451609821343</v>
      </c>
      <c r="R38" s="300">
        <v>1.51523836820483</v>
      </c>
      <c r="S38" s="300">
        <v>2.0578962453425098</v>
      </c>
      <c r="T38" s="300">
        <v>2.9695710327696601</v>
      </c>
      <c r="U38" s="300">
        <v>3.2045953950511099</v>
      </c>
      <c r="V38" s="300">
        <v>3.1692462023502399</v>
      </c>
      <c r="W38" s="300">
        <v>2.4632177319193702</v>
      </c>
      <c r="X38" s="300">
        <v>1.80304767364097</v>
      </c>
      <c r="Y38" s="300">
        <v>0.96971434030763404</v>
      </c>
      <c r="Z38" s="300">
        <v>1.7958822967421399</v>
      </c>
      <c r="AA38" s="300">
        <v>2.4964173115505899</v>
      </c>
      <c r="AB38" s="300">
        <v>3.1147893379191798</v>
      </c>
      <c r="AC38" s="300">
        <v>2.4455431355689301</v>
      </c>
      <c r="AD38" s="300">
        <v>2.8119327409955099</v>
      </c>
      <c r="AE38" s="300">
        <v>2.3562147702302498</v>
      </c>
      <c r="AF38" s="300">
        <v>0.64751122575714204</v>
      </c>
      <c r="AG38" s="300">
        <v>1.27161555364479</v>
      </c>
      <c r="AH38" s="300">
        <v>1.89810834049871</v>
      </c>
      <c r="AI38" s="71"/>
      <c r="AJ38" s="71"/>
    </row>
    <row r="39" spans="1:36" ht="22.5" customHeight="1">
      <c r="A39" s="28">
        <v>8</v>
      </c>
      <c r="B39" s="3" t="s">
        <v>159</v>
      </c>
      <c r="C39" s="3" t="s">
        <v>209</v>
      </c>
      <c r="D39" s="139">
        <v>1217979</v>
      </c>
      <c r="E39" s="300" t="s">
        <v>114</v>
      </c>
      <c r="F39" s="300" t="s">
        <v>114</v>
      </c>
      <c r="G39" s="300" t="s">
        <v>114</v>
      </c>
      <c r="H39" s="300" t="s">
        <v>114</v>
      </c>
      <c r="I39" s="300" t="s">
        <v>114</v>
      </c>
      <c r="J39" s="300" t="s">
        <v>114</v>
      </c>
      <c r="K39" s="300" t="s">
        <v>114</v>
      </c>
      <c r="L39" s="300" t="s">
        <v>114</v>
      </c>
      <c r="M39" s="300" t="s">
        <v>114</v>
      </c>
      <c r="N39" s="300" t="s">
        <v>114</v>
      </c>
      <c r="O39" s="300" t="s">
        <v>114</v>
      </c>
      <c r="P39" s="300" t="s">
        <v>114</v>
      </c>
      <c r="Q39" s="300" t="s">
        <v>114</v>
      </c>
      <c r="R39" s="300" t="s">
        <v>114</v>
      </c>
      <c r="S39" s="300" t="s">
        <v>114</v>
      </c>
      <c r="T39" s="300" t="s">
        <v>114</v>
      </c>
      <c r="U39" s="300" t="s">
        <v>114</v>
      </c>
      <c r="V39" s="300" t="s">
        <v>114</v>
      </c>
      <c r="W39" s="300" t="s">
        <v>114</v>
      </c>
      <c r="X39" s="300" t="s">
        <v>114</v>
      </c>
      <c r="Y39" s="300" t="s">
        <v>114</v>
      </c>
      <c r="Z39" s="300" t="s">
        <v>114</v>
      </c>
      <c r="AA39" s="300" t="s">
        <v>114</v>
      </c>
      <c r="AB39" s="300" t="s">
        <v>114</v>
      </c>
      <c r="AC39" s="300" t="s">
        <v>114</v>
      </c>
      <c r="AD39" s="300" t="s">
        <v>114</v>
      </c>
      <c r="AE39" s="300" t="s">
        <v>114</v>
      </c>
      <c r="AF39" s="300" t="s">
        <v>114</v>
      </c>
      <c r="AG39" s="300" t="s">
        <v>114</v>
      </c>
      <c r="AH39" s="300" t="s">
        <v>114</v>
      </c>
    </row>
    <row r="40" spans="1:36" ht="33.75" customHeight="1">
      <c r="A40" s="28">
        <v>37</v>
      </c>
      <c r="B40" s="30" t="s">
        <v>186</v>
      </c>
      <c r="C40" s="3" t="s">
        <v>209</v>
      </c>
      <c r="D40" s="139">
        <v>1303195</v>
      </c>
      <c r="E40" s="300">
        <v>0.50515907136715399</v>
      </c>
      <c r="F40" s="300">
        <v>0.469571032769657</v>
      </c>
      <c r="G40" s="300">
        <v>0.45906181331804702</v>
      </c>
      <c r="H40" s="300">
        <v>0.44926913155631998</v>
      </c>
      <c r="I40" s="300">
        <v>0.46288334766408701</v>
      </c>
      <c r="J40" s="300">
        <v>0.76167956434508499</v>
      </c>
      <c r="K40" s="300">
        <v>0.62099933123148998</v>
      </c>
      <c r="L40" s="300">
        <v>1.1598356740231199</v>
      </c>
      <c r="M40" s="300">
        <v>1.1383395433266501</v>
      </c>
      <c r="N40" s="300">
        <v>1.20951562052164</v>
      </c>
      <c r="O40" s="300">
        <v>1.1837202636858699</v>
      </c>
      <c r="P40" s="300">
        <v>1.10370688831566</v>
      </c>
      <c r="Q40" s="300">
        <v>1.10513996369542</v>
      </c>
      <c r="R40" s="300">
        <v>1.1641349001624199</v>
      </c>
      <c r="S40" s="300">
        <v>1.1624629788860199</v>
      </c>
      <c r="T40" s="300">
        <v>1.2826024648896499</v>
      </c>
      <c r="U40" s="300">
        <v>1.2673163275054899</v>
      </c>
      <c r="V40" s="300">
        <v>1.41325117034489</v>
      </c>
      <c r="W40" s="300">
        <v>1.1667622050253199</v>
      </c>
      <c r="X40" s="300">
        <v>1.07002961689118</v>
      </c>
      <c r="Y40" s="300">
        <v>1.1060953472819299</v>
      </c>
      <c r="Z40" s="300">
        <v>0.75642495461928005</v>
      </c>
      <c r="AA40" s="300">
        <v>0.90642017770134697</v>
      </c>
      <c r="AB40" s="300">
        <v>0.96159357982229898</v>
      </c>
      <c r="AC40" s="300">
        <v>0.79702875704595399</v>
      </c>
      <c r="AD40" s="300">
        <v>0.95848858316614105</v>
      </c>
      <c r="AE40" s="300">
        <v>0.89997133849240496</v>
      </c>
      <c r="AF40" s="300">
        <v>0.77601031814273502</v>
      </c>
      <c r="AG40" s="300">
        <v>0.695280405082641</v>
      </c>
      <c r="AH40" s="300">
        <v>1.1846756472723801</v>
      </c>
      <c r="AI40" s="71"/>
      <c r="AJ40" s="71"/>
    </row>
    <row r="41" spans="1:36" ht="22.5" customHeight="1">
      <c r="A41" s="28">
        <v>6</v>
      </c>
      <c r="B41" s="3" t="s">
        <v>157</v>
      </c>
      <c r="C41" s="3" t="s">
        <v>209</v>
      </c>
      <c r="D41" s="139">
        <v>1312804</v>
      </c>
      <c r="E41" s="300">
        <v>1.11803764211331</v>
      </c>
      <c r="F41" s="300">
        <v>1.03444157829369</v>
      </c>
      <c r="G41" s="300">
        <v>0.83404987102321604</v>
      </c>
      <c r="H41" s="300">
        <v>0.71844845705550797</v>
      </c>
      <c r="I41" s="300">
        <v>0.72179229960829305</v>
      </c>
      <c r="J41" s="300">
        <v>0.74018343364860995</v>
      </c>
      <c r="K41" s="300">
        <v>0.83476640871309904</v>
      </c>
      <c r="L41" s="300">
        <v>1.07146269227095</v>
      </c>
      <c r="M41" s="300">
        <v>1.7650711760772</v>
      </c>
      <c r="N41" s="300">
        <v>2.28121715868921</v>
      </c>
      <c r="O41" s="300">
        <v>2.0340116556797598</v>
      </c>
      <c r="P41" s="300">
        <v>1.7387981274481701</v>
      </c>
      <c r="Q41" s="300">
        <v>1.69437279067546</v>
      </c>
      <c r="R41" s="300">
        <v>1.3886500429922599</v>
      </c>
      <c r="S41" s="300">
        <v>2.2556606477500698</v>
      </c>
      <c r="T41" s="300">
        <v>2.5074042227954498</v>
      </c>
      <c r="U41" s="300">
        <v>2.61870641062387</v>
      </c>
      <c r="V41" s="300">
        <v>2.60485334861947</v>
      </c>
      <c r="W41" s="300">
        <v>2.2637814082354102</v>
      </c>
      <c r="X41" s="300">
        <v>1.66021782745772</v>
      </c>
      <c r="Y41" s="300">
        <v>1.30887551351868</v>
      </c>
      <c r="Z41" s="300">
        <v>1.9594917359319799</v>
      </c>
      <c r="AA41" s="300">
        <v>2.2088468520110802</v>
      </c>
      <c r="AB41" s="300">
        <v>2.5360657303907499</v>
      </c>
      <c r="AC41" s="300">
        <v>2.2611541033724998</v>
      </c>
      <c r="AD41" s="300">
        <v>2.3683959109582502</v>
      </c>
      <c r="AE41" s="300">
        <v>2.0416547243718401</v>
      </c>
      <c r="AF41" s="300">
        <v>1.28164708130314</v>
      </c>
      <c r="AG41" s="300">
        <v>1.5192987484475</v>
      </c>
      <c r="AH41" s="300">
        <v>1.8183338110251299</v>
      </c>
      <c r="AI41" s="71"/>
      <c r="AJ41" s="71"/>
    </row>
    <row r="42" spans="1:36" ht="22.5" customHeight="1">
      <c r="A42" s="28">
        <v>56</v>
      </c>
      <c r="B42" s="3" t="s">
        <v>202</v>
      </c>
      <c r="C42" s="3" t="s">
        <v>209</v>
      </c>
      <c r="D42" s="139">
        <v>1400274</v>
      </c>
      <c r="E42" s="300" t="s">
        <v>114</v>
      </c>
      <c r="F42" s="300" t="s">
        <v>114</v>
      </c>
      <c r="G42" s="300" t="s">
        <v>114</v>
      </c>
      <c r="H42" s="300" t="s">
        <v>114</v>
      </c>
      <c r="I42" s="300" t="s">
        <v>114</v>
      </c>
      <c r="J42" s="300" t="s">
        <v>114</v>
      </c>
      <c r="K42" s="300" t="s">
        <v>114</v>
      </c>
      <c r="L42" s="300" t="s">
        <v>114</v>
      </c>
      <c r="M42" s="300" t="s">
        <v>114</v>
      </c>
      <c r="N42" s="300" t="s">
        <v>114</v>
      </c>
      <c r="O42" s="300" t="s">
        <v>114</v>
      </c>
      <c r="P42" s="300" t="s">
        <v>114</v>
      </c>
      <c r="Q42" s="300" t="s">
        <v>114</v>
      </c>
      <c r="R42" s="300" t="s">
        <v>114</v>
      </c>
      <c r="S42" s="300" t="s">
        <v>114</v>
      </c>
      <c r="T42" s="300" t="s">
        <v>114</v>
      </c>
      <c r="U42" s="300" t="s">
        <v>114</v>
      </c>
      <c r="V42" s="300" t="s">
        <v>114</v>
      </c>
      <c r="W42" s="300" t="s">
        <v>114</v>
      </c>
      <c r="X42" s="300" t="s">
        <v>114</v>
      </c>
      <c r="Y42" s="300" t="s">
        <v>114</v>
      </c>
      <c r="Z42" s="300" t="s">
        <v>114</v>
      </c>
      <c r="AA42" s="300" t="s">
        <v>114</v>
      </c>
      <c r="AB42" s="300" t="s">
        <v>114</v>
      </c>
      <c r="AC42" s="300" t="s">
        <v>114</v>
      </c>
      <c r="AD42" s="300" t="s">
        <v>114</v>
      </c>
      <c r="AE42" s="300" t="s">
        <v>114</v>
      </c>
      <c r="AF42" s="300" t="s">
        <v>114</v>
      </c>
      <c r="AG42" s="300" t="s">
        <v>114</v>
      </c>
      <c r="AH42" s="300" t="s">
        <v>114</v>
      </c>
    </row>
    <row r="43" spans="1:36" ht="22.5" customHeight="1">
      <c r="A43" s="28">
        <v>34</v>
      </c>
      <c r="B43" s="30" t="s">
        <v>183</v>
      </c>
      <c r="C43" s="3" t="s">
        <v>209</v>
      </c>
      <c r="D43" s="139">
        <v>1401091</v>
      </c>
      <c r="E43" s="300">
        <v>0.91454093818668203</v>
      </c>
      <c r="F43" s="300">
        <v>0.53740326741186595</v>
      </c>
      <c r="G43" s="300">
        <v>0.645839304480749</v>
      </c>
      <c r="H43" s="300">
        <v>0.577290532148658</v>
      </c>
      <c r="I43" s="300">
        <v>0.647988917550397</v>
      </c>
      <c r="J43" s="300">
        <v>0.58206745008120797</v>
      </c>
      <c r="K43" s="300">
        <v>0.75761918410241702</v>
      </c>
      <c r="L43" s="300">
        <v>0.87250406038024297</v>
      </c>
      <c r="M43" s="300">
        <v>1.44860036304576</v>
      </c>
      <c r="N43" s="300">
        <v>1.90479602560428</v>
      </c>
      <c r="O43" s="300">
        <v>1.9167383204356601</v>
      </c>
      <c r="P43" s="300">
        <v>1.39892041654724</v>
      </c>
      <c r="Q43" s="300">
        <v>1.0841215247922</v>
      </c>
      <c r="R43" s="300">
        <v>0.82115219260533101</v>
      </c>
      <c r="S43" s="300">
        <v>1.46125919556702</v>
      </c>
      <c r="T43" s="300">
        <v>1.7428585076908401</v>
      </c>
      <c r="U43" s="300">
        <v>1.8479507022069399</v>
      </c>
      <c r="V43" s="300">
        <v>2.33471863953377</v>
      </c>
      <c r="W43" s="300">
        <v>2.11283080156683</v>
      </c>
      <c r="X43" s="300">
        <v>1.2515524983280799</v>
      </c>
      <c r="Y43" s="300">
        <v>1.0463838731250601</v>
      </c>
      <c r="Z43" s="300">
        <v>1.2553740326741201</v>
      </c>
      <c r="AA43" s="300">
        <v>2.0633897009649398</v>
      </c>
      <c r="AB43" s="300">
        <v>2.28265023406898</v>
      </c>
      <c r="AC43" s="300">
        <v>1.8732683672494499</v>
      </c>
      <c r="AD43" s="300">
        <v>2.1687207413776601</v>
      </c>
      <c r="AE43" s="300">
        <v>1.5990732779210901</v>
      </c>
      <c r="AF43" s="300">
        <v>0.67378427438616595</v>
      </c>
      <c r="AG43" s="300">
        <v>0.99168816279736305</v>
      </c>
      <c r="AH43" s="300">
        <v>1.3716919843317099</v>
      </c>
      <c r="AI43" s="71"/>
      <c r="AJ43" s="71"/>
    </row>
    <row r="44" spans="1:36" ht="33.75" customHeight="1">
      <c r="A44" s="28">
        <v>30</v>
      </c>
      <c r="B44" s="3" t="s">
        <v>180</v>
      </c>
      <c r="C44" s="3" t="s">
        <v>209</v>
      </c>
      <c r="D44" s="139">
        <v>1401529</v>
      </c>
      <c r="E44" s="300">
        <v>1.27042132416165</v>
      </c>
      <c r="F44" s="300">
        <v>1.0674023120282801</v>
      </c>
      <c r="G44" s="300">
        <v>1.06573039075189</v>
      </c>
      <c r="H44" s="300">
        <v>1.0862711378618499</v>
      </c>
      <c r="I44" s="300">
        <v>1.0807776822394199</v>
      </c>
      <c r="J44" s="300">
        <v>1.1041845801089101</v>
      </c>
      <c r="K44" s="300">
        <v>1.2109486959014</v>
      </c>
      <c r="L44" s="300">
        <v>1.73258813413586</v>
      </c>
      <c r="M44" s="300">
        <v>2.2905321486576899</v>
      </c>
      <c r="N44" s="300">
        <v>3.0663036209037902</v>
      </c>
      <c r="O44" s="300">
        <v>2.6913155631986201</v>
      </c>
      <c r="P44" s="300">
        <v>2.4591573516767</v>
      </c>
      <c r="Q44" s="300">
        <v>2.24252412343556</v>
      </c>
      <c r="R44" s="300">
        <v>1.7545619566255899</v>
      </c>
      <c r="S44" s="300">
        <v>3.0130409859558598</v>
      </c>
      <c r="T44" s="300">
        <v>3.5540269418171402</v>
      </c>
      <c r="U44" s="300">
        <v>3.6607910576096301</v>
      </c>
      <c r="V44" s="300">
        <v>3.8052928250692699</v>
      </c>
      <c r="W44" s="300">
        <v>3.0268940479602602</v>
      </c>
      <c r="X44" s="300">
        <v>2.2367918219164999</v>
      </c>
      <c r="Y44" s="300">
        <v>1.66475589949365</v>
      </c>
      <c r="Z44" s="300">
        <v>2.37173975351104</v>
      </c>
      <c r="AA44" s="300">
        <v>3.27601031814274</v>
      </c>
      <c r="AB44" s="300">
        <v>3.7594344129167898</v>
      </c>
      <c r="AC44" s="300">
        <v>2.9901117798796202</v>
      </c>
      <c r="AD44" s="300">
        <v>3.4761631795165799</v>
      </c>
      <c r="AE44" s="300">
        <v>2.7510270373555001</v>
      </c>
      <c r="AF44" s="300">
        <v>1.3344320244578201</v>
      </c>
      <c r="AG44" s="300">
        <v>2.1684818954810399</v>
      </c>
      <c r="AH44" s="300">
        <v>2.3574089997133898</v>
      </c>
      <c r="AI44" s="71"/>
      <c r="AJ44" s="71"/>
    </row>
    <row r="45" spans="1:36" ht="22.5" customHeight="1">
      <c r="A45" s="28">
        <v>22</v>
      </c>
      <c r="B45" s="3" t="s">
        <v>172</v>
      </c>
      <c r="C45" s="3" t="s">
        <v>209</v>
      </c>
      <c r="D45" s="139">
        <v>1401728</v>
      </c>
      <c r="E45" s="300">
        <v>1.94874367058374</v>
      </c>
      <c r="F45" s="300">
        <v>1.4763064870545499</v>
      </c>
      <c r="G45" s="300">
        <v>1.4125346326550099</v>
      </c>
      <c r="H45" s="300">
        <v>1.3501958536352301</v>
      </c>
      <c r="I45" s="300">
        <v>1.3630935320531199</v>
      </c>
      <c r="J45" s="300">
        <v>1.4691411101557299</v>
      </c>
      <c r="K45" s="300">
        <v>1.84174070889462</v>
      </c>
      <c r="L45" s="300">
        <v>2.2845610012419999</v>
      </c>
      <c r="M45" s="300">
        <v>3.4377089901595501</v>
      </c>
      <c r="N45" s="300">
        <v>4.50248399732493</v>
      </c>
      <c r="O45" s="300">
        <v>4.0467660265596699</v>
      </c>
      <c r="P45" s="300">
        <v>3.5084073755612901</v>
      </c>
      <c r="Q45" s="300">
        <v>3.4021209515620501</v>
      </c>
      <c r="R45" s="300">
        <v>2.6578771376707802</v>
      </c>
      <c r="S45" s="300">
        <v>4.2796407757714698</v>
      </c>
      <c r="T45" s="300">
        <v>4.5891850578007096</v>
      </c>
      <c r="U45" s="300">
        <v>4.8048629024553398</v>
      </c>
      <c r="V45" s="300">
        <v>5.0690264641253497</v>
      </c>
      <c r="W45" s="300">
        <v>4.2791630839782204</v>
      </c>
      <c r="X45" s="300">
        <v>3.3581733065825898</v>
      </c>
      <c r="Y45" s="300">
        <v>2.3963408808636699</v>
      </c>
      <c r="Z45" s="300">
        <v>3.2514091907900999</v>
      </c>
      <c r="AA45" s="300">
        <v>4.5870354447310602</v>
      </c>
      <c r="AB45" s="300">
        <v>5.0088372981752203</v>
      </c>
      <c r="AC45" s="300">
        <v>4.0954905894716704</v>
      </c>
      <c r="AD45" s="300">
        <v>4.8213432693226297</v>
      </c>
      <c r="AE45" s="300">
        <v>4.2223177605808697</v>
      </c>
      <c r="AF45" s="300">
        <v>1.9661794210375501</v>
      </c>
      <c r="AG45" s="300">
        <v>2.7144836151714902</v>
      </c>
      <c r="AH45" s="300">
        <v>3.3369160217827498</v>
      </c>
      <c r="AI45" s="71"/>
      <c r="AJ45" s="71"/>
    </row>
    <row r="46" spans="1:36" ht="33.75" customHeight="1">
      <c r="A46" s="28">
        <v>1</v>
      </c>
      <c r="B46" s="3" t="s">
        <v>152</v>
      </c>
      <c r="C46" s="3" t="s">
        <v>206</v>
      </c>
      <c r="D46" s="139">
        <v>1413855</v>
      </c>
      <c r="E46" s="300" t="s">
        <v>114</v>
      </c>
      <c r="F46" s="300" t="s">
        <v>114</v>
      </c>
      <c r="G46" s="300" t="s">
        <v>114</v>
      </c>
      <c r="H46" s="300" t="s">
        <v>114</v>
      </c>
      <c r="I46" s="300" t="s">
        <v>114</v>
      </c>
      <c r="J46" s="300" t="s">
        <v>114</v>
      </c>
      <c r="K46" s="300" t="s">
        <v>114</v>
      </c>
      <c r="L46" s="300" t="s">
        <v>114</v>
      </c>
      <c r="M46" s="300" t="s">
        <v>114</v>
      </c>
      <c r="N46" s="300" t="s">
        <v>114</v>
      </c>
      <c r="O46" s="300" t="s">
        <v>114</v>
      </c>
      <c r="P46" s="300" t="s">
        <v>114</v>
      </c>
      <c r="Q46" s="300" t="s">
        <v>114</v>
      </c>
      <c r="R46" s="300" t="s">
        <v>114</v>
      </c>
      <c r="S46" s="300" t="s">
        <v>114</v>
      </c>
      <c r="T46" s="300" t="s">
        <v>114</v>
      </c>
      <c r="U46" s="300" t="s">
        <v>114</v>
      </c>
      <c r="V46" s="300" t="s">
        <v>114</v>
      </c>
      <c r="W46" s="300" t="s">
        <v>114</v>
      </c>
      <c r="X46" s="300" t="s">
        <v>114</v>
      </c>
      <c r="Y46" s="300" t="s">
        <v>114</v>
      </c>
      <c r="Z46" s="300" t="s">
        <v>114</v>
      </c>
      <c r="AA46" s="300" t="s">
        <v>114</v>
      </c>
      <c r="AB46" s="300" t="s">
        <v>114</v>
      </c>
      <c r="AC46" s="300" t="s">
        <v>114</v>
      </c>
      <c r="AD46" s="300" t="s">
        <v>114</v>
      </c>
      <c r="AE46" s="300" t="s">
        <v>114</v>
      </c>
      <c r="AF46" s="300" t="s">
        <v>114</v>
      </c>
      <c r="AG46" s="300" t="s">
        <v>114</v>
      </c>
      <c r="AH46" s="300" t="s">
        <v>114</v>
      </c>
    </row>
    <row r="47" spans="1:36" ht="33.75" customHeight="1">
      <c r="A47" s="28">
        <v>39</v>
      </c>
      <c r="B47" s="3" t="s">
        <v>188</v>
      </c>
      <c r="C47" s="3" t="s">
        <v>214</v>
      </c>
      <c r="D47" s="139">
        <v>1542093</v>
      </c>
      <c r="E47" s="300">
        <v>0.90171990000000002</v>
      </c>
      <c r="F47" s="300">
        <v>0.67614373000000005</v>
      </c>
      <c r="G47" s="300">
        <v>0.67896336999999995</v>
      </c>
      <c r="H47" s="300">
        <v>0.60565659999999999</v>
      </c>
      <c r="I47" s="300">
        <v>0.54387030000000003</v>
      </c>
      <c r="J47" s="300">
        <v>0.56316750000000004</v>
      </c>
      <c r="K47" s="300">
        <v>0.68245339999999999</v>
      </c>
      <c r="L47" s="300">
        <v>0.82886559999999998</v>
      </c>
      <c r="M47" s="300">
        <v>0.97118349999999998</v>
      </c>
      <c r="N47" s="300">
        <v>1.3166285</v>
      </c>
      <c r="O47" s="300">
        <v>1.2621487</v>
      </c>
      <c r="P47" s="300">
        <v>1.0765193</v>
      </c>
      <c r="Q47" s="300">
        <v>0.9566943</v>
      </c>
      <c r="R47" s="300">
        <v>0.91019669999999997</v>
      </c>
      <c r="S47" s="300">
        <v>1.1961185000000001</v>
      </c>
      <c r="T47" s="300">
        <v>1.4862255</v>
      </c>
      <c r="U47" s="300">
        <v>1.4824752000000001</v>
      </c>
      <c r="V47" s="300">
        <v>1.5549314000000001</v>
      </c>
      <c r="W47" s="300">
        <v>1.3135384999999999</v>
      </c>
      <c r="X47" s="300">
        <v>1.0368831999999999</v>
      </c>
      <c r="Y47" s="300">
        <v>0.88553059999999995</v>
      </c>
      <c r="Z47" s="300">
        <v>1.0042085999999999</v>
      </c>
      <c r="AA47" s="300">
        <v>1.4034937999999999</v>
      </c>
      <c r="AB47" s="300">
        <v>1.5662569</v>
      </c>
      <c r="AC47" s="300">
        <v>1.2539906999999999</v>
      </c>
      <c r="AD47" s="300">
        <v>1.5209872</v>
      </c>
      <c r="AE47" s="300">
        <v>1.1556553000000001</v>
      </c>
      <c r="AF47" s="300">
        <v>0.86089090000000001</v>
      </c>
      <c r="AG47" s="300">
        <v>0.87360789999999999</v>
      </c>
      <c r="AH47" s="300">
        <v>0.97787630000000003</v>
      </c>
      <c r="AI47" s="71"/>
      <c r="AJ47" s="71"/>
    </row>
    <row r="48" spans="1:36" ht="22.5" customHeight="1">
      <c r="A48" s="28">
        <v>41</v>
      </c>
      <c r="B48" s="3" t="s">
        <v>190</v>
      </c>
      <c r="C48" s="3" t="s">
        <v>214</v>
      </c>
      <c r="D48" s="139">
        <v>1542929</v>
      </c>
      <c r="E48" s="300">
        <v>0.62578115000000001</v>
      </c>
      <c r="F48" s="300">
        <v>0.83246154999999999</v>
      </c>
      <c r="G48" s="300">
        <v>0.71394979999999997</v>
      </c>
      <c r="H48" s="300">
        <v>0.77931379999999995</v>
      </c>
      <c r="I48" s="300">
        <v>1.0393289999999999</v>
      </c>
      <c r="J48" s="300">
        <v>0.62708512999999999</v>
      </c>
      <c r="K48" s="300">
        <v>0.24265067000000001</v>
      </c>
      <c r="L48" s="300">
        <v>1.2090025</v>
      </c>
      <c r="M48" s="300">
        <v>2.2613850000000002</v>
      </c>
      <c r="N48" s="300">
        <v>2.8645151000000002</v>
      </c>
      <c r="O48" s="300">
        <v>2.3925741999999999</v>
      </c>
      <c r="P48" s="300">
        <v>2.0730241999999999</v>
      </c>
      <c r="Q48" s="300">
        <v>1.9676868700000001</v>
      </c>
      <c r="R48" s="300">
        <v>2.0209611700000001</v>
      </c>
      <c r="S48" s="300">
        <v>2.28821596</v>
      </c>
      <c r="T48" s="300">
        <v>2.7250854000000002</v>
      </c>
      <c r="U48" s="300">
        <v>2.6496447000000001</v>
      </c>
      <c r="V48" s="300">
        <v>2.7896516999999998</v>
      </c>
      <c r="W48" s="300">
        <v>2.3201334999999998</v>
      </c>
      <c r="X48" s="300">
        <v>1.9033058</v>
      </c>
      <c r="Y48" s="300">
        <v>1.9052173999999999</v>
      </c>
      <c r="Z48" s="300">
        <v>1.9929319999999999</v>
      </c>
      <c r="AA48" s="300">
        <v>2.6535641999999999</v>
      </c>
      <c r="AB48" s="300">
        <v>2.8321608999999999</v>
      </c>
      <c r="AC48" s="300">
        <v>2.2501269000000002</v>
      </c>
      <c r="AD48" s="300">
        <v>2.6182926200000001</v>
      </c>
      <c r="AE48" s="300">
        <v>2.2061410800000001</v>
      </c>
      <c r="AF48" s="300">
        <v>1.6627778</v>
      </c>
      <c r="AG48" s="300">
        <v>1.3086735</v>
      </c>
      <c r="AH48" s="300">
        <v>1.9681356999999999</v>
      </c>
      <c r="AI48" s="71"/>
      <c r="AJ48" s="71"/>
    </row>
    <row r="49" spans="1:36" ht="22.5" customHeight="1">
      <c r="A49" s="28">
        <v>7</v>
      </c>
      <c r="B49" s="3" t="s">
        <v>158</v>
      </c>
      <c r="C49" s="3" t="s">
        <v>206</v>
      </c>
      <c r="D49" s="139">
        <v>1801833</v>
      </c>
      <c r="E49" s="300">
        <v>1.7218400687876201</v>
      </c>
      <c r="F49" s="300">
        <v>1.35545046336104</v>
      </c>
      <c r="G49" s="300">
        <v>1.26349479315945</v>
      </c>
      <c r="H49" s="300">
        <v>1.16891181809497</v>
      </c>
      <c r="I49" s="300">
        <v>1.0502054074711</v>
      </c>
      <c r="J49" s="300">
        <v>0.27467278112162002</v>
      </c>
      <c r="K49" s="300">
        <v>1.53506257762492</v>
      </c>
      <c r="L49" s="300">
        <v>1.6148371070984999</v>
      </c>
      <c r="M49" s="300">
        <v>2.01824782650234</v>
      </c>
      <c r="N49" s="300">
        <v>2.3297028757046001</v>
      </c>
      <c r="O49" s="300">
        <v>2.1699149708608001</v>
      </c>
      <c r="P49" s="300">
        <v>2.0313843508168499</v>
      </c>
      <c r="Q49" s="300">
        <v>0.62625394095729403</v>
      </c>
      <c r="R49" s="300">
        <v>2.1037546574949801</v>
      </c>
      <c r="S49" s="300">
        <v>2.1610776726855798</v>
      </c>
      <c r="T49" s="300">
        <v>2.51265883252126</v>
      </c>
      <c r="U49" s="300">
        <v>2.6423521543899899</v>
      </c>
      <c r="V49" s="300">
        <v>2.9313556893092598</v>
      </c>
      <c r="W49" s="300">
        <v>2.8331900257953602</v>
      </c>
      <c r="X49" s="300">
        <v>1.7982707557084201</v>
      </c>
      <c r="Y49" s="300">
        <v>2.4273908474252401</v>
      </c>
      <c r="Z49" s="300">
        <v>2.5255565109391398</v>
      </c>
      <c r="AA49" s="300">
        <v>2.65859367536066</v>
      </c>
      <c r="AB49" s="300">
        <v>3.0010986911244899</v>
      </c>
      <c r="AC49" s="300">
        <v>2.79282506926531</v>
      </c>
      <c r="AD49" s="300">
        <v>2.9029330276105898</v>
      </c>
      <c r="AE49" s="300">
        <v>2.2150568453233999</v>
      </c>
      <c r="AF49" s="300">
        <v>2.1405369255756201</v>
      </c>
      <c r="AG49" s="300">
        <v>2.0129932167765401</v>
      </c>
      <c r="AH49" s="300">
        <v>2.3502436228145598</v>
      </c>
      <c r="AI49" s="71"/>
      <c r="AJ49" s="71"/>
    </row>
    <row r="50" spans="1:36" ht="22.5" customHeight="1">
      <c r="A50" s="28">
        <v>11</v>
      </c>
      <c r="B50" s="3" t="s">
        <v>162</v>
      </c>
      <c r="C50" s="3" t="s">
        <v>206</v>
      </c>
      <c r="D50" s="139">
        <v>1900484</v>
      </c>
      <c r="E50" s="300">
        <v>1.7306773669628399</v>
      </c>
      <c r="F50" s="300">
        <v>1.7657877137670801</v>
      </c>
      <c r="G50" s="300">
        <v>1.77080347759626</v>
      </c>
      <c r="H50" s="300">
        <v>1.7471577338301301</v>
      </c>
      <c r="I50" s="300">
        <v>1.7602942581446499</v>
      </c>
      <c r="J50" s="300">
        <v>1.74405273717398</v>
      </c>
      <c r="K50" s="300">
        <v>1.92223177605809</v>
      </c>
      <c r="L50" s="300">
        <v>3.2922518391134101</v>
      </c>
      <c r="M50" s="300">
        <v>3.4945543135568902</v>
      </c>
      <c r="N50" s="300">
        <v>4.2082258526798499</v>
      </c>
      <c r="O50" s="300">
        <v>3.98394955574663</v>
      </c>
      <c r="P50" s="300">
        <v>3.8153243527276199</v>
      </c>
      <c r="Q50" s="300">
        <v>2.4799369446832902</v>
      </c>
      <c r="R50" s="300">
        <v>2.1792299608292698</v>
      </c>
      <c r="S50" s="300">
        <v>4.1516193751791404</v>
      </c>
      <c r="T50" s="300">
        <v>4.3510556988630897</v>
      </c>
      <c r="U50" s="300">
        <v>4.5970669723894204</v>
      </c>
      <c r="V50" s="300">
        <v>4.65486767937327</v>
      </c>
      <c r="W50" s="300">
        <v>4.1301232444826601</v>
      </c>
      <c r="X50" s="300">
        <v>2.4636954237126201</v>
      </c>
      <c r="Y50" s="300">
        <v>2.1266838635712202</v>
      </c>
      <c r="Z50" s="300">
        <v>3.6383395433266501</v>
      </c>
      <c r="AA50" s="300">
        <v>4.3262157256138396</v>
      </c>
      <c r="AB50" s="300">
        <v>4.9171204738702601</v>
      </c>
      <c r="AC50" s="300">
        <v>4.33576956147893</v>
      </c>
      <c r="AD50" s="300">
        <v>4.79507022069361</v>
      </c>
      <c r="AE50" s="300">
        <v>3.0794401452183102</v>
      </c>
      <c r="AF50" s="300">
        <v>2.2668864048915598</v>
      </c>
      <c r="AG50" s="300">
        <v>3.46111588802904</v>
      </c>
      <c r="AH50" s="300">
        <v>3.6132607241807602</v>
      </c>
      <c r="AI50" s="71"/>
      <c r="AJ50" s="71"/>
    </row>
    <row r="51" spans="1:36" ht="22.5" customHeight="1">
      <c r="A51" s="28">
        <v>16</v>
      </c>
      <c r="B51" s="3" t="s">
        <v>166</v>
      </c>
      <c r="C51" s="3" t="s">
        <v>206</v>
      </c>
      <c r="D51" s="139">
        <v>2001578</v>
      </c>
      <c r="E51" s="300">
        <v>1.46842457246585</v>
      </c>
      <c r="F51" s="300">
        <v>1.3062482086557801</v>
      </c>
      <c r="G51" s="300">
        <v>1.2711378618515301</v>
      </c>
      <c r="H51" s="300">
        <v>1.22814560045858</v>
      </c>
      <c r="I51" s="300">
        <v>1.20712716155536</v>
      </c>
      <c r="J51" s="300">
        <v>0.92648323301805702</v>
      </c>
      <c r="K51" s="300">
        <v>1.17846565396007</v>
      </c>
      <c r="L51" s="300">
        <v>1.50210184389032</v>
      </c>
      <c r="M51" s="300">
        <v>1.57566638005159</v>
      </c>
      <c r="N51" s="300">
        <v>1.7954046049488901</v>
      </c>
      <c r="O51" s="300">
        <v>1.87135760007643</v>
      </c>
      <c r="P51" s="300">
        <v>1.7669819432502201</v>
      </c>
      <c r="Q51" s="300">
        <v>0.96684818954810403</v>
      </c>
      <c r="R51" s="300">
        <v>1.4428680615267</v>
      </c>
      <c r="S51" s="300">
        <v>2.4128212477309599</v>
      </c>
      <c r="T51" s="300">
        <v>2.6387694659405798</v>
      </c>
      <c r="U51" s="300">
        <v>2.66647558994937</v>
      </c>
      <c r="V51" s="300">
        <v>2.79378045285182</v>
      </c>
      <c r="W51" s="300">
        <v>2.5210184389032202</v>
      </c>
      <c r="X51" s="300">
        <v>1.4194611636572101</v>
      </c>
      <c r="Y51" s="300">
        <v>1.81331804719595</v>
      </c>
      <c r="Z51" s="300">
        <v>2.2009649374223801</v>
      </c>
      <c r="AA51" s="300">
        <v>2.52937804528518</v>
      </c>
      <c r="AB51" s="300">
        <v>2.7651189452565199</v>
      </c>
      <c r="AC51" s="300">
        <v>2.60031527658355</v>
      </c>
      <c r="AD51" s="300">
        <v>2.66528136046623</v>
      </c>
      <c r="AE51" s="300">
        <v>1.56563485239324</v>
      </c>
      <c r="AF51" s="300">
        <v>1.7798796216681001</v>
      </c>
      <c r="AG51" s="300">
        <v>2.0230247444348901</v>
      </c>
      <c r="AH51" s="300">
        <v>2.1971434030763399</v>
      </c>
    </row>
    <row r="52" spans="1:36" ht="33.75" customHeight="1">
      <c r="A52" s="28">
        <v>12</v>
      </c>
      <c r="B52" s="3" t="s">
        <v>163</v>
      </c>
      <c r="C52" s="3" t="s">
        <v>206</v>
      </c>
      <c r="D52" s="139">
        <v>2001736</v>
      </c>
      <c r="E52" s="300">
        <v>7.1787522690360204</v>
      </c>
      <c r="F52" s="300">
        <v>6.2754370879908299</v>
      </c>
      <c r="G52" s="300">
        <v>6.2694659405751398</v>
      </c>
      <c r="H52" s="300">
        <v>5.9967039266265401</v>
      </c>
      <c r="I52" s="300">
        <v>5.9697143403076396</v>
      </c>
      <c r="J52" s="300">
        <v>6.2603897965032997</v>
      </c>
      <c r="K52" s="300">
        <v>6.4865768606095404</v>
      </c>
      <c r="L52" s="300">
        <v>7.6201394860036302</v>
      </c>
      <c r="M52" s="300">
        <v>8.6306964746345702</v>
      </c>
      <c r="N52" s="300">
        <v>10.749259577720499</v>
      </c>
      <c r="O52" s="300">
        <v>10.7408999713385</v>
      </c>
      <c r="P52" s="300">
        <v>9.82468711187542</v>
      </c>
      <c r="Q52" s="300">
        <v>9.3732683672494499</v>
      </c>
      <c r="R52" s="300">
        <v>8.9743957198815405</v>
      </c>
      <c r="S52" s="300">
        <v>10.804194133944801</v>
      </c>
      <c r="T52" s="300">
        <v>11.8973918028088</v>
      </c>
      <c r="U52" s="300">
        <v>12.2496895003344</v>
      </c>
      <c r="V52" s="300">
        <v>12.6791344224706</v>
      </c>
      <c r="W52" s="300">
        <v>11.2959778351008</v>
      </c>
      <c r="X52" s="300">
        <v>9.5937231298366292</v>
      </c>
      <c r="Y52" s="300">
        <v>9.2605331040412704</v>
      </c>
      <c r="Z52" s="300">
        <v>9.4654628833476693</v>
      </c>
      <c r="AA52" s="300">
        <v>11.8176172733352</v>
      </c>
      <c r="AB52" s="300">
        <v>12.970287570459501</v>
      </c>
      <c r="AC52" s="300">
        <v>11.853444157829401</v>
      </c>
      <c r="AD52" s="300">
        <v>13.0923378236362</v>
      </c>
      <c r="AE52" s="300">
        <v>11.6012228909907</v>
      </c>
      <c r="AF52" s="300">
        <v>8.7904843794783591</v>
      </c>
      <c r="AG52" s="300">
        <v>8.5841215247922094</v>
      </c>
      <c r="AH52" s="300">
        <v>9.6799464985191594</v>
      </c>
      <c r="AI52" s="71"/>
      <c r="AJ52" s="71"/>
    </row>
    <row r="53" spans="1:36" ht="22.5" customHeight="1">
      <c r="A53" s="28">
        <v>33</v>
      </c>
      <c r="B53" s="3" t="s">
        <v>182</v>
      </c>
      <c r="C53" s="3" t="s">
        <v>213</v>
      </c>
      <c r="D53" s="139">
        <v>13006291</v>
      </c>
      <c r="E53" s="300">
        <v>0.95192712095156196</v>
      </c>
      <c r="F53" s="300">
        <v>1.3268859271997699</v>
      </c>
      <c r="G53" s="300">
        <v>0.94472063628546898</v>
      </c>
      <c r="H53" s="300">
        <v>0.87714860275150497</v>
      </c>
      <c r="I53" s="300">
        <v>0.88970956338970097</v>
      </c>
      <c r="J53" s="300">
        <v>0.98187661220980305</v>
      </c>
      <c r="K53" s="300">
        <v>0.97526583548294699</v>
      </c>
      <c r="L53" s="300">
        <v>0.60398179994267698</v>
      </c>
      <c r="M53" s="300">
        <v>1.64894772141015</v>
      </c>
      <c r="N53" s="300">
        <v>2.3613695423712602</v>
      </c>
      <c r="O53" s="300">
        <v>2.9797110681188501</v>
      </c>
      <c r="P53" s="300">
        <v>2.7383948839208898</v>
      </c>
      <c r="Q53" s="300">
        <v>2.3775033438425499</v>
      </c>
      <c r="R53" s="300">
        <v>2.1359580108913701</v>
      </c>
      <c r="S53" s="300">
        <v>1.2810991688162801</v>
      </c>
      <c r="T53" s="300">
        <v>2.3630574663227302</v>
      </c>
      <c r="U53" s="300">
        <v>2.90843926148849</v>
      </c>
      <c r="V53" s="300">
        <v>3.0335804194134002</v>
      </c>
      <c r="W53" s="300">
        <v>2.8936685535492499</v>
      </c>
      <c r="X53" s="300">
        <v>2.30023836820483</v>
      </c>
      <c r="Y53" s="300">
        <v>1.7826980032483</v>
      </c>
      <c r="Z53" s="300">
        <v>1.06801341597401</v>
      </c>
      <c r="AA53" s="300">
        <v>2.0730185344415801</v>
      </c>
      <c r="AB53" s="300">
        <v>2.7956119231871601</v>
      </c>
      <c r="AC53" s="300">
        <v>3.25390429444922</v>
      </c>
      <c r="AD53" s="300">
        <v>2.6157296980987899</v>
      </c>
      <c r="AE53" s="300">
        <v>2.8759013805292799</v>
      </c>
      <c r="AF53" s="300">
        <v>1.8915473368682501</v>
      </c>
      <c r="AG53" s="300">
        <v>0.67559624056558698</v>
      </c>
      <c r="AH53" s="300">
        <v>1.5736134995700799</v>
      </c>
      <c r="AI53" s="71"/>
      <c r="AJ53" s="71"/>
    </row>
    <row r="54" spans="1:36" ht="22.5" customHeight="1">
      <c r="A54" s="28">
        <v>48</v>
      </c>
      <c r="B54" s="3" t="s">
        <v>196</v>
      </c>
      <c r="C54" s="3" t="s">
        <v>213</v>
      </c>
      <c r="D54" s="139">
        <v>18061581</v>
      </c>
      <c r="E54" s="300">
        <v>0.75110018391134103</v>
      </c>
      <c r="F54" s="300">
        <v>0.75675849574854304</v>
      </c>
      <c r="G54" s="300">
        <v>0.74543919461163699</v>
      </c>
      <c r="H54" s="300">
        <v>0.74130593293207203</v>
      </c>
      <c r="I54" s="300">
        <v>0.73756807108053901</v>
      </c>
      <c r="J54" s="300">
        <v>0.73949883204356603</v>
      </c>
      <c r="K54" s="300">
        <v>0.73382520063055301</v>
      </c>
      <c r="L54" s="300">
        <v>0.73773802665520205</v>
      </c>
      <c r="M54" s="300">
        <v>0.74273258335721803</v>
      </c>
      <c r="N54" s="300">
        <v>0.75828222031145498</v>
      </c>
      <c r="O54" s="300">
        <v>0.97416380051590701</v>
      </c>
      <c r="P54" s="300">
        <v>0.98463146078150399</v>
      </c>
      <c r="Q54" s="300">
        <v>0.99269073039075195</v>
      </c>
      <c r="R54" s="300">
        <v>0.99450159071367195</v>
      </c>
      <c r="S54" s="300">
        <v>0.99055125632941698</v>
      </c>
      <c r="T54" s="300">
        <v>0.98685212811693901</v>
      </c>
      <c r="U54" s="300">
        <v>0.99893594153052501</v>
      </c>
      <c r="V54" s="300">
        <v>1.00432979841406</v>
      </c>
      <c r="W54" s="300">
        <v>1.0215638196235799</v>
      </c>
      <c r="X54" s="300">
        <v>1.04123283892233</v>
      </c>
      <c r="Y54" s="300">
        <v>1.0862108555459999</v>
      </c>
      <c r="Z54" s="300">
        <v>1.06004722461068</v>
      </c>
      <c r="AA54" s="300">
        <v>1.04638960542658</v>
      </c>
      <c r="AB54" s="300">
        <v>1.0432577003917101</v>
      </c>
      <c r="AC54" s="300">
        <v>1.01392893379192</v>
      </c>
      <c r="AD54" s="300">
        <v>0.96401341836247301</v>
      </c>
      <c r="AE54" s="300">
        <v>0.98120748304194205</v>
      </c>
      <c r="AF54" s="300">
        <v>0.99646794688067297</v>
      </c>
      <c r="AG54" s="300">
        <v>1.0003872289099101</v>
      </c>
      <c r="AH54" s="300">
        <v>0.988566750262731</v>
      </c>
      <c r="AI54" s="71"/>
      <c r="AJ54" s="71"/>
    </row>
    <row r="55" spans="1:36" ht="22.5" customHeight="1">
      <c r="A55" s="28">
        <v>55</v>
      </c>
      <c r="B55" s="3" t="s">
        <v>201</v>
      </c>
      <c r="C55" s="3" t="s">
        <v>213</v>
      </c>
      <c r="D55" s="139">
        <v>18061600</v>
      </c>
      <c r="E55" s="300">
        <v>0.68727023024744505</v>
      </c>
      <c r="F55" s="300">
        <v>0.58027801662367495</v>
      </c>
      <c r="G55" s="300">
        <v>0.482670008120761</v>
      </c>
      <c r="H55" s="300">
        <v>0.42461105856501402</v>
      </c>
      <c r="I55" s="300">
        <v>0.37468916356166998</v>
      </c>
      <c r="J55" s="300">
        <v>0.611927808827744</v>
      </c>
      <c r="K55" s="300">
        <v>0.72495055889939797</v>
      </c>
      <c r="L55" s="300">
        <v>0.68613243049584405</v>
      </c>
      <c r="M55" s="300">
        <v>0.92158239466895997</v>
      </c>
      <c r="N55" s="300">
        <v>1.2847874271519999</v>
      </c>
      <c r="O55" s="300">
        <v>1.2073663083978201</v>
      </c>
      <c r="P55" s="300">
        <v>0.86398114311646101</v>
      </c>
      <c r="Q55" s="300">
        <v>0.51009133467086998</v>
      </c>
      <c r="R55" s="300">
        <v>0.55649138960542699</v>
      </c>
      <c r="S55" s="300">
        <v>0.81877420464316397</v>
      </c>
      <c r="T55" s="300">
        <v>1.3331913896054299</v>
      </c>
      <c r="U55" s="300">
        <v>1.46830333667718</v>
      </c>
      <c r="V55" s="300">
        <v>1.41430199436324</v>
      </c>
      <c r="W55" s="300">
        <v>1.25439213719308</v>
      </c>
      <c r="X55" s="300">
        <v>0.93904472628260305</v>
      </c>
      <c r="Y55" s="300">
        <v>0.82364177653577897</v>
      </c>
      <c r="Z55" s="300">
        <v>0.79239662988439896</v>
      </c>
      <c r="AA55" s="300">
        <v>1.1122679994267699</v>
      </c>
      <c r="AB55" s="300">
        <v>1.2805827839877699</v>
      </c>
      <c r="AC55" s="300">
        <v>1.23542986290246</v>
      </c>
      <c r="AD55" s="300">
        <v>1.2879110537881</v>
      </c>
      <c r="AE55" s="300">
        <v>1.0120483424094799</v>
      </c>
      <c r="AF55" s="300">
        <v>0.75234952708512504</v>
      </c>
      <c r="AG55" s="300">
        <v>0.55412314655584205</v>
      </c>
      <c r="AH55" s="300">
        <v>1.0240976402025399</v>
      </c>
      <c r="AI55" s="71"/>
      <c r="AJ55" s="71"/>
    </row>
    <row r="56" spans="1:36" ht="22.5" customHeight="1">
      <c r="A56" s="28">
        <v>36</v>
      </c>
      <c r="B56" s="30" t="s">
        <v>185</v>
      </c>
      <c r="C56" s="3" t="s">
        <v>213</v>
      </c>
      <c r="D56" s="139">
        <v>18061604</v>
      </c>
      <c r="E56" s="300">
        <v>1.27993813891277</v>
      </c>
      <c r="F56" s="300">
        <v>0.55859181713958195</v>
      </c>
      <c r="G56" s="300">
        <v>0.61195963982038803</v>
      </c>
      <c r="H56" s="300">
        <v>0.54043780452851797</v>
      </c>
      <c r="I56" s="300">
        <v>0.51082760103181402</v>
      </c>
      <c r="J56" s="300">
        <v>0.74828640250310496</v>
      </c>
      <c r="K56" s="300">
        <v>1.17018159692367</v>
      </c>
      <c r="L56" s="300">
        <v>1.82033104041273</v>
      </c>
      <c r="M56" s="300">
        <v>2.5766802569981899</v>
      </c>
      <c r="N56" s="300">
        <v>2.7676178465654</v>
      </c>
      <c r="O56" s="300">
        <v>2.5725656348523902</v>
      </c>
      <c r="P56" s="300">
        <v>2.1555302378905101</v>
      </c>
      <c r="Q56" s="300">
        <v>2.1848851151237199</v>
      </c>
      <c r="R56" s="300">
        <v>1.4633126492786901</v>
      </c>
      <c r="S56" s="300">
        <v>2.43249636954237</v>
      </c>
      <c r="T56" s="300">
        <v>2.70633765644406</v>
      </c>
      <c r="U56" s="300">
        <v>2.9807600076430698</v>
      </c>
      <c r="V56" s="300">
        <v>3.1288098070125199</v>
      </c>
      <c r="W56" s="300">
        <v>2.64372790675456</v>
      </c>
      <c r="X56" s="300">
        <v>2.1572406133562598</v>
      </c>
      <c r="Y56" s="300">
        <v>1.4168357695614799</v>
      </c>
      <c r="Z56" s="300">
        <v>1.9048086844368</v>
      </c>
      <c r="AA56" s="300">
        <v>2.7004536161268802</v>
      </c>
      <c r="AB56" s="300">
        <v>3.0674020492977898</v>
      </c>
      <c r="AC56" s="300">
        <v>2.4208249737269498</v>
      </c>
      <c r="AD56" s="300">
        <v>2.86168238272667</v>
      </c>
      <c r="AE56" s="300">
        <v>2.5394535205885198</v>
      </c>
      <c r="AF56" s="300">
        <v>1.08166673593198</v>
      </c>
      <c r="AG56" s="300">
        <v>1.61507165376899</v>
      </c>
      <c r="AH56" s="300">
        <v>1.8968675360657301</v>
      </c>
      <c r="AI56" s="71"/>
      <c r="AJ56" s="71"/>
    </row>
    <row r="57" spans="1:36" ht="22.5" customHeight="1">
      <c r="A57" s="28">
        <v>18</v>
      </c>
      <c r="B57" s="3" t="s">
        <v>168</v>
      </c>
      <c r="C57" s="3" t="s">
        <v>213</v>
      </c>
      <c r="D57" s="139">
        <v>18061924</v>
      </c>
      <c r="E57" s="300">
        <v>1.62845395051113</v>
      </c>
      <c r="F57" s="300">
        <v>1.25016647558995</v>
      </c>
      <c r="G57" s="300">
        <v>1.1535553931403499</v>
      </c>
      <c r="H57" s="300">
        <v>1.09341113260724</v>
      </c>
      <c r="I57" s="300">
        <v>1.06017913442247</v>
      </c>
      <c r="J57" s="300">
        <v>1.3492493073469001</v>
      </c>
      <c r="K57" s="300">
        <v>1.56568276010318</v>
      </c>
      <c r="L57" s="300">
        <v>1.5466167478742701</v>
      </c>
      <c r="M57" s="300">
        <v>2.2625666380051599</v>
      </c>
      <c r="N57" s="300">
        <v>3.0029269848093998</v>
      </c>
      <c r="O57" s="300">
        <v>2.6548809592051201</v>
      </c>
      <c r="P57" s="300">
        <v>2.22342433361995</v>
      </c>
      <c r="Q57" s="300">
        <v>2.1533813413585601</v>
      </c>
      <c r="R57" s="300">
        <v>2.3683416929397199</v>
      </c>
      <c r="S57" s="300">
        <v>2.8124379000668802</v>
      </c>
      <c r="T57" s="300">
        <v>3.2586132129549998</v>
      </c>
      <c r="U57" s="300">
        <v>3.4619799130600901</v>
      </c>
      <c r="V57" s="300">
        <v>3.4212148179994299</v>
      </c>
      <c r="W57" s="300">
        <v>2.8216163418362501</v>
      </c>
      <c r="X57" s="300">
        <v>1.9828245915735201</v>
      </c>
      <c r="Y57" s="300">
        <v>2.0676019871978601</v>
      </c>
      <c r="Z57" s="300">
        <v>2.0926456959969402</v>
      </c>
      <c r="AA57" s="300">
        <v>3.0759057991783698</v>
      </c>
      <c r="AB57" s="300">
        <v>3.54465673067737</v>
      </c>
      <c r="AC57" s="300">
        <v>2.73420851246776</v>
      </c>
      <c r="AD57" s="300">
        <v>3.2330180567497901</v>
      </c>
      <c r="AE57" s="300">
        <v>2.5282409955096998</v>
      </c>
      <c r="AF57" s="300">
        <v>1.6070051113021899</v>
      </c>
      <c r="AG57" s="300">
        <v>1.40161948027133</v>
      </c>
      <c r="AH57" s="300">
        <v>2.1523655297601998</v>
      </c>
      <c r="AI57" s="71"/>
      <c r="AJ57" s="71"/>
    </row>
    <row r="58" spans="1:36" ht="22.5" customHeight="1">
      <c r="A58" s="28">
        <v>46</v>
      </c>
      <c r="B58" s="3" t="s">
        <v>194</v>
      </c>
      <c r="C58" s="3" t="s">
        <v>213</v>
      </c>
      <c r="D58" s="139">
        <v>18062828</v>
      </c>
      <c r="E58" s="300">
        <v>1.4963047076526199</v>
      </c>
      <c r="F58" s="300">
        <v>1.48127830323875</v>
      </c>
      <c r="G58" s="300">
        <v>1.3419196044712001</v>
      </c>
      <c r="H58" s="300">
        <v>1.3765591860131801</v>
      </c>
      <c r="I58" s="300">
        <v>1.3597726187064101</v>
      </c>
      <c r="J58" s="300">
        <v>1.3062446259673299</v>
      </c>
      <c r="K58" s="300">
        <v>1.35602337823636</v>
      </c>
      <c r="L58" s="300">
        <v>1.4033708321391001</v>
      </c>
      <c r="M58" s="300">
        <v>1.4196675265118901</v>
      </c>
      <c r="N58" s="300">
        <v>1.7910631030858899</v>
      </c>
      <c r="O58" s="300">
        <v>2.6357805961593601</v>
      </c>
      <c r="P58" s="300">
        <v>2.24593675360657</v>
      </c>
      <c r="Q58" s="300">
        <v>2.0352811216203301</v>
      </c>
      <c r="R58" s="300">
        <v>1.9134314989968499</v>
      </c>
      <c r="S58" s="300">
        <v>1.77993899159262</v>
      </c>
      <c r="T58" s="300">
        <v>2.4082299130600902</v>
      </c>
      <c r="U58" s="300">
        <v>2.5521926053310402</v>
      </c>
      <c r="V58" s="300">
        <v>2.6104237603898</v>
      </c>
      <c r="W58" s="300">
        <v>2.60836280691698</v>
      </c>
      <c r="X58" s="300">
        <v>2.3372432406611301</v>
      </c>
      <c r="Y58" s="300">
        <v>1.8935831661412099</v>
      </c>
      <c r="Z58" s="300">
        <v>1.7545606358077801</v>
      </c>
      <c r="AA58" s="300">
        <v>1.9410659692366501</v>
      </c>
      <c r="AB58" s="300">
        <v>2.4242078675838399</v>
      </c>
      <c r="AC58" s="300">
        <v>1.2608917001050901</v>
      </c>
      <c r="AD58" s="300">
        <v>2.2935069743001799</v>
      </c>
      <c r="AE58" s="300">
        <v>2.5113357695614802</v>
      </c>
      <c r="AF58" s="300">
        <v>2.3076306487054601</v>
      </c>
      <c r="AG58" s="300">
        <v>1.68744046527181</v>
      </c>
      <c r="AH58" s="300">
        <v>1.7720483424094799</v>
      </c>
      <c r="AI58" s="71"/>
      <c r="AJ58" s="71"/>
    </row>
    <row r="59" spans="1:36" ht="22.5" customHeight="1">
      <c r="A59" s="28">
        <v>52</v>
      </c>
      <c r="B59" s="3" t="s">
        <v>198</v>
      </c>
      <c r="C59" s="3" t="s">
        <v>213</v>
      </c>
      <c r="D59" s="139">
        <v>18063494</v>
      </c>
      <c r="E59" s="300">
        <v>1.97302808827744</v>
      </c>
      <c r="F59" s="300">
        <v>1.7196266838635701</v>
      </c>
      <c r="G59" s="300">
        <v>1.62629943632368</v>
      </c>
      <c r="H59" s="300">
        <v>1.6328536113499601</v>
      </c>
      <c r="I59" s="300">
        <v>1.6281518104518999</v>
      </c>
      <c r="J59" s="300">
        <v>1.6241422351199</v>
      </c>
      <c r="K59" s="300">
        <v>1.61539481226713</v>
      </c>
      <c r="L59" s="300">
        <v>1.6285216704882</v>
      </c>
      <c r="M59" s="300">
        <v>2.0259233782363602</v>
      </c>
      <c r="N59" s="300">
        <v>2.8292707079392398</v>
      </c>
      <c r="O59" s="300">
        <v>2.7057155823063002</v>
      </c>
      <c r="P59" s="300">
        <v>2.3857053119327398</v>
      </c>
      <c r="Q59" s="300">
        <v>2.3597444348906098</v>
      </c>
      <c r="R59" s="300">
        <v>2.3403358173306601</v>
      </c>
      <c r="S59" s="300">
        <v>2.6389476688640499</v>
      </c>
      <c r="T59" s="300">
        <v>2.9266913633323801</v>
      </c>
      <c r="U59" s="300">
        <v>3.0931128546861602</v>
      </c>
      <c r="V59" s="300">
        <v>3.1472641874462601</v>
      </c>
      <c r="W59" s="300">
        <v>2.8757947836056199</v>
      </c>
      <c r="X59" s="300">
        <v>2.5475846231011801</v>
      </c>
      <c r="Y59" s="300">
        <v>2.2842598165663501</v>
      </c>
      <c r="Z59" s="300">
        <v>2.1039884876277801</v>
      </c>
      <c r="AA59" s="300">
        <v>2.8019248829655101</v>
      </c>
      <c r="AB59" s="300">
        <v>3.08146481799943</v>
      </c>
      <c r="AC59" s="300">
        <v>2.5529516098213398</v>
      </c>
      <c r="AD59" s="300">
        <v>2.7412419270086898</v>
      </c>
      <c r="AE59" s="300">
        <v>2.5967587178752298</v>
      </c>
      <c r="AF59" s="300">
        <v>1.83228647176842</v>
      </c>
      <c r="AG59" s="300">
        <v>1.68494751361422</v>
      </c>
      <c r="AH59" s="300">
        <v>1.99039361803764</v>
      </c>
      <c r="AI59" s="71"/>
      <c r="AJ59" s="71"/>
    </row>
    <row r="60" spans="1:36" ht="22.5" customHeight="1">
      <c r="A60" s="28">
        <v>40</v>
      </c>
      <c r="B60" s="3" t="s">
        <v>189</v>
      </c>
      <c r="C60" s="3" t="s">
        <v>213</v>
      </c>
      <c r="D60" s="139">
        <v>18069166</v>
      </c>
      <c r="E60" s="300" t="s">
        <v>114</v>
      </c>
      <c r="F60" s="300" t="s">
        <v>114</v>
      </c>
      <c r="G60" s="300" t="s">
        <v>114</v>
      </c>
      <c r="H60" s="300" t="s">
        <v>114</v>
      </c>
      <c r="I60" s="300" t="s">
        <v>114</v>
      </c>
      <c r="J60" s="300" t="s">
        <v>114</v>
      </c>
      <c r="K60" s="300" t="s">
        <v>114</v>
      </c>
      <c r="L60" s="300" t="s">
        <v>114</v>
      </c>
      <c r="M60" s="300" t="s">
        <v>114</v>
      </c>
      <c r="N60" s="300" t="s">
        <v>114</v>
      </c>
      <c r="O60" s="300" t="s">
        <v>114</v>
      </c>
      <c r="P60" s="300" t="s">
        <v>114</v>
      </c>
      <c r="Q60" s="300" t="s">
        <v>114</v>
      </c>
      <c r="R60" s="300" t="s">
        <v>114</v>
      </c>
      <c r="S60" s="300" t="s">
        <v>114</v>
      </c>
      <c r="T60" s="300" t="s">
        <v>114</v>
      </c>
      <c r="U60" s="300" t="s">
        <v>114</v>
      </c>
      <c r="V60" s="300" t="s">
        <v>114</v>
      </c>
      <c r="W60" s="300" t="s">
        <v>114</v>
      </c>
      <c r="X60" s="300" t="s">
        <v>114</v>
      </c>
      <c r="Y60" s="300" t="s">
        <v>114</v>
      </c>
      <c r="Z60" s="300" t="s">
        <v>114</v>
      </c>
      <c r="AA60" s="300" t="s">
        <v>114</v>
      </c>
      <c r="AB60" s="300" t="s">
        <v>114</v>
      </c>
      <c r="AC60" s="300" t="s">
        <v>114</v>
      </c>
      <c r="AD60" s="300" t="s">
        <v>114</v>
      </c>
      <c r="AE60" s="300" t="s">
        <v>114</v>
      </c>
      <c r="AF60" s="300" t="s">
        <v>114</v>
      </c>
      <c r="AG60" s="300" t="s">
        <v>114</v>
      </c>
      <c r="AH60" s="300" t="s">
        <v>114</v>
      </c>
    </row>
    <row r="61" spans="1:36" ht="22.5" customHeight="1">
      <c r="A61" s="28">
        <v>61</v>
      </c>
      <c r="B61" s="30" t="s">
        <v>258</v>
      </c>
      <c r="C61" s="66" t="s">
        <v>213</v>
      </c>
      <c r="D61" s="238">
        <v>18069219</v>
      </c>
      <c r="E61" s="300">
        <v>0.813337632559473</v>
      </c>
      <c r="F61" s="300">
        <v>0.74998963647654504</v>
      </c>
      <c r="G61" s="300">
        <v>0.74186149326454598</v>
      </c>
      <c r="H61" s="300">
        <v>0.73544239036973402</v>
      </c>
      <c r="I61" s="300">
        <v>0.73443707843699302</v>
      </c>
      <c r="J61" s="300">
        <v>0.736732031623197</v>
      </c>
      <c r="K61" s="300">
        <v>0.91791335148562203</v>
      </c>
      <c r="L61" s="300">
        <v>1.03573898920417</v>
      </c>
      <c r="M61" s="300">
        <v>1.6470908569790801</v>
      </c>
      <c r="N61" s="300">
        <v>2.3260310977357399</v>
      </c>
      <c r="O61" s="300">
        <v>1.94893856883539</v>
      </c>
      <c r="P61" s="300">
        <v>1.59762622527945</v>
      </c>
      <c r="Q61" s="300">
        <v>1.6959611158880299</v>
      </c>
      <c r="R61" s="300">
        <v>1.9375279449699101</v>
      </c>
      <c r="S61" s="300">
        <v>2.1087288621381499</v>
      </c>
      <c r="T61" s="300">
        <v>2.67124476927486</v>
      </c>
      <c r="U61" s="300">
        <v>2.7482375561287902</v>
      </c>
      <c r="V61" s="300">
        <v>2.7266067641157901</v>
      </c>
      <c r="W61" s="300">
        <v>2.0378433409764001</v>
      </c>
      <c r="X61" s="300">
        <v>1.4438530620043999</v>
      </c>
      <c r="Y61" s="300">
        <v>1.54147815993121</v>
      </c>
      <c r="Z61" s="300">
        <v>1.6253186204261001</v>
      </c>
      <c r="AA61" s="300">
        <v>2.33995294735836</v>
      </c>
      <c r="AB61" s="300">
        <v>2.66261163657208</v>
      </c>
      <c r="AC61" s="300">
        <v>1.5181496608388301</v>
      </c>
      <c r="AD61" s="300">
        <v>2.1269575809687602</v>
      </c>
      <c r="AE61" s="300">
        <v>1.6533514856214799</v>
      </c>
      <c r="AF61" s="300">
        <v>1.0942968376803299</v>
      </c>
      <c r="AG61" s="300">
        <v>1.00331900257954</v>
      </c>
      <c r="AH61" s="300">
        <v>1.7470041559186</v>
      </c>
      <c r="AI61" s="71"/>
      <c r="AJ61" s="71"/>
    </row>
    <row r="62" spans="1:36" ht="19.899999999999999" customHeight="1">
      <c r="A62" s="28">
        <v>29</v>
      </c>
      <c r="B62" s="3" t="s">
        <v>179</v>
      </c>
      <c r="C62" s="3" t="s">
        <v>213</v>
      </c>
      <c r="D62" s="139">
        <v>18069242</v>
      </c>
      <c r="E62" s="300" t="s">
        <v>114</v>
      </c>
      <c r="F62" s="300" t="s">
        <v>114</v>
      </c>
      <c r="G62" s="300" t="s">
        <v>114</v>
      </c>
      <c r="H62" s="300" t="s">
        <v>114</v>
      </c>
      <c r="I62" s="300" t="s">
        <v>114</v>
      </c>
      <c r="J62" s="300" t="s">
        <v>114</v>
      </c>
      <c r="K62" s="300" t="s">
        <v>114</v>
      </c>
      <c r="L62" s="300" t="s">
        <v>114</v>
      </c>
      <c r="M62" s="300" t="s">
        <v>114</v>
      </c>
      <c r="N62" s="300" t="s">
        <v>114</v>
      </c>
      <c r="O62" s="300" t="s">
        <v>114</v>
      </c>
      <c r="P62" s="300" t="s">
        <v>114</v>
      </c>
      <c r="Q62" s="300" t="s">
        <v>114</v>
      </c>
      <c r="R62" s="300" t="s">
        <v>114</v>
      </c>
      <c r="S62" s="300" t="s">
        <v>114</v>
      </c>
      <c r="T62" s="300" t="s">
        <v>114</v>
      </c>
      <c r="U62" s="300" t="s">
        <v>114</v>
      </c>
      <c r="V62" s="300" t="s">
        <v>114</v>
      </c>
      <c r="W62" s="300" t="s">
        <v>114</v>
      </c>
      <c r="X62" s="300" t="s">
        <v>114</v>
      </c>
      <c r="Y62" s="300" t="s">
        <v>114</v>
      </c>
      <c r="Z62" s="300" t="s">
        <v>114</v>
      </c>
      <c r="AA62" s="300" t="s">
        <v>114</v>
      </c>
      <c r="AB62" s="300" t="s">
        <v>114</v>
      </c>
      <c r="AC62" s="300" t="s">
        <v>114</v>
      </c>
      <c r="AD62" s="300" t="s">
        <v>114</v>
      </c>
      <c r="AE62" s="300" t="s">
        <v>114</v>
      </c>
      <c r="AF62" s="300" t="s">
        <v>114</v>
      </c>
      <c r="AG62" s="300" t="s">
        <v>114</v>
      </c>
      <c r="AH62" s="300" t="s">
        <v>114</v>
      </c>
    </row>
    <row r="63" spans="1:36" ht="19.899999999999999" customHeight="1">
      <c r="A63" s="28">
        <v>60</v>
      </c>
      <c r="B63" s="30" t="s">
        <v>257</v>
      </c>
      <c r="C63" s="66" t="s">
        <v>213</v>
      </c>
      <c r="D63" s="238">
        <v>18069257</v>
      </c>
      <c r="E63" s="300">
        <v>1.72285987150091</v>
      </c>
      <c r="F63" s="300">
        <v>1.3512715200152901</v>
      </c>
      <c r="G63" s="300">
        <v>1.3274367058373899</v>
      </c>
      <c r="H63" s="300">
        <v>1.3576497563771901</v>
      </c>
      <c r="I63" s="300">
        <v>1.31761286423999</v>
      </c>
      <c r="J63" s="300">
        <v>1.3436425599503199</v>
      </c>
      <c r="K63" s="300">
        <v>1.3379979936944699</v>
      </c>
      <c r="L63" s="300">
        <v>1.3366105378809601</v>
      </c>
      <c r="M63" s="300">
        <v>1.47279484092863</v>
      </c>
      <c r="N63" s="300">
        <v>2.2323846374319301</v>
      </c>
      <c r="O63" s="300">
        <v>1.9162950224515101</v>
      </c>
      <c r="P63" s="300">
        <v>1.6595550300945801</v>
      </c>
      <c r="Q63" s="300">
        <v>1.7376449794592499</v>
      </c>
      <c r="R63" s="300">
        <v>1.9235693130792</v>
      </c>
      <c r="S63" s="300">
        <v>2.1399577242763002</v>
      </c>
      <c r="T63" s="300">
        <v>2.4987613212955</v>
      </c>
      <c r="U63" s="300">
        <v>2.6080441387216999</v>
      </c>
      <c r="V63" s="300">
        <v>2.61395552689405</v>
      </c>
      <c r="W63" s="300">
        <v>2.0424149708608001</v>
      </c>
      <c r="X63" s="300">
        <v>1.6151559663705</v>
      </c>
      <c r="Y63" s="300">
        <v>1.66732100649661</v>
      </c>
      <c r="Z63" s="300">
        <v>1.60957163943823</v>
      </c>
      <c r="AA63" s="300">
        <v>2.3220490589471701</v>
      </c>
      <c r="AB63" s="300">
        <v>2.6423372742906301</v>
      </c>
      <c r="AC63" s="300">
        <v>2.0087434317378401</v>
      </c>
      <c r="AD63" s="300">
        <v>2.3939676363810101</v>
      </c>
      <c r="AE63" s="300">
        <v>1.92382177319194</v>
      </c>
      <c r="AF63" s="300">
        <v>1.4487953568357701</v>
      </c>
      <c r="AG63" s="300">
        <v>1.48466907423331</v>
      </c>
      <c r="AH63" s="300">
        <v>1.67083988487628</v>
      </c>
      <c r="AI63" s="71"/>
      <c r="AJ63" s="71"/>
    </row>
    <row r="64" spans="1:36">
      <c r="E64" s="240" t="s">
        <v>114</v>
      </c>
      <c r="F64" s="240" t="s">
        <v>114</v>
      </c>
      <c r="G64" s="240" t="s">
        <v>114</v>
      </c>
      <c r="H64" s="240" t="s">
        <v>114</v>
      </c>
      <c r="I64" s="240" t="s">
        <v>114</v>
      </c>
      <c r="J64" s="240" t="s">
        <v>114</v>
      </c>
      <c r="K64" s="240" t="s">
        <v>114</v>
      </c>
      <c r="L64" s="240" t="s">
        <v>114</v>
      </c>
      <c r="M64" s="240" t="s">
        <v>114</v>
      </c>
      <c r="N64" s="240" t="s">
        <v>114</v>
      </c>
      <c r="O64" s="240" t="s">
        <v>114</v>
      </c>
      <c r="P64" s="240" t="s">
        <v>114</v>
      </c>
      <c r="Q64" s="240" t="s">
        <v>114</v>
      </c>
      <c r="R64" s="240" t="s">
        <v>114</v>
      </c>
      <c r="S64" s="240" t="s">
        <v>114</v>
      </c>
      <c r="T64" s="240" t="s">
        <v>114</v>
      </c>
      <c r="U64" s="240" t="s">
        <v>114</v>
      </c>
      <c r="V64" s="240" t="s">
        <v>114</v>
      </c>
      <c r="W64" s="240" t="s">
        <v>114</v>
      </c>
      <c r="X64" s="240" t="s">
        <v>114</v>
      </c>
      <c r="Y64" s="240" t="s">
        <v>114</v>
      </c>
      <c r="Z64" s="240" t="s">
        <v>114</v>
      </c>
      <c r="AA64" s="240" t="s">
        <v>114</v>
      </c>
      <c r="AB64" s="240" t="s">
        <v>114</v>
      </c>
      <c r="AC64" s="240" t="s">
        <v>114</v>
      </c>
      <c r="AD64" s="240" t="s">
        <v>114</v>
      </c>
      <c r="AE64" s="240" t="s">
        <v>114</v>
      </c>
      <c r="AF64" s="240" t="s">
        <v>114</v>
      </c>
      <c r="AG64" s="240" t="s">
        <v>114</v>
      </c>
      <c r="AH64" s="240" t="s">
        <v>114</v>
      </c>
    </row>
    <row r="65" spans="2:35">
      <c r="E65" s="240" t="s">
        <v>114</v>
      </c>
      <c r="F65" s="240" t="s">
        <v>114</v>
      </c>
      <c r="G65" s="240" t="s">
        <v>114</v>
      </c>
      <c r="H65" s="240" t="s">
        <v>114</v>
      </c>
      <c r="I65" s="240" t="s">
        <v>114</v>
      </c>
      <c r="J65" s="240" t="s">
        <v>114</v>
      </c>
      <c r="K65" s="240" t="s">
        <v>114</v>
      </c>
      <c r="L65" s="240" t="s">
        <v>114</v>
      </c>
      <c r="M65" s="240" t="s">
        <v>114</v>
      </c>
      <c r="N65" s="240" t="s">
        <v>114</v>
      </c>
      <c r="O65" s="240" t="s">
        <v>114</v>
      </c>
      <c r="P65" s="240" t="s">
        <v>114</v>
      </c>
      <c r="Q65" s="240" t="s">
        <v>114</v>
      </c>
      <c r="R65" s="240" t="s">
        <v>114</v>
      </c>
      <c r="S65" s="240" t="s">
        <v>114</v>
      </c>
      <c r="T65" s="240" t="s">
        <v>114</v>
      </c>
      <c r="U65" s="240" t="s">
        <v>114</v>
      </c>
      <c r="V65" s="240" t="s">
        <v>114</v>
      </c>
      <c r="W65" s="240" t="s">
        <v>114</v>
      </c>
      <c r="X65" s="240" t="s">
        <v>114</v>
      </c>
      <c r="Y65" s="240" t="s">
        <v>114</v>
      </c>
      <c r="Z65" s="240" t="s">
        <v>114</v>
      </c>
      <c r="AA65" s="240" t="s">
        <v>114</v>
      </c>
      <c r="AB65" s="240" t="s">
        <v>114</v>
      </c>
      <c r="AC65" s="240" t="s">
        <v>114</v>
      </c>
      <c r="AD65" s="240" t="s">
        <v>114</v>
      </c>
      <c r="AE65" s="240" t="s">
        <v>114</v>
      </c>
      <c r="AF65" s="240" t="s">
        <v>114</v>
      </c>
      <c r="AG65" s="240" t="s">
        <v>114</v>
      </c>
      <c r="AH65" s="240" t="s">
        <v>114</v>
      </c>
    </row>
    <row r="69" spans="2:35" ht="22.5" customHeight="1">
      <c r="B69" s="30" t="s">
        <v>15</v>
      </c>
      <c r="C69" s="140" t="s">
        <v>273</v>
      </c>
      <c r="E69" s="80" t="e">
        <f>E39+E55</f>
        <v>#VALUE!</v>
      </c>
      <c r="F69" s="80" t="e">
        <f t="shared" ref="F69:AG69" si="1">F39+F55</f>
        <v>#VALUE!</v>
      </c>
      <c r="G69" s="80" t="e">
        <f t="shared" si="1"/>
        <v>#VALUE!</v>
      </c>
      <c r="H69" s="80" t="e">
        <f t="shared" si="1"/>
        <v>#VALUE!</v>
      </c>
      <c r="I69" s="80" t="e">
        <f t="shared" si="1"/>
        <v>#VALUE!</v>
      </c>
      <c r="J69" s="80" t="e">
        <f t="shared" si="1"/>
        <v>#VALUE!</v>
      </c>
      <c r="K69" s="80" t="e">
        <f t="shared" si="1"/>
        <v>#VALUE!</v>
      </c>
      <c r="L69" s="80" t="e">
        <f t="shared" si="1"/>
        <v>#VALUE!</v>
      </c>
      <c r="M69" s="80" t="e">
        <f t="shared" si="1"/>
        <v>#VALUE!</v>
      </c>
      <c r="N69" s="80" t="e">
        <f t="shared" si="1"/>
        <v>#VALUE!</v>
      </c>
      <c r="O69" s="80" t="e">
        <f t="shared" si="1"/>
        <v>#VALUE!</v>
      </c>
      <c r="P69" s="80" t="e">
        <f t="shared" si="1"/>
        <v>#VALUE!</v>
      </c>
      <c r="Q69" s="80" t="e">
        <f t="shared" si="1"/>
        <v>#VALUE!</v>
      </c>
      <c r="R69" s="80" t="e">
        <f t="shared" si="1"/>
        <v>#VALUE!</v>
      </c>
      <c r="S69" s="80" t="e">
        <f t="shared" si="1"/>
        <v>#VALUE!</v>
      </c>
      <c r="T69" s="80" t="e">
        <f t="shared" si="1"/>
        <v>#VALUE!</v>
      </c>
      <c r="U69" s="80" t="e">
        <f t="shared" si="1"/>
        <v>#VALUE!</v>
      </c>
      <c r="V69" s="80" t="e">
        <f t="shared" si="1"/>
        <v>#VALUE!</v>
      </c>
      <c r="W69" s="80" t="e">
        <f t="shared" si="1"/>
        <v>#VALUE!</v>
      </c>
      <c r="X69" s="80" t="e">
        <f t="shared" si="1"/>
        <v>#VALUE!</v>
      </c>
      <c r="Y69" s="80" t="e">
        <f t="shared" si="1"/>
        <v>#VALUE!</v>
      </c>
      <c r="Z69" s="80" t="e">
        <f t="shared" si="1"/>
        <v>#VALUE!</v>
      </c>
      <c r="AA69" s="80" t="e">
        <f t="shared" si="1"/>
        <v>#VALUE!</v>
      </c>
      <c r="AB69" s="80" t="e">
        <f t="shared" si="1"/>
        <v>#VALUE!</v>
      </c>
      <c r="AC69" s="80" t="e">
        <f t="shared" si="1"/>
        <v>#VALUE!</v>
      </c>
      <c r="AD69" s="80" t="e">
        <f t="shared" si="1"/>
        <v>#VALUE!</v>
      </c>
      <c r="AE69" s="80" t="e">
        <f t="shared" si="1"/>
        <v>#VALUE!</v>
      </c>
      <c r="AF69" s="80" t="e">
        <f t="shared" si="1"/>
        <v>#VALUE!</v>
      </c>
      <c r="AG69" s="80" t="e">
        <f t="shared" si="1"/>
        <v>#VALUE!</v>
      </c>
      <c r="AH69" s="80" t="e">
        <f>AH39+AH55</f>
        <v>#VALUE!</v>
      </c>
      <c r="AI69" s="80">
        <f t="shared" ref="AI69" si="2">AI40+AI55</f>
        <v>0</v>
      </c>
    </row>
    <row r="70" spans="2:35" ht="45" customHeight="1">
      <c r="B70" s="30" t="s">
        <v>18</v>
      </c>
      <c r="C70" s="140" t="s">
        <v>273</v>
      </c>
      <c r="E70" s="80" t="e">
        <f>E27+E42</f>
        <v>#VALUE!</v>
      </c>
      <c r="F70" s="80" t="e">
        <f t="shared" ref="F70:AH70" si="3">F27+F42</f>
        <v>#VALUE!</v>
      </c>
      <c r="G70" s="80" t="e">
        <f t="shared" si="3"/>
        <v>#VALUE!</v>
      </c>
      <c r="H70" s="80" t="e">
        <f t="shared" si="3"/>
        <v>#VALUE!</v>
      </c>
      <c r="I70" s="80" t="e">
        <f t="shared" si="3"/>
        <v>#VALUE!</v>
      </c>
      <c r="J70" s="80" t="e">
        <f t="shared" si="3"/>
        <v>#VALUE!</v>
      </c>
      <c r="K70" s="80" t="e">
        <f t="shared" si="3"/>
        <v>#VALUE!</v>
      </c>
      <c r="L70" s="80" t="e">
        <f t="shared" si="3"/>
        <v>#VALUE!</v>
      </c>
      <c r="M70" s="80" t="e">
        <f t="shared" si="3"/>
        <v>#VALUE!</v>
      </c>
      <c r="N70" s="80" t="e">
        <f t="shared" si="3"/>
        <v>#VALUE!</v>
      </c>
      <c r="O70" s="80" t="e">
        <f t="shared" si="3"/>
        <v>#VALUE!</v>
      </c>
      <c r="P70" s="80" t="e">
        <f t="shared" si="3"/>
        <v>#VALUE!</v>
      </c>
      <c r="Q70" s="80" t="e">
        <f t="shared" si="3"/>
        <v>#VALUE!</v>
      </c>
      <c r="R70" s="80" t="e">
        <f t="shared" si="3"/>
        <v>#VALUE!</v>
      </c>
      <c r="S70" s="80" t="e">
        <f t="shared" si="3"/>
        <v>#VALUE!</v>
      </c>
      <c r="T70" s="80" t="e">
        <f t="shared" si="3"/>
        <v>#VALUE!</v>
      </c>
      <c r="U70" s="80" t="e">
        <f t="shared" si="3"/>
        <v>#VALUE!</v>
      </c>
      <c r="V70" s="80" t="e">
        <f t="shared" si="3"/>
        <v>#VALUE!</v>
      </c>
      <c r="W70" s="80" t="e">
        <f t="shared" si="3"/>
        <v>#VALUE!</v>
      </c>
      <c r="X70" s="80" t="e">
        <f t="shared" si="3"/>
        <v>#VALUE!</v>
      </c>
      <c r="Y70" s="80" t="e">
        <f t="shared" si="3"/>
        <v>#VALUE!</v>
      </c>
      <c r="Z70" s="80" t="e">
        <f t="shared" si="3"/>
        <v>#VALUE!</v>
      </c>
      <c r="AA70" s="80" t="e">
        <f t="shared" si="3"/>
        <v>#VALUE!</v>
      </c>
      <c r="AB70" s="80" t="e">
        <f t="shared" si="3"/>
        <v>#VALUE!</v>
      </c>
      <c r="AC70" s="80" t="e">
        <f t="shared" si="3"/>
        <v>#VALUE!</v>
      </c>
      <c r="AD70" s="80" t="e">
        <f t="shared" si="3"/>
        <v>#VALUE!</v>
      </c>
      <c r="AE70" s="80" t="e">
        <f t="shared" si="3"/>
        <v>#VALUE!</v>
      </c>
      <c r="AF70" s="80" t="e">
        <f t="shared" si="3"/>
        <v>#VALUE!</v>
      </c>
      <c r="AG70" s="80" t="e">
        <f t="shared" si="3"/>
        <v>#VALUE!</v>
      </c>
      <c r="AH70" s="80" t="e">
        <f t="shared" si="3"/>
        <v>#VALUE!</v>
      </c>
      <c r="AI70" s="80">
        <f t="shared" ref="AI70" si="4">AI28+AI43</f>
        <v>0</v>
      </c>
    </row>
    <row r="71" spans="2:35" ht="33.75" customHeight="1">
      <c r="B71" s="30" t="s">
        <v>57</v>
      </c>
      <c r="C71" s="140" t="s">
        <v>273</v>
      </c>
      <c r="E71" s="80" t="e">
        <f>SUMIF(#REF!,"&gt;0")</f>
        <v>#REF!</v>
      </c>
      <c r="F71" s="80" t="e">
        <f>SUMIF(#REF!,"&gt;0")</f>
        <v>#REF!</v>
      </c>
      <c r="G71" s="80" t="e">
        <f>SUMIF(#REF!,"&gt;0")</f>
        <v>#REF!</v>
      </c>
      <c r="H71" s="80" t="e">
        <f>SUMIF(#REF!,"&gt;0")</f>
        <v>#REF!</v>
      </c>
      <c r="I71" s="80" t="e">
        <f>SUMIF(#REF!,"&gt;0")</f>
        <v>#REF!</v>
      </c>
      <c r="J71" s="80" t="e">
        <f>SUMIF(#REF!,"&gt;0")</f>
        <v>#REF!</v>
      </c>
      <c r="K71" s="80" t="e">
        <f>SUMIF(#REF!,"&gt;0")</f>
        <v>#REF!</v>
      </c>
      <c r="L71" s="80" t="e">
        <f>SUMIF(#REF!,"&gt;0")</f>
        <v>#REF!</v>
      </c>
      <c r="M71" s="80" t="e">
        <f>SUMIF(#REF!,"&gt;0")</f>
        <v>#REF!</v>
      </c>
      <c r="N71" s="80" t="e">
        <f>SUMIF(#REF!,"&gt;0")</f>
        <v>#REF!</v>
      </c>
      <c r="O71" s="80" t="e">
        <f>SUMIF(#REF!,"&gt;0")</f>
        <v>#REF!</v>
      </c>
      <c r="P71" s="80" t="e">
        <f>SUMIF(#REF!,"&gt;0")</f>
        <v>#REF!</v>
      </c>
      <c r="Q71" s="80" t="e">
        <f>SUMIF(#REF!,"&gt;0")</f>
        <v>#REF!</v>
      </c>
      <c r="R71" s="80" t="e">
        <f>SUMIF(#REF!,"&gt;0")</f>
        <v>#REF!</v>
      </c>
      <c r="S71" s="80" t="e">
        <f>SUMIF(#REF!,"&gt;0")</f>
        <v>#REF!</v>
      </c>
      <c r="T71" s="80" t="e">
        <f>SUMIF(#REF!,"&gt;0")</f>
        <v>#REF!</v>
      </c>
      <c r="U71" s="80" t="e">
        <f>SUMIF(#REF!,"&gt;0")</f>
        <v>#REF!</v>
      </c>
      <c r="V71" s="80" t="e">
        <f>SUMIF(#REF!,"&gt;0")</f>
        <v>#REF!</v>
      </c>
      <c r="W71" s="80" t="e">
        <f>SUMIF(#REF!,"&gt;0")</f>
        <v>#REF!</v>
      </c>
      <c r="X71" s="80" t="e">
        <f>SUMIF(#REF!,"&gt;0")</f>
        <v>#REF!</v>
      </c>
      <c r="Y71" s="80" t="e">
        <f>SUMIF(#REF!,"&gt;0")</f>
        <v>#REF!</v>
      </c>
      <c r="Z71" s="80" t="e">
        <f>SUMIF(#REF!,"&gt;0")</f>
        <v>#REF!</v>
      </c>
      <c r="AA71" s="80" t="e">
        <f>SUMIF(#REF!,"&gt;0")</f>
        <v>#REF!</v>
      </c>
      <c r="AB71" s="80" t="e">
        <f>SUMIF(#REF!,"&gt;0")</f>
        <v>#REF!</v>
      </c>
      <c r="AC71" s="80" t="e">
        <f>SUMIF(#REF!,"&gt;0")</f>
        <v>#REF!</v>
      </c>
      <c r="AD71" s="80" t="e">
        <f>SUMIF(#REF!,"&gt;0")</f>
        <v>#REF!</v>
      </c>
      <c r="AE71" s="80" t="e">
        <f>SUMIF(#REF!,"&gt;0")</f>
        <v>#REF!</v>
      </c>
      <c r="AF71" s="80" t="e">
        <f>SUMIF(#REF!,"&gt;0")</f>
        <v>#REF!</v>
      </c>
      <c r="AG71" s="80" t="e">
        <f>SUMIF(#REF!,"&gt;0")</f>
        <v>#REF!</v>
      </c>
      <c r="AH71" s="80" t="e">
        <f>SUMIF(#REF!,"&gt;0")</f>
        <v>#REF!</v>
      </c>
      <c r="AI71" s="80" t="e">
        <f>SUMIF(#REF!,"&gt;0")</f>
        <v>#REF!</v>
      </c>
    </row>
    <row r="72" spans="2:35" ht="22.5" customHeight="1">
      <c r="B72" s="30" t="s">
        <v>101</v>
      </c>
      <c r="C72" s="140" t="s">
        <v>273</v>
      </c>
      <c r="E72" s="80">
        <f>E61+E63</f>
        <v>2.5361975040603832</v>
      </c>
      <c r="F72" s="80">
        <f t="shared" ref="F72:AI72" si="5">F61+F63</f>
        <v>2.1012611564918351</v>
      </c>
      <c r="G72" s="80">
        <f t="shared" si="5"/>
        <v>2.0692981991019357</v>
      </c>
      <c r="H72" s="80">
        <f t="shared" si="5"/>
        <v>2.0930921467469243</v>
      </c>
      <c r="I72" s="80">
        <f t="shared" si="5"/>
        <v>2.0520499426769829</v>
      </c>
      <c r="J72" s="80">
        <f t="shared" si="5"/>
        <v>2.0803745915735168</v>
      </c>
      <c r="K72" s="80">
        <f t="shared" si="5"/>
        <v>2.2559113451800918</v>
      </c>
      <c r="L72" s="80">
        <f t="shared" si="5"/>
        <v>2.37234952708513</v>
      </c>
      <c r="M72" s="80">
        <f t="shared" si="5"/>
        <v>3.1198856979077103</v>
      </c>
      <c r="N72" s="80">
        <f t="shared" si="5"/>
        <v>4.55841573516767</v>
      </c>
      <c r="O72" s="80">
        <f t="shared" si="5"/>
        <v>3.8652335912869002</v>
      </c>
      <c r="P72" s="80">
        <f t="shared" si="5"/>
        <v>3.25718125537403</v>
      </c>
      <c r="Q72" s="80">
        <f t="shared" si="5"/>
        <v>3.4336060953472796</v>
      </c>
      <c r="R72" s="80">
        <f t="shared" si="5"/>
        <v>3.8610972580491101</v>
      </c>
      <c r="S72" s="80">
        <f t="shared" si="5"/>
        <v>4.2486865864144505</v>
      </c>
      <c r="T72" s="80">
        <f t="shared" si="5"/>
        <v>5.17000609057036</v>
      </c>
      <c r="U72" s="80">
        <f t="shared" si="5"/>
        <v>5.3562816948504901</v>
      </c>
      <c r="V72" s="80">
        <f t="shared" si="5"/>
        <v>5.3405622910098405</v>
      </c>
      <c r="W72" s="80">
        <f t="shared" si="5"/>
        <v>4.0802583118372002</v>
      </c>
      <c r="X72" s="80">
        <f t="shared" si="5"/>
        <v>3.0590090283748999</v>
      </c>
      <c r="Y72" s="80">
        <f t="shared" si="5"/>
        <v>3.2087991664278199</v>
      </c>
      <c r="Z72" s="80">
        <f t="shared" si="5"/>
        <v>3.2348902598643301</v>
      </c>
      <c r="AA72" s="80">
        <f t="shared" si="5"/>
        <v>4.6620020063055296</v>
      </c>
      <c r="AB72" s="80">
        <f t="shared" si="5"/>
        <v>5.3049489108627101</v>
      </c>
      <c r="AC72" s="80">
        <f t="shared" si="5"/>
        <v>3.5268930925766702</v>
      </c>
      <c r="AD72" s="80">
        <f t="shared" si="5"/>
        <v>4.5209252173497703</v>
      </c>
      <c r="AE72" s="80">
        <f t="shared" si="5"/>
        <v>3.5771732588134197</v>
      </c>
      <c r="AF72" s="80">
        <f t="shared" si="5"/>
        <v>2.5430921945160998</v>
      </c>
      <c r="AG72" s="80">
        <f t="shared" si="5"/>
        <v>2.4879880768128499</v>
      </c>
      <c r="AH72" s="80">
        <f t="shared" si="5"/>
        <v>3.41784404079488</v>
      </c>
      <c r="AI72" s="80">
        <f t="shared" si="5"/>
        <v>0</v>
      </c>
    </row>
  </sheetData>
  <autoFilter ref="A5:AJ65">
    <sortState ref="A6:AJ65">
      <sortCondition ref="D5:D65"/>
    </sortState>
  </autoFilter>
  <mergeCells count="1">
    <mergeCell ref="A1:B1"/>
  </mergeCells>
  <conditionalFormatting sqref="D23">
    <cfRule type="duplicateValues" dxfId="60" priority="22" stopIfTrue="1"/>
  </conditionalFormatting>
  <conditionalFormatting sqref="D61">
    <cfRule type="duplicateValues" dxfId="59" priority="11"/>
  </conditionalFormatting>
  <conditionalFormatting sqref="D61">
    <cfRule type="duplicateValues" dxfId="58" priority="10"/>
  </conditionalFormatting>
  <conditionalFormatting sqref="D1:D1048576">
    <cfRule type="duplicateValues" dxfId="57" priority="2"/>
  </conditionalFormatting>
  <conditionalFormatting sqref="D62:D1048576 D24:D60 D1:D22">
    <cfRule type="duplicateValues" dxfId="56" priority="113"/>
  </conditionalFormatting>
  <conditionalFormatting sqref="D62:D1048576 D1:D60">
    <cfRule type="duplicateValues" dxfId="55" priority="118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pageSetUpPr fitToPage="1"/>
  </sheetPr>
  <dimension ref="A1:ABF100"/>
  <sheetViews>
    <sheetView zoomScale="70" zoomScaleNormal="70" workbookViewId="0">
      <pane xSplit="4" ySplit="3" topLeftCell="N4" activePane="bottomRight" state="frozen"/>
      <selection pane="topRight" activeCell="E1" sqref="E1"/>
      <selection pane="bottomLeft" activeCell="A4" sqref="A4"/>
      <selection pane="bottomRight" activeCell="Y91" sqref="Y91"/>
    </sheetView>
  </sheetViews>
  <sheetFormatPr defaultColWidth="9.140625" defaultRowHeight="15"/>
  <cols>
    <col min="1" max="1" width="6.28515625" style="93" bestFit="1" customWidth="1"/>
    <col min="2" max="2" width="6.85546875" style="57" customWidth="1"/>
    <col min="3" max="3" width="36.28515625" style="105" customWidth="1"/>
    <col min="4" max="4" width="11.28515625" style="106" customWidth="1"/>
    <col min="5" max="5" width="11.42578125" style="57" customWidth="1"/>
    <col min="6" max="9" width="11.28515625" style="57" customWidth="1"/>
    <col min="10" max="10" width="12" style="57" customWidth="1"/>
    <col min="11" max="11" width="12.140625" style="57" customWidth="1"/>
    <col min="12" max="17" width="12" style="57" customWidth="1"/>
    <col min="18" max="18" width="9.42578125" style="58" customWidth="1"/>
    <col min="19" max="19" width="13.28515625" style="58" customWidth="1"/>
    <col min="20" max="21" width="9.42578125" style="58" customWidth="1"/>
    <col min="22" max="30" width="6.85546875" style="132" customWidth="1"/>
    <col min="31" max="52" width="7.42578125" style="132" customWidth="1"/>
    <col min="53" max="53" width="6.85546875" style="132" customWidth="1"/>
    <col min="54" max="65" width="8.140625" style="132" customWidth="1"/>
    <col min="66" max="83" width="9.85546875" style="132" customWidth="1"/>
    <col min="84" max="119" width="12.42578125" style="132" customWidth="1"/>
    <col min="120" max="122" width="14.28515625" style="132" customWidth="1"/>
    <col min="123" max="123" width="12.42578125" style="132" customWidth="1"/>
    <col min="124" max="124" width="20.140625" style="132" customWidth="1"/>
    <col min="125" max="125" width="17.28515625" style="132" customWidth="1"/>
    <col min="126" max="142" width="12.42578125" style="132" customWidth="1"/>
    <col min="143" max="143" width="15.5703125" style="132" customWidth="1"/>
    <col min="144" max="176" width="12.42578125" style="132" customWidth="1"/>
    <col min="177" max="191" width="9.5703125" style="132" customWidth="1"/>
    <col min="192" max="192" width="15.7109375" style="132" customWidth="1"/>
    <col min="193" max="207" width="14.28515625" style="132" customWidth="1"/>
    <col min="208" max="232" width="8.140625" style="132" customWidth="1"/>
    <col min="233" max="233" width="12" style="132" customWidth="1"/>
    <col min="234" max="237" width="8.140625" style="132" customWidth="1"/>
    <col min="238" max="238" width="8.28515625" style="132" customWidth="1"/>
    <col min="239" max="245" width="8.140625" style="132" customWidth="1"/>
    <col min="246" max="247" width="6.28515625" style="132" customWidth="1"/>
    <col min="248" max="269" width="7.42578125" style="132" customWidth="1"/>
    <col min="270" max="270" width="9" style="93" customWidth="1"/>
    <col min="271" max="271" width="8" style="93" customWidth="1"/>
    <col min="272" max="272" width="12.7109375" style="93" customWidth="1"/>
    <col min="273" max="277" width="8" style="93" customWidth="1"/>
    <col min="278" max="278" width="8.42578125" style="93" customWidth="1"/>
    <col min="279" max="279" width="12.140625" style="94" customWidth="1"/>
    <col min="280" max="282" width="8" style="93" customWidth="1"/>
    <col min="283" max="283" width="8" style="95" customWidth="1"/>
    <col min="284" max="284" width="10.85546875" style="95" customWidth="1"/>
    <col min="285" max="285" width="8" style="95" customWidth="1"/>
    <col min="286" max="288" width="9" style="95" customWidth="1"/>
    <col min="289" max="289" width="11.7109375" style="95" customWidth="1"/>
    <col min="290" max="290" width="14.28515625" style="95" customWidth="1"/>
    <col min="291" max="291" width="13.140625" style="95" customWidth="1"/>
    <col min="292" max="292" width="10.7109375" style="95" customWidth="1"/>
    <col min="293" max="294" width="11.85546875" style="95" customWidth="1"/>
    <col min="295" max="295" width="7.42578125" style="95" customWidth="1"/>
    <col min="296" max="296" width="12.7109375" style="95" customWidth="1"/>
    <col min="297" max="297" width="7.42578125" style="95" customWidth="1"/>
    <col min="298" max="298" width="10.28515625" style="95" customWidth="1"/>
    <col min="299" max="299" width="7.7109375" style="95" customWidth="1"/>
    <col min="300" max="300" width="7.42578125" style="95" customWidth="1"/>
    <col min="301" max="301" width="10.85546875" style="57" customWidth="1"/>
    <col min="302" max="307" width="8.28515625" style="57" customWidth="1"/>
    <col min="308" max="313" width="8" style="57" customWidth="1"/>
    <col min="314" max="314" width="11.42578125" style="57" customWidth="1"/>
    <col min="315" max="315" width="8" style="57" customWidth="1"/>
    <col min="316" max="316" width="13.140625" style="57" customWidth="1"/>
    <col min="317" max="323" width="8" style="57" customWidth="1"/>
    <col min="324" max="324" width="11.5703125" style="57" customWidth="1"/>
    <col min="325" max="325" width="12.7109375" style="57" customWidth="1"/>
    <col min="326" max="329" width="8" style="57" customWidth="1"/>
    <col min="330" max="330" width="10.7109375" style="57" customWidth="1"/>
    <col min="331" max="331" width="8" style="57" customWidth="1"/>
    <col min="332" max="362" width="10" style="57" customWidth="1"/>
    <col min="363" max="387" width="12.42578125" style="57" customWidth="1"/>
    <col min="388" max="391" width="8.85546875" style="57" customWidth="1"/>
    <col min="392" max="392" width="12.140625" style="57" customWidth="1"/>
    <col min="393" max="393" width="8.85546875" style="57" customWidth="1"/>
    <col min="394" max="394" width="13.7109375" style="57" customWidth="1"/>
    <col min="395" max="395" width="13.85546875" style="57" customWidth="1"/>
    <col min="396" max="396" width="13" style="57" customWidth="1"/>
    <col min="397" max="397" width="9" style="57" customWidth="1"/>
    <col min="398" max="400" width="9.7109375" style="57" customWidth="1"/>
    <col min="401" max="403" width="11.140625" style="57" customWidth="1"/>
    <col min="404" max="408" width="12.42578125" style="57" customWidth="1"/>
    <col min="409" max="419" width="15.85546875" style="57" customWidth="1"/>
    <col min="420" max="424" width="8.5703125" style="57" customWidth="1"/>
    <col min="425" max="455" width="13" style="57" customWidth="1"/>
    <col min="456" max="456" width="11.28515625" style="57" customWidth="1"/>
    <col min="457" max="457" width="12.42578125" style="57" customWidth="1"/>
    <col min="458" max="458" width="13.5703125" style="57" customWidth="1"/>
    <col min="459" max="461" width="12.42578125" style="57" customWidth="1"/>
    <col min="462" max="469" width="14.28515625" style="57" customWidth="1"/>
    <col min="470" max="471" width="9" style="57" customWidth="1"/>
    <col min="472" max="472" width="15.140625" style="57" customWidth="1"/>
    <col min="473" max="477" width="14.28515625" style="57" customWidth="1"/>
    <col min="478" max="478" width="12.7109375" style="57" customWidth="1"/>
    <col min="479" max="479" width="13.7109375" style="57" customWidth="1"/>
    <col min="480" max="480" width="15.5703125" style="57" customWidth="1"/>
    <col min="481" max="484" width="8.5703125" style="57" customWidth="1"/>
    <col min="485" max="485" width="13.7109375" style="57" customWidth="1"/>
    <col min="486" max="486" width="8.5703125" style="57" customWidth="1"/>
    <col min="487" max="495" width="11.85546875" style="57" customWidth="1"/>
    <col min="496" max="496" width="13.140625" style="57" customWidth="1"/>
    <col min="497" max="498" width="13.28515625" style="57" customWidth="1"/>
    <col min="499" max="500" width="13.140625" style="57" customWidth="1"/>
    <col min="501" max="501" width="13.28515625" style="57" customWidth="1"/>
    <col min="502" max="503" width="13.140625" style="57" customWidth="1"/>
    <col min="504" max="504" width="11.85546875" style="57" customWidth="1"/>
    <col min="505" max="505" width="12.42578125" style="57" customWidth="1"/>
    <col min="506" max="517" width="12.85546875" style="57" customWidth="1"/>
    <col min="518" max="518" width="8.7109375" style="57" customWidth="1"/>
    <col min="519" max="529" width="9.7109375" style="57" customWidth="1"/>
    <col min="530" max="548" width="10" style="57" customWidth="1"/>
    <col min="549" max="553" width="11.140625" style="57" customWidth="1"/>
    <col min="554" max="579" width="12.42578125" style="57" customWidth="1"/>
    <col min="580" max="610" width="14" style="57" customWidth="1"/>
    <col min="611" max="622" width="11.28515625" style="57" customWidth="1"/>
    <col min="623" max="623" width="10.28515625" style="57" customWidth="1"/>
    <col min="624" max="626" width="11.28515625" style="57" customWidth="1"/>
    <col min="627" max="630" width="14.28515625" style="57" customWidth="1"/>
    <col min="631" max="633" width="12.5703125" style="57" customWidth="1"/>
    <col min="634" max="637" width="12.42578125" style="57" customWidth="1"/>
    <col min="638" max="641" width="8.5703125" style="57" customWidth="1"/>
    <col min="642" max="642" width="11.140625" style="57" customWidth="1"/>
    <col min="643" max="657" width="9.7109375" style="57" customWidth="1"/>
    <col min="658" max="658" width="11.85546875" style="57" customWidth="1"/>
    <col min="659" max="659" width="12.42578125" style="57" customWidth="1"/>
    <col min="660" max="660" width="14.28515625" style="57" customWidth="1"/>
    <col min="661" max="661" width="12.42578125" style="57" customWidth="1"/>
    <col min="662" max="664" width="14.28515625" style="57" customWidth="1"/>
    <col min="665" max="668" width="15.140625" style="57" customWidth="1"/>
    <col min="669" max="672" width="8.5703125" style="57" customWidth="1"/>
    <col min="673" max="684" width="12" style="57" customWidth="1"/>
    <col min="685" max="703" width="9.140625" style="57" customWidth="1"/>
    <col min="704" max="733" width="13.85546875" style="93" customWidth="1"/>
    <col min="734" max="734" width="15.140625" style="93" customWidth="1"/>
    <col min="735" max="16384" width="9.140625" style="93"/>
  </cols>
  <sheetData>
    <row r="1" spans="1:734" s="89" customFormat="1" ht="54" customHeight="1">
      <c r="A1" s="88"/>
      <c r="B1" s="37"/>
      <c r="C1" s="96"/>
      <c r="D1" s="97"/>
      <c r="E1" s="37"/>
      <c r="F1" s="37"/>
      <c r="G1" s="310" t="s">
        <v>138</v>
      </c>
      <c r="H1" s="310"/>
      <c r="I1" s="310"/>
      <c r="J1" s="310"/>
      <c r="K1" s="310"/>
      <c r="L1" s="310"/>
      <c r="M1" s="310"/>
      <c r="N1" s="311"/>
      <c r="O1" s="307" t="s">
        <v>139</v>
      </c>
      <c r="P1" s="308"/>
      <c r="Q1" s="309"/>
      <c r="R1" s="312" t="s">
        <v>140</v>
      </c>
      <c r="S1" s="313"/>
      <c r="T1" s="313"/>
      <c r="U1" s="314"/>
      <c r="V1" s="319" t="s">
        <v>135</v>
      </c>
      <c r="W1" s="319"/>
      <c r="X1" s="319"/>
      <c r="Y1" s="319"/>
      <c r="Z1" s="319"/>
      <c r="AA1" s="319"/>
      <c r="AB1" s="319"/>
      <c r="AC1" s="319"/>
      <c r="AD1" s="319"/>
      <c r="AE1" s="319"/>
      <c r="AF1" s="319"/>
      <c r="AG1" s="319"/>
      <c r="AH1" s="319"/>
      <c r="AI1" s="319"/>
      <c r="AJ1" s="319"/>
      <c r="AK1" s="319"/>
      <c r="AL1" s="319"/>
      <c r="AM1" s="319"/>
      <c r="AN1" s="319"/>
      <c r="AO1" s="319"/>
      <c r="AP1" s="319"/>
      <c r="AQ1" s="319"/>
      <c r="AR1" s="319"/>
      <c r="AS1" s="319"/>
      <c r="AT1" s="319"/>
      <c r="AU1" s="319"/>
      <c r="AV1" s="319"/>
      <c r="AW1" s="319"/>
      <c r="AX1" s="319"/>
      <c r="AY1" s="319"/>
      <c r="AZ1" s="320"/>
      <c r="BA1" s="315" t="s">
        <v>136</v>
      </c>
      <c r="BB1" s="316"/>
      <c r="BC1" s="316"/>
      <c r="BD1" s="316"/>
      <c r="BE1" s="316"/>
      <c r="BF1" s="316"/>
      <c r="BG1" s="316"/>
      <c r="BH1" s="316"/>
      <c r="BI1" s="316"/>
      <c r="BJ1" s="316"/>
      <c r="BK1" s="316"/>
      <c r="BL1" s="316"/>
      <c r="BM1" s="316"/>
      <c r="BN1" s="316"/>
      <c r="BO1" s="316"/>
      <c r="BP1" s="316"/>
      <c r="BQ1" s="316"/>
      <c r="BR1" s="316"/>
      <c r="BS1" s="316"/>
      <c r="BT1" s="316"/>
      <c r="BU1" s="316"/>
      <c r="BV1" s="316"/>
      <c r="BW1" s="316"/>
      <c r="BX1" s="316"/>
      <c r="BY1" s="316"/>
      <c r="BZ1" s="316"/>
      <c r="CA1" s="316"/>
      <c r="CB1" s="316"/>
      <c r="CC1" s="316"/>
      <c r="CD1" s="316"/>
      <c r="CE1" s="317"/>
      <c r="CF1" s="315" t="s">
        <v>137</v>
      </c>
      <c r="CG1" s="316"/>
      <c r="CH1" s="316"/>
      <c r="CI1" s="316"/>
      <c r="CJ1" s="316"/>
      <c r="CK1" s="316"/>
      <c r="CL1" s="316"/>
      <c r="CM1" s="316"/>
      <c r="CN1" s="316"/>
      <c r="CO1" s="316"/>
      <c r="CP1" s="316"/>
      <c r="CQ1" s="316"/>
      <c r="CR1" s="316"/>
      <c r="CS1" s="316"/>
      <c r="CT1" s="316"/>
      <c r="CU1" s="316"/>
      <c r="CV1" s="316"/>
      <c r="CW1" s="316"/>
      <c r="CX1" s="316"/>
      <c r="CY1" s="316"/>
      <c r="CZ1" s="316"/>
      <c r="DA1" s="316"/>
      <c r="DB1" s="316"/>
      <c r="DC1" s="316"/>
      <c r="DD1" s="316"/>
      <c r="DE1" s="316"/>
      <c r="DF1" s="316"/>
      <c r="DG1" s="316"/>
      <c r="DH1" s="316"/>
      <c r="DI1" s="316"/>
      <c r="DJ1" s="317"/>
      <c r="DK1" s="315" t="s">
        <v>141</v>
      </c>
      <c r="DL1" s="316"/>
      <c r="DM1" s="316"/>
      <c r="DN1" s="316"/>
      <c r="DO1" s="316"/>
      <c r="DP1" s="316"/>
      <c r="DQ1" s="316"/>
      <c r="DR1" s="316"/>
      <c r="DS1" s="316"/>
      <c r="DT1" s="316"/>
      <c r="DU1" s="316"/>
      <c r="DV1" s="316"/>
      <c r="DW1" s="316"/>
      <c r="DX1" s="316"/>
      <c r="DY1" s="316"/>
      <c r="DZ1" s="316"/>
      <c r="EA1" s="316"/>
      <c r="EB1" s="316"/>
      <c r="EC1" s="316"/>
      <c r="ED1" s="316"/>
      <c r="EE1" s="316"/>
      <c r="EF1" s="316"/>
      <c r="EG1" s="316"/>
      <c r="EH1" s="316"/>
      <c r="EI1" s="316"/>
      <c r="EJ1" s="316"/>
      <c r="EK1" s="316"/>
      <c r="EL1" s="316"/>
      <c r="EM1" s="316"/>
      <c r="EN1" s="316"/>
      <c r="EO1" s="317"/>
      <c r="EP1" s="315" t="s">
        <v>239</v>
      </c>
      <c r="EQ1" s="316"/>
      <c r="ER1" s="316"/>
      <c r="ES1" s="316"/>
      <c r="ET1" s="316"/>
      <c r="EU1" s="316"/>
      <c r="EV1" s="316"/>
      <c r="EW1" s="316"/>
      <c r="EX1" s="316"/>
      <c r="EY1" s="316"/>
      <c r="EZ1" s="316"/>
      <c r="FA1" s="316"/>
      <c r="FB1" s="316"/>
      <c r="FC1" s="316"/>
      <c r="FD1" s="316"/>
      <c r="FE1" s="316"/>
      <c r="FF1" s="316"/>
      <c r="FG1" s="316"/>
      <c r="FH1" s="316"/>
      <c r="FI1" s="316"/>
      <c r="FJ1" s="316"/>
      <c r="FK1" s="316"/>
      <c r="FL1" s="316"/>
      <c r="FM1" s="316"/>
      <c r="FN1" s="316"/>
      <c r="FO1" s="316"/>
      <c r="FP1" s="316"/>
      <c r="FQ1" s="316"/>
      <c r="FR1" s="316"/>
      <c r="FS1" s="316"/>
      <c r="FT1" s="317"/>
      <c r="FU1" s="321" t="s">
        <v>240</v>
      </c>
      <c r="FV1" s="322"/>
      <c r="FW1" s="322"/>
      <c r="FX1" s="322"/>
      <c r="FY1" s="322"/>
      <c r="FZ1" s="322"/>
      <c r="GA1" s="322"/>
      <c r="GB1" s="322"/>
      <c r="GC1" s="322"/>
      <c r="GD1" s="322"/>
      <c r="GE1" s="322"/>
      <c r="GF1" s="322"/>
      <c r="GG1" s="322"/>
      <c r="GH1" s="322"/>
      <c r="GI1" s="322"/>
      <c r="GJ1" s="322"/>
      <c r="GK1" s="322"/>
      <c r="GL1" s="322"/>
      <c r="GM1" s="322"/>
      <c r="GN1" s="322"/>
      <c r="GO1" s="322"/>
      <c r="GP1" s="322"/>
      <c r="GQ1" s="322"/>
      <c r="GR1" s="322"/>
      <c r="GS1" s="322"/>
      <c r="GT1" s="322"/>
      <c r="GU1" s="322"/>
      <c r="GV1" s="322"/>
      <c r="GW1" s="322"/>
      <c r="GX1" s="322"/>
      <c r="GY1" s="323"/>
      <c r="GZ1" s="318" t="s">
        <v>142</v>
      </c>
      <c r="HA1" s="319"/>
      <c r="HB1" s="319"/>
      <c r="HC1" s="319"/>
      <c r="HD1" s="319"/>
      <c r="HE1" s="319"/>
      <c r="HF1" s="319"/>
      <c r="HG1" s="319"/>
      <c r="HH1" s="319"/>
      <c r="HI1" s="319"/>
      <c r="HJ1" s="319"/>
      <c r="HK1" s="319"/>
      <c r="HL1" s="319"/>
      <c r="HM1" s="319"/>
      <c r="HN1" s="319"/>
      <c r="HO1" s="319"/>
      <c r="HP1" s="319"/>
      <c r="HQ1" s="319"/>
      <c r="HR1" s="319"/>
      <c r="HS1" s="319"/>
      <c r="HT1" s="319"/>
      <c r="HU1" s="319"/>
      <c r="HV1" s="319"/>
      <c r="HW1" s="319"/>
      <c r="HX1" s="319"/>
      <c r="HY1" s="319"/>
      <c r="HZ1" s="319"/>
      <c r="IA1" s="319"/>
      <c r="IB1" s="319"/>
      <c r="IC1" s="319"/>
      <c r="ID1" s="320"/>
      <c r="IE1" s="315" t="s">
        <v>143</v>
      </c>
      <c r="IF1" s="316"/>
      <c r="IG1" s="316"/>
      <c r="IH1" s="316"/>
      <c r="II1" s="316"/>
      <c r="IJ1" s="316"/>
      <c r="IK1" s="316"/>
      <c r="IL1" s="316"/>
      <c r="IM1" s="316"/>
      <c r="IN1" s="316"/>
      <c r="IO1" s="316"/>
      <c r="IP1" s="316"/>
      <c r="IQ1" s="316"/>
      <c r="IR1" s="316"/>
      <c r="IS1" s="316"/>
      <c r="IT1" s="316"/>
      <c r="IU1" s="316"/>
      <c r="IV1" s="316"/>
      <c r="IW1" s="316"/>
      <c r="IX1" s="316"/>
      <c r="IY1" s="316"/>
      <c r="IZ1" s="316"/>
      <c r="JA1" s="316"/>
      <c r="JB1" s="316"/>
      <c r="JC1" s="316"/>
      <c r="JD1" s="316"/>
      <c r="JE1" s="316"/>
      <c r="JF1" s="316"/>
      <c r="JG1" s="316"/>
      <c r="JH1" s="316"/>
      <c r="JI1" s="317"/>
      <c r="JJ1" s="329" t="s">
        <v>241</v>
      </c>
      <c r="JK1" s="330"/>
      <c r="JL1" s="330"/>
      <c r="JM1" s="330"/>
      <c r="JN1" s="330"/>
      <c r="JO1" s="330"/>
      <c r="JP1" s="330"/>
      <c r="JQ1" s="330"/>
      <c r="JR1" s="330"/>
      <c r="JS1" s="330"/>
      <c r="JT1" s="330"/>
      <c r="JU1" s="330"/>
      <c r="JV1" s="330"/>
      <c r="JW1" s="330"/>
      <c r="JX1" s="330"/>
      <c r="JY1" s="330"/>
      <c r="JZ1" s="330"/>
      <c r="KA1" s="330"/>
      <c r="KB1" s="330"/>
      <c r="KC1" s="330"/>
      <c r="KD1" s="330"/>
      <c r="KE1" s="330"/>
      <c r="KF1" s="330"/>
      <c r="KG1" s="330"/>
      <c r="KH1" s="330"/>
      <c r="KI1" s="330"/>
      <c r="KJ1" s="330"/>
      <c r="KK1" s="330"/>
      <c r="KL1" s="330"/>
      <c r="KM1" s="330"/>
      <c r="KN1" s="331"/>
      <c r="KO1" s="315" t="s">
        <v>295</v>
      </c>
      <c r="KP1" s="316"/>
      <c r="KQ1" s="316"/>
      <c r="KR1" s="316"/>
      <c r="KS1" s="316"/>
      <c r="KT1" s="316"/>
      <c r="KU1" s="316"/>
      <c r="KV1" s="316"/>
      <c r="KW1" s="316"/>
      <c r="KX1" s="316"/>
      <c r="KY1" s="316"/>
      <c r="KZ1" s="316"/>
      <c r="LA1" s="316"/>
      <c r="LB1" s="316"/>
      <c r="LC1" s="316"/>
      <c r="LD1" s="316"/>
      <c r="LE1" s="316"/>
      <c r="LF1" s="316"/>
      <c r="LG1" s="316"/>
      <c r="LH1" s="316"/>
      <c r="LI1" s="316"/>
      <c r="LJ1" s="316"/>
      <c r="LK1" s="316"/>
      <c r="LL1" s="316"/>
      <c r="LM1" s="316"/>
      <c r="LN1" s="316"/>
      <c r="LO1" s="316"/>
      <c r="LP1" s="316"/>
      <c r="LQ1" s="316"/>
      <c r="LR1" s="316"/>
      <c r="LS1" s="317"/>
      <c r="LT1" s="315" t="s">
        <v>242</v>
      </c>
      <c r="LU1" s="316"/>
      <c r="LV1" s="316"/>
      <c r="LW1" s="316"/>
      <c r="LX1" s="316"/>
      <c r="LY1" s="316"/>
      <c r="LZ1" s="316"/>
      <c r="MA1" s="316"/>
      <c r="MB1" s="316"/>
      <c r="MC1" s="316"/>
      <c r="MD1" s="316"/>
      <c r="ME1" s="316"/>
      <c r="MF1" s="316"/>
      <c r="MG1" s="316"/>
      <c r="MH1" s="316"/>
      <c r="MI1" s="316"/>
      <c r="MJ1" s="316"/>
      <c r="MK1" s="316"/>
      <c r="ML1" s="316"/>
      <c r="MM1" s="316"/>
      <c r="MN1" s="316"/>
      <c r="MO1" s="316"/>
      <c r="MP1" s="316"/>
      <c r="MQ1" s="316"/>
      <c r="MR1" s="316"/>
      <c r="MS1" s="316"/>
      <c r="MT1" s="316"/>
      <c r="MU1" s="316"/>
      <c r="MV1" s="316"/>
      <c r="MW1" s="316"/>
      <c r="MX1" s="317"/>
      <c r="MY1" s="315" t="s">
        <v>243</v>
      </c>
      <c r="MZ1" s="316"/>
      <c r="NA1" s="316"/>
      <c r="NB1" s="316"/>
      <c r="NC1" s="316"/>
      <c r="ND1" s="316"/>
      <c r="NE1" s="316"/>
      <c r="NF1" s="316"/>
      <c r="NG1" s="316"/>
      <c r="NH1" s="316"/>
      <c r="NI1" s="316"/>
      <c r="NJ1" s="316"/>
      <c r="NK1" s="316"/>
      <c r="NL1" s="316"/>
      <c r="NM1" s="316"/>
      <c r="NN1" s="316"/>
      <c r="NO1" s="316"/>
      <c r="NP1" s="316"/>
      <c r="NQ1" s="316"/>
      <c r="NR1" s="316"/>
      <c r="NS1" s="316"/>
      <c r="NT1" s="316"/>
      <c r="NU1" s="316"/>
      <c r="NV1" s="316"/>
      <c r="NW1" s="316"/>
      <c r="NX1" s="316"/>
      <c r="NY1" s="316"/>
      <c r="NZ1" s="316"/>
      <c r="OA1" s="316"/>
      <c r="OB1" s="316"/>
      <c r="OC1" s="317"/>
      <c r="OD1" s="315" t="s">
        <v>244</v>
      </c>
      <c r="OE1" s="316"/>
      <c r="OF1" s="316"/>
      <c r="OG1" s="316"/>
      <c r="OH1" s="316"/>
      <c r="OI1" s="316"/>
      <c r="OJ1" s="316"/>
      <c r="OK1" s="316"/>
      <c r="OL1" s="316"/>
      <c r="OM1" s="316"/>
      <c r="ON1" s="316"/>
      <c r="OO1" s="316"/>
      <c r="OP1" s="316"/>
      <c r="OQ1" s="316"/>
      <c r="OR1" s="316"/>
      <c r="OS1" s="316"/>
      <c r="OT1" s="316"/>
      <c r="OU1" s="316"/>
      <c r="OV1" s="316"/>
      <c r="OW1" s="316"/>
      <c r="OX1" s="316"/>
      <c r="OY1" s="316"/>
      <c r="OZ1" s="316"/>
      <c r="PA1" s="316"/>
      <c r="PB1" s="316"/>
      <c r="PC1" s="316"/>
      <c r="PD1" s="316"/>
      <c r="PE1" s="316"/>
      <c r="PF1" s="316"/>
      <c r="PG1" s="316"/>
      <c r="PH1" s="317"/>
      <c r="PI1" s="318" t="s">
        <v>245</v>
      </c>
      <c r="PJ1" s="319"/>
      <c r="PK1" s="319"/>
      <c r="PL1" s="319"/>
      <c r="PM1" s="319"/>
      <c r="PN1" s="319"/>
      <c r="PO1" s="319"/>
      <c r="PP1" s="319"/>
      <c r="PQ1" s="319"/>
      <c r="PR1" s="319"/>
      <c r="PS1" s="319"/>
      <c r="PT1" s="319"/>
      <c r="PU1" s="319"/>
      <c r="PV1" s="319"/>
      <c r="PW1" s="319"/>
      <c r="PX1" s="319"/>
      <c r="PY1" s="319"/>
      <c r="PZ1" s="319"/>
      <c r="QA1" s="319"/>
      <c r="QB1" s="319"/>
      <c r="QC1" s="319"/>
      <c r="QD1" s="319"/>
      <c r="QE1" s="319"/>
      <c r="QF1" s="319"/>
      <c r="QG1" s="319"/>
      <c r="QH1" s="319"/>
      <c r="QI1" s="319"/>
      <c r="QJ1" s="319"/>
      <c r="QK1" s="319"/>
      <c r="QL1" s="319"/>
      <c r="QM1" s="320"/>
      <c r="QN1" s="326" t="s">
        <v>246</v>
      </c>
      <c r="QO1" s="327"/>
      <c r="QP1" s="327"/>
      <c r="QQ1" s="327"/>
      <c r="QR1" s="327"/>
      <c r="QS1" s="327"/>
      <c r="QT1" s="327"/>
      <c r="QU1" s="327"/>
      <c r="QV1" s="327"/>
      <c r="QW1" s="327"/>
      <c r="QX1" s="327"/>
      <c r="QY1" s="327"/>
      <c r="QZ1" s="327"/>
      <c r="RA1" s="327"/>
      <c r="RB1" s="327"/>
      <c r="RC1" s="327"/>
      <c r="RD1" s="327"/>
      <c r="RE1" s="327"/>
      <c r="RF1" s="327"/>
      <c r="RG1" s="327"/>
      <c r="RH1" s="327"/>
      <c r="RI1" s="327"/>
      <c r="RJ1" s="327"/>
      <c r="RK1" s="327"/>
      <c r="RL1" s="327"/>
      <c r="RM1" s="327"/>
      <c r="RN1" s="327"/>
      <c r="RO1" s="327"/>
      <c r="RP1" s="327"/>
      <c r="RQ1" s="327"/>
      <c r="RR1" s="328"/>
      <c r="RS1" s="318" t="s">
        <v>144</v>
      </c>
      <c r="RT1" s="319"/>
      <c r="RU1" s="319"/>
      <c r="RV1" s="319"/>
      <c r="RW1" s="319"/>
      <c r="RX1" s="319"/>
      <c r="RY1" s="319"/>
      <c r="RZ1" s="319"/>
      <c r="SA1" s="319"/>
      <c r="SB1" s="319"/>
      <c r="SC1" s="319"/>
      <c r="SD1" s="319"/>
      <c r="SE1" s="319"/>
      <c r="SF1" s="319"/>
      <c r="SG1" s="319"/>
      <c r="SH1" s="319"/>
      <c r="SI1" s="319"/>
      <c r="SJ1" s="319"/>
      <c r="SK1" s="319"/>
      <c r="SL1" s="319"/>
      <c r="SM1" s="319"/>
      <c r="SN1" s="319"/>
      <c r="SO1" s="319"/>
      <c r="SP1" s="319"/>
      <c r="SQ1" s="319"/>
      <c r="SR1" s="319"/>
      <c r="SS1" s="319"/>
      <c r="ST1" s="319"/>
      <c r="SU1" s="319"/>
      <c r="SV1" s="319"/>
      <c r="SW1" s="320"/>
      <c r="SX1" s="324" t="s">
        <v>145</v>
      </c>
      <c r="SY1" s="324"/>
      <c r="SZ1" s="324"/>
      <c r="TA1" s="324"/>
      <c r="TB1" s="324"/>
      <c r="TC1" s="324"/>
      <c r="TD1" s="324"/>
      <c r="TE1" s="324"/>
      <c r="TF1" s="324"/>
      <c r="TG1" s="324"/>
      <c r="TH1" s="324"/>
      <c r="TI1" s="324"/>
      <c r="TJ1" s="324"/>
      <c r="TK1" s="324"/>
      <c r="TL1" s="324"/>
      <c r="TM1" s="324"/>
      <c r="TN1" s="324"/>
      <c r="TO1" s="324"/>
      <c r="TP1" s="324"/>
      <c r="TQ1" s="324"/>
      <c r="TR1" s="324"/>
      <c r="TS1" s="324"/>
      <c r="TT1" s="324"/>
      <c r="TU1" s="324"/>
      <c r="TV1" s="324"/>
      <c r="TW1" s="324"/>
      <c r="TX1" s="324"/>
      <c r="TY1" s="324"/>
      <c r="TZ1" s="324"/>
      <c r="UA1" s="324"/>
      <c r="UB1" s="324"/>
      <c r="UC1" s="306" t="s">
        <v>146</v>
      </c>
      <c r="UD1" s="306"/>
      <c r="UE1" s="306"/>
      <c r="UF1" s="306"/>
      <c r="UG1" s="306"/>
      <c r="UH1" s="306"/>
      <c r="UI1" s="306"/>
      <c r="UJ1" s="306"/>
      <c r="UK1" s="306"/>
      <c r="UL1" s="306"/>
      <c r="UM1" s="306"/>
      <c r="UN1" s="306"/>
      <c r="UO1" s="306"/>
      <c r="UP1" s="306"/>
      <c r="UQ1" s="306"/>
      <c r="UR1" s="306"/>
      <c r="US1" s="306"/>
      <c r="UT1" s="306"/>
      <c r="UU1" s="306"/>
      <c r="UV1" s="306"/>
      <c r="UW1" s="306"/>
      <c r="UX1" s="306"/>
      <c r="UY1" s="306"/>
      <c r="UZ1" s="306"/>
      <c r="VA1" s="306"/>
      <c r="VB1" s="306"/>
      <c r="VC1" s="306"/>
      <c r="VD1" s="306"/>
      <c r="VE1" s="306"/>
      <c r="VF1" s="306"/>
      <c r="VG1" s="306"/>
      <c r="VH1" s="324" t="s">
        <v>147</v>
      </c>
      <c r="VI1" s="324"/>
      <c r="VJ1" s="324"/>
      <c r="VK1" s="324"/>
      <c r="VL1" s="324"/>
      <c r="VM1" s="324"/>
      <c r="VN1" s="324"/>
      <c r="VO1" s="324"/>
      <c r="VP1" s="324"/>
      <c r="VQ1" s="324"/>
      <c r="VR1" s="324"/>
      <c r="VS1" s="324"/>
      <c r="VT1" s="324"/>
      <c r="VU1" s="324"/>
      <c r="VV1" s="324"/>
      <c r="VW1" s="324"/>
      <c r="VX1" s="324"/>
      <c r="VY1" s="324"/>
      <c r="VZ1" s="324"/>
      <c r="WA1" s="324"/>
      <c r="WB1" s="324"/>
      <c r="WC1" s="324"/>
      <c r="WD1" s="324"/>
      <c r="WE1" s="324"/>
      <c r="WF1" s="324"/>
      <c r="WG1" s="324"/>
      <c r="WH1" s="324"/>
      <c r="WI1" s="324"/>
      <c r="WJ1" s="324"/>
      <c r="WK1" s="324"/>
      <c r="WL1" s="324"/>
      <c r="WM1" s="325" t="s">
        <v>148</v>
      </c>
      <c r="WN1" s="325"/>
      <c r="WO1" s="325"/>
      <c r="WP1" s="325"/>
      <c r="WQ1" s="325"/>
      <c r="WR1" s="325"/>
      <c r="WS1" s="325"/>
      <c r="WT1" s="325"/>
      <c r="WU1" s="325"/>
      <c r="WV1" s="325"/>
      <c r="WW1" s="325"/>
      <c r="WX1" s="325"/>
      <c r="WY1" s="325"/>
      <c r="WZ1" s="325"/>
      <c r="XA1" s="325"/>
      <c r="XB1" s="325"/>
      <c r="XC1" s="325"/>
      <c r="XD1" s="325"/>
      <c r="XE1" s="325"/>
      <c r="XF1" s="325"/>
      <c r="XG1" s="325"/>
      <c r="XH1" s="325"/>
      <c r="XI1" s="325"/>
      <c r="XJ1" s="325"/>
      <c r="XK1" s="325"/>
      <c r="XL1" s="325"/>
      <c r="XM1" s="325"/>
      <c r="XN1" s="325"/>
      <c r="XO1" s="325"/>
      <c r="XP1" s="325"/>
      <c r="XQ1" s="325"/>
      <c r="XR1" s="332" t="s">
        <v>149</v>
      </c>
      <c r="XS1" s="332"/>
      <c r="XT1" s="332"/>
      <c r="XU1" s="332"/>
      <c r="XV1" s="332"/>
      <c r="XW1" s="332"/>
      <c r="XX1" s="332"/>
      <c r="XY1" s="332"/>
      <c r="XZ1" s="332"/>
      <c r="YA1" s="332"/>
      <c r="YB1" s="332"/>
      <c r="YC1" s="332"/>
      <c r="YD1" s="332"/>
      <c r="YE1" s="332"/>
      <c r="YF1" s="332"/>
      <c r="YG1" s="332"/>
      <c r="YH1" s="332"/>
      <c r="YI1" s="332"/>
      <c r="YJ1" s="332"/>
      <c r="YK1" s="332"/>
      <c r="YL1" s="332"/>
      <c r="YM1" s="332"/>
      <c r="YN1" s="332"/>
      <c r="YO1" s="332"/>
      <c r="YP1" s="332"/>
      <c r="YQ1" s="332"/>
      <c r="YR1" s="332"/>
      <c r="YS1" s="332"/>
      <c r="YT1" s="332"/>
      <c r="YU1" s="332"/>
      <c r="YV1" s="332"/>
      <c r="YW1" s="324" t="s">
        <v>150</v>
      </c>
      <c r="YX1" s="324"/>
      <c r="YY1" s="324"/>
      <c r="YZ1" s="324"/>
      <c r="ZA1" s="324"/>
      <c r="ZB1" s="324"/>
      <c r="ZC1" s="324"/>
      <c r="ZD1" s="324"/>
      <c r="ZE1" s="324"/>
      <c r="ZF1" s="324"/>
      <c r="ZG1" s="324"/>
      <c r="ZH1" s="324"/>
      <c r="ZI1" s="324"/>
      <c r="ZJ1" s="324"/>
      <c r="ZK1" s="324"/>
      <c r="ZL1" s="324"/>
      <c r="ZM1" s="324"/>
      <c r="ZN1" s="324"/>
      <c r="ZO1" s="324"/>
      <c r="ZP1" s="324"/>
      <c r="ZQ1" s="324"/>
      <c r="ZR1" s="324"/>
      <c r="ZS1" s="324"/>
      <c r="ZT1" s="324"/>
      <c r="ZU1" s="324"/>
      <c r="ZV1" s="324"/>
      <c r="ZW1" s="324"/>
      <c r="ZX1" s="324"/>
      <c r="ZY1" s="324"/>
      <c r="ZZ1" s="324"/>
      <c r="AAA1" s="324"/>
      <c r="AAB1" s="318" t="s">
        <v>299</v>
      </c>
      <c r="AAC1" s="319"/>
      <c r="AAD1" s="319"/>
      <c r="AAE1" s="319"/>
      <c r="AAF1" s="319"/>
      <c r="AAG1" s="319"/>
      <c r="AAH1" s="319"/>
      <c r="AAI1" s="319"/>
      <c r="AAJ1" s="319"/>
      <c r="AAK1" s="319"/>
      <c r="AAL1" s="319"/>
      <c r="AAM1" s="319"/>
      <c r="AAN1" s="319"/>
      <c r="AAO1" s="319"/>
      <c r="AAP1" s="319"/>
      <c r="AAQ1" s="319"/>
      <c r="AAR1" s="319"/>
      <c r="AAS1" s="319"/>
      <c r="AAT1" s="319"/>
      <c r="AAU1" s="319"/>
      <c r="AAV1" s="319"/>
      <c r="AAW1" s="319"/>
      <c r="AAX1" s="319"/>
      <c r="AAY1" s="319"/>
      <c r="AAZ1" s="319"/>
      <c r="ABA1" s="319"/>
      <c r="ABB1" s="319"/>
      <c r="ABC1" s="319"/>
      <c r="ABD1" s="319"/>
      <c r="ABE1" s="319"/>
      <c r="ABF1" s="320"/>
    </row>
    <row r="2" spans="1:734" s="91" customFormat="1" ht="99.75">
      <c r="A2" s="90" t="s">
        <v>113</v>
      </c>
      <c r="B2" s="38" t="s">
        <v>0</v>
      </c>
      <c r="C2" s="38" t="s">
        <v>1</v>
      </c>
      <c r="D2" s="98" t="s">
        <v>3</v>
      </c>
      <c r="E2" s="38" t="s">
        <v>2</v>
      </c>
      <c r="F2" s="38" t="s">
        <v>119</v>
      </c>
      <c r="G2" s="38" t="s">
        <v>134</v>
      </c>
      <c r="H2" s="38" t="s">
        <v>123</v>
      </c>
      <c r="I2" s="38" t="s">
        <v>120</v>
      </c>
      <c r="J2" s="39" t="s">
        <v>124</v>
      </c>
      <c r="K2" s="39" t="s">
        <v>122</v>
      </c>
      <c r="L2" s="39" t="s">
        <v>125</v>
      </c>
      <c r="M2" s="39" t="s">
        <v>128</v>
      </c>
      <c r="N2" s="39" t="s">
        <v>129</v>
      </c>
      <c r="O2" s="39" t="s">
        <v>126</v>
      </c>
      <c r="P2" s="39" t="s">
        <v>130</v>
      </c>
      <c r="Q2" s="39" t="s">
        <v>131</v>
      </c>
      <c r="R2" s="40" t="s">
        <v>121</v>
      </c>
      <c r="S2" s="40" t="s">
        <v>127</v>
      </c>
      <c r="T2" s="41" t="s">
        <v>132</v>
      </c>
      <c r="U2" s="41" t="s">
        <v>133</v>
      </c>
      <c r="V2" s="128">
        <v>44470</v>
      </c>
      <c r="W2" s="128">
        <v>44471</v>
      </c>
      <c r="X2" s="128">
        <v>44472</v>
      </c>
      <c r="Y2" s="128">
        <v>44473</v>
      </c>
      <c r="Z2" s="128">
        <v>44474</v>
      </c>
      <c r="AA2" s="128">
        <v>44475</v>
      </c>
      <c r="AB2" s="128">
        <v>44476</v>
      </c>
      <c r="AC2" s="128">
        <v>44477</v>
      </c>
      <c r="AD2" s="128">
        <v>44478</v>
      </c>
      <c r="AE2" s="128">
        <v>44479</v>
      </c>
      <c r="AF2" s="128">
        <v>44480</v>
      </c>
      <c r="AG2" s="128">
        <v>44481</v>
      </c>
      <c r="AH2" s="128">
        <v>44482</v>
      </c>
      <c r="AI2" s="128">
        <v>44483</v>
      </c>
      <c r="AJ2" s="128">
        <v>44484</v>
      </c>
      <c r="AK2" s="128">
        <v>44485</v>
      </c>
      <c r="AL2" s="128">
        <v>44486</v>
      </c>
      <c r="AM2" s="128">
        <v>44487</v>
      </c>
      <c r="AN2" s="128">
        <v>44488</v>
      </c>
      <c r="AO2" s="128">
        <v>44489</v>
      </c>
      <c r="AP2" s="128">
        <v>44490</v>
      </c>
      <c r="AQ2" s="128">
        <v>44491</v>
      </c>
      <c r="AR2" s="128">
        <v>44492</v>
      </c>
      <c r="AS2" s="128">
        <v>44493</v>
      </c>
      <c r="AT2" s="128">
        <v>44494</v>
      </c>
      <c r="AU2" s="128">
        <v>44495</v>
      </c>
      <c r="AV2" s="128">
        <v>44496</v>
      </c>
      <c r="AW2" s="128">
        <v>44497</v>
      </c>
      <c r="AX2" s="128">
        <v>44498</v>
      </c>
      <c r="AY2" s="128">
        <v>44499</v>
      </c>
      <c r="AZ2" s="128">
        <v>44500</v>
      </c>
      <c r="BA2" s="43">
        <v>44470</v>
      </c>
      <c r="BB2" s="43">
        <v>44471</v>
      </c>
      <c r="BC2" s="43">
        <v>44472</v>
      </c>
      <c r="BD2" s="43">
        <v>44473</v>
      </c>
      <c r="BE2" s="43">
        <v>44474</v>
      </c>
      <c r="BF2" s="43">
        <v>44475</v>
      </c>
      <c r="BG2" s="43">
        <v>44476</v>
      </c>
      <c r="BH2" s="43">
        <v>44477</v>
      </c>
      <c r="BI2" s="43">
        <v>44478</v>
      </c>
      <c r="BJ2" s="43">
        <v>44479</v>
      </c>
      <c r="BK2" s="43">
        <v>44480</v>
      </c>
      <c r="BL2" s="43">
        <v>44481</v>
      </c>
      <c r="BM2" s="43">
        <v>44482</v>
      </c>
      <c r="BN2" s="43">
        <v>44483</v>
      </c>
      <c r="BO2" s="43">
        <v>44484</v>
      </c>
      <c r="BP2" s="43">
        <v>44485</v>
      </c>
      <c r="BQ2" s="43">
        <v>44486</v>
      </c>
      <c r="BR2" s="43">
        <v>44487</v>
      </c>
      <c r="BS2" s="43">
        <v>44488</v>
      </c>
      <c r="BT2" s="43">
        <v>44489</v>
      </c>
      <c r="BU2" s="43">
        <v>44490</v>
      </c>
      <c r="BV2" s="43">
        <v>44491</v>
      </c>
      <c r="BW2" s="43">
        <v>44492</v>
      </c>
      <c r="BX2" s="43">
        <v>44493</v>
      </c>
      <c r="BY2" s="43">
        <v>44494</v>
      </c>
      <c r="BZ2" s="43">
        <v>44495</v>
      </c>
      <c r="CA2" s="43">
        <v>44496</v>
      </c>
      <c r="CB2" s="43">
        <v>44497</v>
      </c>
      <c r="CC2" s="43">
        <v>44498</v>
      </c>
      <c r="CD2" s="43">
        <v>44499</v>
      </c>
      <c r="CE2" s="43">
        <v>44500</v>
      </c>
      <c r="CF2" s="43">
        <v>44470</v>
      </c>
      <c r="CG2" s="43">
        <v>44471</v>
      </c>
      <c r="CH2" s="43">
        <v>44472</v>
      </c>
      <c r="CI2" s="43">
        <v>44473</v>
      </c>
      <c r="CJ2" s="43">
        <v>44474</v>
      </c>
      <c r="CK2" s="43">
        <v>44475</v>
      </c>
      <c r="CL2" s="43">
        <v>44476</v>
      </c>
      <c r="CM2" s="43">
        <v>44477</v>
      </c>
      <c r="CN2" s="43">
        <v>44478</v>
      </c>
      <c r="CO2" s="43">
        <v>44479</v>
      </c>
      <c r="CP2" s="43">
        <v>44480</v>
      </c>
      <c r="CQ2" s="43">
        <v>44481</v>
      </c>
      <c r="CR2" s="43">
        <v>44482</v>
      </c>
      <c r="CS2" s="43">
        <v>44483</v>
      </c>
      <c r="CT2" s="43">
        <v>44484</v>
      </c>
      <c r="CU2" s="43">
        <v>44485</v>
      </c>
      <c r="CV2" s="43">
        <v>44486</v>
      </c>
      <c r="CW2" s="43">
        <v>44487</v>
      </c>
      <c r="CX2" s="43">
        <v>44488</v>
      </c>
      <c r="CY2" s="43">
        <v>44489</v>
      </c>
      <c r="CZ2" s="43">
        <v>44490</v>
      </c>
      <c r="DA2" s="43">
        <v>44491</v>
      </c>
      <c r="DB2" s="43">
        <v>44492</v>
      </c>
      <c r="DC2" s="43">
        <v>44493</v>
      </c>
      <c r="DD2" s="43">
        <v>44494</v>
      </c>
      <c r="DE2" s="43">
        <v>44495</v>
      </c>
      <c r="DF2" s="43">
        <v>44496</v>
      </c>
      <c r="DG2" s="43">
        <v>44497</v>
      </c>
      <c r="DH2" s="43">
        <v>44498</v>
      </c>
      <c r="DI2" s="43">
        <v>44499</v>
      </c>
      <c r="DJ2" s="43">
        <v>44500</v>
      </c>
      <c r="DK2" s="43">
        <v>44470</v>
      </c>
      <c r="DL2" s="43">
        <v>44471</v>
      </c>
      <c r="DM2" s="43">
        <v>44472</v>
      </c>
      <c r="DN2" s="43">
        <v>44473</v>
      </c>
      <c r="DO2" s="43">
        <v>44474</v>
      </c>
      <c r="DP2" s="43">
        <v>44475</v>
      </c>
      <c r="DQ2" s="43">
        <v>44476</v>
      </c>
      <c r="DR2" s="43">
        <v>44477</v>
      </c>
      <c r="DS2" s="43">
        <v>44478</v>
      </c>
      <c r="DT2" s="43">
        <v>44479</v>
      </c>
      <c r="DU2" s="43">
        <v>44480</v>
      </c>
      <c r="DV2" s="43">
        <v>44481</v>
      </c>
      <c r="DW2" s="43">
        <v>44482</v>
      </c>
      <c r="DX2" s="43">
        <v>44483</v>
      </c>
      <c r="DY2" s="43">
        <v>44484</v>
      </c>
      <c r="DZ2" s="43">
        <v>44485</v>
      </c>
      <c r="EA2" s="43">
        <v>44486</v>
      </c>
      <c r="EB2" s="43">
        <v>44487</v>
      </c>
      <c r="EC2" s="43">
        <v>44488</v>
      </c>
      <c r="ED2" s="43">
        <v>44489</v>
      </c>
      <c r="EE2" s="43">
        <v>44490</v>
      </c>
      <c r="EF2" s="43">
        <v>44491</v>
      </c>
      <c r="EG2" s="43">
        <v>44492</v>
      </c>
      <c r="EH2" s="43">
        <v>44493</v>
      </c>
      <c r="EI2" s="43">
        <v>44494</v>
      </c>
      <c r="EJ2" s="43">
        <v>44495</v>
      </c>
      <c r="EK2" s="43">
        <v>44496</v>
      </c>
      <c r="EL2" s="43">
        <v>44497</v>
      </c>
      <c r="EM2" s="43">
        <v>44498</v>
      </c>
      <c r="EN2" s="43">
        <v>44499</v>
      </c>
      <c r="EO2" s="43">
        <v>44500</v>
      </c>
      <c r="EP2" s="43">
        <v>44470</v>
      </c>
      <c r="EQ2" s="43">
        <v>44471</v>
      </c>
      <c r="ER2" s="43">
        <v>44472</v>
      </c>
      <c r="ES2" s="43">
        <v>44473</v>
      </c>
      <c r="ET2" s="43">
        <v>44474</v>
      </c>
      <c r="EU2" s="43">
        <v>44475</v>
      </c>
      <c r="EV2" s="43">
        <v>44476</v>
      </c>
      <c r="EW2" s="43">
        <v>44477</v>
      </c>
      <c r="EX2" s="43">
        <v>44478</v>
      </c>
      <c r="EY2" s="43">
        <v>44479</v>
      </c>
      <c r="EZ2" s="43">
        <v>44480</v>
      </c>
      <c r="FA2" s="43">
        <v>44481</v>
      </c>
      <c r="FB2" s="43">
        <v>44482</v>
      </c>
      <c r="FC2" s="43">
        <v>44483</v>
      </c>
      <c r="FD2" s="43">
        <v>44484</v>
      </c>
      <c r="FE2" s="43">
        <v>44485</v>
      </c>
      <c r="FF2" s="43">
        <v>44486</v>
      </c>
      <c r="FG2" s="43">
        <v>44487</v>
      </c>
      <c r="FH2" s="43">
        <v>44488</v>
      </c>
      <c r="FI2" s="43">
        <v>44489</v>
      </c>
      <c r="FJ2" s="43">
        <v>44490</v>
      </c>
      <c r="FK2" s="43">
        <v>44491</v>
      </c>
      <c r="FL2" s="43">
        <v>44492</v>
      </c>
      <c r="FM2" s="43">
        <v>44493</v>
      </c>
      <c r="FN2" s="43">
        <v>44494</v>
      </c>
      <c r="FO2" s="43">
        <v>44495</v>
      </c>
      <c r="FP2" s="43">
        <v>44496</v>
      </c>
      <c r="FQ2" s="43">
        <v>44497</v>
      </c>
      <c r="FR2" s="43">
        <v>44498</v>
      </c>
      <c r="FS2" s="43">
        <v>44499</v>
      </c>
      <c r="FT2" s="43">
        <v>44500</v>
      </c>
      <c r="FU2" s="42">
        <v>44470</v>
      </c>
      <c r="FV2" s="42">
        <v>44471</v>
      </c>
      <c r="FW2" s="42">
        <v>44472</v>
      </c>
      <c r="FX2" s="42">
        <v>44473</v>
      </c>
      <c r="FY2" s="42">
        <v>44474</v>
      </c>
      <c r="FZ2" s="42">
        <v>44475</v>
      </c>
      <c r="GA2" s="42">
        <v>44476</v>
      </c>
      <c r="GB2" s="42">
        <v>44477</v>
      </c>
      <c r="GC2" s="42">
        <v>44478</v>
      </c>
      <c r="GD2" s="42">
        <v>44479</v>
      </c>
      <c r="GE2" s="42">
        <v>44480</v>
      </c>
      <c r="GF2" s="42">
        <v>44481</v>
      </c>
      <c r="GG2" s="42">
        <v>44482</v>
      </c>
      <c r="GH2" s="42">
        <v>44483</v>
      </c>
      <c r="GI2" s="42">
        <v>44484</v>
      </c>
      <c r="GJ2" s="42">
        <v>44485</v>
      </c>
      <c r="GK2" s="42">
        <v>44486</v>
      </c>
      <c r="GL2" s="42">
        <v>44487</v>
      </c>
      <c r="GM2" s="42">
        <v>44488</v>
      </c>
      <c r="GN2" s="42">
        <v>44489</v>
      </c>
      <c r="GO2" s="42">
        <v>44490</v>
      </c>
      <c r="GP2" s="42">
        <v>44491</v>
      </c>
      <c r="GQ2" s="42">
        <v>44492</v>
      </c>
      <c r="GR2" s="42">
        <v>44493</v>
      </c>
      <c r="GS2" s="42">
        <v>44494</v>
      </c>
      <c r="GT2" s="42">
        <v>44495</v>
      </c>
      <c r="GU2" s="42">
        <v>44496</v>
      </c>
      <c r="GV2" s="42">
        <v>44497</v>
      </c>
      <c r="GW2" s="42">
        <v>44498</v>
      </c>
      <c r="GX2" s="42">
        <v>44499</v>
      </c>
      <c r="GY2" s="42">
        <v>44500</v>
      </c>
      <c r="GZ2" s="129">
        <v>44470</v>
      </c>
      <c r="HA2" s="129">
        <v>44471</v>
      </c>
      <c r="HB2" s="129">
        <v>44472</v>
      </c>
      <c r="HC2" s="129">
        <v>44473</v>
      </c>
      <c r="HD2" s="129">
        <v>44474</v>
      </c>
      <c r="HE2" s="129">
        <v>44475</v>
      </c>
      <c r="HF2" s="129">
        <v>44476</v>
      </c>
      <c r="HG2" s="129">
        <v>44477</v>
      </c>
      <c r="HH2" s="129">
        <v>44478</v>
      </c>
      <c r="HI2" s="129">
        <v>44479</v>
      </c>
      <c r="HJ2" s="129">
        <v>44480</v>
      </c>
      <c r="HK2" s="129">
        <v>44481</v>
      </c>
      <c r="HL2" s="129">
        <v>44482</v>
      </c>
      <c r="HM2" s="129">
        <v>44483</v>
      </c>
      <c r="HN2" s="129">
        <v>44484</v>
      </c>
      <c r="HO2" s="129">
        <v>44485</v>
      </c>
      <c r="HP2" s="129">
        <v>44486</v>
      </c>
      <c r="HQ2" s="129">
        <v>44487</v>
      </c>
      <c r="HR2" s="129">
        <v>44488</v>
      </c>
      <c r="HS2" s="129">
        <v>44489</v>
      </c>
      <c r="HT2" s="129">
        <v>44490</v>
      </c>
      <c r="HU2" s="129">
        <v>44491</v>
      </c>
      <c r="HV2" s="129">
        <v>44492</v>
      </c>
      <c r="HW2" s="129">
        <v>44493</v>
      </c>
      <c r="HX2" s="129">
        <v>44494</v>
      </c>
      <c r="HY2" s="129">
        <v>44495</v>
      </c>
      <c r="HZ2" s="129">
        <v>44496</v>
      </c>
      <c r="IA2" s="129">
        <v>44497</v>
      </c>
      <c r="IB2" s="129">
        <v>44498</v>
      </c>
      <c r="IC2" s="129">
        <v>44499</v>
      </c>
      <c r="ID2" s="129">
        <v>44500</v>
      </c>
      <c r="IE2" s="43">
        <v>44470</v>
      </c>
      <c r="IF2" s="43">
        <v>44471</v>
      </c>
      <c r="IG2" s="43">
        <v>44472</v>
      </c>
      <c r="IH2" s="43">
        <v>44473</v>
      </c>
      <c r="II2" s="43">
        <v>44474</v>
      </c>
      <c r="IJ2" s="43">
        <v>44475</v>
      </c>
      <c r="IK2" s="43">
        <v>44476</v>
      </c>
      <c r="IL2" s="43">
        <v>44477</v>
      </c>
      <c r="IM2" s="43">
        <v>44478</v>
      </c>
      <c r="IN2" s="43">
        <v>44479</v>
      </c>
      <c r="IO2" s="43">
        <v>44480</v>
      </c>
      <c r="IP2" s="43">
        <v>44481</v>
      </c>
      <c r="IQ2" s="43">
        <v>44482</v>
      </c>
      <c r="IR2" s="43">
        <v>44483</v>
      </c>
      <c r="IS2" s="43">
        <v>44484</v>
      </c>
      <c r="IT2" s="43">
        <v>44485</v>
      </c>
      <c r="IU2" s="43">
        <v>44486</v>
      </c>
      <c r="IV2" s="43">
        <v>44487</v>
      </c>
      <c r="IW2" s="43">
        <v>44488</v>
      </c>
      <c r="IX2" s="43">
        <v>44489</v>
      </c>
      <c r="IY2" s="43">
        <v>44490</v>
      </c>
      <c r="IZ2" s="43">
        <v>44491</v>
      </c>
      <c r="JA2" s="43">
        <v>44492</v>
      </c>
      <c r="JB2" s="43">
        <v>44493</v>
      </c>
      <c r="JC2" s="43">
        <v>44494</v>
      </c>
      <c r="JD2" s="43">
        <v>44495</v>
      </c>
      <c r="JE2" s="43">
        <v>44496</v>
      </c>
      <c r="JF2" s="43">
        <v>44497</v>
      </c>
      <c r="JG2" s="43">
        <v>44498</v>
      </c>
      <c r="JH2" s="43">
        <v>44499</v>
      </c>
      <c r="JI2" s="43">
        <v>44500</v>
      </c>
      <c r="JJ2" s="113">
        <v>44470</v>
      </c>
      <c r="JK2" s="113">
        <v>44471</v>
      </c>
      <c r="JL2" s="113">
        <v>44472</v>
      </c>
      <c r="JM2" s="113">
        <v>44473</v>
      </c>
      <c r="JN2" s="113">
        <v>44474</v>
      </c>
      <c r="JO2" s="113">
        <v>44475</v>
      </c>
      <c r="JP2" s="113">
        <v>44476</v>
      </c>
      <c r="JQ2" s="113">
        <v>44477</v>
      </c>
      <c r="JR2" s="113">
        <v>44478</v>
      </c>
      <c r="JS2" s="113">
        <v>44479</v>
      </c>
      <c r="JT2" s="113">
        <v>44480</v>
      </c>
      <c r="JU2" s="113">
        <v>44481</v>
      </c>
      <c r="JV2" s="113">
        <v>44482</v>
      </c>
      <c r="JW2" s="113">
        <v>44483</v>
      </c>
      <c r="JX2" s="113">
        <v>44484</v>
      </c>
      <c r="JY2" s="113">
        <v>44485</v>
      </c>
      <c r="JZ2" s="113">
        <v>44486</v>
      </c>
      <c r="KA2" s="113">
        <v>44487</v>
      </c>
      <c r="KB2" s="113">
        <v>44488</v>
      </c>
      <c r="KC2" s="113">
        <v>44489</v>
      </c>
      <c r="KD2" s="113">
        <v>44490</v>
      </c>
      <c r="KE2" s="113">
        <v>44491</v>
      </c>
      <c r="KF2" s="113">
        <v>44492</v>
      </c>
      <c r="KG2" s="113">
        <v>44493</v>
      </c>
      <c r="KH2" s="113">
        <v>44494</v>
      </c>
      <c r="KI2" s="113">
        <v>44495</v>
      </c>
      <c r="KJ2" s="113">
        <v>44496</v>
      </c>
      <c r="KK2" s="113">
        <v>44497</v>
      </c>
      <c r="KL2" s="113">
        <v>44498</v>
      </c>
      <c r="KM2" s="113">
        <v>44499</v>
      </c>
      <c r="KN2" s="113">
        <v>44500</v>
      </c>
      <c r="KO2" s="43">
        <v>44470</v>
      </c>
      <c r="KP2" s="43">
        <v>44471</v>
      </c>
      <c r="KQ2" s="43">
        <v>44472</v>
      </c>
      <c r="KR2" s="43">
        <v>44473</v>
      </c>
      <c r="KS2" s="43">
        <v>44474</v>
      </c>
      <c r="KT2" s="43">
        <v>44475</v>
      </c>
      <c r="KU2" s="43">
        <v>44476</v>
      </c>
      <c r="KV2" s="43">
        <v>44477</v>
      </c>
      <c r="KW2" s="43">
        <v>44478</v>
      </c>
      <c r="KX2" s="43">
        <v>44479</v>
      </c>
      <c r="KY2" s="43">
        <v>44480</v>
      </c>
      <c r="KZ2" s="43">
        <v>44481</v>
      </c>
      <c r="LA2" s="43">
        <v>44482</v>
      </c>
      <c r="LB2" s="43">
        <v>44483</v>
      </c>
      <c r="LC2" s="43">
        <v>44484</v>
      </c>
      <c r="LD2" s="43">
        <v>44485</v>
      </c>
      <c r="LE2" s="43">
        <v>44486</v>
      </c>
      <c r="LF2" s="43">
        <v>44487</v>
      </c>
      <c r="LG2" s="43">
        <v>44488</v>
      </c>
      <c r="LH2" s="43">
        <v>44489</v>
      </c>
      <c r="LI2" s="43">
        <v>44490</v>
      </c>
      <c r="LJ2" s="43">
        <v>44491</v>
      </c>
      <c r="LK2" s="43">
        <v>44492</v>
      </c>
      <c r="LL2" s="43">
        <v>44493</v>
      </c>
      <c r="LM2" s="43">
        <v>44494</v>
      </c>
      <c r="LN2" s="43">
        <v>44495</v>
      </c>
      <c r="LO2" s="43">
        <v>44496</v>
      </c>
      <c r="LP2" s="43">
        <v>44497</v>
      </c>
      <c r="LQ2" s="43">
        <v>44498</v>
      </c>
      <c r="LR2" s="43">
        <v>44499</v>
      </c>
      <c r="LS2" s="43">
        <v>44500</v>
      </c>
      <c r="LT2" s="43">
        <v>44470</v>
      </c>
      <c r="LU2" s="43">
        <v>44471</v>
      </c>
      <c r="LV2" s="43">
        <v>44472</v>
      </c>
      <c r="LW2" s="43">
        <v>44473</v>
      </c>
      <c r="LX2" s="43">
        <v>44474</v>
      </c>
      <c r="LY2" s="43">
        <v>44475</v>
      </c>
      <c r="LZ2" s="43">
        <v>44476</v>
      </c>
      <c r="MA2" s="43">
        <v>44477</v>
      </c>
      <c r="MB2" s="43">
        <v>44478</v>
      </c>
      <c r="MC2" s="43">
        <v>44479</v>
      </c>
      <c r="MD2" s="43">
        <v>44480</v>
      </c>
      <c r="ME2" s="43">
        <v>44481</v>
      </c>
      <c r="MF2" s="43">
        <v>44482</v>
      </c>
      <c r="MG2" s="43">
        <v>44483</v>
      </c>
      <c r="MH2" s="43">
        <v>44484</v>
      </c>
      <c r="MI2" s="43">
        <v>44485</v>
      </c>
      <c r="MJ2" s="43">
        <v>44486</v>
      </c>
      <c r="MK2" s="43">
        <v>44487</v>
      </c>
      <c r="ML2" s="43">
        <v>44488</v>
      </c>
      <c r="MM2" s="43">
        <v>44489</v>
      </c>
      <c r="MN2" s="43">
        <v>44490</v>
      </c>
      <c r="MO2" s="43">
        <v>44491</v>
      </c>
      <c r="MP2" s="43">
        <v>44492</v>
      </c>
      <c r="MQ2" s="43">
        <v>44493</v>
      </c>
      <c r="MR2" s="43">
        <v>44494</v>
      </c>
      <c r="MS2" s="43">
        <v>44495</v>
      </c>
      <c r="MT2" s="43">
        <v>44496</v>
      </c>
      <c r="MU2" s="43">
        <v>44497</v>
      </c>
      <c r="MV2" s="43">
        <v>44498</v>
      </c>
      <c r="MW2" s="43">
        <v>44499</v>
      </c>
      <c r="MX2" s="43">
        <v>44500</v>
      </c>
      <c r="MY2" s="43">
        <v>44470</v>
      </c>
      <c r="MZ2" s="43">
        <v>44471</v>
      </c>
      <c r="NA2" s="43">
        <v>44472</v>
      </c>
      <c r="NB2" s="43">
        <v>44473</v>
      </c>
      <c r="NC2" s="43">
        <v>44474</v>
      </c>
      <c r="ND2" s="43">
        <v>44475</v>
      </c>
      <c r="NE2" s="43">
        <v>44476</v>
      </c>
      <c r="NF2" s="43">
        <v>44477</v>
      </c>
      <c r="NG2" s="43">
        <v>44478</v>
      </c>
      <c r="NH2" s="43">
        <v>44479</v>
      </c>
      <c r="NI2" s="43">
        <v>44480</v>
      </c>
      <c r="NJ2" s="43">
        <v>44481</v>
      </c>
      <c r="NK2" s="43">
        <v>44482</v>
      </c>
      <c r="NL2" s="43">
        <v>44483</v>
      </c>
      <c r="NM2" s="43">
        <v>44484</v>
      </c>
      <c r="NN2" s="43">
        <v>44485</v>
      </c>
      <c r="NO2" s="43">
        <v>44486</v>
      </c>
      <c r="NP2" s="43">
        <v>44487</v>
      </c>
      <c r="NQ2" s="43">
        <v>44488</v>
      </c>
      <c r="NR2" s="43">
        <v>44489</v>
      </c>
      <c r="NS2" s="43">
        <v>44490</v>
      </c>
      <c r="NT2" s="43">
        <v>44491</v>
      </c>
      <c r="NU2" s="43">
        <v>44492</v>
      </c>
      <c r="NV2" s="43">
        <v>44493</v>
      </c>
      <c r="NW2" s="43">
        <v>44494</v>
      </c>
      <c r="NX2" s="43">
        <v>44495</v>
      </c>
      <c r="NY2" s="43">
        <v>44496</v>
      </c>
      <c r="NZ2" s="43">
        <v>44497</v>
      </c>
      <c r="OA2" s="43">
        <v>44498</v>
      </c>
      <c r="OB2" s="43">
        <v>44499</v>
      </c>
      <c r="OC2" s="43">
        <v>44500</v>
      </c>
      <c r="OD2" s="43">
        <v>44470</v>
      </c>
      <c r="OE2" s="43">
        <v>44471</v>
      </c>
      <c r="OF2" s="43">
        <v>44472</v>
      </c>
      <c r="OG2" s="43">
        <v>44473</v>
      </c>
      <c r="OH2" s="43">
        <v>44474</v>
      </c>
      <c r="OI2" s="43">
        <v>44475</v>
      </c>
      <c r="OJ2" s="43">
        <v>44476</v>
      </c>
      <c r="OK2" s="43">
        <v>44477</v>
      </c>
      <c r="OL2" s="43">
        <v>44478</v>
      </c>
      <c r="OM2" s="43">
        <v>44479</v>
      </c>
      <c r="ON2" s="43">
        <v>44480</v>
      </c>
      <c r="OO2" s="43">
        <v>44481</v>
      </c>
      <c r="OP2" s="43">
        <v>44482</v>
      </c>
      <c r="OQ2" s="43">
        <v>44483</v>
      </c>
      <c r="OR2" s="43">
        <v>44484</v>
      </c>
      <c r="OS2" s="43">
        <v>44485</v>
      </c>
      <c r="OT2" s="43">
        <v>44486</v>
      </c>
      <c r="OU2" s="43">
        <v>44487</v>
      </c>
      <c r="OV2" s="43">
        <v>44488</v>
      </c>
      <c r="OW2" s="43">
        <v>44489</v>
      </c>
      <c r="OX2" s="43">
        <v>44490</v>
      </c>
      <c r="OY2" s="43">
        <v>44491</v>
      </c>
      <c r="OZ2" s="43">
        <v>44492</v>
      </c>
      <c r="PA2" s="43">
        <v>44493</v>
      </c>
      <c r="PB2" s="43">
        <v>44494</v>
      </c>
      <c r="PC2" s="43">
        <v>44495</v>
      </c>
      <c r="PD2" s="43">
        <v>44496</v>
      </c>
      <c r="PE2" s="43">
        <v>44497</v>
      </c>
      <c r="PF2" s="43">
        <v>44498</v>
      </c>
      <c r="PG2" s="43">
        <v>44499</v>
      </c>
      <c r="PH2" s="43">
        <v>44500</v>
      </c>
      <c r="PI2" s="43">
        <v>44470</v>
      </c>
      <c r="PJ2" s="43">
        <v>44471</v>
      </c>
      <c r="PK2" s="43">
        <v>44472</v>
      </c>
      <c r="PL2" s="43">
        <v>44473</v>
      </c>
      <c r="PM2" s="43">
        <v>44474</v>
      </c>
      <c r="PN2" s="43">
        <v>44475</v>
      </c>
      <c r="PO2" s="43">
        <v>44476</v>
      </c>
      <c r="PP2" s="43">
        <v>44477</v>
      </c>
      <c r="PQ2" s="43">
        <v>44478</v>
      </c>
      <c r="PR2" s="43">
        <v>44479</v>
      </c>
      <c r="PS2" s="43">
        <v>44480</v>
      </c>
      <c r="PT2" s="43">
        <v>44481</v>
      </c>
      <c r="PU2" s="43">
        <v>44482</v>
      </c>
      <c r="PV2" s="43">
        <v>44483</v>
      </c>
      <c r="PW2" s="43">
        <v>44484</v>
      </c>
      <c r="PX2" s="43">
        <v>44485</v>
      </c>
      <c r="PY2" s="43">
        <v>44486</v>
      </c>
      <c r="PZ2" s="43">
        <v>44487</v>
      </c>
      <c r="QA2" s="43">
        <v>44488</v>
      </c>
      <c r="QB2" s="43">
        <v>44489</v>
      </c>
      <c r="QC2" s="43">
        <v>44490</v>
      </c>
      <c r="QD2" s="43">
        <v>44491</v>
      </c>
      <c r="QE2" s="43">
        <v>44492</v>
      </c>
      <c r="QF2" s="43">
        <v>44493</v>
      </c>
      <c r="QG2" s="43">
        <v>44494</v>
      </c>
      <c r="QH2" s="43">
        <v>44495</v>
      </c>
      <c r="QI2" s="43">
        <v>44496</v>
      </c>
      <c r="QJ2" s="43">
        <v>44497</v>
      </c>
      <c r="QK2" s="43">
        <v>44498</v>
      </c>
      <c r="QL2" s="43">
        <v>44499</v>
      </c>
      <c r="QM2" s="43">
        <v>44500</v>
      </c>
      <c r="QN2" s="65">
        <v>44470</v>
      </c>
      <c r="QO2" s="65">
        <v>44471</v>
      </c>
      <c r="QP2" s="65">
        <v>44472</v>
      </c>
      <c r="QQ2" s="65">
        <v>44473</v>
      </c>
      <c r="QR2" s="65">
        <v>44474</v>
      </c>
      <c r="QS2" s="65">
        <v>44475</v>
      </c>
      <c r="QT2" s="65">
        <v>44476</v>
      </c>
      <c r="QU2" s="65">
        <v>44477</v>
      </c>
      <c r="QV2" s="65">
        <v>44478</v>
      </c>
      <c r="QW2" s="65">
        <v>44479</v>
      </c>
      <c r="QX2" s="65">
        <v>44480</v>
      </c>
      <c r="QY2" s="65">
        <v>44481</v>
      </c>
      <c r="QZ2" s="65">
        <v>44482</v>
      </c>
      <c r="RA2" s="65">
        <v>44483</v>
      </c>
      <c r="RB2" s="65">
        <v>44484</v>
      </c>
      <c r="RC2" s="65">
        <v>44485</v>
      </c>
      <c r="RD2" s="65">
        <v>44486</v>
      </c>
      <c r="RE2" s="65">
        <v>44487</v>
      </c>
      <c r="RF2" s="65">
        <v>44488</v>
      </c>
      <c r="RG2" s="65">
        <v>44489</v>
      </c>
      <c r="RH2" s="65">
        <v>44490</v>
      </c>
      <c r="RI2" s="65">
        <v>44491</v>
      </c>
      <c r="RJ2" s="65">
        <v>44492</v>
      </c>
      <c r="RK2" s="65">
        <v>44493</v>
      </c>
      <c r="RL2" s="65">
        <v>44494</v>
      </c>
      <c r="RM2" s="65">
        <v>44495</v>
      </c>
      <c r="RN2" s="65">
        <v>44496</v>
      </c>
      <c r="RO2" s="65">
        <v>44497</v>
      </c>
      <c r="RP2" s="65">
        <v>44498</v>
      </c>
      <c r="RQ2" s="65">
        <v>44499</v>
      </c>
      <c r="RR2" s="65">
        <v>44500</v>
      </c>
      <c r="RS2" s="43">
        <v>44470</v>
      </c>
      <c r="RT2" s="43">
        <v>44471</v>
      </c>
      <c r="RU2" s="43">
        <v>44472</v>
      </c>
      <c r="RV2" s="43">
        <v>44473</v>
      </c>
      <c r="RW2" s="43">
        <v>44474</v>
      </c>
      <c r="RX2" s="43">
        <v>44475</v>
      </c>
      <c r="RY2" s="43">
        <v>44476</v>
      </c>
      <c r="RZ2" s="43">
        <v>44477</v>
      </c>
      <c r="SA2" s="43">
        <v>44478</v>
      </c>
      <c r="SB2" s="43">
        <v>44479</v>
      </c>
      <c r="SC2" s="43">
        <v>44480</v>
      </c>
      <c r="SD2" s="43">
        <v>44481</v>
      </c>
      <c r="SE2" s="43">
        <v>44482</v>
      </c>
      <c r="SF2" s="43">
        <v>44483</v>
      </c>
      <c r="SG2" s="43">
        <v>44484</v>
      </c>
      <c r="SH2" s="43">
        <v>44485</v>
      </c>
      <c r="SI2" s="43">
        <v>44486</v>
      </c>
      <c r="SJ2" s="43">
        <v>44487</v>
      </c>
      <c r="SK2" s="43">
        <v>44488</v>
      </c>
      <c r="SL2" s="43">
        <v>44489</v>
      </c>
      <c r="SM2" s="43">
        <v>44490</v>
      </c>
      <c r="SN2" s="43">
        <v>44491</v>
      </c>
      <c r="SO2" s="43">
        <v>44492</v>
      </c>
      <c r="SP2" s="43">
        <v>44493</v>
      </c>
      <c r="SQ2" s="43">
        <v>44494</v>
      </c>
      <c r="SR2" s="43">
        <v>44495</v>
      </c>
      <c r="SS2" s="43">
        <v>44496</v>
      </c>
      <c r="ST2" s="43">
        <v>44497</v>
      </c>
      <c r="SU2" s="43">
        <v>44498</v>
      </c>
      <c r="SV2" s="43">
        <v>44499</v>
      </c>
      <c r="SW2" s="43">
        <v>44500</v>
      </c>
      <c r="SX2" s="43">
        <v>44470</v>
      </c>
      <c r="SY2" s="43">
        <v>44471</v>
      </c>
      <c r="SZ2" s="43">
        <v>44472</v>
      </c>
      <c r="TA2" s="43">
        <v>44473</v>
      </c>
      <c r="TB2" s="43">
        <v>44474</v>
      </c>
      <c r="TC2" s="43">
        <v>44475</v>
      </c>
      <c r="TD2" s="43">
        <v>44476</v>
      </c>
      <c r="TE2" s="43">
        <v>44477</v>
      </c>
      <c r="TF2" s="43">
        <v>44478</v>
      </c>
      <c r="TG2" s="43">
        <v>44479</v>
      </c>
      <c r="TH2" s="43">
        <v>44480</v>
      </c>
      <c r="TI2" s="43">
        <v>44481</v>
      </c>
      <c r="TJ2" s="43">
        <v>44482</v>
      </c>
      <c r="TK2" s="43">
        <v>44483</v>
      </c>
      <c r="TL2" s="43">
        <v>44484</v>
      </c>
      <c r="TM2" s="43">
        <v>44485</v>
      </c>
      <c r="TN2" s="43">
        <v>44486</v>
      </c>
      <c r="TO2" s="43">
        <v>44487</v>
      </c>
      <c r="TP2" s="43">
        <v>44488</v>
      </c>
      <c r="TQ2" s="43">
        <v>44489</v>
      </c>
      <c r="TR2" s="43">
        <v>44490</v>
      </c>
      <c r="TS2" s="43">
        <v>44491</v>
      </c>
      <c r="TT2" s="43">
        <v>44492</v>
      </c>
      <c r="TU2" s="43">
        <v>44493</v>
      </c>
      <c r="TV2" s="43">
        <v>44494</v>
      </c>
      <c r="TW2" s="43">
        <v>44495</v>
      </c>
      <c r="TX2" s="43">
        <v>44496</v>
      </c>
      <c r="TY2" s="43">
        <v>44497</v>
      </c>
      <c r="TZ2" s="43">
        <v>44498</v>
      </c>
      <c r="UA2" s="43">
        <v>44499</v>
      </c>
      <c r="UB2" s="43">
        <v>44500</v>
      </c>
      <c r="UC2" s="43">
        <v>44470</v>
      </c>
      <c r="UD2" s="43">
        <v>44471</v>
      </c>
      <c r="UE2" s="43">
        <v>44472</v>
      </c>
      <c r="UF2" s="43">
        <v>44473</v>
      </c>
      <c r="UG2" s="43">
        <v>44474</v>
      </c>
      <c r="UH2" s="43">
        <v>44475</v>
      </c>
      <c r="UI2" s="43">
        <v>44476</v>
      </c>
      <c r="UJ2" s="43">
        <v>44477</v>
      </c>
      <c r="UK2" s="43">
        <v>44478</v>
      </c>
      <c r="UL2" s="43">
        <v>44479</v>
      </c>
      <c r="UM2" s="43">
        <v>44480</v>
      </c>
      <c r="UN2" s="43">
        <v>44481</v>
      </c>
      <c r="UO2" s="43">
        <v>44482</v>
      </c>
      <c r="UP2" s="43">
        <v>44483</v>
      </c>
      <c r="UQ2" s="43">
        <v>44484</v>
      </c>
      <c r="UR2" s="43">
        <v>44485</v>
      </c>
      <c r="US2" s="43">
        <v>44486</v>
      </c>
      <c r="UT2" s="43">
        <v>44487</v>
      </c>
      <c r="UU2" s="43">
        <v>44488</v>
      </c>
      <c r="UV2" s="43">
        <v>44489</v>
      </c>
      <c r="UW2" s="43">
        <v>44490</v>
      </c>
      <c r="UX2" s="43">
        <v>44491</v>
      </c>
      <c r="UY2" s="43">
        <v>44492</v>
      </c>
      <c r="UZ2" s="43">
        <v>44493</v>
      </c>
      <c r="VA2" s="43">
        <v>44494</v>
      </c>
      <c r="VB2" s="43">
        <v>44495</v>
      </c>
      <c r="VC2" s="43">
        <v>44496</v>
      </c>
      <c r="VD2" s="43">
        <v>44497</v>
      </c>
      <c r="VE2" s="43">
        <v>44498</v>
      </c>
      <c r="VF2" s="43">
        <v>44499</v>
      </c>
      <c r="VG2" s="43">
        <v>44500</v>
      </c>
      <c r="VH2" s="43">
        <v>44470</v>
      </c>
      <c r="VI2" s="43">
        <v>44471</v>
      </c>
      <c r="VJ2" s="43">
        <v>44472</v>
      </c>
      <c r="VK2" s="43">
        <v>44473</v>
      </c>
      <c r="VL2" s="43">
        <v>44474</v>
      </c>
      <c r="VM2" s="43">
        <v>44475</v>
      </c>
      <c r="VN2" s="43">
        <v>44476</v>
      </c>
      <c r="VO2" s="43">
        <v>44477</v>
      </c>
      <c r="VP2" s="43">
        <v>44478</v>
      </c>
      <c r="VQ2" s="43">
        <v>44479</v>
      </c>
      <c r="VR2" s="43">
        <v>44480</v>
      </c>
      <c r="VS2" s="43">
        <v>44481</v>
      </c>
      <c r="VT2" s="43">
        <v>44482</v>
      </c>
      <c r="VU2" s="43">
        <v>44483</v>
      </c>
      <c r="VV2" s="43">
        <v>44484</v>
      </c>
      <c r="VW2" s="43">
        <v>44485</v>
      </c>
      <c r="VX2" s="43">
        <v>44486</v>
      </c>
      <c r="VY2" s="43">
        <v>44487</v>
      </c>
      <c r="VZ2" s="43">
        <v>44488</v>
      </c>
      <c r="WA2" s="43">
        <v>44489</v>
      </c>
      <c r="WB2" s="43">
        <v>44490</v>
      </c>
      <c r="WC2" s="43">
        <v>44491</v>
      </c>
      <c r="WD2" s="43">
        <v>44492</v>
      </c>
      <c r="WE2" s="43">
        <v>44493</v>
      </c>
      <c r="WF2" s="43">
        <v>44494</v>
      </c>
      <c r="WG2" s="43">
        <v>44495</v>
      </c>
      <c r="WH2" s="43">
        <v>44496</v>
      </c>
      <c r="WI2" s="43">
        <v>44497</v>
      </c>
      <c r="WJ2" s="43">
        <v>44498</v>
      </c>
      <c r="WK2" s="43">
        <v>44499</v>
      </c>
      <c r="WL2" s="43">
        <v>44500</v>
      </c>
      <c r="WM2" s="107">
        <v>44470</v>
      </c>
      <c r="WN2" s="107">
        <v>44471</v>
      </c>
      <c r="WO2" s="107">
        <v>44472</v>
      </c>
      <c r="WP2" s="107">
        <v>44473</v>
      </c>
      <c r="WQ2" s="107">
        <v>44474</v>
      </c>
      <c r="WR2" s="107">
        <v>44475</v>
      </c>
      <c r="WS2" s="107">
        <v>44476</v>
      </c>
      <c r="WT2" s="107">
        <v>44477</v>
      </c>
      <c r="WU2" s="107">
        <v>44478</v>
      </c>
      <c r="WV2" s="107">
        <v>44479</v>
      </c>
      <c r="WW2" s="107">
        <v>44480</v>
      </c>
      <c r="WX2" s="107">
        <v>44481</v>
      </c>
      <c r="WY2" s="107">
        <v>44482</v>
      </c>
      <c r="WZ2" s="107">
        <v>44483</v>
      </c>
      <c r="XA2" s="107">
        <v>44484</v>
      </c>
      <c r="XB2" s="107">
        <v>44485</v>
      </c>
      <c r="XC2" s="107">
        <v>44486</v>
      </c>
      <c r="XD2" s="107">
        <v>44487</v>
      </c>
      <c r="XE2" s="107">
        <v>44488</v>
      </c>
      <c r="XF2" s="107">
        <v>44489</v>
      </c>
      <c r="XG2" s="107">
        <v>44490</v>
      </c>
      <c r="XH2" s="107">
        <v>44491</v>
      </c>
      <c r="XI2" s="107">
        <v>44492</v>
      </c>
      <c r="XJ2" s="107">
        <v>44493</v>
      </c>
      <c r="XK2" s="107">
        <v>44494</v>
      </c>
      <c r="XL2" s="107">
        <v>44495</v>
      </c>
      <c r="XM2" s="107">
        <v>44496</v>
      </c>
      <c r="XN2" s="107">
        <v>44497</v>
      </c>
      <c r="XO2" s="107">
        <v>44498</v>
      </c>
      <c r="XP2" s="107">
        <v>44499</v>
      </c>
      <c r="XQ2" s="107">
        <v>44500</v>
      </c>
      <c r="XR2" s="108">
        <v>44470</v>
      </c>
      <c r="XS2" s="108">
        <v>44471</v>
      </c>
      <c r="XT2" s="108">
        <v>44472</v>
      </c>
      <c r="XU2" s="108">
        <v>44473</v>
      </c>
      <c r="XV2" s="108">
        <v>44474</v>
      </c>
      <c r="XW2" s="108">
        <v>44475</v>
      </c>
      <c r="XX2" s="108">
        <v>44476</v>
      </c>
      <c r="XY2" s="108">
        <v>44477</v>
      </c>
      <c r="XZ2" s="108">
        <v>44478</v>
      </c>
      <c r="YA2" s="108">
        <v>44479</v>
      </c>
      <c r="YB2" s="108">
        <v>44480</v>
      </c>
      <c r="YC2" s="108">
        <v>44481</v>
      </c>
      <c r="YD2" s="108">
        <v>44482</v>
      </c>
      <c r="YE2" s="108">
        <v>44483</v>
      </c>
      <c r="YF2" s="108">
        <v>44484</v>
      </c>
      <c r="YG2" s="108">
        <v>44485</v>
      </c>
      <c r="YH2" s="108">
        <v>44486</v>
      </c>
      <c r="YI2" s="108">
        <v>44487</v>
      </c>
      <c r="YJ2" s="108">
        <v>44488</v>
      </c>
      <c r="YK2" s="108">
        <v>44489</v>
      </c>
      <c r="YL2" s="108">
        <v>44490</v>
      </c>
      <c r="YM2" s="108">
        <v>44491</v>
      </c>
      <c r="YN2" s="108">
        <v>44492</v>
      </c>
      <c r="YO2" s="108">
        <v>44493</v>
      </c>
      <c r="YP2" s="108">
        <v>44494</v>
      </c>
      <c r="YQ2" s="108">
        <v>44495</v>
      </c>
      <c r="YR2" s="108">
        <v>44496</v>
      </c>
      <c r="YS2" s="108">
        <v>44497</v>
      </c>
      <c r="YT2" s="108">
        <v>44498</v>
      </c>
      <c r="YU2" s="108">
        <v>44499</v>
      </c>
      <c r="YV2" s="108">
        <v>44500</v>
      </c>
      <c r="YW2" s="43">
        <v>44470</v>
      </c>
      <c r="YX2" s="43">
        <v>44471</v>
      </c>
      <c r="YY2" s="43">
        <v>44472</v>
      </c>
      <c r="YZ2" s="43">
        <v>44473</v>
      </c>
      <c r="ZA2" s="43">
        <v>44474</v>
      </c>
      <c r="ZB2" s="43">
        <v>44475</v>
      </c>
      <c r="ZC2" s="43">
        <v>44476</v>
      </c>
      <c r="ZD2" s="43">
        <v>44477</v>
      </c>
      <c r="ZE2" s="43">
        <v>44478</v>
      </c>
      <c r="ZF2" s="43">
        <v>44479</v>
      </c>
      <c r="ZG2" s="43">
        <v>44480</v>
      </c>
      <c r="ZH2" s="43">
        <v>44481</v>
      </c>
      <c r="ZI2" s="43">
        <v>44482</v>
      </c>
      <c r="ZJ2" s="43">
        <v>44483</v>
      </c>
      <c r="ZK2" s="43">
        <v>44484</v>
      </c>
      <c r="ZL2" s="43">
        <v>44485</v>
      </c>
      <c r="ZM2" s="43">
        <v>44486</v>
      </c>
      <c r="ZN2" s="43">
        <v>44487</v>
      </c>
      <c r="ZO2" s="43">
        <v>44488</v>
      </c>
      <c r="ZP2" s="43">
        <v>44489</v>
      </c>
      <c r="ZQ2" s="43">
        <v>44490</v>
      </c>
      <c r="ZR2" s="43">
        <v>44491</v>
      </c>
      <c r="ZS2" s="43">
        <v>44492</v>
      </c>
      <c r="ZT2" s="43">
        <v>44493</v>
      </c>
      <c r="ZU2" s="43">
        <v>44494</v>
      </c>
      <c r="ZV2" s="43">
        <v>44495</v>
      </c>
      <c r="ZW2" s="43">
        <v>44496</v>
      </c>
      <c r="ZX2" s="43">
        <v>44497</v>
      </c>
      <c r="ZY2" s="43">
        <v>44498</v>
      </c>
      <c r="ZZ2" s="43">
        <v>44499</v>
      </c>
      <c r="AAA2" s="43">
        <v>44500</v>
      </c>
      <c r="AAB2" s="43">
        <v>44501</v>
      </c>
      <c r="AAC2" s="43">
        <v>44502</v>
      </c>
      <c r="AAD2" s="43">
        <v>44503</v>
      </c>
      <c r="AAE2" s="43">
        <v>44504</v>
      </c>
      <c r="AAF2" s="43">
        <v>44505</v>
      </c>
      <c r="AAG2" s="43">
        <v>44506</v>
      </c>
      <c r="AAH2" s="43">
        <v>44507</v>
      </c>
      <c r="AAI2" s="43">
        <v>44508</v>
      </c>
      <c r="AAJ2" s="43">
        <v>44509</v>
      </c>
      <c r="AAK2" s="43">
        <v>44510</v>
      </c>
      <c r="AAL2" s="43">
        <v>44511</v>
      </c>
      <c r="AAM2" s="43">
        <v>44512</v>
      </c>
      <c r="AAN2" s="43">
        <v>44513</v>
      </c>
      <c r="AAO2" s="43">
        <v>44514</v>
      </c>
      <c r="AAP2" s="43">
        <v>44515</v>
      </c>
      <c r="AAQ2" s="43">
        <v>44516</v>
      </c>
      <c r="AAR2" s="43">
        <v>44517</v>
      </c>
      <c r="AAS2" s="43">
        <v>44487</v>
      </c>
      <c r="AAT2" s="43">
        <v>44488</v>
      </c>
      <c r="AAU2" s="43">
        <v>44489</v>
      </c>
      <c r="AAV2" s="43">
        <v>44490</v>
      </c>
      <c r="AAW2" s="43">
        <v>44491</v>
      </c>
      <c r="AAX2" s="43">
        <v>44492</v>
      </c>
      <c r="AAY2" s="43">
        <v>44493</v>
      </c>
      <c r="AAZ2" s="43">
        <v>44494</v>
      </c>
      <c r="ABA2" s="43">
        <v>44495</v>
      </c>
      <c r="ABB2" s="43">
        <v>44496</v>
      </c>
      <c r="ABC2" s="43">
        <v>44497</v>
      </c>
      <c r="ABD2" s="43">
        <v>44498</v>
      </c>
      <c r="ABE2" s="43">
        <v>44499</v>
      </c>
      <c r="ABF2" s="43">
        <v>44500</v>
      </c>
    </row>
    <row r="3" spans="1:734" s="261" customFormat="1" ht="14.25">
      <c r="A3" s="258"/>
      <c r="B3" s="259">
        <f>SUBTOTAL(3,B4:B97)</f>
        <v>1</v>
      </c>
      <c r="C3" s="260"/>
      <c r="D3" s="99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109">
        <f t="shared" ref="V3:CG3" si="0">SUBTOTAL(9,V4:V97)</f>
        <v>1.3176981186911938</v>
      </c>
      <c r="W3" s="109">
        <f t="shared" si="0"/>
        <v>1.1766992927612023</v>
      </c>
      <c r="X3" s="109">
        <f t="shared" si="0"/>
        <v>0.86393826069831181</v>
      </c>
      <c r="Y3" s="109">
        <f t="shared" si="0"/>
        <v>0.92802863612103537</v>
      </c>
      <c r="Z3" s="109">
        <f t="shared" si="0"/>
        <v>1.0493730802547252</v>
      </c>
      <c r="AA3" s="109">
        <f t="shared" si="0"/>
        <v>1.2373715148280473</v>
      </c>
      <c r="AB3" s="109">
        <f t="shared" si="0"/>
        <v>1.2202807480486544</v>
      </c>
      <c r="AC3" s="109">
        <f t="shared" si="0"/>
        <v>1.2074626729641098</v>
      </c>
      <c r="AD3" s="109">
        <f t="shared" si="0"/>
        <v>1.2356624381501078</v>
      </c>
      <c r="AE3" s="109">
        <f t="shared" si="0"/>
        <v>1.2177171330317453</v>
      </c>
      <c r="AF3" s="109">
        <f t="shared" si="0"/>
        <v>1.1177361473722969</v>
      </c>
      <c r="AG3" s="109">
        <f t="shared" si="0"/>
        <v>0.97673732144230507</v>
      </c>
      <c r="AH3" s="109">
        <f t="shared" si="0"/>
        <v>1.1296996841178717</v>
      </c>
      <c r="AI3" s="109">
        <f t="shared" si="0"/>
        <v>0.83488395717334385</v>
      </c>
      <c r="AJ3" s="109">
        <f t="shared" si="0"/>
        <v>1.2476259748956828</v>
      </c>
      <c r="AK3" s="109">
        <f t="shared" si="0"/>
        <v>1.3416251921823439</v>
      </c>
      <c r="AL3" s="109">
        <f t="shared" si="0"/>
        <v>1.2416442065228954</v>
      </c>
      <c r="AM3" s="109">
        <f t="shared" si="0"/>
        <v>1.2792438934375596</v>
      </c>
      <c r="AN3" s="109">
        <f t="shared" si="0"/>
        <v>1.2655712800140455</v>
      </c>
      <c r="AO3" s="109">
        <f t="shared" si="0"/>
        <v>1.2749712017427115</v>
      </c>
      <c r="AP3" s="109">
        <f t="shared" si="0"/>
        <v>1.3689704190293726</v>
      </c>
      <c r="AQ3" s="109">
        <f t="shared" si="0"/>
        <v>1.4586969446211853</v>
      </c>
      <c r="AR3" s="109">
        <f t="shared" si="0"/>
        <v>1.5022783999086375</v>
      </c>
      <c r="AS3" s="109">
        <f t="shared" si="0"/>
        <v>1.5911503871614805</v>
      </c>
      <c r="AT3" s="109">
        <f t="shared" si="0"/>
        <v>1.5757686970600269</v>
      </c>
      <c r="AU3" s="109">
        <f t="shared" si="0"/>
        <v>1.5193691666880302</v>
      </c>
      <c r="AV3" s="109">
        <f t="shared" si="0"/>
        <v>1.6962586028547468</v>
      </c>
      <c r="AW3" s="109">
        <f t="shared" si="0"/>
        <v>1.7500945182098346</v>
      </c>
      <c r="AX3" s="109">
        <f t="shared" si="0"/>
        <v>1.6484044558724469</v>
      </c>
      <c r="AY3" s="109">
        <f t="shared" si="0"/>
        <v>1.4612605596380945</v>
      </c>
      <c r="AZ3" s="109">
        <f t="shared" si="0"/>
        <v>0</v>
      </c>
      <c r="BA3" s="109">
        <f t="shared" si="0"/>
        <v>1.3176981186911938</v>
      </c>
      <c r="BB3" s="109">
        <f t="shared" si="0"/>
        <v>2.4943974114523959</v>
      </c>
      <c r="BC3" s="109">
        <f t="shared" si="0"/>
        <v>3.3583356721507078</v>
      </c>
      <c r="BD3" s="109">
        <f t="shared" si="0"/>
        <v>4.2863643082717431</v>
      </c>
      <c r="BE3" s="109">
        <f t="shared" si="0"/>
        <v>5.3357373885264678</v>
      </c>
      <c r="BF3" s="109">
        <f t="shared" si="0"/>
        <v>6.5731089033545151</v>
      </c>
      <c r="BG3" s="109">
        <f t="shared" si="0"/>
        <v>7.7933896514031691</v>
      </c>
      <c r="BH3" s="109">
        <f t="shared" si="0"/>
        <v>9.0008523243672798</v>
      </c>
      <c r="BI3" s="109">
        <f t="shared" si="0"/>
        <v>10.236514762517388</v>
      </c>
      <c r="BJ3" s="109">
        <f t="shared" si="0"/>
        <v>11.454231895549134</v>
      </c>
      <c r="BK3" s="109">
        <f t="shared" si="0"/>
        <v>12.57196804292143</v>
      </c>
      <c r="BL3" s="109">
        <f t="shared" si="0"/>
        <v>13.548705364363736</v>
      </c>
      <c r="BM3" s="109">
        <f t="shared" si="0"/>
        <v>14.678405048481608</v>
      </c>
      <c r="BN3" s="109">
        <f t="shared" si="0"/>
        <v>15.513289005654952</v>
      </c>
      <c r="BO3" s="109">
        <f t="shared" si="0"/>
        <v>16.760914980550634</v>
      </c>
      <c r="BP3" s="109">
        <f t="shared" si="0"/>
        <v>18.102540172732979</v>
      </c>
      <c r="BQ3" s="109">
        <f t="shared" si="0"/>
        <v>19.344184379255875</v>
      </c>
      <c r="BR3" s="109">
        <f t="shared" si="0"/>
        <v>20.623428272693435</v>
      </c>
      <c r="BS3" s="109">
        <f t="shared" si="0"/>
        <v>21.888999552707482</v>
      </c>
      <c r="BT3" s="109">
        <f t="shared" si="0"/>
        <v>23.163970754450194</v>
      </c>
      <c r="BU3" s="109">
        <f t="shared" si="0"/>
        <v>24.532941173479568</v>
      </c>
      <c r="BV3" s="109">
        <f t="shared" si="0"/>
        <v>25.991638118100752</v>
      </c>
      <c r="BW3" s="109">
        <f t="shared" si="0"/>
        <v>27.493916518009389</v>
      </c>
      <c r="BX3" s="109">
        <f t="shared" si="0"/>
        <v>29.085066905170869</v>
      </c>
      <c r="BY3" s="109">
        <f t="shared" si="0"/>
        <v>30.660835602230897</v>
      </c>
      <c r="BZ3" s="109">
        <f t="shared" si="0"/>
        <v>32.180204768918927</v>
      </c>
      <c r="CA3" s="109">
        <f t="shared" si="0"/>
        <v>33.876463371773674</v>
      </c>
      <c r="CB3" s="109">
        <f t="shared" si="0"/>
        <v>35.626557889983509</v>
      </c>
      <c r="CC3" s="109">
        <f t="shared" si="0"/>
        <v>37.274962345855954</v>
      </c>
      <c r="CD3" s="109">
        <f t="shared" si="0"/>
        <v>38.736222905494046</v>
      </c>
      <c r="CE3" s="109">
        <f t="shared" si="0"/>
        <v>38.736222905494046</v>
      </c>
      <c r="CF3" s="109">
        <f t="shared" si="0"/>
        <v>2580.3164560210957</v>
      </c>
      <c r="CG3" s="109">
        <f t="shared" si="0"/>
        <v>2304.2125550849864</v>
      </c>
      <c r="CH3" s="109">
        <f t="shared" ref="CH3:ES3" si="1">SUBTOTAL(9,CH4:CH97)</f>
        <v>1691.7639020994343</v>
      </c>
      <c r="CI3" s="109">
        <f t="shared" si="1"/>
        <v>1817.2656752522114</v>
      </c>
      <c r="CJ3" s="109">
        <f t="shared" si="1"/>
        <v>2054.8823657548028</v>
      </c>
      <c r="CK3" s="109">
        <f t="shared" si="1"/>
        <v>2423.0209003362825</v>
      </c>
      <c r="CL3" s="109">
        <f t="shared" si="1"/>
        <v>2389.5537608288751</v>
      </c>
      <c r="CM3" s="109">
        <f t="shared" si="1"/>
        <v>2364.45340619832</v>
      </c>
      <c r="CN3" s="109">
        <f t="shared" si="1"/>
        <v>2419.6741863855409</v>
      </c>
      <c r="CO3" s="109">
        <f t="shared" si="1"/>
        <v>2384.5336899027639</v>
      </c>
      <c r="CP3" s="109">
        <f t="shared" si="1"/>
        <v>2188.750923784432</v>
      </c>
      <c r="CQ3" s="109">
        <f t="shared" si="1"/>
        <v>1912.6470228483217</v>
      </c>
      <c r="CR3" s="109">
        <f t="shared" si="1"/>
        <v>2212.1779214396165</v>
      </c>
      <c r="CS3" s="109">
        <f t="shared" si="1"/>
        <v>1634.8697649368419</v>
      </c>
      <c r="CT3" s="109">
        <f t="shared" si="1"/>
        <v>2443.1011840407264</v>
      </c>
      <c r="CU3" s="109">
        <f t="shared" si="1"/>
        <v>2627.1704513314658</v>
      </c>
      <c r="CV3" s="109">
        <f t="shared" si="1"/>
        <v>2431.3876852131339</v>
      </c>
      <c r="CW3" s="109">
        <f t="shared" si="1"/>
        <v>2505.0153921294295</v>
      </c>
      <c r="CX3" s="109">
        <f t="shared" si="1"/>
        <v>2478.2416805235039</v>
      </c>
      <c r="CY3" s="109">
        <f t="shared" si="1"/>
        <v>2496.6486072525777</v>
      </c>
      <c r="CZ3" s="109">
        <f t="shared" si="1"/>
        <v>2680.7178745433175</v>
      </c>
      <c r="DA3" s="109">
        <f t="shared" si="1"/>
        <v>2856.4203569572051</v>
      </c>
      <c r="DB3" s="109">
        <f t="shared" si="1"/>
        <v>2941.7615627010941</v>
      </c>
      <c r="DC3" s="109">
        <f t="shared" si="1"/>
        <v>3115.7906881396111</v>
      </c>
      <c r="DD3" s="109">
        <f t="shared" si="1"/>
        <v>3085.6702625829448</v>
      </c>
      <c r="DE3" s="109">
        <f t="shared" si="1"/>
        <v>2975.2287022085011</v>
      </c>
      <c r="DF3" s="109">
        <f t="shared" si="1"/>
        <v>3321.6135961101654</v>
      </c>
      <c r="DG3" s="109">
        <f t="shared" si="1"/>
        <v>3427.0350855584984</v>
      </c>
      <c r="DH3" s="109">
        <f t="shared" si="1"/>
        <v>3227.9056054894254</v>
      </c>
      <c r="DI3" s="109">
        <f t="shared" si="1"/>
        <v>2861.4404278833167</v>
      </c>
      <c r="DJ3" s="109">
        <f t="shared" si="1"/>
        <v>0</v>
      </c>
      <c r="DK3" s="109">
        <f t="shared" si="1"/>
        <v>2580.3164560210957</v>
      </c>
      <c r="DL3" s="109">
        <f t="shared" si="1"/>
        <v>4884.5290111060822</v>
      </c>
      <c r="DM3" s="109">
        <f t="shared" si="1"/>
        <v>6576.292913205516</v>
      </c>
      <c r="DN3" s="109">
        <f t="shared" si="1"/>
        <v>8393.5585884577267</v>
      </c>
      <c r="DO3" s="109">
        <f t="shared" si="1"/>
        <v>10448.440954212529</v>
      </c>
      <c r="DP3" s="109">
        <f t="shared" si="1"/>
        <v>12871.461854548812</v>
      </c>
      <c r="DQ3" s="109">
        <f t="shared" si="1"/>
        <v>15261.015615377688</v>
      </c>
      <c r="DR3" s="109">
        <f t="shared" si="1"/>
        <v>17625.469021576009</v>
      </c>
      <c r="DS3" s="109">
        <f t="shared" si="1"/>
        <v>20045.143207961552</v>
      </c>
      <c r="DT3" s="109">
        <f t="shared" si="1"/>
        <v>22429.676897864316</v>
      </c>
      <c r="DU3" s="109">
        <f t="shared" si="1"/>
        <v>24618.427821648747</v>
      </c>
      <c r="DV3" s="109">
        <f t="shared" si="1"/>
        <v>26531.07484449707</v>
      </c>
      <c r="DW3" s="109">
        <f t="shared" si="1"/>
        <v>28743.252765936686</v>
      </c>
      <c r="DX3" s="109">
        <f t="shared" si="1"/>
        <v>30378.122530873527</v>
      </c>
      <c r="DY3" s="109">
        <f t="shared" si="1"/>
        <v>32821.223714914253</v>
      </c>
      <c r="DZ3" s="109">
        <f t="shared" si="1"/>
        <v>35448.394166245722</v>
      </c>
      <c r="EA3" s="109">
        <f t="shared" si="1"/>
        <v>37879.781851458858</v>
      </c>
      <c r="EB3" s="109">
        <f t="shared" si="1"/>
        <v>40384.797243588284</v>
      </c>
      <c r="EC3" s="109">
        <f t="shared" si="1"/>
        <v>42863.038924111788</v>
      </c>
      <c r="ED3" s="109">
        <f t="shared" si="1"/>
        <v>45359.687531364369</v>
      </c>
      <c r="EE3" s="109">
        <f t="shared" si="1"/>
        <v>48040.405405907688</v>
      </c>
      <c r="EF3" s="109">
        <f t="shared" si="1"/>
        <v>50896.825762864893</v>
      </c>
      <c r="EG3" s="109">
        <f t="shared" si="1"/>
        <v>53838.58732556599</v>
      </c>
      <c r="EH3" s="109">
        <f t="shared" si="1"/>
        <v>56954.378013705602</v>
      </c>
      <c r="EI3" s="109">
        <f t="shared" si="1"/>
        <v>60040.048276288544</v>
      </c>
      <c r="EJ3" s="109">
        <f t="shared" si="1"/>
        <v>63015.276978497044</v>
      </c>
      <c r="EK3" s="109">
        <f t="shared" si="1"/>
        <v>66336.890574607212</v>
      </c>
      <c r="EL3" s="109">
        <f t="shared" si="1"/>
        <v>69763.925660165711</v>
      </c>
      <c r="EM3" s="109">
        <f t="shared" si="1"/>
        <v>72991.831265655142</v>
      </c>
      <c r="EN3" s="109">
        <f t="shared" si="1"/>
        <v>75853.271693538452</v>
      </c>
      <c r="EO3" s="109">
        <f t="shared" si="1"/>
        <v>75853.271693538452</v>
      </c>
      <c r="EP3" s="109">
        <f t="shared" si="1"/>
        <v>2451.3006332200407</v>
      </c>
      <c r="EQ3" s="109">
        <f t="shared" si="1"/>
        <v>2189.0019273307371</v>
      </c>
      <c r="ER3" s="109">
        <f t="shared" si="1"/>
        <v>1607.1757069944624</v>
      </c>
      <c r="ES3" s="109">
        <f t="shared" si="1"/>
        <v>1726.4023914896006</v>
      </c>
      <c r="ET3" s="109">
        <f t="shared" ref="ET3:HE3" si="2">SUBTOTAL(9,ET4:ET97)</f>
        <v>1952.1382474670625</v>
      </c>
      <c r="EU3" s="109">
        <f t="shared" si="2"/>
        <v>2301.8698553194681</v>
      </c>
      <c r="EV3" s="109">
        <f t="shared" si="2"/>
        <v>2270.0760727874313</v>
      </c>
      <c r="EW3" s="109">
        <f t="shared" si="2"/>
        <v>2246.2307358884041</v>
      </c>
      <c r="EX3" s="109">
        <f t="shared" si="2"/>
        <v>2298.6904770662636</v>
      </c>
      <c r="EY3" s="109">
        <f t="shared" si="2"/>
        <v>2265.3070054076256</v>
      </c>
      <c r="EZ3" s="109">
        <f t="shared" si="2"/>
        <v>2079.3133775952101</v>
      </c>
      <c r="FA3" s="109">
        <f t="shared" si="2"/>
        <v>1817.0146717059056</v>
      </c>
      <c r="FB3" s="109">
        <f t="shared" si="2"/>
        <v>2101.5690253676357</v>
      </c>
      <c r="FC3" s="109">
        <f t="shared" si="2"/>
        <v>1553.1262766899997</v>
      </c>
      <c r="FD3" s="109">
        <f t="shared" si="2"/>
        <v>2320.9461248386901</v>
      </c>
      <c r="FE3" s="109">
        <f t="shared" si="2"/>
        <v>2495.8119287648924</v>
      </c>
      <c r="FF3" s="109">
        <f t="shared" si="2"/>
        <v>2309.8183009524769</v>
      </c>
      <c r="FG3" s="109">
        <f t="shared" si="2"/>
        <v>2379.7646225229578</v>
      </c>
      <c r="FH3" s="109">
        <f t="shared" si="2"/>
        <v>2354.3295964973286</v>
      </c>
      <c r="FI3" s="109">
        <f t="shared" si="2"/>
        <v>2371.8161768899486</v>
      </c>
      <c r="FJ3" s="109">
        <f t="shared" si="2"/>
        <v>2546.6819808161517</v>
      </c>
      <c r="FK3" s="109">
        <f t="shared" si="2"/>
        <v>2713.5993391093448</v>
      </c>
      <c r="FL3" s="109">
        <f t="shared" si="2"/>
        <v>2794.6734845660394</v>
      </c>
      <c r="FM3" s="109">
        <f t="shared" si="2"/>
        <v>2960.0011537326304</v>
      </c>
      <c r="FN3" s="109">
        <f t="shared" si="2"/>
        <v>2931.3867494537976</v>
      </c>
      <c r="FO3" s="109">
        <f t="shared" si="2"/>
        <v>2826.4672670980758</v>
      </c>
      <c r="FP3" s="109">
        <f t="shared" si="2"/>
        <v>3155.5329163046572</v>
      </c>
      <c r="FQ3" s="109">
        <f t="shared" si="2"/>
        <v>3255.6833312805734</v>
      </c>
      <c r="FR3" s="109">
        <f t="shared" si="2"/>
        <v>3066.5103252149538</v>
      </c>
      <c r="FS3" s="109">
        <f t="shared" si="2"/>
        <v>2718.3684064891509</v>
      </c>
      <c r="FT3" s="109">
        <f t="shared" si="2"/>
        <v>0</v>
      </c>
      <c r="FU3" s="45">
        <f t="shared" si="2"/>
        <v>2451.3006332200407</v>
      </c>
      <c r="FV3" s="45">
        <f t="shared" si="2"/>
        <v>4640.3025605507773</v>
      </c>
      <c r="FW3" s="45">
        <f t="shared" si="2"/>
        <v>6247.4782675452398</v>
      </c>
      <c r="FX3" s="45">
        <f t="shared" si="2"/>
        <v>7973.8806590348404</v>
      </c>
      <c r="FY3" s="45">
        <f t="shared" si="2"/>
        <v>9926.0189065019022</v>
      </c>
      <c r="FZ3" s="45">
        <f t="shared" si="2"/>
        <v>12227.88876182137</v>
      </c>
      <c r="GA3" s="45">
        <f t="shared" si="2"/>
        <v>14497.964834608802</v>
      </c>
      <c r="GB3" s="45">
        <f t="shared" si="2"/>
        <v>16744.195570497206</v>
      </c>
      <c r="GC3" s="45">
        <f t="shared" si="2"/>
        <v>19042.886047563468</v>
      </c>
      <c r="GD3" s="45">
        <f t="shared" si="2"/>
        <v>21308.193052971095</v>
      </c>
      <c r="GE3" s="45">
        <f t="shared" si="2"/>
        <v>23387.506430566304</v>
      </c>
      <c r="GF3" s="45">
        <f t="shared" si="2"/>
        <v>25204.521102272211</v>
      </c>
      <c r="GG3" s="45">
        <f t="shared" si="2"/>
        <v>27306.090127639847</v>
      </c>
      <c r="GH3" s="45">
        <f t="shared" si="2"/>
        <v>28859.216404329847</v>
      </c>
      <c r="GI3" s="45">
        <f t="shared" si="2"/>
        <v>31180.162529168538</v>
      </c>
      <c r="GJ3" s="45">
        <f t="shared" si="2"/>
        <v>33675.974457933429</v>
      </c>
      <c r="GK3" s="45">
        <f t="shared" si="2"/>
        <v>35985.792758885909</v>
      </c>
      <c r="GL3" s="45">
        <f t="shared" si="2"/>
        <v>38365.557381408864</v>
      </c>
      <c r="GM3" s="45">
        <f t="shared" si="2"/>
        <v>40719.886977906193</v>
      </c>
      <c r="GN3" s="45">
        <f t="shared" si="2"/>
        <v>43091.703154796145</v>
      </c>
      <c r="GO3" s="45">
        <f t="shared" si="2"/>
        <v>45638.385135612298</v>
      </c>
      <c r="GP3" s="45">
        <f t="shared" si="2"/>
        <v>48351.984474721641</v>
      </c>
      <c r="GQ3" s="45">
        <f t="shared" si="2"/>
        <v>51146.657959287681</v>
      </c>
      <c r="GR3" s="45">
        <f t="shared" si="2"/>
        <v>54106.659113020309</v>
      </c>
      <c r="GS3" s="45">
        <f t="shared" si="2"/>
        <v>57038.045862474108</v>
      </c>
      <c r="GT3" s="45">
        <f t="shared" si="2"/>
        <v>59864.51312957218</v>
      </c>
      <c r="GU3" s="45">
        <f t="shared" si="2"/>
        <v>63020.046045876836</v>
      </c>
      <c r="GV3" s="45">
        <f t="shared" si="2"/>
        <v>66275.729377157404</v>
      </c>
      <c r="GW3" s="45">
        <f t="shared" si="2"/>
        <v>69342.239702372361</v>
      </c>
      <c r="GX3" s="45">
        <f t="shared" si="2"/>
        <v>72060.608108861517</v>
      </c>
      <c r="GY3" s="45">
        <f t="shared" si="2"/>
        <v>72060.608108861517</v>
      </c>
      <c r="GZ3" s="109">
        <f t="shared" si="2"/>
        <v>3.0663227513227516</v>
      </c>
      <c r="HA3" s="109">
        <f t="shared" si="2"/>
        <v>2.7382142857142857</v>
      </c>
      <c r="HB3" s="109">
        <f t="shared" si="2"/>
        <v>2.010410052910053</v>
      </c>
      <c r="HC3" s="109">
        <f t="shared" si="2"/>
        <v>2.1595502645502647</v>
      </c>
      <c r="HD3" s="109">
        <f t="shared" si="2"/>
        <v>2.4419223985890657</v>
      </c>
      <c r="HE3" s="109">
        <f t="shared" si="2"/>
        <v>2.8794003527336867</v>
      </c>
      <c r="HF3" s="109">
        <f t="shared" ref="HF3:JI3" si="3">SUBTOTAL(9,HF4:HF97)</f>
        <v>2.8396296296296302</v>
      </c>
      <c r="HG3" s="109">
        <f t="shared" si="3"/>
        <v>2.8098015873015876</v>
      </c>
      <c r="HH3" s="109">
        <f t="shared" si="3"/>
        <v>2.8754232804232807</v>
      </c>
      <c r="HI3" s="109">
        <f t="shared" si="3"/>
        <v>2.8336640211640218</v>
      </c>
      <c r="HJ3" s="109">
        <f t="shared" si="3"/>
        <v>2.6010052910052917</v>
      </c>
      <c r="HK3" s="109">
        <f t="shared" si="3"/>
        <v>2.2728968253968254</v>
      </c>
      <c r="HL3" s="109">
        <f t="shared" si="3"/>
        <v>2.6288447971781306</v>
      </c>
      <c r="HM3" s="109">
        <f t="shared" si="3"/>
        <v>1.942799823633157</v>
      </c>
      <c r="HN3" s="109">
        <f t="shared" si="3"/>
        <v>2.9032627865961205</v>
      </c>
      <c r="HO3" s="109">
        <f t="shared" si="3"/>
        <v>3.1220017636684307</v>
      </c>
      <c r="HP3" s="109">
        <f t="shared" si="3"/>
        <v>2.889343033509701</v>
      </c>
      <c r="HQ3" s="109">
        <f t="shared" si="3"/>
        <v>2.9768386243386247</v>
      </c>
      <c r="HR3" s="109">
        <f t="shared" si="3"/>
        <v>2.9450220458553793</v>
      </c>
      <c r="HS3" s="109">
        <f t="shared" si="3"/>
        <v>2.9668959435626108</v>
      </c>
      <c r="HT3" s="109">
        <f t="shared" si="3"/>
        <v>3.185634920634921</v>
      </c>
      <c r="HU3" s="109">
        <f t="shared" si="3"/>
        <v>3.394431216931217</v>
      </c>
      <c r="HV3" s="109">
        <f t="shared" si="3"/>
        <v>3.4958465608465619</v>
      </c>
      <c r="HW3" s="109">
        <f t="shared" si="3"/>
        <v>3.7026543209876546</v>
      </c>
      <c r="HX3" s="109">
        <f t="shared" si="3"/>
        <v>3.6668606701940041</v>
      </c>
      <c r="HY3" s="109">
        <f t="shared" si="3"/>
        <v>3.5356172839506184</v>
      </c>
      <c r="HZ3" s="109">
        <f t="shared" si="3"/>
        <v>3.9472442680776019</v>
      </c>
      <c r="IA3" s="109">
        <f t="shared" si="3"/>
        <v>4.0725220458553801</v>
      </c>
      <c r="IB3" s="109">
        <f t="shared" si="3"/>
        <v>3.8358862433862435</v>
      </c>
      <c r="IC3" s="109">
        <f t="shared" si="3"/>
        <v>3.4003968253968258</v>
      </c>
      <c r="ID3" s="109">
        <f t="shared" si="3"/>
        <v>0</v>
      </c>
      <c r="IE3" s="109">
        <f t="shared" si="3"/>
        <v>6.1</v>
      </c>
      <c r="IF3" s="109">
        <f t="shared" si="3"/>
        <v>9</v>
      </c>
      <c r="IG3" s="109">
        <f t="shared" si="3"/>
        <v>7.4</v>
      </c>
      <c r="IH3" s="109">
        <f t="shared" si="3"/>
        <v>10.9</v>
      </c>
      <c r="II3" s="109">
        <f t="shared" si="3"/>
        <v>12.1</v>
      </c>
      <c r="IJ3" s="109">
        <f t="shared" si="3"/>
        <v>9.4</v>
      </c>
      <c r="IK3" s="109">
        <f t="shared" si="3"/>
        <v>6.1</v>
      </c>
      <c r="IL3" s="109">
        <f t="shared" si="3"/>
        <v>8.1</v>
      </c>
      <c r="IM3" s="109">
        <f t="shared" si="3"/>
        <v>3.4</v>
      </c>
      <c r="IN3" s="109">
        <f t="shared" si="3"/>
        <v>-1.2</v>
      </c>
      <c r="IO3" s="109">
        <f t="shared" si="3"/>
        <v>0.4</v>
      </c>
      <c r="IP3" s="109">
        <f t="shared" si="3"/>
        <v>3</v>
      </c>
      <c r="IQ3" s="109">
        <f t="shared" si="3"/>
        <v>2.5</v>
      </c>
      <c r="IR3" s="109">
        <f t="shared" si="3"/>
        <v>1.5</v>
      </c>
      <c r="IS3" s="109">
        <f t="shared" si="3"/>
        <v>-0.4</v>
      </c>
      <c r="IT3" s="109">
        <f t="shared" si="3"/>
        <v>-2.6</v>
      </c>
      <c r="IU3" s="109">
        <f t="shared" si="3"/>
        <v>-3.5</v>
      </c>
      <c r="IV3" s="109">
        <f t="shared" si="3"/>
        <v>-4.4000000000000004</v>
      </c>
      <c r="IW3" s="109">
        <f t="shared" si="3"/>
        <v>-0.3</v>
      </c>
      <c r="IX3" s="109">
        <f t="shared" si="3"/>
        <v>4.5</v>
      </c>
      <c r="IY3" s="109">
        <f t="shared" si="3"/>
        <v>3.5</v>
      </c>
      <c r="IZ3" s="109">
        <f t="shared" si="3"/>
        <v>5</v>
      </c>
      <c r="JA3" s="109">
        <f t="shared" si="3"/>
        <v>-1.7</v>
      </c>
      <c r="JB3" s="109">
        <f t="shared" si="3"/>
        <v>-3.7</v>
      </c>
      <c r="JC3" s="109">
        <f t="shared" si="3"/>
        <v>0.7</v>
      </c>
      <c r="JD3" s="109">
        <f t="shared" si="3"/>
        <v>-1.6</v>
      </c>
      <c r="JE3" s="109">
        <f t="shared" si="3"/>
        <v>0.7</v>
      </c>
      <c r="JF3" s="109">
        <f t="shared" si="3"/>
        <v>6.6</v>
      </c>
      <c r="JG3" s="109">
        <f t="shared" si="3"/>
        <v>9</v>
      </c>
      <c r="JH3" s="109">
        <f t="shared" si="3"/>
        <v>4.8</v>
      </c>
      <c r="JI3" s="109">
        <f t="shared" si="3"/>
        <v>0</v>
      </c>
      <c r="JJ3" s="114">
        <f t="shared" ref="JJ3:JZ3" si="4">SUBTOTAL(9,JJ5:JJ95)</f>
        <v>1.6158999999999999</v>
      </c>
      <c r="JK3" s="114">
        <f t="shared" si="4"/>
        <v>1.34457</v>
      </c>
      <c r="JL3" s="114">
        <f t="shared" si="4"/>
        <v>1.28034</v>
      </c>
      <c r="JM3" s="114">
        <f t="shared" si="4"/>
        <v>1.2579100000000001</v>
      </c>
      <c r="JN3" s="114">
        <f t="shared" si="4"/>
        <v>1.21929</v>
      </c>
      <c r="JO3" s="114">
        <f t="shared" si="4"/>
        <v>1.1996199999999999</v>
      </c>
      <c r="JP3" s="114">
        <f t="shared" si="4"/>
        <v>1.17093</v>
      </c>
      <c r="JQ3" s="114">
        <f t="shared" si="4"/>
        <v>1.2134799999999999</v>
      </c>
      <c r="JR3" s="114">
        <f t="shared" si="4"/>
        <v>1.53047</v>
      </c>
      <c r="JS3" s="114">
        <f t="shared" si="4"/>
        <v>1.62073</v>
      </c>
      <c r="JT3" s="114">
        <f t="shared" si="4"/>
        <v>2.36069</v>
      </c>
      <c r="JU3" s="114">
        <f t="shared" si="4"/>
        <v>2.3362799999999999</v>
      </c>
      <c r="JV3" s="114">
        <f t="shared" si="4"/>
        <v>1.97512</v>
      </c>
      <c r="JW3" s="114">
        <f t="shared" si="4"/>
        <v>1.7925899999999999</v>
      </c>
      <c r="JX3" s="114">
        <f t="shared" si="4"/>
        <v>1.3782399999999999</v>
      </c>
      <c r="JY3" s="114">
        <f t="shared" si="4"/>
        <v>2.2401399999999998</v>
      </c>
      <c r="JZ3" s="114">
        <f t="shared" si="4"/>
        <v>2.5595699999999999</v>
      </c>
      <c r="KA3" s="114">
        <f t="shared" ref="KA3:KN3" si="5">SUMIF(KA4:KA97,"&gt;0")</f>
        <v>138.22678431717421</v>
      </c>
      <c r="KB3" s="114">
        <f t="shared" si="5"/>
        <v>119.7728282204441</v>
      </c>
      <c r="KC3" s="114">
        <f t="shared" si="5"/>
        <v>89.930684526921524</v>
      </c>
      <c r="KD3" s="114">
        <f t="shared" si="5"/>
        <v>82.174511704926218</v>
      </c>
      <c r="KE3" s="114">
        <f t="shared" si="5"/>
        <v>90.720665333598205</v>
      </c>
      <c r="KF3" s="114">
        <f t="shared" si="5"/>
        <v>122.24816330468353</v>
      </c>
      <c r="KG3" s="114">
        <f t="shared" si="5"/>
        <v>140.33331620777196</v>
      </c>
      <c r="KH3" s="114">
        <f t="shared" si="5"/>
        <v>118.63338977315661</v>
      </c>
      <c r="KI3" s="114">
        <f t="shared" si="5"/>
        <v>125.68086281557275</v>
      </c>
      <c r="KJ3" s="114">
        <f t="shared" si="5"/>
        <v>108.71924386509255</v>
      </c>
      <c r="KK3" s="114">
        <f t="shared" si="5"/>
        <v>81.803174478178548</v>
      </c>
      <c r="KL3" s="114">
        <f t="shared" si="5"/>
        <v>76.061027572096819</v>
      </c>
      <c r="KM3" s="114">
        <f t="shared" si="5"/>
        <v>94.014529787193013</v>
      </c>
      <c r="KN3" s="114">
        <f t="shared" si="5"/>
        <v>0</v>
      </c>
      <c r="KO3" s="109">
        <f t="shared" ref="KO3:LT3" si="6">SUBTOTAL(9,KO4:KO97)</f>
        <v>0.82556933405656485</v>
      </c>
      <c r="KP3" s="109">
        <f t="shared" si="6"/>
        <v>0.63426781980519475</v>
      </c>
      <c r="KQ3" s="109">
        <f t="shared" si="6"/>
        <v>0.72625951719576731</v>
      </c>
      <c r="KR3" s="109">
        <f t="shared" si="6"/>
        <v>0.28305265466015461</v>
      </c>
      <c r="KS3" s="109">
        <f t="shared" si="6"/>
        <v>7.2795626437166749E-2</v>
      </c>
      <c r="KT3" s="109">
        <f t="shared" si="6"/>
        <v>0.83099261688463022</v>
      </c>
      <c r="KU3" s="109">
        <f t="shared" si="6"/>
        <v>1.3359533346656014</v>
      </c>
      <c r="KV3" s="109">
        <f t="shared" si="6"/>
        <v>1.008701545284781</v>
      </c>
      <c r="KW3" s="109">
        <f t="shared" si="6"/>
        <v>1.2089627231943654</v>
      </c>
      <c r="KX3" s="109">
        <f t="shared" si="6"/>
        <v>1.4719067982866634</v>
      </c>
      <c r="KY3" s="109">
        <f t="shared" si="6"/>
        <v>0.63175623488284249</v>
      </c>
      <c r="KZ3" s="109">
        <f t="shared" si="6"/>
        <v>0.30939091363211979</v>
      </c>
      <c r="LA3" s="109">
        <f t="shared" si="6"/>
        <v>0.7637671971781308</v>
      </c>
      <c r="LB3" s="109">
        <f t="shared" si="6"/>
        <v>0.75944818174126527</v>
      </c>
      <c r="LC3" s="109">
        <f t="shared" si="6"/>
        <v>1.6702784728706304</v>
      </c>
      <c r="LD3" s="109">
        <f t="shared" si="6"/>
        <v>1.176747449509139</v>
      </c>
      <c r="LE3" s="109">
        <f t="shared" si="6"/>
        <v>0.91112217712672217</v>
      </c>
      <c r="LF3" s="109">
        <f t="shared" si="6"/>
        <v>0.82565269196157587</v>
      </c>
      <c r="LG3" s="109">
        <f t="shared" si="6"/>
        <v>0.2858427724563648</v>
      </c>
      <c r="LH3" s="109">
        <f t="shared" si="6"/>
        <v>0.46282662098196603</v>
      </c>
      <c r="LI3" s="109">
        <f t="shared" si="6"/>
        <v>1.1181568297258302</v>
      </c>
      <c r="LJ3" s="109">
        <f t="shared" si="6"/>
        <v>1.544171241931217</v>
      </c>
      <c r="LK3" s="109">
        <f t="shared" si="6"/>
        <v>1.8139793027820457</v>
      </c>
      <c r="LL3" s="109">
        <f t="shared" si="6"/>
        <v>1.571558002422254</v>
      </c>
      <c r="LM3" s="109">
        <f t="shared" si="6"/>
        <v>0.58354696553079144</v>
      </c>
      <c r="LN3" s="109">
        <f t="shared" si="6"/>
        <v>0.94076621913580372</v>
      </c>
      <c r="LO3" s="109">
        <f t="shared" si="6"/>
        <v>0.94788869812941545</v>
      </c>
      <c r="LP3" s="109">
        <f t="shared" si="6"/>
        <v>-0.49283676011476896</v>
      </c>
      <c r="LQ3" s="109">
        <f t="shared" si="6"/>
        <v>0.80003481156806178</v>
      </c>
      <c r="LR3" s="109">
        <f t="shared" si="6"/>
        <v>1.1265890128968259</v>
      </c>
      <c r="LS3" s="109">
        <f t="shared" si="6"/>
        <v>0</v>
      </c>
      <c r="LT3" s="109">
        <f t="shared" si="6"/>
        <v>0.82556933405656485</v>
      </c>
      <c r="LU3" s="109">
        <f t="shared" ref="LU3:MZ3" si="7">SUBTOTAL(9,LU4:LU97)</f>
        <v>1.4598371538617596</v>
      </c>
      <c r="LV3" s="109">
        <f t="shared" si="7"/>
        <v>2.1860966710575269</v>
      </c>
      <c r="LW3" s="109">
        <f t="shared" si="7"/>
        <v>2.4691493257176815</v>
      </c>
      <c r="LX3" s="109">
        <f t="shared" si="7"/>
        <v>2.5419449521548483</v>
      </c>
      <c r="LY3" s="109">
        <f t="shared" si="7"/>
        <v>3.3729375690394785</v>
      </c>
      <c r="LZ3" s="109">
        <f t="shared" si="7"/>
        <v>4.7088909037050799</v>
      </c>
      <c r="MA3" s="109">
        <f t="shared" si="7"/>
        <v>5.7175924489898611</v>
      </c>
      <c r="MB3" s="109">
        <f t="shared" si="7"/>
        <v>6.9265551721842264</v>
      </c>
      <c r="MC3" s="109">
        <f t="shared" si="7"/>
        <v>8.3984619704708905</v>
      </c>
      <c r="MD3" s="109">
        <f t="shared" si="7"/>
        <v>9.0302182053537337</v>
      </c>
      <c r="ME3" s="109">
        <f t="shared" si="7"/>
        <v>9.3396091189858534</v>
      </c>
      <c r="MF3" s="109">
        <f t="shared" si="7"/>
        <v>10.103376316163985</v>
      </c>
      <c r="MG3" s="109">
        <f t="shared" si="7"/>
        <v>10.862824497905249</v>
      </c>
      <c r="MH3" s="109">
        <f t="shared" si="7"/>
        <v>12.533102970775879</v>
      </c>
      <c r="MI3" s="109">
        <f t="shared" si="7"/>
        <v>13.709850420285019</v>
      </c>
      <c r="MJ3" s="109">
        <f t="shared" si="7"/>
        <v>14.620972597411741</v>
      </c>
      <c r="MK3" s="109">
        <f t="shared" si="7"/>
        <v>15.446625289373317</v>
      </c>
      <c r="ML3" s="109">
        <f t="shared" si="7"/>
        <v>15.732468061829682</v>
      </c>
      <c r="MM3" s="109">
        <f t="shared" si="7"/>
        <v>16.19529468281165</v>
      </c>
      <c r="MN3" s="109">
        <f t="shared" si="7"/>
        <v>17.31345151253748</v>
      </c>
      <c r="MO3" s="109">
        <f t="shared" si="7"/>
        <v>18.857622754468697</v>
      </c>
      <c r="MP3" s="109">
        <f t="shared" si="7"/>
        <v>20.671602057250741</v>
      </c>
      <c r="MQ3" s="109">
        <f t="shared" si="7"/>
        <v>22.243160059672995</v>
      </c>
      <c r="MR3" s="109">
        <f t="shared" si="7"/>
        <v>22.826707025203788</v>
      </c>
      <c r="MS3" s="109">
        <f t="shared" si="7"/>
        <v>23.767473244339591</v>
      </c>
      <c r="MT3" s="109">
        <f t="shared" si="7"/>
        <v>24.715361942469006</v>
      </c>
      <c r="MU3" s="109">
        <f t="shared" si="7"/>
        <v>24.222525182354236</v>
      </c>
      <c r="MV3" s="109">
        <f t="shared" si="7"/>
        <v>25.022559993922297</v>
      </c>
      <c r="MW3" s="109">
        <f t="shared" si="7"/>
        <v>26.149149006819123</v>
      </c>
      <c r="MX3" s="109">
        <f t="shared" si="7"/>
        <v>26.149149006819123</v>
      </c>
      <c r="MY3" s="44">
        <f t="shared" si="7"/>
        <v>1616.6298699495653</v>
      </c>
      <c r="MZ3" s="44">
        <f t="shared" si="7"/>
        <v>1242.0232447425324</v>
      </c>
      <c r="NA3" s="44">
        <f t="shared" ref="NA3:OF3" si="8">SUBTOTAL(9,NA4:NA97)</f>
        <v>1422.1613865727516</v>
      </c>
      <c r="NB3" s="44">
        <f t="shared" si="8"/>
        <v>554.27370835551483</v>
      </c>
      <c r="NC3" s="44">
        <f t="shared" si="8"/>
        <v>142.54839568925993</v>
      </c>
      <c r="ND3" s="44">
        <f t="shared" si="8"/>
        <v>1627.249742383483</v>
      </c>
      <c r="NE3" s="44">
        <f t="shared" si="8"/>
        <v>2616.0638199421805</v>
      </c>
      <c r="NF3" s="44">
        <f t="shared" si="8"/>
        <v>1975.2393659766581</v>
      </c>
      <c r="NG3" s="44">
        <f t="shared" si="8"/>
        <v>2367.3908045592061</v>
      </c>
      <c r="NH3" s="44">
        <f t="shared" si="8"/>
        <v>2882.2878924049442</v>
      </c>
      <c r="NI3" s="44">
        <f t="shared" si="8"/>
        <v>1237.1050591475821</v>
      </c>
      <c r="NJ3" s="44">
        <f t="shared" si="8"/>
        <v>605.84928707441702</v>
      </c>
      <c r="NK3" s="44">
        <f t="shared" si="8"/>
        <v>1495.6089255142158</v>
      </c>
      <c r="NL3" s="44">
        <f t="shared" si="8"/>
        <v>1487.1514294857457</v>
      </c>
      <c r="NM3" s="44">
        <f t="shared" si="8"/>
        <v>3270.7393055752686</v>
      </c>
      <c r="NN3" s="44">
        <f t="shared" si="8"/>
        <v>2304.3068556287963</v>
      </c>
      <c r="NO3" s="44">
        <f t="shared" si="8"/>
        <v>1784.1594472495474</v>
      </c>
      <c r="NP3" s="44">
        <f t="shared" si="8"/>
        <v>1616.7931013991579</v>
      </c>
      <c r="NQ3" s="44">
        <f t="shared" si="8"/>
        <v>559.7373170240536</v>
      </c>
      <c r="NR3" s="44">
        <f t="shared" si="8"/>
        <v>906.30708920688585</v>
      </c>
      <c r="NS3" s="44">
        <f t="shared" si="8"/>
        <v>2189.5747039691209</v>
      </c>
      <c r="NT3" s="44">
        <f t="shared" si="8"/>
        <v>3023.7961259497092</v>
      </c>
      <c r="NU3" s="44">
        <f t="shared" si="8"/>
        <v>3552.134270707802</v>
      </c>
      <c r="NV3" s="44">
        <f t="shared" si="8"/>
        <v>3077.4248803432579</v>
      </c>
      <c r="NW3" s="44">
        <f t="shared" si="8"/>
        <v>1142.7016679023959</v>
      </c>
      <c r="NX3" s="44">
        <f t="shared" si="8"/>
        <v>1842.2084103117309</v>
      </c>
      <c r="NY3" s="44">
        <f t="shared" si="8"/>
        <v>1856.1556486770214</v>
      </c>
      <c r="NZ3" s="44">
        <f t="shared" si="8"/>
        <v>-965.07294365674056</v>
      </c>
      <c r="OA3" s="44">
        <f t="shared" si="8"/>
        <v>1566.6281680125785</v>
      </c>
      <c r="OB3" s="44">
        <f t="shared" si="8"/>
        <v>2206.0866050545646</v>
      </c>
      <c r="OC3" s="44" t="e">
        <f t="shared" si="8"/>
        <v>#VALUE!</v>
      </c>
      <c r="OD3" s="44">
        <f t="shared" si="8"/>
        <v>1616.6298699495653</v>
      </c>
      <c r="OE3" s="44">
        <f t="shared" si="8"/>
        <v>2858.6531146920979</v>
      </c>
      <c r="OF3" s="44">
        <f t="shared" si="8"/>
        <v>4280.8145012648492</v>
      </c>
      <c r="OG3" s="44">
        <f t="shared" ref="OG3:PL3" si="9">SUBTOTAL(9,OG4:OG97)</f>
        <v>4835.0882096203641</v>
      </c>
      <c r="OH3" s="44">
        <f t="shared" si="9"/>
        <v>4977.6366053096244</v>
      </c>
      <c r="OI3" s="44">
        <f t="shared" si="9"/>
        <v>6604.8863476931074</v>
      </c>
      <c r="OJ3" s="44">
        <f t="shared" si="9"/>
        <v>9220.9501676352884</v>
      </c>
      <c r="OK3" s="44">
        <f t="shared" si="9"/>
        <v>11196.189533611947</v>
      </c>
      <c r="OL3" s="44">
        <f t="shared" si="9"/>
        <v>13563.580338171152</v>
      </c>
      <c r="OM3" s="44">
        <f t="shared" si="9"/>
        <v>16445.868230576096</v>
      </c>
      <c r="ON3" s="44">
        <f t="shared" si="9"/>
        <v>17682.973289723679</v>
      </c>
      <c r="OO3" s="44">
        <f t="shared" si="9"/>
        <v>18288.822576798095</v>
      </c>
      <c r="OP3" s="44">
        <f t="shared" si="9"/>
        <v>19784.431502312309</v>
      </c>
      <c r="OQ3" s="44">
        <f t="shared" si="9"/>
        <v>21271.582931798053</v>
      </c>
      <c r="OR3" s="44">
        <f t="shared" si="9"/>
        <v>24542.322237373322</v>
      </c>
      <c r="OS3" s="44">
        <f t="shared" si="9"/>
        <v>26846.62909300212</v>
      </c>
      <c r="OT3" s="44">
        <f t="shared" si="9"/>
        <v>28630.788540251669</v>
      </c>
      <c r="OU3" s="44">
        <f t="shared" si="9"/>
        <v>30247.581641650828</v>
      </c>
      <c r="OV3" s="44">
        <f t="shared" si="9"/>
        <v>30807.318958674881</v>
      </c>
      <c r="OW3" s="44">
        <f t="shared" si="9"/>
        <v>31713.626047881768</v>
      </c>
      <c r="OX3" s="44">
        <f t="shared" si="9"/>
        <v>33903.200751850891</v>
      </c>
      <c r="OY3" s="44">
        <f t="shared" si="9"/>
        <v>36926.9968778006</v>
      </c>
      <c r="OZ3" s="44">
        <f t="shared" si="9"/>
        <v>40479.131148508401</v>
      </c>
      <c r="PA3" s="44">
        <f t="shared" si="9"/>
        <v>43556.556028851657</v>
      </c>
      <c r="PB3" s="44">
        <f t="shared" si="9"/>
        <v>44699.257696754052</v>
      </c>
      <c r="PC3" s="44">
        <f t="shared" si="9"/>
        <v>46541.466107065782</v>
      </c>
      <c r="PD3" s="44">
        <f t="shared" si="9"/>
        <v>48397.621755742803</v>
      </c>
      <c r="PE3" s="44">
        <f t="shared" si="9"/>
        <v>47432.548812086061</v>
      </c>
      <c r="PF3" s="44">
        <f t="shared" si="9"/>
        <v>48999.176980098637</v>
      </c>
      <c r="PG3" s="44">
        <f t="shared" si="9"/>
        <v>51205.263585153203</v>
      </c>
      <c r="PH3" s="44" t="e">
        <f t="shared" si="9"/>
        <v>#VALUE!</v>
      </c>
      <c r="PI3" s="44">
        <f t="shared" si="9"/>
        <v>1535.798376452087</v>
      </c>
      <c r="PJ3" s="44">
        <f t="shared" si="9"/>
        <v>1179.9220825054058</v>
      </c>
      <c r="PK3" s="44">
        <f t="shared" si="9"/>
        <v>1351.0533172441139</v>
      </c>
      <c r="PL3" s="44">
        <f t="shared" si="9"/>
        <v>526.56002293773906</v>
      </c>
      <c r="PM3" s="44">
        <f t="shared" ref="PM3:QM3" si="10">SUBTOTAL(9,PM4:PM97)</f>
        <v>135.42097590479693</v>
      </c>
      <c r="PN3" s="44">
        <f t="shared" si="10"/>
        <v>1545.8872552643088</v>
      </c>
      <c r="PO3" s="44">
        <f t="shared" si="10"/>
        <v>2485.2606289450714</v>
      </c>
      <c r="PP3" s="44">
        <f t="shared" si="10"/>
        <v>1876.4773976778251</v>
      </c>
      <c r="PQ3" s="44">
        <f t="shared" si="10"/>
        <v>2249.0212643312457</v>
      </c>
      <c r="PR3" s="44">
        <f t="shared" si="10"/>
        <v>2738.1734977846968</v>
      </c>
      <c r="PS3" s="44">
        <f t="shared" si="10"/>
        <v>1175.2498061902029</v>
      </c>
      <c r="PT3" s="44">
        <f t="shared" si="10"/>
        <v>575.55682272069612</v>
      </c>
      <c r="PU3" s="44">
        <f t="shared" si="10"/>
        <v>1420.828479238505</v>
      </c>
      <c r="PV3" s="44">
        <f t="shared" si="10"/>
        <v>1412.7938580114583</v>
      </c>
      <c r="PW3" s="44">
        <f t="shared" si="10"/>
        <v>3107.2023402965051</v>
      </c>
      <c r="PX3" s="44">
        <f t="shared" si="10"/>
        <v>2189.0915128473562</v>
      </c>
      <c r="PY3" s="44">
        <f t="shared" si="10"/>
        <v>1694.9514748870699</v>
      </c>
      <c r="PZ3" s="44">
        <f t="shared" si="10"/>
        <v>1535.9534463292</v>
      </c>
      <c r="QA3" s="44">
        <f t="shared" si="10"/>
        <v>531.75045117285094</v>
      </c>
      <c r="QB3" s="44">
        <f t="shared" si="10"/>
        <v>860.99173474654151</v>
      </c>
      <c r="QC3" s="44">
        <f t="shared" si="10"/>
        <v>2080.095968770665</v>
      </c>
      <c r="QD3" s="44">
        <f t="shared" si="10"/>
        <v>2872.6063196522236</v>
      </c>
      <c r="QE3" s="44">
        <f t="shared" si="10"/>
        <v>3374.5275571724119</v>
      </c>
      <c r="QF3" s="44">
        <f t="shared" si="10"/>
        <v>2923.5536363260949</v>
      </c>
      <c r="QG3" s="44">
        <f t="shared" si="10"/>
        <v>1085.566584507276</v>
      </c>
      <c r="QH3" s="44">
        <f t="shared" si="10"/>
        <v>1750.0979897961442</v>
      </c>
      <c r="QI3" s="44">
        <f t="shared" si="10"/>
        <v>1763.3478662431703</v>
      </c>
      <c r="QJ3" s="44">
        <f t="shared" si="10"/>
        <v>0</v>
      </c>
      <c r="QK3" s="44">
        <f t="shared" si="10"/>
        <v>1488.2967596119495</v>
      </c>
      <c r="QL3" s="44">
        <f t="shared" si="10"/>
        <v>2095.7822748018361</v>
      </c>
      <c r="QM3" s="44" t="e">
        <f t="shared" si="10"/>
        <v>#VALUE!</v>
      </c>
      <c r="QN3" s="126">
        <f t="shared" ref="QN3:SY3" si="11">SUMIF(QN4:QN97,"&gt;0")</f>
        <v>89805.112563256684</v>
      </c>
      <c r="QO3" s="126">
        <f t="shared" si="11"/>
        <v>152717.8994826799</v>
      </c>
      <c r="QP3" s="126">
        <f t="shared" si="11"/>
        <v>225479.74386345036</v>
      </c>
      <c r="QQ3" s="126">
        <f t="shared" si="11"/>
        <v>276949.67096044985</v>
      </c>
      <c r="QR3" s="126">
        <f t="shared" si="11"/>
        <v>317343.13958224806</v>
      </c>
      <c r="QS3" s="126">
        <f t="shared" si="11"/>
        <v>398885.6424002308</v>
      </c>
      <c r="QT3" s="126">
        <f t="shared" si="11"/>
        <v>513027.7432572681</v>
      </c>
      <c r="QU3" s="126">
        <f t="shared" si="11"/>
        <v>592179.98425128486</v>
      </c>
      <c r="QV3" s="126">
        <f t="shared" si="11"/>
        <v>666856.69865663943</v>
      </c>
      <c r="QW3" s="126">
        <f t="shared" si="11"/>
        <v>710640.79650347587</v>
      </c>
      <c r="QX3" s="126">
        <f t="shared" si="11"/>
        <v>763390.01370187092</v>
      </c>
      <c r="QY3" s="126">
        <f t="shared" si="11"/>
        <v>805948.06869201723</v>
      </c>
      <c r="QZ3" s="126">
        <f t="shared" si="11"/>
        <v>873979.8144635912</v>
      </c>
      <c r="RA3" s="126">
        <f t="shared" si="11"/>
        <v>939125.78701157286</v>
      </c>
      <c r="RB3" s="126">
        <f t="shared" si="11"/>
        <v>1019888.9317617973</v>
      </c>
      <c r="RC3" s="126">
        <f t="shared" si="11"/>
        <v>1060211.1423082859</v>
      </c>
      <c r="RD3" s="126">
        <f t="shared" si="11"/>
        <v>1118617.1891545265</v>
      </c>
      <c r="RE3" s="126">
        <f t="shared" si="11"/>
        <v>1178307.7459601273</v>
      </c>
      <c r="RF3" s="126">
        <f t="shared" si="11"/>
        <v>1230683.13029951</v>
      </c>
      <c r="RG3" s="126">
        <f t="shared" si="11"/>
        <v>1283956.9503587373</v>
      </c>
      <c r="RH3" s="126">
        <f t="shared" si="11"/>
        <v>1381607.1923162523</v>
      </c>
      <c r="RI3" s="126">
        <f t="shared" si="11"/>
        <v>1449766.7613605051</v>
      </c>
      <c r="RJ3" s="126">
        <f t="shared" si="11"/>
        <v>1525912.2687250604</v>
      </c>
      <c r="RK3" s="126">
        <f t="shared" si="11"/>
        <v>1593482.2750618069</v>
      </c>
      <c r="RL3" s="126">
        <f t="shared" si="11"/>
        <v>1649474.6598780446</v>
      </c>
      <c r="RM3" s="126">
        <f t="shared" si="11"/>
        <v>1719224.9875960364</v>
      </c>
      <c r="RN3" s="126">
        <f t="shared" si="11"/>
        <v>1791592.4926443163</v>
      </c>
      <c r="RO3" s="126">
        <f t="shared" si="11"/>
        <v>1868732.5064214242</v>
      </c>
      <c r="RP3" s="126">
        <f t="shared" si="11"/>
        <v>1917652.3836233225</v>
      </c>
      <c r="RQ3" s="126">
        <f t="shared" si="11"/>
        <v>1965338.8625502938</v>
      </c>
      <c r="RR3" s="126">
        <f t="shared" si="11"/>
        <v>0</v>
      </c>
      <c r="RS3" s="126">
        <f t="shared" si="11"/>
        <v>32137.261389286126</v>
      </c>
      <c r="RT3" s="126">
        <f t="shared" si="11"/>
        <v>47794.565632553429</v>
      </c>
      <c r="RU3" s="126">
        <f t="shared" si="11"/>
        <v>72495.233118009521</v>
      </c>
      <c r="RV3" s="126">
        <f t="shared" si="11"/>
        <v>83859.572795851258</v>
      </c>
      <c r="RW3" s="126">
        <f t="shared" si="11"/>
        <v>91775.979911568036</v>
      </c>
      <c r="RX3" s="126">
        <f t="shared" si="11"/>
        <v>119181.03682027031</v>
      </c>
      <c r="RY3" s="126">
        <f t="shared" si="11"/>
        <v>158801.48547093026</v>
      </c>
      <c r="RZ3" s="126">
        <f t="shared" si="11"/>
        <v>180596.55812445845</v>
      </c>
      <c r="SA3" s="126">
        <f t="shared" si="11"/>
        <v>195526.92199215534</v>
      </c>
      <c r="SB3" s="126">
        <f t="shared" si="11"/>
        <v>192949.36053967261</v>
      </c>
      <c r="SC3" s="126">
        <f t="shared" si="11"/>
        <v>199421.49424264126</v>
      </c>
      <c r="SD3" s="126">
        <f t="shared" si="11"/>
        <v>204295.06919905191</v>
      </c>
      <c r="SE3" s="126">
        <f t="shared" si="11"/>
        <v>219176.80940952216</v>
      </c>
      <c r="SF3" s="126">
        <f t="shared" si="11"/>
        <v>241182.13927538105</v>
      </c>
      <c r="SG3" s="126">
        <f t="shared" si="11"/>
        <v>260897.56881941008</v>
      </c>
      <c r="SH3" s="126">
        <f t="shared" si="11"/>
        <v>266459.39527954155</v>
      </c>
      <c r="SI3" s="126">
        <f t="shared" si="11"/>
        <v>273850.54177888151</v>
      </c>
      <c r="SJ3" s="126">
        <f t="shared" si="11"/>
        <v>281325.04433873895</v>
      </c>
      <c r="SK3" s="126">
        <f t="shared" si="11"/>
        <v>288641.54537931905</v>
      </c>
      <c r="SL3" s="126">
        <f t="shared" si="11"/>
        <v>295599.68485476018</v>
      </c>
      <c r="SM3" s="126">
        <f t="shared" si="11"/>
        <v>332318.96586166712</v>
      </c>
      <c r="SN3" s="126">
        <f t="shared" si="11"/>
        <v>342797.76364391943</v>
      </c>
      <c r="SO3" s="126">
        <f t="shared" si="11"/>
        <v>355378.06520283961</v>
      </c>
      <c r="SP3" s="126">
        <f t="shared" si="11"/>
        <v>362175.38491041883</v>
      </c>
      <c r="SQ3" s="126">
        <f t="shared" si="11"/>
        <v>369566.75023047929</v>
      </c>
      <c r="SR3" s="126">
        <f t="shared" si="11"/>
        <v>383781.47996384115</v>
      </c>
      <c r="SS3" s="126">
        <f t="shared" si="11"/>
        <v>390312.74586360651</v>
      </c>
      <c r="ST3" s="126">
        <f t="shared" si="11"/>
        <v>406089.73506112566</v>
      </c>
      <c r="SU3" s="126">
        <f t="shared" si="11"/>
        <v>401716.73838717735</v>
      </c>
      <c r="SV3" s="126">
        <f t="shared" si="11"/>
        <v>401448.43816079933</v>
      </c>
      <c r="SW3" s="126">
        <f t="shared" si="11"/>
        <v>0</v>
      </c>
      <c r="SX3" s="126">
        <f t="shared" si="11"/>
        <v>46934.114718896009</v>
      </c>
      <c r="SY3" s="126">
        <f t="shared" si="11"/>
        <v>90326.578756416566</v>
      </c>
      <c r="SZ3" s="126">
        <f t="shared" ref="SZ3:VK3" si="12">SUMIF(SZ4:SZ97,"&gt;0")</f>
        <v>106216.83985416517</v>
      </c>
      <c r="TA3" s="126">
        <f t="shared" si="12"/>
        <v>138458.42294440506</v>
      </c>
      <c r="TB3" s="126">
        <f t="shared" si="12"/>
        <v>197577.55843094707</v>
      </c>
      <c r="TC3" s="126">
        <f t="shared" si="12"/>
        <v>231395.85421401056</v>
      </c>
      <c r="TD3" s="126">
        <f t="shared" si="12"/>
        <v>238971.75148417117</v>
      </c>
      <c r="TE3" s="126">
        <f t="shared" si="12"/>
        <v>138900612.02721837</v>
      </c>
      <c r="TF3" s="126">
        <f t="shared" si="12"/>
        <v>287885.47704491968</v>
      </c>
      <c r="TG3" s="126">
        <f t="shared" si="12"/>
        <v>316936.22928724892</v>
      </c>
      <c r="TH3" s="126">
        <f t="shared" si="12"/>
        <v>355398.42322486313</v>
      </c>
      <c r="TI3" s="126">
        <f t="shared" si="12"/>
        <v>394621.74617459159</v>
      </c>
      <c r="TJ3" s="126">
        <f t="shared" si="12"/>
        <v>425999.01715479157</v>
      </c>
      <c r="TK3" s="126">
        <f t="shared" si="12"/>
        <v>446322.99486955773</v>
      </c>
      <c r="TL3" s="126">
        <f t="shared" si="12"/>
        <v>479583.45537014649</v>
      </c>
      <c r="TM3" s="126">
        <f t="shared" si="12"/>
        <v>535154.11184285756</v>
      </c>
      <c r="TN3" s="126">
        <f t="shared" si="12"/>
        <v>579055.21322220832</v>
      </c>
      <c r="TO3" s="126">
        <f t="shared" si="12"/>
        <v>622359.79111162259</v>
      </c>
      <c r="TP3" s="126">
        <f t="shared" si="12"/>
        <v>668237.86121824314</v>
      </c>
      <c r="TQ3" s="126">
        <f t="shared" si="12"/>
        <v>709598.69449353009</v>
      </c>
      <c r="TR3" s="126">
        <f t="shared" si="12"/>
        <v>740970.95890478685</v>
      </c>
      <c r="TS3" s="126">
        <f t="shared" si="12"/>
        <v>796369.56068140094</v>
      </c>
      <c r="TT3" s="126">
        <f t="shared" si="12"/>
        <v>841767.99671688024</v>
      </c>
      <c r="TU3" s="126">
        <f t="shared" si="12"/>
        <v>896206.41851370118</v>
      </c>
      <c r="TV3" s="126">
        <f t="shared" si="12"/>
        <v>967010.55563037971</v>
      </c>
      <c r="TW3" s="126">
        <f t="shared" si="12"/>
        <v>1025034.4592151119</v>
      </c>
      <c r="TX3" s="126">
        <f t="shared" si="12"/>
        <v>1073658.9578648293</v>
      </c>
      <c r="TY3" s="126">
        <f t="shared" si="12"/>
        <v>1145354.8096988639</v>
      </c>
      <c r="TZ3" s="126">
        <f t="shared" si="12"/>
        <v>1229268.8068264865</v>
      </c>
      <c r="UA3" s="126">
        <f t="shared" si="12"/>
        <v>1295094.6926141179</v>
      </c>
      <c r="UB3" s="126">
        <f t="shared" si="12"/>
        <v>1350893.8732448339</v>
      </c>
      <c r="UC3" s="126">
        <f t="shared" si="12"/>
        <v>19300.154325219548</v>
      </c>
      <c r="UD3" s="126">
        <f t="shared" si="12"/>
        <v>37969.649444820861</v>
      </c>
      <c r="UE3" s="126">
        <f t="shared" si="12"/>
        <v>51879.173540257827</v>
      </c>
      <c r="UF3" s="126">
        <f t="shared" si="12"/>
        <v>66784.263427011843</v>
      </c>
      <c r="UG3" s="126">
        <f t="shared" si="12"/>
        <v>83250.273938867555</v>
      </c>
      <c r="UH3" s="126">
        <f t="shared" si="12"/>
        <v>101314.98887972406</v>
      </c>
      <c r="UI3" s="126">
        <f t="shared" si="12"/>
        <v>119604.18543734192</v>
      </c>
      <c r="UJ3" s="126">
        <f t="shared" si="12"/>
        <v>137840.40425145073</v>
      </c>
      <c r="UK3" s="126">
        <f t="shared" si="12"/>
        <v>156314.19193469905</v>
      </c>
      <c r="UL3" s="126">
        <f t="shared" si="12"/>
        <v>175013.30485018122</v>
      </c>
      <c r="UM3" s="126">
        <f t="shared" si="12"/>
        <v>192301.28884327569</v>
      </c>
      <c r="UN3" s="126">
        <f t="shared" si="12"/>
        <v>207571.03110768483</v>
      </c>
      <c r="UO3" s="126">
        <f t="shared" si="12"/>
        <v>225273.68810763667</v>
      </c>
      <c r="UP3" s="126">
        <f t="shared" si="12"/>
        <v>238396.98198219857</v>
      </c>
      <c r="UQ3" s="126">
        <f t="shared" si="12"/>
        <v>257262.72105209337</v>
      </c>
      <c r="UR3" s="126">
        <f t="shared" si="12"/>
        <v>277258.73949481436</v>
      </c>
      <c r="US3" s="126">
        <f t="shared" si="12"/>
        <v>297528.6956768962</v>
      </c>
      <c r="UT3" s="126">
        <f t="shared" si="12"/>
        <v>317865.81441277987</v>
      </c>
      <c r="UU3" s="126">
        <f t="shared" si="12"/>
        <v>336923.74147941795</v>
      </c>
      <c r="UV3" s="126">
        <f t="shared" si="12"/>
        <v>355845.18338737817</v>
      </c>
      <c r="UW3" s="126">
        <f t="shared" si="12"/>
        <v>376304.96666897531</v>
      </c>
      <c r="UX3" s="126">
        <f t="shared" si="12"/>
        <v>398100.64821414876</v>
      </c>
      <c r="UY3" s="126">
        <f t="shared" si="12"/>
        <v>420807.89675070625</v>
      </c>
      <c r="UZ3" s="126">
        <f t="shared" si="12"/>
        <v>445087.27939766849</v>
      </c>
      <c r="VA3" s="126">
        <f t="shared" si="12"/>
        <v>468932.65986842429</v>
      </c>
      <c r="VB3" s="126">
        <f t="shared" si="12"/>
        <v>492924.17875979957</v>
      </c>
      <c r="VC3" s="126">
        <f t="shared" si="12"/>
        <v>518711.53906796867</v>
      </c>
      <c r="VD3" s="126">
        <f t="shared" si="12"/>
        <v>545656.59678253741</v>
      </c>
      <c r="VE3" s="126">
        <f t="shared" si="12"/>
        <v>570539.72855617071</v>
      </c>
      <c r="VF3" s="126">
        <f t="shared" si="12"/>
        <v>592877.69175862346</v>
      </c>
      <c r="VG3" s="126">
        <f t="shared" si="12"/>
        <v>592877.69175862346</v>
      </c>
      <c r="VH3" s="126">
        <f t="shared" si="12"/>
        <v>36353.488624476391</v>
      </c>
      <c r="VI3" s="126">
        <f t="shared" si="12"/>
        <v>67222.725151508814</v>
      </c>
      <c r="VJ3" s="126">
        <f t="shared" si="12"/>
        <v>74357.607094667605</v>
      </c>
      <c r="VK3" s="126">
        <f t="shared" si="12"/>
        <v>101108.04360540499</v>
      </c>
      <c r="VL3" s="126">
        <f t="shared" ref="VL3:XW3" si="13">SUMIF(VL4:VL97,"&gt;0")</f>
        <v>143399.58490686666</v>
      </c>
      <c r="VM3" s="126">
        <f t="shared" si="13"/>
        <v>168894.47443088912</v>
      </c>
      <c r="VN3" s="126">
        <f t="shared" si="13"/>
        <v>171846.36329078997</v>
      </c>
      <c r="VO3" s="126">
        <f t="shared" si="13"/>
        <v>138825956.75506932</v>
      </c>
      <c r="VP3" s="126">
        <f t="shared" si="13"/>
        <v>203457.66567935291</v>
      </c>
      <c r="VQ3" s="126">
        <f t="shared" si="13"/>
        <v>219502.35023076489</v>
      </c>
      <c r="VR3" s="126">
        <f t="shared" si="13"/>
        <v>241865.80819180448</v>
      </c>
      <c r="VS3" s="126">
        <f t="shared" si="13"/>
        <v>264381.91755737743</v>
      </c>
      <c r="VT3" s="126">
        <f t="shared" si="13"/>
        <v>279280.26257246011</v>
      </c>
      <c r="VU3" s="126">
        <f t="shared" si="13"/>
        <v>288765.56805030478</v>
      </c>
      <c r="VV3" s="126">
        <f t="shared" si="13"/>
        <v>310565.91283378343</v>
      </c>
      <c r="VW3" s="126">
        <f t="shared" si="13"/>
        <v>332956.45051336673</v>
      </c>
      <c r="VX3" s="126">
        <f t="shared" si="13"/>
        <v>357497.07449050975</v>
      </c>
      <c r="VY3" s="126">
        <f t="shared" si="13"/>
        <v>382789.77098183049</v>
      </c>
      <c r="VZ3" s="126">
        <f t="shared" si="13"/>
        <v>411246.83993009897</v>
      </c>
      <c r="WA3" s="126">
        <f t="shared" si="13"/>
        <v>440031.99941909336</v>
      </c>
      <c r="WB3" s="126">
        <f t="shared" si="13"/>
        <v>458248.2196419395</v>
      </c>
      <c r="WC3" s="126">
        <f t="shared" si="13"/>
        <v>501937.83757334913</v>
      </c>
      <c r="WD3" s="126">
        <f t="shared" si="13"/>
        <v>526247.47617297166</v>
      </c>
      <c r="WE3" s="126">
        <f t="shared" si="13"/>
        <v>552743.85557729797</v>
      </c>
      <c r="WF3" s="126">
        <f t="shared" si="13"/>
        <v>592881.91195602342</v>
      </c>
      <c r="WG3" s="126">
        <f t="shared" si="13"/>
        <v>632092.31045955908</v>
      </c>
      <c r="WH3" s="126">
        <f t="shared" si="13"/>
        <v>667289.34747416317</v>
      </c>
      <c r="WI3" s="126">
        <f t="shared" si="13"/>
        <v>719393.48308568355</v>
      </c>
      <c r="WJ3" s="126">
        <f t="shared" si="13"/>
        <v>797091.50406782154</v>
      </c>
      <c r="WK3" s="126">
        <f t="shared" si="13"/>
        <v>842528.11076905625</v>
      </c>
      <c r="WL3" s="126">
        <f t="shared" si="13"/>
        <v>0</v>
      </c>
      <c r="WM3" s="126">
        <f t="shared" si="13"/>
        <v>14121.663778167829</v>
      </c>
      <c r="WN3" s="126">
        <f t="shared" si="13"/>
        <v>28006.588304457509</v>
      </c>
      <c r="WO3" s="126">
        <f t="shared" si="13"/>
        <v>37919.697897923128</v>
      </c>
      <c r="WP3" s="126">
        <f t="shared" si="13"/>
        <v>44750.517708011903</v>
      </c>
      <c r="WQ3" s="126">
        <f t="shared" si="13"/>
        <v>66390.946846696592</v>
      </c>
      <c r="WR3" s="126">
        <f t="shared" si="13"/>
        <v>76645.605077784901</v>
      </c>
      <c r="WS3" s="126">
        <f t="shared" si="13"/>
        <v>80677.490365619102</v>
      </c>
      <c r="WT3" s="126">
        <f t="shared" si="13"/>
        <v>89838.530973885761</v>
      </c>
      <c r="WU3" s="126">
        <f t="shared" si="13"/>
        <v>100804.90126886923</v>
      </c>
      <c r="WV3" s="126">
        <f t="shared" si="13"/>
        <v>116998.50511972497</v>
      </c>
      <c r="WW3" s="126">
        <f t="shared" si="13"/>
        <v>134064.32930604814</v>
      </c>
      <c r="WX3" s="126">
        <f t="shared" si="13"/>
        <v>150666.3677974247</v>
      </c>
      <c r="WY3" s="126">
        <f t="shared" si="13"/>
        <v>168023.12943505304</v>
      </c>
      <c r="WZ3" s="126">
        <f t="shared" si="13"/>
        <v>176160.92174259119</v>
      </c>
      <c r="XA3" s="126">
        <f t="shared" si="13"/>
        <v>186978.56173245821</v>
      </c>
      <c r="XB3" s="126">
        <f t="shared" si="13"/>
        <v>206886.34551501618</v>
      </c>
      <c r="XC3" s="126">
        <f t="shared" si="13"/>
        <v>230100.82439346556</v>
      </c>
      <c r="XD3" s="126">
        <f t="shared" si="13"/>
        <v>251226.66302833089</v>
      </c>
      <c r="XE3" s="126">
        <f t="shared" si="13"/>
        <v>272370.4723891769</v>
      </c>
      <c r="XF3" s="126">
        <f t="shared" si="13"/>
        <v>293673.59892836591</v>
      </c>
      <c r="XG3" s="126">
        <f t="shared" si="13"/>
        <v>312784.17920516938</v>
      </c>
      <c r="XH3" s="126">
        <f t="shared" si="13"/>
        <v>328243.2227532051</v>
      </c>
      <c r="XI3" s="126">
        <f t="shared" si="13"/>
        <v>351661.99422943045</v>
      </c>
      <c r="XJ3" s="126">
        <f t="shared" si="13"/>
        <v>382012.32317999541</v>
      </c>
      <c r="XK3" s="126">
        <f t="shared" si="13"/>
        <v>420955.90201230632</v>
      </c>
      <c r="XL3" s="126">
        <f t="shared" si="13"/>
        <v>446141.3845794173</v>
      </c>
      <c r="XM3" s="126">
        <f t="shared" si="13"/>
        <v>477551.59929502138</v>
      </c>
      <c r="XN3" s="126">
        <f t="shared" si="13"/>
        <v>509985.35618578631</v>
      </c>
      <c r="XO3" s="126">
        <f t="shared" si="13"/>
        <v>528874.94446429564</v>
      </c>
      <c r="XP3" s="126">
        <f t="shared" si="13"/>
        <v>553252.47489359847</v>
      </c>
      <c r="XQ3" s="126">
        <f t="shared" si="13"/>
        <v>0</v>
      </c>
      <c r="XR3" s="126">
        <f t="shared" si="13"/>
        <v>79224.486468837029</v>
      </c>
      <c r="XS3" s="126">
        <f t="shared" si="13"/>
        <v>131168.90505462262</v>
      </c>
      <c r="XT3" s="126">
        <f t="shared" si="13"/>
        <v>195732.04825770023</v>
      </c>
      <c r="XU3" s="126">
        <f t="shared" si="13"/>
        <v>242304.42173729965</v>
      </c>
      <c r="XV3" s="126">
        <f t="shared" si="13"/>
        <v>266533.78150810878</v>
      </c>
      <c r="XW3" s="126">
        <f t="shared" si="13"/>
        <v>340524.64735774428</v>
      </c>
      <c r="XX3" s="126">
        <f t="shared" ref="XX3:AAI3" si="14">SUMIF(XX4:XX97,"&gt;0")</f>
        <v>450804.66509916075</v>
      </c>
      <c r="XY3" s="126">
        <f t="shared" si="14"/>
        <v>523181.56443509267</v>
      </c>
      <c r="XZ3" s="126">
        <f t="shared" si="14"/>
        <v>588856.52451503265</v>
      </c>
      <c r="YA3" s="126">
        <f t="shared" si="14"/>
        <v>619537.48345252429</v>
      </c>
      <c r="YB3" s="126">
        <f t="shared" si="14"/>
        <v>657892.02054637414</v>
      </c>
      <c r="YC3" s="126">
        <f t="shared" si="14"/>
        <v>686211.48591058888</v>
      </c>
      <c r="YD3" s="126">
        <f t="shared" si="14"/>
        <v>739639.08069052757</v>
      </c>
      <c r="YE3" s="126">
        <f t="shared" si="14"/>
        <v>798156.42116653454</v>
      </c>
      <c r="YF3" s="126">
        <f t="shared" si="14"/>
        <v>871545.52031558077</v>
      </c>
      <c r="YG3" s="126">
        <f t="shared" si="14"/>
        <v>895242.73660699837</v>
      </c>
      <c r="YH3" s="126">
        <f t="shared" si="14"/>
        <v>935751.02592435805</v>
      </c>
      <c r="YI3" s="126">
        <f t="shared" si="14"/>
        <v>978349.94871201576</v>
      </c>
      <c r="YJ3" s="126">
        <f t="shared" si="14"/>
        <v>1012738.1275113649</v>
      </c>
      <c r="YK3" s="126">
        <f t="shared" si="14"/>
        <v>1047861.9494366782</v>
      </c>
      <c r="YL3" s="126">
        <f t="shared" si="14"/>
        <v>1129797.5694293813</v>
      </c>
      <c r="YM3" s="126">
        <f t="shared" si="14"/>
        <v>1188113.0900113732</v>
      </c>
      <c r="YN3" s="126">
        <f t="shared" si="14"/>
        <v>1244749.3205415625</v>
      </c>
      <c r="YO3" s="126">
        <f t="shared" si="14"/>
        <v>1283846.0694743982</v>
      </c>
      <c r="YP3" s="126">
        <f t="shared" si="14"/>
        <v>1307649.3010424406</v>
      </c>
      <c r="YQ3" s="126">
        <f t="shared" si="14"/>
        <v>1357851.7658930267</v>
      </c>
      <c r="YR3" s="126">
        <f t="shared" si="14"/>
        <v>1409767.9582713703</v>
      </c>
      <c r="YS3" s="126">
        <f t="shared" si="14"/>
        <v>1464306.2259781172</v>
      </c>
      <c r="YT3" s="126">
        <f t="shared" si="14"/>
        <v>1501188.6219189237</v>
      </c>
      <c r="YU3" s="126">
        <f t="shared" si="14"/>
        <v>1529647.8362506875</v>
      </c>
      <c r="YV3" s="126">
        <f t="shared" si="14"/>
        <v>0</v>
      </c>
      <c r="YW3" s="126">
        <f t="shared" si="14"/>
        <v>3541.0376837481958</v>
      </c>
      <c r="YX3" s="126">
        <f t="shared" si="14"/>
        <v>6457.5938764001767</v>
      </c>
      <c r="YY3" s="126">
        <f t="shared" si="14"/>
        <v>8172.0022921729897</v>
      </c>
      <c r="YZ3" s="126">
        <f t="shared" si="14"/>
        <v>10105.268484861699</v>
      </c>
      <c r="ZA3" s="126">
        <f t="shared" si="14"/>
        <v>15581.588772557285</v>
      </c>
      <c r="ZB3" s="126">
        <f t="shared" si="14"/>
        <v>18284.610035298352</v>
      </c>
      <c r="ZC3" s="126">
        <f t="shared" si="14"/>
        <v>18454.41220751173</v>
      </c>
      <c r="ZD3" s="126">
        <f t="shared" si="14"/>
        <v>20840.111157693515</v>
      </c>
      <c r="ZE3" s="126">
        <f t="shared" si="14"/>
        <v>22804.727127262489</v>
      </c>
      <c r="ZF3" s="126">
        <f t="shared" si="14"/>
        <v>25895.19206877322</v>
      </c>
      <c r="ZG3" s="126">
        <f t="shared" si="14"/>
        <v>28566.336150551302</v>
      </c>
      <c r="ZH3" s="126">
        <f t="shared" si="14"/>
        <v>30929.785015996429</v>
      </c>
      <c r="ZI3" s="126">
        <f t="shared" si="14"/>
        <v>33682.395661989343</v>
      </c>
      <c r="ZJ3" s="126">
        <f t="shared" si="14"/>
        <v>35191.555897552964</v>
      </c>
      <c r="ZK3" s="126">
        <f t="shared" si="14"/>
        <v>38635.150286241747</v>
      </c>
      <c r="ZL3" s="126">
        <f t="shared" si="14"/>
        <v>41917.939813728481</v>
      </c>
      <c r="ZM3" s="126">
        <f t="shared" si="14"/>
        <v>47234.661163297213</v>
      </c>
      <c r="ZN3" s="126">
        <f t="shared" si="14"/>
        <v>51268.86578021905</v>
      </c>
      <c r="ZO3" s="126">
        <f t="shared" si="14"/>
        <v>54425.469601032353</v>
      </c>
      <c r="ZP3" s="126">
        <f t="shared" si="14"/>
        <v>57578.598006307206</v>
      </c>
      <c r="ZQ3" s="126">
        <f t="shared" si="14"/>
        <v>60974.55631829863</v>
      </c>
      <c r="ZR3" s="126">
        <f t="shared" si="14"/>
        <v>66589.551404073209</v>
      </c>
      <c r="ZS3" s="126">
        <f t="shared" si="14"/>
        <v>70499.046045932235</v>
      </c>
      <c r="ZT3" s="126">
        <f t="shared" si="14"/>
        <v>72376.117592586423</v>
      </c>
      <c r="ZU3" s="126">
        <f t="shared" si="14"/>
        <v>79130.543176702195</v>
      </c>
      <c r="ZV3" s="126">
        <f t="shared" si="14"/>
        <v>84768.16287640782</v>
      </c>
      <c r="ZW3" s="126">
        <f t="shared" si="14"/>
        <v>95727.064922075326</v>
      </c>
      <c r="ZX3" s="126">
        <f t="shared" si="14"/>
        <v>105559.07574247938</v>
      </c>
      <c r="ZY3" s="126">
        <f t="shared" si="14"/>
        <v>112411.1827598966</v>
      </c>
      <c r="ZZ3" s="126">
        <f t="shared" si="14"/>
        <v>117561.4485939922</v>
      </c>
      <c r="AAA3" s="126">
        <f t="shared" si="14"/>
        <v>0</v>
      </c>
      <c r="AAB3" s="126">
        <f t="shared" si="14"/>
        <v>32137.261389286126</v>
      </c>
      <c r="AAC3" s="126">
        <f t="shared" si="14"/>
        <v>22240.610008882373</v>
      </c>
      <c r="AAD3" s="126">
        <f t="shared" si="14"/>
        <v>28035.480795620111</v>
      </c>
      <c r="AAE3" s="126">
        <f t="shared" si="14"/>
        <v>16178.929791611496</v>
      </c>
      <c r="AAF3" s="126">
        <f t="shared" si="14"/>
        <v>13166.809097863332</v>
      </c>
      <c r="AAG3" s="126">
        <f t="shared" si="14"/>
        <v>29316.085370117318</v>
      </c>
      <c r="AAH3" s="126">
        <f t="shared" si="14"/>
        <v>48526.179203160209</v>
      </c>
      <c r="AAI3" s="126">
        <f t="shared" si="14"/>
        <v>24999.940636852371</v>
      </c>
      <c r="AAJ3" s="126">
        <f t="shared" ref="AAJ3:ABF3" si="15">SUMIF(AAJ4:AAJ97,"&gt;0")</f>
        <v>21876.514027466259</v>
      </c>
      <c r="AAK3" s="126">
        <f t="shared" si="15"/>
        <v>16612.934319453365</v>
      </c>
      <c r="AAL3" s="126">
        <f t="shared" si="15"/>
        <v>12395.238128203182</v>
      </c>
      <c r="AAM3" s="126">
        <f t="shared" si="15"/>
        <v>9818.2824961812785</v>
      </c>
      <c r="AAN3" s="126">
        <f t="shared" si="15"/>
        <v>20725.806217772479</v>
      </c>
      <c r="AAO3" s="126">
        <f t="shared" si="15"/>
        <v>24344.398062480646</v>
      </c>
      <c r="AAP3" s="126">
        <f t="shared" si="15"/>
        <v>23714.69530862907</v>
      </c>
      <c r="AAQ3" s="126">
        <f t="shared" si="15"/>
        <v>11282.042873016388</v>
      </c>
      <c r="AAR3" s="126">
        <f t="shared" si="15"/>
        <v>10964.5531337743</v>
      </c>
      <c r="AAS3" s="126">
        <f t="shared" si="15"/>
        <v>10393.197193790707</v>
      </c>
      <c r="AAT3" s="126">
        <f t="shared" si="15"/>
        <v>12683.908999057601</v>
      </c>
      <c r="AAU3" s="126">
        <f t="shared" si="15"/>
        <v>16234.678437791257</v>
      </c>
      <c r="AAV3" s="126">
        <f t="shared" si="15"/>
        <v>39804.623142093107</v>
      </c>
      <c r="AAW3" s="126">
        <f t="shared" si="15"/>
        <v>15023.447178406674</v>
      </c>
      <c r="AAX3" s="126">
        <f t="shared" si="15"/>
        <v>14230.286770226994</v>
      </c>
      <c r="AAY3" s="126">
        <f t="shared" si="15"/>
        <v>10169.100841787891</v>
      </c>
      <c r="AAZ3" s="126">
        <f t="shared" si="15"/>
        <v>16543.094731374033</v>
      </c>
      <c r="ABA3" s="126">
        <f t="shared" si="15"/>
        <v>19489.182742465597</v>
      </c>
      <c r="ABB3" s="126">
        <f t="shared" si="15"/>
        <v>17713.974885019466</v>
      </c>
      <c r="ABC3" s="126">
        <f t="shared" si="15"/>
        <v>31312.371733209806</v>
      </c>
      <c r="ABD3" s="126">
        <f t="shared" si="15"/>
        <v>10078.684598610402</v>
      </c>
      <c r="ABE3" s="126">
        <f t="shared" si="15"/>
        <v>6809.1828991913098</v>
      </c>
      <c r="ABF3" s="126">
        <f t="shared" si="15"/>
        <v>0</v>
      </c>
    </row>
    <row r="4" spans="1:734" ht="75" hidden="1" customHeight="1">
      <c r="A4" s="92">
        <v>1</v>
      </c>
      <c r="B4" s="59" t="s">
        <v>4</v>
      </c>
      <c r="C4" s="100" t="s">
        <v>5</v>
      </c>
      <c r="D4" s="101" t="s">
        <v>114</v>
      </c>
      <c r="E4" s="59">
        <v>3122008394</v>
      </c>
      <c r="F4" s="46" t="s">
        <v>14</v>
      </c>
      <c r="G4" s="47">
        <v>0.9</v>
      </c>
      <c r="H4" s="48">
        <v>3700.72</v>
      </c>
      <c r="I4" s="48" t="s">
        <v>252</v>
      </c>
      <c r="J4" s="49">
        <v>1.2</v>
      </c>
      <c r="K4" s="50">
        <v>30</v>
      </c>
      <c r="L4" s="49">
        <v>13.37</v>
      </c>
      <c r="M4" s="49">
        <v>45.09</v>
      </c>
      <c r="N4" s="49">
        <v>5.95</v>
      </c>
      <c r="O4" s="49">
        <f t="shared" ref="O4" si="16">S4/R4</f>
        <v>0.44566666666666666</v>
      </c>
      <c r="P4" s="49">
        <f t="shared" ref="P4" si="17">M4/K4</f>
        <v>1.5030000000000001</v>
      </c>
      <c r="Q4" s="49">
        <f t="shared" ref="Q4" si="18">N4/K4</f>
        <v>0.19833333333333333</v>
      </c>
      <c r="R4" s="51">
        <v>30</v>
      </c>
      <c r="S4" s="52">
        <f t="shared" ref="S4" si="19">L4</f>
        <v>13.37</v>
      </c>
      <c r="T4" s="52">
        <f t="shared" ref="T4" si="20">P4*R4</f>
        <v>45.09</v>
      </c>
      <c r="U4" s="52">
        <f t="shared" ref="U4" si="21">Q4*R4</f>
        <v>5.95</v>
      </c>
      <c r="V4" s="130">
        <f>$O4*($I4-(метеостанция!B$13))/($I4-$J4)</f>
        <v>0.43084770114942528</v>
      </c>
      <c r="W4" s="130">
        <f>$O4*($I4-(метеостанция!C$13))/($I4-$J4)</f>
        <v>0.42206609195402306</v>
      </c>
      <c r="X4" s="130">
        <f>$O4*($I4-(метеостанция!D$13))/($I4-$J4)</f>
        <v>0.30763074712643673</v>
      </c>
      <c r="Y4" s="130">
        <f>$O4*($I4-(метеостанция!E$13))/($I4-$J4)</f>
        <v>0.33562212643678163</v>
      </c>
      <c r="Z4" s="130">
        <f>$O4*($I4-(метеостанция!F$13))/($I4-$J4)</f>
        <v>0.37953017241379311</v>
      </c>
      <c r="AA4" s="130">
        <f>$O4*($I4-(метеостанция!G$13))/($I4-$J4)</f>
        <v>0.42206609195402306</v>
      </c>
      <c r="AB4" s="130">
        <f>$O4*($I4-(метеостанция!H$13))/($I4-$J4)</f>
        <v>0.40697270114942524</v>
      </c>
      <c r="AC4" s="130">
        <f>$O4*($I4-(метеостанция!I$13))/($I4-$J4)</f>
        <v>0.40560057471264366</v>
      </c>
      <c r="AD4" s="130">
        <f>$O4*($I4-(метеостанция!J$13))/($I4-$J4)</f>
        <v>0.40889367816091948</v>
      </c>
      <c r="AE4" s="130">
        <f>$O4*($I4-(метеостанция!K$13))/($I4-$J4)</f>
        <v>0.42398706896551719</v>
      </c>
      <c r="AF4" s="130">
        <f>$O4*($I4-(метеостанция!L$13))/($I4-$J4)</f>
        <v>0.39270258620689652</v>
      </c>
      <c r="AG4" s="130">
        <f>$O4*($I4-(метеостанция!M$13))/($I4-$J4)</f>
        <v>0.33699425287356322</v>
      </c>
      <c r="AH4" s="130">
        <f>$O4*($I4-(метеостанция!N$13))/($I4-$J4)</f>
        <v>0.38007902298850571</v>
      </c>
      <c r="AI4" s="130">
        <f>$O4*($I4-(метеостанция!O$13))/($I4-$J4)</f>
        <v>0.27469971264367821</v>
      </c>
      <c r="AJ4" s="130">
        <f>$O4*($I4-(метеостанция!P$13))/($I4-$J4)</f>
        <v>0.41877298850574707</v>
      </c>
      <c r="AK4" s="130">
        <f>$O4*($I4-(метеостанция!Q$13))/($I4-$J4)</f>
        <v>0.4571925287356321</v>
      </c>
      <c r="AL4" s="130">
        <f>$O4*($I4-(метеостанция!R$13))/($I4-$J4)</f>
        <v>0.49369109195402294</v>
      </c>
      <c r="AM4" s="130">
        <f>$O4*($I4-(метеостанция!S$13))/($I4-$J4)</f>
        <v>0.50137500000000002</v>
      </c>
      <c r="AN4" s="130">
        <f>$O4*($I4-(метеостанция!T$13))/($I4-$J4)</f>
        <v>0.42151724137931029</v>
      </c>
      <c r="AO4" s="130">
        <f>$O4*($I4-(метеостанция!U$13))/($I4-$J4)</f>
        <v>0.4075215517241379</v>
      </c>
      <c r="AP4" s="130">
        <f>$O4*($I4-(метеостанция!V$13))/($I4-$J4)</f>
        <v>0.4470387931034483</v>
      </c>
      <c r="AQ4" s="130">
        <f>$O4*($I4-(метеостанция!W$13))/($I4-$J4)</f>
        <v>0.4807931034482758</v>
      </c>
      <c r="AR4" s="130">
        <f>$O4*($I4-(метеостанция!X$13))/($I4-$J4)</f>
        <v>0.50878448275862065</v>
      </c>
      <c r="AS4" s="130">
        <f>$O4*($I4-(метеостанция!Y$13))/($I4-$J4)</f>
        <v>0.54665517241379302</v>
      </c>
      <c r="AT4" s="130">
        <f>$O4*($I4-(метеостанция!Z$13))/($I4-$J4)</f>
        <v>0.53156178160919532</v>
      </c>
      <c r="AU4" s="130">
        <f>$O4*($I4-(метеостанция!AA$13))/($I4-$J4)</f>
        <v>0.55543678160919541</v>
      </c>
      <c r="AV4" s="130">
        <f>$O4*($I4-(метеостанция!AB$13))/($I4-$J4)</f>
        <v>0.58178160919540223</v>
      </c>
      <c r="AW4" s="130">
        <f>$O4*($I4-(метеостанция!AC$13))/($I4-$J4)</f>
        <v>0.62321982758620686</v>
      </c>
      <c r="AX4" s="130">
        <f>$O4*($I4-(метеостанция!AD$13))/($I4-$J4)</f>
        <v>0.54885057471264365</v>
      </c>
      <c r="AY4" s="130">
        <f>$O4*($I4-(метеостанция!AE$13))/($I4-$J4)</f>
        <v>0.49917959770114939</v>
      </c>
      <c r="AZ4" s="130"/>
      <c r="BA4" s="130">
        <f t="shared" ref="BA4" si="22">V4</f>
        <v>0.43084770114942528</v>
      </c>
      <c r="BB4" s="130">
        <f t="shared" ref="BB4" si="23">SUM(BA4,W4)</f>
        <v>0.85291379310344828</v>
      </c>
      <c r="BC4" s="130">
        <f t="shared" ref="BC4" si="24">SUM(BB4,X4)</f>
        <v>1.1605445402298851</v>
      </c>
      <c r="BD4" s="130">
        <f t="shared" ref="BD4" si="25">SUM(BC4,Y4)</f>
        <v>1.4961666666666666</v>
      </c>
      <c r="BE4" s="130">
        <f t="shared" ref="BE4" si="26">SUM(BD4,Z4)</f>
        <v>1.8756968390804598</v>
      </c>
      <c r="BF4" s="130">
        <f t="shared" ref="BF4" si="27">SUM(BE4,AA4)</f>
        <v>2.2977629310344829</v>
      </c>
      <c r="BG4" s="130">
        <f t="shared" ref="BG4" si="28">SUM(BF4,AB4)</f>
        <v>2.7047356321839082</v>
      </c>
      <c r="BH4" s="130">
        <f t="shared" ref="BH4" si="29">SUM(BG4,AC4)</f>
        <v>3.1103362068965517</v>
      </c>
      <c r="BI4" s="130">
        <f t="shared" ref="BI4" si="30">SUM(BH4,AD4)</f>
        <v>3.519229885057471</v>
      </c>
      <c r="BJ4" s="130">
        <f t="shared" ref="BJ4" si="31">SUM(BI4,AE4)</f>
        <v>3.9432169540229882</v>
      </c>
      <c r="BK4" s="130">
        <f t="shared" ref="BK4" si="32">SUM(BJ4,AF4)</f>
        <v>4.3359195402298845</v>
      </c>
      <c r="BL4" s="130">
        <f t="shared" ref="BL4" si="33">SUM(BK4,AG4)</f>
        <v>4.6729137931034472</v>
      </c>
      <c r="BM4" s="130">
        <f t="shared" ref="BM4" si="34">SUM(BL4,AH4)</f>
        <v>5.0529928160919528</v>
      </c>
      <c r="BN4" s="130">
        <f t="shared" ref="BN4" si="35">SUM(BM4,AI4)</f>
        <v>5.3276925287356312</v>
      </c>
      <c r="BO4" s="130">
        <f t="shared" ref="BO4" si="36">SUM(BN4,AJ4)</f>
        <v>5.7464655172413783</v>
      </c>
      <c r="BP4" s="130">
        <f t="shared" ref="BP4" si="37">SUM(BO4,AK4)</f>
        <v>6.2036580459770105</v>
      </c>
      <c r="BQ4" s="130">
        <f t="shared" ref="BQ4" si="38">SUM(BP4,AL4)</f>
        <v>6.6973491379310337</v>
      </c>
      <c r="BR4" s="130">
        <f t="shared" ref="BR4" si="39">SUM(BQ4,AM4)</f>
        <v>7.1987241379310341</v>
      </c>
      <c r="BS4" s="130">
        <f t="shared" ref="BS4" si="40">SUM(BR4,AN4)</f>
        <v>7.6202413793103441</v>
      </c>
      <c r="BT4" s="130">
        <f t="shared" ref="BT4" si="41">SUM(BS4,AO4)</f>
        <v>8.0277629310344825</v>
      </c>
      <c r="BU4" s="130">
        <f t="shared" ref="BU4" si="42">SUM(BT4,AP4)</f>
        <v>8.4748017241379312</v>
      </c>
      <c r="BV4" s="130">
        <f t="shared" ref="BV4" si="43">SUM(BU4,AQ4)</f>
        <v>8.9555948275862072</v>
      </c>
      <c r="BW4" s="130">
        <f t="shared" ref="BW4" si="44">SUM(BV4,AR4)</f>
        <v>9.4643793103448282</v>
      </c>
      <c r="BX4" s="130">
        <f t="shared" ref="BX4" si="45">SUM(BW4,AS4)</f>
        <v>10.011034482758621</v>
      </c>
      <c r="BY4" s="130">
        <f t="shared" ref="BY4" si="46">SUM(BX4,AT4)</f>
        <v>10.542596264367816</v>
      </c>
      <c r="BZ4" s="130">
        <f t="shared" ref="BZ4" si="47">SUM(BY4,AU4)</f>
        <v>11.098033045977012</v>
      </c>
      <c r="CA4" s="130">
        <f t="shared" ref="CA4" si="48">SUM(BZ4,AV4)</f>
        <v>11.679814655172414</v>
      </c>
      <c r="CB4" s="130">
        <f t="shared" ref="CB4" si="49">SUM(CA4,AW4)</f>
        <v>12.303034482758621</v>
      </c>
      <c r="CC4" s="130">
        <f t="shared" ref="CC4" si="50">SUM(CB4,AX4)</f>
        <v>12.851885057471264</v>
      </c>
      <c r="CD4" s="130">
        <f t="shared" ref="CD4" si="51">SUM(CC4,AY4)</f>
        <v>13.351064655172413</v>
      </c>
      <c r="CE4" s="130">
        <f t="shared" ref="CE4" si="52">SUM(CD4,AZ4)</f>
        <v>13.351064655172413</v>
      </c>
      <c r="CF4" s="130">
        <f t="shared" ref="CF4" si="53">V4*$H4</f>
        <v>1594.446704597701</v>
      </c>
      <c r="CG4" s="130">
        <f t="shared" ref="CG4" si="54">W4*$H4</f>
        <v>1561.9484278160921</v>
      </c>
      <c r="CH4" s="130">
        <f t="shared" ref="CH4" si="55">X4*$H4</f>
        <v>1138.4552585057468</v>
      </c>
      <c r="CI4" s="130">
        <f t="shared" ref="CI4" si="56">Y4*$H4</f>
        <v>1242.0435157471265</v>
      </c>
      <c r="CJ4" s="130">
        <f t="shared" ref="CJ4" si="57">Z4*$H4</f>
        <v>1404.5348996551725</v>
      </c>
      <c r="CK4" s="130">
        <f t="shared" ref="CK4" si="58">AA4*$H4</f>
        <v>1561.9484278160921</v>
      </c>
      <c r="CL4" s="130">
        <f t="shared" ref="CL4" si="59">AB4*$H4</f>
        <v>1506.0920145977009</v>
      </c>
      <c r="CM4" s="130">
        <f t="shared" ref="CM4" si="60">AC4*$H4</f>
        <v>1501.0141588505746</v>
      </c>
      <c r="CN4" s="130">
        <f t="shared" ref="CN4" si="61">AD4*$H4</f>
        <v>1513.2010126436778</v>
      </c>
      <c r="CO4" s="130">
        <f t="shared" ref="CO4" si="62">AE4*$H4</f>
        <v>1569.0574258620686</v>
      </c>
      <c r="CP4" s="130">
        <f t="shared" ref="CP4" si="63">AF4*$H4</f>
        <v>1453.2823148275861</v>
      </c>
      <c r="CQ4" s="130">
        <f t="shared" ref="CQ4" si="64">AG4*$H4</f>
        <v>1247.1213714942528</v>
      </c>
      <c r="CR4" s="130">
        <f t="shared" ref="CR4" si="65">AH4*$H4</f>
        <v>1406.5660419540227</v>
      </c>
      <c r="CS4" s="130">
        <f t="shared" ref="CS4" si="66">AI4*$H4</f>
        <v>1016.5867205747128</v>
      </c>
      <c r="CT4" s="130">
        <f t="shared" ref="CT4" si="67">AJ4*$H4</f>
        <v>1549.7615740229883</v>
      </c>
      <c r="CU4" s="130">
        <f t="shared" ref="CU4" si="68">AK4*$H4</f>
        <v>1691.9415349425283</v>
      </c>
      <c r="CV4" s="130">
        <f t="shared" ref="CV4" si="69">AL4*$H4</f>
        <v>1827.0124978160916</v>
      </c>
      <c r="CW4" s="130">
        <f t="shared" ref="CW4" si="70">AM4*$H4</f>
        <v>1855.44849</v>
      </c>
      <c r="CX4" s="130">
        <f t="shared" ref="CX4" si="71">AN4*$H4</f>
        <v>1559.917285517241</v>
      </c>
      <c r="CY4" s="130">
        <f t="shared" ref="CY4" si="72">AO4*$H4</f>
        <v>1508.1231568965516</v>
      </c>
      <c r="CZ4" s="130">
        <f t="shared" ref="CZ4" si="73">AP4*$H4</f>
        <v>1654.3654024137932</v>
      </c>
      <c r="DA4" s="130">
        <f t="shared" ref="DA4" si="74">AQ4*$H4</f>
        <v>1779.2806537931031</v>
      </c>
      <c r="DB4" s="130">
        <f t="shared" ref="DB4" si="75">AR4*$H4</f>
        <v>1882.8689110344826</v>
      </c>
      <c r="DC4" s="130">
        <f t="shared" ref="DC4" si="76">AS4*$H4</f>
        <v>2023.0177296551719</v>
      </c>
      <c r="DD4" s="130">
        <f t="shared" ref="DD4" si="77">AT4*$H4</f>
        <v>1967.1613164367811</v>
      </c>
      <c r="DE4" s="130">
        <f t="shared" ref="DE4" si="78">AU4*$H4</f>
        <v>2055.5160064367815</v>
      </c>
      <c r="DF4" s="130">
        <f t="shared" ref="DF4" si="79">AV4*$H4</f>
        <v>2153.0108367816088</v>
      </c>
      <c r="DG4" s="130">
        <f t="shared" ref="DG4" si="80">AW4*$H4</f>
        <v>2306.3620803448275</v>
      </c>
      <c r="DH4" s="130">
        <f t="shared" ref="DH4" si="81">AX4*$H4</f>
        <v>2031.1422988505744</v>
      </c>
      <c r="DI4" s="130">
        <f t="shared" ref="DI4" si="82">AY4*$H4</f>
        <v>1847.3239208045975</v>
      </c>
      <c r="DJ4" s="130">
        <f t="shared" ref="DJ4" si="83">AZ4*$H4</f>
        <v>0</v>
      </c>
      <c r="DK4" s="110">
        <f t="shared" ref="DK4" si="84">CF4</f>
        <v>1594.446704597701</v>
      </c>
      <c r="DL4" s="130">
        <f t="shared" ref="DL4" si="85">SUM(DK4,CG4)</f>
        <v>3156.3951324137934</v>
      </c>
      <c r="DM4" s="130">
        <f t="shared" ref="DM4" si="86">SUM(DL4,CH4)</f>
        <v>4294.8503909195406</v>
      </c>
      <c r="DN4" s="130">
        <f t="shared" ref="DN4" si="87">SUM(DM4,CI4)</f>
        <v>5536.8939066666671</v>
      </c>
      <c r="DO4" s="130">
        <f t="shared" ref="DO4" si="88">SUM(DN4,CJ4)</f>
        <v>6941.4288063218391</v>
      </c>
      <c r="DP4" s="130">
        <f t="shared" ref="DP4" si="89">SUM(DO4,CK4)</f>
        <v>8503.3772341379317</v>
      </c>
      <c r="DQ4" s="130">
        <f t="shared" ref="DQ4" si="90">SUM(DP4,CL4)</f>
        <v>10009.469248735633</v>
      </c>
      <c r="DR4" s="130">
        <f t="shared" ref="DR4" si="91">SUM(DQ4,CM4)</f>
        <v>11510.483407586207</v>
      </c>
      <c r="DS4" s="130">
        <f t="shared" ref="DS4" si="92">SUM(DR4,CN4)</f>
        <v>13023.684420229885</v>
      </c>
      <c r="DT4" s="130">
        <f t="shared" ref="DT4" si="93">SUM(DS4,CO4)</f>
        <v>14592.741846091954</v>
      </c>
      <c r="DU4" s="130">
        <f t="shared" ref="DU4" si="94">SUM(DT4,CP4)</f>
        <v>16046.02416091954</v>
      </c>
      <c r="DV4" s="130">
        <f t="shared" ref="DV4" si="95">SUM(DU4,CQ4)</f>
        <v>17293.145532413793</v>
      </c>
      <c r="DW4" s="130">
        <f t="shared" ref="DW4" si="96">SUM(DV4,CR4)</f>
        <v>18699.711574367815</v>
      </c>
      <c r="DX4" s="130">
        <f t="shared" ref="DX4" si="97">SUM(DW4,CS4)</f>
        <v>19716.298294942528</v>
      </c>
      <c r="DY4" s="130">
        <f t="shared" ref="DY4" si="98">SUM(DX4,CT4)</f>
        <v>21266.059868965516</v>
      </c>
      <c r="DZ4" s="130">
        <f t="shared" ref="DZ4" si="99">SUM(DY4,CU4)</f>
        <v>22958.001403908045</v>
      </c>
      <c r="EA4" s="130">
        <f t="shared" ref="EA4" si="100">SUM(DZ4,CV4)</f>
        <v>24785.013901724138</v>
      </c>
      <c r="EB4" s="130">
        <f t="shared" ref="EB4" si="101">SUM(EA4,CW4)</f>
        <v>26640.462391724137</v>
      </c>
      <c r="EC4" s="130">
        <f t="shared" ref="EC4" si="102">SUM(EB4,CX4)</f>
        <v>28200.379677241377</v>
      </c>
      <c r="ED4" s="130">
        <f t="shared" ref="ED4" si="103">SUM(EC4,CY4)</f>
        <v>29708.502834137929</v>
      </c>
      <c r="EE4" s="130">
        <f t="shared" ref="EE4" si="104">SUM(ED4,CZ4)</f>
        <v>31362.868236551723</v>
      </c>
      <c r="EF4" s="130">
        <f t="shared" ref="EF4" si="105">SUM(EE4,DA4)</f>
        <v>33142.148890344826</v>
      </c>
      <c r="EG4" s="130">
        <f t="shared" ref="EG4" si="106">SUM(EF4,DB4)</f>
        <v>35025.017801379312</v>
      </c>
      <c r="EH4" s="130">
        <f t="shared" ref="EH4" si="107">SUM(EG4,DC4)</f>
        <v>37048.035531034482</v>
      </c>
      <c r="EI4" s="130">
        <f t="shared" ref="EI4" si="108">SUM(EH4,DD4)</f>
        <v>39015.196847471263</v>
      </c>
      <c r="EJ4" s="130">
        <f t="shared" ref="EJ4" si="109">SUM(EI4,DE4)</f>
        <v>41070.712853908044</v>
      </c>
      <c r="EK4" s="130">
        <f t="shared" ref="EK4" si="110">SUM(EJ4,DF4)</f>
        <v>43223.723690689651</v>
      </c>
      <c r="EL4" s="130">
        <f t="shared" ref="EL4" si="111">SUM(EK4,DG4)</f>
        <v>45530.085771034479</v>
      </c>
      <c r="EM4" s="130">
        <f t="shared" ref="EM4" si="112">SUM(EL4,DH4)</f>
        <v>47561.228069885052</v>
      </c>
      <c r="EN4" s="130">
        <f t="shared" ref="EN4" si="113">SUM(EM4,DI4)</f>
        <v>49408.551990689652</v>
      </c>
      <c r="EO4" s="130">
        <f t="shared" ref="EO4" si="114">SUM(EN4,DJ4)</f>
        <v>49408.551990689652</v>
      </c>
      <c r="EP4" s="130">
        <f t="shared" ref="EP4" si="115">V4*$H4*$G4</f>
        <v>1435.0020341379309</v>
      </c>
      <c r="EQ4" s="130">
        <f t="shared" ref="EQ4" si="116">W4*$H4*$G4</f>
        <v>1405.753585034483</v>
      </c>
      <c r="ER4" s="130">
        <f t="shared" ref="ER4" si="117">X4*$H4*$G4</f>
        <v>1024.6097326551721</v>
      </c>
      <c r="ES4" s="130">
        <f t="shared" ref="ES4" si="118">Y4*$H4*$G4</f>
        <v>1117.839164172414</v>
      </c>
      <c r="ET4" s="130">
        <f t="shared" ref="ET4" si="119">Z4*$H4*$G4</f>
        <v>1264.0814096896552</v>
      </c>
      <c r="EU4" s="130">
        <f t="shared" ref="EU4" si="120">AA4*$H4*$G4</f>
        <v>1405.753585034483</v>
      </c>
      <c r="EV4" s="130">
        <f t="shared" ref="EV4" si="121">AB4*$H4*$G4</f>
        <v>1355.4828131379309</v>
      </c>
      <c r="EW4" s="130">
        <f t="shared" ref="EW4" si="122">AC4*$H4*$G4</f>
        <v>1350.9127429655173</v>
      </c>
      <c r="EX4" s="130">
        <f t="shared" ref="EX4" si="123">AD4*$H4*$G4</f>
        <v>1361.88091137931</v>
      </c>
      <c r="EY4" s="130">
        <f t="shared" ref="EY4" si="124">AE4*$H4*$G4</f>
        <v>1412.1516832758618</v>
      </c>
      <c r="EZ4" s="130">
        <f t="shared" ref="EZ4" si="125">AF4*$H4*$G4</f>
        <v>1307.9540833448275</v>
      </c>
      <c r="FA4" s="130">
        <f t="shared" ref="FA4" si="126">AG4*$H4*$G4</f>
        <v>1122.4092343448276</v>
      </c>
      <c r="FB4" s="130">
        <f t="shared" ref="FB4" si="127">AH4*$H4*$G4</f>
        <v>1265.9094377586205</v>
      </c>
      <c r="FC4" s="130">
        <f t="shared" ref="FC4" si="128">AI4*$H4*$G4</f>
        <v>914.92804851724156</v>
      </c>
      <c r="FD4" s="130">
        <f t="shared" ref="FD4" si="129">AJ4*$H4*$G4</f>
        <v>1394.7854166206894</v>
      </c>
      <c r="FE4" s="130">
        <f t="shared" ref="FE4" si="130">AK4*$H4*$G4</f>
        <v>1522.7473814482755</v>
      </c>
      <c r="FF4" s="130">
        <f t="shared" ref="FF4" si="131">AL4*$H4*$G4</f>
        <v>1644.3112480344826</v>
      </c>
      <c r="FG4" s="130">
        <f t="shared" ref="FG4" si="132">AM4*$H4*$G4</f>
        <v>1669.9036410000001</v>
      </c>
      <c r="FH4" s="130">
        <f t="shared" ref="FH4" si="133">AN4*$H4*$G4</f>
        <v>1403.925556965517</v>
      </c>
      <c r="FI4" s="130">
        <f t="shared" ref="FI4" si="134">AO4*$H4*$G4</f>
        <v>1357.3108412068964</v>
      </c>
      <c r="FJ4" s="130">
        <f t="shared" ref="FJ4" si="135">AP4*$H4*$G4</f>
        <v>1488.9288621724138</v>
      </c>
      <c r="FK4" s="130">
        <f t="shared" ref="FK4" si="136">AQ4*$H4*$G4</f>
        <v>1601.3525884137928</v>
      </c>
      <c r="FL4" s="130">
        <f t="shared" ref="FL4" si="137">AR4*$H4*$G4</f>
        <v>1694.5820199310344</v>
      </c>
      <c r="FM4" s="130">
        <f t="shared" ref="FM4" si="138">AS4*$H4*$G4</f>
        <v>1820.7159566896548</v>
      </c>
      <c r="FN4" s="130">
        <f t="shared" ref="FN4" si="139">AT4*$H4*$G4</f>
        <v>1770.445184793103</v>
      </c>
      <c r="FO4" s="130">
        <f t="shared" ref="FO4" si="140">AU4*$H4*$G4</f>
        <v>1849.9644057931034</v>
      </c>
      <c r="FP4" s="130">
        <f t="shared" ref="FP4" si="141">AV4*$H4*$G4</f>
        <v>1937.7097531034478</v>
      </c>
      <c r="FQ4" s="130">
        <f t="shared" ref="FQ4" si="142">AW4*$H4*$G4</f>
        <v>2075.725872310345</v>
      </c>
      <c r="FR4" s="130">
        <f t="shared" ref="FR4" si="143">AX4*$H4*$G4</f>
        <v>1828.0280689655169</v>
      </c>
      <c r="FS4" s="130">
        <f t="shared" ref="FS4" si="144">AY4*$H4*$G4</f>
        <v>1662.5915287241378</v>
      </c>
      <c r="FT4" s="130">
        <f t="shared" ref="FT4" si="145">AZ4*$H4*$G4</f>
        <v>0</v>
      </c>
      <c r="FU4" s="110">
        <f t="shared" ref="FU4" si="146">EP4</f>
        <v>1435.0020341379309</v>
      </c>
      <c r="FV4" s="130">
        <f t="shared" ref="FV4" si="147">SUM(FU4,EQ4)</f>
        <v>2840.7556191724138</v>
      </c>
      <c r="FW4" s="130">
        <f t="shared" ref="FW4" si="148">SUM(FV4,ER4)</f>
        <v>3865.365351827586</v>
      </c>
      <c r="FX4" s="130">
        <f t="shared" ref="FX4" si="149">SUM(FW4,ES4)</f>
        <v>4983.2045159999998</v>
      </c>
      <c r="FY4" s="130">
        <f t="shared" ref="FY4" si="150">SUM(FX4,ET4)</f>
        <v>6247.2859256896554</v>
      </c>
      <c r="FZ4" s="130">
        <f t="shared" ref="FZ4" si="151">SUM(FY4,EU4)</f>
        <v>7653.0395107241384</v>
      </c>
      <c r="GA4" s="130">
        <f t="shared" ref="GA4" si="152">SUM(FZ4,EV4)</f>
        <v>9008.5223238620692</v>
      </c>
      <c r="GB4" s="130">
        <f t="shared" ref="GB4" si="153">SUM(GA4,EW4)</f>
        <v>10359.435066827587</v>
      </c>
      <c r="GC4" s="130">
        <f t="shared" ref="GC4" si="154">SUM(GB4,EX4)</f>
        <v>11721.315978206898</v>
      </c>
      <c r="GD4" s="130">
        <f t="shared" ref="GD4" si="155">SUM(GC4,EY4)</f>
        <v>13133.46766148276</v>
      </c>
      <c r="GE4" s="130">
        <f t="shared" ref="GE4" si="156">SUM(GD4,EZ4)</f>
        <v>14441.421744827589</v>
      </c>
      <c r="GF4" s="130">
        <f t="shared" ref="GF4" si="157">SUM(GE4,FA4)</f>
        <v>15563.830979172417</v>
      </c>
      <c r="GG4" s="130">
        <f t="shared" ref="GG4" si="158">SUM(GF4,FB4)</f>
        <v>16829.740416931036</v>
      </c>
      <c r="GH4" s="130">
        <f t="shared" ref="GH4" si="159">SUM(GG4,FC4)</f>
        <v>17744.668465448278</v>
      </c>
      <c r="GI4" s="130">
        <f t="shared" ref="GI4" si="160">SUM(GH4,FD4)</f>
        <v>19139.453882068967</v>
      </c>
      <c r="GJ4" s="130">
        <f t="shared" ref="GJ4" si="161">SUM(GI4,FE4)</f>
        <v>20662.201263517243</v>
      </c>
      <c r="GK4" s="130">
        <f t="shared" ref="GK4" si="162">SUM(GJ4,FF4)</f>
        <v>22306.512511551726</v>
      </c>
      <c r="GL4" s="130">
        <f t="shared" ref="GL4" si="163">SUM(GK4,FG4)</f>
        <v>23976.416152551727</v>
      </c>
      <c r="GM4" s="130">
        <f t="shared" ref="GM4" si="164">SUM(GL4,FH4)</f>
        <v>25380.341709517244</v>
      </c>
      <c r="GN4" s="130">
        <f t="shared" ref="GN4" si="165">SUM(GM4,FI4)</f>
        <v>26737.652550724142</v>
      </c>
      <c r="GO4" s="130">
        <f t="shared" ref="GO4" si="166">SUM(GN4,FJ4)</f>
        <v>28226.581412896558</v>
      </c>
      <c r="GP4" s="130">
        <f t="shared" ref="GP4" si="167">SUM(GO4,FK4)</f>
        <v>29827.93400131035</v>
      </c>
      <c r="GQ4" s="130">
        <f t="shared" ref="GQ4" si="168">SUM(GP4,FL4)</f>
        <v>31522.516021241383</v>
      </c>
      <c r="GR4" s="130">
        <f t="shared" ref="GR4" si="169">SUM(GQ4,FM4)</f>
        <v>33343.231977931035</v>
      </c>
      <c r="GS4" s="130">
        <f t="shared" ref="GS4" si="170">SUM(GR4,FN4)</f>
        <v>35113.67716272414</v>
      </c>
      <c r="GT4" s="130">
        <f t="shared" ref="GT4" si="171">SUM(GS4,FO4)</f>
        <v>36963.64156851724</v>
      </c>
      <c r="GU4" s="130">
        <f t="shared" ref="GU4" si="172">SUM(GT4,FP4)</f>
        <v>38901.351321620685</v>
      </c>
      <c r="GV4" s="130">
        <f t="shared" ref="GV4" si="173">SUM(GU4,FQ4)</f>
        <v>40977.077193931029</v>
      </c>
      <c r="GW4" s="130">
        <f t="shared" ref="GW4" si="174">SUM(GV4,FR4)</f>
        <v>42805.105262896548</v>
      </c>
      <c r="GX4" s="130">
        <f t="shared" ref="GX4" si="175">SUM(GW4,FS4)</f>
        <v>44467.696791620685</v>
      </c>
      <c r="GY4" s="130">
        <f t="shared" ref="GY4" si="176">SUM(GX4,FT4)</f>
        <v>44467.696791620685</v>
      </c>
      <c r="GZ4" s="130">
        <f>($T4+$U4)/$R4*($I4-(метеостанция!B$13))/($I4-$J4)</f>
        <v>1.6447619047619051</v>
      </c>
      <c r="HA4" s="130">
        <f>($T4+$U4)/$R4*($I4-(метеостанция!C$13))/($I4-$J4)</f>
        <v>1.6112380952380956</v>
      </c>
      <c r="HB4" s="130">
        <f>($T4+$U4)/$R4*($I4-(метеостанция!D$13))/($I4-$J4)</f>
        <v>1.1743809523809523</v>
      </c>
      <c r="HC4" s="130">
        <f>($T4+$U4)/$R4*($I4-(метеостанция!E$13))/($I4-$J4)</f>
        <v>1.2812380952380955</v>
      </c>
      <c r="HD4" s="130">
        <f>($T4+$U4)/$R4*($I4-(метеостанция!F$13))/($I4-$J4)</f>
        <v>1.4488571428571431</v>
      </c>
      <c r="HE4" s="130">
        <f>($T4+$U4)/$R4*($I4-(метеостанция!G$13))/($I4-$J4)</f>
        <v>1.6112380952380956</v>
      </c>
      <c r="HF4" s="130">
        <f>($T4+$U4)/$R4*($I4-(метеостанция!H$13))/($I4-$J4)</f>
        <v>1.5536190476190479</v>
      </c>
      <c r="HG4" s="130">
        <f>($T4+$U4)/$R4*($I4-(метеостанция!I$13))/($I4-$J4)</f>
        <v>1.5483809523809526</v>
      </c>
      <c r="HH4" s="130">
        <f>($T4+$U4)/$R4*($I4-(метеостанция!J$13))/($I4-$J4)</f>
        <v>1.5609523809523811</v>
      </c>
      <c r="HI4" s="130">
        <f>($T4+$U4)/$R4*($I4-(метеостанция!K$13))/($I4-$J4)</f>
        <v>1.6185714285714288</v>
      </c>
      <c r="HJ4" s="130">
        <f>($T4+$U4)/$R4*($I4-(метеостанция!L$13))/($I4-$J4)</f>
        <v>1.4991428571428573</v>
      </c>
      <c r="HK4" s="130">
        <f>($T4+$U4)/$R4*($I4-(метеостанция!M$13))/($I4-$J4)</f>
        <v>1.2864761904761906</v>
      </c>
      <c r="HL4" s="130">
        <f>($T4+$U4)/$R4*($I4-(метеостанция!N$13))/($I4-$J4)</f>
        <v>1.4509523809523812</v>
      </c>
      <c r="HM4" s="130">
        <f>($T4+$U4)/$R4*($I4-(метеостанция!O$13))/($I4-$J4)</f>
        <v>1.0486666666666669</v>
      </c>
      <c r="HN4" s="130">
        <f>($T4+$U4)/$R4*($I4-(метеостанция!P$13))/($I4-$J4)</f>
        <v>1.5986666666666667</v>
      </c>
      <c r="HO4" s="130">
        <f>($T4+$U4)/$R4*($I4-(метеостанция!Q$13))/($I4-$J4)</f>
        <v>1.7453333333333334</v>
      </c>
      <c r="HP4" s="130">
        <f>($T4+$U4)/$R4*($I4-(метеостанция!R$13))/($I4-$J4)</f>
        <v>1.8846666666666669</v>
      </c>
      <c r="HQ4" s="130">
        <f>($T4+$U4)/$R4*($I4-(метеостанция!S$13))/($I4-$J4)</f>
        <v>1.9140000000000001</v>
      </c>
      <c r="HR4" s="130">
        <f>($T4+$U4)/$R4*($I4-(метеостанция!T$13))/($I4-$J4)</f>
        <v>1.6091428571428574</v>
      </c>
      <c r="HS4" s="130">
        <f>($T4+$U4)/$R4*($I4-(метеостанция!U$13))/($I4-$J4)</f>
        <v>1.5557142857142858</v>
      </c>
      <c r="HT4" s="130">
        <f>($T4+$U4)/$R4*($I4-(метеостанция!V$13))/($I4-$J4)</f>
        <v>1.7065714285714289</v>
      </c>
      <c r="HU4" s="130">
        <f>($T4+$U4)/$R4*($I4-(метеостанция!W$13))/($I4-$J4)</f>
        <v>1.8354285714285714</v>
      </c>
      <c r="HV4" s="130">
        <f>($T4+$U4)/$R4*($I4-(метеостанция!X$13))/($I4-$J4)</f>
        <v>1.9422857142857148</v>
      </c>
      <c r="HW4" s="130">
        <f>($T4+$U4)/$R4*($I4-(метеостанция!Y$13))/($I4-$J4)</f>
        <v>2.0868571428571432</v>
      </c>
      <c r="HX4" s="130">
        <f>($T4+$U4)/$R4*($I4-(метеостанция!Z$13))/($I4-$J4)</f>
        <v>2.0292380952380951</v>
      </c>
      <c r="HY4" s="130">
        <f>($T4+$U4)/$R4*($I4-(метеостанция!AA$13))/($I4-$J4)</f>
        <v>2.1203809523809527</v>
      </c>
      <c r="HZ4" s="130">
        <f>($T4+$U4)/$R4*($I4-(метеостанция!AB$13))/($I4-$J4)</f>
        <v>2.2209523809523812</v>
      </c>
      <c r="IA4" s="130">
        <f>($T4+$U4)/$R4*($I4-(метеостанция!AC$13))/($I4-$J4)</f>
        <v>2.3791428571428574</v>
      </c>
      <c r="IB4" s="130">
        <f>($T4+$U4)/$R4*($I4-(метеостанция!AD$13))/($I4-$J4)</f>
        <v>2.0952380952380953</v>
      </c>
      <c r="IC4" s="130">
        <f>($T4+$U4)/$R4*($I4-(метеостанция!AE$13))/($I4-$J4)</f>
        <v>1.905619047619048</v>
      </c>
      <c r="ID4" s="130"/>
      <c r="IE4" s="131">
        <f>VLOOKUP($F4,метеостанция!$A$4:$AF$7,2,0)</f>
        <v>4.3</v>
      </c>
      <c r="IF4" s="131">
        <f>VLOOKUP($F4,метеостанция!$A$4:$AF$7,3,0)</f>
        <v>10.6</v>
      </c>
      <c r="IG4" s="131">
        <f>VLOOKUP($F4,метеостанция!$A$4:$AF$7,4,0)</f>
        <v>9.5</v>
      </c>
      <c r="IH4" s="131">
        <f>VLOOKUP($F4,метеостанция!$A$4:$AF$7,5,0)</f>
        <v>10.5</v>
      </c>
      <c r="II4" s="131">
        <f>VLOOKUP($F4,метеостанция!$A$4:$AF$7,6,0)</f>
        <v>11.6</v>
      </c>
      <c r="IJ4" s="131">
        <f>VLOOKUP($F4,метеостанция!$A$4:$AF$7,7,0)</f>
        <v>9.4</v>
      </c>
      <c r="IK4" s="131">
        <f>VLOOKUP($F4,метеостанция!$A$4:$AF$7,8,0)</f>
        <v>5.8</v>
      </c>
      <c r="IL4" s="131">
        <f>VLOOKUP($F4,метеостанция!$A$4:$AF$7,9,0)</f>
        <v>7.8</v>
      </c>
      <c r="IM4" s="131">
        <f>VLOOKUP($F4,метеостанция!$A$4:$AF$7,10,0)</f>
        <v>4.2</v>
      </c>
      <c r="IN4" s="131">
        <f>VLOOKUP($F4,метеостанция!$A$4:$AF$7,11,0)</f>
        <v>-1.1000000000000001</v>
      </c>
      <c r="IO4" s="131">
        <f>VLOOKUP($F4,метеостанция!$A$4:$AF$7,12,0)</f>
        <v>-1.3</v>
      </c>
      <c r="IP4" s="131">
        <f>VLOOKUP($F4,метеостанция!$A$4:$AF$7,13,0)</f>
        <v>3.1</v>
      </c>
      <c r="IQ4" s="131">
        <f>VLOOKUP($F4,метеостанция!$A$4:$AF$7,14,0)</f>
        <v>4</v>
      </c>
      <c r="IR4" s="131">
        <f>VLOOKUP($F4,метеостанция!$A$4:$AF$7,15,0)</f>
        <v>3.2</v>
      </c>
      <c r="IS4" s="131">
        <f>VLOOKUP($F4,метеостанция!$A$4:$AF$7,16,0)</f>
        <v>1.3</v>
      </c>
      <c r="IT4" s="131">
        <f>VLOOKUP($F4,метеостанция!$A$4:$AF$7,17,0)</f>
        <v>-2.6</v>
      </c>
      <c r="IU4" s="131">
        <f>VLOOKUP($F4,метеостанция!$A$4:$AF$7,18,0)</f>
        <v>-4.2</v>
      </c>
      <c r="IV4" s="131">
        <f>VLOOKUP($F4,метеостанция!$A$4:$AF$7,19,0)</f>
        <v>-5.4</v>
      </c>
      <c r="IW4" s="131">
        <f>VLOOKUP($F4,метеостанция!$A$4:$AF$7,20,0)</f>
        <v>-1.9</v>
      </c>
      <c r="IX4" s="131">
        <f>VLOOKUP($F4,метеостанция!$A$4:$AF$7,21,0)</f>
        <v>4.5999999999999996</v>
      </c>
      <c r="IY4" s="131">
        <f>VLOOKUP($F4,метеостанция!$A$4:$AF$7,22,0)</f>
        <v>3.8</v>
      </c>
      <c r="IZ4" s="131">
        <f>VLOOKUP($F4,метеостанция!$A$4:$AF$7,23,0)</f>
        <v>6</v>
      </c>
      <c r="JA4" s="131">
        <f>VLOOKUP($F4,метеостанция!$A$4:$AF$7,24,0)</f>
        <v>-1.2</v>
      </c>
      <c r="JB4" s="131">
        <f>VLOOKUP($F4,метеостанция!$A$4:$AF$7,25,0)</f>
        <v>-4.2</v>
      </c>
      <c r="JC4" s="131">
        <f>VLOOKUP($F4,метеостанция!$A$4:$AF$7,26,0)</f>
        <v>0.5</v>
      </c>
      <c r="JD4" s="131">
        <f>VLOOKUP($F4,метеостанция!$A$4:$AF$7,27,0)</f>
        <v>-2.2000000000000002</v>
      </c>
      <c r="JE4" s="131">
        <f>VLOOKUP($F4,метеостанция!$A$4:$AF$7,28,0)</f>
        <v>0.8</v>
      </c>
      <c r="JF4" s="131">
        <f>VLOOKUP($F4,метеостанция!$A$4:$AF$7,29,0)</f>
        <v>6.5</v>
      </c>
      <c r="JG4" s="131">
        <f>VLOOKUP($F4,метеостанция!$A$4:$AF$7,30,0)</f>
        <v>9.1</v>
      </c>
      <c r="JH4" s="131">
        <f>VLOOKUP($F4,метеостанция!$A$4:$AF$7,31,0)</f>
        <v>6.4</v>
      </c>
      <c r="JI4" s="131">
        <f>VLOOKUP($F4,метеостанция!$A$4:$AF$7,32,0)</f>
        <v>0</v>
      </c>
      <c r="JJ4" s="202" t="e">
        <f>VLOOKUP(D4,'Qп, Гкал'!$D$6:$O$60,2,FALSE)</f>
        <v>#N/A</v>
      </c>
      <c r="JK4" s="202" t="e">
        <f>VLOOKUP(D4,'Qп, Гкал'!$D$6:AI$64,3,FALSE)</f>
        <v>#N/A</v>
      </c>
      <c r="JL4" s="202" t="e">
        <f>VLOOKUP(D4,'Qп, Гкал'!$D$6:$AI$64,4,FALSE)</f>
        <v>#N/A</v>
      </c>
      <c r="JM4" s="202" t="e">
        <f>VLOOKUP(D4,'Qп, Гкал'!$D$6:$O$60,5,FALSE)</f>
        <v>#N/A</v>
      </c>
      <c r="JN4" s="202" t="e">
        <f>VLOOKUP(D4,'Qп, Гкал'!$D$6:$O$60,6,FALSE)</f>
        <v>#N/A</v>
      </c>
      <c r="JO4" s="202" t="e">
        <f>VLOOKUP(D4,'Qп, Гкал'!$D$6:$O$60,7,FALSE)</f>
        <v>#N/A</v>
      </c>
      <c r="JP4" s="202" t="e">
        <f>VLOOKUP(D4,'Qп, Гкал'!$D$6:$O$60,8,FALSE)</f>
        <v>#N/A</v>
      </c>
      <c r="JQ4" s="202" t="e">
        <f>VLOOKUP(D4,'Qп, Гкал'!$D$6:$O$60,9,FALSE)</f>
        <v>#N/A</v>
      </c>
      <c r="JR4" s="202" t="e">
        <f>VLOOKUP(D4,'Qп, Гкал'!$D$6:$O$60,10,FALSE)</f>
        <v>#N/A</v>
      </c>
      <c r="JS4" s="202" t="e">
        <f>VLOOKUP(D4,'Qп, Гкал'!$D$6:$O$60,11,FALSE)</f>
        <v>#N/A</v>
      </c>
      <c r="JT4" s="202" t="e">
        <f>VLOOKUP(D4,'Qп, Гкал'!$D$6:$O$60,12,FALSE)</f>
        <v>#N/A</v>
      </c>
      <c r="JU4" s="202" t="e">
        <f>VLOOKUP(D4,'Qп, Гкал'!$D$6:$P$60,13,FALSE)</f>
        <v>#N/A</v>
      </c>
      <c r="JV4" s="202" t="e">
        <f>VLOOKUP(D4,'Qп, Гкал'!$D$6:$Q$63,14,FALSE)</f>
        <v>#N/A</v>
      </c>
      <c r="JW4" s="203" t="e">
        <f>VLOOKUP(D4,'Qп, Гкал'!$D$6:$AI$65,15,FALSE)</f>
        <v>#N/A</v>
      </c>
      <c r="JX4" s="203" t="e">
        <f>VLOOKUP(D4,'Qп, Гкал'!$D$6:$AI$65,16,FALSE)</f>
        <v>#N/A</v>
      </c>
      <c r="JY4" s="204" t="e">
        <f>VLOOKUP(D4,'Qп, Гкал'!$D$6:$AI$65,17,FALSE)</f>
        <v>#N/A</v>
      </c>
      <c r="JZ4" s="203" t="e">
        <f>VLOOKUP(D4,'Qп, Гкал'!$D$6:$AI$65,18,FALSE)</f>
        <v>#N/A</v>
      </c>
      <c r="KA4" s="203" t="e">
        <f>VLOOKUP(D4,'Qп, Гкал'!$D$6:$AI$65,19,FALSE)</f>
        <v>#N/A</v>
      </c>
      <c r="KB4" s="203" t="e">
        <f>VLOOKUP(D4,'Qп, Гкал'!$D$6:$AI$65,20,FALSE)</f>
        <v>#N/A</v>
      </c>
      <c r="KC4" s="203" t="e">
        <f>VLOOKUP(D4,'Qп, Гкал'!$D$6:$AI$65,21,FALSE)</f>
        <v>#N/A</v>
      </c>
      <c r="KD4" s="203" t="e">
        <f>VLOOKUP(D4,'Qп, Гкал'!$D$6:$AI$65,22,FALSE)</f>
        <v>#N/A</v>
      </c>
      <c r="KE4" s="203" t="e">
        <f>VLOOKUP(D4,'Qп, Гкал'!$D$6:$AI$65,23,FALSE)</f>
        <v>#N/A</v>
      </c>
      <c r="KF4" s="203" t="e">
        <f>VLOOKUP(D4,'Qп, Гкал'!$D$6:$AI$65,24,FALSE)</f>
        <v>#N/A</v>
      </c>
      <c r="KG4" s="203" t="e">
        <f>VLOOKUP(D4,'Qп, Гкал'!$D$6:$AI$65,25,FALSE)</f>
        <v>#N/A</v>
      </c>
      <c r="KH4" s="203" t="e">
        <f>VLOOKUP(D4,'Qп, Гкал'!$D$6:$AI$65,26,FALSE)</f>
        <v>#N/A</v>
      </c>
      <c r="KI4" s="203" t="e">
        <f>VLOOKUP(D4,'Qп, Гкал'!$D$6:$AI$65,27,FALSE)</f>
        <v>#N/A</v>
      </c>
      <c r="KJ4" s="203" t="e">
        <f>VLOOKUP(D4,'Qп, Гкал'!$D$6:$AI$65,28,FALSE)</f>
        <v>#N/A</v>
      </c>
      <c r="KK4" s="203" t="e">
        <f>VLOOKUP(D4,'Qп, Гкал'!$D$6:$AI$65,29,FALSE)</f>
        <v>#N/A</v>
      </c>
      <c r="KL4" s="203" t="e">
        <f>VLOOKUP(D4,'Qп, Гкал'!$D$6:$AI$65,30,FALSE)</f>
        <v>#N/A</v>
      </c>
      <c r="KM4" s="203" t="e">
        <f>VLOOKUP(D4,'Qп, Гкал'!$D$6:$AI$65,31,FALSE)</f>
        <v>#N/A</v>
      </c>
      <c r="KN4" s="203" t="e">
        <f>VLOOKUP(D4,'Qп, Гкал'!$D$6:$AI$65,32,FALSE)</f>
        <v>#N/A</v>
      </c>
      <c r="KO4" s="110" t="e">
        <f>IF(JJ4="","Нет показаний",IF(JJ4&lt;=0,"Ошибка ПУ",(GZ4-JJ4*(($I4-метеостанция!B$13)/($I4-IE4)))))</f>
        <v>#N/A</v>
      </c>
      <c r="KP4" s="110" t="e">
        <f>IF(JK4="","Нет показаний",IF(JK4&lt;=0,"Ошибка ПУ",(HA4-JK4*(($I4-метеостанция!C$13)/($I4-IF4)))))</f>
        <v>#N/A</v>
      </c>
      <c r="KQ4" s="110" t="e">
        <f>IF(JL4="","Нет показаний",IF(JL4&lt;=0,"Ошибка ПУ",(HB4-JL4*(($I4-метеостанция!D$13)/($I4-IG4)))))</f>
        <v>#N/A</v>
      </c>
      <c r="KR4" s="110" t="e">
        <f>IF(JM4="","Нет показаний",IF(JM4&lt;=0,"Ошибка ПУ",(HC4-JM4*(($I4-метеостанция!E$13)/($I4-IH4)))))</f>
        <v>#N/A</v>
      </c>
      <c r="KS4" s="110" t="e">
        <f>IF(JN4="","Нет показаний",IF(JN4&lt;=0,"Ошибка ПУ",(HD4-JN4*(($I4-метеостанция!F$13)/($I4-II4)))))</f>
        <v>#N/A</v>
      </c>
      <c r="KT4" s="110" t="e">
        <f>IF(JO4="","Нет показаний",IF(JO4&lt;=0,"Ошибка ПУ",(HE4-JO4*(($I4-метеостанция!G$13)/($I4-IJ4)))))</f>
        <v>#N/A</v>
      </c>
      <c r="KU4" s="110" t="e">
        <f>IF(JP4="","Нет показаний",IF(JP4&lt;=0,"Ошибка ПУ",(HF4-JP4*(($I4-метеостанция!H$13)/($I4-IK4)))))</f>
        <v>#N/A</v>
      </c>
      <c r="KV4" s="110" t="e">
        <f>IF(JQ4="","Нет показаний",IF(JQ4&lt;=0,"Ошибка ПУ",(HG4-JQ4*(($I4-метеостанция!I$13)/($I4-IL4)))))</f>
        <v>#N/A</v>
      </c>
      <c r="KW4" s="110" t="e">
        <f>IF(JR4="","Нет показаний",IF(JR4&lt;=0,"Ошибка ПУ",(HH4-JR4*(($I4-метеостанция!J$13)/($I4-IM4)))))</f>
        <v>#N/A</v>
      </c>
      <c r="KX4" s="110" t="e">
        <f>IF(JS4="","Нет показаний",IF(JS4&lt;=0,"Ошибка ПУ",(HI4-JS4*(($I4-метеостанция!K$13)/($I4-IN4)))))</f>
        <v>#N/A</v>
      </c>
      <c r="KY4" s="110" t="e">
        <f>IF(JT4="","Нет показаний",IF(JT4&lt;=0,"Ошибка ПУ",(HJ4-JT4*(($I4-метеостанция!L$13)/($I4-IO4)))))</f>
        <v>#N/A</v>
      </c>
      <c r="KZ4" s="110" t="e">
        <f>IF(JU4="","Нет показаний",IF(JU4&lt;=0,"Ошибка ПУ",(HK4-JU4*(($I4-метеостанция!M$13)/($I4-IP4)))))</f>
        <v>#N/A</v>
      </c>
      <c r="LA4" s="110" t="e">
        <f>IF(JV4="","Нет показаний",IF(JV4&lt;=0,"Ошибка ПУ",(HL4-JV4*(($I4-метеостанция!N$13)/($I4-IQ4)))))</f>
        <v>#N/A</v>
      </c>
      <c r="LB4" s="110" t="e">
        <f>IF(JW4="","Нет показаний",IF(JW4&lt;=0,"Ошибка ПУ",(HM4-JW4*(($I4-метеостанция!O$13)/($I4-IR4)))))</f>
        <v>#N/A</v>
      </c>
      <c r="LC4" s="110" t="e">
        <f>IF(JX4="","Нет показаний",IF(JX4&lt;=0,"Ошибка ПУ",(HN4-JX4*(($I4-метеостанция!P$13)/($I4-IS4)))))</f>
        <v>#N/A</v>
      </c>
      <c r="LD4" s="110" t="e">
        <f>IF(JY4="","Нет показаний",IF(JY4&lt;=0,"Ошибка ПУ",(HO4-JY4*(($I4-метеостанция!Q$13)/($I4-IT4)))))</f>
        <v>#N/A</v>
      </c>
      <c r="LE4" s="110" t="e">
        <f>IF(JZ4="","Нет показаний",IF(JZ4&lt;=0,"Ошибка ПУ",(HP4-JZ4*(($I4-метеостанция!R$13)/($I4-IU4)))))</f>
        <v>#N/A</v>
      </c>
      <c r="LF4" s="110" t="e">
        <f>IF(KA4="","Нет показаний",IF(KA4&lt;=0,"Ошибка ПУ",(HQ4-KA4*(($I4-метеостанция!S$13)/($I4-IV4)))))</f>
        <v>#N/A</v>
      </c>
      <c r="LG4" s="110" t="e">
        <f>IF(KB4="","Нет показаний",IF(KB4&lt;=0,"Ошибка ПУ",(HR4-KB4*(($I4-метеостанция!T$13)/($I4-IW4)))))</f>
        <v>#N/A</v>
      </c>
      <c r="LH4" s="110" t="e">
        <f>IF(KC4="","Нет показаний",IF(KC4&lt;=0,"Ошибка ПУ",(HS4-KC4*(($I4-метеостанция!U$13)/($I4-IX4)))))</f>
        <v>#N/A</v>
      </c>
      <c r="LI4" s="110" t="e">
        <f>IF(KD4="","Нет показаний",IF(KD4&lt;=0,"Ошибка ПУ",(HT4-KD4*(($I4-метеостанция!V$13)/($I4-IY4)))))</f>
        <v>#N/A</v>
      </c>
      <c r="LJ4" s="110" t="e">
        <f>IF(KE4="","Нет показаний",IF(KE4&lt;=0,"Ошибка ПУ",(HU4-KE4*(($I4-метеостанция!W$13)/($I4-IZ4)))))</f>
        <v>#N/A</v>
      </c>
      <c r="LK4" s="110" t="e">
        <f>IF(KF4="","Нет показаний",IF(KF4&lt;=0,"Ошибка ПУ",(HV4-KF4*(($I4-метеостанция!X$13)/($I4-JA4)))))</f>
        <v>#N/A</v>
      </c>
      <c r="LL4" s="110" t="e">
        <f>IF(KG4="","Нет показаний",IF(KG4&lt;=0,"Ошибка ПУ",(HW4-KG4*(($I4-метеостанция!Y$13)/($I4-JB4)))))</f>
        <v>#N/A</v>
      </c>
      <c r="LM4" s="110" t="e">
        <f>IF(KH4="","Нет показаний",IF(KH4&lt;=0,"Ошибка ПУ",(HX4-KH4*(($I4-метеостанция!Z$13)/($I4-JC4)))))</f>
        <v>#N/A</v>
      </c>
      <c r="LN4" s="110" t="e">
        <f>IF(KI4="","Нет показаний",IF(KI4&lt;=0,"Ошибка ПУ",(HY4-KI4*(($I4-метеостанция!AA$13)/($I4-JD4)))))</f>
        <v>#N/A</v>
      </c>
      <c r="LO4" s="110" t="e">
        <f>IF(KJ4="","Нет показаний",IF(KJ4&lt;=0,"Ошибка ПУ",(HZ4-KJ4*(($I4-метеостанция!AB$13)/($I4-JE4)))))</f>
        <v>#N/A</v>
      </c>
      <c r="LP4" s="110" t="e">
        <f>IF(KK4="","Нет показаний",IF(KK4&lt;=0,"Ошибка ПУ",(IA4-KK4*(($I4-метеостанция!AC$13)/($I4-JF4)))))</f>
        <v>#N/A</v>
      </c>
      <c r="LQ4" s="110" t="e">
        <f>IF(KL4="","Нет показаний",IF(KL4&lt;=0,"Ошибка ПУ",(IB4-KL4*(($I4-метеостанция!AD$13)/($I4-JG4)))))</f>
        <v>#N/A</v>
      </c>
      <c r="LR4" s="110" t="e">
        <f>IF(KM4="","Нет показаний",IF(KM4&lt;=0,"Ошибка ПУ",(IC4-KM4*(($I4-метеостанция!AE$13)/($I4-JH4)))))</f>
        <v>#N/A</v>
      </c>
      <c r="LS4" s="110" t="e">
        <f>IF(KN4="","Нет показаний",IF(KN4&lt;=0,"Ошибка ПУ",(ID4-KN4*(($I4-метеостанция!AF$13)/($I4-JI4)))))</f>
        <v>#N/A</v>
      </c>
      <c r="LT4" s="54" t="e">
        <f t="shared" ref="LT4" si="177">IF(JJ4="", "Нет показаний", KO4)</f>
        <v>#N/A</v>
      </c>
      <c r="LU4" s="54" t="e">
        <f t="shared" ref="LU4" si="178">IF(JK4&lt;0, "Ошибка ПУ", IF(JK4="", "Нет показаний", SUM(LT4,KP4)))</f>
        <v>#N/A</v>
      </c>
      <c r="LV4" s="54" t="e">
        <f t="shared" ref="LV4" si="179">IF(JL4&lt;0, "Ошибка ПУ", IF(JL4="", "Нет показаний", SUM(LU4,KQ4)))</f>
        <v>#N/A</v>
      </c>
      <c r="LW4" s="54" t="e">
        <f t="shared" ref="LW4" si="180">IF(JM4&lt;0, "Ошибка ПУ", IF(JM4="", "Нет показаний", SUM(LV4,KR4)))</f>
        <v>#N/A</v>
      </c>
      <c r="LX4" s="54" t="e">
        <f t="shared" ref="LX4" si="181">IF(JN4&lt;0, "Ошибка ПУ", IF(JN4="", "Нет показаний", SUM(LW4,KS4)))</f>
        <v>#N/A</v>
      </c>
      <c r="LY4" s="54" t="e">
        <f t="shared" ref="LY4" si="182">IF(JO4&lt;0, "Ошибка ПУ", IF(JO4="", "Нет показаний", SUM(LX4,KT4)))</f>
        <v>#N/A</v>
      </c>
      <c r="LZ4" s="54" t="e">
        <f t="shared" ref="LZ4" si="183">IF(JP4&lt;0, "Ошибка ПУ", IF(JP4="", "Нет показаний", SUM(LY4,KU4)))</f>
        <v>#N/A</v>
      </c>
      <c r="MA4" s="54" t="e">
        <f t="shared" ref="MA4" si="184">IF(JQ4&lt;0, "Ошибка ПУ", IF(JQ4="", "Нет показаний", SUM(LZ4,KV4)))</f>
        <v>#N/A</v>
      </c>
      <c r="MB4" s="54" t="e">
        <f t="shared" ref="MB4" si="185">IF(JR4&lt;0, "Ошибка ПУ", IF(JR4="", "Нет показаний", SUM(MA4,KW4)))</f>
        <v>#N/A</v>
      </c>
      <c r="MC4" s="54" t="e">
        <f t="shared" ref="MC4" si="186">IF(JS4&lt;0, "Ошибка ПУ", IF(JS4="", "Нет показаний", SUM(MB4,KX4)))</f>
        <v>#N/A</v>
      </c>
      <c r="MD4" s="54" t="e">
        <f t="shared" ref="MD4" si="187">IF(JT4&lt;0, "Ошибка ПУ", IF(JT4="", "Нет показаний", SUM(MC4,KY4)))</f>
        <v>#N/A</v>
      </c>
      <c r="ME4" s="54" t="e">
        <f t="shared" ref="ME4" si="188">IF(JU4&lt;0, "Ошибка ПУ", IF(JU4="", "Нет показаний", SUM(MD4,KZ4)))</f>
        <v>#N/A</v>
      </c>
      <c r="MF4" s="54" t="e">
        <f t="shared" ref="MF4" si="189">IF(JV4&lt;0, "Ошибка ПУ", IF(JV4="", "Нет показаний", SUM(ME4,LA4)))</f>
        <v>#N/A</v>
      </c>
      <c r="MG4" s="54" t="e">
        <f t="shared" ref="MG4" si="190">IF(JW4&lt;0, "Ошибка ПУ", IF(JW4="", "Нет показаний", SUM(MF4,LB4)))</f>
        <v>#N/A</v>
      </c>
      <c r="MH4" s="54" t="e">
        <f t="shared" ref="MH4" si="191">IF(JX4&lt;0, "Ошибка ПУ", IF(JX4="", "Нет показаний", SUM(MG4,LC4)))</f>
        <v>#N/A</v>
      </c>
      <c r="MI4" s="54" t="e">
        <f t="shared" ref="MI4" si="192">IF(JY4&lt;0, "Ошибка ПУ", IF(JY4="", "Нет показаний", SUM(MH4,LD4)))</f>
        <v>#N/A</v>
      </c>
      <c r="MJ4" s="54" t="e">
        <f t="shared" ref="MJ4" si="193">IF(JZ4&lt;0, "Ошибка ПУ", IF(JZ4="", "Нет показаний", SUM(MI4,LE4)))</f>
        <v>#N/A</v>
      </c>
      <c r="MK4" s="54" t="e">
        <f t="shared" ref="MK4" si="194">IF(KA4&lt;0, "Ошибка ПУ", IF(KA4="", "Нет показаний", SUM(MJ4,LF4)))</f>
        <v>#N/A</v>
      </c>
      <c r="ML4" s="54" t="e">
        <f t="shared" ref="ML4" si="195">IF(KB4&lt;0, "Ошибка ПУ", IF(KB4="", "Нет показаний", SUM(MK4,LG4)))</f>
        <v>#N/A</v>
      </c>
      <c r="MM4" s="54" t="e">
        <f t="shared" ref="MM4" si="196">IF(KC4&lt;0, "Ошибка ПУ", IF(KC4="", "Нет показаний", SUM(ML4,LH4)))</f>
        <v>#N/A</v>
      </c>
      <c r="MN4" s="54" t="e">
        <f t="shared" ref="MN4" si="197">IF(KD4&lt;0, "Ошибка ПУ", IF(KD4="", "Нет показаний", SUM(MM4,LI4)))</f>
        <v>#N/A</v>
      </c>
      <c r="MO4" s="54" t="e">
        <f t="shared" ref="MO4" si="198">IF(KE4&lt;0, "Ошибка ПУ", IF(KE4="", "Нет показаний", SUM(MN4,LJ4)))</f>
        <v>#N/A</v>
      </c>
      <c r="MP4" s="54" t="e">
        <f t="shared" ref="MP4" si="199">IF(KF4&lt;0, "Ошибка ПУ", IF(KF4="", "Нет показаний", SUM(MO4,LK4)))</f>
        <v>#N/A</v>
      </c>
      <c r="MQ4" s="54" t="e">
        <f t="shared" ref="MQ4" si="200">IF(KG4&lt;0, "Ошибка ПУ", IF(KG4="", "Нет показаний", SUM(MP4,LL4)))</f>
        <v>#N/A</v>
      </c>
      <c r="MR4" s="54" t="e">
        <f t="shared" ref="MR4" si="201">IF(KH4&lt;0, "Ошибка ПУ", IF(KH4="", "Нет показаний", SUM(MQ4,LM4)))</f>
        <v>#N/A</v>
      </c>
      <c r="MS4" s="54" t="e">
        <f t="shared" ref="MS4" si="202">IF(KI4&lt;0, "Ошибка ПУ", IF(KI4="", "Нет показаний", SUM(MR4,LN4)))</f>
        <v>#N/A</v>
      </c>
      <c r="MT4" s="54" t="e">
        <f t="shared" ref="MT4" si="203">IF(KJ4&lt;0, "Ошибка ПУ", IF(KJ4="", "Нет показаний", SUM(MS4,LO4)))</f>
        <v>#N/A</v>
      </c>
      <c r="MU4" s="54" t="e">
        <f t="shared" ref="MU4" si="204">IF(KK4&lt;0, "Ошибка ПУ", IF(KK4="", "Нет показаний", SUM(MT4,LP4)))</f>
        <v>#N/A</v>
      </c>
      <c r="MV4" s="54" t="e">
        <f t="shared" ref="MV4" si="205">IF(KL4&lt;0, "Ошибка ПУ", IF(KL4="", "Нет показаний", SUM(MU4,LQ4)))</f>
        <v>#N/A</v>
      </c>
      <c r="MW4" s="54" t="e">
        <f t="shared" ref="MW4" si="206">IF(KM4&lt;0, "Ошибка ПУ", IF(KM4="", "Нет показаний", SUM(MV4,LR4)))</f>
        <v>#N/A</v>
      </c>
      <c r="MX4" s="54" t="e">
        <f t="shared" ref="MX4" si="207">IF(KN4&lt;0, "Ошибка ПУ", IF(KN4="", "Нет показаний", SUM(MW4,LS4)))</f>
        <v>#N/A</v>
      </c>
      <c r="MY4" s="53" t="e">
        <f t="shared" ref="MY4" si="208">KO4*$H4</f>
        <v>#N/A</v>
      </c>
      <c r="MZ4" s="53" t="e">
        <f t="shared" ref="MZ4" si="209">KP4*$H4</f>
        <v>#N/A</v>
      </c>
      <c r="NA4" s="53" t="e">
        <f t="shared" ref="NA4" si="210">KQ4*$H4</f>
        <v>#N/A</v>
      </c>
      <c r="NB4" s="53" t="e">
        <f t="shared" ref="NB4" si="211">KR4*$H4</f>
        <v>#N/A</v>
      </c>
      <c r="NC4" s="53" t="e">
        <f t="shared" ref="NC4" si="212">KS4*$H4</f>
        <v>#N/A</v>
      </c>
      <c r="ND4" s="53" t="e">
        <f t="shared" ref="ND4" si="213">KT4*$H4</f>
        <v>#N/A</v>
      </c>
      <c r="NE4" s="53" t="e">
        <f t="shared" ref="NE4" si="214">KU4*$H4</f>
        <v>#N/A</v>
      </c>
      <c r="NF4" s="53" t="e">
        <f t="shared" ref="NF4" si="215">KV4*$H4</f>
        <v>#N/A</v>
      </c>
      <c r="NG4" s="53" t="e">
        <f t="shared" ref="NG4" si="216">KW4*$H4</f>
        <v>#N/A</v>
      </c>
      <c r="NH4" s="53" t="e">
        <f t="shared" ref="NH4" si="217">KX4*$H4</f>
        <v>#N/A</v>
      </c>
      <c r="NI4" s="53" t="e">
        <f t="shared" ref="NI4" si="218">KY4*$H4</f>
        <v>#N/A</v>
      </c>
      <c r="NJ4" s="53" t="e">
        <f t="shared" ref="NJ4" si="219">KZ4*$H4</f>
        <v>#N/A</v>
      </c>
      <c r="NK4" s="53" t="e">
        <f t="shared" ref="NK4" si="220">LA4*$H4</f>
        <v>#N/A</v>
      </c>
      <c r="NL4" s="53" t="e">
        <f t="shared" ref="NL4" si="221">LB4*$H4</f>
        <v>#N/A</v>
      </c>
      <c r="NM4" s="53" t="e">
        <f t="shared" ref="NM4" si="222">LC4*$H4</f>
        <v>#N/A</v>
      </c>
      <c r="NN4" s="53" t="e">
        <f t="shared" ref="NN4" si="223">LD4*$H4</f>
        <v>#N/A</v>
      </c>
      <c r="NO4" s="53" t="e">
        <f t="shared" ref="NO4" si="224">LE4*$H4</f>
        <v>#N/A</v>
      </c>
      <c r="NP4" s="53" t="e">
        <f t="shared" ref="NP4" si="225">LF4*$H4</f>
        <v>#N/A</v>
      </c>
      <c r="NQ4" s="53" t="e">
        <f t="shared" ref="NQ4" si="226">LG4*$H4</f>
        <v>#N/A</v>
      </c>
      <c r="NR4" s="53" t="e">
        <f t="shared" ref="NR4" si="227">LH4*$H4</f>
        <v>#N/A</v>
      </c>
      <c r="NS4" s="53" t="e">
        <f t="shared" ref="NS4" si="228">LI4*$H4</f>
        <v>#N/A</v>
      </c>
      <c r="NT4" s="53" t="e">
        <f t="shared" ref="NT4" si="229">LJ4*$H4</f>
        <v>#N/A</v>
      </c>
      <c r="NU4" s="53" t="e">
        <f t="shared" ref="NU4" si="230">LK4*$H4</f>
        <v>#N/A</v>
      </c>
      <c r="NV4" s="53" t="e">
        <f t="shared" ref="NV4" si="231">LL4*$H4</f>
        <v>#N/A</v>
      </c>
      <c r="NW4" s="53" t="e">
        <f t="shared" ref="NW4" si="232">LM4*$H4</f>
        <v>#N/A</v>
      </c>
      <c r="NX4" s="53" t="e">
        <f t="shared" ref="NX4" si="233">LN4*$H4</f>
        <v>#N/A</v>
      </c>
      <c r="NY4" s="53" t="e">
        <f t="shared" ref="NY4" si="234">LO4*$H4</f>
        <v>#N/A</v>
      </c>
      <c r="NZ4" s="53" t="e">
        <f t="shared" ref="NZ4" si="235">LP4*$H4</f>
        <v>#N/A</v>
      </c>
      <c r="OA4" s="53" t="e">
        <f t="shared" ref="OA4" si="236">LQ4*$H4</f>
        <v>#N/A</v>
      </c>
      <c r="OB4" s="53" t="e">
        <f t="shared" ref="OB4" si="237">LR4*$H4</f>
        <v>#N/A</v>
      </c>
      <c r="OC4" s="53" t="e">
        <f t="shared" ref="OC4" si="238">LS4*$H4</f>
        <v>#N/A</v>
      </c>
      <c r="OD4" s="53" t="e">
        <f t="shared" ref="OD4" si="239">MY4</f>
        <v>#N/A</v>
      </c>
      <c r="OE4" s="53" t="e">
        <f t="shared" ref="OE4" si="240">SUM(MY4,MZ4)</f>
        <v>#N/A</v>
      </c>
      <c r="OF4" s="53" t="e">
        <f t="shared" ref="OF4" si="241">SUM(OE4,NA4)</f>
        <v>#N/A</v>
      </c>
      <c r="OG4" s="53" t="e">
        <f t="shared" ref="OG4" si="242">SUM(OF4,NB4)</f>
        <v>#N/A</v>
      </c>
      <c r="OH4" s="53" t="e">
        <f t="shared" ref="OH4" si="243">SUM(OG4,NC4)</f>
        <v>#N/A</v>
      </c>
      <c r="OI4" s="53" t="e">
        <f t="shared" ref="OI4" si="244">SUM(OH4,ND4)</f>
        <v>#N/A</v>
      </c>
      <c r="OJ4" s="53" t="e">
        <f t="shared" ref="OJ4" si="245">SUM(OI4,NE4)</f>
        <v>#N/A</v>
      </c>
      <c r="OK4" s="53" t="e">
        <f t="shared" ref="OK4" si="246">SUM(OJ4,NF4)</f>
        <v>#N/A</v>
      </c>
      <c r="OL4" s="53" t="e">
        <f t="shared" ref="OL4" si="247">SUM(OK4,NG4)</f>
        <v>#N/A</v>
      </c>
      <c r="OM4" s="53" t="e">
        <f t="shared" ref="OM4" si="248">SUM(OL4,NH4)</f>
        <v>#N/A</v>
      </c>
      <c r="ON4" s="53" t="e">
        <f t="shared" ref="ON4" si="249">SUM(OM4,NI4)</f>
        <v>#N/A</v>
      </c>
      <c r="OO4" s="53" t="e">
        <f t="shared" ref="OO4" si="250">SUM(ON4,NJ4)</f>
        <v>#N/A</v>
      </c>
      <c r="OP4" s="53" t="e">
        <f t="shared" ref="OP4" si="251">SUM(OO4,NK4)</f>
        <v>#N/A</v>
      </c>
      <c r="OQ4" s="53" t="e">
        <f t="shared" ref="OQ4" si="252">SUM(OP4,NL4)</f>
        <v>#N/A</v>
      </c>
      <c r="OR4" s="53" t="e">
        <f t="shared" ref="OR4" si="253">SUM(OQ4,NM4)</f>
        <v>#N/A</v>
      </c>
      <c r="OS4" s="53" t="e">
        <f t="shared" ref="OS4" si="254">SUM(OR4,NN4)</f>
        <v>#N/A</v>
      </c>
      <c r="OT4" s="53" t="e">
        <f t="shared" ref="OT4" si="255">SUM(OS4,NO4)</f>
        <v>#N/A</v>
      </c>
      <c r="OU4" s="53" t="e">
        <f t="shared" ref="OU4" si="256">SUM(OT4,NP4)</f>
        <v>#N/A</v>
      </c>
      <c r="OV4" s="53" t="e">
        <f t="shared" ref="OV4" si="257">SUM(OU4,NQ4)</f>
        <v>#N/A</v>
      </c>
      <c r="OW4" s="53" t="e">
        <f t="shared" ref="OW4" si="258">SUM(OV4,NR4)</f>
        <v>#N/A</v>
      </c>
      <c r="OX4" s="53" t="e">
        <f t="shared" ref="OX4" si="259">SUM(OW4,NS4)</f>
        <v>#N/A</v>
      </c>
      <c r="OY4" s="53" t="e">
        <f t="shared" ref="OY4" si="260">SUM(OX4,NT4)</f>
        <v>#N/A</v>
      </c>
      <c r="OZ4" s="53" t="e">
        <f t="shared" ref="OZ4" si="261">SUM(OY4,NU4)</f>
        <v>#N/A</v>
      </c>
      <c r="PA4" s="53" t="e">
        <f t="shared" ref="PA4" si="262">SUM(OZ4,NV4)</f>
        <v>#N/A</v>
      </c>
      <c r="PB4" s="53" t="e">
        <f t="shared" ref="PB4" si="263">SUM(PA4,NW4)</f>
        <v>#N/A</v>
      </c>
      <c r="PC4" s="53" t="e">
        <f t="shared" ref="PC4" si="264">SUM(PB4,NX4)</f>
        <v>#N/A</v>
      </c>
      <c r="PD4" s="53" t="e">
        <f t="shared" ref="PD4" si="265">SUM(PC4,NY4)</f>
        <v>#N/A</v>
      </c>
      <c r="PE4" s="53" t="e">
        <f t="shared" ref="PE4" si="266">SUM(PD4,NZ4)</f>
        <v>#N/A</v>
      </c>
      <c r="PF4" s="53" t="e">
        <f t="shared" ref="PF4" si="267">SUM(PE4,OA4)</f>
        <v>#N/A</v>
      </c>
      <c r="PG4" s="53" t="e">
        <f t="shared" ref="PG4" si="268">SUM(PF4,OB4)</f>
        <v>#N/A</v>
      </c>
      <c r="PH4" s="53" t="e">
        <f t="shared" ref="PH4" si="269">SUM(PG4,OC4)</f>
        <v>#N/A</v>
      </c>
      <c r="PI4" s="111" t="e">
        <f t="shared" ref="PI4:QM4" si="270">MY4*$G4</f>
        <v>#N/A</v>
      </c>
      <c r="PJ4" s="111" t="e">
        <f t="shared" si="270"/>
        <v>#N/A</v>
      </c>
      <c r="PK4" s="111" t="e">
        <f t="shared" si="270"/>
        <v>#N/A</v>
      </c>
      <c r="PL4" s="111" t="e">
        <f t="shared" si="270"/>
        <v>#N/A</v>
      </c>
      <c r="PM4" s="111" t="e">
        <f t="shared" si="270"/>
        <v>#N/A</v>
      </c>
      <c r="PN4" s="111" t="e">
        <f t="shared" si="270"/>
        <v>#N/A</v>
      </c>
      <c r="PO4" s="111" t="e">
        <f t="shared" si="270"/>
        <v>#N/A</v>
      </c>
      <c r="PP4" s="111" t="e">
        <f t="shared" si="270"/>
        <v>#N/A</v>
      </c>
      <c r="PQ4" s="111" t="e">
        <f t="shared" si="270"/>
        <v>#N/A</v>
      </c>
      <c r="PR4" s="111" t="e">
        <f t="shared" si="270"/>
        <v>#N/A</v>
      </c>
      <c r="PS4" s="111" t="e">
        <f t="shared" si="270"/>
        <v>#N/A</v>
      </c>
      <c r="PT4" s="111" t="e">
        <f t="shared" si="270"/>
        <v>#N/A</v>
      </c>
      <c r="PU4" s="111" t="e">
        <f t="shared" si="270"/>
        <v>#N/A</v>
      </c>
      <c r="PV4" s="111" t="e">
        <f t="shared" si="270"/>
        <v>#N/A</v>
      </c>
      <c r="PW4" s="111" t="e">
        <f t="shared" si="270"/>
        <v>#N/A</v>
      </c>
      <c r="PX4" s="111" t="e">
        <f t="shared" si="270"/>
        <v>#N/A</v>
      </c>
      <c r="PY4" s="111" t="e">
        <f t="shared" si="270"/>
        <v>#N/A</v>
      </c>
      <c r="PZ4" s="111" t="e">
        <f t="shared" si="270"/>
        <v>#N/A</v>
      </c>
      <c r="QA4" s="111" t="e">
        <f t="shared" si="270"/>
        <v>#N/A</v>
      </c>
      <c r="QB4" s="111" t="e">
        <f t="shared" si="270"/>
        <v>#N/A</v>
      </c>
      <c r="QC4" s="111" t="e">
        <f t="shared" si="270"/>
        <v>#N/A</v>
      </c>
      <c r="QD4" s="111" t="e">
        <f t="shared" si="270"/>
        <v>#N/A</v>
      </c>
      <c r="QE4" s="111" t="e">
        <f t="shared" si="270"/>
        <v>#N/A</v>
      </c>
      <c r="QF4" s="111" t="e">
        <f t="shared" si="270"/>
        <v>#N/A</v>
      </c>
      <c r="QG4" s="111" t="e">
        <f t="shared" si="270"/>
        <v>#N/A</v>
      </c>
      <c r="QH4" s="111" t="e">
        <f t="shared" si="270"/>
        <v>#N/A</v>
      </c>
      <c r="QI4" s="111" t="e">
        <f t="shared" si="270"/>
        <v>#N/A</v>
      </c>
      <c r="QJ4" s="111" t="e">
        <f t="shared" si="270"/>
        <v>#N/A</v>
      </c>
      <c r="QK4" s="111" t="e">
        <f t="shared" si="270"/>
        <v>#N/A</v>
      </c>
      <c r="QL4" s="111" t="e">
        <f t="shared" si="270"/>
        <v>#N/A</v>
      </c>
      <c r="QM4" s="111" t="e">
        <f t="shared" si="270"/>
        <v>#N/A</v>
      </c>
      <c r="QN4" s="54" t="e">
        <f t="shared" ref="QN4" si="271">IF(PI4&lt;0,0, PI4)</f>
        <v>#N/A</v>
      </c>
      <c r="QO4" s="53" t="e">
        <f t="shared" ref="QO4" si="272">IF(SUM(QN4,PJ4)&lt;0, 0, SUM(QN4,PJ4))</f>
        <v>#N/A</v>
      </c>
      <c r="QP4" s="53" t="e">
        <f t="shared" ref="QP4" si="273">IF(SUM(QO4,PK4)&lt;0, 0, SUM(QO4,PK4))</f>
        <v>#N/A</v>
      </c>
      <c r="QQ4" s="53" t="e">
        <f t="shared" ref="QQ4" si="274">IF(SUM(QP4,PL4)&lt;0, 0, SUM(QP4,PL4))</f>
        <v>#N/A</v>
      </c>
      <c r="QR4" s="53" t="e">
        <f t="shared" ref="QR4" si="275">IF(SUM(QQ4,PM4)&lt;0, 0, SUM(QQ4,PM4))</f>
        <v>#N/A</v>
      </c>
      <c r="QS4" s="53" t="e">
        <f t="shared" ref="QS4" si="276">IF(SUM(QR4,PN4)&lt;0, 0, SUM(QR4,PN4))</f>
        <v>#N/A</v>
      </c>
      <c r="QT4" s="53" t="e">
        <f t="shared" ref="QT4" si="277">IF(SUM(QS4,PO4)&lt;0, 0, SUM(QS4,PO4))</f>
        <v>#N/A</v>
      </c>
      <c r="QU4" s="53" t="e">
        <f t="shared" ref="QU4" si="278">IF(SUM(QT4,PP4)&lt;0, 0, SUM(QT4,PP4))</f>
        <v>#N/A</v>
      </c>
      <c r="QV4" s="53" t="e">
        <f t="shared" ref="QV4" si="279">IF(SUM(QU4,PQ4)&lt;0, 0, SUM(QU4,PQ4))</f>
        <v>#N/A</v>
      </c>
      <c r="QW4" s="53" t="e">
        <f t="shared" ref="QW4" si="280">IF(SUM(QV4,PR4)&lt;0, 0, SUM(QV4,PR4))</f>
        <v>#N/A</v>
      </c>
      <c r="QX4" s="53" t="e">
        <f t="shared" ref="QX4" si="281">IF(SUM(QW4,PS4)&lt;0, 0, SUM(QW4,PS4))</f>
        <v>#N/A</v>
      </c>
      <c r="QY4" s="53" t="e">
        <f t="shared" ref="QY4" si="282">IF(SUM(QX4,PT4)&lt;0, 0, SUM(QX4,PT4))</f>
        <v>#N/A</v>
      </c>
      <c r="QZ4" s="53" t="e">
        <f t="shared" ref="QZ4" si="283">IF(SUM(QY4,PU4)&lt;0, 0, SUM(QY4,PU4))</f>
        <v>#N/A</v>
      </c>
      <c r="RA4" s="53" t="e">
        <f t="shared" ref="RA4" si="284">IF(SUM(QZ4,PV4)&lt;0, 0, SUM(QZ4,PV4))</f>
        <v>#N/A</v>
      </c>
      <c r="RB4" s="53" t="e">
        <f t="shared" ref="RB4" si="285">IF(SUM(RA4,PW4)&lt;0, 0, SUM(RA4,PW4))</f>
        <v>#N/A</v>
      </c>
      <c r="RC4" s="53" t="e">
        <f t="shared" ref="RC4" si="286">IF(SUM(RB4,PX4)&lt;0, 0, SUM(RB4,PX4))</f>
        <v>#N/A</v>
      </c>
      <c r="RD4" s="53" t="e">
        <f t="shared" ref="RD4" si="287">IF(SUM(RC4,PY4)&lt;0, 0, SUM(RC4,PY4))</f>
        <v>#N/A</v>
      </c>
      <c r="RE4" s="53" t="e">
        <f t="shared" ref="RE4" si="288">IF(SUM(RD4,PZ4)&lt;0, 0, SUM(RD4,PZ4))</f>
        <v>#N/A</v>
      </c>
      <c r="RF4" s="53" t="e">
        <f t="shared" ref="RF4" si="289">IF(SUM(RE4,QA4)&lt;0, 0, SUM(RE4,QA4))</f>
        <v>#N/A</v>
      </c>
      <c r="RG4" s="53" t="e">
        <f t="shared" ref="RG4" si="290">IF(SUM(RF4,QB4)&lt;0, 0, SUM(RF4,QB4))</f>
        <v>#N/A</v>
      </c>
      <c r="RH4" s="53" t="e">
        <f t="shared" ref="RH4" si="291">IF(SUM(RG4,QC4)&lt;0, 0, SUM(RG4,QC4))</f>
        <v>#N/A</v>
      </c>
      <c r="RI4" s="53" t="e">
        <f t="shared" ref="RI4" si="292">IF(SUM(RH4,QD4)&lt;0, 0, SUM(RH4,QD4))</f>
        <v>#N/A</v>
      </c>
      <c r="RJ4" s="53" t="e">
        <f t="shared" ref="RJ4" si="293">IF(SUM(RI4,QE4)&lt;0, 0, SUM(RI4,QE4))</f>
        <v>#N/A</v>
      </c>
      <c r="RK4" s="53" t="e">
        <f t="shared" ref="RK4" si="294">IF(SUM(RJ4,QF4)&lt;0, 0, SUM(RJ4,QF4))</f>
        <v>#N/A</v>
      </c>
      <c r="RL4" s="53" t="e">
        <f t="shared" ref="RL4" si="295">IF(SUM(RK4,QG4)&lt;0, 0, SUM(RK4,QG4))</f>
        <v>#N/A</v>
      </c>
      <c r="RM4" s="53" t="e">
        <f t="shared" ref="RM4" si="296">IF(SUM(RL4,QH4)&lt;0, 0, SUM(RL4,QH4))</f>
        <v>#N/A</v>
      </c>
      <c r="RN4" s="53" t="e">
        <f t="shared" ref="RN4" si="297">IF(SUM(RM4,QI4)&lt;0, 0, SUM(RM4,QI4))</f>
        <v>#N/A</v>
      </c>
      <c r="RO4" s="53" t="e">
        <f t="shared" ref="RO4" si="298">IF(SUM(RN4,QJ4)&lt;0, 0, SUM(RN4,QJ4))</f>
        <v>#N/A</v>
      </c>
      <c r="RP4" s="53" t="e">
        <f t="shared" ref="RP4" si="299">IF(SUM(RO4,QK4)&lt;0, 0, SUM(RO4,QK4))</f>
        <v>#N/A</v>
      </c>
      <c r="RQ4" s="53" t="e">
        <f t="shared" ref="RQ4" si="300">IF(SUM(RP4,QL4)&lt;0, 0, SUM(RP4,QL4))</f>
        <v>#N/A</v>
      </c>
      <c r="RR4" s="53" t="e">
        <f t="shared" ref="RR4" si="301">IF(SUM(RQ4,QM4)&lt;0, 0, SUM(RQ4,QM4))</f>
        <v>#N/A</v>
      </c>
      <c r="RS4" s="111" t="e">
        <f t="shared" ref="RS4" si="302">QN4-FU4</f>
        <v>#N/A</v>
      </c>
      <c r="RT4" s="111" t="e">
        <f t="shared" ref="RT4" si="303">QO4-FV4</f>
        <v>#N/A</v>
      </c>
      <c r="RU4" s="111" t="e">
        <f t="shared" ref="RU4" si="304">QP4-FW4</f>
        <v>#N/A</v>
      </c>
      <c r="RV4" s="111" t="e">
        <f t="shared" ref="RV4" si="305">QQ4-FX4</f>
        <v>#N/A</v>
      </c>
      <c r="RW4" s="111" t="e">
        <f t="shared" ref="RW4" si="306">QR4-FY4</f>
        <v>#N/A</v>
      </c>
      <c r="RX4" s="111" t="e">
        <f t="shared" ref="RX4" si="307">QS4-FZ4</f>
        <v>#N/A</v>
      </c>
      <c r="RY4" s="111" t="e">
        <f t="shared" ref="RY4" si="308">QT4-GA4</f>
        <v>#N/A</v>
      </c>
      <c r="RZ4" s="111" t="e">
        <f t="shared" ref="RZ4" si="309">QU4-GB4</f>
        <v>#N/A</v>
      </c>
      <c r="SA4" s="111" t="e">
        <f t="shared" ref="SA4" si="310">QV4-GC4</f>
        <v>#N/A</v>
      </c>
      <c r="SB4" s="111" t="e">
        <f t="shared" ref="SB4" si="311">QW4-GD4</f>
        <v>#N/A</v>
      </c>
      <c r="SC4" s="111" t="e">
        <f t="shared" ref="SC4" si="312">QX4-GE4</f>
        <v>#N/A</v>
      </c>
      <c r="SD4" s="111" t="e">
        <f t="shared" ref="SD4" si="313">QY4-GF4</f>
        <v>#N/A</v>
      </c>
      <c r="SE4" s="111" t="e">
        <f t="shared" ref="SE4" si="314">QZ4-GG4</f>
        <v>#N/A</v>
      </c>
      <c r="SF4" s="111" t="e">
        <f t="shared" ref="SF4" si="315">RA4-GH4</f>
        <v>#N/A</v>
      </c>
      <c r="SG4" s="111" t="e">
        <f t="shared" ref="SG4" si="316">RB4-GI4</f>
        <v>#N/A</v>
      </c>
      <c r="SH4" s="111" t="e">
        <f t="shared" ref="SH4" si="317">RC4-GJ4</f>
        <v>#N/A</v>
      </c>
      <c r="SI4" s="111" t="e">
        <f t="shared" ref="SI4" si="318">RD4-GK4</f>
        <v>#N/A</v>
      </c>
      <c r="SJ4" s="111" t="e">
        <f t="shared" ref="SJ4" si="319">RE4-GL4</f>
        <v>#N/A</v>
      </c>
      <c r="SK4" s="111" t="e">
        <f t="shared" ref="SK4" si="320">RF4-GM4</f>
        <v>#N/A</v>
      </c>
      <c r="SL4" s="111" t="e">
        <f t="shared" ref="SL4" si="321">RG4-GN4</f>
        <v>#N/A</v>
      </c>
      <c r="SM4" s="111" t="e">
        <f t="shared" ref="SM4" si="322">RH4-GO4</f>
        <v>#N/A</v>
      </c>
      <c r="SN4" s="111" t="e">
        <f t="shared" ref="SN4" si="323">RI4-GP4</f>
        <v>#N/A</v>
      </c>
      <c r="SO4" s="111" t="e">
        <f t="shared" ref="SO4" si="324">RJ4-GQ4</f>
        <v>#N/A</v>
      </c>
      <c r="SP4" s="111" t="e">
        <f t="shared" ref="SP4" si="325">RK4-GR4</f>
        <v>#N/A</v>
      </c>
      <c r="SQ4" s="111" t="e">
        <f t="shared" ref="SQ4" si="326">RL4-GS4</f>
        <v>#N/A</v>
      </c>
      <c r="SR4" s="111" t="e">
        <f t="shared" ref="SR4" si="327">RM4-GT4</f>
        <v>#N/A</v>
      </c>
      <c r="SS4" s="111" t="e">
        <f t="shared" ref="SS4" si="328">RN4-GU4</f>
        <v>#N/A</v>
      </c>
      <c r="ST4" s="111" t="e">
        <f t="shared" ref="ST4" si="329">RO4-GV4</f>
        <v>#N/A</v>
      </c>
      <c r="SU4" s="111" t="e">
        <f t="shared" ref="SU4" si="330">RP4-GW4</f>
        <v>#N/A</v>
      </c>
      <c r="SV4" s="111" t="e">
        <f t="shared" ref="SV4" si="331">RQ4-GX4</f>
        <v>#N/A</v>
      </c>
      <c r="SW4" s="111" t="e">
        <f t="shared" ref="SW4" si="332">RR4-GY4</f>
        <v>#N/A</v>
      </c>
      <c r="SX4" s="111" t="e">
        <f t="shared" ref="SX4" si="333">IF($H4*(BA4-LT4)&lt;0, 0, ($H4*(BA4-LT4)))</f>
        <v>#N/A</v>
      </c>
      <c r="SY4" s="111" t="e">
        <f t="shared" ref="SY4" si="334">IF($H4*(BB4-LU4)&lt;0, 0, ($H4*(BB4-LU4)))</f>
        <v>#N/A</v>
      </c>
      <c r="SZ4" s="111" t="e">
        <f t="shared" ref="SZ4" si="335">IF($H4*(BC4-LV4)&lt;0, 0, ($H4*(BC4-LV4)))</f>
        <v>#N/A</v>
      </c>
      <c r="TA4" s="111" t="e">
        <f t="shared" ref="TA4" si="336">IF($H4*(BD4-LW4)&lt;0, 0, ($H4*(BD4-LW4)))</f>
        <v>#N/A</v>
      </c>
      <c r="TB4" s="111" t="e">
        <f t="shared" ref="TB4" si="337">IF($H4*(BE4-LX4)&lt;0, 0, ($H4*(BE4-LX4)))</f>
        <v>#N/A</v>
      </c>
      <c r="TC4" s="111" t="e">
        <f t="shared" ref="TC4" si="338">IF($H4*(BF4-LY4)&lt;0, 0, ($H4*(BF4-LY4)))</f>
        <v>#N/A</v>
      </c>
      <c r="TD4" s="111" t="e">
        <f t="shared" ref="TD4" si="339">IF($H4*(BG4-LZ4)&lt;0, 0, ($H4*(BG4-LZ4)))</f>
        <v>#N/A</v>
      </c>
      <c r="TE4" s="111" t="e">
        <f t="shared" ref="TE4" si="340">IF($H4*(BH4-MA4)&lt;0, 0, ($H4*(BH4-MA4)))</f>
        <v>#N/A</v>
      </c>
      <c r="TF4" s="111" t="e">
        <f t="shared" ref="TF4" si="341">IF($H4*(BI4-MB4)&lt;0, 0, ($H4*(BI4-MB4)))</f>
        <v>#N/A</v>
      </c>
      <c r="TG4" s="111" t="e">
        <f t="shared" ref="TG4" si="342">IF($H4*(BJ4-MC4)&lt;0, 0, ($H4*(BJ4-MC4)))</f>
        <v>#N/A</v>
      </c>
      <c r="TH4" s="111" t="e">
        <f t="shared" ref="TH4" si="343">IF($H4*(BK4-MD4)&lt;0, 0, ($H4*(BK4-MD4)))</f>
        <v>#N/A</v>
      </c>
      <c r="TI4" s="111" t="e">
        <f t="shared" ref="TI4" si="344">IF($H4*(BL4-ME4)&lt;0, 0, ($H4*(BL4-ME4)))</f>
        <v>#N/A</v>
      </c>
      <c r="TJ4" s="111" t="e">
        <f t="shared" ref="TJ4" si="345">IF($H4*(BM4-MF4)&lt;0, 0, ($H4*(BM4-MF4)))</f>
        <v>#N/A</v>
      </c>
      <c r="TK4" s="111" t="e">
        <f t="shared" ref="TK4" si="346">IF($H4*(BN4-MG4)&lt;0, 0, ($H4*(BN4-MG4)))</f>
        <v>#N/A</v>
      </c>
      <c r="TL4" s="111" t="e">
        <f t="shared" ref="TL4" si="347">IF($H4*(BO4-MH4)&lt;0, 0, ($H4*(BO4-MH4)))</f>
        <v>#N/A</v>
      </c>
      <c r="TM4" s="111" t="e">
        <f t="shared" ref="TM4" si="348">IF($H4*(BP4-MI4)&lt;0, 0, ($H4*(BP4-MI4)))</f>
        <v>#N/A</v>
      </c>
      <c r="TN4" s="111" t="e">
        <f t="shared" ref="TN4" si="349">IF($H4*(BQ4-MJ4)&lt;0, 0, ($H4*(BQ4-MJ4)))</f>
        <v>#N/A</v>
      </c>
      <c r="TO4" s="111" t="e">
        <f t="shared" ref="TO4" si="350">IF($H4*(BR4-MK4)&lt;0, 0, ($H4*(BR4-MK4)))</f>
        <v>#N/A</v>
      </c>
      <c r="TP4" s="111" t="e">
        <f t="shared" ref="TP4" si="351">IF($H4*(BS4-ML4)&lt;0, 0, ($H4*(BS4-ML4)))</f>
        <v>#N/A</v>
      </c>
      <c r="TQ4" s="111" t="e">
        <f t="shared" ref="TQ4" si="352">IF($H4*(BT4-MM4)&lt;0, 0, ($H4*(BT4-MM4)))</f>
        <v>#N/A</v>
      </c>
      <c r="TR4" s="111" t="e">
        <f t="shared" ref="TR4" si="353">IF($H4*(BU4-MN4)&lt;0, 0, ($H4*(BU4-MN4)))</f>
        <v>#N/A</v>
      </c>
      <c r="TS4" s="111" t="e">
        <f t="shared" ref="TS4" si="354">IF($H4*(BV4-MO4)&lt;0, 0, ($H4*(BV4-MO4)))</f>
        <v>#N/A</v>
      </c>
      <c r="TT4" s="111" t="e">
        <f t="shared" ref="TT4" si="355">IF($H4*(BW4-MP4)&lt;0, 0, ($H4*(BW4-MP4)))</f>
        <v>#N/A</v>
      </c>
      <c r="TU4" s="111" t="e">
        <f t="shared" ref="TU4" si="356">IF($H4*(BX4-MQ4)&lt;0, 0, ($H4*(BX4-MQ4)))</f>
        <v>#N/A</v>
      </c>
      <c r="TV4" s="111" t="e">
        <f t="shared" ref="TV4" si="357">IF($H4*(BY4-MR4)&lt;0, 0, ($H4*(BY4-MR4)))</f>
        <v>#N/A</v>
      </c>
      <c r="TW4" s="111" t="e">
        <f t="shared" ref="TW4" si="358">IF($H4*(BZ4-MS4)&lt;0, 0, ($H4*(BZ4-MS4)))</f>
        <v>#N/A</v>
      </c>
      <c r="TX4" s="111" t="e">
        <f t="shared" ref="TX4" si="359">IF($H4*(CA4-MT4)&lt;0, 0, ($H4*(CA4-MT4)))</f>
        <v>#N/A</v>
      </c>
      <c r="TY4" s="111" t="e">
        <f t="shared" ref="TY4" si="360">IF($H4*(CB4-MU4)&lt;0, 0, ($H4*(CB4-MU4)))</f>
        <v>#N/A</v>
      </c>
      <c r="TZ4" s="111" t="e">
        <f t="shared" ref="TZ4" si="361">IF($H4*(CC4-MV4)&lt;0, 0, ($H4*(CC4-MV4)))</f>
        <v>#N/A</v>
      </c>
      <c r="UA4" s="111" t="e">
        <f t="shared" ref="UA4" si="362">IF($H4*(CD4-MW4)&lt;0, 0, ($H4*(CD4-MW4)))</f>
        <v>#N/A</v>
      </c>
      <c r="UB4" s="111" t="e">
        <f t="shared" ref="UB4" si="363">IF($H4*(CE4-MX4)&lt;0, 0, ($H4*(CE4-MX4)))</f>
        <v>#N/A</v>
      </c>
      <c r="UC4" s="112">
        <f t="shared" ref="UC4" si="364">BA4*$H4*0.1</f>
        <v>159.44467045977012</v>
      </c>
      <c r="UD4" s="112">
        <f t="shared" ref="UD4" si="365">BB4*$H4*0.1</f>
        <v>315.63951324137929</v>
      </c>
      <c r="UE4" s="112">
        <f t="shared" ref="UE4" si="366">BC4*$H4*0.1</f>
        <v>429.48503909195398</v>
      </c>
      <c r="UF4" s="112">
        <f t="shared" ref="UF4" si="367">BD4*$H4*0.1</f>
        <v>553.68939066666667</v>
      </c>
      <c r="UG4" s="112">
        <f t="shared" ref="UG4" si="368">BE4*$H4*0.1</f>
        <v>694.14288063218396</v>
      </c>
      <c r="UH4" s="112">
        <f t="shared" ref="UH4" si="369">BF4*$H4*0.1</f>
        <v>850.33772341379324</v>
      </c>
      <c r="UI4" s="112">
        <f t="shared" ref="UI4" si="370">BG4*$H4*0.1</f>
        <v>1000.9469248735631</v>
      </c>
      <c r="UJ4" s="112">
        <f t="shared" ref="UJ4" si="371">BH4*$H4*0.1</f>
        <v>1151.0483407586205</v>
      </c>
      <c r="UK4" s="112">
        <f t="shared" ref="UK4" si="372">BI4*$H4*0.1</f>
        <v>1302.3684420229883</v>
      </c>
      <c r="UL4" s="112">
        <f t="shared" ref="UL4" si="373">BJ4*$H4*0.1</f>
        <v>1459.2741846091953</v>
      </c>
      <c r="UM4" s="112">
        <f t="shared" ref="UM4" si="374">BK4*$H4*0.1</f>
        <v>1604.6024160919537</v>
      </c>
      <c r="UN4" s="112">
        <f t="shared" ref="UN4" si="375">BL4*$H4*0.1</f>
        <v>1729.3145532413791</v>
      </c>
      <c r="UO4" s="112">
        <f t="shared" ref="UO4" si="376">BM4*$H4*0.1</f>
        <v>1869.9711574367811</v>
      </c>
      <c r="UP4" s="112">
        <f t="shared" ref="UP4" si="377">BN4*$H4*0.1</f>
        <v>1971.6298294942526</v>
      </c>
      <c r="UQ4" s="112">
        <f t="shared" ref="UQ4" si="378">BO4*$H4*0.1</f>
        <v>2126.6059868965513</v>
      </c>
      <c r="UR4" s="112">
        <f t="shared" ref="UR4" si="379">BP4*$H4*0.1</f>
        <v>2295.8001403908042</v>
      </c>
      <c r="US4" s="112">
        <f t="shared" ref="US4" si="380">BQ4*$H4*0.1</f>
        <v>2478.5013901724137</v>
      </c>
      <c r="UT4" s="112">
        <f t="shared" ref="UT4" si="381">BR4*$H4*0.1</f>
        <v>2664.0462391724136</v>
      </c>
      <c r="UU4" s="112">
        <f t="shared" ref="UU4" si="382">BS4*$H4*0.1</f>
        <v>2820.0379677241376</v>
      </c>
      <c r="UV4" s="112">
        <f t="shared" ref="UV4" si="383">BT4*$H4*0.1</f>
        <v>2970.850283413793</v>
      </c>
      <c r="UW4" s="112">
        <f t="shared" ref="UW4" si="384">BU4*$H4*0.1</f>
        <v>3136.2868236551726</v>
      </c>
      <c r="UX4" s="112">
        <f t="shared" ref="UX4" si="385">BV4*$H4*0.1</f>
        <v>3314.2148890344829</v>
      </c>
      <c r="UY4" s="112">
        <f t="shared" ref="UY4" si="386">BW4*$H4*0.1</f>
        <v>3502.5017801379313</v>
      </c>
      <c r="UZ4" s="112">
        <f t="shared" ref="UZ4" si="387">BX4*$H4*0.1</f>
        <v>3704.8035531034484</v>
      </c>
      <c r="VA4" s="112">
        <f t="shared" ref="VA4" si="388">BY4*$H4*0.1</f>
        <v>3901.5196847471266</v>
      </c>
      <c r="VB4" s="112">
        <f t="shared" ref="VB4" si="389">BZ4*$H4*0.1</f>
        <v>4107.0712853908044</v>
      </c>
      <c r="VC4" s="112">
        <f t="shared" ref="VC4" si="390">CA4*$H4*0.1</f>
        <v>4322.3723690689658</v>
      </c>
      <c r="VD4" s="112">
        <f t="shared" ref="VD4" si="391">CB4*$H4*0.1</f>
        <v>4553.0085771034483</v>
      </c>
      <c r="VE4" s="112">
        <f t="shared" ref="VE4" si="392">CC4*$H4*0.1</f>
        <v>4756.1228069885055</v>
      </c>
      <c r="VF4" s="112">
        <f t="shared" ref="VF4" si="393">CD4*$H4*0.1</f>
        <v>4940.8551990689657</v>
      </c>
      <c r="VG4" s="112">
        <f t="shared" ref="VG4" si="394">CE4*$H4*0.1</f>
        <v>4940.8551990689657</v>
      </c>
      <c r="VH4" s="111" t="e">
        <f t="shared" ref="VH4" si="395">SX4-QN4</f>
        <v>#N/A</v>
      </c>
      <c r="VI4" s="111" t="e">
        <f t="shared" ref="VI4" si="396">SY4-QO4</f>
        <v>#N/A</v>
      </c>
      <c r="VJ4" s="111" t="e">
        <f t="shared" ref="VJ4" si="397">SZ4-QP4</f>
        <v>#N/A</v>
      </c>
      <c r="VK4" s="111" t="e">
        <f t="shared" ref="VK4" si="398">TA4-QQ4</f>
        <v>#N/A</v>
      </c>
      <c r="VL4" s="111" t="e">
        <f t="shared" ref="VL4" si="399">TB4-QR4</f>
        <v>#N/A</v>
      </c>
      <c r="VM4" s="111" t="e">
        <f t="shared" ref="VM4" si="400">TC4-QS4</f>
        <v>#N/A</v>
      </c>
      <c r="VN4" s="111" t="e">
        <f t="shared" ref="VN4" si="401">TD4-QT4</f>
        <v>#N/A</v>
      </c>
      <c r="VO4" s="111" t="e">
        <f t="shared" ref="VO4" si="402">TE4-QU4</f>
        <v>#N/A</v>
      </c>
      <c r="VP4" s="111" t="e">
        <f t="shared" ref="VP4" si="403">TF4-QV4</f>
        <v>#N/A</v>
      </c>
      <c r="VQ4" s="111" t="e">
        <f t="shared" ref="VQ4" si="404">TG4-QW4</f>
        <v>#N/A</v>
      </c>
      <c r="VR4" s="111" t="e">
        <f t="shared" ref="VR4" si="405">TH4-QX4</f>
        <v>#N/A</v>
      </c>
      <c r="VS4" s="111" t="e">
        <f t="shared" ref="VS4" si="406">TI4-QY4</f>
        <v>#N/A</v>
      </c>
      <c r="VT4" s="111" t="e">
        <f t="shared" ref="VT4" si="407">TJ4-QZ4</f>
        <v>#N/A</v>
      </c>
      <c r="VU4" s="111" t="e">
        <f t="shared" ref="VU4" si="408">TK4-RA4</f>
        <v>#N/A</v>
      </c>
      <c r="VV4" s="111" t="e">
        <f t="shared" ref="VV4" si="409">TL4-RB4</f>
        <v>#N/A</v>
      </c>
      <c r="VW4" s="111" t="e">
        <f t="shared" ref="VW4" si="410">TM4-RC4</f>
        <v>#N/A</v>
      </c>
      <c r="VX4" s="111" t="e">
        <f t="shared" ref="VX4" si="411">TN4-RD4</f>
        <v>#N/A</v>
      </c>
      <c r="VY4" s="111" t="e">
        <f t="shared" ref="VY4" si="412">TO4-RE4</f>
        <v>#N/A</v>
      </c>
      <c r="VZ4" s="111" t="e">
        <f t="shared" ref="VZ4" si="413">TP4-RF4</f>
        <v>#N/A</v>
      </c>
      <c r="WA4" s="111" t="e">
        <f t="shared" ref="WA4" si="414">TQ4-RG4</f>
        <v>#N/A</v>
      </c>
      <c r="WB4" s="111" t="e">
        <f t="shared" ref="WB4" si="415">TR4-RH4</f>
        <v>#N/A</v>
      </c>
      <c r="WC4" s="111" t="e">
        <f t="shared" ref="WC4" si="416">TS4-RI4</f>
        <v>#N/A</v>
      </c>
      <c r="WD4" s="111" t="e">
        <f t="shared" ref="WD4" si="417">TT4-RJ4</f>
        <v>#N/A</v>
      </c>
      <c r="WE4" s="111" t="e">
        <f t="shared" ref="WE4" si="418">TU4-RK4</f>
        <v>#N/A</v>
      </c>
      <c r="WF4" s="111" t="e">
        <f t="shared" ref="WF4" si="419">TV4-RL4</f>
        <v>#N/A</v>
      </c>
      <c r="WG4" s="111" t="e">
        <f t="shared" ref="WG4" si="420">TW4-RM4</f>
        <v>#N/A</v>
      </c>
      <c r="WH4" s="111" t="e">
        <f t="shared" ref="WH4" si="421">TX4-RN4</f>
        <v>#N/A</v>
      </c>
      <c r="WI4" s="111" t="e">
        <f t="shared" ref="WI4" si="422">TY4-RO4</f>
        <v>#N/A</v>
      </c>
      <c r="WJ4" s="111" t="e">
        <f t="shared" ref="WJ4" si="423">TZ4-RP4</f>
        <v>#N/A</v>
      </c>
      <c r="WK4" s="111" t="e">
        <f t="shared" ref="WK4" si="424">UA4-RQ4</f>
        <v>#N/A</v>
      </c>
      <c r="WL4" s="111" t="e">
        <f t="shared" ref="WL4" si="425">UB4-RR4</f>
        <v>#N/A</v>
      </c>
      <c r="WM4" s="111" t="e">
        <f t="shared" ref="WM4" si="426">IF(VH4&gt;UC4,QN4+UC4,SX4)</f>
        <v>#N/A</v>
      </c>
      <c r="WN4" s="111" t="e">
        <f t="shared" ref="WN4" si="427">IF(VI4&gt;UD4,QO4+UD4,SY4)</f>
        <v>#N/A</v>
      </c>
      <c r="WO4" s="111" t="e">
        <f t="shared" ref="WO4" si="428">IF(VJ4&gt;UE4,QP4+UE4,SZ4)</f>
        <v>#N/A</v>
      </c>
      <c r="WP4" s="111" t="e">
        <f t="shared" ref="WP4" si="429">IF(VK4&gt;UF4,QQ4+UF4,TA4)</f>
        <v>#N/A</v>
      </c>
      <c r="WQ4" s="111" t="e">
        <f t="shared" ref="WQ4" si="430">IF(VL4&gt;UG4,QR4+UG4,TB4)</f>
        <v>#N/A</v>
      </c>
      <c r="WR4" s="111" t="e">
        <f t="shared" ref="WR4" si="431">IF(VM4&gt;UH4,QS4+UH4,TC4)</f>
        <v>#N/A</v>
      </c>
      <c r="WS4" s="111" t="e">
        <f t="shared" ref="WS4" si="432">IF(VN4&gt;UI4,QT4+UI4,TD4)</f>
        <v>#N/A</v>
      </c>
      <c r="WT4" s="111" t="e">
        <f t="shared" ref="WT4" si="433">IF(VO4&gt;UJ4,QU4+UJ4,TE4)</f>
        <v>#N/A</v>
      </c>
      <c r="WU4" s="111" t="e">
        <f t="shared" ref="WU4" si="434">IF(VP4&gt;UK4,QV4+UK4,TF4)</f>
        <v>#N/A</v>
      </c>
      <c r="WV4" s="111" t="e">
        <f t="shared" ref="WV4" si="435">IF(VQ4&gt;UL4,QW4+UL4,TG4)</f>
        <v>#N/A</v>
      </c>
      <c r="WW4" s="111" t="e">
        <f t="shared" ref="WW4" si="436">IF(VR4&gt;UM4,QX4+UM4,TH4)</f>
        <v>#N/A</v>
      </c>
      <c r="WX4" s="111" t="e">
        <f t="shared" ref="WX4" si="437">IF(VS4&gt;UN4,QY4+UN4,TI4)</f>
        <v>#N/A</v>
      </c>
      <c r="WY4" s="111" t="e">
        <f t="shared" ref="WY4" si="438">IF(VT4&gt;UO4,QZ4+UO4,TJ4)</f>
        <v>#N/A</v>
      </c>
      <c r="WZ4" s="111" t="e">
        <f t="shared" ref="WZ4" si="439">IF(VU4&gt;UP4,RA4+UP4,TK4)</f>
        <v>#N/A</v>
      </c>
      <c r="XA4" s="111" t="e">
        <f t="shared" ref="XA4" si="440">IF(VV4&gt;UQ4,RB4+UQ4,TL4)</f>
        <v>#N/A</v>
      </c>
      <c r="XB4" s="111" t="e">
        <f t="shared" ref="XB4" si="441">IF(VW4&gt;UR4,RC4+UR4,TM4)</f>
        <v>#N/A</v>
      </c>
      <c r="XC4" s="111" t="e">
        <f t="shared" ref="XC4" si="442">IF(VX4&gt;US4,RD4+US4,TN4)</f>
        <v>#N/A</v>
      </c>
      <c r="XD4" s="111" t="e">
        <f t="shared" ref="XD4" si="443">IF(VY4&gt;UT4,RE4+UT4,TO4)</f>
        <v>#N/A</v>
      </c>
      <c r="XE4" s="111" t="e">
        <f t="shared" ref="XE4" si="444">IF(VZ4&gt;UU4,RF4+UU4,TP4)</f>
        <v>#N/A</v>
      </c>
      <c r="XF4" s="111" t="e">
        <f t="shared" ref="XF4" si="445">IF(WA4&gt;UV4,RG4+UV4,TQ4)</f>
        <v>#N/A</v>
      </c>
      <c r="XG4" s="111" t="e">
        <f t="shared" ref="XG4" si="446">IF(WB4&gt;UW4,RH4+UW4,TR4)</f>
        <v>#N/A</v>
      </c>
      <c r="XH4" s="111" t="e">
        <f t="shared" ref="XH4" si="447">IF(WC4&gt;UX4,RI4+UX4,TS4)</f>
        <v>#N/A</v>
      </c>
      <c r="XI4" s="111" t="e">
        <f t="shared" ref="XI4" si="448">IF(WD4&gt;UY4,RJ4+UY4,TT4)</f>
        <v>#N/A</v>
      </c>
      <c r="XJ4" s="111" t="e">
        <f t="shared" ref="XJ4" si="449">IF(WE4&gt;UZ4,RK4+UZ4,TU4)</f>
        <v>#N/A</v>
      </c>
      <c r="XK4" s="111" t="e">
        <f t="shared" ref="XK4" si="450">IF(WF4&gt;VA4,RL4+VA4,TV4)</f>
        <v>#N/A</v>
      </c>
      <c r="XL4" s="111" t="e">
        <f t="shared" ref="XL4" si="451">IF(WG4&gt;VB4,RM4+VB4,TW4)</f>
        <v>#N/A</v>
      </c>
      <c r="XM4" s="111" t="e">
        <f t="shared" ref="XM4" si="452">IF(WH4&gt;VC4,RN4+VC4,TX4)</f>
        <v>#N/A</v>
      </c>
      <c r="XN4" s="111" t="e">
        <f t="shared" ref="XN4" si="453">IF(WI4&gt;VD4,RO4+VD4,TY4)</f>
        <v>#N/A</v>
      </c>
      <c r="XO4" s="111" t="e">
        <f t="shared" ref="XO4" si="454">IF(WJ4&gt;VE4,RP4+VE4,TZ4)</f>
        <v>#N/A</v>
      </c>
      <c r="XP4" s="111" t="e">
        <f t="shared" ref="XP4" si="455">IF(WK4&gt;VF4,RQ4+VF4,UA4)</f>
        <v>#N/A</v>
      </c>
      <c r="XQ4" s="111" t="e">
        <f t="shared" ref="XQ4" si="456">IF(WL4&gt;VG4,RR4+VG4,UB4)</f>
        <v>#N/A</v>
      </c>
      <c r="XR4" s="111" t="e">
        <f t="shared" ref="XR4" si="457">IF((QN4-WM4)&lt;0, 0, (QN4-WM4))</f>
        <v>#N/A</v>
      </c>
      <c r="XS4" s="111" t="e">
        <f t="shared" ref="XS4" si="458">IF((QO4-WN4)&lt;0, 0, (QO4-WN4))</f>
        <v>#N/A</v>
      </c>
      <c r="XT4" s="111" t="e">
        <f t="shared" ref="XT4" si="459">IF((QP4-WO4)&lt;0, 0, (QP4-WO4))</f>
        <v>#N/A</v>
      </c>
      <c r="XU4" s="111" t="e">
        <f t="shared" ref="XU4" si="460">IF((QQ4-WP4)&lt;0, 0, (QQ4-WP4))</f>
        <v>#N/A</v>
      </c>
      <c r="XV4" s="111" t="e">
        <f t="shared" ref="XV4" si="461">IF((QR4-WQ4)&lt;0, 0, (QR4-WQ4))</f>
        <v>#N/A</v>
      </c>
      <c r="XW4" s="111" t="e">
        <f t="shared" ref="XW4" si="462">IF((QS4-WR4)&lt;0, 0, (QS4-WR4))</f>
        <v>#N/A</v>
      </c>
      <c r="XX4" s="111" t="e">
        <f t="shared" ref="XX4" si="463">IF((QT4-WS4)&lt;0, 0, (QT4-WS4))</f>
        <v>#N/A</v>
      </c>
      <c r="XY4" s="111" t="e">
        <f t="shared" ref="XY4" si="464">IF((QU4-WT4)&lt;0, 0, (QU4-WT4))</f>
        <v>#N/A</v>
      </c>
      <c r="XZ4" s="111" t="e">
        <f t="shared" ref="XZ4" si="465">IF((QV4-WU4)&lt;0, 0, (QV4-WU4))</f>
        <v>#N/A</v>
      </c>
      <c r="YA4" s="111" t="e">
        <f t="shared" ref="YA4" si="466">IF((QW4-WV4)&lt;0, 0, (QW4-WV4))</f>
        <v>#N/A</v>
      </c>
      <c r="YB4" s="111" t="e">
        <f t="shared" ref="YB4" si="467">IF((QX4-WW4)&lt;0, 0, (QX4-WW4))</f>
        <v>#N/A</v>
      </c>
      <c r="YC4" s="111" t="e">
        <f t="shared" ref="YC4" si="468">IF((QY4-WX4)&lt;0, 0, (QY4-WX4))</f>
        <v>#N/A</v>
      </c>
      <c r="YD4" s="111" t="e">
        <f t="shared" ref="YD4" si="469">IF((QZ4-WY4)&lt;0, 0, (QZ4-WY4))</f>
        <v>#N/A</v>
      </c>
      <c r="YE4" s="111" t="e">
        <f t="shared" ref="YE4" si="470">IF((RA4-WZ4)&lt;0, 0, (RA4-WZ4))</f>
        <v>#N/A</v>
      </c>
      <c r="YF4" s="111" t="e">
        <f t="shared" ref="YF4" si="471">IF((RB4-XA4)&lt;0, 0, (RB4-XA4))</f>
        <v>#N/A</v>
      </c>
      <c r="YG4" s="111" t="e">
        <f t="shared" ref="YG4" si="472">IF((RC4-XB4)&lt;0, 0, (RC4-XB4))</f>
        <v>#N/A</v>
      </c>
      <c r="YH4" s="111" t="e">
        <f t="shared" ref="YH4" si="473">IF((RD4-XC4)&lt;0, 0, (RD4-XC4))</f>
        <v>#N/A</v>
      </c>
      <c r="YI4" s="111" t="e">
        <f t="shared" ref="YI4" si="474">IF((RE4-XD4)&lt;0, 0, (RE4-XD4))</f>
        <v>#N/A</v>
      </c>
      <c r="YJ4" s="111" t="e">
        <f t="shared" ref="YJ4" si="475">IF((RF4-XE4)&lt;0, 0, (RF4-XE4))</f>
        <v>#N/A</v>
      </c>
      <c r="YK4" s="111" t="e">
        <f t="shared" ref="YK4" si="476">IF((RG4-XF4)&lt;0, 0, (RG4-XF4))</f>
        <v>#N/A</v>
      </c>
      <c r="YL4" s="111" t="e">
        <f t="shared" ref="YL4" si="477">IF((RH4-XG4)&lt;0, 0, (RH4-XG4))</f>
        <v>#N/A</v>
      </c>
      <c r="YM4" s="111" t="e">
        <f t="shared" ref="YM4" si="478">IF((RI4-XH4)&lt;0, 0, (RI4-XH4))</f>
        <v>#N/A</v>
      </c>
      <c r="YN4" s="111" t="e">
        <f t="shared" ref="YN4" si="479">IF((RJ4-XI4)&lt;0, 0, (RJ4-XI4))</f>
        <v>#N/A</v>
      </c>
      <c r="YO4" s="111" t="e">
        <f t="shared" ref="YO4" si="480">IF((RK4-XJ4)&lt;0, 0, (RK4-XJ4))</f>
        <v>#N/A</v>
      </c>
      <c r="YP4" s="111" t="e">
        <f t="shared" ref="YP4" si="481">IF((RL4-XK4)&lt;0, 0, (RL4-XK4))</f>
        <v>#N/A</v>
      </c>
      <c r="YQ4" s="111" t="e">
        <f t="shared" ref="YQ4" si="482">IF((RM4-XL4)&lt;0, 0, (RM4-XL4))</f>
        <v>#N/A</v>
      </c>
      <c r="YR4" s="111" t="e">
        <f t="shared" ref="YR4" si="483">IF((RN4-XM4)&lt;0, 0, (RN4-XM4))</f>
        <v>#N/A</v>
      </c>
      <c r="YS4" s="111" t="e">
        <f t="shared" ref="YS4" si="484">IF((RO4-XN4)&lt;0, 0, (RO4-XN4))</f>
        <v>#N/A</v>
      </c>
      <c r="YT4" s="111" t="e">
        <f t="shared" ref="YT4" si="485">IF((RP4-XO4)&lt;0, 0, (RP4-XO4))</f>
        <v>#N/A</v>
      </c>
      <c r="YU4" s="111" t="e">
        <f t="shared" ref="YU4" si="486">IF((RQ4-XP4)&lt;0, 0, (RQ4-XP4))</f>
        <v>#N/A</v>
      </c>
      <c r="YV4" s="111" t="e">
        <f t="shared" ref="YV4" si="487">IF((RR4-XQ4)&lt;0, 0, (RR4-XQ4))</f>
        <v>#N/A</v>
      </c>
      <c r="YW4" s="111" t="e">
        <f t="shared" ref="YW4" si="488">IF((QN4-WM4)&gt;0, 0, (-1)*(QN4-WM4))</f>
        <v>#N/A</v>
      </c>
      <c r="YX4" s="111" t="e">
        <f t="shared" ref="YX4" si="489">IF((QO4-WN4)&gt;0, 0, (-1)*(QO4-WN4))</f>
        <v>#N/A</v>
      </c>
      <c r="YY4" s="111" t="e">
        <f t="shared" ref="YY4" si="490">IF((QP4-WO4)&gt;0, 0, (-1)*(QP4-WO4))</f>
        <v>#N/A</v>
      </c>
      <c r="YZ4" s="111" t="e">
        <f t="shared" ref="YZ4" si="491">IF((QQ4-WP4)&gt;0, 0, (-1)*(QQ4-WP4))</f>
        <v>#N/A</v>
      </c>
      <c r="ZA4" s="111" t="e">
        <f t="shared" ref="ZA4" si="492">IF((QR4-WQ4)&gt;0, 0, (-1)*(QR4-WQ4))</f>
        <v>#N/A</v>
      </c>
      <c r="ZB4" s="111" t="e">
        <f t="shared" ref="ZB4" si="493">IF((QS4-WR4)&gt;0, 0, (-1)*(QS4-WR4))</f>
        <v>#N/A</v>
      </c>
      <c r="ZC4" s="111" t="e">
        <f t="shared" ref="ZC4" si="494">IF((QT4-WS4)&gt;0, 0, (-1)*(QT4-WS4))</f>
        <v>#N/A</v>
      </c>
      <c r="ZD4" s="111" t="e">
        <f t="shared" ref="ZD4" si="495">IF((QU4-WT4)&gt;0, 0, (-1)*(QU4-WT4))</f>
        <v>#N/A</v>
      </c>
      <c r="ZE4" s="111" t="e">
        <f t="shared" ref="ZE4" si="496">IF((QV4-WU4)&gt;0, 0, (-1)*(QV4-WU4))</f>
        <v>#N/A</v>
      </c>
      <c r="ZF4" s="111" t="e">
        <f t="shared" ref="ZF4" si="497">IF((QW4-WV4)&gt;0, 0, (-1)*(QW4-WV4))</f>
        <v>#N/A</v>
      </c>
      <c r="ZG4" s="111" t="e">
        <f t="shared" ref="ZG4" si="498">IF((QX4-WW4)&gt;0, 0, (-1)*(QX4-WW4))</f>
        <v>#N/A</v>
      </c>
      <c r="ZH4" s="111" t="e">
        <f t="shared" ref="ZH4" si="499">IF((QY4-WX4)&gt;0, 0, (-1)*(QY4-WX4))</f>
        <v>#N/A</v>
      </c>
      <c r="ZI4" s="111" t="e">
        <f t="shared" ref="ZI4" si="500">IF((QZ4-WY4)&gt;0, 0, (-1)*(QZ4-WY4))</f>
        <v>#N/A</v>
      </c>
      <c r="ZJ4" s="111" t="e">
        <f t="shared" ref="ZJ4" si="501">IF((RA4-WZ4)&gt;0, 0, (-1)*(RA4-WZ4))</f>
        <v>#N/A</v>
      </c>
      <c r="ZK4" s="111" t="e">
        <f t="shared" ref="ZK4" si="502">IF((RB4-XA4)&gt;0, 0, (-1)*(RB4-XA4))</f>
        <v>#N/A</v>
      </c>
      <c r="ZL4" s="111" t="e">
        <f t="shared" ref="ZL4" si="503">IF((RC4-XB4)&gt;0, 0, (-1)*(RC4-XB4))</f>
        <v>#N/A</v>
      </c>
      <c r="ZM4" s="111" t="e">
        <f t="shared" ref="ZM4" si="504">IF((RD4-XC4)&gt;0, 0, (-1)*(RD4-XC4))</f>
        <v>#N/A</v>
      </c>
      <c r="ZN4" s="111" t="e">
        <f t="shared" ref="ZN4" si="505">IF((RE4-XD4)&gt;0, 0, (-1)*(RE4-XD4))</f>
        <v>#N/A</v>
      </c>
      <c r="ZO4" s="111" t="e">
        <f t="shared" ref="ZO4" si="506">IF((RF4-XE4)&gt;0, 0, (-1)*(RF4-XE4))</f>
        <v>#N/A</v>
      </c>
      <c r="ZP4" s="111" t="e">
        <f t="shared" ref="ZP4" si="507">IF((RG4-XF4)&gt;0, 0, (-1)*(RG4-XF4))</f>
        <v>#N/A</v>
      </c>
      <c r="ZQ4" s="111" t="e">
        <f t="shared" ref="ZQ4" si="508">IF((RH4-XG4)&gt;0, 0, (-1)*(RH4-XG4))</f>
        <v>#N/A</v>
      </c>
      <c r="ZR4" s="111" t="e">
        <f t="shared" ref="ZR4" si="509">IF((RI4-XH4)&gt;0, 0, (-1)*(RI4-XH4))</f>
        <v>#N/A</v>
      </c>
      <c r="ZS4" s="111" t="e">
        <f t="shared" ref="ZS4" si="510">IF((RJ4-XI4)&gt;0, 0, (-1)*(RJ4-XI4))</f>
        <v>#N/A</v>
      </c>
      <c r="ZT4" s="111" t="e">
        <f t="shared" ref="ZT4" si="511">IF((RK4-XJ4)&gt;0, 0, (-1)*(RK4-XJ4))</f>
        <v>#N/A</v>
      </c>
      <c r="ZU4" s="111" t="e">
        <f t="shared" ref="ZU4" si="512">IF((RL4-XK4)&gt;0, 0, (-1)*(RL4-XK4))</f>
        <v>#N/A</v>
      </c>
      <c r="ZV4" s="111" t="e">
        <f t="shared" ref="ZV4" si="513">IF((RM4-XL4)&gt;0, 0, (-1)*(RM4-XL4))</f>
        <v>#N/A</v>
      </c>
      <c r="ZW4" s="111" t="e">
        <f t="shared" ref="ZW4" si="514">IF((RN4-XM4)&gt;0, 0, (-1)*(RN4-XM4))</f>
        <v>#N/A</v>
      </c>
      <c r="ZX4" s="111" t="e">
        <f t="shared" ref="ZX4" si="515">IF((RO4-XN4)&gt;0, 0, (-1)*(RO4-XN4))</f>
        <v>#N/A</v>
      </c>
      <c r="ZY4" s="111" t="e">
        <f t="shared" ref="ZY4" si="516">IF((RP4-XO4)&gt;0, 0, (-1)*(RP4-XO4))</f>
        <v>#N/A</v>
      </c>
      <c r="ZZ4" s="111" t="e">
        <f t="shared" ref="ZZ4" si="517">IF((RQ4-XP4)&gt;0, 0, (-1)*(RQ4-XP4))</f>
        <v>#N/A</v>
      </c>
      <c r="AAA4" s="111" t="e">
        <f t="shared" ref="AAA4" si="518">IF((RR4-XQ4)&gt;0, 0, (-1)*(RR4-XQ4))</f>
        <v>#N/A</v>
      </c>
      <c r="AAB4" s="111" t="e">
        <f t="shared" ref="AAB4" si="519">RS4</f>
        <v>#N/A</v>
      </c>
      <c r="AAC4" s="111" t="e">
        <f t="shared" ref="AAC4" si="520">RT4-RS4</f>
        <v>#N/A</v>
      </c>
      <c r="AAD4" s="111" t="e">
        <f t="shared" ref="AAD4" si="521">RU4-RT4</f>
        <v>#N/A</v>
      </c>
      <c r="AAE4" s="111" t="e">
        <f t="shared" ref="AAE4" si="522">RV4-RU4</f>
        <v>#N/A</v>
      </c>
      <c r="AAF4" s="111" t="e">
        <f t="shared" ref="AAF4" si="523">RW4-RV4</f>
        <v>#N/A</v>
      </c>
      <c r="AAG4" s="111" t="e">
        <f t="shared" ref="AAG4" si="524">RX4-RW4</f>
        <v>#N/A</v>
      </c>
      <c r="AAH4" s="111" t="e">
        <f t="shared" ref="AAH4" si="525">RY4-RX4</f>
        <v>#N/A</v>
      </c>
      <c r="AAI4" s="111" t="e">
        <f t="shared" ref="AAI4" si="526">RZ4-RY4</f>
        <v>#N/A</v>
      </c>
      <c r="AAJ4" s="111" t="e">
        <f t="shared" ref="AAJ4" si="527">SA4-RZ4</f>
        <v>#N/A</v>
      </c>
      <c r="AAK4" s="111" t="e">
        <f t="shared" ref="AAK4" si="528">SB4-SA4</f>
        <v>#N/A</v>
      </c>
      <c r="AAL4" s="111" t="e">
        <f t="shared" ref="AAL4" si="529">SC4-SB4</f>
        <v>#N/A</v>
      </c>
      <c r="AAM4" s="111" t="e">
        <f t="shared" ref="AAM4" si="530">SD4-SC4</f>
        <v>#N/A</v>
      </c>
      <c r="AAN4" s="111" t="e">
        <f t="shared" ref="AAN4" si="531">SE4-SD4</f>
        <v>#N/A</v>
      </c>
      <c r="AAO4" s="111" t="e">
        <f t="shared" ref="AAO4" si="532">SF4-SE4</f>
        <v>#N/A</v>
      </c>
      <c r="AAP4" s="111" t="e">
        <f t="shared" ref="AAP4" si="533">SG4-SF4</f>
        <v>#N/A</v>
      </c>
      <c r="AAQ4" s="111" t="e">
        <f t="shared" ref="AAQ4" si="534">SH4-SG4</f>
        <v>#N/A</v>
      </c>
      <c r="AAR4" s="111" t="e">
        <f t="shared" ref="AAR4" si="535">SI4-SH4</f>
        <v>#N/A</v>
      </c>
      <c r="AAS4" s="111" t="e">
        <f t="shared" ref="AAS4" si="536">SJ4-SI4</f>
        <v>#N/A</v>
      </c>
      <c r="AAT4" s="111" t="e">
        <f t="shared" ref="AAT4" si="537">SK4-SJ4</f>
        <v>#N/A</v>
      </c>
      <c r="AAU4" s="111" t="e">
        <f t="shared" ref="AAU4" si="538">SL4-SK4</f>
        <v>#N/A</v>
      </c>
      <c r="AAV4" s="111" t="e">
        <f t="shared" ref="AAV4" si="539">SM4-SL4</f>
        <v>#N/A</v>
      </c>
      <c r="AAW4" s="111" t="e">
        <f t="shared" ref="AAW4" si="540">SN4-SM4</f>
        <v>#N/A</v>
      </c>
      <c r="AAX4" s="111" t="e">
        <f t="shared" ref="AAX4" si="541">SO4-SN4</f>
        <v>#N/A</v>
      </c>
      <c r="AAY4" s="111" t="e">
        <f t="shared" ref="AAY4" si="542">SP4-SO4</f>
        <v>#N/A</v>
      </c>
      <c r="AAZ4" s="111" t="e">
        <f t="shared" ref="AAZ4" si="543">SQ4-SP4</f>
        <v>#N/A</v>
      </c>
      <c r="ABA4" s="111" t="e">
        <f t="shared" ref="ABA4" si="544">SR4-SQ4</f>
        <v>#N/A</v>
      </c>
      <c r="ABB4" s="111" t="e">
        <f t="shared" ref="ABB4" si="545">SS4-SR4</f>
        <v>#N/A</v>
      </c>
      <c r="ABC4" s="111" t="e">
        <f t="shared" ref="ABC4" si="546">ST4-SS4</f>
        <v>#N/A</v>
      </c>
      <c r="ABD4" s="111" t="e">
        <f t="shared" ref="ABD4" si="547">SU4-ST4</f>
        <v>#N/A</v>
      </c>
      <c r="ABE4" s="111" t="e">
        <f t="shared" ref="ABE4" si="548">SV4-SU4</f>
        <v>#N/A</v>
      </c>
      <c r="ABF4" s="111" t="e">
        <f t="shared" ref="ABF4" si="549">SW4-SV4</f>
        <v>#N/A</v>
      </c>
    </row>
    <row r="5" spans="1:734" ht="74.25" hidden="1" customHeight="1">
      <c r="A5" s="92">
        <v>92</v>
      </c>
      <c r="B5" s="59" t="s">
        <v>75</v>
      </c>
      <c r="C5" s="100" t="s">
        <v>107</v>
      </c>
      <c r="D5" s="101">
        <v>2001736</v>
      </c>
      <c r="E5" s="59" t="s">
        <v>108</v>
      </c>
      <c r="F5" s="46" t="s">
        <v>115</v>
      </c>
      <c r="G5" s="47">
        <v>0.9</v>
      </c>
      <c r="H5" s="48">
        <v>1958.2</v>
      </c>
      <c r="I5" s="48">
        <v>20</v>
      </c>
      <c r="J5" s="49">
        <v>1.1000000000000001</v>
      </c>
      <c r="K5" s="50">
        <v>30</v>
      </c>
      <c r="L5" s="49">
        <v>176.484465426529</v>
      </c>
      <c r="M5" s="49">
        <v>337.96</v>
      </c>
      <c r="N5" s="49">
        <v>0</v>
      </c>
      <c r="O5" s="49">
        <f t="shared" ref="O5:O36" si="550">S5/R5</f>
        <v>5.8828155142176337</v>
      </c>
      <c r="P5" s="49">
        <f t="shared" ref="P5:P36" si="551">M5/K5</f>
        <v>11.265333333333333</v>
      </c>
      <c r="Q5" s="49">
        <f t="shared" ref="Q5:Q36" si="552">N5/K5</f>
        <v>0</v>
      </c>
      <c r="R5" s="51">
        <v>30</v>
      </c>
      <c r="S5" s="52">
        <f t="shared" ref="S5:S36" si="553">L5</f>
        <v>176.484465426529</v>
      </c>
      <c r="T5" s="52">
        <f t="shared" ref="T5:T36" si="554">P5*R5</f>
        <v>337.96</v>
      </c>
      <c r="U5" s="52">
        <f t="shared" ref="U5:U36" si="555">Q5*R5</f>
        <v>0</v>
      </c>
      <c r="V5" s="130">
        <f>$O5*($I5-(метеостанция!B$12))/($I5-$J5)</f>
        <v>5.9995380442616346</v>
      </c>
      <c r="W5" s="130">
        <f>$O5*($I5-(метеостанция!C$12))/($I5-$J5)</f>
        <v>5.3575641290196305</v>
      </c>
      <c r="X5" s="130">
        <f>$O5*($I5-(метеостанция!D$12))/($I5-$J5)</f>
        <v>3.9335492624828228</v>
      </c>
      <c r="Y5" s="130">
        <f>$O5*($I5-(метеостанция!E$12))/($I5-$J5)</f>
        <v>4.2253555875928246</v>
      </c>
      <c r="Z5" s="130">
        <f>$O5*($I5-(метеостанция!F$12))/($I5-$J5)</f>
        <v>4.7778422298010952</v>
      </c>
      <c r="AA5" s="130">
        <f>$O5*($I5-(метеостанция!G$12))/($I5-$J5)</f>
        <v>5.6338074501237667</v>
      </c>
      <c r="AB5" s="130">
        <f>$O5*($I5-(метеостанция!H$12))/($I5-$J5)</f>
        <v>5.5559924300944328</v>
      </c>
      <c r="AC5" s="130">
        <f>$O5*($I5-(метеостанция!I$12))/($I5-$J5)</f>
        <v>5.4976311650724323</v>
      </c>
      <c r="AD5" s="130">
        <f>$O5*($I5-(метеостанция!J$12))/($I5-$J5)</f>
        <v>5.6260259481208328</v>
      </c>
      <c r="AE5" s="130">
        <f>$O5*($I5-(метеостанция!K$12))/($I5-$J5)</f>
        <v>5.5443201770900323</v>
      </c>
      <c r="AF5" s="130">
        <f>$O5*($I5-(метеостанция!L$12))/($I5-$J5)</f>
        <v>5.08910230991843</v>
      </c>
      <c r="AG5" s="130">
        <f>$O5*($I5-(метеостанция!M$12))/($I5-$J5)</f>
        <v>4.4471283946764251</v>
      </c>
      <c r="AH5" s="130">
        <f>$O5*($I5-(метеостанция!N$12))/($I5-$J5)</f>
        <v>5.1435728239389631</v>
      </c>
      <c r="AI5" s="130">
        <f>$O5*($I5-(метеостанция!O$12))/($I5-$J5)</f>
        <v>3.8012637284329553</v>
      </c>
      <c r="AJ5" s="130">
        <f>$O5*($I5-(метеостанция!P$12))/($I5-$J5)</f>
        <v>5.6804964621413667</v>
      </c>
      <c r="AK5" s="130">
        <f>$O5*($I5-(метеостанция!Q$12))/($I5-$J5)</f>
        <v>6.1084790723027016</v>
      </c>
      <c r="AL5" s="130">
        <f>$O5*($I5-(метеостанция!R$12))/($I5-$J5)</f>
        <v>5.6532612051310993</v>
      </c>
      <c r="AM5" s="130">
        <f>$O5*($I5-(метеостанция!S$12))/($I5-$J5)</f>
        <v>5.8244542491956333</v>
      </c>
      <c r="AN5" s="130">
        <f>$O5*($I5-(метеостанция!T$12))/($I5-$J5)</f>
        <v>5.7622022331721663</v>
      </c>
      <c r="AO5" s="130">
        <f>$O5*($I5-(метеостанция!U$12))/($I5-$J5)</f>
        <v>5.8050004941882998</v>
      </c>
      <c r="AP5" s="130">
        <f>$O5*($I5-(метеостанция!V$12))/($I5-$J5)</f>
        <v>6.2329831043496355</v>
      </c>
      <c r="AQ5" s="130">
        <f>$O5*($I5-(метеостанция!W$12))/($I5-$J5)</f>
        <v>6.6415119595036378</v>
      </c>
      <c r="AR5" s="130">
        <f>$O5*($I5-(метеостанция!X$12))/($I5-$J5)</f>
        <v>6.8399402605784401</v>
      </c>
      <c r="AS5" s="130">
        <f>$O5*($I5-(метеостанция!Y$12))/($I5-$J5)</f>
        <v>7.2445783647309749</v>
      </c>
      <c r="AT5" s="130">
        <f>$O5*($I5-(метеостанция!Z$12))/($I5-$J5)</f>
        <v>7.1745448467045749</v>
      </c>
      <c r="AU5" s="130">
        <f>$O5*($I5-(метеостанция!AA$12))/($I5-$J5)</f>
        <v>6.9177552806077749</v>
      </c>
      <c r="AV5" s="130">
        <f>$O5*($I5-(метеостанция!AB$12))/($I5-$J5)</f>
        <v>7.723140737911379</v>
      </c>
      <c r="AW5" s="130">
        <f>$O5*($I5-(метеостанция!AC$12))/($I5-$J5)</f>
        <v>7.9682580510037804</v>
      </c>
      <c r="AX5" s="130">
        <f>$O5*($I5-(метеостанция!AD$12))/($I5-$J5)</f>
        <v>7.5052586818292442</v>
      </c>
      <c r="AY5" s="130">
        <f>$O5*($I5-(метеостанция!AE$12))/($I5-$J5)</f>
        <v>6.6531842125080383</v>
      </c>
      <c r="AZ5" s="130"/>
      <c r="BA5" s="130">
        <f t="shared" ref="BA5:BA36" si="556">V5</f>
        <v>5.9995380442616346</v>
      </c>
      <c r="BB5" s="130">
        <f t="shared" ref="BB5:BB15" si="557">SUM(BA5,W5)</f>
        <v>11.357102173281266</v>
      </c>
      <c r="BC5" s="130">
        <f t="shared" ref="BC5:BC15" si="558">SUM(BB5,X5)</f>
        <v>15.290651435764088</v>
      </c>
      <c r="BD5" s="130">
        <f t="shared" ref="BD5:BD15" si="559">SUM(BC5,Y5)</f>
        <v>19.516007023356913</v>
      </c>
      <c r="BE5" s="130">
        <f t="shared" ref="BE5:BE15" si="560">SUM(BD5,Z5)</f>
        <v>24.293849253158008</v>
      </c>
      <c r="BF5" s="130">
        <f t="shared" ref="BF5:BF15" si="561">SUM(BE5,AA5)</f>
        <v>29.927656703281777</v>
      </c>
      <c r="BG5" s="130">
        <f t="shared" ref="BG5:BG15" si="562">SUM(BF5,AB5)</f>
        <v>35.483649133376211</v>
      </c>
      <c r="BH5" s="130">
        <f t="shared" ref="BH5:BH15" si="563">SUM(BG5,AC5)</f>
        <v>40.981280298448645</v>
      </c>
      <c r="BI5" s="130">
        <f t="shared" ref="BI5:BI15" si="564">SUM(BH5,AD5)</f>
        <v>46.607306246569479</v>
      </c>
      <c r="BJ5" s="130">
        <f t="shared" ref="BJ5:BJ15" si="565">SUM(BI5,AE5)</f>
        <v>52.151626423659508</v>
      </c>
      <c r="BK5" s="130">
        <f t="shared" ref="BK5:BK15" si="566">SUM(BJ5,AF5)</f>
        <v>57.240728733577939</v>
      </c>
      <c r="BL5" s="130">
        <f t="shared" ref="BL5:BL15" si="567">SUM(BK5,AG5)</f>
        <v>61.687857128254365</v>
      </c>
      <c r="BM5" s="130">
        <f t="shared" ref="BM5:BM15" si="568">SUM(BL5,AH5)</f>
        <v>66.831429952193332</v>
      </c>
      <c r="BN5" s="130">
        <f t="shared" ref="BN5:BN15" si="569">SUM(BM5,AI5)</f>
        <v>70.632693680626289</v>
      </c>
      <c r="BO5" s="130">
        <f t="shared" ref="BO5:BO15" si="570">SUM(BN5,AJ5)</f>
        <v>76.313190142767652</v>
      </c>
      <c r="BP5" s="130">
        <f t="shared" ref="BP5:BP15" si="571">SUM(BO5,AK5)</f>
        <v>82.421669215070352</v>
      </c>
      <c r="BQ5" s="130">
        <f t="shared" ref="BQ5:BQ15" si="572">SUM(BP5,AL5)</f>
        <v>88.074930420201454</v>
      </c>
      <c r="BR5" s="130">
        <f t="shared" ref="BR5:BR15" si="573">SUM(BQ5,AM5)</f>
        <v>93.899384669397094</v>
      </c>
      <c r="BS5" s="130">
        <f t="shared" ref="BS5:BS15" si="574">SUM(BR5,AN5)</f>
        <v>99.661586902569255</v>
      </c>
      <c r="BT5" s="130">
        <f t="shared" ref="BT5:BT15" si="575">SUM(BS5,AO5)</f>
        <v>105.46658739675756</v>
      </c>
      <c r="BU5" s="130">
        <f t="shared" ref="BU5:BU15" si="576">SUM(BT5,AP5)</f>
        <v>111.69957050110719</v>
      </c>
      <c r="BV5" s="130">
        <f t="shared" ref="BV5:BV15" si="577">SUM(BU5,AQ5)</f>
        <v>118.34108246061082</v>
      </c>
      <c r="BW5" s="130">
        <f t="shared" ref="BW5:BW15" si="578">SUM(BV5,AR5)</f>
        <v>125.18102272118927</v>
      </c>
      <c r="BX5" s="130">
        <f t="shared" ref="BX5:BX15" si="579">SUM(BW5,AS5)</f>
        <v>132.42560108592025</v>
      </c>
      <c r="BY5" s="130">
        <f t="shared" ref="BY5:BY15" si="580">SUM(BX5,AT5)</f>
        <v>139.60014593262483</v>
      </c>
      <c r="BZ5" s="130">
        <f t="shared" ref="BZ5:BZ15" si="581">SUM(BY5,AU5)</f>
        <v>146.51790121323259</v>
      </c>
      <c r="CA5" s="130">
        <f t="shared" ref="CA5:CA15" si="582">SUM(BZ5,AV5)</f>
        <v>154.24104195114398</v>
      </c>
      <c r="CB5" s="130">
        <f t="shared" ref="CB5:CB15" si="583">SUM(CA5,AW5)</f>
        <v>162.20930000214776</v>
      </c>
      <c r="CC5" s="130">
        <f t="shared" ref="CC5:CC15" si="584">SUM(CB5,AX5)</f>
        <v>169.714558683977</v>
      </c>
      <c r="CD5" s="130">
        <f t="shared" ref="CD5:CD15" si="585">SUM(CC5,AY5)</f>
        <v>176.36774289648505</v>
      </c>
      <c r="CE5" s="130">
        <f t="shared" ref="CE5:CE15" si="586">SUM(CD5,AZ5)</f>
        <v>176.36774289648505</v>
      </c>
      <c r="CF5" s="130">
        <f t="shared" ref="CF5:CF36" si="587">V5*$H5</f>
        <v>11748.295398273132</v>
      </c>
      <c r="CG5" s="130">
        <f t="shared" ref="CG5:CG36" si="588">W5*$H5</f>
        <v>10491.182077446241</v>
      </c>
      <c r="CH5" s="130">
        <f t="shared" ref="CH5:CH36" si="589">X5*$H5</f>
        <v>7702.6761657938641</v>
      </c>
      <c r="CI5" s="130">
        <f t="shared" ref="CI5:CI36" si="590">Y5*$H5</f>
        <v>8274.09131162427</v>
      </c>
      <c r="CJ5" s="130">
        <f t="shared" ref="CJ5:CJ36" si="591">Z5*$H5</f>
        <v>9355.970654396504</v>
      </c>
      <c r="CK5" s="130">
        <f t="shared" ref="CK5:CK36" si="592">AA5*$H5</f>
        <v>11032.12174883236</v>
      </c>
      <c r="CL5" s="130">
        <f t="shared" ref="CL5:CL36" si="593">AB5*$H5</f>
        <v>10879.744376610919</v>
      </c>
      <c r="CM5" s="130">
        <f t="shared" ref="CM5:CM36" si="594">AC5*$H5</f>
        <v>10765.461347444838</v>
      </c>
      <c r="CN5" s="130">
        <f t="shared" ref="CN5:CN36" si="595">AD5*$H5</f>
        <v>11016.884011610215</v>
      </c>
      <c r="CO5" s="130">
        <f t="shared" ref="CO5:CO36" si="596">AE5*$H5</f>
        <v>10856.887770777701</v>
      </c>
      <c r="CP5" s="130">
        <f t="shared" ref="CP5:CP36" si="597">AF5*$H5</f>
        <v>9965.4801432822696</v>
      </c>
      <c r="CQ5" s="130">
        <f t="shared" ref="CQ5:CQ36" si="598">AG5*$H5</f>
        <v>8708.3668224553767</v>
      </c>
      <c r="CR5" s="130">
        <f t="shared" ref="CR5:CR36" si="599">AH5*$H5</f>
        <v>10072.144303837278</v>
      </c>
      <c r="CS5" s="130">
        <f t="shared" ref="CS5:CS36" si="600">AI5*$H5</f>
        <v>7443.6346330174138</v>
      </c>
      <c r="CT5" s="130">
        <f t="shared" ref="CT5:CT36" si="601">AJ5*$H5</f>
        <v>11123.548172165225</v>
      </c>
      <c r="CU5" s="130">
        <f t="shared" ref="CU5:CU36" si="602">AK5*$H5</f>
        <v>11961.623719383151</v>
      </c>
      <c r="CV5" s="130">
        <f t="shared" ref="CV5:CV36" si="603">AL5*$H5</f>
        <v>11070.21609188772</v>
      </c>
      <c r="CW5" s="130">
        <f t="shared" ref="CW5:CW36" si="604">AM5*$H5</f>
        <v>11405.446310774889</v>
      </c>
      <c r="CX5" s="130">
        <f t="shared" ref="CX5:CX36" si="605">AN5*$H5</f>
        <v>11283.544412997737</v>
      </c>
      <c r="CY5" s="130">
        <f t="shared" ref="CY5:CY36" si="606">AO5*$H5</f>
        <v>11367.351967719529</v>
      </c>
      <c r="CZ5" s="130">
        <f t="shared" ref="CZ5:CZ36" si="607">AP5*$H5</f>
        <v>12205.427514937457</v>
      </c>
      <c r="DA5" s="130">
        <f t="shared" ref="DA5:DA36" si="608">AQ5*$H5</f>
        <v>13005.408719100024</v>
      </c>
      <c r="DB5" s="130">
        <f t="shared" ref="DB5:DB36" si="609">AR5*$H5</f>
        <v>13393.971018264701</v>
      </c>
      <c r="DC5" s="130">
        <f t="shared" ref="DC5:DC36" si="610">AS5*$H5</f>
        <v>14186.333353816195</v>
      </c>
      <c r="DD5" s="130">
        <f t="shared" ref="DD5:DD36" si="611">AT5*$H5</f>
        <v>14049.193718816899</v>
      </c>
      <c r="DE5" s="130">
        <f t="shared" ref="DE5:DE36" si="612">AU5*$H5</f>
        <v>13546.348390486146</v>
      </c>
      <c r="DF5" s="130">
        <f t="shared" ref="DF5:DF36" si="613">AV5*$H5</f>
        <v>15123.454192978063</v>
      </c>
      <c r="DG5" s="130">
        <f t="shared" ref="DG5:DG36" si="614">AW5*$H5</f>
        <v>15603.442915475604</v>
      </c>
      <c r="DH5" s="130">
        <f t="shared" ref="DH5:DH36" si="615">AX5*$H5</f>
        <v>14696.797550758027</v>
      </c>
      <c r="DI5" s="130">
        <f t="shared" ref="DI5:DI36" si="616">AY5*$H5</f>
        <v>13028.265324933242</v>
      </c>
      <c r="DJ5" s="130">
        <f t="shared" ref="DJ5:DJ36" si="617">AZ5*$H5</f>
        <v>0</v>
      </c>
      <c r="DK5" s="110">
        <f t="shared" ref="DK5:DK36" si="618">CF5</f>
        <v>11748.295398273132</v>
      </c>
      <c r="DL5" s="130">
        <f t="shared" ref="DL5:DL36" si="619">SUM(DK5,CG5)</f>
        <v>22239.477475719374</v>
      </c>
      <c r="DM5" s="130">
        <f t="shared" ref="DM5:DM36" si="620">SUM(DL5,CH5)</f>
        <v>29942.153641513236</v>
      </c>
      <c r="DN5" s="130">
        <f t="shared" ref="DN5:DN36" si="621">SUM(DM5,CI5)</f>
        <v>38216.244953137502</v>
      </c>
      <c r="DO5" s="130">
        <f t="shared" ref="DO5:DO36" si="622">SUM(DN5,CJ5)</f>
        <v>47572.215607534003</v>
      </c>
      <c r="DP5" s="130">
        <f t="shared" ref="DP5:DP36" si="623">SUM(DO5,CK5)</f>
        <v>58604.337356366363</v>
      </c>
      <c r="DQ5" s="130">
        <f t="shared" ref="DQ5:DQ36" si="624">SUM(DP5,CL5)</f>
        <v>69484.081732977284</v>
      </c>
      <c r="DR5" s="130">
        <f t="shared" ref="DR5:DR36" si="625">SUM(DQ5,CM5)</f>
        <v>80249.543080422125</v>
      </c>
      <c r="DS5" s="130">
        <f t="shared" ref="DS5:DS36" si="626">SUM(DR5,CN5)</f>
        <v>91266.427092032332</v>
      </c>
      <c r="DT5" s="130">
        <f t="shared" ref="DT5:DT36" si="627">SUM(DS5,CO5)</f>
        <v>102123.31486281003</v>
      </c>
      <c r="DU5" s="130">
        <f t="shared" ref="DU5:DU36" si="628">SUM(DT5,CP5)</f>
        <v>112088.7950060923</v>
      </c>
      <c r="DV5" s="130">
        <f t="shared" ref="DV5:DV36" si="629">SUM(DU5,CQ5)</f>
        <v>120797.16182854769</v>
      </c>
      <c r="DW5" s="130">
        <f t="shared" ref="DW5:DW36" si="630">SUM(DV5,CR5)</f>
        <v>130869.30613238497</v>
      </c>
      <c r="DX5" s="130">
        <f t="shared" ref="DX5:DX36" si="631">SUM(DW5,CS5)</f>
        <v>138312.9407654024</v>
      </c>
      <c r="DY5" s="130">
        <f t="shared" ref="DY5:DY36" si="632">SUM(DX5,CT5)</f>
        <v>149436.48893756763</v>
      </c>
      <c r="DZ5" s="130">
        <f t="shared" ref="DZ5:DZ36" si="633">SUM(DY5,CU5)</f>
        <v>161398.11265695078</v>
      </c>
      <c r="EA5" s="130">
        <f t="shared" ref="EA5:EA36" si="634">SUM(DZ5,CV5)</f>
        <v>172468.32874883851</v>
      </c>
      <c r="EB5" s="130">
        <f t="shared" ref="EB5:EB36" si="635">SUM(EA5,CW5)</f>
        <v>183873.7750596134</v>
      </c>
      <c r="EC5" s="130">
        <f t="shared" ref="EC5:EC36" si="636">SUM(EB5,CX5)</f>
        <v>195157.31947261113</v>
      </c>
      <c r="ED5" s="130">
        <f t="shared" ref="ED5:ED36" si="637">SUM(EC5,CY5)</f>
        <v>206524.67144033065</v>
      </c>
      <c r="EE5" s="130">
        <f t="shared" ref="EE5:EE36" si="638">SUM(ED5,CZ5)</f>
        <v>218730.0989552681</v>
      </c>
      <c r="EF5" s="130">
        <f t="shared" ref="EF5:EF36" si="639">SUM(EE5,DA5)</f>
        <v>231735.50767436813</v>
      </c>
      <c r="EG5" s="130">
        <f t="shared" ref="EG5:EG36" si="640">SUM(EF5,DB5)</f>
        <v>245129.47869263284</v>
      </c>
      <c r="EH5" s="130">
        <f t="shared" ref="EH5:EH36" si="641">SUM(EG5,DC5)</f>
        <v>259315.81204644902</v>
      </c>
      <c r="EI5" s="130">
        <f t="shared" ref="EI5:EI36" si="642">SUM(EH5,DD5)</f>
        <v>273365.0057652659</v>
      </c>
      <c r="EJ5" s="130">
        <f t="shared" ref="EJ5:EJ36" si="643">SUM(EI5,DE5)</f>
        <v>286911.35415575205</v>
      </c>
      <c r="EK5" s="130">
        <f t="shared" ref="EK5:EK36" si="644">SUM(EJ5,DF5)</f>
        <v>302034.80834873009</v>
      </c>
      <c r="EL5" s="130">
        <f t="shared" ref="EL5:EL36" si="645">SUM(EK5,DG5)</f>
        <v>317638.25126420567</v>
      </c>
      <c r="EM5" s="130">
        <f t="shared" ref="EM5:EM36" si="646">SUM(EL5,DH5)</f>
        <v>332335.04881496367</v>
      </c>
      <c r="EN5" s="130">
        <f t="shared" ref="EN5:EN36" si="647">SUM(EM5,DI5)</f>
        <v>345363.31413989689</v>
      </c>
      <c r="EO5" s="130">
        <f t="shared" ref="EO5:EO36" si="648">SUM(EN5,DJ5)</f>
        <v>345363.31413989689</v>
      </c>
      <c r="EP5" s="130">
        <f t="shared" ref="EP5:EP36" si="649">V5*$H5*$G5</f>
        <v>10573.465858445819</v>
      </c>
      <c r="EQ5" s="130">
        <f t="shared" ref="EQ5:EQ36" si="650">W5*$H5*$G5</f>
        <v>9442.0638697016166</v>
      </c>
      <c r="ER5" s="130">
        <f t="shared" ref="ER5:ER36" si="651">X5*$H5*$G5</f>
        <v>6932.4085492144777</v>
      </c>
      <c r="ES5" s="130">
        <f t="shared" ref="ES5:ES36" si="652">Y5*$H5*$G5</f>
        <v>7446.682180461843</v>
      </c>
      <c r="ET5" s="130">
        <f t="shared" ref="ET5:ET36" si="653">Z5*$H5*$G5</f>
        <v>8420.3735889568543</v>
      </c>
      <c r="EU5" s="130">
        <f t="shared" ref="EU5:EU36" si="654">AA5*$H5*$G5</f>
        <v>9928.909573949124</v>
      </c>
      <c r="EV5" s="130">
        <f t="shared" ref="EV5:EV36" si="655">AB5*$H5*$G5</f>
        <v>9791.7699389498266</v>
      </c>
      <c r="EW5" s="130">
        <f t="shared" ref="EW5:EW36" si="656">AC5*$H5*$G5</f>
        <v>9688.9152127003545</v>
      </c>
      <c r="EX5" s="130">
        <f t="shared" ref="EX5:EX36" si="657">AD5*$H5*$G5</f>
        <v>9915.1956104491928</v>
      </c>
      <c r="EY5" s="130">
        <f t="shared" ref="EY5:EY36" si="658">AE5*$H5*$G5</f>
        <v>9771.1989936999307</v>
      </c>
      <c r="EZ5" s="130">
        <f t="shared" ref="EZ5:EZ36" si="659">AF5*$H5*$G5</f>
        <v>8968.9321289540421</v>
      </c>
      <c r="FA5" s="130">
        <f t="shared" ref="FA5:FA36" si="660">AG5*$H5*$G5</f>
        <v>7837.5301402098394</v>
      </c>
      <c r="FB5" s="130">
        <f t="shared" ref="FB5:FB36" si="661">AH5*$H5*$G5</f>
        <v>9064.9298734535514</v>
      </c>
      <c r="FC5" s="130">
        <f t="shared" ref="FC5:FC36" si="662">AI5*$H5*$G5</f>
        <v>6699.2711697156728</v>
      </c>
      <c r="FD5" s="130">
        <f t="shared" ref="FD5:FD36" si="663">AJ5*$H5*$G5</f>
        <v>10011.193354948702</v>
      </c>
      <c r="FE5" s="130">
        <f t="shared" ref="FE5:FE36" si="664">AK5*$H5*$G5</f>
        <v>10765.461347444836</v>
      </c>
      <c r="FF5" s="130">
        <f t="shared" ref="FF5:FF36" si="665">AL5*$H5*$G5</f>
        <v>9963.1944826989475</v>
      </c>
      <c r="FG5" s="130">
        <f t="shared" ref="FG5:FG36" si="666">AM5*$H5*$G5</f>
        <v>10264.901679697401</v>
      </c>
      <c r="FH5" s="130">
        <f t="shared" ref="FH5:FH36" si="667">AN5*$H5*$G5</f>
        <v>10155.189971697964</v>
      </c>
      <c r="FI5" s="130">
        <f t="shared" ref="FI5:FI36" si="668">AO5*$H5*$G5</f>
        <v>10230.616770947576</v>
      </c>
      <c r="FJ5" s="130">
        <f t="shared" ref="FJ5:FJ36" si="669">AP5*$H5*$G5</f>
        <v>10984.884763443712</v>
      </c>
      <c r="FK5" s="130">
        <f t="shared" ref="FK5:FK36" si="670">AQ5*$H5*$G5</f>
        <v>11704.867847190022</v>
      </c>
      <c r="FL5" s="130">
        <f t="shared" ref="FL5:FL36" si="671">AR5*$H5*$G5</f>
        <v>12054.573916438232</v>
      </c>
      <c r="FM5" s="130">
        <f t="shared" ref="FM5:FM36" si="672">AS5*$H5*$G5</f>
        <v>12767.700018434576</v>
      </c>
      <c r="FN5" s="130">
        <f t="shared" ref="FN5:FN36" si="673">AT5*$H5*$G5</f>
        <v>12644.27434693521</v>
      </c>
      <c r="FO5" s="130">
        <f t="shared" ref="FO5:FO36" si="674">AU5*$H5*$G5</f>
        <v>12191.713551437531</v>
      </c>
      <c r="FP5" s="130">
        <f t="shared" ref="FP5:FP36" si="675">AV5*$H5*$G5</f>
        <v>13611.108773680256</v>
      </c>
      <c r="FQ5" s="130">
        <f t="shared" ref="FQ5:FQ36" si="676">AW5*$H5*$G5</f>
        <v>14043.098623928043</v>
      </c>
      <c r="FR5" s="130">
        <f t="shared" ref="FR5:FR36" si="677">AX5*$H5*$G5</f>
        <v>13227.117795682225</v>
      </c>
      <c r="FS5" s="130">
        <f t="shared" ref="FS5:FS36" si="678">AY5*$H5*$G5</f>
        <v>11725.438792439918</v>
      </c>
      <c r="FT5" s="130">
        <f t="shared" ref="FT5:FT36" si="679">AZ5*$H5*$G5</f>
        <v>0</v>
      </c>
      <c r="FU5" s="110">
        <f t="shared" ref="FU5:FU36" si="680">EP5</f>
        <v>10573.465858445819</v>
      </c>
      <c r="FV5" s="130">
        <f t="shared" ref="FV5:FV36" si="681">SUM(FU5,EQ5)</f>
        <v>20015.529728147434</v>
      </c>
      <c r="FW5" s="130">
        <f t="shared" ref="FW5:FW36" si="682">SUM(FV5,ER5)</f>
        <v>26947.938277361911</v>
      </c>
      <c r="FX5" s="130">
        <f t="shared" ref="FX5:FX36" si="683">SUM(FW5,ES5)</f>
        <v>34394.620457823752</v>
      </c>
      <c r="FY5" s="130">
        <f t="shared" ref="FY5:FY36" si="684">SUM(FX5,ET5)</f>
        <v>42814.994046780608</v>
      </c>
      <c r="FZ5" s="130">
        <f t="shared" ref="FZ5:FZ36" si="685">SUM(FY5,EU5)</f>
        <v>52743.903620729732</v>
      </c>
      <c r="GA5" s="130">
        <f t="shared" ref="GA5:GA36" si="686">SUM(FZ5,EV5)</f>
        <v>62535.673559679562</v>
      </c>
      <c r="GB5" s="130">
        <f t="shared" ref="GB5:GB36" si="687">SUM(GA5,EW5)</f>
        <v>72224.58877237991</v>
      </c>
      <c r="GC5" s="130">
        <f t="shared" ref="GC5:GC36" si="688">SUM(GB5,EX5)</f>
        <v>82139.784382829108</v>
      </c>
      <c r="GD5" s="130">
        <f t="shared" ref="GD5:GD36" si="689">SUM(GC5,EY5)</f>
        <v>91910.983376529039</v>
      </c>
      <c r="GE5" s="130">
        <f t="shared" ref="GE5:GE36" si="690">SUM(GD5,EZ5)</f>
        <v>100879.91550548308</v>
      </c>
      <c r="GF5" s="130">
        <f t="shared" ref="GF5:GF36" si="691">SUM(GE5,FA5)</f>
        <v>108717.44564569292</v>
      </c>
      <c r="GG5" s="130">
        <f t="shared" ref="GG5:GG36" si="692">SUM(GF5,FB5)</f>
        <v>117782.37551914647</v>
      </c>
      <c r="GH5" s="130">
        <f t="shared" ref="GH5:GH36" si="693">SUM(GG5,FC5)</f>
        <v>124481.64668886215</v>
      </c>
      <c r="GI5" s="130">
        <f t="shared" ref="GI5:GI36" si="694">SUM(GH5,FD5)</f>
        <v>134492.84004381087</v>
      </c>
      <c r="GJ5" s="130">
        <f t="shared" ref="GJ5:GJ36" si="695">SUM(GI5,FE5)</f>
        <v>145258.30139125569</v>
      </c>
      <c r="GK5" s="130">
        <f t="shared" ref="GK5:GK36" si="696">SUM(GJ5,FF5)</f>
        <v>155221.49587395464</v>
      </c>
      <c r="GL5" s="130">
        <f t="shared" ref="GL5:GL36" si="697">SUM(GK5,FG5)</f>
        <v>165486.39755365203</v>
      </c>
      <c r="GM5" s="130">
        <f t="shared" ref="GM5:GM36" si="698">SUM(GL5,FH5)</f>
        <v>175641.58752534998</v>
      </c>
      <c r="GN5" s="130">
        <f t="shared" ref="GN5:GN36" si="699">SUM(GM5,FI5)</f>
        <v>185872.20429629757</v>
      </c>
      <c r="GO5" s="130">
        <f t="shared" ref="GO5:GO36" si="700">SUM(GN5,FJ5)</f>
        <v>196857.08905974129</v>
      </c>
      <c r="GP5" s="130">
        <f t="shared" ref="GP5:GP36" si="701">SUM(GO5,FK5)</f>
        <v>208561.95690693133</v>
      </c>
      <c r="GQ5" s="130">
        <f t="shared" ref="GQ5:GQ36" si="702">SUM(GP5,FL5)</f>
        <v>220616.53082336957</v>
      </c>
      <c r="GR5" s="130">
        <f t="shared" ref="GR5:GR36" si="703">SUM(GQ5,FM5)</f>
        <v>233384.23084180415</v>
      </c>
      <c r="GS5" s="130">
        <f t="shared" ref="GS5:GS36" si="704">SUM(GR5,FN5)</f>
        <v>246028.50518873936</v>
      </c>
      <c r="GT5" s="130">
        <f t="shared" ref="GT5:GT36" si="705">SUM(GS5,FO5)</f>
        <v>258220.2187401769</v>
      </c>
      <c r="GU5" s="130">
        <f t="shared" ref="GU5:GU36" si="706">SUM(GT5,FP5)</f>
        <v>271831.32751385716</v>
      </c>
      <c r="GV5" s="130">
        <f t="shared" ref="GV5:GV36" si="707">SUM(GU5,FQ5)</f>
        <v>285874.42613778519</v>
      </c>
      <c r="GW5" s="130">
        <f t="shared" ref="GW5:GW36" si="708">SUM(GV5,FR5)</f>
        <v>299101.54393346742</v>
      </c>
      <c r="GX5" s="130">
        <f t="shared" ref="GX5:GX36" si="709">SUM(GW5,FS5)</f>
        <v>310826.98272590735</v>
      </c>
      <c r="GY5" s="130">
        <f t="shared" ref="GY5:GY36" si="710">SUM(GX5,FT5)</f>
        <v>310826.98272590735</v>
      </c>
      <c r="GZ5" s="130">
        <f>($T5+$U5)/$R5*($I5-(метеостанция!B$12))/($I5-$J5)</f>
        <v>11.488851851851852</v>
      </c>
      <c r="HA5" s="130">
        <f>($T5+$U5)/$R5*($I5-(метеостанция!C$12))/($I5-$J5)</f>
        <v>10.259499999999999</v>
      </c>
      <c r="HB5" s="130">
        <f>($T5+$U5)/$R5*($I5-(метеостанция!D$12))/($I5-$J5)</f>
        <v>7.5325740740740743</v>
      </c>
      <c r="HC5" s="130">
        <f>($T5+$U5)/$R5*($I5-(метеостанция!E$12))/($I5-$J5)</f>
        <v>8.0913703703703703</v>
      </c>
      <c r="HD5" s="130">
        <f>($T5+$U5)/$R5*($I5-(метеостанция!F$12))/($I5-$J5)</f>
        <v>9.1493580246913577</v>
      </c>
      <c r="HE5" s="130">
        <f>($T5+$U5)/$R5*($I5-(метеостанция!G$12))/($I5-$J5)</f>
        <v>10.788493827160496</v>
      </c>
      <c r="HF5" s="130">
        <f>($T5+$U5)/$R5*($I5-(метеостанция!H$12))/($I5-$J5)</f>
        <v>10.639481481481482</v>
      </c>
      <c r="HG5" s="130">
        <f>($T5+$U5)/$R5*($I5-(метеостанция!I$12))/($I5-$J5)</f>
        <v>10.527722222222224</v>
      </c>
      <c r="HH5" s="130">
        <f>($T5+$U5)/$R5*($I5-(метеостанция!J$12))/($I5-$J5)</f>
        <v>10.773592592592593</v>
      </c>
      <c r="HI5" s="130">
        <f>($T5+$U5)/$R5*($I5-(метеостанция!K$12))/($I5-$J5)</f>
        <v>10.61712962962963</v>
      </c>
      <c r="HJ5" s="130">
        <f>($T5+$U5)/$R5*($I5-(метеостанция!L$12))/($I5-$J5)</f>
        <v>9.7454074074074075</v>
      </c>
      <c r="HK5" s="130">
        <f>($T5+$U5)/$R5*($I5-(метеостанция!M$12))/($I5-$J5)</f>
        <v>8.516055555555555</v>
      </c>
      <c r="HL5" s="130">
        <f>($T5+$U5)/$R5*($I5-(метеостанция!N$12))/($I5-$J5)</f>
        <v>9.8497160493827156</v>
      </c>
      <c r="HM5" s="130">
        <f>($T5+$U5)/$R5*($I5-(метеостанция!O$12))/($I5-$J5)</f>
        <v>7.2792530864197529</v>
      </c>
      <c r="HN5" s="130">
        <f>($T5+$U5)/$R5*($I5-(метеостанция!P$12))/($I5-$J5)</f>
        <v>10.877901234567902</v>
      </c>
      <c r="HO5" s="130">
        <f>($T5+$U5)/$R5*($I5-(метеостанция!Q$12))/($I5-$J5)</f>
        <v>11.697469135802468</v>
      </c>
      <c r="HP5" s="130">
        <f>($T5+$U5)/$R5*($I5-(метеостанция!R$12))/($I5-$J5)</f>
        <v>10.825746913580248</v>
      </c>
      <c r="HQ5" s="130">
        <f>($T5+$U5)/$R5*($I5-(метеостанция!S$12))/($I5-$J5)</f>
        <v>11.153574074074074</v>
      </c>
      <c r="HR5" s="130">
        <f>($T5+$U5)/$R5*($I5-(метеостанция!T$12))/($I5-$J5)</f>
        <v>11.034364197530865</v>
      </c>
      <c r="HS5" s="130">
        <f>($T5+$U5)/$R5*($I5-(метеостанция!U$12))/($I5-$J5)</f>
        <v>11.116320987654321</v>
      </c>
      <c r="HT5" s="130">
        <f>($T5+$U5)/$R5*($I5-(метеостанция!V$12))/($I5-$J5)</f>
        <v>11.935888888888888</v>
      </c>
      <c r="HU5" s="130">
        <f>($T5+$U5)/$R5*($I5-(метеостанция!W$12))/($I5-$J5)</f>
        <v>12.718203703703702</v>
      </c>
      <c r="HV5" s="130">
        <f>($T5+$U5)/$R5*($I5-(метеостанция!X$12))/($I5-$J5)</f>
        <v>13.098185185185185</v>
      </c>
      <c r="HW5" s="130">
        <f>($T5+$U5)/$R5*($I5-(метеостанция!Y$12))/($I5-$J5)</f>
        <v>13.873049382716049</v>
      </c>
      <c r="HX5" s="130">
        <f>($T5+$U5)/$R5*($I5-(метеостанция!Z$12))/($I5-$J5)</f>
        <v>13.738938271604939</v>
      </c>
      <c r="HY5" s="130">
        <f>($T5+$U5)/$R5*($I5-(метеостанция!AA$12))/($I5-$J5)</f>
        <v>13.247197530864199</v>
      </c>
      <c r="HZ5" s="130">
        <f>($T5+$U5)/$R5*($I5-(метеостанция!AB$12))/($I5-$J5)</f>
        <v>14.789475308641975</v>
      </c>
      <c r="IA5" s="130">
        <f>($T5+$U5)/$R5*($I5-(метеостанция!AC$12))/($I5-$J5)</f>
        <v>15.258864197530865</v>
      </c>
      <c r="IB5" s="130">
        <f>($T5+$U5)/$R5*($I5-(метеостанция!AD$12))/($I5-$J5)</f>
        <v>14.372240740740743</v>
      </c>
      <c r="IC5" s="130">
        <f>($T5+$U5)/$R5*($I5-(метеостанция!AE$12))/($I5-$J5)</f>
        <v>12.740555555555556</v>
      </c>
      <c r="ID5" s="130"/>
      <c r="IE5" s="131">
        <f>VLOOKUP($F5,метеостанция!$A$4:$AF$7,2,0)</f>
        <v>6.1</v>
      </c>
      <c r="IF5" s="131">
        <f>VLOOKUP($F5,метеостанция!$A$4:$AF$7,3,0)</f>
        <v>9</v>
      </c>
      <c r="IG5" s="131">
        <f>VLOOKUP($F5,метеостанция!$A$4:$AF$7,4,0)</f>
        <v>7.4</v>
      </c>
      <c r="IH5" s="131">
        <f>VLOOKUP($F5,метеостанция!$A$4:$AF$7,5,0)</f>
        <v>10.9</v>
      </c>
      <c r="II5" s="131">
        <f>VLOOKUP($F5,метеостанция!$A$4:$AF$7,6,0)</f>
        <v>12.1</v>
      </c>
      <c r="IJ5" s="131">
        <f>VLOOKUP($F5,метеостанция!$A$4:$AF$7,7,0)</f>
        <v>9.4</v>
      </c>
      <c r="IK5" s="131">
        <f>VLOOKUP($F5,метеостанция!$A$4:$AF$7,8,0)</f>
        <v>6.1</v>
      </c>
      <c r="IL5" s="131">
        <f>VLOOKUP($F5,метеостанция!$A$4:$AF$7,9,0)</f>
        <v>8.1</v>
      </c>
      <c r="IM5" s="131">
        <f>VLOOKUP($F5,метеостанция!$A$4:$AF$7,10,0)</f>
        <v>3.4</v>
      </c>
      <c r="IN5" s="131">
        <f>VLOOKUP($F5,метеостанция!$A$4:$AF$7,11,0)</f>
        <v>-1.2</v>
      </c>
      <c r="IO5" s="131">
        <f>VLOOKUP($F5,метеостанция!$A$4:$AF$7,12,0)</f>
        <v>0.4</v>
      </c>
      <c r="IP5" s="131">
        <f>VLOOKUP($F5,метеостанция!$A$4:$AF$7,13,0)</f>
        <v>3</v>
      </c>
      <c r="IQ5" s="131">
        <f>VLOOKUP($F5,метеостанция!$A$4:$AF$7,14,0)</f>
        <v>2.5</v>
      </c>
      <c r="IR5" s="131">
        <f>VLOOKUP($F5,метеостанция!$A$4:$AF$7,15,0)</f>
        <v>1.5</v>
      </c>
      <c r="IS5" s="131">
        <f>VLOOKUP($F5,метеостанция!$A$4:$AF$7,16,0)</f>
        <v>-0.4</v>
      </c>
      <c r="IT5" s="131">
        <f>VLOOKUP($F5,метеостанция!$A$4:$AF$7,17,0)</f>
        <v>-2.6</v>
      </c>
      <c r="IU5" s="131">
        <f>VLOOKUP($F5,метеостанция!$A$4:$AF$7,18,0)</f>
        <v>-3.5</v>
      </c>
      <c r="IV5" s="131">
        <f>VLOOKUP($F5,метеостанция!$A$4:$AF$7,19,0)</f>
        <v>-4.4000000000000004</v>
      </c>
      <c r="IW5" s="131">
        <f>VLOOKUP($F5,метеостанция!$A$4:$AF$7,20,0)</f>
        <v>-0.3</v>
      </c>
      <c r="IX5" s="131">
        <f>VLOOKUP($F5,метеостанция!$A$4:$AF$7,21,0)</f>
        <v>4.5</v>
      </c>
      <c r="IY5" s="131">
        <f>VLOOKUP($F5,метеостанция!$A$4:$AF$7,22,0)</f>
        <v>3.5</v>
      </c>
      <c r="IZ5" s="131">
        <f>VLOOKUP($F5,метеостанция!$A$4:$AF$7,23,0)</f>
        <v>5</v>
      </c>
      <c r="JA5" s="131">
        <f>VLOOKUP($F5,метеостанция!$A$4:$AF$7,24,0)</f>
        <v>-1.7</v>
      </c>
      <c r="JB5" s="131">
        <f>VLOOKUP($F5,метеостанция!$A$4:$AF$7,25,0)</f>
        <v>-3.7</v>
      </c>
      <c r="JC5" s="131">
        <f>VLOOKUP($F5,метеостанция!$A$4:$AF$7,26,0)</f>
        <v>0.7</v>
      </c>
      <c r="JD5" s="131">
        <f>VLOOKUP($F5,метеостанция!$A$4:$AF$7,27,0)</f>
        <v>-1.6</v>
      </c>
      <c r="JE5" s="131">
        <f>VLOOKUP($F5,метеостанция!$A$4:$AF$7,28,0)</f>
        <v>0.7</v>
      </c>
      <c r="JF5" s="131">
        <f>VLOOKUP($F5,метеостанция!$A$4:$AF$7,29,0)</f>
        <v>6.6</v>
      </c>
      <c r="JG5" s="131">
        <f>VLOOKUP($F5,метеостанция!$A$4:$AF$7,30,0)</f>
        <v>9</v>
      </c>
      <c r="JH5" s="131">
        <f>VLOOKUP($F5,метеостанция!$A$4:$AF$7,31,0)</f>
        <v>4.8</v>
      </c>
      <c r="JI5" s="131">
        <f>VLOOKUP($F5,метеостанция!$A$4:$AF$7,32,0)</f>
        <v>0</v>
      </c>
      <c r="JJ5" s="202">
        <f>VLOOKUP(D5,'Qп, Гкал'!$D$6:$O$63,2,FALSE)</f>
        <v>7.1787522690360204</v>
      </c>
      <c r="JK5" s="202">
        <f>VLOOKUP(D5,'Qп, Гкал'!$D$6:AI$64,3,FALSE)</f>
        <v>6.2754370879908299</v>
      </c>
      <c r="JL5" s="202">
        <f>VLOOKUP(D5,'Qп, Гкал'!$D$6:$AI$64,4,FALSE)</f>
        <v>6.2694659405751398</v>
      </c>
      <c r="JM5" s="202">
        <f>VLOOKUP(D5,'Qп, Гкал'!$D$6:$O$60,5,FALSE)</f>
        <v>5.9967039266265401</v>
      </c>
      <c r="JN5" s="202">
        <f>VLOOKUP(D5,'Qп, Гкал'!$D$6:$O$60,6,FALSE)</f>
        <v>5.9697143403076396</v>
      </c>
      <c r="JO5" s="202">
        <f>VLOOKUP(D5,'Qп, Гкал'!$D$6:$O$60,7,FALSE)</f>
        <v>6.2603897965032997</v>
      </c>
      <c r="JP5" s="202">
        <f>VLOOKUP(D5,'Qп, Гкал'!$D$6:$O$60,8,FALSE)</f>
        <v>6.4865768606095404</v>
      </c>
      <c r="JQ5" s="202">
        <f>VLOOKUP(D5,'Qп, Гкал'!$D$6:$O$60,9,FALSE)</f>
        <v>7.6201394860036302</v>
      </c>
      <c r="JR5" s="202">
        <f>VLOOKUP(D5,'Qп, Гкал'!$D$6:$O$60,10,FALSE)</f>
        <v>8.6306964746345702</v>
      </c>
      <c r="JS5" s="202">
        <f>VLOOKUP(D5,'Qп, Гкал'!$D$6:$O$60,11,FALSE)</f>
        <v>10.749259577720499</v>
      </c>
      <c r="JT5" s="202">
        <f>VLOOKUP(D5,'Qп, Гкал'!$D$6:$O$60,12,FALSE)</f>
        <v>10.7408999713385</v>
      </c>
      <c r="JU5" s="202">
        <f>VLOOKUP(D5,'Qп, Гкал'!$D$6:$P$60,13,FALSE)</f>
        <v>9.82468711187542</v>
      </c>
      <c r="JV5" s="202">
        <f>VLOOKUP(D5,'Qп, Гкал'!$D$6:$Q$63,14,FALSE)</f>
        <v>9.3732683672494499</v>
      </c>
      <c r="JW5" s="203">
        <f>VLOOKUP(D5,'Qп, Гкал'!$D$6:$AI$65,15,FALSE)</f>
        <v>8.9743957198815405</v>
      </c>
      <c r="JX5" s="203">
        <f>VLOOKUP(D5,'Qп, Гкал'!$D$6:$AI$65,16,FALSE)</f>
        <v>10.804194133944801</v>
      </c>
      <c r="JY5" s="203">
        <f>VLOOKUP(D5,'Qп, Гкал'!$D$6:$AI$65,17,FALSE)</f>
        <v>11.8973918028088</v>
      </c>
      <c r="JZ5" s="203">
        <f>VLOOKUP(D5,'Qп, Гкал'!$D$6:$AI$65,18,FALSE)</f>
        <v>12.2496895003344</v>
      </c>
      <c r="KA5" s="203">
        <f>VLOOKUP(D5,'Qп, Гкал'!$D$6:$AI$65,19,FALSE)</f>
        <v>12.6791344224706</v>
      </c>
      <c r="KB5" s="203">
        <f>VLOOKUP(D5,'Qп, Гкал'!$D$6:$AI$65,20,FALSE)</f>
        <v>11.2959778351008</v>
      </c>
      <c r="KC5" s="203">
        <f>VLOOKUP(D5,'Qп, Гкал'!$D$6:$AI$65,21,FALSE)</f>
        <v>9.5937231298366292</v>
      </c>
      <c r="KD5" s="203">
        <f>VLOOKUP(D5,'Qп, Гкал'!$D$6:$AI$65,22,FALSE)</f>
        <v>9.2605331040412704</v>
      </c>
      <c r="KE5" s="203">
        <f>VLOOKUP(D5,'Qп, Гкал'!$D$6:$AI$65,23,FALSE)</f>
        <v>9.4654628833476693</v>
      </c>
      <c r="KF5" s="203">
        <f>VLOOKUP(D5,'Qп, Гкал'!$D$6:$AI$65,24,FALSE)</f>
        <v>11.8176172733352</v>
      </c>
      <c r="KG5" s="203">
        <f>VLOOKUP(D5,'Qп, Гкал'!$D$6:$AI$65,25,FALSE)</f>
        <v>12.970287570459501</v>
      </c>
      <c r="KH5" s="203">
        <f>VLOOKUP(D5,'Qп, Гкал'!$D$6:$AI$65,26,FALSE)</f>
        <v>11.853444157829401</v>
      </c>
      <c r="KI5" s="203">
        <f>VLOOKUP(D5,'Qп, Гкал'!$D$6:$AI$65,27,FALSE)</f>
        <v>13.0923378236362</v>
      </c>
      <c r="KJ5" s="203">
        <f>VLOOKUP(D5,'Qп, Гкал'!$D$6:$AI$65,28,FALSE)</f>
        <v>11.6012228909907</v>
      </c>
      <c r="KK5" s="203">
        <f>VLOOKUP(D5,'Qп, Гкал'!$D$6:$AI$65,29,FALSE)</f>
        <v>8.7904843794783591</v>
      </c>
      <c r="KL5" s="203">
        <f>VLOOKUP(D5,'Qп, Гкал'!$D$6:$AI$65,30,FALSE)</f>
        <v>8.5841215247922094</v>
      </c>
      <c r="KM5" s="203">
        <f>VLOOKUP(D5,'Qп, Гкал'!$D$6:$AI$65,31,FALSE)</f>
        <v>9.6799464985191594</v>
      </c>
      <c r="KN5" s="203">
        <f>VLOOKUP(D5,'Qп, Гкал'!$D$6:$AI$65,32,FALSE)</f>
        <v>0</v>
      </c>
      <c r="KO5" s="110">
        <f>IF(JJ5="","Нет показаний",IF(JJ5&lt;=0,"Ошибка ПУ",(GZ5-JJ5*(($I5-метеостанция!B$12)/($I5-IE5)))))</f>
        <v>1.5341432197893141</v>
      </c>
      <c r="KP5" s="110">
        <f>IF(JK5="","Нет показаний",IF(JK5&lt;=0,"Ошибка ПУ",(HA5-JK5*(($I5-метеостанция!C$12)/($I5-IF5)))))</f>
        <v>0.43986719299616617</v>
      </c>
      <c r="KQ5" s="110">
        <f>IF(JL5="","Нет показаний",IF(JL5&lt;=0,"Ошибка ПУ",(HB5-JL5*(($I5-метеостанция!D$12)/($I5-IG5)))))</f>
        <v>1.2444490086757947</v>
      </c>
      <c r="KR5" s="110">
        <f>IF(JM5="","Нет показаний",IF(JM5&lt;=0,"Ошибка ПУ",(HC5-JM5*(($I5-метеостанция!E$12)/($I5-IH5)))))</f>
        <v>-0.85426213555878228</v>
      </c>
      <c r="KS5" s="110">
        <f>IF(JN5="","Нет показаний",IF(JN5&lt;=0,"Ошибка ПУ",(HD5-JN5*(($I5-метеостанция!F$12)/($I5-II5)))))</f>
        <v>-2.45002363653931</v>
      </c>
      <c r="KT5" s="110">
        <f>IF(JO5="","Нет показаний",IF(JO5&lt;=0,"Ошибка ПУ",(HE5-JO5*(($I5-метеостанция!G$12)/($I5-IJ5)))))</f>
        <v>9.8582948225613976E-2</v>
      </c>
      <c r="KU5" s="110">
        <f>IF(JP5="","Нет показаний",IF(JP5&lt;=0,"Ошибка ПУ",(HF5-JP5*(($I5-метеостанция!H$12)/($I5-IK5)))))</f>
        <v>2.3095968079649136</v>
      </c>
      <c r="KV5" s="110">
        <f>IF(JQ5="","Нет показаний",IF(JQ5&lt;=0,"Ошибка ПУ",(HG5-JQ5*(($I5-метеостанция!I$12)/($I5-IL5)))))</f>
        <v>-0.78242178378946825</v>
      </c>
      <c r="KW5" s="110">
        <f>IF(JR5="","Нет показаний",IF(JR5&lt;=0,"Ошибка ПУ",(HH5-JR5*(($I5-метеостанция!J$12)/($I5-IM5)))))</f>
        <v>1.3760119432540492</v>
      </c>
      <c r="KX5" s="110">
        <f>IF(JS5="","Нет показаний",IF(JS5&lt;=0,"Ошибка ПУ",(HI5-JS5*(($I5-метеостанция!K$12)/($I5-IN5)))))</f>
        <v>1.5854699018868761</v>
      </c>
      <c r="KY5" s="110">
        <f>IF(JT5="","Нет показаний",IF(JT5&lt;=0,"Ошибка ПУ",(HJ5-JT5*(($I5-метеостанция!L$12)/($I5-IO5)))))</f>
        <v>0.78552401294901486</v>
      </c>
      <c r="KZ5" s="110">
        <f>IF(JU5="","Нет показаний",IF(JU5&lt;=0,"Ошибка ПУ",(HK5-JU5*(($I5-метеостанция!M$12)/($I5-IP5)))))</f>
        <v>0.25898396079555219</v>
      </c>
      <c r="LA5" s="110">
        <f>IF(JV5="","Нет показаний",IF(JV5&lt;=0,"Ошибка ПУ",(HL5-JV5*(($I5-метеостанция!N$12)/($I5-IQ5)))))</f>
        <v>0.99867263402287954</v>
      </c>
      <c r="LB5" s="110">
        <f>IF(JW5="","Нет показаний",IF(JW5&lt;=0,"Ошибка ПУ",(HM5-JW5*(($I5-метеостанция!O$12)/($I5-IR5)))))</f>
        <v>1.354939155119574</v>
      </c>
      <c r="LC5" s="110">
        <f>IF(JX5="","Нет показаний",IF(JX5&lt;=0,"Ошибка ПУ",(HN5-JX5*(($I5-метеостанция!P$12)/($I5-IS5)))))</f>
        <v>1.2123844235633623</v>
      </c>
      <c r="LD5" s="110">
        <f>IF(JY5="","Нет показаний",IF(JY5&lt;=0,"Ошибка ПУ",(HO5-JY5*(($I5-метеостанция!Q$12)/($I5-IT5)))))</f>
        <v>1.366216298186421</v>
      </c>
      <c r="LE5" s="110">
        <f>IF(JZ5="","Нет показаний",IF(JZ5&lt;=0,"Ошибка ПУ",(HP5-JZ5*(($I5-метеостанция!R$12)/($I5-IU5)))))</f>
        <v>1.3583007199707353</v>
      </c>
      <c r="LF5" s="110">
        <f>IF(KA5="","Нет показаний",IF(KA5&lt;=0,"Ошибка ПУ",(HQ5-KA5*(($I5-метеостанция!S$12)/($I5-IV5)))))</f>
        <v>1.429873136349439</v>
      </c>
      <c r="LG5" s="110">
        <f>IF(KB5="","Нет показаний",IF(KB5&lt;=0,"Ошибка ПУ",(HR5-KB5*(($I5-метеостанция!T$12)/($I5-IW5)))))</f>
        <v>0.7330445092400506</v>
      </c>
      <c r="LH5" s="110">
        <f>IF(KC5="","Нет показаний",IF(KC5&lt;=0,"Ошибка ПУ",(HS5-KC5*(($I5-метеостанция!U$12)/($I5-IX5)))))</f>
        <v>-0.42709426211684764</v>
      </c>
      <c r="LI5" s="110">
        <f>IF(KD5="","Нет показаний",IF(KD5&lt;=0,"Ошибка ПУ",(HT5-KD5*(($I5-метеостанция!V$12)/($I5-IY5)))))</f>
        <v>0.69696916716607404</v>
      </c>
      <c r="LJ5" s="110">
        <f>IF(KE5="","Нет показаний",IF(KE5&lt;=0,"Ошибка ПУ",(HU5-KE5*(($I5-метеостанция!W$12)/($I5-IZ5)))))</f>
        <v>-0.74641724785835528</v>
      </c>
      <c r="LK5" s="110">
        <f>IF(KF5="","Нет показаний",IF(KF5&lt;=0,"Ошибка ПУ",(HV5-KF5*(($I5-метеостанция!X$12)/($I5-JA5)))))</f>
        <v>1.1308054809667034</v>
      </c>
      <c r="LL5" s="110">
        <f>IF(KG5="","Нет показаний",IF(KG5&lt;=0,"Ошибка ПУ",(HW5-KG5*(($I5-метеостанция!Y$12)/($I5-JB5)))))</f>
        <v>1.1353513572964342</v>
      </c>
      <c r="LM5" s="110">
        <f>IF(KH5="","Нет показаний",IF(KH5&lt;=0,"Ошибка ПУ",(HX5-KH5*(($I5-метеостанция!Z$12)/($I5-JC5)))))</f>
        <v>-0.41763622777162546</v>
      </c>
      <c r="LN5" s="110">
        <f>IF(KI5="","Нет показаний",IF(KI5&lt;=0,"Ошибка ПУ",(HY5-KI5*(($I5-метеостанция!AA$12)/($I5-JD5)))))</f>
        <v>-0.22396951220591887</v>
      </c>
      <c r="LO5" s="110">
        <f>IF(KJ5="","Нет показаний",IF(KJ5&lt;=0,"Ошибка ПУ",(HZ5-KJ5*(($I5-метеостанция!AB$12)/($I5-JE5)))))</f>
        <v>-0.12530930186096256</v>
      </c>
      <c r="LP5" s="110">
        <f>IF(KK5="","Нет показаний",IF(KK5&lt;=0,"Ошибка ПУ",(IA5-KK5*(($I5-метеостанция!AC$12)/($I5-JF5)))))</f>
        <v>-1.5348970050546562</v>
      </c>
      <c r="LQ5" s="110">
        <f>IF(KL5="","Нет показаний",IF(KL5&lt;=0,"Ошибка ПУ",(IB5-KL5*(($I5-метеостанция!AD$12)/($I5-JG5)))))</f>
        <v>-4.4445438289458146</v>
      </c>
      <c r="LR5" s="110">
        <f>IF(KM5="","Нет показаний",IF(KM5&lt;=0,"Ошибка ПУ",(IC5-KM5*(($I5-метеостанция!AE$12)/($I5-JH5)))))</f>
        <v>-0.87186920798701273</v>
      </c>
      <c r="LS5" s="110" t="str">
        <f>IF(KN5="","Нет показаний",IF(KN5&lt;=0,"Ошибка ПУ",(ID5-KN5*(($I5-метеостанция!AF$12)/($I5-JI5)))))</f>
        <v>Ошибка ПУ</v>
      </c>
      <c r="LT5" s="54">
        <f t="shared" ref="LT5:LT36" si="711">IF(JJ5="", "Нет показаний", KO5)</f>
        <v>1.5341432197893141</v>
      </c>
      <c r="LU5" s="54">
        <f t="shared" ref="LU5:LU36" si="712">IF(JK5&lt;0, "Ошибка ПУ", IF(JK5="", "Нет показаний", SUM(LT5,KP5)))</f>
        <v>1.9740104127854803</v>
      </c>
      <c r="LV5" s="54">
        <f t="shared" ref="LV5:LV36" si="713">IF(JL5&lt;0, "Ошибка ПУ", IF(JL5="", "Нет показаний", SUM(LU5,KQ5)))</f>
        <v>3.2184594214612749</v>
      </c>
      <c r="LW5" s="54">
        <f t="shared" ref="LW5:LW36" si="714">IF(JM5&lt;0, "Ошибка ПУ", IF(JM5="", "Нет показаний", SUM(LV5,KR5)))</f>
        <v>2.3641972859024927</v>
      </c>
      <c r="LX5" s="54">
        <f t="shared" ref="LX5:LX36" si="715">IF(JN5&lt;0, "Ошибка ПУ", IF(JN5="", "Нет показаний", SUM(LW5,KS5)))</f>
        <v>-8.5826350636817317E-2</v>
      </c>
      <c r="LY5" s="54">
        <f t="shared" ref="LY5:LY36" si="716">IF(JO5&lt;0, "Ошибка ПУ", IF(JO5="", "Нет показаний", SUM(LX5,KT5)))</f>
        <v>1.2756597588796659E-2</v>
      </c>
      <c r="LZ5" s="54">
        <f t="shared" ref="LZ5:LZ36" si="717">IF(JP5&lt;0, "Ошибка ПУ", IF(JP5="", "Нет показаний", SUM(LY5,KU5)))</f>
        <v>2.3223534055537103</v>
      </c>
      <c r="MA5" s="54">
        <f t="shared" ref="MA5:MA36" si="718">IF(JQ5&lt;0, "Ошибка ПУ", IF(JQ5="", "Нет показаний", SUM(LZ5,KV5)))</f>
        <v>1.539931621764242</v>
      </c>
      <c r="MB5" s="54">
        <f t="shared" ref="MB5:MB36" si="719">IF(JR5&lt;0, "Ошибка ПУ", IF(JR5="", "Нет показаний", SUM(MA5,KW5)))</f>
        <v>2.9159435650182912</v>
      </c>
      <c r="MC5" s="54">
        <f t="shared" ref="MC5:MC36" si="720">IF(JS5&lt;0, "Ошибка ПУ", IF(JS5="", "Нет показаний", SUM(MB5,KX5)))</f>
        <v>4.5014134669051673</v>
      </c>
      <c r="MD5" s="54">
        <f t="shared" ref="MD5:MD36" si="721">IF(JT5&lt;0, "Ошибка ПУ", IF(JT5="", "Нет показаний", SUM(MC5,KY5)))</f>
        <v>5.2869374798541822</v>
      </c>
      <c r="ME5" s="54">
        <f t="shared" ref="ME5:ME36" si="722">IF(JU5&lt;0, "Ошибка ПУ", IF(JU5="", "Нет показаний", SUM(MD5,KZ5)))</f>
        <v>5.5459214406497344</v>
      </c>
      <c r="MF5" s="54">
        <f t="shared" ref="MF5:MF36" si="723">IF(JV5&lt;0, "Ошибка ПУ", IF(JV5="", "Нет показаний", SUM(ME5,LA5)))</f>
        <v>6.5445940746726139</v>
      </c>
      <c r="MG5" s="54">
        <f t="shared" ref="MG5:MG36" si="724">IF(JW5&lt;0, "Ошибка ПУ", IF(JW5="", "Нет показаний", SUM(MF5,LB5)))</f>
        <v>7.8995332297921879</v>
      </c>
      <c r="MH5" s="54">
        <f t="shared" ref="MH5:MH36" si="725">IF(JX5&lt;0, "Ошибка ПУ", IF(JX5="", "Нет показаний", SUM(MG5,LC5)))</f>
        <v>9.111917653355551</v>
      </c>
      <c r="MI5" s="54">
        <f t="shared" ref="MI5:MI36" si="726">IF(JY5&lt;0, "Ошибка ПУ", IF(JY5="", "Нет показаний", SUM(MH5,LD5)))</f>
        <v>10.478133951541972</v>
      </c>
      <c r="MJ5" s="54">
        <f t="shared" ref="MJ5:MJ36" si="727">IF(JZ5&lt;0, "Ошибка ПУ", IF(JZ5="", "Нет показаний", SUM(MI5,LE5)))</f>
        <v>11.836434671512707</v>
      </c>
      <c r="MK5" s="54">
        <f t="shared" ref="MK5:MK36" si="728">IF(KA5&lt;0, "Ошибка ПУ", IF(KA5="", "Нет показаний", SUM(MJ5,LF5)))</f>
        <v>13.266307807862146</v>
      </c>
      <c r="ML5" s="54">
        <f t="shared" ref="ML5:ML36" si="729">IF(KB5&lt;0, "Ошибка ПУ", IF(KB5="", "Нет показаний", SUM(MK5,LG5)))</f>
        <v>13.999352317102197</v>
      </c>
      <c r="MM5" s="54">
        <f t="shared" ref="MM5:MM36" si="730">IF(KC5&lt;0, "Ошибка ПУ", IF(KC5="", "Нет показаний", SUM(ML5,LH5)))</f>
        <v>13.572258054985349</v>
      </c>
      <c r="MN5" s="54">
        <f t="shared" ref="MN5:MN36" si="731">IF(KD5&lt;0, "Ошибка ПУ", IF(KD5="", "Нет показаний", SUM(MM5,LI5)))</f>
        <v>14.269227222151423</v>
      </c>
      <c r="MO5" s="54">
        <f t="shared" ref="MO5:MO36" si="732">IF(KE5&lt;0, "Ошибка ПУ", IF(KE5="", "Нет показаний", SUM(MN5,LJ5)))</f>
        <v>13.522809974293068</v>
      </c>
      <c r="MP5" s="54">
        <f t="shared" ref="MP5:MP36" si="733">IF(KF5&lt;0, "Ошибка ПУ", IF(KF5="", "Нет показаний", SUM(MO5,LK5)))</f>
        <v>14.653615455259771</v>
      </c>
      <c r="MQ5" s="54">
        <f t="shared" ref="MQ5:MQ36" si="734">IF(KG5&lt;0, "Ошибка ПУ", IF(KG5="", "Нет показаний", SUM(MP5,LL5)))</f>
        <v>15.788966812556206</v>
      </c>
      <c r="MR5" s="54">
        <f t="shared" ref="MR5:MR36" si="735">IF(KH5&lt;0, "Ошибка ПУ", IF(KH5="", "Нет показаний", SUM(MQ5,LM5)))</f>
        <v>15.37133058478458</v>
      </c>
      <c r="MS5" s="54">
        <f t="shared" ref="MS5:MS36" si="736">IF(KI5&lt;0, "Ошибка ПУ", IF(KI5="", "Нет показаний", SUM(MR5,LN5)))</f>
        <v>15.147361072578661</v>
      </c>
      <c r="MT5" s="54">
        <f t="shared" ref="MT5:MT36" si="737">IF(KJ5&lt;0, "Ошибка ПУ", IF(KJ5="", "Нет показаний", SUM(MS5,LO5)))</f>
        <v>15.022051770717699</v>
      </c>
      <c r="MU5" s="54">
        <f t="shared" ref="MU5:MU36" si="738">IF(KK5&lt;0, "Ошибка ПУ", IF(KK5="", "Нет показаний", SUM(MT5,LP5)))</f>
        <v>13.487154765663043</v>
      </c>
      <c r="MV5" s="54">
        <f t="shared" ref="MV5:MV36" si="739">IF(KL5&lt;0, "Ошибка ПУ", IF(KL5="", "Нет показаний", SUM(MU5,LQ5)))</f>
        <v>9.042610936717228</v>
      </c>
      <c r="MW5" s="54">
        <f t="shared" ref="MW5:MW36" si="740">IF(KM5&lt;0, "Ошибка ПУ", IF(KM5="", "Нет показаний", SUM(MV5,LR5)))</f>
        <v>8.1707417287302153</v>
      </c>
      <c r="MX5" s="54">
        <f t="shared" ref="MX5:MX36" si="741">IF(KN5&lt;0, "Ошибка ПУ", IF(KN5="", "Нет показаний", SUM(MW5,LS5)))</f>
        <v>8.1707417287302153</v>
      </c>
      <c r="MY5" s="53">
        <f t="shared" ref="MY5:MY36" si="742">KO5*$H5</f>
        <v>3004.1592529914351</v>
      </c>
      <c r="MZ5" s="53">
        <f t="shared" ref="MZ5:MZ36" si="743">KP5*$H5</f>
        <v>861.34793732509263</v>
      </c>
      <c r="NA5" s="53">
        <f t="shared" ref="NA5:NA36" si="744">KQ5*$H5</f>
        <v>2436.8800487889412</v>
      </c>
      <c r="NB5" s="53">
        <f t="shared" ref="NB5:NB36" si="745">KR5*$H5</f>
        <v>-1672.8161138512075</v>
      </c>
      <c r="NC5" s="53">
        <f t="shared" ref="NC5:NC36" si="746">KS5*$H5</f>
        <v>-4797.6362850712767</v>
      </c>
      <c r="ND5" s="53">
        <f t="shared" ref="ND5:ND36" si="747">KT5*$H5</f>
        <v>193.04512921539728</v>
      </c>
      <c r="NE5" s="53">
        <f t="shared" ref="NE5:NE36" si="748">KU5*$H5</f>
        <v>4522.6524693568936</v>
      </c>
      <c r="NF5" s="53">
        <f t="shared" ref="NF5:NF36" si="749">KV5*$H5</f>
        <v>-1532.1383370165368</v>
      </c>
      <c r="NG5" s="53">
        <f t="shared" ref="NG5:NG36" si="750">KW5*$H5</f>
        <v>2694.5065872800792</v>
      </c>
      <c r="NH5" s="53">
        <f t="shared" ref="NH5:NH36" si="751">KX5*$H5</f>
        <v>3104.667161874881</v>
      </c>
      <c r="NI5" s="53">
        <f t="shared" ref="NI5:NI36" si="752">KY5*$H5</f>
        <v>1538.2131221567608</v>
      </c>
      <c r="NJ5" s="53">
        <f t="shared" ref="NJ5:NJ36" si="753">KZ5*$H5</f>
        <v>507.14239202985033</v>
      </c>
      <c r="NK5" s="53">
        <f t="shared" ref="NK5:NK36" si="754">LA5*$H5</f>
        <v>1955.6007519436027</v>
      </c>
      <c r="NL5" s="53">
        <f t="shared" ref="NL5:NL36" si="755">LB5*$H5</f>
        <v>2653.2418535551496</v>
      </c>
      <c r="NM5" s="53">
        <f t="shared" ref="NM5:NM36" si="756">LC5*$H5</f>
        <v>2374.0911782217763</v>
      </c>
      <c r="NN5" s="53">
        <f t="shared" ref="NN5:NN36" si="757">LD5*$H5</f>
        <v>2675.3247551086497</v>
      </c>
      <c r="NO5" s="53">
        <f t="shared" ref="NO5:NO36" si="758">LE5*$H5</f>
        <v>2659.8244698466938</v>
      </c>
      <c r="NP5" s="53">
        <f t="shared" ref="NP5:NP36" si="759">LF5*$H5</f>
        <v>2799.9775755994715</v>
      </c>
      <c r="NQ5" s="53">
        <f t="shared" ref="NQ5:NQ36" si="760">LG5*$H5</f>
        <v>1435.4477579938671</v>
      </c>
      <c r="NR5" s="53">
        <f t="shared" ref="NR5:NR36" si="761">LH5*$H5</f>
        <v>-836.33598407721104</v>
      </c>
      <c r="NS5" s="53">
        <f t="shared" ref="NS5:NS36" si="762">LI5*$H5</f>
        <v>1364.8050231446061</v>
      </c>
      <c r="NT5" s="53">
        <f t="shared" ref="NT5:NT36" si="763">LJ5*$H5</f>
        <v>-1461.6342547562313</v>
      </c>
      <c r="NU5" s="53">
        <f t="shared" ref="NU5:NU36" si="764">LK5*$H5</f>
        <v>2214.3432928289985</v>
      </c>
      <c r="NV5" s="53">
        <f t="shared" ref="NV5:NV36" si="765">LL5*$H5</f>
        <v>2223.2450278578776</v>
      </c>
      <c r="NW5" s="53">
        <f t="shared" ref="NW5:NW36" si="766">LM5*$H5</f>
        <v>-817.815261222397</v>
      </c>
      <c r="NX5" s="53">
        <f t="shared" ref="NX5:NX36" si="767">LN5*$H5</f>
        <v>-438.57709880163037</v>
      </c>
      <c r="NY5" s="53">
        <f t="shared" ref="NY5:NY36" si="768">LO5*$H5</f>
        <v>-245.3806749041369</v>
      </c>
      <c r="NZ5" s="53">
        <f t="shared" ref="NZ5:NZ36" si="769">LP5*$H5</f>
        <v>-3005.6353152980278</v>
      </c>
      <c r="OA5" s="53">
        <f t="shared" ref="OA5:OA36" si="770">LQ5*$H5</f>
        <v>-8703.3057258416939</v>
      </c>
      <c r="OB5" s="53">
        <f t="shared" ref="OB5:OB36" si="771">LR5*$H5</f>
        <v>-1707.2942830801683</v>
      </c>
      <c r="OC5" s="53" t="e">
        <f t="shared" ref="OC5:OC36" si="772">LS5*$H5</f>
        <v>#VALUE!</v>
      </c>
      <c r="OD5" s="53">
        <f t="shared" ref="OD5:OD36" si="773">MY5</f>
        <v>3004.1592529914351</v>
      </c>
      <c r="OE5" s="53">
        <f t="shared" ref="OE5:OE36" si="774">SUM(MY5,MZ5)</f>
        <v>3865.5071903165276</v>
      </c>
      <c r="OF5" s="53">
        <f t="shared" ref="OF5:OF36" si="775">SUM(OE5,NA5)</f>
        <v>6302.3872391054683</v>
      </c>
      <c r="OG5" s="53">
        <f t="shared" ref="OG5:OG36" si="776">SUM(OF5,NB5)</f>
        <v>4629.5711252542606</v>
      </c>
      <c r="OH5" s="53">
        <f t="shared" ref="OH5:OH36" si="777">SUM(OG5,NC5)</f>
        <v>-168.06515981701614</v>
      </c>
      <c r="OI5" s="53">
        <f t="shared" ref="OI5:OI36" si="778">SUM(OH5,ND5)</f>
        <v>24.979969398381144</v>
      </c>
      <c r="OJ5" s="53">
        <f t="shared" ref="OJ5:OJ36" si="779">SUM(OI5,NE5)</f>
        <v>4547.632438755275</v>
      </c>
      <c r="OK5" s="53">
        <f t="shared" ref="OK5:OK36" si="780">SUM(OJ5,NF5)</f>
        <v>3015.4941017387382</v>
      </c>
      <c r="OL5" s="53">
        <f t="shared" ref="OL5:OL36" si="781">SUM(OK5,NG5)</f>
        <v>5710.0006890188179</v>
      </c>
      <c r="OM5" s="53">
        <f t="shared" ref="OM5:OM36" si="782">SUM(OL5,NH5)</f>
        <v>8814.6678508936984</v>
      </c>
      <c r="ON5" s="53">
        <f t="shared" ref="ON5:ON36" si="783">SUM(OM5,NI5)</f>
        <v>10352.88097305046</v>
      </c>
      <c r="OO5" s="53">
        <f t="shared" ref="OO5:OO36" si="784">SUM(ON5,NJ5)</f>
        <v>10860.023365080311</v>
      </c>
      <c r="OP5" s="53">
        <f t="shared" ref="OP5:OP36" si="785">SUM(OO5,NK5)</f>
        <v>12815.624117023914</v>
      </c>
      <c r="OQ5" s="53">
        <f t="shared" ref="OQ5:OQ36" si="786">SUM(OP5,NL5)</f>
        <v>15468.865970579063</v>
      </c>
      <c r="OR5" s="53">
        <f t="shared" ref="OR5:OR36" si="787">SUM(OQ5,NM5)</f>
        <v>17842.957148800841</v>
      </c>
      <c r="OS5" s="53">
        <f t="shared" ref="OS5:OS36" si="788">SUM(OR5,NN5)</f>
        <v>20518.28190390949</v>
      </c>
      <c r="OT5" s="53">
        <f t="shared" ref="OT5:OT36" si="789">SUM(OS5,NO5)</f>
        <v>23178.106373756185</v>
      </c>
      <c r="OU5" s="53">
        <f t="shared" ref="OU5:OU36" si="790">SUM(OT5,NP5)</f>
        <v>25978.083949355656</v>
      </c>
      <c r="OV5" s="53">
        <f t="shared" ref="OV5:OV36" si="791">SUM(OU5,NQ5)</f>
        <v>27413.531707349524</v>
      </c>
      <c r="OW5" s="53">
        <f t="shared" ref="OW5:OW36" si="792">SUM(OV5,NR5)</f>
        <v>26577.195723272314</v>
      </c>
      <c r="OX5" s="53">
        <f t="shared" ref="OX5:OX36" si="793">SUM(OW5,NS5)</f>
        <v>27942.000746416921</v>
      </c>
      <c r="OY5" s="53">
        <f t="shared" ref="OY5:OY36" si="794">SUM(OX5,NT5)</f>
        <v>26480.36649166069</v>
      </c>
      <c r="OZ5" s="53">
        <f t="shared" ref="OZ5:OZ36" si="795">SUM(OY5,NU5)</f>
        <v>28694.709784489689</v>
      </c>
      <c r="PA5" s="53">
        <f t="shared" ref="PA5:PA36" si="796">SUM(OZ5,NV5)</f>
        <v>30917.954812347565</v>
      </c>
      <c r="PB5" s="53">
        <f t="shared" ref="PB5:PB36" si="797">SUM(PA5,NW5)</f>
        <v>30100.139551125169</v>
      </c>
      <c r="PC5" s="53">
        <f t="shared" ref="PC5:PC36" si="798">SUM(PB5,NX5)</f>
        <v>29661.562452323538</v>
      </c>
      <c r="PD5" s="53">
        <f t="shared" ref="PD5:PD36" si="799">SUM(PC5,NY5)</f>
        <v>29416.181777419402</v>
      </c>
      <c r="PE5" s="53">
        <f t="shared" ref="PE5:PE36" si="800">SUM(PD5,NZ5)</f>
        <v>26410.546462121376</v>
      </c>
      <c r="PF5" s="53">
        <f t="shared" ref="PF5:PF36" si="801">SUM(PE5,OA5)</f>
        <v>17707.24073627968</v>
      </c>
      <c r="PG5" s="53">
        <f t="shared" ref="PG5:PG36" si="802">SUM(PF5,OB5)</f>
        <v>15999.946453199513</v>
      </c>
      <c r="PH5" s="53" t="e">
        <f t="shared" ref="PH5:PH36" si="803">SUM(PG5,OC5)</f>
        <v>#VALUE!</v>
      </c>
      <c r="PI5" s="111">
        <f t="shared" ref="PI5:PR6" si="804">IF(MY5*$G5&lt;0, 0, MY5*$G5)</f>
        <v>2703.7433276922916</v>
      </c>
      <c r="PJ5" s="111">
        <f t="shared" si="804"/>
        <v>775.21314359258338</v>
      </c>
      <c r="PK5" s="111">
        <f t="shared" si="804"/>
        <v>2193.1920439100472</v>
      </c>
      <c r="PL5" s="111">
        <f t="shared" si="804"/>
        <v>0</v>
      </c>
      <c r="PM5" s="111">
        <f t="shared" si="804"/>
        <v>0</v>
      </c>
      <c r="PN5" s="111">
        <f t="shared" si="804"/>
        <v>173.74061629385756</v>
      </c>
      <c r="PO5" s="111">
        <f t="shared" si="804"/>
        <v>4070.3872224212041</v>
      </c>
      <c r="PP5" s="111">
        <f t="shared" si="804"/>
        <v>0</v>
      </c>
      <c r="PQ5" s="111">
        <f t="shared" si="804"/>
        <v>2425.0559285520712</v>
      </c>
      <c r="PR5" s="111">
        <f t="shared" si="804"/>
        <v>2794.2004456873929</v>
      </c>
      <c r="PS5" s="111">
        <f t="shared" ref="PS5:QB6" si="805">IF(NI5*$G5&lt;0, 0, NI5*$G5)</f>
        <v>1384.3918099410848</v>
      </c>
      <c r="PT5" s="111">
        <f t="shared" si="805"/>
        <v>456.4281528268653</v>
      </c>
      <c r="PU5" s="111">
        <f t="shared" si="805"/>
        <v>1760.0406767492425</v>
      </c>
      <c r="PV5" s="111">
        <f t="shared" si="805"/>
        <v>2387.9176681996346</v>
      </c>
      <c r="PW5" s="111">
        <f t="shared" si="805"/>
        <v>2136.6820603995989</v>
      </c>
      <c r="PX5" s="111">
        <f t="shared" si="805"/>
        <v>2407.7922795977847</v>
      </c>
      <c r="PY5" s="111">
        <f t="shared" si="805"/>
        <v>2393.8420228620244</v>
      </c>
      <c r="PZ5" s="111">
        <f t="shared" si="805"/>
        <v>2519.9798180395246</v>
      </c>
      <c r="QA5" s="111">
        <f t="shared" si="805"/>
        <v>1291.9029821944805</v>
      </c>
      <c r="QB5" s="111">
        <f t="shared" si="805"/>
        <v>0</v>
      </c>
      <c r="QC5" s="111">
        <f t="shared" ref="QC5:QL6" si="806">IF(NS5*$G5&lt;0, 0, NS5*$G5)</f>
        <v>1228.3245208301455</v>
      </c>
      <c r="QD5" s="111">
        <f t="shared" si="806"/>
        <v>0</v>
      </c>
      <c r="QE5" s="111">
        <f t="shared" si="806"/>
        <v>1992.9089635460987</v>
      </c>
      <c r="QF5" s="111">
        <f t="shared" si="806"/>
        <v>2000.92052507209</v>
      </c>
      <c r="QG5" s="111">
        <f t="shared" si="806"/>
        <v>0</v>
      </c>
      <c r="QH5" s="111">
        <f t="shared" si="806"/>
        <v>0</v>
      </c>
      <c r="QI5" s="111">
        <f t="shared" si="806"/>
        <v>0</v>
      </c>
      <c r="QJ5" s="111">
        <f t="shared" si="806"/>
        <v>0</v>
      </c>
      <c r="QK5" s="111">
        <f t="shared" si="806"/>
        <v>0</v>
      </c>
      <c r="QL5" s="111">
        <f t="shared" si="806"/>
        <v>0</v>
      </c>
      <c r="QM5" s="111" t="e">
        <f t="shared" ref="QM5:QM6" si="807">IF(OC5*$G5&lt;0, 0, OC5*$G5)</f>
        <v>#VALUE!</v>
      </c>
      <c r="QN5" s="54">
        <f t="shared" ref="QN5:QN36" si="808">IF(PI5&lt;0,0, PI5)</f>
        <v>2703.7433276922916</v>
      </c>
      <c r="QO5" s="53">
        <f t="shared" ref="QO5:QO36" si="809">IF(SUM(QN5,PJ5)&lt;0, 0, SUM(QN5,PJ5))</f>
        <v>3478.9564712848751</v>
      </c>
      <c r="QP5" s="53">
        <f t="shared" ref="QP5:QP36" si="810">IF(SUM(QO5,PK5)&lt;0, 0, SUM(QO5,PK5))</f>
        <v>5672.1485151949219</v>
      </c>
      <c r="QQ5" s="53">
        <f t="shared" ref="QQ5:QQ36" si="811">IF(SUM(QP5,PL5)&lt;0, 0, SUM(QP5,PL5))</f>
        <v>5672.1485151949219</v>
      </c>
      <c r="QR5" s="53">
        <f t="shared" ref="QR5:QR36" si="812">IF(SUM(QQ5,PM5)&lt;0, 0, SUM(QQ5,PM5))</f>
        <v>5672.1485151949219</v>
      </c>
      <c r="QS5" s="53">
        <f t="shared" ref="QS5:QS36" si="813">IF(SUM(QR5,PN5)&lt;0, 0, SUM(QR5,PN5))</f>
        <v>5845.8891314887796</v>
      </c>
      <c r="QT5" s="53">
        <f t="shared" ref="QT5:QT36" si="814">IF(SUM(QS5,PO5)&lt;0, 0, SUM(QS5,PO5))</f>
        <v>9916.2763539099833</v>
      </c>
      <c r="QU5" s="53">
        <f t="shared" ref="QU5:QU36" si="815">IF(SUM(QT5,PP5)&lt;0, 0, SUM(QT5,PP5))</f>
        <v>9916.2763539099833</v>
      </c>
      <c r="QV5" s="53">
        <f t="shared" ref="QV5:QV36" si="816">IF(SUM(QU5,PQ5)&lt;0, 0, SUM(QU5,PQ5))</f>
        <v>12341.332282462055</v>
      </c>
      <c r="QW5" s="53">
        <f t="shared" ref="QW5:QW36" si="817">IF(SUM(QV5,PR5)&lt;0, 0, SUM(QV5,PR5))</f>
        <v>15135.532728149448</v>
      </c>
      <c r="QX5" s="53">
        <f t="shared" ref="QX5:QX36" si="818">IF(SUM(QW5,PS5)&lt;0, 0, SUM(QW5,PS5))</f>
        <v>16519.924538090534</v>
      </c>
      <c r="QY5" s="53">
        <f t="shared" ref="QY5:QY36" si="819">IF(SUM(QX5,PT5)&lt;0, 0, SUM(QX5,PT5))</f>
        <v>16976.3526909174</v>
      </c>
      <c r="QZ5" s="53">
        <f t="shared" ref="QZ5:QZ36" si="820">IF(SUM(QY5,PU5)&lt;0, 0, SUM(QY5,PU5))</f>
        <v>18736.393367666642</v>
      </c>
      <c r="RA5" s="53">
        <f t="shared" ref="RA5:RA36" si="821">IF(SUM(QZ5,PV5)&lt;0, 0, SUM(QZ5,PV5))</f>
        <v>21124.311035866278</v>
      </c>
      <c r="RB5" s="53">
        <f t="shared" ref="RB5:RB36" si="822">IF(SUM(RA5,PW5)&lt;0, 0, SUM(RA5,PW5))</f>
        <v>23260.993096265876</v>
      </c>
      <c r="RC5" s="53">
        <f t="shared" ref="RC5:RC36" si="823">IF(SUM(RB5,PX5)&lt;0, 0, SUM(RB5,PX5))</f>
        <v>25668.785375863663</v>
      </c>
      <c r="RD5" s="53">
        <f t="shared" ref="RD5:RD36" si="824">IF(SUM(RC5,PY5)&lt;0, 0, SUM(RC5,PY5))</f>
        <v>28062.627398725686</v>
      </c>
      <c r="RE5" s="53">
        <f t="shared" ref="RE5:RE36" si="825">IF(SUM(RD5,PZ5)&lt;0, 0, SUM(RD5,PZ5))</f>
        <v>30582.607216765209</v>
      </c>
      <c r="RF5" s="53">
        <f t="shared" ref="RF5:RF36" si="826">IF(SUM(RE5,QA5)&lt;0, 0, SUM(RE5,QA5))</f>
        <v>31874.510198959688</v>
      </c>
      <c r="RG5" s="53">
        <f t="shared" ref="RG5:RG36" si="827">IF(SUM(RF5,QB5)&lt;0, 0, SUM(RF5,QB5))</f>
        <v>31874.510198959688</v>
      </c>
      <c r="RH5" s="53">
        <f t="shared" ref="RH5:RH36" si="828">IF(SUM(RG5,QC5)&lt;0, 0, SUM(RG5,QC5))</f>
        <v>33102.834719789833</v>
      </c>
      <c r="RI5" s="53">
        <f t="shared" ref="RI5:RI36" si="829">IF(SUM(RH5,QD5)&lt;0, 0, SUM(RH5,QD5))</f>
        <v>33102.834719789833</v>
      </c>
      <c r="RJ5" s="53">
        <f t="shared" ref="RJ5:RJ36" si="830">IF(SUM(RI5,QE5)&lt;0, 0, SUM(RI5,QE5))</f>
        <v>35095.743683335932</v>
      </c>
      <c r="RK5" s="53">
        <f t="shared" ref="RK5:RK36" si="831">IF(SUM(RJ5,QF5)&lt;0, 0, SUM(RJ5,QF5))</f>
        <v>37096.664208408023</v>
      </c>
      <c r="RL5" s="53">
        <f t="shared" ref="RL5:RL36" si="832">IF(SUM(RK5,QG5)&lt;0, 0, SUM(RK5,QG5))</f>
        <v>37096.664208408023</v>
      </c>
      <c r="RM5" s="53">
        <f t="shared" ref="RM5:RM36" si="833">IF(SUM(RL5,QH5)&lt;0, 0, SUM(RL5,QH5))</f>
        <v>37096.664208408023</v>
      </c>
      <c r="RN5" s="53">
        <f t="shared" ref="RN5:RN36" si="834">IF(SUM(RM5,QI5)&lt;0, 0, SUM(RM5,QI5))</f>
        <v>37096.664208408023</v>
      </c>
      <c r="RO5" s="53">
        <f t="shared" ref="RO5:RO36" si="835">IF(SUM(RN5,QJ5)&lt;0, 0, SUM(RN5,QJ5))</f>
        <v>37096.664208408023</v>
      </c>
      <c r="RP5" s="53">
        <f t="shared" ref="RP5:RP36" si="836">IF(SUM(RO5,QK5)&lt;0, 0, SUM(RO5,QK5))</f>
        <v>37096.664208408023</v>
      </c>
      <c r="RQ5" s="53">
        <f t="shared" ref="RQ5:RQ36" si="837">IF(SUM(RP5,QL5)&lt;0, 0, SUM(RP5,QL5))</f>
        <v>37096.664208408023</v>
      </c>
      <c r="RR5" s="53" t="e">
        <f t="shared" ref="RR5:RR36" si="838">IF(SUM(RQ5,QM5)&lt;0, 0, SUM(RQ5,QM5))</f>
        <v>#VALUE!</v>
      </c>
      <c r="RS5" s="111">
        <f t="shared" ref="RS5:RS36" si="839">QN5-FU5</f>
        <v>-7869.7225307535282</v>
      </c>
      <c r="RT5" s="111">
        <f t="shared" ref="RT5:RT36" si="840">QO5-FV5</f>
        <v>-16536.573256862561</v>
      </c>
      <c r="RU5" s="111">
        <f t="shared" ref="RU5:RU36" si="841">QP5-FW5</f>
        <v>-21275.789762166991</v>
      </c>
      <c r="RV5" s="111">
        <f t="shared" ref="RV5:RV36" si="842">QQ5-FX5</f>
        <v>-28722.471942628828</v>
      </c>
      <c r="RW5" s="111">
        <f t="shared" ref="RW5:RW36" si="843">QR5-FY5</f>
        <v>-37142.845531585685</v>
      </c>
      <c r="RX5" s="111">
        <f t="shared" ref="RX5:RX36" si="844">QS5-FZ5</f>
        <v>-46898.014489240952</v>
      </c>
      <c r="RY5" s="111">
        <f t="shared" ref="RY5:RY36" si="845">QT5-GA5</f>
        <v>-52619.397205769579</v>
      </c>
      <c r="RZ5" s="111">
        <f t="shared" ref="RZ5:RZ36" si="846">QU5-GB5</f>
        <v>-62308.312418469926</v>
      </c>
      <c r="SA5" s="111">
        <f t="shared" ref="SA5:SA36" si="847">QV5-GC5</f>
        <v>-69798.452100367052</v>
      </c>
      <c r="SB5" s="111">
        <f t="shared" ref="SB5:SB36" si="848">QW5-GD5</f>
        <v>-76775.450648379585</v>
      </c>
      <c r="SC5" s="111">
        <f t="shared" ref="SC5:SC36" si="849">QX5-GE5</f>
        <v>-84359.990967392543</v>
      </c>
      <c r="SD5" s="111">
        <f t="shared" ref="SD5:SD36" si="850">QY5-GF5</f>
        <v>-91741.092954775522</v>
      </c>
      <c r="SE5" s="111">
        <f t="shared" ref="SE5:SE36" si="851">QZ5-GG5</f>
        <v>-99045.982151479839</v>
      </c>
      <c r="SF5" s="111">
        <f t="shared" ref="SF5:SF36" si="852">RA5-GH5</f>
        <v>-103357.33565299587</v>
      </c>
      <c r="SG5" s="111">
        <f t="shared" ref="SG5:SG36" si="853">RB5-GI5</f>
        <v>-111231.84694754498</v>
      </c>
      <c r="SH5" s="111">
        <f t="shared" ref="SH5:SH36" si="854">RC5-GJ5</f>
        <v>-119589.51601539203</v>
      </c>
      <c r="SI5" s="111">
        <f t="shared" ref="SI5:SI36" si="855">RD5-GK5</f>
        <v>-127158.86847522896</v>
      </c>
      <c r="SJ5" s="111">
        <f t="shared" ref="SJ5:SJ36" si="856">RE5-GL5</f>
        <v>-134903.79033688683</v>
      </c>
      <c r="SK5" s="111">
        <f t="shared" ref="SK5:SK36" si="857">RF5-GM5</f>
        <v>-143767.07732639031</v>
      </c>
      <c r="SL5" s="111">
        <f t="shared" ref="SL5:SL36" si="858">RG5-GN5</f>
        <v>-153997.6940973379</v>
      </c>
      <c r="SM5" s="111">
        <f t="shared" ref="SM5:SM36" si="859">RH5-GO5</f>
        <v>-163754.25433995147</v>
      </c>
      <c r="SN5" s="111">
        <f t="shared" ref="SN5:SN36" si="860">RI5-GP5</f>
        <v>-175459.1221871415</v>
      </c>
      <c r="SO5" s="111">
        <f t="shared" ref="SO5:SO36" si="861">RJ5-GQ5</f>
        <v>-185520.78714003364</v>
      </c>
      <c r="SP5" s="111">
        <f t="shared" ref="SP5:SP36" si="862">RK5-GR5</f>
        <v>-196287.56663339614</v>
      </c>
      <c r="SQ5" s="111">
        <f t="shared" ref="SQ5:SQ36" si="863">RL5-GS5</f>
        <v>-208931.84098033136</v>
      </c>
      <c r="SR5" s="111">
        <f t="shared" ref="SR5:SR36" si="864">RM5-GT5</f>
        <v>-221123.5545317689</v>
      </c>
      <c r="SS5" s="111">
        <f t="shared" ref="SS5:SS36" si="865">RN5-GU5</f>
        <v>-234734.66330544912</v>
      </c>
      <c r="ST5" s="111">
        <f t="shared" ref="ST5:ST36" si="866">RO5-GV5</f>
        <v>-248777.76192937716</v>
      </c>
      <c r="SU5" s="111">
        <f t="shared" ref="SU5:SU36" si="867">RP5-GW5</f>
        <v>-262004.87972505938</v>
      </c>
      <c r="SV5" s="111">
        <f t="shared" ref="SV5:SV36" si="868">RQ5-GX5</f>
        <v>-273730.31851749931</v>
      </c>
      <c r="SW5" s="111" t="e">
        <f t="shared" ref="SW5:SW36" si="869">RR5-GY5</f>
        <v>#VALUE!</v>
      </c>
      <c r="SX5" s="111">
        <f t="shared" ref="SX5:SX36" si="870">IF($H5*(BA5-LT5)&lt;0, 0, ($H5*(BA5-LT5)))</f>
        <v>8744.1361452816982</v>
      </c>
      <c r="SY5" s="111">
        <f t="shared" ref="SY5:SY36" si="871">IF($H5*(BB5-LU5)&lt;0, 0, ($H5*(BB5-LU5)))</f>
        <v>18373.970285402847</v>
      </c>
      <c r="SZ5" s="111">
        <f t="shared" ref="SZ5:SZ36" si="872">IF($H5*(BC5-LV5)&lt;0, 0, ($H5*(BC5-LV5)))</f>
        <v>23639.766402407771</v>
      </c>
      <c r="TA5" s="111">
        <f t="shared" ref="TA5:TA36" si="873">IF($H5*(BD5-LW5)&lt;0, 0, ($H5*(BD5-LW5)))</f>
        <v>33586.673827883249</v>
      </c>
      <c r="TB5" s="111">
        <f t="shared" ref="TB5:TB36" si="874">IF($H5*(BE5-LX5)&lt;0, 0, ($H5*(BE5-LX5)))</f>
        <v>47740.280767351032</v>
      </c>
      <c r="TC5" s="111">
        <f t="shared" ref="TC5:TC36" si="875">IF($H5*(BF5-LY5)&lt;0, 0, ($H5*(BF5-LY5)))</f>
        <v>58579.357386967989</v>
      </c>
      <c r="TD5" s="111">
        <f t="shared" ref="TD5:TD36" si="876">IF($H5*(BG5-LZ5)&lt;0, 0, ($H5*(BG5-LZ5)))</f>
        <v>64936.449294222017</v>
      </c>
      <c r="TE5" s="111">
        <f t="shared" ref="TE5:TE36" si="877">IF($H5*(BH5-MA5)&lt;0, 0, ($H5*(BH5-MA5)))</f>
        <v>77234.048978683408</v>
      </c>
      <c r="TF5" s="111">
        <f t="shared" ref="TF5:TF36" si="878">IF($H5*(BI5-MB5)&lt;0, 0, ($H5*(BI5-MB5)))</f>
        <v>85556.426403013538</v>
      </c>
      <c r="TG5" s="111">
        <f t="shared" ref="TG5:TG36" si="879">IF($H5*(BJ5-MC5)&lt;0, 0, ($H5*(BJ5-MC5)))</f>
        <v>93308.647011916342</v>
      </c>
      <c r="TH5" s="111">
        <f t="shared" ref="TH5:TH36" si="880">IF($H5*(BK5-MD5)&lt;0, 0, ($H5*(BK5-MD5)))</f>
        <v>101735.91403304186</v>
      </c>
      <c r="TI5" s="111">
        <f t="shared" ref="TI5:TI36" si="881">IF($H5*(BL5-ME5)&lt;0, 0, ($H5*(BL5-ME5)))</f>
        <v>109937.13846346739</v>
      </c>
      <c r="TJ5" s="111">
        <f t="shared" ref="TJ5:TJ36" si="882">IF($H5*(BM5-MF5)&lt;0, 0, ($H5*(BM5-MF5)))</f>
        <v>118053.68201536108</v>
      </c>
      <c r="TK5" s="111">
        <f t="shared" ref="TK5:TK36" si="883">IF($H5*(BN5-MG5)&lt;0, 0, ($H5*(BN5-MG5)))</f>
        <v>122844.07479482333</v>
      </c>
      <c r="TL5" s="111">
        <f t="shared" ref="TL5:TL36" si="884">IF($H5*(BO5-MH5)&lt;0, 0, ($H5*(BO5-MH5)))</f>
        <v>131593.53178876679</v>
      </c>
      <c r="TM5" s="111">
        <f t="shared" ref="TM5:TM36" si="885">IF($H5*(BP5-MI5)&lt;0, 0, ($H5*(BP5-MI5)))</f>
        <v>140879.83075304126</v>
      </c>
      <c r="TN5" s="111">
        <f t="shared" ref="TN5:TN36" si="886">IF($H5*(BQ5-MJ5)&lt;0, 0, ($H5*(BQ5-MJ5)))</f>
        <v>149290.22237508232</v>
      </c>
      <c r="TO5" s="111">
        <f t="shared" ref="TO5:TO36" si="887">IF($H5*(BR5-MK5)&lt;0, 0, ($H5*(BR5-MK5)))</f>
        <v>157895.69111025773</v>
      </c>
      <c r="TP5" s="111">
        <f t="shared" ref="TP5:TP36" si="888">IF($H5*(BS5-ML5)&lt;0, 0, ($H5*(BS5-ML5)))</f>
        <v>167743.7877652616</v>
      </c>
      <c r="TQ5" s="111">
        <f t="shared" ref="TQ5:TQ36" si="889">IF($H5*(BT5-MM5)&lt;0, 0, ($H5*(BT5-MM5)))</f>
        <v>179947.47571705835</v>
      </c>
      <c r="TR5" s="111">
        <f t="shared" ref="TR5:TR36" si="890">IF($H5*(BU5-MN5)&lt;0, 0, ($H5*(BU5-MN5)))</f>
        <v>190788.09820885118</v>
      </c>
      <c r="TS5" s="111">
        <f t="shared" ref="TS5:TS36" si="891">IF($H5*(BV5-MO5)&lt;0, 0, ($H5*(BV5-MO5)))</f>
        <v>205255.14118270742</v>
      </c>
      <c r="TT5" s="111">
        <f t="shared" ref="TT5:TT36" si="892">IF($H5*(BW5-MP5)&lt;0, 0, ($H5*(BW5-MP5)))</f>
        <v>216434.76890814316</v>
      </c>
      <c r="TU5" s="111">
        <f t="shared" ref="TU5:TU36" si="893">IF($H5*(BX5-MQ5)&lt;0, 0, ($H5*(BX5-MQ5)))</f>
        <v>228397.85723410145</v>
      </c>
      <c r="TV5" s="111">
        <f t="shared" ref="TV5:TV36" si="894">IF($H5*(BY5-MR5)&lt;0, 0, ($H5*(BY5-MR5)))</f>
        <v>243264.86621414078</v>
      </c>
      <c r="TW5" s="111">
        <f t="shared" ref="TW5:TW36" si="895">IF($H5*(BZ5-MS5)&lt;0, 0, ($H5*(BZ5-MS5)))</f>
        <v>257249.79170342852</v>
      </c>
      <c r="TX5" s="111">
        <f t="shared" ref="TX5:TX36" si="896">IF($H5*(CA5-MT5)&lt;0, 0, ($H5*(CA5-MT5)))</f>
        <v>272618.62657131074</v>
      </c>
      <c r="TY5" s="111">
        <f t="shared" ref="TY5:TY36" si="897">IF($H5*(CB5-MU5)&lt;0, 0, ($H5*(CB5-MU5)))</f>
        <v>291227.70480208436</v>
      </c>
      <c r="TZ5" s="111">
        <f t="shared" ref="TZ5:TZ36" si="898">IF($H5*(CC5-MV5)&lt;0, 0, ($H5*(CC5-MV5)))</f>
        <v>314627.80807868409</v>
      </c>
      <c r="UA5" s="111">
        <f t="shared" ref="UA5:UA36" si="899">IF($H5*(CD5-MW5)&lt;0, 0, ($H5*(CD5-MW5)))</f>
        <v>329363.36768669757</v>
      </c>
      <c r="UB5" s="111">
        <f t="shared" ref="UB5:UB36" si="900">IF($H5*(CE5-MX5)&lt;0, 0, ($H5*(CE5-MX5)))</f>
        <v>329363.36768669757</v>
      </c>
      <c r="UC5" s="112">
        <f t="shared" ref="UC5:UC36" si="901">BA5*$H5*0.1</f>
        <v>1174.8295398273133</v>
      </c>
      <c r="UD5" s="112">
        <f t="shared" ref="UD5:UD36" si="902">BB5*$H5*0.1</f>
        <v>2223.9477475719377</v>
      </c>
      <c r="UE5" s="112">
        <f t="shared" ref="UE5:UE36" si="903">BC5*$H5*0.1</f>
        <v>2994.2153641513241</v>
      </c>
      <c r="UF5" s="112">
        <f t="shared" ref="UF5:UF36" si="904">BD5*$H5*0.1</f>
        <v>3821.6244953137511</v>
      </c>
      <c r="UG5" s="112">
        <f t="shared" ref="UG5:UG36" si="905">BE5*$H5*0.1</f>
        <v>4757.2215607534008</v>
      </c>
      <c r="UH5" s="112">
        <f t="shared" ref="UH5:UH36" si="906">BF5*$H5*0.1</f>
        <v>5860.4337356366377</v>
      </c>
      <c r="UI5" s="112">
        <f t="shared" ref="UI5:UI36" si="907">BG5*$H5*0.1</f>
        <v>6948.4081732977302</v>
      </c>
      <c r="UJ5" s="112">
        <f t="shared" ref="UJ5:UJ36" si="908">BH5*$H5*0.1</f>
        <v>8024.9543080422145</v>
      </c>
      <c r="UK5" s="112">
        <f t="shared" ref="UK5:UK36" si="909">BI5*$H5*0.1</f>
        <v>9126.6427092032372</v>
      </c>
      <c r="UL5" s="112">
        <f t="shared" ref="UL5:UL36" si="910">BJ5*$H5*0.1</f>
        <v>10212.331486281006</v>
      </c>
      <c r="UM5" s="112">
        <f t="shared" ref="UM5:UM36" si="911">BK5*$H5*0.1</f>
        <v>11208.879500609233</v>
      </c>
      <c r="UN5" s="112">
        <f t="shared" ref="UN5:UN36" si="912">BL5*$H5*0.1</f>
        <v>12079.716182854771</v>
      </c>
      <c r="UO5" s="112">
        <f t="shared" ref="UO5:UO36" si="913">BM5*$H5*0.1</f>
        <v>13086.930613238499</v>
      </c>
      <c r="UP5" s="112">
        <f t="shared" ref="UP5:UP36" si="914">BN5*$H5*0.1</f>
        <v>13831.29407654024</v>
      </c>
      <c r="UQ5" s="112">
        <f t="shared" ref="UQ5:UQ36" si="915">BO5*$H5*0.1</f>
        <v>14943.648893756763</v>
      </c>
      <c r="UR5" s="112">
        <f t="shared" ref="UR5:UR36" si="916">BP5*$H5*0.1</f>
        <v>16139.811265695078</v>
      </c>
      <c r="US5" s="112">
        <f t="shared" ref="US5:US36" si="917">BQ5*$H5*0.1</f>
        <v>17246.83287488385</v>
      </c>
      <c r="UT5" s="112">
        <f t="shared" ref="UT5:UT36" si="918">BR5*$H5*0.1</f>
        <v>18387.37750596134</v>
      </c>
      <c r="UU5" s="112">
        <f t="shared" ref="UU5:UU36" si="919">BS5*$H5*0.1</f>
        <v>19515.731947261113</v>
      </c>
      <c r="UV5" s="112">
        <f t="shared" ref="UV5:UV36" si="920">BT5*$H5*0.1</f>
        <v>20652.467144033068</v>
      </c>
      <c r="UW5" s="112">
        <f t="shared" ref="UW5:UW36" si="921">BU5*$H5*0.1</f>
        <v>21873.009895526811</v>
      </c>
      <c r="UX5" s="112">
        <f t="shared" ref="UX5:UX36" si="922">BV5*$H5*0.1</f>
        <v>23173.550767436813</v>
      </c>
      <c r="UY5" s="112">
        <f t="shared" ref="UY5:UY36" si="923">BW5*$H5*0.1</f>
        <v>24512.947869263284</v>
      </c>
      <c r="UZ5" s="112">
        <f t="shared" ref="UZ5:UZ36" si="924">BX5*$H5*0.1</f>
        <v>25931.581204644906</v>
      </c>
      <c r="VA5" s="112">
        <f t="shared" ref="VA5:VA36" si="925">BY5*$H5*0.1</f>
        <v>27336.500576526596</v>
      </c>
      <c r="VB5" s="112">
        <f t="shared" ref="VB5:VB36" si="926">BZ5*$H5*0.1</f>
        <v>28691.135415575205</v>
      </c>
      <c r="VC5" s="112">
        <f t="shared" ref="VC5:VC36" si="927">CA5*$H5*0.1</f>
        <v>30203.480834873015</v>
      </c>
      <c r="VD5" s="112">
        <f t="shared" ref="VD5:VD36" si="928">CB5*$H5*0.1</f>
        <v>31763.825126420576</v>
      </c>
      <c r="VE5" s="112">
        <f t="shared" ref="VE5:VE36" si="929">CC5*$H5*0.1</f>
        <v>33233.504881496381</v>
      </c>
      <c r="VF5" s="112">
        <f t="shared" ref="VF5:VF36" si="930">CD5*$H5*0.1</f>
        <v>34536.331413989705</v>
      </c>
      <c r="VG5" s="112">
        <f t="shared" ref="VG5:VG36" si="931">CE5*$H5*0.1</f>
        <v>34536.331413989705</v>
      </c>
      <c r="VH5" s="111">
        <f t="shared" ref="VH5:VH36" si="932">SX5-QN5</f>
        <v>6040.3928175894071</v>
      </c>
      <c r="VI5" s="111">
        <f t="shared" ref="VI5:VI36" si="933">SY5-QO5</f>
        <v>14895.013814117972</v>
      </c>
      <c r="VJ5" s="111">
        <f t="shared" ref="VJ5:VJ36" si="934">SZ5-QP5</f>
        <v>17967.617887212851</v>
      </c>
      <c r="VK5" s="111">
        <f t="shared" ref="VK5:VK36" si="935">TA5-QQ5</f>
        <v>27914.525312688325</v>
      </c>
      <c r="VL5" s="111">
        <f t="shared" ref="VL5:VL36" si="936">TB5-QR5</f>
        <v>42068.132252156109</v>
      </c>
      <c r="VM5" s="111">
        <f t="shared" ref="VM5:VM36" si="937">TC5-QS5</f>
        <v>52733.468255479209</v>
      </c>
      <c r="VN5" s="111">
        <f t="shared" ref="VN5:VN36" si="938">TD5-QT5</f>
        <v>55020.172940312033</v>
      </c>
      <c r="VO5" s="111">
        <f t="shared" ref="VO5:VO36" si="939">TE5-QU5</f>
        <v>67317.772624773424</v>
      </c>
      <c r="VP5" s="111">
        <f t="shared" ref="VP5:VP36" si="940">TF5-QV5</f>
        <v>73215.094120551483</v>
      </c>
      <c r="VQ5" s="111">
        <f t="shared" ref="VQ5:VQ36" si="941">TG5-QW5</f>
        <v>78173.114283766889</v>
      </c>
      <c r="VR5" s="111">
        <f t="shared" ref="VR5:VR36" si="942">TH5-QX5</f>
        <v>85215.989494951325</v>
      </c>
      <c r="VS5" s="111">
        <f t="shared" ref="VS5:VS36" si="943">TI5-QY5</f>
        <v>92960.785772549993</v>
      </c>
      <c r="VT5" s="111">
        <f t="shared" ref="VT5:VT36" si="944">TJ5-QZ5</f>
        <v>99317.288647694426</v>
      </c>
      <c r="VU5" s="111">
        <f t="shared" ref="VU5:VU36" si="945">TK5-RA5</f>
        <v>101719.76375895705</v>
      </c>
      <c r="VV5" s="111">
        <f t="shared" ref="VV5:VV36" si="946">TL5-RB5</f>
        <v>108332.53869250091</v>
      </c>
      <c r="VW5" s="111">
        <f t="shared" ref="VW5:VW36" si="947">TM5-RC5</f>
        <v>115211.04537717759</v>
      </c>
      <c r="VX5" s="111">
        <f t="shared" ref="VX5:VX36" si="948">TN5-RD5</f>
        <v>121227.59497635663</v>
      </c>
      <c r="VY5" s="111">
        <f t="shared" ref="VY5:VY36" si="949">TO5-RE5</f>
        <v>127313.08389349253</v>
      </c>
      <c r="VZ5" s="111">
        <f t="shared" ref="VZ5:VZ36" si="950">TP5-RF5</f>
        <v>135869.27756630193</v>
      </c>
      <c r="WA5" s="111">
        <f t="shared" ref="WA5:WA36" si="951">TQ5-RG5</f>
        <v>148072.96551809867</v>
      </c>
      <c r="WB5" s="111">
        <f t="shared" ref="WB5:WB36" si="952">TR5-RH5</f>
        <v>157685.26348906136</v>
      </c>
      <c r="WC5" s="111">
        <f t="shared" ref="WC5:WC36" si="953">TS5-RI5</f>
        <v>172152.30646291759</v>
      </c>
      <c r="WD5" s="111">
        <f t="shared" ref="WD5:WD36" si="954">TT5-RJ5</f>
        <v>181339.02522480724</v>
      </c>
      <c r="WE5" s="111">
        <f t="shared" ref="WE5:WE36" si="955">TU5-RK5</f>
        <v>191301.19302569341</v>
      </c>
      <c r="WF5" s="111">
        <f t="shared" ref="WF5:WF36" si="956">TV5-RL5</f>
        <v>206168.20200573275</v>
      </c>
      <c r="WG5" s="111">
        <f t="shared" ref="WG5:WG36" si="957">TW5-RM5</f>
        <v>220153.12749502051</v>
      </c>
      <c r="WH5" s="111">
        <f t="shared" ref="WH5:WH36" si="958">TX5-RN5</f>
        <v>235521.9623629027</v>
      </c>
      <c r="WI5" s="111">
        <f t="shared" ref="WI5:WI36" si="959">TY5-RO5</f>
        <v>254131.04059367633</v>
      </c>
      <c r="WJ5" s="111">
        <f t="shared" ref="WJ5:WJ36" si="960">TZ5-RP5</f>
        <v>277531.14387027605</v>
      </c>
      <c r="WK5" s="111">
        <f t="shared" ref="WK5:WK36" si="961">UA5-RQ5</f>
        <v>292266.70347828954</v>
      </c>
      <c r="WL5" s="111" t="e">
        <f t="shared" ref="WL5:WL36" si="962">UB5-RR5</f>
        <v>#VALUE!</v>
      </c>
      <c r="WM5" s="111">
        <f t="shared" ref="WM5:WM36" si="963">IF(VH5&gt;UC5,QN5+UC5,SX5)</f>
        <v>3878.5728675196051</v>
      </c>
      <c r="WN5" s="111">
        <f t="shared" ref="WN5:WN36" si="964">IF(VI5&gt;UD5,QO5+UD5,SY5)</f>
        <v>5702.9042188568128</v>
      </c>
      <c r="WO5" s="111">
        <f t="shared" ref="WO5:WO36" si="965">IF(VJ5&gt;UE5,QP5+UE5,SZ5)</f>
        <v>8666.3638793462451</v>
      </c>
      <c r="WP5" s="111">
        <f t="shared" ref="WP5:WP36" si="966">IF(VK5&gt;UF5,QQ5+UF5,TA5)</f>
        <v>9493.7730105086739</v>
      </c>
      <c r="WQ5" s="111">
        <f t="shared" ref="WQ5:WQ36" si="967">IF(VL5&gt;UG5,QR5+UG5,TB5)</f>
        <v>10429.370075948322</v>
      </c>
      <c r="WR5" s="111">
        <f t="shared" ref="WR5:WR36" si="968">IF(VM5&gt;UH5,QS5+UH5,TC5)</f>
        <v>11706.322867125418</v>
      </c>
      <c r="WS5" s="111">
        <f t="shared" ref="WS5:WS36" si="969">IF(VN5&gt;UI5,QT5+UI5,TD5)</f>
        <v>16864.684527207712</v>
      </c>
      <c r="WT5" s="111">
        <f t="shared" ref="WT5:WT36" si="970">IF(VO5&gt;UJ5,QU5+UJ5,TE5)</f>
        <v>17941.230661952199</v>
      </c>
      <c r="WU5" s="111">
        <f t="shared" ref="WU5:WU36" si="971">IF(VP5&gt;UK5,QV5+UK5,TF5)</f>
        <v>21467.974991665295</v>
      </c>
      <c r="WV5" s="111">
        <f t="shared" ref="WV5:WV36" si="972">IF(VQ5&gt;UL5,QW5+UL5,TG5)</f>
        <v>25347.864214430454</v>
      </c>
      <c r="WW5" s="111">
        <f t="shared" ref="WW5:WW36" si="973">IF(VR5&gt;UM5,QX5+UM5,TH5)</f>
        <v>27728.804038699767</v>
      </c>
      <c r="WX5" s="111">
        <f t="shared" ref="WX5:WX36" si="974">IF(VS5&gt;UN5,QY5+UN5,TI5)</f>
        <v>29056.068873772172</v>
      </c>
      <c r="WY5" s="111">
        <f t="shared" ref="WY5:WY36" si="975">IF(VT5&gt;UO5,QZ5+UO5,TJ5)</f>
        <v>31823.323980905141</v>
      </c>
      <c r="WZ5" s="111">
        <f t="shared" ref="WZ5:WZ36" si="976">IF(VU5&gt;UP5,RA5+UP5,TK5)</f>
        <v>34955.60511240652</v>
      </c>
      <c r="XA5" s="111">
        <f t="shared" ref="XA5:XA36" si="977">IF(VV5&gt;UQ5,RB5+UQ5,TL5)</f>
        <v>38204.641990022639</v>
      </c>
      <c r="XB5" s="111">
        <f t="shared" ref="XB5:XB36" si="978">IF(VW5&gt;UR5,RC5+UR5,TM5)</f>
        <v>41808.596641558739</v>
      </c>
      <c r="XC5" s="111">
        <f t="shared" ref="XC5:XC36" si="979">IF(VX5&gt;US5,RD5+US5,TN5)</f>
        <v>45309.46027360954</v>
      </c>
      <c r="XD5" s="111">
        <f t="shared" ref="XD5:XD36" si="980">IF(VY5&gt;UT5,RE5+UT5,TO5)</f>
        <v>48969.984722726549</v>
      </c>
      <c r="XE5" s="111">
        <f t="shared" ref="XE5:XE36" si="981">IF(VZ5&gt;UU5,RF5+UU5,TP5)</f>
        <v>51390.2421462208</v>
      </c>
      <c r="XF5" s="111">
        <f t="shared" ref="XF5:XF36" si="982">IF(WA5&gt;UV5,RG5+UV5,TQ5)</f>
        <v>52526.977342992759</v>
      </c>
      <c r="XG5" s="111">
        <f t="shared" ref="XG5:XG36" si="983">IF(WB5&gt;UW5,RH5+UW5,TR5)</f>
        <v>54975.844615316644</v>
      </c>
      <c r="XH5" s="111">
        <f t="shared" ref="XH5:XH36" si="984">IF(WC5&gt;UX5,RI5+UX5,TS5)</f>
        <v>56276.385487226646</v>
      </c>
      <c r="XI5" s="111">
        <f t="shared" ref="XI5:XI36" si="985">IF(WD5&gt;UY5,RJ5+UY5,TT5)</f>
        <v>59608.691552599215</v>
      </c>
      <c r="XJ5" s="111">
        <f t="shared" ref="XJ5:XJ36" si="986">IF(WE5&gt;UZ5,RK5+UZ5,TU5)</f>
        <v>63028.24541305293</v>
      </c>
      <c r="XK5" s="111">
        <f t="shared" ref="XK5:XK36" si="987">IF(WF5&gt;VA5,RL5+VA5,TV5)</f>
        <v>64433.164784934619</v>
      </c>
      <c r="XL5" s="111">
        <f t="shared" ref="XL5:XL36" si="988">IF(WG5&gt;VB5,RM5+VB5,TW5)</f>
        <v>65787.799623983228</v>
      </c>
      <c r="XM5" s="111">
        <f t="shared" ref="XM5:XM36" si="989">IF(WH5&gt;VC5,RN5+VC5,TX5)</f>
        <v>67300.145043281038</v>
      </c>
      <c r="XN5" s="111">
        <f t="shared" ref="XN5:XN36" si="990">IF(WI5&gt;VD5,RO5+VD5,TY5)</f>
        <v>68860.489334828599</v>
      </c>
      <c r="XO5" s="111">
        <f t="shared" ref="XO5:XO36" si="991">IF(WJ5&gt;VE5,RP5+VE5,TZ5)</f>
        <v>70330.169089904404</v>
      </c>
      <c r="XP5" s="111">
        <f t="shared" ref="XP5:XP36" si="992">IF(WK5&gt;VF5,RQ5+VF5,UA5)</f>
        <v>71632.995622397721</v>
      </c>
      <c r="XQ5" s="111" t="e">
        <f t="shared" ref="XQ5:XQ36" si="993">IF(WL5&gt;VG5,RR5+VG5,UB5)</f>
        <v>#VALUE!</v>
      </c>
      <c r="XR5" s="111">
        <f t="shared" ref="XR5:XR36" si="994">IF((QN5-WM5)&lt;0, 0, (QN5-WM5))</f>
        <v>0</v>
      </c>
      <c r="XS5" s="111">
        <f t="shared" ref="XS5:XS36" si="995">IF((QO5-WN5)&lt;0, 0, (QO5-WN5))</f>
        <v>0</v>
      </c>
      <c r="XT5" s="111">
        <f t="shared" ref="XT5:XT36" si="996">IF((QP5-WO5)&lt;0, 0, (QP5-WO5))</f>
        <v>0</v>
      </c>
      <c r="XU5" s="111">
        <f t="shared" ref="XU5:XU36" si="997">IF((QQ5-WP5)&lt;0, 0, (QQ5-WP5))</f>
        <v>0</v>
      </c>
      <c r="XV5" s="111">
        <f t="shared" ref="XV5:XV36" si="998">IF((QR5-WQ5)&lt;0, 0, (QR5-WQ5))</f>
        <v>0</v>
      </c>
      <c r="XW5" s="111">
        <f t="shared" ref="XW5:XW36" si="999">IF((QS5-WR5)&lt;0, 0, (QS5-WR5))</f>
        <v>0</v>
      </c>
      <c r="XX5" s="111">
        <f t="shared" ref="XX5:XX36" si="1000">IF((QT5-WS5)&lt;0, 0, (QT5-WS5))</f>
        <v>0</v>
      </c>
      <c r="XY5" s="111">
        <f t="shared" ref="XY5:XY36" si="1001">IF((QU5-WT5)&lt;0, 0, (QU5-WT5))</f>
        <v>0</v>
      </c>
      <c r="XZ5" s="111">
        <f t="shared" ref="XZ5:XZ36" si="1002">IF((QV5-WU5)&lt;0, 0, (QV5-WU5))</f>
        <v>0</v>
      </c>
      <c r="YA5" s="111">
        <f t="shared" ref="YA5:YA36" si="1003">IF((QW5-WV5)&lt;0, 0, (QW5-WV5))</f>
        <v>0</v>
      </c>
      <c r="YB5" s="111">
        <f t="shared" ref="YB5:YB36" si="1004">IF((QX5-WW5)&lt;0, 0, (QX5-WW5))</f>
        <v>0</v>
      </c>
      <c r="YC5" s="111">
        <f t="shared" ref="YC5:YC36" si="1005">IF((QY5-WX5)&lt;0, 0, (QY5-WX5))</f>
        <v>0</v>
      </c>
      <c r="YD5" s="111">
        <f t="shared" ref="YD5:YD36" si="1006">IF((QZ5-WY5)&lt;0, 0, (QZ5-WY5))</f>
        <v>0</v>
      </c>
      <c r="YE5" s="111">
        <f t="shared" ref="YE5:YE36" si="1007">IF((RA5-WZ5)&lt;0, 0, (RA5-WZ5))</f>
        <v>0</v>
      </c>
      <c r="YF5" s="111">
        <f t="shared" ref="YF5:YF36" si="1008">IF((RB5-XA5)&lt;0, 0, (RB5-XA5))</f>
        <v>0</v>
      </c>
      <c r="YG5" s="111">
        <f t="shared" ref="YG5:YG36" si="1009">IF((RC5-XB5)&lt;0, 0, (RC5-XB5))</f>
        <v>0</v>
      </c>
      <c r="YH5" s="111">
        <f t="shared" ref="YH5:YH36" si="1010">IF((RD5-XC5)&lt;0, 0, (RD5-XC5))</f>
        <v>0</v>
      </c>
      <c r="YI5" s="111">
        <f t="shared" ref="YI5:YI36" si="1011">IF((RE5-XD5)&lt;0, 0, (RE5-XD5))</f>
        <v>0</v>
      </c>
      <c r="YJ5" s="111">
        <f t="shared" ref="YJ5:YJ36" si="1012">IF((RF5-XE5)&lt;0, 0, (RF5-XE5))</f>
        <v>0</v>
      </c>
      <c r="YK5" s="111">
        <f t="shared" ref="YK5:YK36" si="1013">IF((RG5-XF5)&lt;0, 0, (RG5-XF5))</f>
        <v>0</v>
      </c>
      <c r="YL5" s="111">
        <f t="shared" ref="YL5:YL36" si="1014">IF((RH5-XG5)&lt;0, 0, (RH5-XG5))</f>
        <v>0</v>
      </c>
      <c r="YM5" s="111">
        <f t="shared" ref="YM5:YM36" si="1015">IF((RI5-XH5)&lt;0, 0, (RI5-XH5))</f>
        <v>0</v>
      </c>
      <c r="YN5" s="111">
        <f t="shared" ref="YN5:YN36" si="1016">IF((RJ5-XI5)&lt;0, 0, (RJ5-XI5))</f>
        <v>0</v>
      </c>
      <c r="YO5" s="111">
        <f t="shared" ref="YO5:YO36" si="1017">IF((RK5-XJ5)&lt;0, 0, (RK5-XJ5))</f>
        <v>0</v>
      </c>
      <c r="YP5" s="111">
        <f t="shared" ref="YP5:YP36" si="1018">IF((RL5-XK5)&lt;0, 0, (RL5-XK5))</f>
        <v>0</v>
      </c>
      <c r="YQ5" s="111">
        <f t="shared" ref="YQ5:YQ36" si="1019">IF((RM5-XL5)&lt;0, 0, (RM5-XL5))</f>
        <v>0</v>
      </c>
      <c r="YR5" s="111">
        <f t="shared" ref="YR5:YR36" si="1020">IF((RN5-XM5)&lt;0, 0, (RN5-XM5))</f>
        <v>0</v>
      </c>
      <c r="YS5" s="111">
        <f t="shared" ref="YS5:YS36" si="1021">IF((RO5-XN5)&lt;0, 0, (RO5-XN5))</f>
        <v>0</v>
      </c>
      <c r="YT5" s="111">
        <f t="shared" ref="YT5:YT36" si="1022">IF((RP5-XO5)&lt;0, 0, (RP5-XO5))</f>
        <v>0</v>
      </c>
      <c r="YU5" s="111">
        <f t="shared" ref="YU5:YU36" si="1023">IF((RQ5-XP5)&lt;0, 0, (RQ5-XP5))</f>
        <v>0</v>
      </c>
      <c r="YV5" s="111" t="e">
        <f t="shared" ref="YV5:YV36" si="1024">IF((RR5-XQ5)&lt;0, 0, (RR5-XQ5))</f>
        <v>#VALUE!</v>
      </c>
      <c r="YW5" s="111">
        <f t="shared" ref="YW5:YW36" si="1025">IF((QN5-WM5)&gt;0, 0, (-1)*(QN5-WM5))</f>
        <v>1174.8295398273135</v>
      </c>
      <c r="YX5" s="111">
        <f t="shared" ref="YX5:YX36" si="1026">IF((QO5-WN5)&gt;0, 0, (-1)*(QO5-WN5))</f>
        <v>2223.9477475719377</v>
      </c>
      <c r="YY5" s="111">
        <f t="shared" ref="YY5:YY36" si="1027">IF((QP5-WO5)&gt;0, 0, (-1)*(QP5-WO5))</f>
        <v>2994.2153641513232</v>
      </c>
      <c r="YZ5" s="111">
        <f t="shared" ref="YZ5:YZ36" si="1028">IF((QQ5-WP5)&gt;0, 0, (-1)*(QQ5-WP5))</f>
        <v>3821.624495313752</v>
      </c>
      <c r="ZA5" s="111">
        <f t="shared" ref="ZA5:ZA36" si="1029">IF((QR5-WQ5)&gt;0, 0, (-1)*(QR5-WQ5))</f>
        <v>4757.2215607533999</v>
      </c>
      <c r="ZB5" s="111">
        <f t="shared" ref="ZB5:ZB36" si="1030">IF((QS5-WR5)&gt;0, 0, (-1)*(QS5-WR5))</f>
        <v>5860.4337356366386</v>
      </c>
      <c r="ZC5" s="111">
        <f t="shared" ref="ZC5:ZC36" si="1031">IF((QT5-WS5)&gt;0, 0, (-1)*(QT5-WS5))</f>
        <v>6948.4081732977284</v>
      </c>
      <c r="ZD5" s="111">
        <f t="shared" ref="ZD5:ZD36" si="1032">IF((QU5-WT5)&gt;0, 0, (-1)*(QU5-WT5))</f>
        <v>8024.9543080422154</v>
      </c>
      <c r="ZE5" s="111">
        <f t="shared" ref="ZE5:ZE36" si="1033">IF((QV5-WU5)&gt;0, 0, (-1)*(QV5-WU5))</f>
        <v>9126.6427092032391</v>
      </c>
      <c r="ZF5" s="111">
        <f t="shared" ref="ZF5:ZF36" si="1034">IF((QW5-WV5)&gt;0, 0, (-1)*(QW5-WV5))</f>
        <v>10212.331486281006</v>
      </c>
      <c r="ZG5" s="111">
        <f t="shared" ref="ZG5:ZG36" si="1035">IF((QX5-WW5)&gt;0, 0, (-1)*(QX5-WW5))</f>
        <v>11208.879500609233</v>
      </c>
      <c r="ZH5" s="111">
        <f t="shared" ref="ZH5:ZH36" si="1036">IF((QY5-WX5)&gt;0, 0, (-1)*(QY5-WX5))</f>
        <v>12079.716182854772</v>
      </c>
      <c r="ZI5" s="111">
        <f t="shared" ref="ZI5:ZI36" si="1037">IF((QZ5-WY5)&gt;0, 0, (-1)*(QZ5-WY5))</f>
        <v>13086.930613238499</v>
      </c>
      <c r="ZJ5" s="111">
        <f t="shared" ref="ZJ5:ZJ36" si="1038">IF((RA5-WZ5)&gt;0, 0, (-1)*(RA5-WZ5))</f>
        <v>13831.294076540242</v>
      </c>
      <c r="ZK5" s="111">
        <f t="shared" ref="ZK5:ZK36" si="1039">IF((RB5-XA5)&gt;0, 0, (-1)*(RB5-XA5))</f>
        <v>14943.648893756763</v>
      </c>
      <c r="ZL5" s="111">
        <f t="shared" ref="ZL5:ZL36" si="1040">IF((RC5-XB5)&gt;0, 0, (-1)*(RC5-XB5))</f>
        <v>16139.811265695076</v>
      </c>
      <c r="ZM5" s="111">
        <f t="shared" ref="ZM5:ZM36" si="1041">IF((RD5-XC5)&gt;0, 0, (-1)*(RD5-XC5))</f>
        <v>17246.832874883854</v>
      </c>
      <c r="ZN5" s="111">
        <f t="shared" ref="ZN5:ZN36" si="1042">IF((RE5-XD5)&gt;0, 0, (-1)*(RE5-XD5))</f>
        <v>18387.37750596134</v>
      </c>
      <c r="ZO5" s="111">
        <f t="shared" ref="ZO5:ZO36" si="1043">IF((RF5-XE5)&gt;0, 0, (-1)*(RF5-XE5))</f>
        <v>19515.731947261113</v>
      </c>
      <c r="ZP5" s="111">
        <f t="shared" ref="ZP5:ZP36" si="1044">IF((RG5-XF5)&gt;0, 0, (-1)*(RG5-XF5))</f>
        <v>20652.467144033071</v>
      </c>
      <c r="ZQ5" s="111">
        <f t="shared" ref="ZQ5:ZQ36" si="1045">IF((RH5-XG5)&gt;0, 0, (-1)*(RH5-XG5))</f>
        <v>21873.009895526811</v>
      </c>
      <c r="ZR5" s="111">
        <f t="shared" ref="ZR5:ZR36" si="1046">IF((RI5-XH5)&gt;0, 0, (-1)*(RI5-XH5))</f>
        <v>23173.550767436813</v>
      </c>
      <c r="ZS5" s="111">
        <f t="shared" ref="ZS5:ZS36" si="1047">IF((RJ5-XI5)&gt;0, 0, (-1)*(RJ5-XI5))</f>
        <v>24512.947869263284</v>
      </c>
      <c r="ZT5" s="111">
        <f t="shared" ref="ZT5:ZT36" si="1048">IF((RK5-XJ5)&gt;0, 0, (-1)*(RK5-XJ5))</f>
        <v>25931.581204644906</v>
      </c>
      <c r="ZU5" s="111">
        <f t="shared" ref="ZU5:ZU36" si="1049">IF((RL5-XK5)&gt;0, 0, (-1)*(RL5-XK5))</f>
        <v>27336.500576526596</v>
      </c>
      <c r="ZV5" s="111">
        <f t="shared" ref="ZV5:ZV36" si="1050">IF((RM5-XL5)&gt;0, 0, (-1)*(RM5-XL5))</f>
        <v>28691.135415575205</v>
      </c>
      <c r="ZW5" s="111">
        <f t="shared" ref="ZW5:ZW36" si="1051">IF((RN5-XM5)&gt;0, 0, (-1)*(RN5-XM5))</f>
        <v>30203.480834873015</v>
      </c>
      <c r="ZX5" s="111">
        <f t="shared" ref="ZX5:ZX36" si="1052">IF((RO5-XN5)&gt;0, 0, (-1)*(RO5-XN5))</f>
        <v>31763.825126420576</v>
      </c>
      <c r="ZY5" s="111">
        <f t="shared" ref="ZY5:ZY36" si="1053">IF((RP5-XO5)&gt;0, 0, (-1)*(RP5-XO5))</f>
        <v>33233.504881496381</v>
      </c>
      <c r="ZZ5" s="111">
        <f t="shared" ref="ZZ5:ZZ36" si="1054">IF((RQ5-XP5)&gt;0, 0, (-1)*(RQ5-XP5))</f>
        <v>34536.331413989697</v>
      </c>
      <c r="AAA5" s="111" t="e">
        <f t="shared" ref="AAA5:AAA36" si="1055">IF((RR5-XQ5)&gt;0, 0, (-1)*(RR5-XQ5))</f>
        <v>#VALUE!</v>
      </c>
      <c r="AAB5" s="111">
        <f t="shared" ref="AAB5:AAB36" si="1056">RS5</f>
        <v>-7869.7225307535282</v>
      </c>
      <c r="AAC5" s="111">
        <f t="shared" ref="AAC5:AAC36" si="1057">RT5-RS5</f>
        <v>-8666.8507261090326</v>
      </c>
      <c r="AAD5" s="111">
        <f t="shared" ref="AAD5:AAD36" si="1058">RU5-RT5</f>
        <v>-4739.21650530443</v>
      </c>
      <c r="AAE5" s="111">
        <f t="shared" ref="AAE5:AAE36" si="1059">RV5-RU5</f>
        <v>-7446.6821804618376</v>
      </c>
      <c r="AAF5" s="111">
        <f t="shared" ref="AAF5:AAF36" si="1060">RW5-RV5</f>
        <v>-8420.3735889568561</v>
      </c>
      <c r="AAG5" s="111">
        <f t="shared" ref="AAG5:AAG36" si="1061">RX5-RW5</f>
        <v>-9755.1689576552671</v>
      </c>
      <c r="AAH5" s="111">
        <f t="shared" ref="AAH5:AAH36" si="1062">RY5-RX5</f>
        <v>-5721.3827165286275</v>
      </c>
      <c r="AAI5" s="111">
        <f t="shared" ref="AAI5:AAI36" si="1063">RZ5-RY5</f>
        <v>-9688.9152127003472</v>
      </c>
      <c r="AAJ5" s="111">
        <f t="shared" ref="AAJ5:AAJ36" si="1064">SA5-RZ5</f>
        <v>-7490.1396818971261</v>
      </c>
      <c r="AAK5" s="111">
        <f t="shared" ref="AAK5:AAK36" si="1065">SB5-SA5</f>
        <v>-6976.9985480125324</v>
      </c>
      <c r="AAL5" s="111">
        <f t="shared" ref="AAL5:AAL36" si="1066">SC5-SB5</f>
        <v>-7584.5403190129582</v>
      </c>
      <c r="AAM5" s="111">
        <f t="shared" ref="AAM5:AAM36" si="1067">SD5-SC5</f>
        <v>-7381.1019873829791</v>
      </c>
      <c r="AAN5" s="111">
        <f t="shared" ref="AAN5:AAN36" si="1068">SE5-SD5</f>
        <v>-7304.8891967043164</v>
      </c>
      <c r="AAO5" s="111">
        <f t="shared" ref="AAO5:AAO36" si="1069">SF5-SE5</f>
        <v>-4311.3535015160305</v>
      </c>
      <c r="AAP5" s="111">
        <f t="shared" ref="AAP5:AAP36" si="1070">SG5-SF5</f>
        <v>-7874.5112945491128</v>
      </c>
      <c r="AAQ5" s="111">
        <f t="shared" ref="AAQ5:AAQ36" si="1071">SH5-SG5</f>
        <v>-8357.6690678470477</v>
      </c>
      <c r="AAR5" s="111">
        <f t="shared" ref="AAR5:AAR36" si="1072">SI5-SH5</f>
        <v>-7569.3524598369258</v>
      </c>
      <c r="AAS5" s="111">
        <f t="shared" ref="AAS5:AAS36" si="1073">SJ5-SI5</f>
        <v>-7744.9218616578728</v>
      </c>
      <c r="AAT5" s="111">
        <f t="shared" ref="AAT5:AAT36" si="1074">SK5-SJ5</f>
        <v>-8863.2869895034819</v>
      </c>
      <c r="AAU5" s="111">
        <f t="shared" ref="AAU5:AAU36" si="1075">SL5-SK5</f>
        <v>-10230.616770947585</v>
      </c>
      <c r="AAV5" s="111">
        <f t="shared" ref="AAV5:AAV36" si="1076">SM5-SL5</f>
        <v>-9756.5602426135738</v>
      </c>
      <c r="AAW5" s="111">
        <f t="shared" ref="AAW5:AAW36" si="1077">SN5-SM5</f>
        <v>-11704.867847190035</v>
      </c>
      <c r="AAX5" s="111">
        <f t="shared" ref="AAX5:AAX36" si="1078">SO5-SN5</f>
        <v>-10061.664952892141</v>
      </c>
      <c r="AAY5" s="111">
        <f t="shared" ref="AAY5:AAY36" si="1079">SP5-SO5</f>
        <v>-10766.779493362497</v>
      </c>
      <c r="AAZ5" s="111">
        <f t="shared" ref="AAZ5:AAZ36" si="1080">SQ5-SP5</f>
        <v>-12644.274346935214</v>
      </c>
      <c r="ABA5" s="111">
        <f t="shared" ref="ABA5:ABA36" si="1081">SR5-SQ5</f>
        <v>-12191.71355143754</v>
      </c>
      <c r="ABB5" s="111">
        <f t="shared" ref="ABB5:ABB36" si="1082">SS5-SR5</f>
        <v>-13611.108773680229</v>
      </c>
      <c r="ABC5" s="111">
        <f t="shared" ref="ABC5:ABC36" si="1083">ST5-SS5</f>
        <v>-14043.098623928032</v>
      </c>
      <c r="ABD5" s="111">
        <f t="shared" ref="ABD5:ABD36" si="1084">SU5-ST5</f>
        <v>-13227.117795682221</v>
      </c>
      <c r="ABE5" s="111">
        <f t="shared" ref="ABE5:ABE36" si="1085">SV5-SU5</f>
        <v>-11725.438792439934</v>
      </c>
      <c r="ABF5" s="111" t="e">
        <f t="shared" ref="ABF5:ABF36" si="1086">SW5-SV5</f>
        <v>#VALUE!</v>
      </c>
    </row>
    <row r="6" spans="1:734" ht="81.75" hidden="1" customHeight="1">
      <c r="A6" s="92">
        <v>60</v>
      </c>
      <c r="B6" s="59" t="s">
        <v>65</v>
      </c>
      <c r="C6" s="100" t="s">
        <v>68</v>
      </c>
      <c r="D6" s="101">
        <v>18063494</v>
      </c>
      <c r="E6" s="59">
        <v>3119004752</v>
      </c>
      <c r="F6" s="46" t="s">
        <v>21</v>
      </c>
      <c r="G6" s="47">
        <v>0.9</v>
      </c>
      <c r="H6" s="48">
        <v>3365.27</v>
      </c>
      <c r="I6" s="48">
        <v>20</v>
      </c>
      <c r="J6" s="49">
        <v>0.4</v>
      </c>
      <c r="K6" s="50">
        <v>30</v>
      </c>
      <c r="L6" s="49">
        <v>52.89</v>
      </c>
      <c r="M6" s="49">
        <v>97.61</v>
      </c>
      <c r="N6" s="49">
        <v>0</v>
      </c>
      <c r="O6" s="49">
        <f t="shared" si="550"/>
        <v>1.7630000000000001</v>
      </c>
      <c r="P6" s="49">
        <f t="shared" si="551"/>
        <v>3.2536666666666667</v>
      </c>
      <c r="Q6" s="49">
        <f t="shared" si="552"/>
        <v>0</v>
      </c>
      <c r="R6" s="51">
        <v>30</v>
      </c>
      <c r="S6" s="52">
        <f t="shared" si="553"/>
        <v>52.89</v>
      </c>
      <c r="T6" s="52">
        <f t="shared" si="554"/>
        <v>97.61</v>
      </c>
      <c r="U6" s="52">
        <f t="shared" si="555"/>
        <v>0</v>
      </c>
      <c r="V6" s="130">
        <f>$O6*($I6-(метеостанция!B$14))/($I6-$J6)</f>
        <v>1.7135280612244899</v>
      </c>
      <c r="W6" s="130">
        <f>$O6*($I6-(метеостанция!C$14))/($I6-$J6)</f>
        <v>1.7888603316326532</v>
      </c>
      <c r="X6" s="130">
        <f>$O6*($I6-(метеостанция!D$14))/($I6-$J6)</f>
        <v>1.3289961734693878</v>
      </c>
      <c r="Y6" s="130">
        <f>$O6*($I6-(метеостанция!E$14))/($I6-$J6)</f>
        <v>1.4178207908163265</v>
      </c>
      <c r="Z6" s="130">
        <f>$O6*($I6-(метеостанция!F$14))/($I6-$J6)</f>
        <v>1.5257595663265306</v>
      </c>
      <c r="AA6" s="130">
        <f>$O6*($I6-(метеостанция!G$14))/($I6-$J6)</f>
        <v>1.5741071428571429</v>
      </c>
      <c r="AB6" s="130">
        <f>$O6*($I6-(метеостанция!H$14))/($I6-$J6)</f>
        <v>1.6584343112244897</v>
      </c>
      <c r="AC6" s="130">
        <f>$O6*($I6-(метеостанция!I$14))/($I6-$J6)</f>
        <v>1.5898482142857142</v>
      </c>
      <c r="AD6" s="130">
        <f>$O6*($I6-(метеостанция!J$14))/($I6-$J6)</f>
        <v>1.5954700255102041</v>
      </c>
      <c r="AE6" s="130">
        <f>$O6*($I6-(метеостанция!K$14))/($I6-$J6)</f>
        <v>1.6550612244897958</v>
      </c>
      <c r="AF6" s="130">
        <f>$O6*($I6-(метеостанция!L$14))/($I6-$J6)</f>
        <v>1.5302570153061223</v>
      </c>
      <c r="AG6" s="130">
        <f>$O6*($I6-(метеостанция!M$14))/($I6-$J6)</f>
        <v>1.3638514030612243</v>
      </c>
      <c r="AH6" s="130">
        <f>$O6*($I6-(метеостанция!N$14))/($I6-$J6)</f>
        <v>1.6123354591836736</v>
      </c>
      <c r="AI6" s="130">
        <f>$O6*($I6-(метеостанция!O$14))/($I6-$J6)</f>
        <v>1.1760829081632651</v>
      </c>
      <c r="AJ6" s="130">
        <f>$O6*($I6-(метеостанция!P$14))/($I6-$J6)</f>
        <v>1.6483150510204081</v>
      </c>
      <c r="AK6" s="130">
        <f>$O6*($I6-(метеостанция!Q$14))/($I6-$J6)</f>
        <v>1.7135280612244899</v>
      </c>
      <c r="AL6" s="130">
        <f>$O6*($I6-(метеостанция!R$14))/($I6-$J6)</f>
        <v>1.8518246173469388</v>
      </c>
      <c r="AM6" s="130">
        <f>$O6*($I6-(метеостанция!S$14))/($I6-$J6)</f>
        <v>1.7978552295918366</v>
      </c>
      <c r="AN6" s="130">
        <f>$O6*($I6-(метеостанция!T$14))/($I6-$J6)</f>
        <v>1.6640561224489796</v>
      </c>
      <c r="AO6" s="130">
        <f>$O6*($I6-(метеостанция!U$14))/($I6-$J6)</f>
        <v>1.6505637755102043</v>
      </c>
      <c r="AP6" s="130">
        <f>$O6*($I6-(метеостанция!V$14))/($I6-$J6)</f>
        <v>1.7866116071428573</v>
      </c>
      <c r="AQ6" s="130">
        <f>$O6*($I6-(метеостанция!W$14))/($I6-$J6)</f>
        <v>1.9035452806122448</v>
      </c>
      <c r="AR6" s="130">
        <f>$O6*($I6-(метеостанция!X$14))/($I6-$J6)</f>
        <v>2.0081109693877548</v>
      </c>
      <c r="AS6" s="130">
        <f>$O6*($I6-(метеостанция!Y$14))/($I6-$J6)</f>
        <v>2.1632729591836735</v>
      </c>
      <c r="AT6" s="130">
        <f>$O6*($I6-(метеостанция!Z$14))/($I6-$J6)</f>
        <v>2.1182984693877551</v>
      </c>
      <c r="AU6" s="130">
        <f>$O6*($I6-(метеостанция!AA$14))/($I6-$J6)</f>
        <v>2.2037499999999999</v>
      </c>
      <c r="AV6" s="130">
        <f>$O6*($I6-(метеостанция!AB$14))/($I6-$J6)</f>
        <v>2.3083156887755103</v>
      </c>
      <c r="AW6" s="130">
        <f>$O6*($I6-(метеостанция!AC$14))/($I6-$J6)</f>
        <v>2.4387417091836738</v>
      </c>
      <c r="AX6" s="130">
        <f>$O6*($I6-(метеостанция!AD$14))/($I6-$J6)</f>
        <v>2.2172423469387756</v>
      </c>
      <c r="AY6" s="130">
        <f>$O6*($I6-(метеостанция!AE$14))/($I6-$J6)</f>
        <v>1.9968673469387757</v>
      </c>
      <c r="AZ6" s="130"/>
      <c r="BA6" s="130">
        <f t="shared" si="556"/>
        <v>1.7135280612244899</v>
      </c>
      <c r="BB6" s="130">
        <f t="shared" si="557"/>
        <v>3.5023883928571431</v>
      </c>
      <c r="BC6" s="130">
        <f t="shared" si="558"/>
        <v>4.8313845663265305</v>
      </c>
      <c r="BD6" s="130">
        <f t="shared" si="559"/>
        <v>6.2492053571428574</v>
      </c>
      <c r="BE6" s="130">
        <f t="shared" si="560"/>
        <v>7.7749649234693878</v>
      </c>
      <c r="BF6" s="130">
        <f t="shared" si="561"/>
        <v>9.3490720663265314</v>
      </c>
      <c r="BG6" s="130">
        <f t="shared" si="562"/>
        <v>11.007506377551021</v>
      </c>
      <c r="BH6" s="130">
        <f t="shared" si="563"/>
        <v>12.597354591836735</v>
      </c>
      <c r="BI6" s="130">
        <f t="shared" si="564"/>
        <v>14.19282461734694</v>
      </c>
      <c r="BJ6" s="130">
        <f t="shared" si="565"/>
        <v>15.847885841836735</v>
      </c>
      <c r="BK6" s="130">
        <f t="shared" si="566"/>
        <v>17.378142857142858</v>
      </c>
      <c r="BL6" s="130">
        <f t="shared" si="567"/>
        <v>18.741994260204084</v>
      </c>
      <c r="BM6" s="130">
        <f t="shared" si="568"/>
        <v>20.354329719387756</v>
      </c>
      <c r="BN6" s="130">
        <f t="shared" si="569"/>
        <v>21.530412627551023</v>
      </c>
      <c r="BO6" s="130">
        <f t="shared" si="570"/>
        <v>23.17872767857143</v>
      </c>
      <c r="BP6" s="130">
        <f t="shared" si="571"/>
        <v>24.892255739795921</v>
      </c>
      <c r="BQ6" s="130">
        <f t="shared" si="572"/>
        <v>26.74408035714286</v>
      </c>
      <c r="BR6" s="130">
        <f t="shared" si="573"/>
        <v>28.541935586734695</v>
      </c>
      <c r="BS6" s="130">
        <f t="shared" si="574"/>
        <v>30.205991709183674</v>
      </c>
      <c r="BT6" s="130">
        <f t="shared" si="575"/>
        <v>31.856555484693878</v>
      </c>
      <c r="BU6" s="130">
        <f t="shared" si="576"/>
        <v>33.643167091836737</v>
      </c>
      <c r="BV6" s="130">
        <f t="shared" si="577"/>
        <v>35.54671237244898</v>
      </c>
      <c r="BW6" s="130">
        <f t="shared" si="578"/>
        <v>37.554823341836737</v>
      </c>
      <c r="BX6" s="130">
        <f t="shared" si="579"/>
        <v>39.71809630102041</v>
      </c>
      <c r="BY6" s="130">
        <f t="shared" si="580"/>
        <v>41.836394770408162</v>
      </c>
      <c r="BZ6" s="130">
        <f t="shared" si="581"/>
        <v>44.040144770408162</v>
      </c>
      <c r="CA6" s="130">
        <f t="shared" si="582"/>
        <v>46.34846045918367</v>
      </c>
      <c r="CB6" s="130">
        <f t="shared" si="583"/>
        <v>48.787202168367344</v>
      </c>
      <c r="CC6" s="130">
        <f t="shared" si="584"/>
        <v>51.004444515306119</v>
      </c>
      <c r="CD6" s="130">
        <f t="shared" si="585"/>
        <v>53.001311862244897</v>
      </c>
      <c r="CE6" s="130">
        <f t="shared" si="586"/>
        <v>53.001311862244897</v>
      </c>
      <c r="CF6" s="130">
        <f t="shared" si="587"/>
        <v>5766.4845785969392</v>
      </c>
      <c r="CG6" s="130">
        <f t="shared" si="588"/>
        <v>6019.9980082334187</v>
      </c>
      <c r="CH6" s="130">
        <f t="shared" si="589"/>
        <v>4472.4309526913266</v>
      </c>
      <c r="CI6" s="130">
        <f t="shared" si="590"/>
        <v>4771.3497727104586</v>
      </c>
      <c r="CJ6" s="130">
        <f t="shared" si="591"/>
        <v>5134.5928957716842</v>
      </c>
      <c r="CK6" s="130">
        <f t="shared" si="592"/>
        <v>5297.2955446428577</v>
      </c>
      <c r="CL6" s="130">
        <f t="shared" si="593"/>
        <v>5581.079234534438</v>
      </c>
      <c r="CM6" s="130">
        <f t="shared" si="594"/>
        <v>5350.2685000892852</v>
      </c>
      <c r="CN6" s="130">
        <f t="shared" si="595"/>
        <v>5369.1874127487245</v>
      </c>
      <c r="CO6" s="130">
        <f t="shared" si="596"/>
        <v>5569.7278869387746</v>
      </c>
      <c r="CP6" s="130">
        <f t="shared" si="597"/>
        <v>5149.7280258992341</v>
      </c>
      <c r="CQ6" s="130">
        <f t="shared" si="598"/>
        <v>4589.7282111798468</v>
      </c>
      <c r="CR6" s="130">
        <f t="shared" si="599"/>
        <v>5425.9441507270412</v>
      </c>
      <c r="CS6" s="130">
        <f t="shared" si="600"/>
        <v>3957.8365283545913</v>
      </c>
      <c r="CT6" s="130">
        <f t="shared" si="601"/>
        <v>5547.0251917474488</v>
      </c>
      <c r="CU6" s="130">
        <f t="shared" si="602"/>
        <v>5766.4845785969392</v>
      </c>
      <c r="CV6" s="130">
        <f t="shared" si="603"/>
        <v>6231.8898300191331</v>
      </c>
      <c r="CW6" s="130">
        <f t="shared" si="604"/>
        <v>6050.2682684885203</v>
      </c>
      <c r="CX6" s="130">
        <f t="shared" si="605"/>
        <v>5599.9981471938772</v>
      </c>
      <c r="CY6" s="130">
        <f t="shared" si="606"/>
        <v>5554.5927568112247</v>
      </c>
      <c r="CZ6" s="130">
        <f t="shared" si="607"/>
        <v>6012.4304431696437</v>
      </c>
      <c r="DA6" s="130">
        <f t="shared" si="608"/>
        <v>6405.9438264859691</v>
      </c>
      <c r="DB6" s="130">
        <f t="shared" si="609"/>
        <v>6757.8356019515295</v>
      </c>
      <c r="DC6" s="130">
        <f t="shared" si="610"/>
        <v>7279.9975913520411</v>
      </c>
      <c r="DD6" s="130">
        <f t="shared" si="611"/>
        <v>7128.6462900765309</v>
      </c>
      <c r="DE6" s="130">
        <f t="shared" si="612"/>
        <v>7416.2137624999996</v>
      </c>
      <c r="DF6" s="130">
        <f t="shared" si="613"/>
        <v>7768.1055379655618</v>
      </c>
      <c r="DG6" s="130">
        <f t="shared" si="614"/>
        <v>8207.0243116645415</v>
      </c>
      <c r="DH6" s="130">
        <f t="shared" si="615"/>
        <v>7461.6191528826539</v>
      </c>
      <c r="DI6" s="130">
        <f t="shared" si="616"/>
        <v>6719.9977766326538</v>
      </c>
      <c r="DJ6" s="130">
        <f t="shared" si="617"/>
        <v>0</v>
      </c>
      <c r="DK6" s="110">
        <f t="shared" si="618"/>
        <v>5766.4845785969392</v>
      </c>
      <c r="DL6" s="130">
        <f t="shared" si="619"/>
        <v>11786.482586830358</v>
      </c>
      <c r="DM6" s="130">
        <f t="shared" si="620"/>
        <v>16258.913539521684</v>
      </c>
      <c r="DN6" s="130">
        <f t="shared" si="621"/>
        <v>21030.263312232142</v>
      </c>
      <c r="DO6" s="130">
        <f t="shared" si="622"/>
        <v>26164.856208003825</v>
      </c>
      <c r="DP6" s="130">
        <f t="shared" si="623"/>
        <v>31462.151752646681</v>
      </c>
      <c r="DQ6" s="130">
        <f t="shared" si="624"/>
        <v>37043.230987181116</v>
      </c>
      <c r="DR6" s="130">
        <f t="shared" si="625"/>
        <v>42393.499487270397</v>
      </c>
      <c r="DS6" s="130">
        <f t="shared" si="626"/>
        <v>47762.686900019122</v>
      </c>
      <c r="DT6" s="130">
        <f t="shared" si="627"/>
        <v>53332.414786957896</v>
      </c>
      <c r="DU6" s="130">
        <f t="shared" si="628"/>
        <v>58482.142812857128</v>
      </c>
      <c r="DV6" s="130">
        <f t="shared" si="629"/>
        <v>63071.871024036976</v>
      </c>
      <c r="DW6" s="130">
        <f t="shared" si="630"/>
        <v>68497.815174764022</v>
      </c>
      <c r="DX6" s="130">
        <f t="shared" si="631"/>
        <v>72455.651703118609</v>
      </c>
      <c r="DY6" s="130">
        <f t="shared" si="632"/>
        <v>78002.676894866061</v>
      </c>
      <c r="DZ6" s="130">
        <f t="shared" si="633"/>
        <v>83769.161473462998</v>
      </c>
      <c r="EA6" s="130">
        <f t="shared" si="634"/>
        <v>90001.051303482134</v>
      </c>
      <c r="EB6" s="130">
        <f t="shared" si="635"/>
        <v>96051.319571970656</v>
      </c>
      <c r="EC6" s="130">
        <f t="shared" si="636"/>
        <v>101651.31771916454</v>
      </c>
      <c r="ED6" s="130">
        <f t="shared" si="637"/>
        <v>107205.91047597576</v>
      </c>
      <c r="EE6" s="130">
        <f t="shared" si="638"/>
        <v>113218.34091914541</v>
      </c>
      <c r="EF6" s="130">
        <f t="shared" si="639"/>
        <v>119624.28474563138</v>
      </c>
      <c r="EG6" s="130">
        <f t="shared" si="640"/>
        <v>126382.12034758291</v>
      </c>
      <c r="EH6" s="130">
        <f t="shared" si="641"/>
        <v>133662.11793893494</v>
      </c>
      <c r="EI6" s="130">
        <f t="shared" si="642"/>
        <v>140790.76422901146</v>
      </c>
      <c r="EJ6" s="130">
        <f t="shared" si="643"/>
        <v>148206.97799151146</v>
      </c>
      <c r="EK6" s="130">
        <f t="shared" si="644"/>
        <v>155975.08352947704</v>
      </c>
      <c r="EL6" s="130">
        <f t="shared" si="645"/>
        <v>164182.10784114158</v>
      </c>
      <c r="EM6" s="130">
        <f t="shared" si="646"/>
        <v>171643.72699402424</v>
      </c>
      <c r="EN6" s="130">
        <f t="shared" si="647"/>
        <v>178363.7247706569</v>
      </c>
      <c r="EO6" s="130">
        <f t="shared" si="648"/>
        <v>178363.7247706569</v>
      </c>
      <c r="EP6" s="130">
        <f t="shared" si="649"/>
        <v>5189.8361207372454</v>
      </c>
      <c r="EQ6" s="130">
        <f t="shared" si="650"/>
        <v>5417.9982074100772</v>
      </c>
      <c r="ER6" s="130">
        <f t="shared" si="651"/>
        <v>4025.1878574221942</v>
      </c>
      <c r="ES6" s="130">
        <f t="shared" si="652"/>
        <v>4294.2147954394131</v>
      </c>
      <c r="ET6" s="130">
        <f t="shared" si="653"/>
        <v>4621.1336061945158</v>
      </c>
      <c r="EU6" s="130">
        <f t="shared" si="654"/>
        <v>4767.5659901785721</v>
      </c>
      <c r="EV6" s="130">
        <f t="shared" si="655"/>
        <v>5022.9713110809944</v>
      </c>
      <c r="EW6" s="130">
        <f t="shared" si="656"/>
        <v>4815.2416500803565</v>
      </c>
      <c r="EX6" s="130">
        <f t="shared" si="657"/>
        <v>4832.268671473852</v>
      </c>
      <c r="EY6" s="130">
        <f t="shared" si="658"/>
        <v>5012.7550982448975</v>
      </c>
      <c r="EZ6" s="130">
        <f t="shared" si="659"/>
        <v>4634.7552233093111</v>
      </c>
      <c r="FA6" s="130">
        <f t="shared" si="660"/>
        <v>4130.7553900618623</v>
      </c>
      <c r="FB6" s="130">
        <f t="shared" si="661"/>
        <v>4883.3497356543376</v>
      </c>
      <c r="FC6" s="130">
        <f t="shared" si="662"/>
        <v>3562.0528755191322</v>
      </c>
      <c r="FD6" s="130">
        <f t="shared" si="663"/>
        <v>4992.3226725727045</v>
      </c>
      <c r="FE6" s="130">
        <f t="shared" si="664"/>
        <v>5189.8361207372454</v>
      </c>
      <c r="FF6" s="130">
        <f t="shared" si="665"/>
        <v>5608.7008470172195</v>
      </c>
      <c r="FG6" s="130">
        <f t="shared" si="666"/>
        <v>5445.2414416396687</v>
      </c>
      <c r="FH6" s="130">
        <f t="shared" si="667"/>
        <v>5039.9983324744899</v>
      </c>
      <c r="FI6" s="130">
        <f t="shared" si="668"/>
        <v>4999.1334811301022</v>
      </c>
      <c r="FJ6" s="130">
        <f t="shared" si="669"/>
        <v>5411.1873988526795</v>
      </c>
      <c r="FK6" s="130">
        <f t="shared" si="670"/>
        <v>5765.3494438373727</v>
      </c>
      <c r="FL6" s="130">
        <f t="shared" si="671"/>
        <v>6082.0520417563766</v>
      </c>
      <c r="FM6" s="130">
        <f t="shared" si="672"/>
        <v>6551.9978322168372</v>
      </c>
      <c r="FN6" s="130">
        <f t="shared" si="673"/>
        <v>6415.7816610688778</v>
      </c>
      <c r="FO6" s="130">
        <f t="shared" si="674"/>
        <v>6674.5923862499994</v>
      </c>
      <c r="FP6" s="130">
        <f t="shared" si="675"/>
        <v>6991.2949841690061</v>
      </c>
      <c r="FQ6" s="130">
        <f t="shared" si="676"/>
        <v>7386.3218804980879</v>
      </c>
      <c r="FR6" s="130">
        <f t="shared" si="677"/>
        <v>6715.457237594389</v>
      </c>
      <c r="FS6" s="130">
        <f t="shared" si="678"/>
        <v>6047.9979989693884</v>
      </c>
      <c r="FT6" s="130">
        <f t="shared" si="679"/>
        <v>0</v>
      </c>
      <c r="FU6" s="110">
        <f t="shared" si="680"/>
        <v>5189.8361207372454</v>
      </c>
      <c r="FV6" s="130">
        <f t="shared" si="681"/>
        <v>10607.834328147323</v>
      </c>
      <c r="FW6" s="130">
        <f t="shared" si="682"/>
        <v>14633.022185569516</v>
      </c>
      <c r="FX6" s="130">
        <f t="shared" si="683"/>
        <v>18927.236981008929</v>
      </c>
      <c r="FY6" s="130">
        <f t="shared" si="684"/>
        <v>23548.370587203444</v>
      </c>
      <c r="FZ6" s="130">
        <f t="shared" si="685"/>
        <v>28315.936577382017</v>
      </c>
      <c r="GA6" s="130">
        <f t="shared" si="686"/>
        <v>33338.907888463014</v>
      </c>
      <c r="GB6" s="130">
        <f t="shared" si="687"/>
        <v>38154.149538543374</v>
      </c>
      <c r="GC6" s="130">
        <f t="shared" si="688"/>
        <v>42986.418210017226</v>
      </c>
      <c r="GD6" s="130">
        <f t="shared" si="689"/>
        <v>47999.173308262121</v>
      </c>
      <c r="GE6" s="130">
        <f t="shared" si="690"/>
        <v>52633.92853157143</v>
      </c>
      <c r="GF6" s="130">
        <f t="shared" si="691"/>
        <v>56764.683921633288</v>
      </c>
      <c r="GG6" s="130">
        <f t="shared" si="692"/>
        <v>61648.033657287626</v>
      </c>
      <c r="GH6" s="130">
        <f t="shared" si="693"/>
        <v>65210.086532806759</v>
      </c>
      <c r="GI6" s="130">
        <f t="shared" si="694"/>
        <v>70202.409205379459</v>
      </c>
      <c r="GJ6" s="130">
        <f t="shared" si="695"/>
        <v>75392.24532611671</v>
      </c>
      <c r="GK6" s="130">
        <f t="shared" si="696"/>
        <v>81000.946173133925</v>
      </c>
      <c r="GL6" s="130">
        <f t="shared" si="697"/>
        <v>86446.187614773589</v>
      </c>
      <c r="GM6" s="130">
        <f t="shared" si="698"/>
        <v>91486.185947248072</v>
      </c>
      <c r="GN6" s="130">
        <f t="shared" si="699"/>
        <v>96485.319428378178</v>
      </c>
      <c r="GO6" s="130">
        <f t="shared" si="700"/>
        <v>101896.50682723086</v>
      </c>
      <c r="GP6" s="130">
        <f t="shared" si="701"/>
        <v>107661.85627106823</v>
      </c>
      <c r="GQ6" s="130">
        <f t="shared" si="702"/>
        <v>113743.90831282461</v>
      </c>
      <c r="GR6" s="130">
        <f t="shared" si="703"/>
        <v>120295.90614504144</v>
      </c>
      <c r="GS6" s="130">
        <f t="shared" si="704"/>
        <v>126711.68780611032</v>
      </c>
      <c r="GT6" s="130">
        <f t="shared" si="705"/>
        <v>133386.28019236031</v>
      </c>
      <c r="GU6" s="130">
        <f t="shared" si="706"/>
        <v>140377.57517652932</v>
      </c>
      <c r="GV6" s="130">
        <f t="shared" si="707"/>
        <v>147763.89705702741</v>
      </c>
      <c r="GW6" s="130">
        <f t="shared" si="708"/>
        <v>154479.35429462179</v>
      </c>
      <c r="GX6" s="130">
        <f t="shared" si="709"/>
        <v>160527.35229359119</v>
      </c>
      <c r="GY6" s="130">
        <f t="shared" si="710"/>
        <v>160527.35229359119</v>
      </c>
      <c r="GZ6" s="130">
        <f>($T6+$U6)/$R6*($I6-(метеостанция!B$14))/($I6-$J6)</f>
        <v>3.1623647959183674</v>
      </c>
      <c r="HA6" s="130">
        <f>($T6+$U6)/$R6*($I6-(метеостанция!C$14))/($I6-$J6)</f>
        <v>3.301392644557823</v>
      </c>
      <c r="HB6" s="130">
        <f>($T6+$U6)/$R6*($I6-(метеостанция!D$14))/($I6-$J6)</f>
        <v>2.4527002551020409</v>
      </c>
      <c r="HC6" s="130">
        <f>($T6+$U6)/$R6*($I6-(метеостанция!E$14))/($I6-$J6)</f>
        <v>2.6166286139455779</v>
      </c>
      <c r="HD6" s="130">
        <f>($T6+$U6)/$R6*($I6-(метеостанция!F$14))/($I6-$J6)</f>
        <v>2.8158326955782309</v>
      </c>
      <c r="HE6" s="130">
        <f>($T6+$U6)/$R6*($I6-(метеостанция!G$14))/($I6-$J6)</f>
        <v>2.9050595238095234</v>
      </c>
      <c r="HF6" s="130">
        <f>($T6+$U6)/$R6*($I6-(метеостанция!H$14))/($I6-$J6)</f>
        <v>3.0606877125850338</v>
      </c>
      <c r="HG6" s="130">
        <f>($T6+$U6)/$R6*($I6-(метеостанция!I$14))/($I6-$J6)</f>
        <v>2.9341101190476189</v>
      </c>
      <c r="HH6" s="130">
        <f>($T6+$U6)/$R6*($I6-(метеостанция!J$14))/($I6-$J6)</f>
        <v>2.9444853316326531</v>
      </c>
      <c r="HI6" s="130">
        <f>($T6+$U6)/$R6*($I6-(метеостанция!K$14))/($I6-$J6)</f>
        <v>3.0544625850340132</v>
      </c>
      <c r="HJ6" s="130">
        <f>($T6+$U6)/$R6*($I6-(метеостанция!L$14))/($I6-$J6)</f>
        <v>2.8241328656462583</v>
      </c>
      <c r="HK6" s="130">
        <f>($T6+$U6)/$R6*($I6-(метеостанция!M$14))/($I6-$J6)</f>
        <v>2.5170265731292512</v>
      </c>
      <c r="HL6" s="130">
        <f>($T6+$U6)/$R6*($I6-(метеостанция!N$14))/($I6-$J6)</f>
        <v>2.975610969387755</v>
      </c>
      <c r="HM6" s="130">
        <f>($T6+$U6)/$R6*($I6-(метеостанция!O$14))/($I6-$J6)</f>
        <v>2.1704944727891156</v>
      </c>
      <c r="HN6" s="130">
        <f>($T6+$U6)/$R6*($I6-(метеостанция!P$14))/($I6-$J6)</f>
        <v>3.0420123299319726</v>
      </c>
      <c r="HO6" s="130">
        <f>($T6+$U6)/$R6*($I6-(метеостанция!Q$14))/($I6-$J6)</f>
        <v>3.1623647959183674</v>
      </c>
      <c r="HP6" s="130">
        <f>($T6+$U6)/$R6*($I6-(метеостанция!R$14))/($I6-$J6)</f>
        <v>3.4175950255102032</v>
      </c>
      <c r="HQ6" s="130">
        <f>($T6+$U6)/$R6*($I6-(метеостанция!S$14))/($I6-$J6)</f>
        <v>3.3179929846938774</v>
      </c>
      <c r="HR6" s="130">
        <f>($T6+$U6)/$R6*($I6-(метеостанция!T$14))/($I6-$J6)</f>
        <v>3.0710629251700676</v>
      </c>
      <c r="HS6" s="130">
        <f>($T6+$U6)/$R6*($I6-(метеостанция!U$14))/($I6-$J6)</f>
        <v>3.0461624149659863</v>
      </c>
      <c r="HT6" s="130">
        <f>($T6+$U6)/$R6*($I6-(метеостанция!V$14))/($I6-$J6)</f>
        <v>3.2972425595238097</v>
      </c>
      <c r="HU6" s="130">
        <f>($T6+$U6)/$R6*($I6-(метеостанция!W$14))/($I6-$J6)</f>
        <v>3.5130469812925167</v>
      </c>
      <c r="HV6" s="130">
        <f>($T6+$U6)/$R6*($I6-(метеостанция!X$14))/($I6-$J6)</f>
        <v>3.7060259353741496</v>
      </c>
      <c r="HW6" s="130">
        <f>($T6+$U6)/$R6*($I6-(метеостанция!Y$14))/($I6-$J6)</f>
        <v>3.9923818027210887</v>
      </c>
      <c r="HX6" s="130">
        <f>($T6+$U6)/$R6*($I6-(метеостанция!Z$14))/($I6-$J6)</f>
        <v>3.9093801020408163</v>
      </c>
      <c r="HY6" s="130">
        <f>($T6+$U6)/$R6*($I6-(метеостанция!AA$14))/($I6-$J6)</f>
        <v>4.0670833333333327</v>
      </c>
      <c r="HZ6" s="130">
        <f>($T6+$U6)/$R6*($I6-(метеостанция!AB$14))/($I6-$J6)</f>
        <v>4.2600622874149661</v>
      </c>
      <c r="IA6" s="130">
        <f>($T6+$U6)/$R6*($I6-(метеостанция!AC$14))/($I6-$J6)</f>
        <v>4.5007672193877548</v>
      </c>
      <c r="IB6" s="130">
        <f>($T6+$U6)/$R6*($I6-(метеостанция!AD$14))/($I6-$J6)</f>
        <v>4.091983843537415</v>
      </c>
      <c r="IC6" s="130">
        <f>($T6+$U6)/$R6*($I6-(метеостанция!AE$14))/($I6-$J6)</f>
        <v>3.6852755102040811</v>
      </c>
      <c r="ID6" s="130"/>
      <c r="IE6" s="131">
        <f>VLOOKUP($F6,метеостанция!$A$4:$AF$7,2,0)</f>
        <v>6</v>
      </c>
      <c r="IF6" s="131">
        <f>VLOOKUP($F6,метеостанция!$A$4:$AF$7,3,0)</f>
        <v>9.6</v>
      </c>
      <c r="IG6" s="131">
        <f>VLOOKUP($F6,метеостанция!$A$4:$AF$7,4,0)</f>
        <v>8.4</v>
      </c>
      <c r="IH6" s="131">
        <f>VLOOKUP($F6,метеостанция!$A$4:$AF$7,5,0)</f>
        <v>9.6999999999999993</v>
      </c>
      <c r="II6" s="131">
        <f>VLOOKUP($F6,метеостанция!$A$4:$AF$7,6,0)</f>
        <v>11.1</v>
      </c>
      <c r="IJ6" s="131">
        <f>VLOOKUP($F6,метеостанция!$A$4:$AF$7,7,0)</f>
        <v>9.5</v>
      </c>
      <c r="IK6" s="131">
        <f>VLOOKUP($F6,метеостанция!$A$4:$AF$7,8,0)</f>
        <v>6</v>
      </c>
      <c r="IL6" s="131">
        <f>VLOOKUP($F6,метеостанция!$A$4:$AF$7,9,0)</f>
        <v>6.8</v>
      </c>
      <c r="IM6" s="131">
        <f>VLOOKUP($F6,метеостанция!$A$4:$AF$7,10,0)</f>
        <v>3.2</v>
      </c>
      <c r="IN6" s="131">
        <f>VLOOKUP($F6,метеостанция!$A$4:$AF$7,11,0)</f>
        <v>-2</v>
      </c>
      <c r="IO6" s="131">
        <f>VLOOKUP($F6,метеостанция!$A$4:$AF$7,12,0)</f>
        <v>-0.4</v>
      </c>
      <c r="IP6" s="131">
        <f>VLOOKUP($F6,метеостанция!$A$4:$AF$7,13,0)</f>
        <v>2.1</v>
      </c>
      <c r="IQ6" s="131">
        <f>VLOOKUP($F6,метеостанция!$A$4:$AF$7,14,0)</f>
        <v>2.2999999999999998</v>
      </c>
      <c r="IR6" s="131">
        <f>VLOOKUP($F6,метеостанция!$A$4:$AF$7,15,0)</f>
        <v>2.2999999999999998</v>
      </c>
      <c r="IS6" s="131">
        <f>VLOOKUP($F6,метеостанция!$A$4:$AF$7,16,0)</f>
        <v>0.2</v>
      </c>
      <c r="IT6" s="131">
        <f>VLOOKUP($F6,метеостанция!$A$4:$AF$7,17,0)</f>
        <v>-3</v>
      </c>
      <c r="IU6" s="131">
        <f>VLOOKUP($F6,метеостанция!$A$4:$AF$7,18,0)</f>
        <v>-4</v>
      </c>
      <c r="IV6" s="131">
        <f>VLOOKUP($F6,метеостанция!$A$4:$AF$7,19,0)</f>
        <v>-3.6</v>
      </c>
      <c r="IW6" s="131">
        <f>VLOOKUP($F6,метеостанция!$A$4:$AF$7,20,0)</f>
        <v>-0.7</v>
      </c>
      <c r="IX6" s="131">
        <f>VLOOKUP($F6,метеостанция!$A$4:$AF$7,21,0)</f>
        <v>3.6</v>
      </c>
      <c r="IY6" s="131">
        <f>VLOOKUP($F6,метеостанция!$A$4:$AF$7,22,0)</f>
        <v>2.2000000000000002</v>
      </c>
      <c r="IZ6" s="131">
        <f>VLOOKUP($F6,метеостанция!$A$4:$AF$7,23,0)</f>
        <v>4.4000000000000004</v>
      </c>
      <c r="JA6" s="131">
        <f>VLOOKUP($F6,метеостанция!$A$4:$AF$7,24,0)</f>
        <v>-2.2999999999999998</v>
      </c>
      <c r="JB6" s="131">
        <f>VLOOKUP($F6,метеостанция!$A$4:$AF$7,25,0)</f>
        <v>-5.0999999999999996</v>
      </c>
      <c r="JC6" s="131">
        <f>VLOOKUP($F6,метеостанция!$A$4:$AF$7,26,0)</f>
        <v>0.6</v>
      </c>
      <c r="JD6" s="131">
        <f>VLOOKUP($F6,метеостанция!$A$4:$AF$7,27,0)</f>
        <v>-1.8</v>
      </c>
      <c r="JE6" s="131">
        <f>VLOOKUP($F6,метеостанция!$A$4:$AF$7,28,0)</f>
        <v>-0.5</v>
      </c>
      <c r="JF6" s="131">
        <f>VLOOKUP($F6,метеостанция!$A$4:$AF$7,29,0)</f>
        <v>5.4</v>
      </c>
      <c r="JG6" s="131">
        <f>VLOOKUP($F6,метеостанция!$A$4:$AF$7,30,0)</f>
        <v>8.4</v>
      </c>
      <c r="JH6" s="131">
        <f>VLOOKUP($F6,метеостанция!$A$4:$AF$7,31,0)</f>
        <v>5.0999999999999996</v>
      </c>
      <c r="JI6" s="131">
        <f>VLOOKUP($F6,метеостанция!$A$4:$AF$7,32,0)</f>
        <v>0</v>
      </c>
      <c r="JJ6" s="202">
        <f>VLOOKUP(D6,'Qп, Гкал'!$D$6:$O$63,2,FALSE)</f>
        <v>1.97302808827744</v>
      </c>
      <c r="JK6" s="202">
        <f>VLOOKUP(D6,'Qп, Гкал'!$D$6:AI$64,3,FALSE)</f>
        <v>1.7196266838635701</v>
      </c>
      <c r="JL6" s="202">
        <f>VLOOKUP(D6,'Qп, Гкал'!$D$6:$AI$64,4,FALSE)</f>
        <v>1.62629943632368</v>
      </c>
      <c r="JM6" s="202">
        <f>VLOOKUP(D6,'Qп, Гкал'!$D$6:$O$60,5,FALSE)</f>
        <v>1.6328536113499601</v>
      </c>
      <c r="JN6" s="202">
        <f>VLOOKUP(D6,'Qп, Гкал'!$D$6:$O$60,6,FALSE)</f>
        <v>1.6281518104518999</v>
      </c>
      <c r="JO6" s="202">
        <f>VLOOKUP(D6,'Qп, Гкал'!$D$6:$O$60,7,FALSE)</f>
        <v>1.6241422351199</v>
      </c>
      <c r="JP6" s="202">
        <f>VLOOKUP(D6,'Qп, Гкал'!$D$6:$O$60,8,FALSE)</f>
        <v>1.61539481226713</v>
      </c>
      <c r="JQ6" s="202">
        <f>VLOOKUP(D6,'Qп, Гкал'!$D$6:$O$60,9,FALSE)</f>
        <v>1.6285216704882</v>
      </c>
      <c r="JR6" s="202">
        <f>VLOOKUP(D6,'Qп, Гкал'!$D$6:$O$60,10,FALSE)</f>
        <v>2.0259233782363602</v>
      </c>
      <c r="JS6" s="202">
        <f>VLOOKUP(D6,'Qп, Гкал'!$D$6:$O$60,11,FALSE)</f>
        <v>2.8292707079392398</v>
      </c>
      <c r="JT6" s="202">
        <f>VLOOKUP(D6,'Qп, Гкал'!$D$6:$O$60,12,FALSE)</f>
        <v>2.7057155823063002</v>
      </c>
      <c r="JU6" s="202">
        <f>VLOOKUP(D6,'Qп, Гкал'!$D$6:$P$60,13,FALSE)</f>
        <v>2.3857053119327398</v>
      </c>
      <c r="JV6" s="202">
        <f>VLOOKUP(D6,'Qп, Гкал'!$D$6:$Q$63,14,FALSE)</f>
        <v>2.3597444348906098</v>
      </c>
      <c r="JW6" s="203">
        <f>VLOOKUP(D6,'Qп, Гкал'!$D$6:$AI$65,15,FALSE)</f>
        <v>2.3403358173306601</v>
      </c>
      <c r="JX6" s="203">
        <f>VLOOKUP(D6,'Qп, Гкал'!$D$6:$AI$65,16,FALSE)</f>
        <v>2.6389476688640499</v>
      </c>
      <c r="JY6" s="203">
        <f>VLOOKUP(D6,'Qп, Гкал'!$D$6:$AI$65,17,FALSE)</f>
        <v>2.9266913633323801</v>
      </c>
      <c r="JZ6" s="203">
        <f>VLOOKUP(D6,'Qп, Гкал'!$D$6:$AI$65,18,FALSE)</f>
        <v>3.0931128546861602</v>
      </c>
      <c r="KA6" s="203">
        <f>VLOOKUP(D6,'Qп, Гкал'!$D$6:$AI$65,19,FALSE)</f>
        <v>3.1472641874462601</v>
      </c>
      <c r="KB6" s="203">
        <f>VLOOKUP(D6,'Qп, Гкал'!$D$6:$AI$65,20,FALSE)</f>
        <v>2.8757947836056199</v>
      </c>
      <c r="KC6" s="203">
        <f>VLOOKUP(D6,'Qп, Гкал'!$D$6:$AI$65,21,FALSE)</f>
        <v>2.5475846231011801</v>
      </c>
      <c r="KD6" s="203">
        <f>VLOOKUP(D6,'Qп, Гкал'!$D$6:$AI$65,22,FALSE)</f>
        <v>2.2842598165663501</v>
      </c>
      <c r="KE6" s="203">
        <f>VLOOKUP(D6,'Qп, Гкал'!$D$6:$AI$65,23,FALSE)</f>
        <v>2.1039884876277801</v>
      </c>
      <c r="KF6" s="203">
        <f>VLOOKUP(D6,'Qп, Гкал'!$D$6:$AI$65,24,FALSE)</f>
        <v>2.8019248829655101</v>
      </c>
      <c r="KG6" s="203">
        <f>VLOOKUP(D6,'Qп, Гкал'!$D$6:$AI$65,25,FALSE)</f>
        <v>3.08146481799943</v>
      </c>
      <c r="KH6" s="203">
        <f>VLOOKUP(D6,'Qп, Гкал'!$D$6:$AI$65,26,FALSE)</f>
        <v>2.5529516098213398</v>
      </c>
      <c r="KI6" s="203">
        <f>VLOOKUP(D6,'Qп, Гкал'!$D$6:$AI$65,27,FALSE)</f>
        <v>2.7412419270086898</v>
      </c>
      <c r="KJ6" s="203">
        <f>VLOOKUP(D6,'Qп, Гкал'!$D$6:$AI$65,28,FALSE)</f>
        <v>2.5967587178752298</v>
      </c>
      <c r="KK6" s="203">
        <f>VLOOKUP(D6,'Qп, Гкал'!$D$6:$AI$65,29,FALSE)</f>
        <v>1.83228647176842</v>
      </c>
      <c r="KL6" s="203">
        <f>VLOOKUP(D6,'Qп, Гкал'!$D$6:$AI$65,30,FALSE)</f>
        <v>1.68494751361422</v>
      </c>
      <c r="KM6" s="203">
        <f>VLOOKUP(D6,'Qп, Гкал'!$D$6:$AI$65,31,FALSE)</f>
        <v>1.99039361803764</v>
      </c>
      <c r="KN6" s="203">
        <f>VLOOKUP(D6,'Qп, Гкал'!$D$6:$AI$65,32,FALSE)</f>
        <v>0</v>
      </c>
      <c r="KO6" s="110">
        <f>IF(JJ6="","Нет показаний",IF(JJ6&lt;=0,"Ошибка ПУ",(GZ6-JJ6*(($I6-метеостанция!B$14)/($I6-IE6)))))</f>
        <v>0.47763729008370781</v>
      </c>
      <c r="KP6" s="110">
        <f>IF(JK6="","Нет показаний",IF(JK6&lt;=0,"Ошибка ПУ",(HA6-JK6*(($I6-метеостанция!C$14)/($I6-IF6)))))</f>
        <v>1.3019983467751128E-2</v>
      </c>
      <c r="KQ6" s="110">
        <f>IF(JL6="","Нет показаний",IF(JL6&lt;=0,"Ошибка ПУ",(HB6-JL6*(($I6-метеостанция!D$14)/($I6-IG6)))))</f>
        <v>0.38127144719838801</v>
      </c>
      <c r="KR6" s="110">
        <f>IF(JM6="","Нет показаний",IF(JM6&lt;=0,"Ошибка ПУ",(HC6-JM6*(($I6-метеостанция!E$14)/($I6-IH6)))))</f>
        <v>0.11780773541123368</v>
      </c>
      <c r="KS6" s="110">
        <f>IF(JN6="","Нет показаний",IF(JN6&lt;=0,"Ошибка ПУ",(HD6-JN6*(($I6-метеостанция!F$14)/($I6-II6)))))</f>
        <v>-0.28726001057798811</v>
      </c>
      <c r="KT6" s="110">
        <f>IF(JO6="","Нет показаний",IF(JO6&lt;=0,"Ошибка ПУ",(HE6-JO6*(($I6-метеостанция!G$14)/($I6-IJ6)))))</f>
        <v>0.19815579860968979</v>
      </c>
      <c r="KU6" s="110">
        <f>IF(JP6="","Нет показаний",IF(JP6&lt;=0,"Ошибка ПУ",(HF6-JP6*(($I6-метеостанция!H$14)/($I6-IK6)))))</f>
        <v>0.93327043750109029</v>
      </c>
      <c r="KV6" s="110">
        <f>IF(JQ6="","Нет показаний",IF(JQ6&lt;=0,"Ошибка ПУ",(HG6-JQ6*(($I6-метеостанция!I$14)/($I6-IL6)))))</f>
        <v>0.75349492769315418</v>
      </c>
      <c r="KW6" s="110">
        <f>IF(JR6="","Нет показаний",IF(JR6&lt;=0,"Ошибка ПУ",(HH6-JR6*(($I6-метеостанция!J$14)/($I6-IM6)))))</f>
        <v>0.80550819345006763</v>
      </c>
      <c r="KX6" s="110">
        <f>IF(JS6="","Нет показаний",IF(JS6&lt;=0,"Ошибка ПУ",(HI6-JS6*(($I6-метеостанция!K$14)/($I6-IN6)))))</f>
        <v>0.68816344748483083</v>
      </c>
      <c r="KY6" s="110">
        <f>IF(JT6="","Нет показаний",IF(JT6&lt;=0,"Ошибка ПУ",(HJ6-JT6*(($I6-метеостанция!L$14)/($I6-IO6)))))</f>
        <v>0.56771196643126176</v>
      </c>
      <c r="KZ6" s="110">
        <f>IF(JU6="","Нет показаний",IF(JU6&lt;=0,"Ошибка ПУ",(HK6-JU6*(($I6-метеостанция!M$14)/($I6-IP6)))))</f>
        <v>0.49617423837058272</v>
      </c>
      <c r="LA6" s="110">
        <f>IF(JV6="","Нет показаний",IF(JV6&lt;=0,"Ошибка ПУ",(HL6-JV6*(($I6-метеостанция!N$14)/($I6-IQ6)))))</f>
        <v>0.58586978320616234</v>
      </c>
      <c r="LB6" s="110">
        <f>IF(JW6="","Нет показаний",IF(JW6&lt;=0,"Ошибка ПУ",(HM6-JW6*(($I6-метеостанция!O$14)/($I6-IR6)))))</f>
        <v>0.44168708230333142</v>
      </c>
      <c r="LC6" s="110">
        <f>IF(JX6="","Нет показаний",IF(JX6&lt;=0,"Ошибка ПУ",(HN6-JX6*(($I6-метеостанция!P$14)/($I6-IS6)))))</f>
        <v>0.59965293437976497</v>
      </c>
      <c r="LD6" s="110">
        <f>IF(JY6="","Нет показаний",IF(JY6&lt;=0,"Ошибка ПУ",(HO6-JY6*(($I6-метеостанция!Q$14)/($I6-IT6)))))</f>
        <v>0.7383008623756786</v>
      </c>
      <c r="LE6" s="110">
        <f>IF(JZ6="","Нет показаний",IF(JZ6&lt;=0,"Ошибка ПУ",(HP6-JZ6*(($I6-метеостанция!R$14)/($I6-IU6)))))</f>
        <v>0.76428415484973167</v>
      </c>
      <c r="LF6" s="110">
        <f>IF(KA6="","Нет показаний",IF(KA6&lt;=0,"Ошибка ПУ",(HQ6-KA6*(($I6-метеостанция!S$14)/($I6-IV6)))))</f>
        <v>0.65248692763531313</v>
      </c>
      <c r="LG6" s="110">
        <f>IF(KB6="","Нет показаний",IF(KB6&lt;=0,"Ошибка ПУ",(HR6-KB6*(($I6-метеостанция!T$14)/($I6-IW6)))))</f>
        <v>0.50090816687518958</v>
      </c>
      <c r="LH6" s="110">
        <f>IF(KC6="","Нет показаний",IF(KC6&lt;=0,"Ошибка ПУ",(HS6-KC6*(($I6-метеостанция!U$14)/($I6-IX6)))))</f>
        <v>0.19566376655704332</v>
      </c>
      <c r="LI6" s="110">
        <f>IF(KD6="","Нет показаний",IF(KD6&lt;=0,"Ошибка ПУ",(HT6-KD6*(($I6-метеостанция!V$14)/($I6-IY6)))))</f>
        <v>0.74830376140307209</v>
      </c>
      <c r="LJ6" s="110">
        <f>IF(KE6="","Нет показаний",IF(KE6&lt;=0,"Ошибка ПУ",(HU6-KE6*(($I6-метеостанция!W$14)/($I6-IZ6)))))</f>
        <v>0.65883823966284361</v>
      </c>
      <c r="LK6" s="110">
        <f>IF(KF6="","Нет показаний",IF(KF6&lt;=0,"Ошибка ПУ",(HV6-KF6*(($I6-метеостанция!X$14)/($I6-JA6)))))</f>
        <v>0.90095988101518065</v>
      </c>
      <c r="LL6" s="110">
        <f>IF(KG6="","Нет показаний",IF(KG6&lt;=0,"Ошибка ПУ",(HW6-KG6*(($I6-метеостанция!Y$14)/($I6-JB6)))))</f>
        <v>1.0398228834825911</v>
      </c>
      <c r="LM6" s="110">
        <f>IF(KH6="","Нет показаний",IF(KH6&lt;=0,"Ошибка ПУ",(HX6-KH6*(($I6-метеостанция!Z$14)/($I6-JC6)))))</f>
        <v>0.81030740042779792</v>
      </c>
      <c r="LN6" s="110">
        <f>IF(KI6="","Нет показаний",IF(KI6&lt;=0,"Ошибка ПУ",(HY6-KI6*(($I6-метеостанция!AA$14)/($I6-JD6)))))</f>
        <v>0.9863297915116398</v>
      </c>
      <c r="LO6" s="110">
        <f>IF(KJ6="","Нет показаний",IF(KJ6&lt;=0,"Ошибка ПУ",(HZ6-KJ6*(($I6-метеостанция!AB$14)/($I6-JE6)))))</f>
        <v>1.0093637216845712</v>
      </c>
      <c r="LP6" s="110">
        <f>IF(KK6="","Нет показаний",IF(KK6&lt;=0,"Ошибка ПУ",(IA6-KK6*(($I6-метеостанция!AC$14)/($I6-JF6)))))</f>
        <v>1.0981735915917761</v>
      </c>
      <c r="LQ6" s="110">
        <f>IF(KL6="","Нет показаний",IF(KL6&lt;=0,"Ошибка ПУ",(IB6-KL6*(($I6-метеостанция!AD$14)/($I6-JG6)))))</f>
        <v>0.51147037710719756</v>
      </c>
      <c r="LR6" s="110">
        <f>IF(KM6="","Нет показаний",IF(KM6&lt;=0,"Ошибка ПУ",(IC6-KM6*(($I6-метеостанция!AE$14)/($I6-JH6)))))</f>
        <v>0.71972260279229561</v>
      </c>
      <c r="LS6" s="110" t="str">
        <f>IF(KN6="","Нет показаний",IF(KN6&lt;=0,"Ошибка ПУ",(ID6-KN6*(($I6-метеостанция!AF$14)/($I6-JI6)))))</f>
        <v>Ошибка ПУ</v>
      </c>
      <c r="LT6" s="54">
        <f t="shared" si="711"/>
        <v>0.47763729008370781</v>
      </c>
      <c r="LU6" s="54">
        <f t="shared" si="712"/>
        <v>0.49065727355145894</v>
      </c>
      <c r="LV6" s="54">
        <f t="shared" si="713"/>
        <v>0.87192872074984695</v>
      </c>
      <c r="LW6" s="54">
        <f t="shared" si="714"/>
        <v>0.98973645616108064</v>
      </c>
      <c r="LX6" s="54">
        <f t="shared" si="715"/>
        <v>0.70247644558309252</v>
      </c>
      <c r="LY6" s="54">
        <f t="shared" si="716"/>
        <v>0.90063224419278232</v>
      </c>
      <c r="LZ6" s="54">
        <f t="shared" si="717"/>
        <v>1.8339026816938726</v>
      </c>
      <c r="MA6" s="54">
        <f t="shared" si="718"/>
        <v>2.5873976093870268</v>
      </c>
      <c r="MB6" s="54">
        <f t="shared" si="719"/>
        <v>3.3929058028370944</v>
      </c>
      <c r="MC6" s="54">
        <f t="shared" si="720"/>
        <v>4.0810692503219252</v>
      </c>
      <c r="MD6" s="54">
        <f t="shared" si="721"/>
        <v>4.6487812167531875</v>
      </c>
      <c r="ME6" s="54">
        <f t="shared" si="722"/>
        <v>5.1449554551237702</v>
      </c>
      <c r="MF6" s="54">
        <f t="shared" si="723"/>
        <v>5.730825238329933</v>
      </c>
      <c r="MG6" s="54">
        <f t="shared" si="724"/>
        <v>6.1725123206332642</v>
      </c>
      <c r="MH6" s="54">
        <f t="shared" si="725"/>
        <v>6.7721652550130287</v>
      </c>
      <c r="MI6" s="54">
        <f t="shared" si="726"/>
        <v>7.5104661173887077</v>
      </c>
      <c r="MJ6" s="54">
        <f t="shared" si="727"/>
        <v>8.274750272238439</v>
      </c>
      <c r="MK6" s="54">
        <f t="shared" si="728"/>
        <v>8.9272371998737512</v>
      </c>
      <c r="ML6" s="54">
        <f t="shared" si="729"/>
        <v>9.4281453667489412</v>
      </c>
      <c r="MM6" s="54">
        <f t="shared" si="730"/>
        <v>9.6238091333059845</v>
      </c>
      <c r="MN6" s="54">
        <f t="shared" si="731"/>
        <v>10.372112894709057</v>
      </c>
      <c r="MO6" s="54">
        <f t="shared" si="732"/>
        <v>11.0309511343719</v>
      </c>
      <c r="MP6" s="54">
        <f t="shared" si="733"/>
        <v>11.931911015387081</v>
      </c>
      <c r="MQ6" s="54">
        <f t="shared" si="734"/>
        <v>12.971733898869672</v>
      </c>
      <c r="MR6" s="54">
        <f t="shared" si="735"/>
        <v>13.78204129929747</v>
      </c>
      <c r="MS6" s="54">
        <f t="shared" si="736"/>
        <v>14.76837109080911</v>
      </c>
      <c r="MT6" s="54">
        <f t="shared" si="737"/>
        <v>15.77773481249368</v>
      </c>
      <c r="MU6" s="54">
        <f t="shared" si="738"/>
        <v>16.875908404085457</v>
      </c>
      <c r="MV6" s="54">
        <f t="shared" si="739"/>
        <v>17.387378781192655</v>
      </c>
      <c r="MW6" s="54">
        <f t="shared" si="740"/>
        <v>18.107101383984951</v>
      </c>
      <c r="MX6" s="54">
        <f t="shared" si="741"/>
        <v>18.107101383984951</v>
      </c>
      <c r="MY6" s="53">
        <f t="shared" si="742"/>
        <v>1607.3784431999993</v>
      </c>
      <c r="MZ6" s="53">
        <f t="shared" si="743"/>
        <v>43.815759764518837</v>
      </c>
      <c r="NA6" s="53">
        <f t="shared" si="744"/>
        <v>1283.0813631133192</v>
      </c>
      <c r="NB6" s="53">
        <f t="shared" si="745"/>
        <v>396.45483774736238</v>
      </c>
      <c r="NC6" s="53">
        <f t="shared" si="746"/>
        <v>-966.70749579778601</v>
      </c>
      <c r="ND6" s="53">
        <f t="shared" si="747"/>
        <v>666.84776438723077</v>
      </c>
      <c r="NE6" s="53">
        <f t="shared" si="748"/>
        <v>3140.707005209294</v>
      </c>
      <c r="NF6" s="53">
        <f t="shared" si="749"/>
        <v>2535.7138753179411</v>
      </c>
      <c r="NG6" s="53">
        <f t="shared" si="750"/>
        <v>2710.7525581717091</v>
      </c>
      <c r="NH6" s="53">
        <f t="shared" si="751"/>
        <v>2315.8558049172766</v>
      </c>
      <c r="NI6" s="53">
        <f t="shared" si="752"/>
        <v>1910.5040492721323</v>
      </c>
      <c r="NJ6" s="53">
        <f t="shared" si="753"/>
        <v>1669.7602791613708</v>
      </c>
      <c r="NK6" s="53">
        <f t="shared" si="754"/>
        <v>1971.6100053302018</v>
      </c>
      <c r="NL6" s="53">
        <f t="shared" si="755"/>
        <v>1486.3962874629322</v>
      </c>
      <c r="NM6" s="53">
        <f t="shared" si="756"/>
        <v>2017.9940304801917</v>
      </c>
      <c r="NN6" s="53">
        <f t="shared" si="757"/>
        <v>2484.5817431269998</v>
      </c>
      <c r="NO6" s="53">
        <f t="shared" si="758"/>
        <v>2572.0225377911565</v>
      </c>
      <c r="NP6" s="53">
        <f t="shared" si="759"/>
        <v>2195.7946829632901</v>
      </c>
      <c r="NQ6" s="53">
        <f t="shared" si="760"/>
        <v>1685.6912267400692</v>
      </c>
      <c r="NR6" s="53">
        <f t="shared" si="761"/>
        <v>658.46140368142119</v>
      </c>
      <c r="NS6" s="53">
        <f t="shared" si="762"/>
        <v>2518.2441991369164</v>
      </c>
      <c r="NT6" s="53">
        <f t="shared" si="763"/>
        <v>2217.1685627901775</v>
      </c>
      <c r="NU6" s="53">
        <f t="shared" si="764"/>
        <v>3031.9732587839571</v>
      </c>
      <c r="NV6" s="53">
        <f t="shared" si="765"/>
        <v>3499.2847550974593</v>
      </c>
      <c r="NW6" s="53">
        <f t="shared" si="766"/>
        <v>2726.9031854376553</v>
      </c>
      <c r="NX6" s="53">
        <f t="shared" si="767"/>
        <v>3319.2660574803758</v>
      </c>
      <c r="NY6" s="53">
        <f t="shared" si="768"/>
        <v>3396.781451673437</v>
      </c>
      <c r="NZ6" s="53">
        <f t="shared" si="769"/>
        <v>3695.6506425760563</v>
      </c>
      <c r="OA6" s="53">
        <f t="shared" si="770"/>
        <v>1721.2359159675386</v>
      </c>
      <c r="OB6" s="53">
        <f t="shared" si="771"/>
        <v>2422.0608834988288</v>
      </c>
      <c r="OC6" s="53" t="e">
        <f t="shared" si="772"/>
        <v>#VALUE!</v>
      </c>
      <c r="OD6" s="53">
        <f t="shared" si="773"/>
        <v>1607.3784431999993</v>
      </c>
      <c r="OE6" s="53">
        <f t="shared" si="774"/>
        <v>1651.1942029645181</v>
      </c>
      <c r="OF6" s="53">
        <f t="shared" si="775"/>
        <v>2934.2755660778375</v>
      </c>
      <c r="OG6" s="53">
        <f t="shared" si="776"/>
        <v>3330.7304038252</v>
      </c>
      <c r="OH6" s="53">
        <f t="shared" si="777"/>
        <v>2364.0229080274139</v>
      </c>
      <c r="OI6" s="53">
        <f t="shared" si="778"/>
        <v>3030.8706724146446</v>
      </c>
      <c r="OJ6" s="53">
        <f t="shared" si="779"/>
        <v>6171.5776776239381</v>
      </c>
      <c r="OK6" s="53">
        <f t="shared" si="780"/>
        <v>8707.2915529418788</v>
      </c>
      <c r="OL6" s="53">
        <f t="shared" si="781"/>
        <v>11418.044111113588</v>
      </c>
      <c r="OM6" s="53">
        <f t="shared" si="782"/>
        <v>13733.899916030865</v>
      </c>
      <c r="ON6" s="53">
        <f t="shared" si="783"/>
        <v>15644.403965302998</v>
      </c>
      <c r="OO6" s="53">
        <f t="shared" si="784"/>
        <v>17314.164244464369</v>
      </c>
      <c r="OP6" s="53">
        <f t="shared" si="785"/>
        <v>19285.774249794573</v>
      </c>
      <c r="OQ6" s="53">
        <f t="shared" si="786"/>
        <v>20772.170537257505</v>
      </c>
      <c r="OR6" s="53">
        <f t="shared" si="787"/>
        <v>22790.164567737698</v>
      </c>
      <c r="OS6" s="53">
        <f t="shared" si="788"/>
        <v>25274.746310864699</v>
      </c>
      <c r="OT6" s="53">
        <f t="shared" si="789"/>
        <v>27846.768848655855</v>
      </c>
      <c r="OU6" s="53">
        <f t="shared" si="790"/>
        <v>30042.563531619144</v>
      </c>
      <c r="OV6" s="53">
        <f t="shared" si="791"/>
        <v>31728.254758359213</v>
      </c>
      <c r="OW6" s="53">
        <f t="shared" si="792"/>
        <v>32386.716162040633</v>
      </c>
      <c r="OX6" s="53">
        <f t="shared" si="793"/>
        <v>34904.960361177553</v>
      </c>
      <c r="OY6" s="53">
        <f t="shared" si="794"/>
        <v>37122.128923967728</v>
      </c>
      <c r="OZ6" s="53">
        <f t="shared" si="795"/>
        <v>40154.102182751682</v>
      </c>
      <c r="PA6" s="53">
        <f t="shared" si="796"/>
        <v>43653.386937849144</v>
      </c>
      <c r="PB6" s="53">
        <f t="shared" si="797"/>
        <v>46380.290123286803</v>
      </c>
      <c r="PC6" s="53">
        <f t="shared" si="798"/>
        <v>49699.556180767177</v>
      </c>
      <c r="PD6" s="53">
        <f t="shared" si="799"/>
        <v>53096.337632440613</v>
      </c>
      <c r="PE6" s="53">
        <f t="shared" si="800"/>
        <v>56791.988275016673</v>
      </c>
      <c r="PF6" s="53">
        <f t="shared" si="801"/>
        <v>58513.224190984212</v>
      </c>
      <c r="PG6" s="53">
        <f t="shared" si="802"/>
        <v>60935.285074483043</v>
      </c>
      <c r="PH6" s="53" t="e">
        <f t="shared" si="803"/>
        <v>#VALUE!</v>
      </c>
      <c r="PI6" s="111">
        <f t="shared" si="804"/>
        <v>1446.6405988799995</v>
      </c>
      <c r="PJ6" s="111">
        <f t="shared" si="804"/>
        <v>39.434183788066953</v>
      </c>
      <c r="PK6" s="111">
        <f t="shared" si="804"/>
        <v>1154.7732268019872</v>
      </c>
      <c r="PL6" s="111">
        <f t="shared" si="804"/>
        <v>356.80935397262613</v>
      </c>
      <c r="PM6" s="111">
        <f t="shared" si="804"/>
        <v>0</v>
      </c>
      <c r="PN6" s="111">
        <f t="shared" si="804"/>
        <v>600.16298794850775</v>
      </c>
      <c r="PO6" s="111">
        <f t="shared" si="804"/>
        <v>2826.6363046883648</v>
      </c>
      <c r="PP6" s="111">
        <f t="shared" si="804"/>
        <v>2282.1424877861468</v>
      </c>
      <c r="PQ6" s="111">
        <f t="shared" si="804"/>
        <v>2439.6773023545384</v>
      </c>
      <c r="PR6" s="111">
        <f t="shared" si="804"/>
        <v>2084.2702244255488</v>
      </c>
      <c r="PS6" s="111">
        <f t="shared" si="805"/>
        <v>1719.4536443449192</v>
      </c>
      <c r="PT6" s="111">
        <f t="shared" si="805"/>
        <v>1502.7842512452337</v>
      </c>
      <c r="PU6" s="111">
        <f t="shared" si="805"/>
        <v>1774.4490047971817</v>
      </c>
      <c r="PV6" s="111">
        <f t="shared" si="805"/>
        <v>1337.7566587166389</v>
      </c>
      <c r="PW6" s="111">
        <f t="shared" si="805"/>
        <v>1816.1946274321726</v>
      </c>
      <c r="PX6" s="111">
        <f t="shared" si="805"/>
        <v>2236.1235688142997</v>
      </c>
      <c r="PY6" s="111">
        <f t="shared" si="805"/>
        <v>2314.8202840120412</v>
      </c>
      <c r="PZ6" s="111">
        <f t="shared" si="805"/>
        <v>1976.2152146669612</v>
      </c>
      <c r="QA6" s="111">
        <f t="shared" si="805"/>
        <v>1517.1221040660623</v>
      </c>
      <c r="QB6" s="111">
        <f t="shared" si="805"/>
        <v>592.61526331327912</v>
      </c>
      <c r="QC6" s="111">
        <f t="shared" si="806"/>
        <v>2266.4197792232249</v>
      </c>
      <c r="QD6" s="111">
        <f t="shared" si="806"/>
        <v>1995.4517065111597</v>
      </c>
      <c r="QE6" s="111">
        <f t="shared" si="806"/>
        <v>2728.7759329055616</v>
      </c>
      <c r="QF6" s="111">
        <f t="shared" si="806"/>
        <v>3149.3562795877133</v>
      </c>
      <c r="QG6" s="111">
        <f t="shared" si="806"/>
        <v>2454.2128668938899</v>
      </c>
      <c r="QH6" s="111">
        <f t="shared" si="806"/>
        <v>2987.3394517323381</v>
      </c>
      <c r="QI6" s="111">
        <f t="shared" si="806"/>
        <v>3057.1033065060933</v>
      </c>
      <c r="QJ6" s="111">
        <f t="shared" si="806"/>
        <v>3326.0855783184506</v>
      </c>
      <c r="QK6" s="111">
        <f t="shared" si="806"/>
        <v>1549.1123243707848</v>
      </c>
      <c r="QL6" s="111">
        <f t="shared" si="806"/>
        <v>2179.8547951489459</v>
      </c>
      <c r="QM6" s="111" t="e">
        <f t="shared" si="807"/>
        <v>#VALUE!</v>
      </c>
      <c r="QN6" s="54">
        <f t="shared" si="808"/>
        <v>1446.6405988799995</v>
      </c>
      <c r="QO6" s="53">
        <f t="shared" si="809"/>
        <v>1486.0747826680665</v>
      </c>
      <c r="QP6" s="53">
        <f t="shared" si="810"/>
        <v>2640.8480094700535</v>
      </c>
      <c r="QQ6" s="53">
        <f t="shared" si="811"/>
        <v>2997.6573634426795</v>
      </c>
      <c r="QR6" s="53">
        <f t="shared" si="812"/>
        <v>2997.6573634426795</v>
      </c>
      <c r="QS6" s="53">
        <f t="shared" si="813"/>
        <v>3597.8203513911872</v>
      </c>
      <c r="QT6" s="53">
        <f t="shared" si="814"/>
        <v>6424.456656079552</v>
      </c>
      <c r="QU6" s="53">
        <f t="shared" si="815"/>
        <v>8706.5991438656984</v>
      </c>
      <c r="QV6" s="53">
        <f t="shared" si="816"/>
        <v>11146.276446220236</v>
      </c>
      <c r="QW6" s="53">
        <f t="shared" si="817"/>
        <v>13230.546670645785</v>
      </c>
      <c r="QX6" s="53">
        <f t="shared" si="818"/>
        <v>14950.000314990704</v>
      </c>
      <c r="QY6" s="53">
        <f t="shared" si="819"/>
        <v>16452.78456623594</v>
      </c>
      <c r="QZ6" s="53">
        <f t="shared" si="820"/>
        <v>18227.233571033121</v>
      </c>
      <c r="RA6" s="53">
        <f t="shared" si="821"/>
        <v>19564.990229749761</v>
      </c>
      <c r="RB6" s="53">
        <f t="shared" si="822"/>
        <v>21381.184857181936</v>
      </c>
      <c r="RC6" s="53">
        <f t="shared" si="823"/>
        <v>23617.308425996234</v>
      </c>
      <c r="RD6" s="53">
        <f t="shared" si="824"/>
        <v>25932.128710008277</v>
      </c>
      <c r="RE6" s="53">
        <f t="shared" si="825"/>
        <v>27908.343924675239</v>
      </c>
      <c r="RF6" s="53">
        <f t="shared" si="826"/>
        <v>29425.466028741303</v>
      </c>
      <c r="RG6" s="53">
        <f t="shared" si="827"/>
        <v>30018.081292054583</v>
      </c>
      <c r="RH6" s="53">
        <f t="shared" si="828"/>
        <v>32284.501071277809</v>
      </c>
      <c r="RI6" s="53">
        <f t="shared" si="829"/>
        <v>34279.952777788967</v>
      </c>
      <c r="RJ6" s="53">
        <f t="shared" si="830"/>
        <v>37008.72871069453</v>
      </c>
      <c r="RK6" s="53">
        <f t="shared" si="831"/>
        <v>40158.084990282245</v>
      </c>
      <c r="RL6" s="53">
        <f t="shared" si="832"/>
        <v>42612.297857176134</v>
      </c>
      <c r="RM6" s="53">
        <f t="shared" si="833"/>
        <v>45599.637308908474</v>
      </c>
      <c r="RN6" s="53">
        <f t="shared" si="834"/>
        <v>48656.740615414565</v>
      </c>
      <c r="RO6" s="53">
        <f t="shared" si="835"/>
        <v>51982.826193733017</v>
      </c>
      <c r="RP6" s="53">
        <f t="shared" si="836"/>
        <v>53531.938518103801</v>
      </c>
      <c r="RQ6" s="53">
        <f t="shared" si="837"/>
        <v>55711.793313252747</v>
      </c>
      <c r="RR6" s="53" t="e">
        <f t="shared" si="838"/>
        <v>#VALUE!</v>
      </c>
      <c r="RS6" s="111">
        <f t="shared" si="839"/>
        <v>-3743.1955218572457</v>
      </c>
      <c r="RT6" s="111">
        <f t="shared" si="840"/>
        <v>-9121.7595454792554</v>
      </c>
      <c r="RU6" s="111">
        <f t="shared" si="841"/>
        <v>-11992.174176099463</v>
      </c>
      <c r="RV6" s="111">
        <f t="shared" si="842"/>
        <v>-15929.579617566251</v>
      </c>
      <c r="RW6" s="111">
        <f t="shared" si="843"/>
        <v>-20550.713223760766</v>
      </c>
      <c r="RX6" s="111">
        <f t="shared" si="844"/>
        <v>-24718.116225990831</v>
      </c>
      <c r="RY6" s="111">
        <f t="shared" si="845"/>
        <v>-26914.451232383464</v>
      </c>
      <c r="RZ6" s="111">
        <f t="shared" si="846"/>
        <v>-29447.550394677673</v>
      </c>
      <c r="SA6" s="111">
        <f t="shared" si="847"/>
        <v>-31840.14176379699</v>
      </c>
      <c r="SB6" s="111">
        <f t="shared" si="848"/>
        <v>-34768.62663761634</v>
      </c>
      <c r="SC6" s="111">
        <f t="shared" si="849"/>
        <v>-37683.928216580724</v>
      </c>
      <c r="SD6" s="111">
        <f t="shared" si="850"/>
        <v>-40311.899355397349</v>
      </c>
      <c r="SE6" s="111">
        <f t="shared" si="851"/>
        <v>-43420.800086254501</v>
      </c>
      <c r="SF6" s="111">
        <f t="shared" si="852"/>
        <v>-45645.096303056998</v>
      </c>
      <c r="SG6" s="111">
        <f t="shared" si="853"/>
        <v>-48821.224348197524</v>
      </c>
      <c r="SH6" s="111">
        <f t="shared" si="854"/>
        <v>-51774.936900120476</v>
      </c>
      <c r="SI6" s="111">
        <f t="shared" si="855"/>
        <v>-55068.817463125648</v>
      </c>
      <c r="SJ6" s="111">
        <f t="shared" si="856"/>
        <v>-58537.843690098351</v>
      </c>
      <c r="SK6" s="111">
        <f t="shared" si="857"/>
        <v>-62060.719918506773</v>
      </c>
      <c r="SL6" s="111">
        <f t="shared" si="858"/>
        <v>-66467.238136323591</v>
      </c>
      <c r="SM6" s="111">
        <f t="shared" si="859"/>
        <v>-69612.005755953054</v>
      </c>
      <c r="SN6" s="111">
        <f t="shared" si="860"/>
        <v>-73381.903493279271</v>
      </c>
      <c r="SO6" s="111">
        <f t="shared" si="861"/>
        <v>-76735.179602130083</v>
      </c>
      <c r="SP6" s="111">
        <f t="shared" si="862"/>
        <v>-80137.821154759207</v>
      </c>
      <c r="SQ6" s="111">
        <f t="shared" si="863"/>
        <v>-84099.389948934186</v>
      </c>
      <c r="SR6" s="111">
        <f t="shared" si="864"/>
        <v>-87786.64288345183</v>
      </c>
      <c r="SS6" s="111">
        <f t="shared" si="865"/>
        <v>-91720.834561114752</v>
      </c>
      <c r="ST6" s="111">
        <f t="shared" si="866"/>
        <v>-95781.070863294386</v>
      </c>
      <c r="SU6" s="111">
        <f t="shared" si="867"/>
        <v>-100947.415776518</v>
      </c>
      <c r="SV6" s="111">
        <f t="shared" si="868"/>
        <v>-104815.55898033845</v>
      </c>
      <c r="SW6" s="111" t="e">
        <f t="shared" si="869"/>
        <v>#VALUE!</v>
      </c>
      <c r="SX6" s="111">
        <f t="shared" si="870"/>
        <v>4159.1061353969399</v>
      </c>
      <c r="SY6" s="111">
        <f t="shared" si="871"/>
        <v>10135.28838386584</v>
      </c>
      <c r="SZ6" s="111">
        <f t="shared" si="872"/>
        <v>13324.637973443845</v>
      </c>
      <c r="TA6" s="111">
        <f t="shared" si="873"/>
        <v>17699.532908406942</v>
      </c>
      <c r="TB6" s="111">
        <f t="shared" si="874"/>
        <v>23800.833299976413</v>
      </c>
      <c r="TC6" s="111">
        <f t="shared" si="875"/>
        <v>28431.281080232045</v>
      </c>
      <c r="TD6" s="111">
        <f t="shared" si="876"/>
        <v>30871.653309557183</v>
      </c>
      <c r="TE6" s="111">
        <f t="shared" si="877"/>
        <v>33686.20793432853</v>
      </c>
      <c r="TF6" s="111">
        <f t="shared" si="878"/>
        <v>36344.642788905541</v>
      </c>
      <c r="TG6" s="111">
        <f t="shared" si="879"/>
        <v>39598.514870927051</v>
      </c>
      <c r="TH6" s="111">
        <f t="shared" si="880"/>
        <v>42837.738847554145</v>
      </c>
      <c r="TI6" s="111">
        <f t="shared" si="881"/>
        <v>45757.706779572625</v>
      </c>
      <c r="TJ6" s="111">
        <f t="shared" si="882"/>
        <v>49212.040924969464</v>
      </c>
      <c r="TK6" s="111">
        <f t="shared" si="883"/>
        <v>51683.481165861129</v>
      </c>
      <c r="TL6" s="111">
        <f t="shared" si="884"/>
        <v>55212.512327128381</v>
      </c>
      <c r="TM6" s="111">
        <f t="shared" si="885"/>
        <v>58494.415162598314</v>
      </c>
      <c r="TN6" s="111">
        <f t="shared" si="886"/>
        <v>62154.282454826302</v>
      </c>
      <c r="TO6" s="111">
        <f t="shared" si="887"/>
        <v>66008.756040351524</v>
      </c>
      <c r="TP6" s="111">
        <f t="shared" si="888"/>
        <v>69923.062960805342</v>
      </c>
      <c r="TQ6" s="111">
        <f t="shared" si="889"/>
        <v>74819.194313935135</v>
      </c>
      <c r="TR6" s="111">
        <f t="shared" si="890"/>
        <v>78313.380557967874</v>
      </c>
      <c r="TS6" s="111">
        <f t="shared" si="891"/>
        <v>82502.155821663648</v>
      </c>
      <c r="TT6" s="111">
        <f t="shared" si="892"/>
        <v>86228.018164831243</v>
      </c>
      <c r="TU6" s="111">
        <f t="shared" si="893"/>
        <v>90008.731001085805</v>
      </c>
      <c r="TV6" s="111">
        <f t="shared" si="894"/>
        <v>94410.474105724687</v>
      </c>
      <c r="TW6" s="111">
        <f t="shared" si="895"/>
        <v>98507.421810744301</v>
      </c>
      <c r="TX6" s="111">
        <f t="shared" si="896"/>
        <v>102878.74589703642</v>
      </c>
      <c r="TY6" s="111">
        <f t="shared" si="897"/>
        <v>107390.11956612491</v>
      </c>
      <c r="TZ6" s="111">
        <f t="shared" si="898"/>
        <v>113130.50280304003</v>
      </c>
      <c r="UA6" s="111">
        <f t="shared" si="899"/>
        <v>117428.43969617387</v>
      </c>
      <c r="UB6" s="111">
        <f t="shared" si="900"/>
        <v>117428.43969617387</v>
      </c>
      <c r="UC6" s="112">
        <f t="shared" si="901"/>
        <v>576.64845785969396</v>
      </c>
      <c r="UD6" s="112">
        <f t="shared" si="902"/>
        <v>1178.6482586830359</v>
      </c>
      <c r="UE6" s="112">
        <f t="shared" si="903"/>
        <v>1625.8913539521684</v>
      </c>
      <c r="UF6" s="112">
        <f t="shared" si="904"/>
        <v>2103.0263312232141</v>
      </c>
      <c r="UG6" s="112">
        <f t="shared" si="905"/>
        <v>2616.485620800383</v>
      </c>
      <c r="UH6" s="112">
        <f t="shared" si="906"/>
        <v>3146.2151752646687</v>
      </c>
      <c r="UI6" s="112">
        <f t="shared" si="907"/>
        <v>3704.3230987181123</v>
      </c>
      <c r="UJ6" s="112">
        <f t="shared" si="908"/>
        <v>4239.349948727041</v>
      </c>
      <c r="UK6" s="112">
        <f t="shared" si="909"/>
        <v>4776.2686900019135</v>
      </c>
      <c r="UL6" s="112">
        <f t="shared" si="910"/>
        <v>5333.2414786957916</v>
      </c>
      <c r="UM6" s="112">
        <f t="shared" si="911"/>
        <v>5848.2142812857155</v>
      </c>
      <c r="UN6" s="112">
        <f t="shared" si="912"/>
        <v>6307.1871024037</v>
      </c>
      <c r="UO6" s="112">
        <f t="shared" si="913"/>
        <v>6849.7815174764037</v>
      </c>
      <c r="UP6" s="112">
        <f t="shared" si="914"/>
        <v>7245.5651703118629</v>
      </c>
      <c r="UQ6" s="112">
        <f t="shared" si="915"/>
        <v>7800.2676894866081</v>
      </c>
      <c r="UR6" s="112">
        <f t="shared" si="916"/>
        <v>8376.9161473463009</v>
      </c>
      <c r="US6" s="112">
        <f t="shared" si="917"/>
        <v>9000.1051303482145</v>
      </c>
      <c r="UT6" s="112">
        <f t="shared" si="918"/>
        <v>9605.1319571970671</v>
      </c>
      <c r="UU6" s="112">
        <f t="shared" si="919"/>
        <v>10165.131771916454</v>
      </c>
      <c r="UV6" s="112">
        <f t="shared" si="920"/>
        <v>10720.591047597576</v>
      </c>
      <c r="UW6" s="112">
        <f t="shared" si="921"/>
        <v>11321.834091914541</v>
      </c>
      <c r="UX6" s="112">
        <f t="shared" si="922"/>
        <v>11962.428474563138</v>
      </c>
      <c r="UY6" s="112">
        <f t="shared" si="923"/>
        <v>12638.212034758291</v>
      </c>
      <c r="UZ6" s="112">
        <f t="shared" si="924"/>
        <v>13366.211793893495</v>
      </c>
      <c r="VA6" s="112">
        <f t="shared" si="925"/>
        <v>14079.076422901149</v>
      </c>
      <c r="VB6" s="112">
        <f t="shared" si="926"/>
        <v>14820.697799151147</v>
      </c>
      <c r="VC6" s="112">
        <f t="shared" si="927"/>
        <v>15597.508352947705</v>
      </c>
      <c r="VD6" s="112">
        <f t="shared" si="928"/>
        <v>16418.210784114159</v>
      </c>
      <c r="VE6" s="112">
        <f t="shared" si="929"/>
        <v>17164.372699402422</v>
      </c>
      <c r="VF6" s="112">
        <f t="shared" si="930"/>
        <v>17836.372477065688</v>
      </c>
      <c r="VG6" s="112">
        <f t="shared" si="931"/>
        <v>17836.372477065688</v>
      </c>
      <c r="VH6" s="111">
        <f t="shared" si="932"/>
        <v>2712.4655365169401</v>
      </c>
      <c r="VI6" s="111">
        <f t="shared" si="933"/>
        <v>8649.2136011977727</v>
      </c>
      <c r="VJ6" s="111">
        <f t="shared" si="934"/>
        <v>10683.789963973792</v>
      </c>
      <c r="VK6" s="111">
        <f t="shared" si="935"/>
        <v>14701.875544964263</v>
      </c>
      <c r="VL6" s="111">
        <f t="shared" si="936"/>
        <v>20803.175936533735</v>
      </c>
      <c r="VM6" s="111">
        <f t="shared" si="937"/>
        <v>24833.460728840859</v>
      </c>
      <c r="VN6" s="111">
        <f t="shared" si="938"/>
        <v>24447.196653477629</v>
      </c>
      <c r="VO6" s="111">
        <f t="shared" si="939"/>
        <v>24979.608790462829</v>
      </c>
      <c r="VP6" s="111">
        <f t="shared" si="940"/>
        <v>25198.366342685305</v>
      </c>
      <c r="VQ6" s="111">
        <f t="shared" si="941"/>
        <v>26367.968200281266</v>
      </c>
      <c r="VR6" s="111">
        <f t="shared" si="942"/>
        <v>27887.738532563439</v>
      </c>
      <c r="VS6" s="111">
        <f t="shared" si="943"/>
        <v>29304.922213336686</v>
      </c>
      <c r="VT6" s="111">
        <f t="shared" si="944"/>
        <v>30984.807353936343</v>
      </c>
      <c r="VU6" s="111">
        <f t="shared" si="945"/>
        <v>32118.490936111368</v>
      </c>
      <c r="VV6" s="111">
        <f t="shared" si="946"/>
        <v>33831.327469946445</v>
      </c>
      <c r="VW6" s="111">
        <f t="shared" si="947"/>
        <v>34877.10673660208</v>
      </c>
      <c r="VX6" s="111">
        <f t="shared" si="948"/>
        <v>36222.153744818024</v>
      </c>
      <c r="VY6" s="111">
        <f t="shared" si="949"/>
        <v>38100.412115676285</v>
      </c>
      <c r="VZ6" s="111">
        <f t="shared" si="950"/>
        <v>40497.596932064043</v>
      </c>
      <c r="WA6" s="111">
        <f t="shared" si="951"/>
        <v>44801.113021880548</v>
      </c>
      <c r="WB6" s="111">
        <f t="shared" si="952"/>
        <v>46028.879486690064</v>
      </c>
      <c r="WC6" s="111">
        <f t="shared" si="953"/>
        <v>48222.203043874681</v>
      </c>
      <c r="WD6" s="111">
        <f t="shared" si="954"/>
        <v>49219.289454136713</v>
      </c>
      <c r="WE6" s="111">
        <f t="shared" si="955"/>
        <v>49850.646010803561</v>
      </c>
      <c r="WF6" s="111">
        <f t="shared" si="956"/>
        <v>51798.176248548552</v>
      </c>
      <c r="WG6" s="111">
        <f t="shared" si="957"/>
        <v>52907.784501835828</v>
      </c>
      <c r="WH6" s="111">
        <f t="shared" si="958"/>
        <v>54222.005281621859</v>
      </c>
      <c r="WI6" s="111">
        <f t="shared" si="959"/>
        <v>55407.29337239189</v>
      </c>
      <c r="WJ6" s="111">
        <f t="shared" si="960"/>
        <v>59598.564284936227</v>
      </c>
      <c r="WK6" s="111">
        <f t="shared" si="961"/>
        <v>61716.646382921121</v>
      </c>
      <c r="WL6" s="111" t="e">
        <f t="shared" si="962"/>
        <v>#VALUE!</v>
      </c>
      <c r="WM6" s="111">
        <f t="shared" si="963"/>
        <v>2023.2890567396935</v>
      </c>
      <c r="WN6" s="111">
        <f t="shared" si="964"/>
        <v>2664.7230413511024</v>
      </c>
      <c r="WO6" s="111">
        <f t="shared" si="965"/>
        <v>4266.7393634222217</v>
      </c>
      <c r="WP6" s="111">
        <f t="shared" si="966"/>
        <v>5100.6836946658932</v>
      </c>
      <c r="WQ6" s="111">
        <f t="shared" si="967"/>
        <v>5614.1429842430625</v>
      </c>
      <c r="WR6" s="111">
        <f t="shared" si="968"/>
        <v>6744.0355266558563</v>
      </c>
      <c r="WS6" s="111">
        <f t="shared" si="969"/>
        <v>10128.779754797664</v>
      </c>
      <c r="WT6" s="111">
        <f t="shared" si="970"/>
        <v>12945.949092592738</v>
      </c>
      <c r="WU6" s="111">
        <f t="shared" si="971"/>
        <v>15922.54513622215</v>
      </c>
      <c r="WV6" s="111">
        <f t="shared" si="972"/>
        <v>18563.788149341577</v>
      </c>
      <c r="WW6" s="111">
        <f t="shared" si="973"/>
        <v>20798.214596276419</v>
      </c>
      <c r="WX6" s="111">
        <f t="shared" si="974"/>
        <v>22759.971668639639</v>
      </c>
      <c r="WY6" s="111">
        <f t="shared" si="975"/>
        <v>25077.015088509525</v>
      </c>
      <c r="WZ6" s="111">
        <f t="shared" si="976"/>
        <v>26810.555400061625</v>
      </c>
      <c r="XA6" s="111">
        <f t="shared" si="977"/>
        <v>29181.452546668545</v>
      </c>
      <c r="XB6" s="111">
        <f t="shared" si="978"/>
        <v>31994.224573342537</v>
      </c>
      <c r="XC6" s="111">
        <f t="shared" si="979"/>
        <v>34932.233840356494</v>
      </c>
      <c r="XD6" s="111">
        <f t="shared" si="980"/>
        <v>37513.475881872306</v>
      </c>
      <c r="XE6" s="111">
        <f t="shared" si="981"/>
        <v>39590.597800657757</v>
      </c>
      <c r="XF6" s="111">
        <f t="shared" si="982"/>
        <v>40738.672339652156</v>
      </c>
      <c r="XG6" s="111">
        <f t="shared" si="983"/>
        <v>43606.335163192351</v>
      </c>
      <c r="XH6" s="111">
        <f t="shared" si="984"/>
        <v>46242.381252352105</v>
      </c>
      <c r="XI6" s="111">
        <f t="shared" si="985"/>
        <v>49646.940745452819</v>
      </c>
      <c r="XJ6" s="111">
        <f t="shared" si="986"/>
        <v>53524.296784175742</v>
      </c>
      <c r="XK6" s="111">
        <f t="shared" si="987"/>
        <v>56691.374280077282</v>
      </c>
      <c r="XL6" s="111">
        <f t="shared" si="988"/>
        <v>60420.335108059619</v>
      </c>
      <c r="XM6" s="111">
        <f t="shared" si="989"/>
        <v>64254.24896836227</v>
      </c>
      <c r="XN6" s="111">
        <f t="shared" si="990"/>
        <v>68401.03697784718</v>
      </c>
      <c r="XO6" s="111">
        <f t="shared" si="991"/>
        <v>70696.311217506227</v>
      </c>
      <c r="XP6" s="111">
        <f t="shared" si="992"/>
        <v>73548.165790318439</v>
      </c>
      <c r="XQ6" s="111" t="e">
        <f t="shared" si="993"/>
        <v>#VALUE!</v>
      </c>
      <c r="XR6" s="111">
        <f t="shared" si="994"/>
        <v>0</v>
      </c>
      <c r="XS6" s="111">
        <f t="shared" si="995"/>
        <v>0</v>
      </c>
      <c r="XT6" s="111">
        <f t="shared" si="996"/>
        <v>0</v>
      </c>
      <c r="XU6" s="111">
        <f t="shared" si="997"/>
        <v>0</v>
      </c>
      <c r="XV6" s="111">
        <f t="shared" si="998"/>
        <v>0</v>
      </c>
      <c r="XW6" s="111">
        <f t="shared" si="999"/>
        <v>0</v>
      </c>
      <c r="XX6" s="111">
        <f t="shared" si="1000"/>
        <v>0</v>
      </c>
      <c r="XY6" s="111">
        <f t="shared" si="1001"/>
        <v>0</v>
      </c>
      <c r="XZ6" s="111">
        <f t="shared" si="1002"/>
        <v>0</v>
      </c>
      <c r="YA6" s="111">
        <f t="shared" si="1003"/>
        <v>0</v>
      </c>
      <c r="YB6" s="111">
        <f t="shared" si="1004"/>
        <v>0</v>
      </c>
      <c r="YC6" s="111">
        <f t="shared" si="1005"/>
        <v>0</v>
      </c>
      <c r="YD6" s="111">
        <f t="shared" si="1006"/>
        <v>0</v>
      </c>
      <c r="YE6" s="111">
        <f t="shared" si="1007"/>
        <v>0</v>
      </c>
      <c r="YF6" s="111">
        <f t="shared" si="1008"/>
        <v>0</v>
      </c>
      <c r="YG6" s="111">
        <f t="shared" si="1009"/>
        <v>0</v>
      </c>
      <c r="YH6" s="111">
        <f t="shared" si="1010"/>
        <v>0</v>
      </c>
      <c r="YI6" s="111">
        <f t="shared" si="1011"/>
        <v>0</v>
      </c>
      <c r="YJ6" s="111">
        <f t="shared" si="1012"/>
        <v>0</v>
      </c>
      <c r="YK6" s="111">
        <f t="shared" si="1013"/>
        <v>0</v>
      </c>
      <c r="YL6" s="111">
        <f t="shared" si="1014"/>
        <v>0</v>
      </c>
      <c r="YM6" s="111">
        <f t="shared" si="1015"/>
        <v>0</v>
      </c>
      <c r="YN6" s="111">
        <f t="shared" si="1016"/>
        <v>0</v>
      </c>
      <c r="YO6" s="111">
        <f t="shared" si="1017"/>
        <v>0</v>
      </c>
      <c r="YP6" s="111">
        <f t="shared" si="1018"/>
        <v>0</v>
      </c>
      <c r="YQ6" s="111">
        <f t="shared" si="1019"/>
        <v>0</v>
      </c>
      <c r="YR6" s="111">
        <f t="shared" si="1020"/>
        <v>0</v>
      </c>
      <c r="YS6" s="111">
        <f t="shared" si="1021"/>
        <v>0</v>
      </c>
      <c r="YT6" s="111">
        <f t="shared" si="1022"/>
        <v>0</v>
      </c>
      <c r="YU6" s="111">
        <f t="shared" si="1023"/>
        <v>0</v>
      </c>
      <c r="YV6" s="111" t="e">
        <f t="shared" si="1024"/>
        <v>#VALUE!</v>
      </c>
      <c r="YW6" s="111">
        <f t="shared" si="1025"/>
        <v>576.64845785969396</v>
      </c>
      <c r="YX6" s="111">
        <f t="shared" si="1026"/>
        <v>1178.6482586830359</v>
      </c>
      <c r="YY6" s="111">
        <f t="shared" si="1027"/>
        <v>1625.8913539521682</v>
      </c>
      <c r="YZ6" s="111">
        <f t="shared" si="1028"/>
        <v>2103.0263312232137</v>
      </c>
      <c r="ZA6" s="111">
        <f t="shared" si="1029"/>
        <v>2616.485620800383</v>
      </c>
      <c r="ZB6" s="111">
        <f t="shared" si="1030"/>
        <v>3146.2151752646691</v>
      </c>
      <c r="ZC6" s="111">
        <f t="shared" si="1031"/>
        <v>3704.3230987181123</v>
      </c>
      <c r="ZD6" s="111">
        <f t="shared" si="1032"/>
        <v>4239.3499487270401</v>
      </c>
      <c r="ZE6" s="111">
        <f t="shared" si="1033"/>
        <v>4776.2686900019144</v>
      </c>
      <c r="ZF6" s="111">
        <f t="shared" si="1034"/>
        <v>5333.2414786957925</v>
      </c>
      <c r="ZG6" s="111">
        <f t="shared" si="1035"/>
        <v>5848.2142812857146</v>
      </c>
      <c r="ZH6" s="111">
        <f t="shared" si="1036"/>
        <v>6307.1871024036991</v>
      </c>
      <c r="ZI6" s="111">
        <f t="shared" si="1037"/>
        <v>6849.7815174764037</v>
      </c>
      <c r="ZJ6" s="111">
        <f t="shared" si="1038"/>
        <v>7245.5651703118638</v>
      </c>
      <c r="ZK6" s="111">
        <f t="shared" si="1039"/>
        <v>7800.267689486609</v>
      </c>
      <c r="ZL6" s="111">
        <f t="shared" si="1040"/>
        <v>8376.9161473463028</v>
      </c>
      <c r="ZM6" s="111">
        <f t="shared" si="1041"/>
        <v>9000.1051303482163</v>
      </c>
      <c r="ZN6" s="111">
        <f t="shared" si="1042"/>
        <v>9605.1319571970671</v>
      </c>
      <c r="ZO6" s="111">
        <f t="shared" si="1043"/>
        <v>10165.131771916454</v>
      </c>
      <c r="ZP6" s="111">
        <f t="shared" si="1044"/>
        <v>10720.591047597572</v>
      </c>
      <c r="ZQ6" s="111">
        <f t="shared" si="1045"/>
        <v>11321.834091914541</v>
      </c>
      <c r="ZR6" s="111">
        <f t="shared" si="1046"/>
        <v>11962.428474563138</v>
      </c>
      <c r="ZS6" s="111">
        <f t="shared" si="1047"/>
        <v>12638.21203475829</v>
      </c>
      <c r="ZT6" s="111">
        <f t="shared" si="1048"/>
        <v>13366.211793893497</v>
      </c>
      <c r="ZU6" s="111">
        <f t="shared" si="1049"/>
        <v>14079.076422901147</v>
      </c>
      <c r="ZV6" s="111">
        <f t="shared" si="1050"/>
        <v>14820.697799151145</v>
      </c>
      <c r="ZW6" s="111">
        <f t="shared" si="1051"/>
        <v>15597.508352947705</v>
      </c>
      <c r="ZX6" s="111">
        <f t="shared" si="1052"/>
        <v>16418.210784114162</v>
      </c>
      <c r="ZY6" s="111">
        <f t="shared" si="1053"/>
        <v>17164.372699402425</v>
      </c>
      <c r="ZZ6" s="111">
        <f t="shared" si="1054"/>
        <v>17836.372477065692</v>
      </c>
      <c r="AAA6" s="111" t="e">
        <f t="shared" si="1055"/>
        <v>#VALUE!</v>
      </c>
      <c r="AAB6" s="111">
        <f t="shared" si="1056"/>
        <v>-3743.1955218572457</v>
      </c>
      <c r="AAC6" s="111">
        <f t="shared" si="1057"/>
        <v>-5378.5640236220097</v>
      </c>
      <c r="AAD6" s="111">
        <f t="shared" si="1058"/>
        <v>-2870.4146306202074</v>
      </c>
      <c r="AAE6" s="111">
        <f t="shared" si="1059"/>
        <v>-3937.405441466788</v>
      </c>
      <c r="AAF6" s="111">
        <f t="shared" si="1060"/>
        <v>-4621.1336061945149</v>
      </c>
      <c r="AAG6" s="111">
        <f t="shared" si="1061"/>
        <v>-4167.4030022300649</v>
      </c>
      <c r="AAH6" s="111">
        <f t="shared" si="1062"/>
        <v>-2196.3350063926337</v>
      </c>
      <c r="AAI6" s="111">
        <f t="shared" si="1063"/>
        <v>-2533.0991622942092</v>
      </c>
      <c r="AAJ6" s="111">
        <f t="shared" si="1064"/>
        <v>-2392.5913691193164</v>
      </c>
      <c r="AAK6" s="111">
        <f t="shared" si="1065"/>
        <v>-2928.4848738193505</v>
      </c>
      <c r="AAL6" s="111">
        <f t="shared" si="1066"/>
        <v>-2915.3015789643832</v>
      </c>
      <c r="AAM6" s="111">
        <f t="shared" si="1067"/>
        <v>-2627.9711388166252</v>
      </c>
      <c r="AAN6" s="111">
        <f t="shared" si="1068"/>
        <v>-3108.9007308571527</v>
      </c>
      <c r="AAO6" s="111">
        <f t="shared" si="1069"/>
        <v>-2224.2962168024969</v>
      </c>
      <c r="AAP6" s="111">
        <f t="shared" si="1070"/>
        <v>-3176.1280451405255</v>
      </c>
      <c r="AAQ6" s="111">
        <f t="shared" si="1071"/>
        <v>-2953.7125519229521</v>
      </c>
      <c r="AAR6" s="111">
        <f t="shared" si="1072"/>
        <v>-3293.880563005172</v>
      </c>
      <c r="AAS6" s="111">
        <f t="shared" si="1073"/>
        <v>-3469.0262269727027</v>
      </c>
      <c r="AAT6" s="111">
        <f t="shared" si="1074"/>
        <v>-3522.8762284084223</v>
      </c>
      <c r="AAU6" s="111">
        <f t="shared" si="1075"/>
        <v>-4406.5182178168179</v>
      </c>
      <c r="AAV6" s="111">
        <f t="shared" si="1076"/>
        <v>-3144.7676196294633</v>
      </c>
      <c r="AAW6" s="111">
        <f t="shared" si="1077"/>
        <v>-3769.8977373262169</v>
      </c>
      <c r="AAX6" s="111">
        <f t="shared" si="1078"/>
        <v>-3353.2761088508123</v>
      </c>
      <c r="AAY6" s="111">
        <f t="shared" si="1079"/>
        <v>-3402.6415526291239</v>
      </c>
      <c r="AAZ6" s="111">
        <f t="shared" si="1080"/>
        <v>-3961.5687941749784</v>
      </c>
      <c r="ABA6" s="111">
        <f t="shared" si="1081"/>
        <v>-3687.2529345176445</v>
      </c>
      <c r="ABB6" s="111">
        <f t="shared" si="1082"/>
        <v>-3934.1916776629223</v>
      </c>
      <c r="ABC6" s="111">
        <f t="shared" si="1083"/>
        <v>-4060.2363021796336</v>
      </c>
      <c r="ABD6" s="111">
        <f t="shared" si="1084"/>
        <v>-5166.3449132236128</v>
      </c>
      <c r="ABE6" s="111">
        <f t="shared" si="1085"/>
        <v>-3868.1432038204512</v>
      </c>
      <c r="ABF6" s="111" t="e">
        <f t="shared" si="1086"/>
        <v>#VALUE!</v>
      </c>
    </row>
    <row r="7" spans="1:734" ht="60" hidden="1" customHeight="1">
      <c r="A7" s="92">
        <v>4</v>
      </c>
      <c r="B7" s="59" t="s">
        <v>4</v>
      </c>
      <c r="C7" s="100" t="s">
        <v>8</v>
      </c>
      <c r="D7" s="101">
        <v>1413855</v>
      </c>
      <c r="E7" s="59">
        <v>3122508319</v>
      </c>
      <c r="F7" s="46" t="s">
        <v>14</v>
      </c>
      <c r="G7" s="47">
        <v>0.9</v>
      </c>
      <c r="H7" s="48">
        <v>3946.8</v>
      </c>
      <c r="I7" s="48">
        <v>25</v>
      </c>
      <c r="J7" s="49">
        <v>1.2</v>
      </c>
      <c r="K7" s="50">
        <v>30</v>
      </c>
      <c r="L7" s="49">
        <v>38.21</v>
      </c>
      <c r="M7" s="49">
        <v>71.7</v>
      </c>
      <c r="N7" s="49">
        <v>29.3</v>
      </c>
      <c r="O7" s="49">
        <f t="shared" si="550"/>
        <v>1.2736666666666667</v>
      </c>
      <c r="P7" s="49">
        <f t="shared" si="551"/>
        <v>2.39</v>
      </c>
      <c r="Q7" s="49">
        <f t="shared" si="552"/>
        <v>0.97666666666666668</v>
      </c>
      <c r="R7" s="51">
        <v>30</v>
      </c>
      <c r="S7" s="52">
        <f t="shared" si="553"/>
        <v>38.21</v>
      </c>
      <c r="T7" s="52">
        <f t="shared" si="554"/>
        <v>71.7</v>
      </c>
      <c r="U7" s="52">
        <f t="shared" si="555"/>
        <v>29.3</v>
      </c>
      <c r="V7" s="130">
        <f>$O7*($I7-(метеостанция!B$13))/($I7-$J7)</f>
        <v>1.2375437675070027</v>
      </c>
      <c r="W7" s="130">
        <f>$O7*($I7-(метеостанция!C$13))/($I7-$J7)</f>
        <v>1.2161376050420167</v>
      </c>
      <c r="X7" s="130">
        <f>$O7*($I7-(метеостанция!D$13))/($I7-$J7)</f>
        <v>0.93718855042016802</v>
      </c>
      <c r="Y7" s="130">
        <f>$O7*($I7-(метеостанция!E$13))/($I7-$J7)</f>
        <v>1.0054206932773111</v>
      </c>
      <c r="Z7" s="130">
        <f>$O7*($I7-(метеостанция!F$13))/($I7-$J7)</f>
        <v>1.112451505602241</v>
      </c>
      <c r="AA7" s="130">
        <f>$O7*($I7-(метеостанция!G$13))/($I7-$J7)</f>
        <v>1.2161376050420167</v>
      </c>
      <c r="AB7" s="130">
        <f>$O7*($I7-(метеостанция!H$13))/($I7-$J7)</f>
        <v>1.1793457633053221</v>
      </c>
      <c r="AC7" s="130">
        <f>$O7*($I7-(метеостанция!I$13))/($I7-$J7)</f>
        <v>1.1760010504201681</v>
      </c>
      <c r="AD7" s="130">
        <f>$O7*($I7-(метеостанция!J$13))/($I7-$J7)</f>
        <v>1.1840283613445379</v>
      </c>
      <c r="AE7" s="130">
        <f>$O7*($I7-(метеостанция!K$13))/($I7-$J7)</f>
        <v>1.2208202030812325</v>
      </c>
      <c r="AF7" s="130">
        <f>$O7*($I7-(метеостанция!L$13))/($I7-$J7)</f>
        <v>1.1445607492997198</v>
      </c>
      <c r="AG7" s="130">
        <f>$O7*($I7-(метеостанция!M$13))/($I7-$J7)</f>
        <v>1.0087654061624651</v>
      </c>
      <c r="AH7" s="130">
        <f>$O7*($I7-(метеостанция!N$13))/($I7-$J7)</f>
        <v>1.1137893907563026</v>
      </c>
      <c r="AI7" s="130">
        <f>$O7*($I7-(метеостанция!O$13))/($I7-$J7)</f>
        <v>0.85691544117647067</v>
      </c>
      <c r="AJ7" s="130">
        <f>$O7*($I7-(метеостанция!P$13))/($I7-$J7)</f>
        <v>1.2081102941176471</v>
      </c>
      <c r="AK7" s="130">
        <f>$O7*($I7-(метеостанция!Q$13))/($I7-$J7)</f>
        <v>1.3017622549019607</v>
      </c>
      <c r="AL7" s="130">
        <f>$O7*($I7-(метеостанция!R$13))/($I7-$J7)</f>
        <v>1.3907316176470588</v>
      </c>
      <c r="AM7" s="130">
        <f>$O7*($I7-(метеостанция!S$13))/($I7-$J7)</f>
        <v>1.4094620098039214</v>
      </c>
      <c r="AN7" s="130">
        <f>$O7*($I7-(метеостанция!T$13))/($I7-$J7)</f>
        <v>1.2147997198879552</v>
      </c>
      <c r="AO7" s="130">
        <f>$O7*($I7-(метеостанция!U$13))/($I7-$J7)</f>
        <v>1.1806836484593837</v>
      </c>
      <c r="AP7" s="130">
        <f>$O7*($I7-(метеостанция!V$13))/($I7-$J7)</f>
        <v>1.2770113795518208</v>
      </c>
      <c r="AQ7" s="130">
        <f>$O7*($I7-(метеостанция!W$13))/($I7-$J7)</f>
        <v>1.3592913165266105</v>
      </c>
      <c r="AR7" s="130">
        <f>$O7*($I7-(метеостанция!X$13))/($I7-$J7)</f>
        <v>1.4275234593837536</v>
      </c>
      <c r="AS7" s="130">
        <f>$O7*($I7-(метеостанция!Y$13))/($I7-$J7)</f>
        <v>1.5198375350140056</v>
      </c>
      <c r="AT7" s="130">
        <f>$O7*($I7-(метеостанция!Z$13))/($I7-$J7)</f>
        <v>1.4830456932773108</v>
      </c>
      <c r="AU7" s="130">
        <f>$O7*($I7-(метеостанция!AA$13))/($I7-$J7)</f>
        <v>1.5412436974789916</v>
      </c>
      <c r="AV7" s="130">
        <f>$O7*($I7-(метеостанция!AB$13))/($I7-$J7)</f>
        <v>1.6054621848739496</v>
      </c>
      <c r="AW7" s="130">
        <f>$O7*($I7-(метеостанция!AC$13))/($I7-$J7)</f>
        <v>1.7064725140056023</v>
      </c>
      <c r="AX7" s="130">
        <f>$O7*($I7-(метеостанция!AD$13))/($I7-$J7)</f>
        <v>1.5251890756302522</v>
      </c>
      <c r="AY7" s="130">
        <f>$O7*($I7-(метеостанция!AE$13))/($I7-$J7)</f>
        <v>1.4041104691876751</v>
      </c>
      <c r="AZ7" s="130"/>
      <c r="BA7" s="130">
        <f t="shared" si="556"/>
        <v>1.2375437675070027</v>
      </c>
      <c r="BB7" s="130">
        <f t="shared" si="557"/>
        <v>2.4536813725490196</v>
      </c>
      <c r="BC7" s="130">
        <f t="shared" si="558"/>
        <v>3.3908699229691877</v>
      </c>
      <c r="BD7" s="130">
        <f t="shared" si="559"/>
        <v>4.3962906162464988</v>
      </c>
      <c r="BE7" s="130">
        <f t="shared" si="560"/>
        <v>5.5087421218487398</v>
      </c>
      <c r="BF7" s="130">
        <f t="shared" si="561"/>
        <v>6.724879726890757</v>
      </c>
      <c r="BG7" s="130">
        <f t="shared" si="562"/>
        <v>7.9042254901960796</v>
      </c>
      <c r="BH7" s="130">
        <f t="shared" si="563"/>
        <v>9.0802265406162483</v>
      </c>
      <c r="BI7" s="130">
        <f t="shared" si="564"/>
        <v>10.264254901960786</v>
      </c>
      <c r="BJ7" s="130">
        <f t="shared" si="565"/>
        <v>11.485075105042018</v>
      </c>
      <c r="BK7" s="130">
        <f t="shared" si="566"/>
        <v>12.629635854341737</v>
      </c>
      <c r="BL7" s="130">
        <f t="shared" si="567"/>
        <v>13.638401260504203</v>
      </c>
      <c r="BM7" s="130">
        <f t="shared" si="568"/>
        <v>14.752190651260506</v>
      </c>
      <c r="BN7" s="130">
        <f t="shared" si="569"/>
        <v>15.609106092436976</v>
      </c>
      <c r="BO7" s="130">
        <f t="shared" si="570"/>
        <v>16.817216386554623</v>
      </c>
      <c r="BP7" s="130">
        <f t="shared" si="571"/>
        <v>18.118978641456582</v>
      </c>
      <c r="BQ7" s="130">
        <f t="shared" si="572"/>
        <v>19.509710259103642</v>
      </c>
      <c r="BR7" s="130">
        <f t="shared" si="573"/>
        <v>20.919172268907563</v>
      </c>
      <c r="BS7" s="130">
        <f t="shared" si="574"/>
        <v>22.133971988795519</v>
      </c>
      <c r="BT7" s="130">
        <f t="shared" si="575"/>
        <v>23.314655637254901</v>
      </c>
      <c r="BU7" s="130">
        <f t="shared" si="576"/>
        <v>24.591667016806721</v>
      </c>
      <c r="BV7" s="130">
        <f t="shared" si="577"/>
        <v>25.950958333333332</v>
      </c>
      <c r="BW7" s="130">
        <f t="shared" si="578"/>
        <v>27.378481792717086</v>
      </c>
      <c r="BX7" s="130">
        <f t="shared" si="579"/>
        <v>28.898319327731091</v>
      </c>
      <c r="BY7" s="130">
        <f t="shared" si="580"/>
        <v>30.381365021008403</v>
      </c>
      <c r="BZ7" s="130">
        <f t="shared" si="581"/>
        <v>31.922608718487396</v>
      </c>
      <c r="CA7" s="130">
        <f t="shared" si="582"/>
        <v>33.528070903361346</v>
      </c>
      <c r="CB7" s="130">
        <f t="shared" si="583"/>
        <v>35.23454341736695</v>
      </c>
      <c r="CC7" s="130">
        <f t="shared" si="584"/>
        <v>36.759732492997202</v>
      </c>
      <c r="CD7" s="130">
        <f t="shared" si="585"/>
        <v>38.16384296218488</v>
      </c>
      <c r="CE7" s="130">
        <f t="shared" si="586"/>
        <v>38.16384296218488</v>
      </c>
      <c r="CF7" s="130">
        <f t="shared" si="587"/>
        <v>4884.3377415966388</v>
      </c>
      <c r="CG7" s="130">
        <f t="shared" si="588"/>
        <v>4799.8518995798322</v>
      </c>
      <c r="CH7" s="130">
        <f t="shared" si="589"/>
        <v>3698.8957707983195</v>
      </c>
      <c r="CI7" s="130">
        <f t="shared" si="590"/>
        <v>3968.1943922268915</v>
      </c>
      <c r="CJ7" s="130">
        <f t="shared" si="591"/>
        <v>4390.623602310925</v>
      </c>
      <c r="CK7" s="130">
        <f t="shared" si="592"/>
        <v>4799.8518995798322</v>
      </c>
      <c r="CL7" s="130">
        <f t="shared" si="593"/>
        <v>4654.6418586134459</v>
      </c>
      <c r="CM7" s="130">
        <f t="shared" si="594"/>
        <v>4641.4409457983202</v>
      </c>
      <c r="CN7" s="130">
        <f t="shared" si="595"/>
        <v>4673.1231365546228</v>
      </c>
      <c r="CO7" s="130">
        <f t="shared" si="596"/>
        <v>4818.333177521009</v>
      </c>
      <c r="CP7" s="130">
        <f t="shared" si="597"/>
        <v>4517.3523653361344</v>
      </c>
      <c r="CQ7" s="130">
        <f t="shared" si="598"/>
        <v>3981.3953050420178</v>
      </c>
      <c r="CR7" s="130">
        <f t="shared" si="599"/>
        <v>4395.9039674369751</v>
      </c>
      <c r="CS7" s="130">
        <f t="shared" si="600"/>
        <v>3382.0738632352945</v>
      </c>
      <c r="CT7" s="130">
        <f t="shared" si="601"/>
        <v>4768.1697088235296</v>
      </c>
      <c r="CU7" s="130">
        <f t="shared" si="602"/>
        <v>5137.7952676470586</v>
      </c>
      <c r="CV7" s="130">
        <f t="shared" si="603"/>
        <v>5488.9395485294117</v>
      </c>
      <c r="CW7" s="130">
        <f t="shared" si="604"/>
        <v>5562.8646602941171</v>
      </c>
      <c r="CX7" s="130">
        <f t="shared" si="605"/>
        <v>4794.5715344537821</v>
      </c>
      <c r="CY7" s="130">
        <f t="shared" si="606"/>
        <v>4659.9222237394961</v>
      </c>
      <c r="CZ7" s="130">
        <f t="shared" si="607"/>
        <v>5040.1085128151262</v>
      </c>
      <c r="DA7" s="130">
        <f t="shared" si="608"/>
        <v>5364.8509680672269</v>
      </c>
      <c r="DB7" s="130">
        <f t="shared" si="609"/>
        <v>5634.1495894957989</v>
      </c>
      <c r="DC7" s="130">
        <f t="shared" si="610"/>
        <v>5998.4947831932777</v>
      </c>
      <c r="DD7" s="130">
        <f t="shared" si="611"/>
        <v>5853.2847422268906</v>
      </c>
      <c r="DE7" s="130">
        <f t="shared" si="612"/>
        <v>6082.9806252100843</v>
      </c>
      <c r="DF7" s="130">
        <f t="shared" si="613"/>
        <v>6336.438151260505</v>
      </c>
      <c r="DG7" s="130">
        <f t="shared" si="614"/>
        <v>6735.1057182773111</v>
      </c>
      <c r="DH7" s="130">
        <f t="shared" si="615"/>
        <v>6019.6162436974801</v>
      </c>
      <c r="DI7" s="130">
        <f t="shared" si="616"/>
        <v>5541.7431997899166</v>
      </c>
      <c r="DJ7" s="130">
        <f t="shared" si="617"/>
        <v>0</v>
      </c>
      <c r="DK7" s="110">
        <f t="shared" si="618"/>
        <v>4884.3377415966388</v>
      </c>
      <c r="DL7" s="130">
        <f t="shared" si="619"/>
        <v>9684.1896411764719</v>
      </c>
      <c r="DM7" s="130">
        <f t="shared" si="620"/>
        <v>13383.085411974791</v>
      </c>
      <c r="DN7" s="130">
        <f t="shared" si="621"/>
        <v>17351.279804201684</v>
      </c>
      <c r="DO7" s="130">
        <f t="shared" si="622"/>
        <v>21741.903406512611</v>
      </c>
      <c r="DP7" s="130">
        <f t="shared" si="623"/>
        <v>26541.755306092444</v>
      </c>
      <c r="DQ7" s="130">
        <f t="shared" si="624"/>
        <v>31196.39716470589</v>
      </c>
      <c r="DR7" s="130">
        <f t="shared" si="625"/>
        <v>35837.838110504206</v>
      </c>
      <c r="DS7" s="130">
        <f t="shared" si="626"/>
        <v>40510.961247058833</v>
      </c>
      <c r="DT7" s="130">
        <f t="shared" si="627"/>
        <v>45329.294424579843</v>
      </c>
      <c r="DU7" s="130">
        <f t="shared" si="628"/>
        <v>49846.646789915976</v>
      </c>
      <c r="DV7" s="130">
        <f t="shared" si="629"/>
        <v>53828.042094957993</v>
      </c>
      <c r="DW7" s="130">
        <f t="shared" si="630"/>
        <v>58223.946062394971</v>
      </c>
      <c r="DX7" s="130">
        <f t="shared" si="631"/>
        <v>61606.019925630266</v>
      </c>
      <c r="DY7" s="130">
        <f t="shared" si="632"/>
        <v>66374.189634453796</v>
      </c>
      <c r="DZ7" s="130">
        <f t="shared" si="633"/>
        <v>71511.984902100856</v>
      </c>
      <c r="EA7" s="130">
        <f t="shared" si="634"/>
        <v>77000.924450630264</v>
      </c>
      <c r="EB7" s="130">
        <f t="shared" si="635"/>
        <v>82563.789110924379</v>
      </c>
      <c r="EC7" s="130">
        <f t="shared" si="636"/>
        <v>87358.360645378154</v>
      </c>
      <c r="ED7" s="130">
        <f t="shared" si="637"/>
        <v>92018.282869117655</v>
      </c>
      <c r="EE7" s="130">
        <f t="shared" si="638"/>
        <v>97058.391381932786</v>
      </c>
      <c r="EF7" s="130">
        <f t="shared" si="639"/>
        <v>102423.24235000001</v>
      </c>
      <c r="EG7" s="130">
        <f t="shared" si="640"/>
        <v>108057.39193949581</v>
      </c>
      <c r="EH7" s="130">
        <f t="shared" si="641"/>
        <v>114055.88672268909</v>
      </c>
      <c r="EI7" s="130">
        <f t="shared" si="642"/>
        <v>119909.17146491598</v>
      </c>
      <c r="EJ7" s="130">
        <f t="shared" si="643"/>
        <v>125992.15209012607</v>
      </c>
      <c r="EK7" s="130">
        <f t="shared" si="644"/>
        <v>132328.59024138658</v>
      </c>
      <c r="EL7" s="130">
        <f t="shared" si="645"/>
        <v>139063.69595966389</v>
      </c>
      <c r="EM7" s="130">
        <f t="shared" si="646"/>
        <v>145083.31220336136</v>
      </c>
      <c r="EN7" s="130">
        <f t="shared" si="647"/>
        <v>150625.05540315129</v>
      </c>
      <c r="EO7" s="130">
        <f t="shared" si="648"/>
        <v>150625.05540315129</v>
      </c>
      <c r="EP7" s="130">
        <f t="shared" si="649"/>
        <v>4395.9039674369751</v>
      </c>
      <c r="EQ7" s="130">
        <f t="shared" si="650"/>
        <v>4319.8667096218487</v>
      </c>
      <c r="ER7" s="130">
        <f t="shared" si="651"/>
        <v>3329.0061937184878</v>
      </c>
      <c r="ES7" s="130">
        <f t="shared" si="652"/>
        <v>3571.3749530042023</v>
      </c>
      <c r="ET7" s="130">
        <f t="shared" si="653"/>
        <v>3951.5612420798325</v>
      </c>
      <c r="EU7" s="130">
        <f t="shared" si="654"/>
        <v>4319.8667096218487</v>
      </c>
      <c r="EV7" s="130">
        <f t="shared" si="655"/>
        <v>4189.1776727521019</v>
      </c>
      <c r="EW7" s="130">
        <f t="shared" si="656"/>
        <v>4177.296851218488</v>
      </c>
      <c r="EX7" s="130">
        <f t="shared" si="657"/>
        <v>4205.8108228991605</v>
      </c>
      <c r="EY7" s="130">
        <f t="shared" si="658"/>
        <v>4336.4998597689082</v>
      </c>
      <c r="EZ7" s="130">
        <f t="shared" si="659"/>
        <v>4065.6171288025212</v>
      </c>
      <c r="FA7" s="130">
        <f t="shared" si="660"/>
        <v>3583.2557745378163</v>
      </c>
      <c r="FB7" s="130">
        <f t="shared" si="661"/>
        <v>3956.3135706932776</v>
      </c>
      <c r="FC7" s="130">
        <f t="shared" si="662"/>
        <v>3043.8664769117649</v>
      </c>
      <c r="FD7" s="130">
        <f t="shared" si="663"/>
        <v>4291.3527379411771</v>
      </c>
      <c r="FE7" s="130">
        <f t="shared" si="664"/>
        <v>4624.0157408823525</v>
      </c>
      <c r="FF7" s="130">
        <f t="shared" si="665"/>
        <v>4940.0455936764711</v>
      </c>
      <c r="FG7" s="130">
        <f t="shared" si="666"/>
        <v>5006.5781942647054</v>
      </c>
      <c r="FH7" s="130">
        <f t="shared" si="667"/>
        <v>4315.1143810084041</v>
      </c>
      <c r="FI7" s="130">
        <f t="shared" si="668"/>
        <v>4193.9300013655466</v>
      </c>
      <c r="FJ7" s="130">
        <f t="shared" si="669"/>
        <v>4536.097661533614</v>
      </c>
      <c r="FK7" s="130">
        <f t="shared" si="670"/>
        <v>4828.3658712605047</v>
      </c>
      <c r="FL7" s="130">
        <f t="shared" si="671"/>
        <v>5070.7346305462188</v>
      </c>
      <c r="FM7" s="130">
        <f t="shared" si="672"/>
        <v>5398.6453048739504</v>
      </c>
      <c r="FN7" s="130">
        <f t="shared" si="673"/>
        <v>5267.9562680042018</v>
      </c>
      <c r="FO7" s="130">
        <f t="shared" si="674"/>
        <v>5474.6825626890759</v>
      </c>
      <c r="FP7" s="130">
        <f t="shared" si="675"/>
        <v>5702.7943361344551</v>
      </c>
      <c r="FQ7" s="130">
        <f t="shared" si="676"/>
        <v>6061.5951464495802</v>
      </c>
      <c r="FR7" s="130">
        <f t="shared" si="677"/>
        <v>5417.6546193277318</v>
      </c>
      <c r="FS7" s="130">
        <f t="shared" si="678"/>
        <v>4987.568879810925</v>
      </c>
      <c r="FT7" s="130">
        <f t="shared" si="679"/>
        <v>0</v>
      </c>
      <c r="FU7" s="110">
        <f t="shared" si="680"/>
        <v>4395.9039674369751</v>
      </c>
      <c r="FV7" s="130">
        <f t="shared" si="681"/>
        <v>8715.7706770588229</v>
      </c>
      <c r="FW7" s="130">
        <f t="shared" si="682"/>
        <v>12044.77687077731</v>
      </c>
      <c r="FX7" s="130">
        <f t="shared" si="683"/>
        <v>15616.151823781513</v>
      </c>
      <c r="FY7" s="130">
        <f t="shared" si="684"/>
        <v>19567.713065861346</v>
      </c>
      <c r="FZ7" s="130">
        <f t="shared" si="685"/>
        <v>23887.579775483195</v>
      </c>
      <c r="GA7" s="130">
        <f t="shared" si="686"/>
        <v>28076.757448235297</v>
      </c>
      <c r="GB7" s="130">
        <f t="shared" si="687"/>
        <v>32254.054299453786</v>
      </c>
      <c r="GC7" s="130">
        <f t="shared" si="688"/>
        <v>36459.865122352945</v>
      </c>
      <c r="GD7" s="130">
        <f t="shared" si="689"/>
        <v>40796.364982121857</v>
      </c>
      <c r="GE7" s="130">
        <f t="shared" si="690"/>
        <v>44861.982110924379</v>
      </c>
      <c r="GF7" s="130">
        <f t="shared" si="691"/>
        <v>48445.237885462193</v>
      </c>
      <c r="GG7" s="130">
        <f t="shared" si="692"/>
        <v>52401.551456155474</v>
      </c>
      <c r="GH7" s="130">
        <f t="shared" si="693"/>
        <v>55445.417933067241</v>
      </c>
      <c r="GI7" s="130">
        <f t="shared" si="694"/>
        <v>59736.770671008417</v>
      </c>
      <c r="GJ7" s="130">
        <f t="shared" si="695"/>
        <v>64360.786411890767</v>
      </c>
      <c r="GK7" s="130">
        <f t="shared" si="696"/>
        <v>69300.832005567238</v>
      </c>
      <c r="GL7" s="130">
        <f t="shared" si="697"/>
        <v>74307.410199831938</v>
      </c>
      <c r="GM7" s="130">
        <f t="shared" si="698"/>
        <v>78622.524580840342</v>
      </c>
      <c r="GN7" s="130">
        <f t="shared" si="699"/>
        <v>82816.454582205886</v>
      </c>
      <c r="GO7" s="130">
        <f t="shared" si="700"/>
        <v>87352.552243739497</v>
      </c>
      <c r="GP7" s="130">
        <f t="shared" si="701"/>
        <v>92180.918115000008</v>
      </c>
      <c r="GQ7" s="130">
        <f t="shared" si="702"/>
        <v>97251.65274554622</v>
      </c>
      <c r="GR7" s="130">
        <f t="shared" si="703"/>
        <v>102650.29805042017</v>
      </c>
      <c r="GS7" s="130">
        <f t="shared" si="704"/>
        <v>107918.25431842437</v>
      </c>
      <c r="GT7" s="130">
        <f t="shared" si="705"/>
        <v>113392.93688111345</v>
      </c>
      <c r="GU7" s="130">
        <f t="shared" si="706"/>
        <v>119095.7312172479</v>
      </c>
      <c r="GV7" s="130">
        <f t="shared" si="707"/>
        <v>125157.32636369747</v>
      </c>
      <c r="GW7" s="130">
        <f t="shared" si="708"/>
        <v>130574.98098302521</v>
      </c>
      <c r="GX7" s="130">
        <f t="shared" si="709"/>
        <v>135562.54986283614</v>
      </c>
      <c r="GY7" s="130">
        <f t="shared" si="710"/>
        <v>135562.54986283614</v>
      </c>
      <c r="GZ7" s="130">
        <f>($T7+$U7)/$R7*($I7-(метеостанция!B$13))/($I7-$J7)</f>
        <v>3.2711834733893559</v>
      </c>
      <c r="HA7" s="130">
        <f>($T7+$U7)/$R7*($I7-(метеостанция!C$13))/($I7-$J7)</f>
        <v>3.2146008403361348</v>
      </c>
      <c r="HB7" s="130">
        <f>($T7+$U7)/$R7*($I7-(метеостанция!D$13))/($I7-$J7)</f>
        <v>2.4772584033613443</v>
      </c>
      <c r="HC7" s="130">
        <f>($T7+$U7)/$R7*($I7-(метеостанция!E$13))/($I7-$J7)</f>
        <v>2.6576155462184876</v>
      </c>
      <c r="HD7" s="130">
        <f>($T7+$U7)/$R7*($I7-(метеостанция!F$13))/($I7-$J7)</f>
        <v>2.9405287114845939</v>
      </c>
      <c r="HE7" s="130">
        <f>($T7+$U7)/$R7*($I7-(метеостанция!G$13))/($I7-$J7)</f>
        <v>3.2146008403361348</v>
      </c>
      <c r="HF7" s="130">
        <f>($T7+$U7)/$R7*($I7-(метеостанция!H$13))/($I7-$J7)</f>
        <v>3.1173494397759107</v>
      </c>
      <c r="HG7" s="130">
        <f>($T7+$U7)/$R7*($I7-(метеостанция!I$13))/($I7-$J7)</f>
        <v>3.1085084033613444</v>
      </c>
      <c r="HH7" s="130">
        <f>($T7+$U7)/$R7*($I7-(метеостанция!J$13))/($I7-$J7)</f>
        <v>3.1297268907563023</v>
      </c>
      <c r="HI7" s="130">
        <f>($T7+$U7)/$R7*($I7-(метеостанция!K$13))/($I7-$J7)</f>
        <v>3.2269782913165264</v>
      </c>
      <c r="HJ7" s="130">
        <f>($T7+$U7)/$R7*($I7-(метеостанция!L$13))/($I7-$J7)</f>
        <v>3.0254026610644256</v>
      </c>
      <c r="HK7" s="130">
        <f>($T7+$U7)/$R7*($I7-(метеостанция!M$13))/($I7-$J7)</f>
        <v>2.6664565826330535</v>
      </c>
      <c r="HL7" s="130">
        <f>($T7+$U7)/$R7*($I7-(метеостанция!N$13))/($I7-$J7)</f>
        <v>2.94406512605042</v>
      </c>
      <c r="HM7" s="130">
        <f>($T7+$U7)/$R7*($I7-(метеостанция!O$13))/($I7-$J7)</f>
        <v>2.2650735294117652</v>
      </c>
      <c r="HN7" s="130">
        <f>($T7+$U7)/$R7*($I7-(метеостанция!P$13))/($I7-$J7)</f>
        <v>3.1933823529411764</v>
      </c>
      <c r="HO7" s="130">
        <f>($T7+$U7)/$R7*($I7-(метеостанция!Q$13))/($I7-$J7)</f>
        <v>3.4409313725490192</v>
      </c>
      <c r="HP7" s="130">
        <f>($T7+$U7)/$R7*($I7-(метеостанция!R$13))/($I7-$J7)</f>
        <v>3.6761029411764707</v>
      </c>
      <c r="HQ7" s="130">
        <f>($T7+$U7)/$R7*($I7-(метеостанция!S$13))/($I7-$J7)</f>
        <v>3.7256127450980392</v>
      </c>
      <c r="HR7" s="130">
        <f>($T7+$U7)/$R7*($I7-(метеостанция!T$13))/($I7-$J7)</f>
        <v>3.2110644257703078</v>
      </c>
      <c r="HS7" s="130">
        <f>($T7+$U7)/$R7*($I7-(метеостанция!U$13))/($I7-$J7)</f>
        <v>3.1208858543417368</v>
      </c>
      <c r="HT7" s="130">
        <f>($T7+$U7)/$R7*($I7-(метеостанция!V$13))/($I7-$J7)</f>
        <v>3.3755077030812326</v>
      </c>
      <c r="HU7" s="130">
        <f>($T7+$U7)/$R7*($I7-(метеостанция!W$13))/($I7-$J7)</f>
        <v>3.5929971988795519</v>
      </c>
      <c r="HV7" s="130">
        <f>($T7+$U7)/$R7*($I7-(метеостанция!X$13))/($I7-$J7)</f>
        <v>3.7733543417366948</v>
      </c>
      <c r="HW7" s="130">
        <f>($T7+$U7)/$R7*($I7-(метеостанция!Y$13))/($I7-$J7)</f>
        <v>4.0173669467787114</v>
      </c>
      <c r="HX7" s="130">
        <f>($T7+$U7)/$R7*($I7-(метеостанция!Z$13))/($I7-$J7)</f>
        <v>3.9201155462184873</v>
      </c>
      <c r="HY7" s="130">
        <f>($T7+$U7)/$R7*($I7-(метеостанция!AA$13))/($I7-$J7)</f>
        <v>4.0739495798319334</v>
      </c>
      <c r="HZ7" s="130">
        <f>($T7+$U7)/$R7*($I7-(метеостанция!AB$13))/($I7-$J7)</f>
        <v>4.2436974789915967</v>
      </c>
      <c r="IA7" s="130">
        <f>($T7+$U7)/$R7*($I7-(метеостанция!AC$13))/($I7-$J7)</f>
        <v>4.5106967787114849</v>
      </c>
      <c r="IB7" s="130">
        <f>($T7+$U7)/$R7*($I7-(метеостанция!AD$13))/($I7-$J7)</f>
        <v>4.0315126050420167</v>
      </c>
      <c r="IC7" s="130">
        <f>($T7+$U7)/$R7*($I7-(метеостанция!AE$13))/($I7-$J7)</f>
        <v>3.7114670868347344</v>
      </c>
      <c r="ID7" s="130"/>
      <c r="IE7" s="131">
        <f>VLOOKUP($F7,метеостанция!$A$4:$AF$7,2,0)</f>
        <v>4.3</v>
      </c>
      <c r="IF7" s="131">
        <f>VLOOKUP($F7,метеостанция!$A$4:$AF$7,3,0)</f>
        <v>10.6</v>
      </c>
      <c r="IG7" s="131">
        <f>VLOOKUP($F7,метеостанция!$A$4:$AF$7,4,0)</f>
        <v>9.5</v>
      </c>
      <c r="IH7" s="131">
        <f>VLOOKUP($F7,метеостанция!$A$4:$AF$7,5,0)</f>
        <v>10.5</v>
      </c>
      <c r="II7" s="131">
        <f>VLOOKUP($F7,метеостанция!$A$4:$AF$7,6,0)</f>
        <v>11.6</v>
      </c>
      <c r="IJ7" s="131">
        <f>VLOOKUP($F7,метеостанция!$A$4:$AF$7,7,0)</f>
        <v>9.4</v>
      </c>
      <c r="IK7" s="131">
        <f>VLOOKUP($F7,метеостанция!$A$4:$AF$7,8,0)</f>
        <v>5.8</v>
      </c>
      <c r="IL7" s="131">
        <f>VLOOKUP($F7,метеостанция!$A$4:$AF$7,9,0)</f>
        <v>7.8</v>
      </c>
      <c r="IM7" s="131">
        <f>VLOOKUP($F7,метеостанция!$A$4:$AF$7,10,0)</f>
        <v>4.2</v>
      </c>
      <c r="IN7" s="131">
        <f>VLOOKUP($F7,метеостанция!$A$4:$AF$7,11,0)</f>
        <v>-1.1000000000000001</v>
      </c>
      <c r="IO7" s="131">
        <f>VLOOKUP($F7,метеостанция!$A$4:$AF$7,12,0)</f>
        <v>-1.3</v>
      </c>
      <c r="IP7" s="131">
        <f>VLOOKUP($F7,метеостанция!$A$4:$AF$7,13,0)</f>
        <v>3.1</v>
      </c>
      <c r="IQ7" s="131">
        <f>VLOOKUP($F7,метеостанция!$A$4:$AF$7,14,0)</f>
        <v>4</v>
      </c>
      <c r="IR7" s="131">
        <f>VLOOKUP($F7,метеостанция!$A$4:$AF$7,15,0)</f>
        <v>3.2</v>
      </c>
      <c r="IS7" s="131">
        <f>VLOOKUP($F7,метеостанция!$A$4:$AF$7,16,0)</f>
        <v>1.3</v>
      </c>
      <c r="IT7" s="131">
        <f>VLOOKUP($F7,метеостанция!$A$4:$AF$7,17,0)</f>
        <v>-2.6</v>
      </c>
      <c r="IU7" s="131">
        <f>VLOOKUP($F7,метеостанция!$A$4:$AF$7,18,0)</f>
        <v>-4.2</v>
      </c>
      <c r="IV7" s="131">
        <f>VLOOKUP($F7,метеостанция!$A$4:$AF$7,19,0)</f>
        <v>-5.4</v>
      </c>
      <c r="IW7" s="131">
        <f>VLOOKUP($F7,метеостанция!$A$4:$AF$7,20,0)</f>
        <v>-1.9</v>
      </c>
      <c r="IX7" s="131">
        <f>VLOOKUP($F7,метеостанция!$A$4:$AF$7,21,0)</f>
        <v>4.5999999999999996</v>
      </c>
      <c r="IY7" s="131">
        <f>VLOOKUP($F7,метеостанция!$A$4:$AF$7,22,0)</f>
        <v>3.8</v>
      </c>
      <c r="IZ7" s="131">
        <f>VLOOKUP($F7,метеостанция!$A$4:$AF$7,23,0)</f>
        <v>6</v>
      </c>
      <c r="JA7" s="131">
        <f>VLOOKUP($F7,метеостанция!$A$4:$AF$7,24,0)</f>
        <v>-1.2</v>
      </c>
      <c r="JB7" s="131">
        <f>VLOOKUP($F7,метеостанция!$A$4:$AF$7,25,0)</f>
        <v>-4.2</v>
      </c>
      <c r="JC7" s="131">
        <f>VLOOKUP($F7,метеостанция!$A$4:$AF$7,26,0)</f>
        <v>0.5</v>
      </c>
      <c r="JD7" s="131">
        <f>VLOOKUP($F7,метеостанция!$A$4:$AF$7,27,0)</f>
        <v>-2.2000000000000002</v>
      </c>
      <c r="JE7" s="131">
        <f>VLOOKUP($F7,метеостанция!$A$4:$AF$7,28,0)</f>
        <v>0.8</v>
      </c>
      <c r="JF7" s="131">
        <f>VLOOKUP($F7,метеостанция!$A$4:$AF$7,29,0)</f>
        <v>6.5</v>
      </c>
      <c r="JG7" s="131">
        <f>VLOOKUP($F7,метеостанция!$A$4:$AF$7,30,0)</f>
        <v>9.1</v>
      </c>
      <c r="JH7" s="131">
        <f>VLOOKUP($F7,метеостанция!$A$4:$AF$7,31,0)</f>
        <v>6.4</v>
      </c>
      <c r="JI7" s="131">
        <f>VLOOKUP($F7,метеостанция!$A$4:$AF$7,32,0)</f>
        <v>0</v>
      </c>
      <c r="JJ7" s="202" t="str">
        <f>VLOOKUP(D7,'Qп, Гкал'!$D$6:$O$60,2,FALSE)</f>
        <v>-</v>
      </c>
      <c r="JK7" s="202" t="str">
        <f>VLOOKUP(D7,'Qп, Гкал'!$D$6:AI$64,3,FALSE)</f>
        <v>-</v>
      </c>
      <c r="JL7" s="202" t="str">
        <f>VLOOKUP(D7,'Qп, Гкал'!$D$6:$AI$64,4,FALSE)</f>
        <v>-</v>
      </c>
      <c r="JM7" s="202" t="str">
        <f>VLOOKUP(D7,'Qп, Гкал'!$D$6:$O$60,5,FALSE)</f>
        <v>-</v>
      </c>
      <c r="JN7" s="202" t="str">
        <f>VLOOKUP(D7,'Qп, Гкал'!$D$6:$O$60,6,FALSE)</f>
        <v>-</v>
      </c>
      <c r="JO7" s="202" t="str">
        <f>VLOOKUP(D7,'Qп, Гкал'!$D$6:$O$60,7,FALSE)</f>
        <v>-</v>
      </c>
      <c r="JP7" s="202" t="str">
        <f>VLOOKUP(D7,'Qп, Гкал'!$D$6:$O$60,8,FALSE)</f>
        <v>-</v>
      </c>
      <c r="JQ7" s="202" t="str">
        <f>VLOOKUP(D7,'Qп, Гкал'!$D$6:$O$60,9,FALSE)</f>
        <v>-</v>
      </c>
      <c r="JR7" s="202" t="str">
        <f>VLOOKUP(D7,'Qп, Гкал'!$D$6:$O$60,10,FALSE)</f>
        <v>-</v>
      </c>
      <c r="JS7" s="202" t="str">
        <f>VLOOKUP(D7,'Qп, Гкал'!$D$6:$O$60,11,FALSE)</f>
        <v>-</v>
      </c>
      <c r="JT7" s="202" t="str">
        <f>VLOOKUP(D7,'Qп, Гкал'!$D$6:$O$60,12,FALSE)</f>
        <v>-</v>
      </c>
      <c r="JU7" s="202" t="str">
        <f>VLOOKUP(D7,'Qп, Гкал'!$D$6:$P$60,13,FALSE)</f>
        <v>-</v>
      </c>
      <c r="JV7" s="202" t="str">
        <f>VLOOKUP(D7,'Qп, Гкал'!$D$6:$Q$63,14,FALSE)</f>
        <v>-</v>
      </c>
      <c r="JW7" s="203" t="str">
        <f>VLOOKUP(D7,'Qп, Гкал'!$D$6:$AI$65,15,FALSE)</f>
        <v>-</v>
      </c>
      <c r="JX7" s="203" t="str">
        <f>VLOOKUP(D7,'Qп, Гкал'!$D$6:$AI$65,16,FALSE)</f>
        <v>-</v>
      </c>
      <c r="JY7" s="204" t="str">
        <f>VLOOKUP(D7,'Qп, Гкал'!$D$6:$AI$65,17,FALSE)</f>
        <v>-</v>
      </c>
      <c r="JZ7" s="203" t="str">
        <f>VLOOKUP(D7,'Qп, Гкал'!$D$6:$AI$65,18,FALSE)</f>
        <v>-</v>
      </c>
      <c r="KA7" s="203" t="str">
        <f>VLOOKUP(D7,'Qп, Гкал'!$D$6:$AI$65,19,FALSE)</f>
        <v>-</v>
      </c>
      <c r="KB7" s="203" t="str">
        <f>VLOOKUP(D7,'Qп, Гкал'!$D$6:$AI$65,20,FALSE)</f>
        <v>-</v>
      </c>
      <c r="KC7" s="203" t="str">
        <f>VLOOKUP(D7,'Qп, Гкал'!$D$6:$AI$65,21,FALSE)</f>
        <v>-</v>
      </c>
      <c r="KD7" s="203" t="str">
        <f>VLOOKUP(D7,'Qп, Гкал'!$D$6:$AI$65,22,FALSE)</f>
        <v>-</v>
      </c>
      <c r="KE7" s="203" t="str">
        <f>VLOOKUP(D7,'Qп, Гкал'!$D$6:$AI$65,23,FALSE)</f>
        <v>-</v>
      </c>
      <c r="KF7" s="203" t="str">
        <f>VLOOKUP(D7,'Qп, Гкал'!$D$6:$AI$65,24,FALSE)</f>
        <v>-</v>
      </c>
      <c r="KG7" s="203" t="str">
        <f>VLOOKUP(D7,'Qп, Гкал'!$D$6:$AI$65,25,FALSE)</f>
        <v>-</v>
      </c>
      <c r="KH7" s="203" t="str">
        <f>VLOOKUP(D7,'Qп, Гкал'!$D$6:$AI$65,26,FALSE)</f>
        <v>-</v>
      </c>
      <c r="KI7" s="203" t="str">
        <f>VLOOKUP(D7,'Qп, Гкал'!$D$6:$AI$65,27,FALSE)</f>
        <v>-</v>
      </c>
      <c r="KJ7" s="203" t="str">
        <f>VLOOKUP(D7,'Qп, Гкал'!$D$6:$AI$65,28,FALSE)</f>
        <v>-</v>
      </c>
      <c r="KK7" s="203" t="str">
        <f>VLOOKUP(D7,'Qп, Гкал'!$D$6:$AI$65,29,FALSE)</f>
        <v>-</v>
      </c>
      <c r="KL7" s="203" t="str">
        <f>VLOOKUP(D7,'Qп, Гкал'!$D$6:$AI$65,30,FALSE)</f>
        <v>-</v>
      </c>
      <c r="KM7" s="203" t="str">
        <f>VLOOKUP(D7,'Qп, Гкал'!$D$6:$AI$65,31,FALSE)</f>
        <v>-</v>
      </c>
      <c r="KN7" s="203">
        <f>VLOOKUP(D7,'Qп, Гкал'!$D$6:$AI$65,32,FALSE)</f>
        <v>0</v>
      </c>
      <c r="KO7" s="110" t="e">
        <f>IF(JJ7="","Нет показаний",IF(JJ7&lt;=0,"Ошибка ПУ",(GZ7-JJ7*(($I7-метеостанция!B$13)/($I7-IE7)))))</f>
        <v>#VALUE!</v>
      </c>
      <c r="KP7" s="110" t="e">
        <f>IF(JK7="","Нет показаний",IF(JK7&lt;=0,"Ошибка ПУ",(HA7-JK7*(($I7-метеостанция!C$13)/($I7-IF7)))))</f>
        <v>#VALUE!</v>
      </c>
      <c r="KQ7" s="110" t="e">
        <f>IF(JL7="","Нет показаний",IF(JL7&lt;=0,"Ошибка ПУ",(HB7-JL7*(($I7-метеостанция!D$13)/($I7-IG7)))))</f>
        <v>#VALUE!</v>
      </c>
      <c r="KR7" s="110" t="e">
        <f>IF(JM7="","Нет показаний",IF(JM7&lt;=0,"Ошибка ПУ",(HC7-JM7*(($I7-метеостанция!E$13)/($I7-IH7)))))</f>
        <v>#VALUE!</v>
      </c>
      <c r="KS7" s="110" t="e">
        <f>IF(JN7="","Нет показаний",IF(JN7&lt;=0,"Ошибка ПУ",(HD7-JN7*(($I7-метеостанция!F$13)/($I7-II7)))))</f>
        <v>#VALUE!</v>
      </c>
      <c r="KT7" s="110" t="e">
        <f>IF(JO7="","Нет показаний",IF(JO7&lt;=0,"Ошибка ПУ",(HE7-JO7*(($I7-метеостанция!G$13)/($I7-IJ7)))))</f>
        <v>#VALUE!</v>
      </c>
      <c r="KU7" s="110" t="e">
        <f>IF(JP7="","Нет показаний",IF(JP7&lt;=0,"Ошибка ПУ",(HF7-JP7*(($I7-метеостанция!H$13)/($I7-IK7)))))</f>
        <v>#VALUE!</v>
      </c>
      <c r="KV7" s="110" t="e">
        <f>IF(JQ7="","Нет показаний",IF(JQ7&lt;=0,"Ошибка ПУ",(HG7-JQ7*(($I7-метеостанция!I$13)/($I7-IL7)))))</f>
        <v>#VALUE!</v>
      </c>
      <c r="KW7" s="110" t="e">
        <f>IF(JR7="","Нет показаний",IF(JR7&lt;=0,"Ошибка ПУ",(HH7-JR7*(($I7-метеостанция!J$13)/($I7-IM7)))))</f>
        <v>#VALUE!</v>
      </c>
      <c r="KX7" s="110" t="e">
        <f>IF(JS7="","Нет показаний",IF(JS7&lt;=0,"Ошибка ПУ",(HI7-JS7*(($I7-метеостанция!K$13)/($I7-IN7)))))</f>
        <v>#VALUE!</v>
      </c>
      <c r="KY7" s="110" t="e">
        <f>IF(JT7="","Нет показаний",IF(JT7&lt;=0,"Ошибка ПУ",(HJ7-JT7*(($I7-метеостанция!L$13)/($I7-IO7)))))</f>
        <v>#VALUE!</v>
      </c>
      <c r="KZ7" s="110" t="e">
        <f>IF(JU7="","Нет показаний",IF(JU7&lt;=0,"Ошибка ПУ",(HK7-JU7*(($I7-метеостанция!M$13)/($I7-IP7)))))</f>
        <v>#VALUE!</v>
      </c>
      <c r="LA7" s="110" t="e">
        <f>IF(JV7="","Нет показаний",IF(JV7&lt;=0,"Ошибка ПУ",(HL7-JV7*(($I7-метеостанция!N$13)/($I7-IQ7)))))</f>
        <v>#VALUE!</v>
      </c>
      <c r="LB7" s="110" t="e">
        <f>IF(JW7="","Нет показаний",IF(JW7&lt;=0,"Ошибка ПУ",(HM7-JW7*(($I7-метеостанция!O$13)/($I7-IR7)))))</f>
        <v>#VALUE!</v>
      </c>
      <c r="LC7" s="110" t="e">
        <f>IF(JX7="","Нет показаний",IF(JX7&lt;=0,"Ошибка ПУ",(HN7-JX7*(($I7-метеостанция!P$13)/($I7-IS7)))))</f>
        <v>#VALUE!</v>
      </c>
      <c r="LD7" s="110" t="e">
        <f>IF(JY7="","Нет показаний",IF(JY7&lt;=0,"Ошибка ПУ",(HO7-JY7*(($I7-метеостанция!Q$13)/($I7-IT7)))))</f>
        <v>#VALUE!</v>
      </c>
      <c r="LE7" s="110" t="e">
        <f>IF(JZ7="","Нет показаний",IF(JZ7&lt;=0,"Ошибка ПУ",(HP7-JZ7*(($I7-метеостанция!R$13)/($I7-IU7)))))</f>
        <v>#VALUE!</v>
      </c>
      <c r="LF7" s="110" t="e">
        <f>IF(KA7="","Нет показаний",IF(KA7&lt;=0,"Ошибка ПУ",(HQ7-KA7*(($I7-метеостанция!S$13)/($I7-IV7)))))</f>
        <v>#VALUE!</v>
      </c>
      <c r="LG7" s="110" t="e">
        <f>IF(KB7="","Нет показаний",IF(KB7&lt;=0,"Ошибка ПУ",(HR7-KB7*(($I7-метеостанция!T$13)/($I7-IW7)))))</f>
        <v>#VALUE!</v>
      </c>
      <c r="LH7" s="110" t="e">
        <f>IF(KC7="","Нет показаний",IF(KC7&lt;=0,"Ошибка ПУ",(HS7-KC7*(($I7-метеостанция!U$13)/($I7-IX7)))))</f>
        <v>#VALUE!</v>
      </c>
      <c r="LI7" s="110" t="e">
        <f>IF(KD7="","Нет показаний",IF(KD7&lt;=0,"Ошибка ПУ",(HT7-KD7*(($I7-метеостанция!V$13)/($I7-IY7)))))</f>
        <v>#VALUE!</v>
      </c>
      <c r="LJ7" s="110" t="e">
        <f>IF(KE7="","Нет показаний",IF(KE7&lt;=0,"Ошибка ПУ",(HU7-KE7*(($I7-метеостанция!W$13)/($I7-IZ7)))))</f>
        <v>#VALUE!</v>
      </c>
      <c r="LK7" s="110" t="e">
        <f>IF(KF7="","Нет показаний",IF(KF7&lt;=0,"Ошибка ПУ",(HV7-KF7*(($I7-метеостанция!X$13)/($I7-JA7)))))</f>
        <v>#VALUE!</v>
      </c>
      <c r="LL7" s="110" t="e">
        <f>IF(KG7="","Нет показаний",IF(KG7&lt;=0,"Ошибка ПУ",(HW7-KG7*(($I7-метеостанция!Y$13)/($I7-JB7)))))</f>
        <v>#VALUE!</v>
      </c>
      <c r="LM7" s="110" t="e">
        <f>IF(KH7="","Нет показаний",IF(KH7&lt;=0,"Ошибка ПУ",(HX7-KH7*(($I7-метеостанция!Z$13)/($I7-JC7)))))</f>
        <v>#VALUE!</v>
      </c>
      <c r="LN7" s="110" t="e">
        <f>IF(KI7="","Нет показаний",IF(KI7&lt;=0,"Ошибка ПУ",(HY7-KI7*(($I7-метеостанция!AA$13)/($I7-JD7)))))</f>
        <v>#VALUE!</v>
      </c>
      <c r="LO7" s="110" t="e">
        <f>IF(KJ7="","Нет показаний",IF(KJ7&lt;=0,"Ошибка ПУ",(HZ7-KJ7*(($I7-метеостанция!AB$13)/($I7-JE7)))))</f>
        <v>#VALUE!</v>
      </c>
      <c r="LP7" s="110" t="e">
        <f>IF(KK7="","Нет показаний",IF(KK7&lt;=0,"Ошибка ПУ",(IA7-KK7*(($I7-метеостанция!AC$13)/($I7-JF7)))))</f>
        <v>#VALUE!</v>
      </c>
      <c r="LQ7" s="110" t="e">
        <f>IF(KL7="","Нет показаний",IF(KL7&lt;=0,"Ошибка ПУ",(IB7-KL7*(($I7-метеостанция!AD$13)/($I7-JG7)))))</f>
        <v>#VALUE!</v>
      </c>
      <c r="LR7" s="110" t="e">
        <f>IF(KM7="","Нет показаний",IF(KM7&lt;=0,"Ошибка ПУ",(IC7-KM7*(($I7-метеостанция!AE$13)/($I7-JH7)))))</f>
        <v>#VALUE!</v>
      </c>
      <c r="LS7" s="110" t="str">
        <f>IF(KN7="","Нет показаний",IF(KN7&lt;=0,"Ошибка ПУ",(ID7-KN7*(($I7-метеостанция!AF$13)/($I7-JI7)))))</f>
        <v>Ошибка ПУ</v>
      </c>
      <c r="LT7" s="54" t="e">
        <f t="shared" si="711"/>
        <v>#VALUE!</v>
      </c>
      <c r="LU7" s="54" t="e">
        <f t="shared" si="712"/>
        <v>#VALUE!</v>
      </c>
      <c r="LV7" s="54" t="e">
        <f t="shared" si="713"/>
        <v>#VALUE!</v>
      </c>
      <c r="LW7" s="54" t="e">
        <f t="shared" si="714"/>
        <v>#VALUE!</v>
      </c>
      <c r="LX7" s="54" t="e">
        <f t="shared" si="715"/>
        <v>#VALUE!</v>
      </c>
      <c r="LY7" s="54" t="e">
        <f t="shared" si="716"/>
        <v>#VALUE!</v>
      </c>
      <c r="LZ7" s="54" t="e">
        <f t="shared" si="717"/>
        <v>#VALUE!</v>
      </c>
      <c r="MA7" s="54" t="e">
        <f t="shared" si="718"/>
        <v>#VALUE!</v>
      </c>
      <c r="MB7" s="54" t="e">
        <f t="shared" si="719"/>
        <v>#VALUE!</v>
      </c>
      <c r="MC7" s="54" t="e">
        <f t="shared" si="720"/>
        <v>#VALUE!</v>
      </c>
      <c r="MD7" s="54" t="e">
        <f t="shared" si="721"/>
        <v>#VALUE!</v>
      </c>
      <c r="ME7" s="54" t="e">
        <f t="shared" si="722"/>
        <v>#VALUE!</v>
      </c>
      <c r="MF7" s="54" t="e">
        <f t="shared" si="723"/>
        <v>#VALUE!</v>
      </c>
      <c r="MG7" s="54" t="e">
        <f t="shared" si="724"/>
        <v>#VALUE!</v>
      </c>
      <c r="MH7" s="54" t="e">
        <f t="shared" si="725"/>
        <v>#VALUE!</v>
      </c>
      <c r="MI7" s="54" t="e">
        <f t="shared" si="726"/>
        <v>#VALUE!</v>
      </c>
      <c r="MJ7" s="54" t="e">
        <f t="shared" si="727"/>
        <v>#VALUE!</v>
      </c>
      <c r="MK7" s="54" t="e">
        <f t="shared" si="728"/>
        <v>#VALUE!</v>
      </c>
      <c r="ML7" s="54" t="e">
        <f t="shared" si="729"/>
        <v>#VALUE!</v>
      </c>
      <c r="MM7" s="54" t="e">
        <f t="shared" si="730"/>
        <v>#VALUE!</v>
      </c>
      <c r="MN7" s="54" t="e">
        <f t="shared" si="731"/>
        <v>#VALUE!</v>
      </c>
      <c r="MO7" s="54" t="e">
        <f t="shared" si="732"/>
        <v>#VALUE!</v>
      </c>
      <c r="MP7" s="54" t="e">
        <f t="shared" si="733"/>
        <v>#VALUE!</v>
      </c>
      <c r="MQ7" s="54" t="e">
        <f t="shared" si="734"/>
        <v>#VALUE!</v>
      </c>
      <c r="MR7" s="54" t="e">
        <f t="shared" si="735"/>
        <v>#VALUE!</v>
      </c>
      <c r="MS7" s="54" t="e">
        <f t="shared" si="736"/>
        <v>#VALUE!</v>
      </c>
      <c r="MT7" s="54" t="e">
        <f t="shared" si="737"/>
        <v>#VALUE!</v>
      </c>
      <c r="MU7" s="54" t="e">
        <f t="shared" si="738"/>
        <v>#VALUE!</v>
      </c>
      <c r="MV7" s="54" t="e">
        <f t="shared" si="739"/>
        <v>#VALUE!</v>
      </c>
      <c r="MW7" s="54" t="e">
        <f t="shared" si="740"/>
        <v>#VALUE!</v>
      </c>
      <c r="MX7" s="54" t="e">
        <f t="shared" si="741"/>
        <v>#VALUE!</v>
      </c>
      <c r="MY7" s="53" t="e">
        <f t="shared" si="742"/>
        <v>#VALUE!</v>
      </c>
      <c r="MZ7" s="53" t="e">
        <f t="shared" si="743"/>
        <v>#VALUE!</v>
      </c>
      <c r="NA7" s="53" t="e">
        <f t="shared" si="744"/>
        <v>#VALUE!</v>
      </c>
      <c r="NB7" s="53" t="e">
        <f t="shared" si="745"/>
        <v>#VALUE!</v>
      </c>
      <c r="NC7" s="53" t="e">
        <f t="shared" si="746"/>
        <v>#VALUE!</v>
      </c>
      <c r="ND7" s="53" t="e">
        <f t="shared" si="747"/>
        <v>#VALUE!</v>
      </c>
      <c r="NE7" s="53" t="e">
        <f t="shared" si="748"/>
        <v>#VALUE!</v>
      </c>
      <c r="NF7" s="53" t="e">
        <f t="shared" si="749"/>
        <v>#VALUE!</v>
      </c>
      <c r="NG7" s="53" t="e">
        <f t="shared" si="750"/>
        <v>#VALUE!</v>
      </c>
      <c r="NH7" s="53" t="e">
        <f t="shared" si="751"/>
        <v>#VALUE!</v>
      </c>
      <c r="NI7" s="53" t="e">
        <f t="shared" si="752"/>
        <v>#VALUE!</v>
      </c>
      <c r="NJ7" s="53" t="e">
        <f t="shared" si="753"/>
        <v>#VALUE!</v>
      </c>
      <c r="NK7" s="53" t="e">
        <f t="shared" si="754"/>
        <v>#VALUE!</v>
      </c>
      <c r="NL7" s="53" t="e">
        <f t="shared" si="755"/>
        <v>#VALUE!</v>
      </c>
      <c r="NM7" s="53" t="e">
        <f t="shared" si="756"/>
        <v>#VALUE!</v>
      </c>
      <c r="NN7" s="53" t="e">
        <f t="shared" si="757"/>
        <v>#VALUE!</v>
      </c>
      <c r="NO7" s="53" t="e">
        <f t="shared" si="758"/>
        <v>#VALUE!</v>
      </c>
      <c r="NP7" s="53" t="e">
        <f t="shared" si="759"/>
        <v>#VALUE!</v>
      </c>
      <c r="NQ7" s="53" t="e">
        <f t="shared" si="760"/>
        <v>#VALUE!</v>
      </c>
      <c r="NR7" s="53" t="e">
        <f t="shared" si="761"/>
        <v>#VALUE!</v>
      </c>
      <c r="NS7" s="53" t="e">
        <f t="shared" si="762"/>
        <v>#VALUE!</v>
      </c>
      <c r="NT7" s="53" t="e">
        <f t="shared" si="763"/>
        <v>#VALUE!</v>
      </c>
      <c r="NU7" s="53" t="e">
        <f t="shared" si="764"/>
        <v>#VALUE!</v>
      </c>
      <c r="NV7" s="53" t="e">
        <f t="shared" si="765"/>
        <v>#VALUE!</v>
      </c>
      <c r="NW7" s="53" t="e">
        <f t="shared" si="766"/>
        <v>#VALUE!</v>
      </c>
      <c r="NX7" s="53" t="e">
        <f t="shared" si="767"/>
        <v>#VALUE!</v>
      </c>
      <c r="NY7" s="53" t="e">
        <f t="shared" si="768"/>
        <v>#VALUE!</v>
      </c>
      <c r="NZ7" s="53" t="e">
        <f t="shared" si="769"/>
        <v>#VALUE!</v>
      </c>
      <c r="OA7" s="53" t="e">
        <f t="shared" si="770"/>
        <v>#VALUE!</v>
      </c>
      <c r="OB7" s="53" t="e">
        <f t="shared" si="771"/>
        <v>#VALUE!</v>
      </c>
      <c r="OC7" s="53" t="e">
        <f t="shared" si="772"/>
        <v>#VALUE!</v>
      </c>
      <c r="OD7" s="53" t="e">
        <f t="shared" si="773"/>
        <v>#VALUE!</v>
      </c>
      <c r="OE7" s="53" t="e">
        <f t="shared" si="774"/>
        <v>#VALUE!</v>
      </c>
      <c r="OF7" s="53" t="e">
        <f t="shared" si="775"/>
        <v>#VALUE!</v>
      </c>
      <c r="OG7" s="53" t="e">
        <f t="shared" si="776"/>
        <v>#VALUE!</v>
      </c>
      <c r="OH7" s="53" t="e">
        <f t="shared" si="777"/>
        <v>#VALUE!</v>
      </c>
      <c r="OI7" s="53" t="e">
        <f t="shared" si="778"/>
        <v>#VALUE!</v>
      </c>
      <c r="OJ7" s="53" t="e">
        <f t="shared" si="779"/>
        <v>#VALUE!</v>
      </c>
      <c r="OK7" s="53" t="e">
        <f t="shared" si="780"/>
        <v>#VALUE!</v>
      </c>
      <c r="OL7" s="53" t="e">
        <f t="shared" si="781"/>
        <v>#VALUE!</v>
      </c>
      <c r="OM7" s="53" t="e">
        <f t="shared" si="782"/>
        <v>#VALUE!</v>
      </c>
      <c r="ON7" s="53" t="e">
        <f t="shared" si="783"/>
        <v>#VALUE!</v>
      </c>
      <c r="OO7" s="53" t="e">
        <f t="shared" si="784"/>
        <v>#VALUE!</v>
      </c>
      <c r="OP7" s="53" t="e">
        <f t="shared" si="785"/>
        <v>#VALUE!</v>
      </c>
      <c r="OQ7" s="53" t="e">
        <f t="shared" si="786"/>
        <v>#VALUE!</v>
      </c>
      <c r="OR7" s="53" t="e">
        <f t="shared" si="787"/>
        <v>#VALUE!</v>
      </c>
      <c r="OS7" s="53" t="e">
        <f t="shared" si="788"/>
        <v>#VALUE!</v>
      </c>
      <c r="OT7" s="53" t="e">
        <f t="shared" si="789"/>
        <v>#VALUE!</v>
      </c>
      <c r="OU7" s="53" t="e">
        <f t="shared" si="790"/>
        <v>#VALUE!</v>
      </c>
      <c r="OV7" s="53" t="e">
        <f t="shared" si="791"/>
        <v>#VALUE!</v>
      </c>
      <c r="OW7" s="53" t="e">
        <f t="shared" si="792"/>
        <v>#VALUE!</v>
      </c>
      <c r="OX7" s="53" t="e">
        <f t="shared" si="793"/>
        <v>#VALUE!</v>
      </c>
      <c r="OY7" s="53" t="e">
        <f t="shared" si="794"/>
        <v>#VALUE!</v>
      </c>
      <c r="OZ7" s="53" t="e">
        <f t="shared" si="795"/>
        <v>#VALUE!</v>
      </c>
      <c r="PA7" s="53" t="e">
        <f t="shared" si="796"/>
        <v>#VALUE!</v>
      </c>
      <c r="PB7" s="53" t="e">
        <f t="shared" si="797"/>
        <v>#VALUE!</v>
      </c>
      <c r="PC7" s="53" t="e">
        <f t="shared" si="798"/>
        <v>#VALUE!</v>
      </c>
      <c r="PD7" s="53" t="e">
        <f t="shared" si="799"/>
        <v>#VALUE!</v>
      </c>
      <c r="PE7" s="53" t="e">
        <f t="shared" si="800"/>
        <v>#VALUE!</v>
      </c>
      <c r="PF7" s="53" t="e">
        <f t="shared" si="801"/>
        <v>#VALUE!</v>
      </c>
      <c r="PG7" s="53" t="e">
        <f t="shared" si="802"/>
        <v>#VALUE!</v>
      </c>
      <c r="PH7" s="53" t="e">
        <f t="shared" si="803"/>
        <v>#VALUE!</v>
      </c>
      <c r="PI7" s="111" t="e">
        <f t="shared" ref="PI7:QM7" si="1087">MY7*$G7</f>
        <v>#VALUE!</v>
      </c>
      <c r="PJ7" s="111" t="e">
        <f t="shared" si="1087"/>
        <v>#VALUE!</v>
      </c>
      <c r="PK7" s="111" t="e">
        <f t="shared" si="1087"/>
        <v>#VALUE!</v>
      </c>
      <c r="PL7" s="111" t="e">
        <f t="shared" si="1087"/>
        <v>#VALUE!</v>
      </c>
      <c r="PM7" s="111" t="e">
        <f t="shared" si="1087"/>
        <v>#VALUE!</v>
      </c>
      <c r="PN7" s="111" t="e">
        <f t="shared" si="1087"/>
        <v>#VALUE!</v>
      </c>
      <c r="PO7" s="111" t="e">
        <f t="shared" si="1087"/>
        <v>#VALUE!</v>
      </c>
      <c r="PP7" s="111" t="e">
        <f t="shared" si="1087"/>
        <v>#VALUE!</v>
      </c>
      <c r="PQ7" s="111" t="e">
        <f t="shared" si="1087"/>
        <v>#VALUE!</v>
      </c>
      <c r="PR7" s="111" t="e">
        <f t="shared" si="1087"/>
        <v>#VALUE!</v>
      </c>
      <c r="PS7" s="111" t="e">
        <f t="shared" si="1087"/>
        <v>#VALUE!</v>
      </c>
      <c r="PT7" s="111" t="e">
        <f t="shared" si="1087"/>
        <v>#VALUE!</v>
      </c>
      <c r="PU7" s="111" t="e">
        <f t="shared" si="1087"/>
        <v>#VALUE!</v>
      </c>
      <c r="PV7" s="111" t="e">
        <f t="shared" si="1087"/>
        <v>#VALUE!</v>
      </c>
      <c r="PW7" s="111" t="e">
        <f t="shared" si="1087"/>
        <v>#VALUE!</v>
      </c>
      <c r="PX7" s="111" t="e">
        <f t="shared" si="1087"/>
        <v>#VALUE!</v>
      </c>
      <c r="PY7" s="111" t="e">
        <f t="shared" si="1087"/>
        <v>#VALUE!</v>
      </c>
      <c r="PZ7" s="111" t="e">
        <f t="shared" si="1087"/>
        <v>#VALUE!</v>
      </c>
      <c r="QA7" s="111" t="e">
        <f t="shared" si="1087"/>
        <v>#VALUE!</v>
      </c>
      <c r="QB7" s="111" t="e">
        <f t="shared" si="1087"/>
        <v>#VALUE!</v>
      </c>
      <c r="QC7" s="111" t="e">
        <f t="shared" si="1087"/>
        <v>#VALUE!</v>
      </c>
      <c r="QD7" s="111" t="e">
        <f t="shared" si="1087"/>
        <v>#VALUE!</v>
      </c>
      <c r="QE7" s="111" t="e">
        <f t="shared" si="1087"/>
        <v>#VALUE!</v>
      </c>
      <c r="QF7" s="111" t="e">
        <f t="shared" si="1087"/>
        <v>#VALUE!</v>
      </c>
      <c r="QG7" s="111" t="e">
        <f t="shared" si="1087"/>
        <v>#VALUE!</v>
      </c>
      <c r="QH7" s="111" t="e">
        <f t="shared" si="1087"/>
        <v>#VALUE!</v>
      </c>
      <c r="QI7" s="111" t="e">
        <f t="shared" si="1087"/>
        <v>#VALUE!</v>
      </c>
      <c r="QJ7" s="111" t="e">
        <f t="shared" si="1087"/>
        <v>#VALUE!</v>
      </c>
      <c r="QK7" s="111" t="e">
        <f t="shared" si="1087"/>
        <v>#VALUE!</v>
      </c>
      <c r="QL7" s="111" t="e">
        <f t="shared" si="1087"/>
        <v>#VALUE!</v>
      </c>
      <c r="QM7" s="111" t="e">
        <f t="shared" si="1087"/>
        <v>#VALUE!</v>
      </c>
      <c r="QN7" s="54" t="e">
        <f t="shared" si="808"/>
        <v>#VALUE!</v>
      </c>
      <c r="QO7" s="53" t="e">
        <f t="shared" si="809"/>
        <v>#VALUE!</v>
      </c>
      <c r="QP7" s="53" t="e">
        <f t="shared" si="810"/>
        <v>#VALUE!</v>
      </c>
      <c r="QQ7" s="53" t="e">
        <f t="shared" si="811"/>
        <v>#VALUE!</v>
      </c>
      <c r="QR7" s="53" t="e">
        <f t="shared" si="812"/>
        <v>#VALUE!</v>
      </c>
      <c r="QS7" s="53" t="e">
        <f t="shared" si="813"/>
        <v>#VALUE!</v>
      </c>
      <c r="QT7" s="53" t="e">
        <f t="shared" si="814"/>
        <v>#VALUE!</v>
      </c>
      <c r="QU7" s="53" t="e">
        <f t="shared" si="815"/>
        <v>#VALUE!</v>
      </c>
      <c r="QV7" s="53" t="e">
        <f t="shared" si="816"/>
        <v>#VALUE!</v>
      </c>
      <c r="QW7" s="53" t="e">
        <f t="shared" si="817"/>
        <v>#VALUE!</v>
      </c>
      <c r="QX7" s="53" t="e">
        <f t="shared" si="818"/>
        <v>#VALUE!</v>
      </c>
      <c r="QY7" s="53" t="e">
        <f t="shared" si="819"/>
        <v>#VALUE!</v>
      </c>
      <c r="QZ7" s="53" t="e">
        <f t="shared" si="820"/>
        <v>#VALUE!</v>
      </c>
      <c r="RA7" s="53" t="e">
        <f t="shared" si="821"/>
        <v>#VALUE!</v>
      </c>
      <c r="RB7" s="53" t="e">
        <f t="shared" si="822"/>
        <v>#VALUE!</v>
      </c>
      <c r="RC7" s="53" t="e">
        <f t="shared" si="823"/>
        <v>#VALUE!</v>
      </c>
      <c r="RD7" s="53" t="e">
        <f t="shared" si="824"/>
        <v>#VALUE!</v>
      </c>
      <c r="RE7" s="53" t="e">
        <f t="shared" si="825"/>
        <v>#VALUE!</v>
      </c>
      <c r="RF7" s="53" t="e">
        <f t="shared" si="826"/>
        <v>#VALUE!</v>
      </c>
      <c r="RG7" s="53" t="e">
        <f t="shared" si="827"/>
        <v>#VALUE!</v>
      </c>
      <c r="RH7" s="53" t="e">
        <f t="shared" si="828"/>
        <v>#VALUE!</v>
      </c>
      <c r="RI7" s="53" t="e">
        <f t="shared" si="829"/>
        <v>#VALUE!</v>
      </c>
      <c r="RJ7" s="53" t="e">
        <f t="shared" si="830"/>
        <v>#VALUE!</v>
      </c>
      <c r="RK7" s="53" t="e">
        <f t="shared" si="831"/>
        <v>#VALUE!</v>
      </c>
      <c r="RL7" s="53" t="e">
        <f t="shared" si="832"/>
        <v>#VALUE!</v>
      </c>
      <c r="RM7" s="53" t="e">
        <f t="shared" si="833"/>
        <v>#VALUE!</v>
      </c>
      <c r="RN7" s="53" t="e">
        <f t="shared" si="834"/>
        <v>#VALUE!</v>
      </c>
      <c r="RO7" s="53" t="e">
        <f t="shared" si="835"/>
        <v>#VALUE!</v>
      </c>
      <c r="RP7" s="53" t="e">
        <f t="shared" si="836"/>
        <v>#VALUE!</v>
      </c>
      <c r="RQ7" s="53" t="e">
        <f t="shared" si="837"/>
        <v>#VALUE!</v>
      </c>
      <c r="RR7" s="53" t="e">
        <f t="shared" si="838"/>
        <v>#VALUE!</v>
      </c>
      <c r="RS7" s="111" t="e">
        <f t="shared" si="839"/>
        <v>#VALUE!</v>
      </c>
      <c r="RT7" s="111" t="e">
        <f t="shared" si="840"/>
        <v>#VALUE!</v>
      </c>
      <c r="RU7" s="111" t="e">
        <f t="shared" si="841"/>
        <v>#VALUE!</v>
      </c>
      <c r="RV7" s="111" t="e">
        <f t="shared" si="842"/>
        <v>#VALUE!</v>
      </c>
      <c r="RW7" s="111" t="e">
        <f t="shared" si="843"/>
        <v>#VALUE!</v>
      </c>
      <c r="RX7" s="111" t="e">
        <f t="shared" si="844"/>
        <v>#VALUE!</v>
      </c>
      <c r="RY7" s="111" t="e">
        <f t="shared" si="845"/>
        <v>#VALUE!</v>
      </c>
      <c r="RZ7" s="111" t="e">
        <f t="shared" si="846"/>
        <v>#VALUE!</v>
      </c>
      <c r="SA7" s="111" t="e">
        <f t="shared" si="847"/>
        <v>#VALUE!</v>
      </c>
      <c r="SB7" s="111" t="e">
        <f t="shared" si="848"/>
        <v>#VALUE!</v>
      </c>
      <c r="SC7" s="111" t="e">
        <f t="shared" si="849"/>
        <v>#VALUE!</v>
      </c>
      <c r="SD7" s="111" t="e">
        <f t="shared" si="850"/>
        <v>#VALUE!</v>
      </c>
      <c r="SE7" s="111" t="e">
        <f t="shared" si="851"/>
        <v>#VALUE!</v>
      </c>
      <c r="SF7" s="111" t="e">
        <f t="shared" si="852"/>
        <v>#VALUE!</v>
      </c>
      <c r="SG7" s="111" t="e">
        <f t="shared" si="853"/>
        <v>#VALUE!</v>
      </c>
      <c r="SH7" s="111" t="e">
        <f t="shared" si="854"/>
        <v>#VALUE!</v>
      </c>
      <c r="SI7" s="111" t="e">
        <f t="shared" si="855"/>
        <v>#VALUE!</v>
      </c>
      <c r="SJ7" s="111" t="e">
        <f t="shared" si="856"/>
        <v>#VALUE!</v>
      </c>
      <c r="SK7" s="111" t="e">
        <f t="shared" si="857"/>
        <v>#VALUE!</v>
      </c>
      <c r="SL7" s="111" t="e">
        <f t="shared" si="858"/>
        <v>#VALUE!</v>
      </c>
      <c r="SM7" s="111" t="e">
        <f t="shared" si="859"/>
        <v>#VALUE!</v>
      </c>
      <c r="SN7" s="111" t="e">
        <f t="shared" si="860"/>
        <v>#VALUE!</v>
      </c>
      <c r="SO7" s="111" t="e">
        <f t="shared" si="861"/>
        <v>#VALUE!</v>
      </c>
      <c r="SP7" s="111" t="e">
        <f t="shared" si="862"/>
        <v>#VALUE!</v>
      </c>
      <c r="SQ7" s="111" t="e">
        <f t="shared" si="863"/>
        <v>#VALUE!</v>
      </c>
      <c r="SR7" s="111" t="e">
        <f t="shared" si="864"/>
        <v>#VALUE!</v>
      </c>
      <c r="SS7" s="111" t="e">
        <f t="shared" si="865"/>
        <v>#VALUE!</v>
      </c>
      <c r="ST7" s="111" t="e">
        <f t="shared" si="866"/>
        <v>#VALUE!</v>
      </c>
      <c r="SU7" s="111" t="e">
        <f t="shared" si="867"/>
        <v>#VALUE!</v>
      </c>
      <c r="SV7" s="111" t="e">
        <f t="shared" si="868"/>
        <v>#VALUE!</v>
      </c>
      <c r="SW7" s="111" t="e">
        <f t="shared" si="869"/>
        <v>#VALUE!</v>
      </c>
      <c r="SX7" s="111" t="e">
        <f t="shared" si="870"/>
        <v>#VALUE!</v>
      </c>
      <c r="SY7" s="111" t="e">
        <f t="shared" si="871"/>
        <v>#VALUE!</v>
      </c>
      <c r="SZ7" s="111" t="e">
        <f t="shared" si="872"/>
        <v>#VALUE!</v>
      </c>
      <c r="TA7" s="111" t="e">
        <f t="shared" si="873"/>
        <v>#VALUE!</v>
      </c>
      <c r="TB7" s="111" t="e">
        <f t="shared" si="874"/>
        <v>#VALUE!</v>
      </c>
      <c r="TC7" s="111" t="e">
        <f t="shared" si="875"/>
        <v>#VALUE!</v>
      </c>
      <c r="TD7" s="111" t="e">
        <f t="shared" si="876"/>
        <v>#VALUE!</v>
      </c>
      <c r="TE7" s="111" t="e">
        <f t="shared" si="877"/>
        <v>#VALUE!</v>
      </c>
      <c r="TF7" s="111" t="e">
        <f t="shared" si="878"/>
        <v>#VALUE!</v>
      </c>
      <c r="TG7" s="111" t="e">
        <f t="shared" si="879"/>
        <v>#VALUE!</v>
      </c>
      <c r="TH7" s="111" t="e">
        <f t="shared" si="880"/>
        <v>#VALUE!</v>
      </c>
      <c r="TI7" s="111" t="e">
        <f t="shared" si="881"/>
        <v>#VALUE!</v>
      </c>
      <c r="TJ7" s="111" t="e">
        <f t="shared" si="882"/>
        <v>#VALUE!</v>
      </c>
      <c r="TK7" s="111" t="e">
        <f t="shared" si="883"/>
        <v>#VALUE!</v>
      </c>
      <c r="TL7" s="111" t="e">
        <f t="shared" si="884"/>
        <v>#VALUE!</v>
      </c>
      <c r="TM7" s="111" t="e">
        <f t="shared" si="885"/>
        <v>#VALUE!</v>
      </c>
      <c r="TN7" s="111" t="e">
        <f t="shared" si="886"/>
        <v>#VALUE!</v>
      </c>
      <c r="TO7" s="111" t="e">
        <f t="shared" si="887"/>
        <v>#VALUE!</v>
      </c>
      <c r="TP7" s="111" t="e">
        <f t="shared" si="888"/>
        <v>#VALUE!</v>
      </c>
      <c r="TQ7" s="111" t="e">
        <f t="shared" si="889"/>
        <v>#VALUE!</v>
      </c>
      <c r="TR7" s="111" t="e">
        <f t="shared" si="890"/>
        <v>#VALUE!</v>
      </c>
      <c r="TS7" s="111" t="e">
        <f t="shared" si="891"/>
        <v>#VALUE!</v>
      </c>
      <c r="TT7" s="111" t="e">
        <f t="shared" si="892"/>
        <v>#VALUE!</v>
      </c>
      <c r="TU7" s="111" t="e">
        <f t="shared" si="893"/>
        <v>#VALUE!</v>
      </c>
      <c r="TV7" s="111" t="e">
        <f t="shared" si="894"/>
        <v>#VALUE!</v>
      </c>
      <c r="TW7" s="111" t="e">
        <f t="shared" si="895"/>
        <v>#VALUE!</v>
      </c>
      <c r="TX7" s="111" t="e">
        <f t="shared" si="896"/>
        <v>#VALUE!</v>
      </c>
      <c r="TY7" s="111" t="e">
        <f t="shared" si="897"/>
        <v>#VALUE!</v>
      </c>
      <c r="TZ7" s="111" t="e">
        <f t="shared" si="898"/>
        <v>#VALUE!</v>
      </c>
      <c r="UA7" s="111" t="e">
        <f t="shared" si="899"/>
        <v>#VALUE!</v>
      </c>
      <c r="UB7" s="111" t="e">
        <f t="shared" si="900"/>
        <v>#VALUE!</v>
      </c>
      <c r="UC7" s="112">
        <f t="shared" si="901"/>
        <v>488.43377415966393</v>
      </c>
      <c r="UD7" s="112">
        <f t="shared" si="902"/>
        <v>968.41896411764719</v>
      </c>
      <c r="UE7" s="112">
        <f t="shared" si="903"/>
        <v>1338.3085411974791</v>
      </c>
      <c r="UF7" s="112">
        <f t="shared" si="904"/>
        <v>1735.1279804201686</v>
      </c>
      <c r="UG7" s="112">
        <f t="shared" si="905"/>
        <v>2174.1903406512606</v>
      </c>
      <c r="UH7" s="112">
        <f t="shared" si="906"/>
        <v>2654.1755306092441</v>
      </c>
      <c r="UI7" s="112">
        <f t="shared" si="907"/>
        <v>3119.6397164705891</v>
      </c>
      <c r="UJ7" s="112">
        <f t="shared" si="908"/>
        <v>3583.7838110504217</v>
      </c>
      <c r="UK7" s="112">
        <f t="shared" si="909"/>
        <v>4051.0961247058835</v>
      </c>
      <c r="UL7" s="112">
        <f t="shared" si="910"/>
        <v>4532.9294424579839</v>
      </c>
      <c r="UM7" s="112">
        <f t="shared" si="911"/>
        <v>4984.6646789915976</v>
      </c>
      <c r="UN7" s="112">
        <f t="shared" si="912"/>
        <v>5382.8042094958</v>
      </c>
      <c r="UO7" s="112">
        <f t="shared" si="913"/>
        <v>5822.3946062394971</v>
      </c>
      <c r="UP7" s="112">
        <f t="shared" si="914"/>
        <v>6160.6019925630262</v>
      </c>
      <c r="UQ7" s="112">
        <f t="shared" si="915"/>
        <v>6637.4189634453796</v>
      </c>
      <c r="UR7" s="112">
        <f t="shared" si="916"/>
        <v>7151.1984902100849</v>
      </c>
      <c r="US7" s="112">
        <f t="shared" si="917"/>
        <v>7700.0924450630264</v>
      </c>
      <c r="UT7" s="112">
        <f t="shared" si="918"/>
        <v>8256.3789110924372</v>
      </c>
      <c r="UU7" s="112">
        <f t="shared" si="919"/>
        <v>8735.8360645378161</v>
      </c>
      <c r="UV7" s="112">
        <f t="shared" si="920"/>
        <v>9201.8282869117666</v>
      </c>
      <c r="UW7" s="112">
        <f t="shared" si="921"/>
        <v>9705.8391381932779</v>
      </c>
      <c r="UX7" s="112">
        <f t="shared" si="922"/>
        <v>10242.324235</v>
      </c>
      <c r="UY7" s="112">
        <f t="shared" si="923"/>
        <v>10805.739193949579</v>
      </c>
      <c r="UZ7" s="112">
        <f t="shared" si="924"/>
        <v>11405.588672268908</v>
      </c>
      <c r="VA7" s="112">
        <f t="shared" si="925"/>
        <v>11990.917146491598</v>
      </c>
      <c r="VB7" s="112">
        <f t="shared" si="926"/>
        <v>12599.215209012607</v>
      </c>
      <c r="VC7" s="112">
        <f t="shared" si="927"/>
        <v>13232.859024138656</v>
      </c>
      <c r="VD7" s="112">
        <f t="shared" si="928"/>
        <v>13906.369595966389</v>
      </c>
      <c r="VE7" s="112">
        <f t="shared" si="929"/>
        <v>14508.331220336137</v>
      </c>
      <c r="VF7" s="112">
        <f t="shared" si="930"/>
        <v>15062.505540315129</v>
      </c>
      <c r="VG7" s="112">
        <f t="shared" si="931"/>
        <v>15062.505540315129</v>
      </c>
      <c r="VH7" s="111" t="e">
        <f t="shared" si="932"/>
        <v>#VALUE!</v>
      </c>
      <c r="VI7" s="111" t="e">
        <f t="shared" si="933"/>
        <v>#VALUE!</v>
      </c>
      <c r="VJ7" s="111" t="e">
        <f t="shared" si="934"/>
        <v>#VALUE!</v>
      </c>
      <c r="VK7" s="111" t="e">
        <f t="shared" si="935"/>
        <v>#VALUE!</v>
      </c>
      <c r="VL7" s="111" t="e">
        <f t="shared" si="936"/>
        <v>#VALUE!</v>
      </c>
      <c r="VM7" s="111" t="e">
        <f t="shared" si="937"/>
        <v>#VALUE!</v>
      </c>
      <c r="VN7" s="111" t="e">
        <f t="shared" si="938"/>
        <v>#VALUE!</v>
      </c>
      <c r="VO7" s="111" t="e">
        <f t="shared" si="939"/>
        <v>#VALUE!</v>
      </c>
      <c r="VP7" s="111" t="e">
        <f t="shared" si="940"/>
        <v>#VALUE!</v>
      </c>
      <c r="VQ7" s="111" t="e">
        <f t="shared" si="941"/>
        <v>#VALUE!</v>
      </c>
      <c r="VR7" s="111" t="e">
        <f t="shared" si="942"/>
        <v>#VALUE!</v>
      </c>
      <c r="VS7" s="111" t="e">
        <f t="shared" si="943"/>
        <v>#VALUE!</v>
      </c>
      <c r="VT7" s="111" t="e">
        <f t="shared" si="944"/>
        <v>#VALUE!</v>
      </c>
      <c r="VU7" s="111" t="e">
        <f t="shared" si="945"/>
        <v>#VALUE!</v>
      </c>
      <c r="VV7" s="111" t="e">
        <f t="shared" si="946"/>
        <v>#VALUE!</v>
      </c>
      <c r="VW7" s="111" t="e">
        <f t="shared" si="947"/>
        <v>#VALUE!</v>
      </c>
      <c r="VX7" s="111" t="e">
        <f t="shared" si="948"/>
        <v>#VALUE!</v>
      </c>
      <c r="VY7" s="111" t="e">
        <f t="shared" si="949"/>
        <v>#VALUE!</v>
      </c>
      <c r="VZ7" s="111" t="e">
        <f t="shared" si="950"/>
        <v>#VALUE!</v>
      </c>
      <c r="WA7" s="111" t="e">
        <f t="shared" si="951"/>
        <v>#VALUE!</v>
      </c>
      <c r="WB7" s="111" t="e">
        <f t="shared" si="952"/>
        <v>#VALUE!</v>
      </c>
      <c r="WC7" s="111" t="e">
        <f t="shared" si="953"/>
        <v>#VALUE!</v>
      </c>
      <c r="WD7" s="111" t="e">
        <f t="shared" si="954"/>
        <v>#VALUE!</v>
      </c>
      <c r="WE7" s="111" t="e">
        <f t="shared" si="955"/>
        <v>#VALUE!</v>
      </c>
      <c r="WF7" s="111" t="e">
        <f t="shared" si="956"/>
        <v>#VALUE!</v>
      </c>
      <c r="WG7" s="111" t="e">
        <f t="shared" si="957"/>
        <v>#VALUE!</v>
      </c>
      <c r="WH7" s="111" t="e">
        <f t="shared" si="958"/>
        <v>#VALUE!</v>
      </c>
      <c r="WI7" s="111" t="e">
        <f t="shared" si="959"/>
        <v>#VALUE!</v>
      </c>
      <c r="WJ7" s="111" t="e">
        <f t="shared" si="960"/>
        <v>#VALUE!</v>
      </c>
      <c r="WK7" s="111" t="e">
        <f t="shared" si="961"/>
        <v>#VALUE!</v>
      </c>
      <c r="WL7" s="111" t="e">
        <f t="shared" si="962"/>
        <v>#VALUE!</v>
      </c>
      <c r="WM7" s="111" t="e">
        <f t="shared" si="963"/>
        <v>#VALUE!</v>
      </c>
      <c r="WN7" s="111" t="e">
        <f t="shared" si="964"/>
        <v>#VALUE!</v>
      </c>
      <c r="WO7" s="111" t="e">
        <f t="shared" si="965"/>
        <v>#VALUE!</v>
      </c>
      <c r="WP7" s="111" t="e">
        <f t="shared" si="966"/>
        <v>#VALUE!</v>
      </c>
      <c r="WQ7" s="111" t="e">
        <f t="shared" si="967"/>
        <v>#VALUE!</v>
      </c>
      <c r="WR7" s="111" t="e">
        <f t="shared" si="968"/>
        <v>#VALUE!</v>
      </c>
      <c r="WS7" s="111" t="e">
        <f t="shared" si="969"/>
        <v>#VALUE!</v>
      </c>
      <c r="WT7" s="111" t="e">
        <f t="shared" si="970"/>
        <v>#VALUE!</v>
      </c>
      <c r="WU7" s="111" t="e">
        <f t="shared" si="971"/>
        <v>#VALUE!</v>
      </c>
      <c r="WV7" s="111" t="e">
        <f t="shared" si="972"/>
        <v>#VALUE!</v>
      </c>
      <c r="WW7" s="111" t="e">
        <f t="shared" si="973"/>
        <v>#VALUE!</v>
      </c>
      <c r="WX7" s="111" t="e">
        <f t="shared" si="974"/>
        <v>#VALUE!</v>
      </c>
      <c r="WY7" s="111" t="e">
        <f t="shared" si="975"/>
        <v>#VALUE!</v>
      </c>
      <c r="WZ7" s="111" t="e">
        <f t="shared" si="976"/>
        <v>#VALUE!</v>
      </c>
      <c r="XA7" s="111" t="e">
        <f t="shared" si="977"/>
        <v>#VALUE!</v>
      </c>
      <c r="XB7" s="111" t="e">
        <f t="shared" si="978"/>
        <v>#VALUE!</v>
      </c>
      <c r="XC7" s="111" t="e">
        <f t="shared" si="979"/>
        <v>#VALUE!</v>
      </c>
      <c r="XD7" s="111" t="e">
        <f t="shared" si="980"/>
        <v>#VALUE!</v>
      </c>
      <c r="XE7" s="111" t="e">
        <f t="shared" si="981"/>
        <v>#VALUE!</v>
      </c>
      <c r="XF7" s="111" t="e">
        <f t="shared" si="982"/>
        <v>#VALUE!</v>
      </c>
      <c r="XG7" s="111" t="e">
        <f t="shared" si="983"/>
        <v>#VALUE!</v>
      </c>
      <c r="XH7" s="111" t="e">
        <f t="shared" si="984"/>
        <v>#VALUE!</v>
      </c>
      <c r="XI7" s="111" t="e">
        <f t="shared" si="985"/>
        <v>#VALUE!</v>
      </c>
      <c r="XJ7" s="111" t="e">
        <f t="shared" si="986"/>
        <v>#VALUE!</v>
      </c>
      <c r="XK7" s="111" t="e">
        <f t="shared" si="987"/>
        <v>#VALUE!</v>
      </c>
      <c r="XL7" s="111" t="e">
        <f t="shared" si="988"/>
        <v>#VALUE!</v>
      </c>
      <c r="XM7" s="111" t="e">
        <f t="shared" si="989"/>
        <v>#VALUE!</v>
      </c>
      <c r="XN7" s="111" t="e">
        <f t="shared" si="990"/>
        <v>#VALUE!</v>
      </c>
      <c r="XO7" s="111" t="e">
        <f t="shared" si="991"/>
        <v>#VALUE!</v>
      </c>
      <c r="XP7" s="111" t="e">
        <f t="shared" si="992"/>
        <v>#VALUE!</v>
      </c>
      <c r="XQ7" s="111" t="e">
        <f t="shared" si="993"/>
        <v>#VALUE!</v>
      </c>
      <c r="XR7" s="111" t="e">
        <f t="shared" si="994"/>
        <v>#VALUE!</v>
      </c>
      <c r="XS7" s="111" t="e">
        <f t="shared" si="995"/>
        <v>#VALUE!</v>
      </c>
      <c r="XT7" s="111" t="e">
        <f t="shared" si="996"/>
        <v>#VALUE!</v>
      </c>
      <c r="XU7" s="111" t="e">
        <f t="shared" si="997"/>
        <v>#VALUE!</v>
      </c>
      <c r="XV7" s="111" t="e">
        <f t="shared" si="998"/>
        <v>#VALUE!</v>
      </c>
      <c r="XW7" s="111" t="e">
        <f t="shared" si="999"/>
        <v>#VALUE!</v>
      </c>
      <c r="XX7" s="111" t="e">
        <f t="shared" si="1000"/>
        <v>#VALUE!</v>
      </c>
      <c r="XY7" s="111" t="e">
        <f t="shared" si="1001"/>
        <v>#VALUE!</v>
      </c>
      <c r="XZ7" s="111" t="e">
        <f t="shared" si="1002"/>
        <v>#VALUE!</v>
      </c>
      <c r="YA7" s="111" t="e">
        <f t="shared" si="1003"/>
        <v>#VALUE!</v>
      </c>
      <c r="YB7" s="111" t="e">
        <f t="shared" si="1004"/>
        <v>#VALUE!</v>
      </c>
      <c r="YC7" s="111" t="e">
        <f t="shared" si="1005"/>
        <v>#VALUE!</v>
      </c>
      <c r="YD7" s="111" t="e">
        <f t="shared" si="1006"/>
        <v>#VALUE!</v>
      </c>
      <c r="YE7" s="111" t="e">
        <f t="shared" si="1007"/>
        <v>#VALUE!</v>
      </c>
      <c r="YF7" s="111" t="e">
        <f t="shared" si="1008"/>
        <v>#VALUE!</v>
      </c>
      <c r="YG7" s="111" t="e">
        <f t="shared" si="1009"/>
        <v>#VALUE!</v>
      </c>
      <c r="YH7" s="111" t="e">
        <f t="shared" si="1010"/>
        <v>#VALUE!</v>
      </c>
      <c r="YI7" s="111" t="e">
        <f t="shared" si="1011"/>
        <v>#VALUE!</v>
      </c>
      <c r="YJ7" s="111" t="e">
        <f t="shared" si="1012"/>
        <v>#VALUE!</v>
      </c>
      <c r="YK7" s="111" t="e">
        <f t="shared" si="1013"/>
        <v>#VALUE!</v>
      </c>
      <c r="YL7" s="111" t="e">
        <f t="shared" si="1014"/>
        <v>#VALUE!</v>
      </c>
      <c r="YM7" s="111" t="e">
        <f t="shared" si="1015"/>
        <v>#VALUE!</v>
      </c>
      <c r="YN7" s="111" t="e">
        <f t="shared" si="1016"/>
        <v>#VALUE!</v>
      </c>
      <c r="YO7" s="111" t="e">
        <f t="shared" si="1017"/>
        <v>#VALUE!</v>
      </c>
      <c r="YP7" s="111" t="e">
        <f t="shared" si="1018"/>
        <v>#VALUE!</v>
      </c>
      <c r="YQ7" s="111" t="e">
        <f t="shared" si="1019"/>
        <v>#VALUE!</v>
      </c>
      <c r="YR7" s="111" t="e">
        <f t="shared" si="1020"/>
        <v>#VALUE!</v>
      </c>
      <c r="YS7" s="111" t="e">
        <f t="shared" si="1021"/>
        <v>#VALUE!</v>
      </c>
      <c r="YT7" s="111" t="e">
        <f t="shared" si="1022"/>
        <v>#VALUE!</v>
      </c>
      <c r="YU7" s="111" t="e">
        <f t="shared" si="1023"/>
        <v>#VALUE!</v>
      </c>
      <c r="YV7" s="111" t="e">
        <f t="shared" si="1024"/>
        <v>#VALUE!</v>
      </c>
      <c r="YW7" s="111" t="e">
        <f t="shared" si="1025"/>
        <v>#VALUE!</v>
      </c>
      <c r="YX7" s="111" t="e">
        <f t="shared" si="1026"/>
        <v>#VALUE!</v>
      </c>
      <c r="YY7" s="111" t="e">
        <f t="shared" si="1027"/>
        <v>#VALUE!</v>
      </c>
      <c r="YZ7" s="111" t="e">
        <f t="shared" si="1028"/>
        <v>#VALUE!</v>
      </c>
      <c r="ZA7" s="111" t="e">
        <f t="shared" si="1029"/>
        <v>#VALUE!</v>
      </c>
      <c r="ZB7" s="111" t="e">
        <f t="shared" si="1030"/>
        <v>#VALUE!</v>
      </c>
      <c r="ZC7" s="111" t="e">
        <f t="shared" si="1031"/>
        <v>#VALUE!</v>
      </c>
      <c r="ZD7" s="111" t="e">
        <f t="shared" si="1032"/>
        <v>#VALUE!</v>
      </c>
      <c r="ZE7" s="111" t="e">
        <f t="shared" si="1033"/>
        <v>#VALUE!</v>
      </c>
      <c r="ZF7" s="111" t="e">
        <f t="shared" si="1034"/>
        <v>#VALUE!</v>
      </c>
      <c r="ZG7" s="111" t="e">
        <f t="shared" si="1035"/>
        <v>#VALUE!</v>
      </c>
      <c r="ZH7" s="111" t="e">
        <f t="shared" si="1036"/>
        <v>#VALUE!</v>
      </c>
      <c r="ZI7" s="111" t="e">
        <f t="shared" si="1037"/>
        <v>#VALUE!</v>
      </c>
      <c r="ZJ7" s="111" t="e">
        <f t="shared" si="1038"/>
        <v>#VALUE!</v>
      </c>
      <c r="ZK7" s="111" t="e">
        <f t="shared" si="1039"/>
        <v>#VALUE!</v>
      </c>
      <c r="ZL7" s="111" t="e">
        <f t="shared" si="1040"/>
        <v>#VALUE!</v>
      </c>
      <c r="ZM7" s="111" t="e">
        <f t="shared" si="1041"/>
        <v>#VALUE!</v>
      </c>
      <c r="ZN7" s="111" t="e">
        <f t="shared" si="1042"/>
        <v>#VALUE!</v>
      </c>
      <c r="ZO7" s="111" t="e">
        <f t="shared" si="1043"/>
        <v>#VALUE!</v>
      </c>
      <c r="ZP7" s="111" t="e">
        <f t="shared" si="1044"/>
        <v>#VALUE!</v>
      </c>
      <c r="ZQ7" s="111" t="e">
        <f t="shared" si="1045"/>
        <v>#VALUE!</v>
      </c>
      <c r="ZR7" s="111" t="e">
        <f t="shared" si="1046"/>
        <v>#VALUE!</v>
      </c>
      <c r="ZS7" s="111" t="e">
        <f t="shared" si="1047"/>
        <v>#VALUE!</v>
      </c>
      <c r="ZT7" s="111" t="e">
        <f t="shared" si="1048"/>
        <v>#VALUE!</v>
      </c>
      <c r="ZU7" s="111" t="e">
        <f t="shared" si="1049"/>
        <v>#VALUE!</v>
      </c>
      <c r="ZV7" s="111" t="e">
        <f t="shared" si="1050"/>
        <v>#VALUE!</v>
      </c>
      <c r="ZW7" s="111" t="e">
        <f t="shared" si="1051"/>
        <v>#VALUE!</v>
      </c>
      <c r="ZX7" s="111" t="e">
        <f t="shared" si="1052"/>
        <v>#VALUE!</v>
      </c>
      <c r="ZY7" s="111" t="e">
        <f t="shared" si="1053"/>
        <v>#VALUE!</v>
      </c>
      <c r="ZZ7" s="111" t="e">
        <f t="shared" si="1054"/>
        <v>#VALUE!</v>
      </c>
      <c r="AAA7" s="111" t="e">
        <f t="shared" si="1055"/>
        <v>#VALUE!</v>
      </c>
      <c r="AAB7" s="111" t="e">
        <f t="shared" si="1056"/>
        <v>#VALUE!</v>
      </c>
      <c r="AAC7" s="111" t="e">
        <f t="shared" si="1057"/>
        <v>#VALUE!</v>
      </c>
      <c r="AAD7" s="111" t="e">
        <f t="shared" si="1058"/>
        <v>#VALUE!</v>
      </c>
      <c r="AAE7" s="111" t="e">
        <f t="shared" si="1059"/>
        <v>#VALUE!</v>
      </c>
      <c r="AAF7" s="111" t="e">
        <f t="shared" si="1060"/>
        <v>#VALUE!</v>
      </c>
      <c r="AAG7" s="111" t="e">
        <f t="shared" si="1061"/>
        <v>#VALUE!</v>
      </c>
      <c r="AAH7" s="111" t="e">
        <f t="shared" si="1062"/>
        <v>#VALUE!</v>
      </c>
      <c r="AAI7" s="111" t="e">
        <f t="shared" si="1063"/>
        <v>#VALUE!</v>
      </c>
      <c r="AAJ7" s="111" t="e">
        <f t="shared" si="1064"/>
        <v>#VALUE!</v>
      </c>
      <c r="AAK7" s="111" t="e">
        <f t="shared" si="1065"/>
        <v>#VALUE!</v>
      </c>
      <c r="AAL7" s="111" t="e">
        <f t="shared" si="1066"/>
        <v>#VALUE!</v>
      </c>
      <c r="AAM7" s="111" t="e">
        <f t="shared" si="1067"/>
        <v>#VALUE!</v>
      </c>
      <c r="AAN7" s="111" t="e">
        <f t="shared" si="1068"/>
        <v>#VALUE!</v>
      </c>
      <c r="AAO7" s="111" t="e">
        <f t="shared" si="1069"/>
        <v>#VALUE!</v>
      </c>
      <c r="AAP7" s="111" t="e">
        <f t="shared" si="1070"/>
        <v>#VALUE!</v>
      </c>
      <c r="AAQ7" s="111" t="e">
        <f t="shared" si="1071"/>
        <v>#VALUE!</v>
      </c>
      <c r="AAR7" s="111" t="e">
        <f t="shared" si="1072"/>
        <v>#VALUE!</v>
      </c>
      <c r="AAS7" s="111" t="e">
        <f t="shared" si="1073"/>
        <v>#VALUE!</v>
      </c>
      <c r="AAT7" s="111" t="e">
        <f t="shared" si="1074"/>
        <v>#VALUE!</v>
      </c>
      <c r="AAU7" s="111" t="e">
        <f t="shared" si="1075"/>
        <v>#VALUE!</v>
      </c>
      <c r="AAV7" s="111" t="e">
        <f t="shared" si="1076"/>
        <v>#VALUE!</v>
      </c>
      <c r="AAW7" s="111" t="e">
        <f t="shared" si="1077"/>
        <v>#VALUE!</v>
      </c>
      <c r="AAX7" s="111" t="e">
        <f t="shared" si="1078"/>
        <v>#VALUE!</v>
      </c>
      <c r="AAY7" s="111" t="e">
        <f t="shared" si="1079"/>
        <v>#VALUE!</v>
      </c>
      <c r="AAZ7" s="111" t="e">
        <f t="shared" si="1080"/>
        <v>#VALUE!</v>
      </c>
      <c r="ABA7" s="111" t="e">
        <f t="shared" si="1081"/>
        <v>#VALUE!</v>
      </c>
      <c r="ABB7" s="111" t="e">
        <f t="shared" si="1082"/>
        <v>#VALUE!</v>
      </c>
      <c r="ABC7" s="111" t="e">
        <f t="shared" si="1083"/>
        <v>#VALUE!</v>
      </c>
      <c r="ABD7" s="111" t="e">
        <f t="shared" si="1084"/>
        <v>#VALUE!</v>
      </c>
      <c r="ABE7" s="111" t="e">
        <f t="shared" si="1085"/>
        <v>#VALUE!</v>
      </c>
      <c r="ABF7" s="111" t="e">
        <f t="shared" si="1086"/>
        <v>#VALUE!</v>
      </c>
    </row>
    <row r="8" spans="1:734" ht="90" hidden="1" customHeight="1">
      <c r="A8" s="92">
        <v>39</v>
      </c>
      <c r="B8" s="59" t="s">
        <v>21</v>
      </c>
      <c r="C8" s="100" t="s">
        <v>48</v>
      </c>
      <c r="D8" s="101">
        <v>4441</v>
      </c>
      <c r="E8" s="59">
        <v>3128028037</v>
      </c>
      <c r="F8" s="46" t="s">
        <v>21</v>
      </c>
      <c r="G8" s="47">
        <v>0.9</v>
      </c>
      <c r="H8" s="48">
        <v>1970.6</v>
      </c>
      <c r="I8" s="48">
        <v>21.5</v>
      </c>
      <c r="J8" s="49">
        <v>0.4</v>
      </c>
      <c r="K8" s="50">
        <v>30</v>
      </c>
      <c r="L8" s="49">
        <v>58.5</v>
      </c>
      <c r="M8" s="49">
        <v>103.07</v>
      </c>
      <c r="N8" s="49">
        <v>0</v>
      </c>
      <c r="O8" s="49">
        <f t="shared" si="550"/>
        <v>1.95</v>
      </c>
      <c r="P8" s="49">
        <f t="shared" si="551"/>
        <v>3.4356666666666666</v>
      </c>
      <c r="Q8" s="49">
        <f t="shared" si="552"/>
        <v>0</v>
      </c>
      <c r="R8" s="51">
        <v>30</v>
      </c>
      <c r="S8" s="52">
        <f t="shared" si="553"/>
        <v>58.5</v>
      </c>
      <c r="T8" s="52">
        <f t="shared" si="554"/>
        <v>103.07</v>
      </c>
      <c r="U8" s="52">
        <f t="shared" si="555"/>
        <v>0</v>
      </c>
      <c r="V8" s="130">
        <f>$O8*($I8-(метеостанция!B$14))/($I8-$J8)</f>
        <v>1.8991706161137438</v>
      </c>
      <c r="W8" s="130">
        <f>$O8*($I8-(метеостанция!C$14))/($I8-$J8)</f>
        <v>1.9765699052132699</v>
      </c>
      <c r="X8" s="130">
        <f>$O8*($I8-(метеостанция!D$14))/($I8-$J8)</f>
        <v>1.5040876777251182</v>
      </c>
      <c r="Y8" s="130">
        <f>$O8*($I8-(метеостанция!E$14))/($I8-$J8)</f>
        <v>1.5953495260663504</v>
      </c>
      <c r="Z8" s="130">
        <f>$O8*($I8-(метеостанция!F$14))/($I8-$J8)</f>
        <v>1.7062499999999998</v>
      </c>
      <c r="AA8" s="130">
        <f>$O8*($I8-(метеостанция!G$14))/($I8-$J8)</f>
        <v>1.7559241706161135</v>
      </c>
      <c r="AB8" s="130">
        <f>$O8*($I8-(метеостанция!H$14))/($I8-$J8)</f>
        <v>1.842565165876777</v>
      </c>
      <c r="AC8" s="130">
        <f>$O8*($I8-(метеостанция!I$14))/($I8-$J8)</f>
        <v>1.7720971563981041</v>
      </c>
      <c r="AD8" s="130">
        <f>$O8*($I8-(метеостанция!J$14))/($I8-$J8)</f>
        <v>1.7778732227488152</v>
      </c>
      <c r="AE8" s="130">
        <f>$O8*($I8-(метеостанция!K$14))/($I8-$J8)</f>
        <v>1.8390995260663505</v>
      </c>
      <c r="AF8" s="130">
        <f>$O8*($I8-(метеостанция!L$14))/($I8-$J8)</f>
        <v>1.7108708530805683</v>
      </c>
      <c r="AG8" s="130">
        <f>$O8*($I8-(метеостанция!M$14))/($I8-$J8)</f>
        <v>1.5398992890995256</v>
      </c>
      <c r="AH8" s="130">
        <f>$O8*($I8-(метеостанция!N$14))/($I8-$J8)</f>
        <v>1.795201421800948</v>
      </c>
      <c r="AI8" s="130">
        <f>$O8*($I8-(метеостанция!O$14))/($I8-$J8)</f>
        <v>1.3469786729857818</v>
      </c>
      <c r="AJ8" s="130">
        <f>$O8*($I8-(метеостанция!P$14))/($I8-$J8)</f>
        <v>1.8321682464454974</v>
      </c>
      <c r="AK8" s="130">
        <f>$O8*($I8-(метеостанция!Q$14))/($I8-$J8)</f>
        <v>1.8991706161137438</v>
      </c>
      <c r="AL8" s="130">
        <f>$O8*($I8-(метеостанция!R$14))/($I8-$J8)</f>
        <v>2.0412618483412319</v>
      </c>
      <c r="AM8" s="130">
        <f>$O8*($I8-(метеостанция!S$14))/($I8-$J8)</f>
        <v>1.9858116113744073</v>
      </c>
      <c r="AN8" s="130">
        <f>$O8*($I8-(метеостанция!T$14))/($I8-$J8)</f>
        <v>1.8483412322274879</v>
      </c>
      <c r="AO8" s="130">
        <f>$O8*($I8-(метеостанция!U$14))/($I8-$J8)</f>
        <v>1.834478672985782</v>
      </c>
      <c r="AP8" s="130">
        <f>$O8*($I8-(метеостанция!V$14))/($I8-$J8)</f>
        <v>1.9742594786729857</v>
      </c>
      <c r="AQ8" s="130">
        <f>$O8*($I8-(метеостанция!W$14))/($I8-$J8)</f>
        <v>2.0944016587677727</v>
      </c>
      <c r="AR8" s="130">
        <f>$O8*($I8-(метеостанция!X$14))/($I8-$J8)</f>
        <v>2.2018364928909948</v>
      </c>
      <c r="AS8" s="130">
        <f>$O8*($I8-(метеостанция!Y$14))/($I8-$J8)</f>
        <v>2.3612559241706159</v>
      </c>
      <c r="AT8" s="130">
        <f>$O8*($I8-(метеостанция!Z$14))/($I8-$J8)</f>
        <v>2.3150473933649289</v>
      </c>
      <c r="AU8" s="130">
        <f>$O8*($I8-(метеостанция!AA$14))/($I8-$J8)</f>
        <v>2.4028436018957344</v>
      </c>
      <c r="AV8" s="130">
        <f>$O8*($I8-(метеостанция!AB$14))/($I8-$J8)</f>
        <v>2.5102784360189574</v>
      </c>
      <c r="AW8" s="130">
        <f>$O8*($I8-(метеостанция!AC$14))/($I8-$J8)</f>
        <v>2.6442831753554503</v>
      </c>
      <c r="AX8" s="130">
        <f>$O8*($I8-(метеостанция!AD$14))/($I8-$J8)</f>
        <v>2.4167061611374403</v>
      </c>
      <c r="AY8" s="130">
        <f>$O8*($I8-(метеостанция!AE$14))/($I8-$J8)</f>
        <v>2.190284360189573</v>
      </c>
      <c r="AZ8" s="130"/>
      <c r="BA8" s="130">
        <f t="shared" si="556"/>
        <v>1.8991706161137438</v>
      </c>
      <c r="BB8" s="130">
        <f t="shared" si="557"/>
        <v>3.875740521327014</v>
      </c>
      <c r="BC8" s="130">
        <f t="shared" si="558"/>
        <v>5.3798281990521319</v>
      </c>
      <c r="BD8" s="130">
        <f t="shared" si="559"/>
        <v>6.9751777251184821</v>
      </c>
      <c r="BE8" s="130">
        <f t="shared" si="560"/>
        <v>8.6814277251184819</v>
      </c>
      <c r="BF8" s="130">
        <f t="shared" si="561"/>
        <v>10.437351895734595</v>
      </c>
      <c r="BG8" s="130">
        <f t="shared" si="562"/>
        <v>12.279917061611373</v>
      </c>
      <c r="BH8" s="130">
        <f t="shared" si="563"/>
        <v>14.052014218009477</v>
      </c>
      <c r="BI8" s="130">
        <f t="shared" si="564"/>
        <v>15.829887440758291</v>
      </c>
      <c r="BJ8" s="130">
        <f t="shared" si="565"/>
        <v>17.66898696682464</v>
      </c>
      <c r="BK8" s="130">
        <f t="shared" si="566"/>
        <v>19.379857819905208</v>
      </c>
      <c r="BL8" s="130">
        <f t="shared" si="567"/>
        <v>20.919757109004735</v>
      </c>
      <c r="BM8" s="130">
        <f t="shared" si="568"/>
        <v>22.714958530805681</v>
      </c>
      <c r="BN8" s="130">
        <f t="shared" si="569"/>
        <v>24.061937203791462</v>
      </c>
      <c r="BO8" s="130">
        <f t="shared" si="570"/>
        <v>25.89410545023696</v>
      </c>
      <c r="BP8" s="130">
        <f t="shared" si="571"/>
        <v>27.793276066350703</v>
      </c>
      <c r="BQ8" s="130">
        <f t="shared" si="572"/>
        <v>29.834537914691936</v>
      </c>
      <c r="BR8" s="130">
        <f t="shared" si="573"/>
        <v>31.820349526066344</v>
      </c>
      <c r="BS8" s="130">
        <f t="shared" si="574"/>
        <v>33.668690758293835</v>
      </c>
      <c r="BT8" s="130">
        <f t="shared" si="575"/>
        <v>35.503169431279616</v>
      </c>
      <c r="BU8" s="130">
        <f t="shared" si="576"/>
        <v>37.4774289099526</v>
      </c>
      <c r="BV8" s="130">
        <f t="shared" si="577"/>
        <v>39.571830568720372</v>
      </c>
      <c r="BW8" s="130">
        <f t="shared" si="578"/>
        <v>41.77366706161137</v>
      </c>
      <c r="BX8" s="130">
        <f t="shared" si="579"/>
        <v>44.134922985781984</v>
      </c>
      <c r="BY8" s="130">
        <f t="shared" si="580"/>
        <v>46.449970379146912</v>
      </c>
      <c r="BZ8" s="130">
        <f t="shared" si="581"/>
        <v>48.852813981042644</v>
      </c>
      <c r="CA8" s="130">
        <f t="shared" si="582"/>
        <v>51.363092417061601</v>
      </c>
      <c r="CB8" s="130">
        <f t="shared" si="583"/>
        <v>54.007375592417048</v>
      </c>
      <c r="CC8" s="130">
        <f t="shared" si="584"/>
        <v>56.424081753554489</v>
      </c>
      <c r="CD8" s="130">
        <f t="shared" si="585"/>
        <v>58.614366113744062</v>
      </c>
      <c r="CE8" s="130">
        <f t="shared" si="586"/>
        <v>58.614366113744062</v>
      </c>
      <c r="CF8" s="130">
        <f t="shared" si="587"/>
        <v>3742.5056161137436</v>
      </c>
      <c r="CG8" s="130">
        <f t="shared" si="588"/>
        <v>3895.0286552132693</v>
      </c>
      <c r="CH8" s="130">
        <f t="shared" si="589"/>
        <v>2963.9551777251177</v>
      </c>
      <c r="CI8" s="130">
        <f t="shared" si="590"/>
        <v>3143.7957760663498</v>
      </c>
      <c r="CJ8" s="130">
        <f t="shared" si="591"/>
        <v>3362.3362499999994</v>
      </c>
      <c r="CK8" s="130">
        <f t="shared" si="592"/>
        <v>3460.224170616113</v>
      </c>
      <c r="CL8" s="130">
        <f t="shared" si="593"/>
        <v>3630.9589158767767</v>
      </c>
      <c r="CM8" s="130">
        <f t="shared" si="594"/>
        <v>3492.0946563981038</v>
      </c>
      <c r="CN8" s="130">
        <f t="shared" si="595"/>
        <v>3503.4769727488151</v>
      </c>
      <c r="CO8" s="130">
        <f t="shared" si="596"/>
        <v>3624.1295260663501</v>
      </c>
      <c r="CP8" s="130">
        <f t="shared" si="597"/>
        <v>3371.4421030805679</v>
      </c>
      <c r="CQ8" s="130">
        <f t="shared" si="598"/>
        <v>3034.5255390995248</v>
      </c>
      <c r="CR8" s="130">
        <f t="shared" si="599"/>
        <v>3537.6239218009478</v>
      </c>
      <c r="CS8" s="130">
        <f t="shared" si="600"/>
        <v>2654.3561729857815</v>
      </c>
      <c r="CT8" s="130">
        <f t="shared" si="601"/>
        <v>3610.4707464454968</v>
      </c>
      <c r="CU8" s="130">
        <f t="shared" si="602"/>
        <v>3742.5056161137436</v>
      </c>
      <c r="CV8" s="130">
        <f t="shared" si="603"/>
        <v>4022.5105983412313</v>
      </c>
      <c r="CW8" s="130">
        <f t="shared" si="604"/>
        <v>3913.2403613744068</v>
      </c>
      <c r="CX8" s="130">
        <f t="shared" si="605"/>
        <v>3642.3412322274876</v>
      </c>
      <c r="CY8" s="130">
        <f t="shared" si="606"/>
        <v>3615.023672985782</v>
      </c>
      <c r="CZ8" s="130">
        <f t="shared" si="607"/>
        <v>3890.4757286729855</v>
      </c>
      <c r="DA8" s="130">
        <f t="shared" si="608"/>
        <v>4127.2279087677725</v>
      </c>
      <c r="DB8" s="130">
        <f t="shared" si="609"/>
        <v>4338.9389928909941</v>
      </c>
      <c r="DC8" s="130">
        <f t="shared" si="610"/>
        <v>4653.0909241706158</v>
      </c>
      <c r="DD8" s="130">
        <f t="shared" si="611"/>
        <v>4562.0323933649288</v>
      </c>
      <c r="DE8" s="130">
        <f t="shared" si="612"/>
        <v>4735.0436018957344</v>
      </c>
      <c r="DF8" s="130">
        <f t="shared" si="613"/>
        <v>4946.7546860189568</v>
      </c>
      <c r="DG8" s="130">
        <f t="shared" si="614"/>
        <v>5210.8244253554503</v>
      </c>
      <c r="DH8" s="130">
        <f t="shared" si="615"/>
        <v>4762.3611611374399</v>
      </c>
      <c r="DI8" s="130">
        <f t="shared" si="616"/>
        <v>4316.1743601895723</v>
      </c>
      <c r="DJ8" s="130">
        <f t="shared" si="617"/>
        <v>0</v>
      </c>
      <c r="DK8" s="110">
        <f t="shared" si="618"/>
        <v>3742.5056161137436</v>
      </c>
      <c r="DL8" s="130">
        <f t="shared" si="619"/>
        <v>7637.5342713270129</v>
      </c>
      <c r="DM8" s="130">
        <f t="shared" si="620"/>
        <v>10601.489449052131</v>
      </c>
      <c r="DN8" s="130">
        <f t="shared" si="621"/>
        <v>13745.285225118481</v>
      </c>
      <c r="DO8" s="130">
        <f t="shared" si="622"/>
        <v>17107.621475118482</v>
      </c>
      <c r="DP8" s="130">
        <f t="shared" si="623"/>
        <v>20567.845645734596</v>
      </c>
      <c r="DQ8" s="130">
        <f t="shared" si="624"/>
        <v>24198.804561611374</v>
      </c>
      <c r="DR8" s="130">
        <f t="shared" si="625"/>
        <v>27690.899218009479</v>
      </c>
      <c r="DS8" s="130">
        <f t="shared" si="626"/>
        <v>31194.376190758296</v>
      </c>
      <c r="DT8" s="130">
        <f t="shared" si="627"/>
        <v>34818.505716824642</v>
      </c>
      <c r="DU8" s="130">
        <f t="shared" si="628"/>
        <v>38189.94781990521</v>
      </c>
      <c r="DV8" s="130">
        <f t="shared" si="629"/>
        <v>41224.473359004733</v>
      </c>
      <c r="DW8" s="130">
        <f t="shared" si="630"/>
        <v>44762.097280805683</v>
      </c>
      <c r="DX8" s="130">
        <f t="shared" si="631"/>
        <v>47416.453453791466</v>
      </c>
      <c r="DY8" s="130">
        <f t="shared" si="632"/>
        <v>51026.924200236965</v>
      </c>
      <c r="DZ8" s="130">
        <f t="shared" si="633"/>
        <v>54769.429816350705</v>
      </c>
      <c r="EA8" s="130">
        <f t="shared" si="634"/>
        <v>58791.940414691933</v>
      </c>
      <c r="EB8" s="130">
        <f t="shared" si="635"/>
        <v>62705.180776066343</v>
      </c>
      <c r="EC8" s="130">
        <f t="shared" si="636"/>
        <v>66347.522008293832</v>
      </c>
      <c r="ED8" s="130">
        <f t="shared" si="637"/>
        <v>69962.545681279618</v>
      </c>
      <c r="EE8" s="130">
        <f t="shared" si="638"/>
        <v>73853.021409952606</v>
      </c>
      <c r="EF8" s="130">
        <f t="shared" si="639"/>
        <v>77980.24931872038</v>
      </c>
      <c r="EG8" s="130">
        <f t="shared" si="640"/>
        <v>82319.188311611375</v>
      </c>
      <c r="EH8" s="130">
        <f t="shared" si="641"/>
        <v>86972.279235781985</v>
      </c>
      <c r="EI8" s="130">
        <f t="shared" si="642"/>
        <v>91534.31162914692</v>
      </c>
      <c r="EJ8" s="130">
        <f t="shared" si="643"/>
        <v>96269.35523104266</v>
      </c>
      <c r="EK8" s="130">
        <f t="shared" si="644"/>
        <v>101216.10991706162</v>
      </c>
      <c r="EL8" s="130">
        <f t="shared" si="645"/>
        <v>106426.93434241707</v>
      </c>
      <c r="EM8" s="130">
        <f t="shared" si="646"/>
        <v>111189.2955035545</v>
      </c>
      <c r="EN8" s="130">
        <f t="shared" si="647"/>
        <v>115505.46986374407</v>
      </c>
      <c r="EO8" s="130">
        <f t="shared" si="648"/>
        <v>115505.46986374407</v>
      </c>
      <c r="EP8" s="130">
        <f t="shared" si="649"/>
        <v>3368.2550545023691</v>
      </c>
      <c r="EQ8" s="130">
        <f t="shared" si="650"/>
        <v>3505.5257896919425</v>
      </c>
      <c r="ER8" s="130">
        <f t="shared" si="651"/>
        <v>2667.5596599526061</v>
      </c>
      <c r="ES8" s="130">
        <f t="shared" si="652"/>
        <v>2829.4161984597149</v>
      </c>
      <c r="ET8" s="130">
        <f t="shared" si="653"/>
        <v>3026.1026249999995</v>
      </c>
      <c r="EU8" s="130">
        <f t="shared" si="654"/>
        <v>3114.2017535545019</v>
      </c>
      <c r="EV8" s="130">
        <f t="shared" si="655"/>
        <v>3267.863024289099</v>
      </c>
      <c r="EW8" s="130">
        <f t="shared" si="656"/>
        <v>3142.8851907582934</v>
      </c>
      <c r="EX8" s="130">
        <f t="shared" si="657"/>
        <v>3153.1292754739338</v>
      </c>
      <c r="EY8" s="130">
        <f t="shared" si="658"/>
        <v>3261.7165734597152</v>
      </c>
      <c r="EZ8" s="130">
        <f t="shared" si="659"/>
        <v>3034.2978927725112</v>
      </c>
      <c r="FA8" s="130">
        <f t="shared" si="660"/>
        <v>2731.0729851895726</v>
      </c>
      <c r="FB8" s="130">
        <f t="shared" si="661"/>
        <v>3183.8615296208532</v>
      </c>
      <c r="FC8" s="130">
        <f t="shared" si="662"/>
        <v>2388.9205556872034</v>
      </c>
      <c r="FD8" s="130">
        <f t="shared" si="663"/>
        <v>3249.4236718009474</v>
      </c>
      <c r="FE8" s="130">
        <f t="shared" si="664"/>
        <v>3368.2550545023691</v>
      </c>
      <c r="FF8" s="130">
        <f t="shared" si="665"/>
        <v>3620.2595385071081</v>
      </c>
      <c r="FG8" s="130">
        <f t="shared" si="666"/>
        <v>3521.9163252369663</v>
      </c>
      <c r="FH8" s="130">
        <f t="shared" si="667"/>
        <v>3278.107109004739</v>
      </c>
      <c r="FI8" s="130">
        <f t="shared" si="668"/>
        <v>3253.5213056872039</v>
      </c>
      <c r="FJ8" s="130">
        <f t="shared" si="669"/>
        <v>3501.4281558056869</v>
      </c>
      <c r="FK8" s="130">
        <f t="shared" si="670"/>
        <v>3714.5051178909953</v>
      </c>
      <c r="FL8" s="130">
        <f t="shared" si="671"/>
        <v>3905.0450936018947</v>
      </c>
      <c r="FM8" s="130">
        <f t="shared" si="672"/>
        <v>4187.7818317535548</v>
      </c>
      <c r="FN8" s="130">
        <f t="shared" si="673"/>
        <v>4105.8291540284363</v>
      </c>
      <c r="FO8" s="130">
        <f t="shared" si="674"/>
        <v>4261.5392417061612</v>
      </c>
      <c r="FP8" s="130">
        <f t="shared" si="675"/>
        <v>4452.079217417061</v>
      </c>
      <c r="FQ8" s="130">
        <f t="shared" si="676"/>
        <v>4689.7419828199054</v>
      </c>
      <c r="FR8" s="130">
        <f t="shared" si="677"/>
        <v>4286.1250450236957</v>
      </c>
      <c r="FS8" s="130">
        <f t="shared" si="678"/>
        <v>3884.5569241706153</v>
      </c>
      <c r="FT8" s="130">
        <f t="shared" si="679"/>
        <v>0</v>
      </c>
      <c r="FU8" s="110">
        <f t="shared" si="680"/>
        <v>3368.2550545023691</v>
      </c>
      <c r="FV8" s="130">
        <f t="shared" si="681"/>
        <v>6873.7808441943116</v>
      </c>
      <c r="FW8" s="130">
        <f t="shared" si="682"/>
        <v>9541.3405041469177</v>
      </c>
      <c r="FX8" s="130">
        <f t="shared" si="683"/>
        <v>12370.756702606632</v>
      </c>
      <c r="FY8" s="130">
        <f t="shared" si="684"/>
        <v>15396.859327606631</v>
      </c>
      <c r="FZ8" s="130">
        <f t="shared" si="685"/>
        <v>18511.061081161133</v>
      </c>
      <c r="GA8" s="130">
        <f t="shared" si="686"/>
        <v>21778.924105450231</v>
      </c>
      <c r="GB8" s="130">
        <f t="shared" si="687"/>
        <v>24921.809296208525</v>
      </c>
      <c r="GC8" s="130">
        <f t="shared" si="688"/>
        <v>28074.938571682458</v>
      </c>
      <c r="GD8" s="130">
        <f t="shared" si="689"/>
        <v>31336.655145142173</v>
      </c>
      <c r="GE8" s="130">
        <f t="shared" si="690"/>
        <v>34370.953037914682</v>
      </c>
      <c r="GF8" s="130">
        <f t="shared" si="691"/>
        <v>37102.026023104256</v>
      </c>
      <c r="GG8" s="130">
        <f t="shared" si="692"/>
        <v>40285.887552725108</v>
      </c>
      <c r="GH8" s="130">
        <f t="shared" si="693"/>
        <v>42674.808108412311</v>
      </c>
      <c r="GI8" s="130">
        <f t="shared" si="694"/>
        <v>45924.23178021326</v>
      </c>
      <c r="GJ8" s="130">
        <f t="shared" si="695"/>
        <v>49292.48683471563</v>
      </c>
      <c r="GK8" s="130">
        <f t="shared" si="696"/>
        <v>52912.746373222741</v>
      </c>
      <c r="GL8" s="130">
        <f t="shared" si="697"/>
        <v>56434.66269845971</v>
      </c>
      <c r="GM8" s="130">
        <f t="shared" si="698"/>
        <v>59712.76980746445</v>
      </c>
      <c r="GN8" s="130">
        <f t="shared" si="699"/>
        <v>62966.291113151652</v>
      </c>
      <c r="GO8" s="130">
        <f t="shared" si="700"/>
        <v>66467.719268957342</v>
      </c>
      <c r="GP8" s="130">
        <f t="shared" si="701"/>
        <v>70182.224386848335</v>
      </c>
      <c r="GQ8" s="130">
        <f t="shared" si="702"/>
        <v>74087.269480450224</v>
      </c>
      <c r="GR8" s="130">
        <f t="shared" si="703"/>
        <v>78275.051312203781</v>
      </c>
      <c r="GS8" s="130">
        <f t="shared" si="704"/>
        <v>82380.880466232222</v>
      </c>
      <c r="GT8" s="130">
        <f t="shared" si="705"/>
        <v>86642.419707938388</v>
      </c>
      <c r="GU8" s="130">
        <f t="shared" si="706"/>
        <v>91094.498925355452</v>
      </c>
      <c r="GV8" s="130">
        <f t="shared" si="707"/>
        <v>95784.240908175358</v>
      </c>
      <c r="GW8" s="130">
        <f t="shared" si="708"/>
        <v>100070.36595319906</v>
      </c>
      <c r="GX8" s="130">
        <f t="shared" si="709"/>
        <v>103954.92287736967</v>
      </c>
      <c r="GY8" s="130">
        <f t="shared" si="710"/>
        <v>103954.92287736967</v>
      </c>
      <c r="GZ8" s="130">
        <f>($T8+$U8)/$R8*($I8-(метеостанция!B$14))/($I8-$J8)</f>
        <v>3.3461113744075832</v>
      </c>
      <c r="HA8" s="130">
        <f>($T8+$U8)/$R8*($I8-(метеостанция!C$14))/($I8-$J8)</f>
        <v>3.4824796603475514</v>
      </c>
      <c r="HB8" s="130">
        <f>($T8+$U8)/$R8*($I8-(метеостанция!D$14))/($I8-$J8)</f>
        <v>2.6500225118483409</v>
      </c>
      <c r="HC8" s="130">
        <f>($T8+$U8)/$R8*($I8-(метеостанция!E$14))/($I8-$J8)</f>
        <v>2.810814968404423</v>
      </c>
      <c r="HD8" s="130">
        <f>($T8+$U8)/$R8*($I8-(метеостанция!F$14))/($I8-$J8)</f>
        <v>3.0062083333333329</v>
      </c>
      <c r="HE8" s="130">
        <f>($T8+$U8)/$R8*($I8-(метеостанция!G$14))/($I8-$J8)</f>
        <v>3.0937282780410738</v>
      </c>
      <c r="HF8" s="130">
        <f>($T8+$U8)/$R8*($I8-(метеостанция!H$14))/($I8-$J8)</f>
        <v>3.246379344391785</v>
      </c>
      <c r="HG8" s="130">
        <f>($T8+$U8)/$R8*($I8-(метеостанция!I$14))/($I8-$J8)</f>
        <v>3.1222231437598738</v>
      </c>
      <c r="HH8" s="130">
        <f>($T8+$U8)/$R8*($I8-(метеостанция!J$14))/($I8-$J8)</f>
        <v>3.1323998815165877</v>
      </c>
      <c r="HI8" s="130">
        <f>($T8+$U8)/$R8*($I8-(метеостанция!K$14))/($I8-$J8)</f>
        <v>3.2402733017377563</v>
      </c>
      <c r="HJ8" s="130">
        <f>($T8+$U8)/$R8*($I8-(метеостанция!L$14))/($I8-$J8)</f>
        <v>3.0143497235387042</v>
      </c>
      <c r="HK8" s="130">
        <f>($T8+$U8)/$R8*($I8-(метеостанция!M$14))/($I8-$J8)</f>
        <v>2.7131182859399678</v>
      </c>
      <c r="HL8" s="130">
        <f>($T8+$U8)/$R8*($I8-(метеостанция!N$14))/($I8-$J8)</f>
        <v>3.1629300947867298</v>
      </c>
      <c r="HM8" s="130">
        <f>($T8+$U8)/$R8*($I8-(метеостанция!O$14))/($I8-$J8)</f>
        <v>2.3732152448657184</v>
      </c>
      <c r="HN8" s="130">
        <f>($T8+$U8)/$R8*($I8-(метеостанция!P$14))/($I8-$J8)</f>
        <v>3.2280612164296993</v>
      </c>
      <c r="HO8" s="130">
        <f>($T8+$U8)/$R8*($I8-(метеостанция!Q$14))/($I8-$J8)</f>
        <v>3.3461113744075832</v>
      </c>
      <c r="HP8" s="130">
        <f>($T8+$U8)/$R8*($I8-(метеостанция!R$14))/($I8-$J8)</f>
        <v>3.5964591232227483</v>
      </c>
      <c r="HQ8" s="130">
        <f>($T8+$U8)/$R8*($I8-(метеостанция!S$14))/($I8-$J8)</f>
        <v>3.4987624407582936</v>
      </c>
      <c r="HR8" s="130">
        <f>($T8+$U8)/$R8*($I8-(метеостанция!T$14))/($I8-$J8)</f>
        <v>3.2565560821484993</v>
      </c>
      <c r="HS8" s="130">
        <f>($T8+$U8)/$R8*($I8-(метеостанция!U$14))/($I8-$J8)</f>
        <v>3.2321319115323854</v>
      </c>
      <c r="HT8" s="130">
        <f>($T8+$U8)/$R8*($I8-(метеостанция!V$14))/($I8-$J8)</f>
        <v>3.4784089652448658</v>
      </c>
      <c r="HU8" s="130">
        <f>($T8+$U8)/$R8*($I8-(метеостанция!W$14))/($I8-$J8)</f>
        <v>3.6900851105845183</v>
      </c>
      <c r="HV8" s="130">
        <f>($T8+$U8)/$R8*($I8-(метеостанция!X$14))/($I8-$J8)</f>
        <v>3.8793724328593995</v>
      </c>
      <c r="HW8" s="130">
        <f>($T8+$U8)/$R8*($I8-(метеостанция!Y$14))/($I8-$J8)</f>
        <v>4.1602503949447076</v>
      </c>
      <c r="HX8" s="130">
        <f>($T8+$U8)/$R8*($I8-(метеостанция!Z$14))/($I8-$J8)</f>
        <v>4.0788364928909955</v>
      </c>
      <c r="HY8" s="130">
        <f>($T8+$U8)/$R8*($I8-(метеостанция!AA$14))/($I8-$J8)</f>
        <v>4.2335229067930484</v>
      </c>
      <c r="HZ8" s="130">
        <f>($T8+$U8)/$R8*($I8-(метеостанция!AB$14))/($I8-$J8)</f>
        <v>4.4228102290679301</v>
      </c>
      <c r="IA8" s="130">
        <f>($T8+$U8)/$R8*($I8-(метеостанция!AC$14))/($I8-$J8)</f>
        <v>4.6589105450236969</v>
      </c>
      <c r="IB8" s="130">
        <f>($T8+$U8)/$R8*($I8-(метеостанция!AD$14))/($I8-$J8)</f>
        <v>4.2579470774091623</v>
      </c>
      <c r="IC8" s="130">
        <f>($T8+$U8)/$R8*($I8-(метеостанция!AE$14))/($I8-$J8)</f>
        <v>3.8590189573459708</v>
      </c>
      <c r="ID8" s="130"/>
      <c r="IE8" s="131">
        <f>VLOOKUP($F8,метеостанция!$A$4:$AF$7,2,0)</f>
        <v>6</v>
      </c>
      <c r="IF8" s="131">
        <f>VLOOKUP($F8,метеостанция!$A$4:$AF$7,3,0)</f>
        <v>9.6</v>
      </c>
      <c r="IG8" s="131">
        <f>VLOOKUP($F8,метеостанция!$A$4:$AF$7,4,0)</f>
        <v>8.4</v>
      </c>
      <c r="IH8" s="131">
        <f>VLOOKUP($F8,метеостанция!$A$4:$AF$7,5,0)</f>
        <v>9.6999999999999993</v>
      </c>
      <c r="II8" s="131">
        <f>VLOOKUP($F8,метеостанция!$A$4:$AF$7,6,0)</f>
        <v>11.1</v>
      </c>
      <c r="IJ8" s="131">
        <f>VLOOKUP($F8,метеостанция!$A$4:$AF$7,7,0)</f>
        <v>9.5</v>
      </c>
      <c r="IK8" s="131">
        <f>VLOOKUP($F8,метеостанция!$A$4:$AF$7,8,0)</f>
        <v>6</v>
      </c>
      <c r="IL8" s="131">
        <f>VLOOKUP($F8,метеостанция!$A$4:$AF$7,9,0)</f>
        <v>6.8</v>
      </c>
      <c r="IM8" s="131">
        <f>VLOOKUP($F8,метеостанция!$A$4:$AF$7,10,0)</f>
        <v>3.2</v>
      </c>
      <c r="IN8" s="131">
        <f>VLOOKUP($F8,метеостанция!$A$4:$AF$7,11,0)</f>
        <v>-2</v>
      </c>
      <c r="IO8" s="131">
        <f>VLOOKUP($F8,метеостанция!$A$4:$AF$7,12,0)</f>
        <v>-0.4</v>
      </c>
      <c r="IP8" s="131">
        <f>VLOOKUP($F8,метеостанция!$A$4:$AF$7,13,0)</f>
        <v>2.1</v>
      </c>
      <c r="IQ8" s="131">
        <f>VLOOKUP($F8,метеостанция!$A$4:$AF$7,14,0)</f>
        <v>2.2999999999999998</v>
      </c>
      <c r="IR8" s="131">
        <f>VLOOKUP($F8,метеостанция!$A$4:$AF$7,15,0)</f>
        <v>2.2999999999999998</v>
      </c>
      <c r="IS8" s="131">
        <f>VLOOKUP($F8,метеостанция!$A$4:$AF$7,16,0)</f>
        <v>0.2</v>
      </c>
      <c r="IT8" s="131">
        <f>VLOOKUP($F8,метеостанция!$A$4:$AF$7,17,0)</f>
        <v>-3</v>
      </c>
      <c r="IU8" s="131">
        <f>VLOOKUP($F8,метеостанция!$A$4:$AF$7,18,0)</f>
        <v>-4</v>
      </c>
      <c r="IV8" s="131">
        <f>VLOOKUP($F8,метеостанция!$A$4:$AF$7,19,0)</f>
        <v>-3.6</v>
      </c>
      <c r="IW8" s="131">
        <f>VLOOKUP($F8,метеостанция!$A$4:$AF$7,20,0)</f>
        <v>-0.7</v>
      </c>
      <c r="IX8" s="131">
        <f>VLOOKUP($F8,метеостанция!$A$4:$AF$7,21,0)</f>
        <v>3.6</v>
      </c>
      <c r="IY8" s="131">
        <f>VLOOKUP($F8,метеостанция!$A$4:$AF$7,22,0)</f>
        <v>2.2000000000000002</v>
      </c>
      <c r="IZ8" s="131">
        <f>VLOOKUP($F8,метеостанция!$A$4:$AF$7,23,0)</f>
        <v>4.4000000000000004</v>
      </c>
      <c r="JA8" s="131">
        <f>VLOOKUP($F8,метеостанция!$A$4:$AF$7,24,0)</f>
        <v>-2.2999999999999998</v>
      </c>
      <c r="JB8" s="131">
        <f>VLOOKUP($F8,метеостанция!$A$4:$AF$7,25,0)</f>
        <v>-5.0999999999999996</v>
      </c>
      <c r="JC8" s="131">
        <f>VLOOKUP($F8,метеостанция!$A$4:$AF$7,26,0)</f>
        <v>0.6</v>
      </c>
      <c r="JD8" s="131">
        <f>VLOOKUP($F8,метеостанция!$A$4:$AF$7,27,0)</f>
        <v>-1.8</v>
      </c>
      <c r="JE8" s="131">
        <f>VLOOKUP($F8,метеостанция!$A$4:$AF$7,28,0)</f>
        <v>-0.5</v>
      </c>
      <c r="JF8" s="131">
        <f>VLOOKUP($F8,метеостанция!$A$4:$AF$7,29,0)</f>
        <v>5.4</v>
      </c>
      <c r="JG8" s="131">
        <f>VLOOKUP($F8,метеостанция!$A$4:$AF$7,30,0)</f>
        <v>8.4</v>
      </c>
      <c r="JH8" s="131">
        <f>VLOOKUP($F8,метеостанция!$A$4:$AF$7,31,0)</f>
        <v>5.0999999999999996</v>
      </c>
      <c r="JI8" s="131">
        <f>VLOOKUP($F8,метеостанция!$A$4:$AF$7,32,0)</f>
        <v>0</v>
      </c>
      <c r="JJ8" s="202">
        <f>VLOOKUP(D8,'Qп, Гкал'!$D$6:$O$63,2,FALSE)</f>
        <v>2.0506899999999999</v>
      </c>
      <c r="JK8" s="202">
        <f>VLOOKUP(D8,'Qп, Гкал'!$D$6:AI$64,3,FALSE)</f>
        <v>1.6791</v>
      </c>
      <c r="JL8" s="202">
        <f>VLOOKUP(D8,'Qп, Гкал'!$D$6:$AI$64,4,FALSE)</f>
        <v>1.7067099999999999</v>
      </c>
      <c r="JM8" s="202">
        <f>VLOOKUP(D8,'Qп, Гкал'!$D$6:$O$60,5,FALSE)</f>
        <v>1.70343</v>
      </c>
      <c r="JN8" s="202">
        <f>VLOOKUP(D8,'Qп, Гкал'!$D$6:$O$60,6,FALSE)</f>
        <v>1.6617900000000001</v>
      </c>
      <c r="JO8" s="202">
        <f>VLOOKUP(D8,'Qп, Гкал'!$D$6:$O$60,7,FALSE)</f>
        <v>1.68421</v>
      </c>
      <c r="JP8" s="202">
        <f>VLOOKUP(D8,'Qп, Гкал'!$D$6:$O$60,8,FALSE)</f>
        <v>1.75346</v>
      </c>
      <c r="JQ8" s="202">
        <f>VLOOKUP(D8,'Qп, Гкал'!$D$6:$O$60,9,FALSE)</f>
        <v>1.9733700000000001</v>
      </c>
      <c r="JR8" s="202">
        <f>VLOOKUP(D8,'Qп, Гкал'!$D$6:$O$60,10,FALSE)</f>
        <v>2.4364599999999998</v>
      </c>
      <c r="JS8" s="202">
        <f>VLOOKUP(D8,'Qп, Гкал'!$D$6:$O$60,11,FALSE)</f>
        <v>3.34944</v>
      </c>
      <c r="JT8" s="202">
        <f>VLOOKUP(D8,'Qп, Гкал'!$D$6:$O$60,12,FALSE)</f>
        <v>3.1029900000000001</v>
      </c>
      <c r="JU8" s="202">
        <f>VLOOKUP(D8,'Qп, Гкал'!$D$6:$P$60,13,FALSE)</f>
        <v>2.67096</v>
      </c>
      <c r="JV8" s="202">
        <f>VLOOKUP(D8,'Qп, Гкал'!$D$6:$Q$63,14,FALSE)</f>
        <v>2.00719</v>
      </c>
      <c r="JW8" s="203">
        <f>VLOOKUP(D8,'Qп, Гкал'!$D$6:$AI$65,15,FALSE)</f>
        <v>2.3757100000000002</v>
      </c>
      <c r="JX8" s="203">
        <f>VLOOKUP(D8,'Qп, Гкал'!$D$6:$AI$65,16,FALSE)</f>
        <v>2.9554900000000002</v>
      </c>
      <c r="JY8" s="203">
        <f>VLOOKUP(D8,'Qп, Гкал'!$D$6:$AI$65,17,FALSE)</f>
        <v>3.31345</v>
      </c>
      <c r="JZ8" s="203">
        <f>VLOOKUP(D8,'Qп, Гкал'!$D$6:$AI$65,18,FALSE)</f>
        <v>3.5257499999999999</v>
      </c>
      <c r="KA8" s="203">
        <f>VLOOKUP(D8,'Qп, Гкал'!$D$6:$AI$65,19,FALSE)</f>
        <v>3.5182899999999999</v>
      </c>
      <c r="KB8" s="203">
        <f>VLOOKUP(D8,'Qп, Гкал'!$D$6:$AI$65,20,FALSE)</f>
        <v>2.4963700000000002</v>
      </c>
      <c r="KC8" s="203">
        <f>VLOOKUP(D8,'Qп, Гкал'!$D$6:$AI$65,21,FALSE)</f>
        <v>1.3072299999999999</v>
      </c>
      <c r="KD8" s="203">
        <f>VLOOKUP(D8,'Qп, Гкал'!$D$6:$AI$65,22,FALSE)</f>
        <v>2.11029</v>
      </c>
      <c r="KE8" s="203">
        <f>VLOOKUP(D8,'Qп, Гкал'!$D$6:$AI$65,23,FALSE)</f>
        <v>2.0687899999999999</v>
      </c>
      <c r="KF8" s="203">
        <f>VLOOKUP(D8,'Qп, Гкал'!$D$6:$AI$65,24,FALSE)</f>
        <v>3.2022200000000001</v>
      </c>
      <c r="KG8" s="203">
        <f>VLOOKUP(D8,'Qп, Гкал'!$D$6:$AI$65,25,FALSE)</f>
        <v>3.6993</v>
      </c>
      <c r="KH8" s="203">
        <f>VLOOKUP(D8,'Qп, Гкал'!$D$6:$AI$65,26,FALSE)</f>
        <v>2.8309899999999999</v>
      </c>
      <c r="KI8" s="203">
        <f>VLOOKUP(D8,'Qп, Гкал'!$D$6:$AI$65,27,FALSE)</f>
        <v>3.2861899999999999</v>
      </c>
      <c r="KJ8" s="203">
        <f>VLOOKUP(D8,'Qп, Гкал'!$D$6:$AI$65,28,FALSE)</f>
        <v>2.0326300000000002</v>
      </c>
      <c r="KK8" s="203">
        <f>VLOOKUP(D8,'Qп, Гкал'!$D$6:$AI$65,29,FALSE)</f>
        <v>2.05667</v>
      </c>
      <c r="KL8" s="203">
        <f>VLOOKUP(D8,'Qп, Гкал'!$D$6:$AI$65,30,FALSE)</f>
        <v>1.9739500000000001</v>
      </c>
      <c r="KM8" s="203">
        <f>VLOOKUP(D8,'Qп, Гкал'!$D$6:$AI$65,31,FALSE)</f>
        <v>2.4725799999999998</v>
      </c>
      <c r="KN8" s="203">
        <f>VLOOKUP(D8,'Qп, Гкал'!$D$6:$AI$65,32,FALSE)</f>
        <v>0</v>
      </c>
      <c r="KO8" s="110">
        <f>IF(JJ8="","Нет показаний",IF(JJ8&lt;=0,"Ошибка ПУ",(GZ8-JJ8*(($I8-метеостанция!B$14)/($I8-IE8)))))</f>
        <v>0.62729334214951882</v>
      </c>
      <c r="KP8" s="110">
        <f>IF(JK8="","Нет показаний",IF(JK8&lt;=0,"Ошибка ПУ",(HA8-JK8*(($I8-метеостанция!C$14)/($I8-IF8)))))</f>
        <v>0.46468543765847592</v>
      </c>
      <c r="KQ8" s="110">
        <f>IF(JL8="","Нет показаний",IF(JL8&lt;=0,"Ошибка ПУ",(HB8-JL8*(($I8-метеостанция!D$14)/($I8-IG8)))))</f>
        <v>0.52966333245902808</v>
      </c>
      <c r="KR8" s="110">
        <f>IF(JM8="","Нет показаний",IF(JM8&lt;=0,"Ошибка ПУ",(HC8-JM8*(($I8-метеостанция!E$14)/($I8-IH8)))))</f>
        <v>0.3188268010315416</v>
      </c>
      <c r="KS8" s="110">
        <f>IF(JN8="","Нет показаний",IF(JN8&lt;=0,"Ошибка ПУ",(HD8-JN8*(($I8-метеостанция!F$14)/($I8-II8)))))</f>
        <v>5.6131614583333267E-2</v>
      </c>
      <c r="KT8" s="110">
        <f>IF(JO8="","Нет показаний",IF(JO8&lt;=0,"Ошибка ПУ",(HE8-JO8*(($I8-метеостанция!G$14)/($I8-IJ8)))))</f>
        <v>0.42706244470774068</v>
      </c>
      <c r="KU8" s="110">
        <f>IF(JP8="","Нет показаний",IF(JP8&lt;=0,"Ошибка ПУ",(HF8-JP8*(($I8-метеостанция!H$14)/($I8-IK8)))))</f>
        <v>0.99092071535952675</v>
      </c>
      <c r="KV8" s="110">
        <f>IF(JQ8="","Нет показаний",IF(JQ8&lt;=0,"Ошибка ПУ",(HG8-JQ8*(($I8-метеостанция!I$14)/($I8-IL8)))))</f>
        <v>0.54811635804558767</v>
      </c>
      <c r="KW8" s="110">
        <f>IF(JR8="","Нет показаний",IF(JR8&lt;=0,"Ошибка ПУ",(HH8-JR8*(($I8-метеостанция!J$14)/($I8-IM8)))))</f>
        <v>0.57112123397560399</v>
      </c>
      <c r="KX8" s="110">
        <f>IF(JS8="","Нет показаний",IF(JS8&lt;=0,"Ошибка ПУ",(HI8-JS8*(($I8-метеостанция!K$14)/($I8-IN8)))))</f>
        <v>0.40393900386541626</v>
      </c>
      <c r="KY8" s="110">
        <f>IF(JT8="","Нет показаний",IF(JT8&lt;=0,"Ошибка ПУ",(HJ8-JT8*(($I8-метеостанция!L$14)/($I8-IO8)))))</f>
        <v>0.39133135025103272</v>
      </c>
      <c r="KZ8" s="110">
        <f>IF(JU8="","Нет показаний",IF(JU8&lt;=0,"Ошибка ПУ",(HK8-JU8*(($I8-метеостанция!M$14)/($I8-IP8)))))</f>
        <v>0.41905277047605027</v>
      </c>
      <c r="LA8" s="110">
        <f>IF(JV8="","Нет показаний",IF(JV8&lt;=0,"Ошибка ПУ",(HL8-JV8*(($I8-метеостанция!N$14)/($I8-IQ8)))))</f>
        <v>1.1322183369742298</v>
      </c>
      <c r="LB8" s="110">
        <f>IF(JW8="","Нет показаний",IF(JW8&lt;=0,"Ошибка ПУ",(HM8-JW8*(($I8-метеостанция!O$14)/($I8-IR8)))))</f>
        <v>0.5697791380948849</v>
      </c>
      <c r="LC8" s="110">
        <f>IF(JX8="","Нет показаний",IF(JX8&lt;=0,"Ошибка ПУ",(HN8-JX8*(($I8-метеостанция!P$14)/($I8-IS8)))))</f>
        <v>0.4772354300447228</v>
      </c>
      <c r="LD8" s="110">
        <f>IF(JY8="","Нет показаний",IF(JY8&lt;=0,"Ошибка ПУ",(HO8-JY8*(($I8-метеостанция!Q$14)/($I8-IT8)))))</f>
        <v>0.56687066012186893</v>
      </c>
      <c r="LE8" s="110">
        <f>IF(JZ8="","Нет показаний",IF(JZ8&lt;=0,"Ошибка ПУ",(HP8-JZ8*(($I8-метеостанция!R$14)/($I8-IU8)))))</f>
        <v>0.54253743204627813</v>
      </c>
      <c r="LF8" s="110">
        <f>IF(KA8="","Нет показаний",IF(KA8&lt;=0,"Ошибка ПУ",(HQ8-KA8*(($I8-метеостанция!S$14)/($I8-IV8)))))</f>
        <v>0.48683987601725764</v>
      </c>
      <c r="LG8" s="110">
        <f>IF(KB8="","Нет показаний",IF(KB8&lt;=0,"Ошибка ПУ",(HR8-KB8*(($I8-метеостанция!T$14)/($I8-IW8)))))</f>
        <v>1.0075741001665173</v>
      </c>
      <c r="LH8" s="110">
        <f>IF(KC8="","Нет показаний",IF(KC8&lt;=0,"Ошибка ПУ",(HS8-KC8*(($I8-метеостанция!U$14)/($I8-IX8)))))</f>
        <v>1.7824941741022178</v>
      </c>
      <c r="LI8" s="110">
        <f>IF(KD8="","Нет показаний",IF(KD8&lt;=0,"Ошибка ПУ",(HT8-KD8*(($I8-метеостанция!V$14)/($I8-IY8)))))</f>
        <v>1.1426022230168864</v>
      </c>
      <c r="LJ8" s="110">
        <f>IF(KE8="","Нет показаний",IF(KE8&lt;=0,"Ошибка ПУ",(HU8-KE8*(($I8-метеостанция!W$14)/($I8-IZ8)))))</f>
        <v>0.94833345122779322</v>
      </c>
      <c r="LK8" s="110">
        <f>IF(KF8="","Нет показаний",IF(KF8&lt;=0,"Ошибка ПУ",(HV8-KF8*(($I8-метеостанция!X$14)/($I8-JA8)))))</f>
        <v>0.67378875638881119</v>
      </c>
      <c r="LL8" s="110">
        <f>IF(KG8="","Нет показаний",IF(KG8&lt;=0,"Ошибка ПУ",(HW8-KG8*(($I8-метеостанция!Y$14)/($I8-JB8)))))</f>
        <v>0.60697539494470742</v>
      </c>
      <c r="LM8" s="110">
        <f>IF(KH8="","Нет показаний",IF(KH8&lt;=0,"Ошибка ПУ",(HX8-KH8*(($I8-метеостанция!Z$14)/($I8-JC8)))))</f>
        <v>0.68571211490056472</v>
      </c>
      <c r="LN8" s="110">
        <f>IF(KI8="","Нет показаний",IF(KI8&lt;=0,"Ошибка ПУ",(HY8-KI8*(($I8-метеостанция!AA$14)/($I8-JD8)))))</f>
        <v>0.56652977374583857</v>
      </c>
      <c r="LO8" s="110">
        <f>IF(KJ8="","Нет показаний",IF(KJ8&lt;=0,"Ошибка ПУ",(HZ8-KJ8*(($I8-метеостанция!AB$14)/($I8-JE8)))))</f>
        <v>1.9132051211133847</v>
      </c>
      <c r="LP8" s="110">
        <f>IF(KK8="","Нет показаний",IF(KK8&lt;=0,"Ошибка ПУ",(IA8-KK8*(($I8-метеостанция!AC$14)/($I8-JF8)))))</f>
        <v>1.0038502732845669</v>
      </c>
      <c r="LQ8" s="110">
        <f>IF(KL8="","Нет показаний",IF(KL8&lt;=0,"Ошибка ПУ",(IB8-KL8*(($I8-метеостанция!AD$14)/($I8-JG8)))))</f>
        <v>0.31758123771450553</v>
      </c>
      <c r="LR8" s="110">
        <f>IF(KM8="","Нет показаний",IF(KM8&lt;=0,"Ошибка ПУ",(IC8-KM8*(($I8-метеостанция!AE$14)/($I8-JH8)))))</f>
        <v>0.28583932319962901</v>
      </c>
      <c r="LS8" s="110" t="str">
        <f>IF(KN8="","Нет показаний",IF(KN8&lt;=0,"Ошибка ПУ",(ID8-KN8*(($I8-метеостанция!AF$14)/($I8-JI8)))))</f>
        <v>Ошибка ПУ</v>
      </c>
      <c r="LT8" s="54">
        <f t="shared" si="711"/>
        <v>0.62729334214951882</v>
      </c>
      <c r="LU8" s="54">
        <f t="shared" si="712"/>
        <v>1.0919787798079947</v>
      </c>
      <c r="LV8" s="54">
        <f t="shared" si="713"/>
        <v>1.6216421122670228</v>
      </c>
      <c r="LW8" s="54">
        <f t="shared" si="714"/>
        <v>1.9404689132985644</v>
      </c>
      <c r="LX8" s="54">
        <f t="shared" si="715"/>
        <v>1.9966005278818977</v>
      </c>
      <c r="LY8" s="54">
        <f t="shared" si="716"/>
        <v>2.4236629725896384</v>
      </c>
      <c r="LZ8" s="54">
        <f t="shared" si="717"/>
        <v>3.4145836879491651</v>
      </c>
      <c r="MA8" s="54">
        <f t="shared" si="718"/>
        <v>3.9627000459947528</v>
      </c>
      <c r="MB8" s="54">
        <f t="shared" si="719"/>
        <v>4.5338212799703568</v>
      </c>
      <c r="MC8" s="54">
        <f t="shared" si="720"/>
        <v>4.9377602838357735</v>
      </c>
      <c r="MD8" s="54">
        <f t="shared" si="721"/>
        <v>5.3290916340868062</v>
      </c>
      <c r="ME8" s="54">
        <f t="shared" si="722"/>
        <v>5.748144404562856</v>
      </c>
      <c r="MF8" s="54">
        <f t="shared" si="723"/>
        <v>6.8803627415370858</v>
      </c>
      <c r="MG8" s="54">
        <f t="shared" si="724"/>
        <v>7.4501418796319712</v>
      </c>
      <c r="MH8" s="54">
        <f t="shared" si="725"/>
        <v>7.927377309676694</v>
      </c>
      <c r="MI8" s="54">
        <f t="shared" si="726"/>
        <v>8.4942479697985629</v>
      </c>
      <c r="MJ8" s="54">
        <f t="shared" si="727"/>
        <v>9.0367854018448419</v>
      </c>
      <c r="MK8" s="54">
        <f t="shared" si="728"/>
        <v>9.5236252778620987</v>
      </c>
      <c r="ML8" s="54">
        <f t="shared" si="729"/>
        <v>10.531199378028615</v>
      </c>
      <c r="MM8" s="54">
        <f t="shared" si="730"/>
        <v>12.313693552130832</v>
      </c>
      <c r="MN8" s="54">
        <f t="shared" si="731"/>
        <v>13.456295775147719</v>
      </c>
      <c r="MO8" s="54">
        <f t="shared" si="732"/>
        <v>14.404629226375512</v>
      </c>
      <c r="MP8" s="54">
        <f t="shared" si="733"/>
        <v>15.078417982764323</v>
      </c>
      <c r="MQ8" s="54">
        <f t="shared" si="734"/>
        <v>15.68539337770903</v>
      </c>
      <c r="MR8" s="54">
        <f t="shared" si="735"/>
        <v>16.371105492609594</v>
      </c>
      <c r="MS8" s="54">
        <f t="shared" si="736"/>
        <v>16.937635266355432</v>
      </c>
      <c r="MT8" s="54">
        <f t="shared" si="737"/>
        <v>18.850840387468818</v>
      </c>
      <c r="MU8" s="54">
        <f t="shared" si="738"/>
        <v>19.854690660753384</v>
      </c>
      <c r="MV8" s="54">
        <f t="shared" si="739"/>
        <v>20.172271898467891</v>
      </c>
      <c r="MW8" s="54">
        <f t="shared" si="740"/>
        <v>20.458111221667519</v>
      </c>
      <c r="MX8" s="54">
        <f t="shared" si="741"/>
        <v>20.458111221667519</v>
      </c>
      <c r="MY8" s="53">
        <f t="shared" si="742"/>
        <v>1236.1442600398418</v>
      </c>
      <c r="MZ8" s="53">
        <f t="shared" si="743"/>
        <v>915.70912344979263</v>
      </c>
      <c r="NA8" s="53">
        <f t="shared" si="744"/>
        <v>1043.7545629437607</v>
      </c>
      <c r="NB8" s="53">
        <f t="shared" si="745"/>
        <v>628.28009411275582</v>
      </c>
      <c r="NC8" s="53">
        <f t="shared" si="746"/>
        <v>110.61295969791654</v>
      </c>
      <c r="ND8" s="53">
        <f t="shared" si="747"/>
        <v>841.56925354107375</v>
      </c>
      <c r="NE8" s="53">
        <f t="shared" si="748"/>
        <v>1952.7083616874834</v>
      </c>
      <c r="NF8" s="53">
        <f t="shared" si="749"/>
        <v>1080.118095164635</v>
      </c>
      <c r="NG8" s="53">
        <f t="shared" si="750"/>
        <v>1125.4515036723251</v>
      </c>
      <c r="NH8" s="53">
        <f t="shared" si="751"/>
        <v>796.00220101718924</v>
      </c>
      <c r="NI8" s="53">
        <f t="shared" si="752"/>
        <v>771.15755880468498</v>
      </c>
      <c r="NJ8" s="53">
        <f t="shared" si="753"/>
        <v>825.78538950010466</v>
      </c>
      <c r="NK8" s="53">
        <f t="shared" si="754"/>
        <v>2231.1494548414171</v>
      </c>
      <c r="NL8" s="53">
        <f t="shared" si="755"/>
        <v>1122.80676952978</v>
      </c>
      <c r="NM8" s="53">
        <f t="shared" si="756"/>
        <v>940.44013844613073</v>
      </c>
      <c r="NN8" s="53">
        <f t="shared" si="757"/>
        <v>1117.0753228361548</v>
      </c>
      <c r="NO8" s="53">
        <f t="shared" si="758"/>
        <v>1069.1242635903957</v>
      </c>
      <c r="NP8" s="53">
        <f t="shared" si="759"/>
        <v>959.36665967960789</v>
      </c>
      <c r="NQ8" s="53">
        <f t="shared" si="760"/>
        <v>1985.5255217881388</v>
      </c>
      <c r="NR8" s="53">
        <f t="shared" si="761"/>
        <v>3512.5830194858304</v>
      </c>
      <c r="NS8" s="53">
        <f t="shared" si="762"/>
        <v>2251.6119406770763</v>
      </c>
      <c r="NT8" s="53">
        <f t="shared" si="763"/>
        <v>1868.7858989894892</v>
      </c>
      <c r="NU8" s="53">
        <f t="shared" si="764"/>
        <v>1327.7681233397914</v>
      </c>
      <c r="NV8" s="53">
        <f t="shared" si="765"/>
        <v>1196.1057132780404</v>
      </c>
      <c r="NW8" s="53">
        <f t="shared" si="766"/>
        <v>1351.2642936230527</v>
      </c>
      <c r="NX8" s="53">
        <f t="shared" si="767"/>
        <v>1116.4035721435494</v>
      </c>
      <c r="NY8" s="53">
        <f t="shared" si="768"/>
        <v>3770.1620116660356</v>
      </c>
      <c r="NZ8" s="53">
        <f t="shared" si="769"/>
        <v>1978.1873485345675</v>
      </c>
      <c r="OA8" s="53">
        <f t="shared" si="770"/>
        <v>625.8255870402046</v>
      </c>
      <c r="OB8" s="53">
        <f t="shared" si="771"/>
        <v>563.27497029718893</v>
      </c>
      <c r="OC8" s="53" t="e">
        <f t="shared" si="772"/>
        <v>#VALUE!</v>
      </c>
      <c r="OD8" s="53">
        <f t="shared" si="773"/>
        <v>1236.1442600398418</v>
      </c>
      <c r="OE8" s="53">
        <f t="shared" si="774"/>
        <v>2151.8533834896343</v>
      </c>
      <c r="OF8" s="53">
        <f t="shared" si="775"/>
        <v>3195.6079464333952</v>
      </c>
      <c r="OG8" s="53">
        <f t="shared" si="776"/>
        <v>3823.8880405461509</v>
      </c>
      <c r="OH8" s="53">
        <f t="shared" si="777"/>
        <v>3934.5010002440677</v>
      </c>
      <c r="OI8" s="53">
        <f t="shared" si="778"/>
        <v>4776.0702537851412</v>
      </c>
      <c r="OJ8" s="53">
        <f t="shared" si="779"/>
        <v>6728.7786154726246</v>
      </c>
      <c r="OK8" s="53">
        <f t="shared" si="780"/>
        <v>7808.8967106372593</v>
      </c>
      <c r="OL8" s="53">
        <f t="shared" si="781"/>
        <v>8934.3482143095844</v>
      </c>
      <c r="OM8" s="53">
        <f t="shared" si="782"/>
        <v>9730.3504153267731</v>
      </c>
      <c r="ON8" s="53">
        <f t="shared" si="783"/>
        <v>10501.507974131458</v>
      </c>
      <c r="OO8" s="53">
        <f t="shared" si="784"/>
        <v>11327.293363631563</v>
      </c>
      <c r="OP8" s="53">
        <f t="shared" si="785"/>
        <v>13558.44281847298</v>
      </c>
      <c r="OQ8" s="53">
        <f t="shared" si="786"/>
        <v>14681.24958800276</v>
      </c>
      <c r="OR8" s="53">
        <f t="shared" si="787"/>
        <v>15621.689726448891</v>
      </c>
      <c r="OS8" s="53">
        <f t="shared" si="788"/>
        <v>16738.765049285044</v>
      </c>
      <c r="OT8" s="53">
        <f t="shared" si="789"/>
        <v>17807.889312875439</v>
      </c>
      <c r="OU8" s="53">
        <f t="shared" si="790"/>
        <v>18767.255972555045</v>
      </c>
      <c r="OV8" s="53">
        <f t="shared" si="791"/>
        <v>20752.781494343184</v>
      </c>
      <c r="OW8" s="53">
        <f t="shared" si="792"/>
        <v>24265.364513829016</v>
      </c>
      <c r="OX8" s="53">
        <f t="shared" si="793"/>
        <v>26516.976454506093</v>
      </c>
      <c r="OY8" s="53">
        <f t="shared" si="794"/>
        <v>28385.762353495582</v>
      </c>
      <c r="OZ8" s="53">
        <f t="shared" si="795"/>
        <v>29713.530476835374</v>
      </c>
      <c r="PA8" s="53">
        <f t="shared" si="796"/>
        <v>30909.636190113415</v>
      </c>
      <c r="PB8" s="53">
        <f t="shared" si="797"/>
        <v>32260.900483736466</v>
      </c>
      <c r="PC8" s="53">
        <f t="shared" si="798"/>
        <v>33377.304055880013</v>
      </c>
      <c r="PD8" s="53">
        <f t="shared" si="799"/>
        <v>37147.466067546047</v>
      </c>
      <c r="PE8" s="53">
        <f t="shared" si="800"/>
        <v>39125.653416080611</v>
      </c>
      <c r="PF8" s="53">
        <f t="shared" si="801"/>
        <v>39751.479003120818</v>
      </c>
      <c r="PG8" s="53">
        <f t="shared" si="802"/>
        <v>40314.75397341801</v>
      </c>
      <c r="PH8" s="53" t="e">
        <f t="shared" si="803"/>
        <v>#VALUE!</v>
      </c>
      <c r="PI8" s="111">
        <f t="shared" ref="PI8:QM8" si="1088">IF(MY8*$G8&lt;0, 0, MY8*$G8)</f>
        <v>1112.5298340358577</v>
      </c>
      <c r="PJ8" s="111">
        <f t="shared" si="1088"/>
        <v>824.13821110481342</v>
      </c>
      <c r="PK8" s="111">
        <f t="shared" si="1088"/>
        <v>939.37910664938465</v>
      </c>
      <c r="PL8" s="111">
        <f t="shared" si="1088"/>
        <v>565.4520847014802</v>
      </c>
      <c r="PM8" s="111">
        <f t="shared" si="1088"/>
        <v>99.551663728124879</v>
      </c>
      <c r="PN8" s="111">
        <f t="shared" si="1088"/>
        <v>757.41232818696642</v>
      </c>
      <c r="PO8" s="111">
        <f t="shared" si="1088"/>
        <v>1757.4375255187351</v>
      </c>
      <c r="PP8" s="111">
        <f t="shared" si="1088"/>
        <v>972.10628564817148</v>
      </c>
      <c r="PQ8" s="111">
        <f t="shared" si="1088"/>
        <v>1012.9063533050926</v>
      </c>
      <c r="PR8" s="111">
        <f t="shared" si="1088"/>
        <v>716.40198091547029</v>
      </c>
      <c r="PS8" s="111">
        <f t="shared" si="1088"/>
        <v>694.04180292421654</v>
      </c>
      <c r="PT8" s="111">
        <f t="shared" si="1088"/>
        <v>743.20685055009426</v>
      </c>
      <c r="PU8" s="111">
        <f t="shared" si="1088"/>
        <v>2008.0345093572755</v>
      </c>
      <c r="PV8" s="111">
        <f t="shared" si="1088"/>
        <v>1010.5260925768021</v>
      </c>
      <c r="PW8" s="111">
        <f t="shared" si="1088"/>
        <v>846.39612460151773</v>
      </c>
      <c r="PX8" s="111">
        <f t="shared" si="1088"/>
        <v>1005.3677905525393</v>
      </c>
      <c r="PY8" s="111">
        <f t="shared" si="1088"/>
        <v>962.21183723135618</v>
      </c>
      <c r="PZ8" s="111">
        <f t="shared" si="1088"/>
        <v>863.42999371164717</v>
      </c>
      <c r="QA8" s="111">
        <f t="shared" si="1088"/>
        <v>1786.972969609325</v>
      </c>
      <c r="QB8" s="111">
        <f t="shared" si="1088"/>
        <v>3161.3247175372476</v>
      </c>
      <c r="QC8" s="111">
        <f t="shared" si="1088"/>
        <v>2026.4507466093687</v>
      </c>
      <c r="QD8" s="111">
        <f t="shared" si="1088"/>
        <v>1681.9073090905404</v>
      </c>
      <c r="QE8" s="111">
        <f t="shared" si="1088"/>
        <v>1194.9913110058123</v>
      </c>
      <c r="QF8" s="111">
        <f t="shared" si="1088"/>
        <v>1076.4951419502363</v>
      </c>
      <c r="QG8" s="111">
        <f t="shared" si="1088"/>
        <v>1216.1378642607474</v>
      </c>
      <c r="QH8" s="111">
        <f t="shared" si="1088"/>
        <v>1004.7632149291944</v>
      </c>
      <c r="QI8" s="111">
        <f t="shared" si="1088"/>
        <v>3393.1458104994322</v>
      </c>
      <c r="QJ8" s="111">
        <f t="shared" si="1088"/>
        <v>1780.3686136811107</v>
      </c>
      <c r="QK8" s="111">
        <f t="shared" si="1088"/>
        <v>563.24302833618412</v>
      </c>
      <c r="QL8" s="111">
        <f t="shared" si="1088"/>
        <v>506.94747326747006</v>
      </c>
      <c r="QM8" s="111" t="e">
        <f t="shared" si="1088"/>
        <v>#VALUE!</v>
      </c>
      <c r="QN8" s="54">
        <f t="shared" si="808"/>
        <v>1112.5298340358577</v>
      </c>
      <c r="QO8" s="53">
        <f t="shared" si="809"/>
        <v>1936.668045140671</v>
      </c>
      <c r="QP8" s="53">
        <f t="shared" si="810"/>
        <v>2876.0471517900555</v>
      </c>
      <c r="QQ8" s="53">
        <f t="shared" si="811"/>
        <v>3441.4992364915356</v>
      </c>
      <c r="QR8" s="53">
        <f t="shared" si="812"/>
        <v>3541.0509002196604</v>
      </c>
      <c r="QS8" s="53">
        <f t="shared" si="813"/>
        <v>4298.4632284066265</v>
      </c>
      <c r="QT8" s="53">
        <f t="shared" si="814"/>
        <v>6055.9007539253616</v>
      </c>
      <c r="QU8" s="53">
        <f t="shared" si="815"/>
        <v>7028.0070395735329</v>
      </c>
      <c r="QV8" s="53">
        <f t="shared" si="816"/>
        <v>8040.913392878625</v>
      </c>
      <c r="QW8" s="53">
        <f t="shared" si="817"/>
        <v>8757.3153737940956</v>
      </c>
      <c r="QX8" s="53">
        <f t="shared" si="818"/>
        <v>9451.357176718313</v>
      </c>
      <c r="QY8" s="53">
        <f t="shared" si="819"/>
        <v>10194.564027268407</v>
      </c>
      <c r="QZ8" s="53">
        <f t="shared" si="820"/>
        <v>12202.598536625683</v>
      </c>
      <c r="RA8" s="53">
        <f t="shared" si="821"/>
        <v>13213.124629202484</v>
      </c>
      <c r="RB8" s="53">
        <f t="shared" si="822"/>
        <v>14059.520753804001</v>
      </c>
      <c r="RC8" s="53">
        <f t="shared" si="823"/>
        <v>15064.888544356541</v>
      </c>
      <c r="RD8" s="53">
        <f t="shared" si="824"/>
        <v>16027.100381587898</v>
      </c>
      <c r="RE8" s="53">
        <f t="shared" si="825"/>
        <v>16890.530375299546</v>
      </c>
      <c r="RF8" s="53">
        <f t="shared" si="826"/>
        <v>18677.50334490887</v>
      </c>
      <c r="RG8" s="53">
        <f t="shared" si="827"/>
        <v>21838.828062446119</v>
      </c>
      <c r="RH8" s="53">
        <f t="shared" si="828"/>
        <v>23865.278809055486</v>
      </c>
      <c r="RI8" s="53">
        <f t="shared" si="829"/>
        <v>25547.186118146026</v>
      </c>
      <c r="RJ8" s="53">
        <f t="shared" si="830"/>
        <v>26742.177429151838</v>
      </c>
      <c r="RK8" s="53">
        <f t="shared" si="831"/>
        <v>27818.672571102074</v>
      </c>
      <c r="RL8" s="53">
        <f t="shared" si="832"/>
        <v>29034.810435362822</v>
      </c>
      <c r="RM8" s="53">
        <f t="shared" si="833"/>
        <v>30039.573650292015</v>
      </c>
      <c r="RN8" s="53">
        <f t="shared" si="834"/>
        <v>33432.71946079145</v>
      </c>
      <c r="RO8" s="53">
        <f t="shared" si="835"/>
        <v>35213.088074472558</v>
      </c>
      <c r="RP8" s="53">
        <f t="shared" si="836"/>
        <v>35776.331102808741</v>
      </c>
      <c r="RQ8" s="53">
        <f t="shared" si="837"/>
        <v>36283.278576076213</v>
      </c>
      <c r="RR8" s="53" t="e">
        <f t="shared" si="838"/>
        <v>#VALUE!</v>
      </c>
      <c r="RS8" s="111">
        <f t="shared" si="839"/>
        <v>-2255.7252204665115</v>
      </c>
      <c r="RT8" s="111">
        <f t="shared" si="840"/>
        <v>-4937.1127990536406</v>
      </c>
      <c r="RU8" s="111">
        <f t="shared" si="841"/>
        <v>-6665.2933523568627</v>
      </c>
      <c r="RV8" s="111">
        <f t="shared" si="842"/>
        <v>-8929.2574661150957</v>
      </c>
      <c r="RW8" s="111">
        <f t="shared" si="843"/>
        <v>-11855.808427386972</v>
      </c>
      <c r="RX8" s="111">
        <f t="shared" si="844"/>
        <v>-14212.597852754507</v>
      </c>
      <c r="RY8" s="111">
        <f t="shared" si="845"/>
        <v>-15723.023351524869</v>
      </c>
      <c r="RZ8" s="111">
        <f t="shared" si="846"/>
        <v>-17893.80225663499</v>
      </c>
      <c r="SA8" s="111">
        <f t="shared" si="847"/>
        <v>-20034.025178803833</v>
      </c>
      <c r="SB8" s="111">
        <f t="shared" si="848"/>
        <v>-22579.339771348077</v>
      </c>
      <c r="SC8" s="111">
        <f t="shared" si="849"/>
        <v>-24919.595861196369</v>
      </c>
      <c r="SD8" s="111">
        <f t="shared" si="850"/>
        <v>-26907.461995835849</v>
      </c>
      <c r="SE8" s="111">
        <f t="shared" si="851"/>
        <v>-28083.289016099425</v>
      </c>
      <c r="SF8" s="111">
        <f t="shared" si="852"/>
        <v>-29461.683479209827</v>
      </c>
      <c r="SG8" s="111">
        <f t="shared" si="853"/>
        <v>-31864.711026409259</v>
      </c>
      <c r="SH8" s="111">
        <f t="shared" si="854"/>
        <v>-34227.598290359092</v>
      </c>
      <c r="SI8" s="111">
        <f t="shared" si="855"/>
        <v>-36885.645991634839</v>
      </c>
      <c r="SJ8" s="111">
        <f t="shared" si="856"/>
        <v>-39544.132323160164</v>
      </c>
      <c r="SK8" s="111">
        <f t="shared" si="857"/>
        <v>-41035.266462555577</v>
      </c>
      <c r="SL8" s="111">
        <f t="shared" si="858"/>
        <v>-41127.463050705534</v>
      </c>
      <c r="SM8" s="111">
        <f t="shared" si="859"/>
        <v>-42602.44045990186</v>
      </c>
      <c r="SN8" s="111">
        <f t="shared" si="860"/>
        <v>-44635.038268702308</v>
      </c>
      <c r="SO8" s="111">
        <f t="shared" si="861"/>
        <v>-47345.092051298387</v>
      </c>
      <c r="SP8" s="111">
        <f t="shared" si="862"/>
        <v>-50456.378741101711</v>
      </c>
      <c r="SQ8" s="111">
        <f t="shared" si="863"/>
        <v>-53346.070030869399</v>
      </c>
      <c r="SR8" s="111">
        <f t="shared" si="864"/>
        <v>-56602.846057646369</v>
      </c>
      <c r="SS8" s="111">
        <f t="shared" si="865"/>
        <v>-57661.779464564002</v>
      </c>
      <c r="ST8" s="111">
        <f t="shared" si="866"/>
        <v>-60571.152833702799</v>
      </c>
      <c r="SU8" s="111">
        <f t="shared" si="867"/>
        <v>-64294.034850390315</v>
      </c>
      <c r="SV8" s="111">
        <f t="shared" si="868"/>
        <v>-67671.644301293447</v>
      </c>
      <c r="SW8" s="111" t="e">
        <f t="shared" si="869"/>
        <v>#VALUE!</v>
      </c>
      <c r="SX8" s="111">
        <f t="shared" si="870"/>
        <v>2506.3613560739018</v>
      </c>
      <c r="SY8" s="111">
        <f t="shared" si="871"/>
        <v>5485.6808878373795</v>
      </c>
      <c r="SZ8" s="111">
        <f t="shared" si="872"/>
        <v>7405.8815026187358</v>
      </c>
      <c r="TA8" s="111">
        <f t="shared" si="873"/>
        <v>9921.3971845723299</v>
      </c>
      <c r="TB8" s="111">
        <f t="shared" si="874"/>
        <v>13173.120474874413</v>
      </c>
      <c r="TC8" s="111">
        <f t="shared" si="875"/>
        <v>15791.775391949453</v>
      </c>
      <c r="TD8" s="111">
        <f t="shared" si="876"/>
        <v>17470.025946138747</v>
      </c>
      <c r="TE8" s="111">
        <f t="shared" si="877"/>
        <v>19882.002507372214</v>
      </c>
      <c r="TF8" s="111">
        <f t="shared" si="878"/>
        <v>22260.027976448702</v>
      </c>
      <c r="TG8" s="111">
        <f t="shared" si="879"/>
        <v>25088.15530149786</v>
      </c>
      <c r="TH8" s="111">
        <f t="shared" si="880"/>
        <v>27688.439845773741</v>
      </c>
      <c r="TI8" s="111">
        <f t="shared" si="881"/>
        <v>29897.179995373164</v>
      </c>
      <c r="TJ8" s="111">
        <f t="shared" si="882"/>
        <v>31203.654462332692</v>
      </c>
      <c r="TK8" s="111">
        <f t="shared" si="883"/>
        <v>32735.203865788691</v>
      </c>
      <c r="TL8" s="111">
        <f t="shared" si="884"/>
        <v>35405.234473788063</v>
      </c>
      <c r="TM8" s="111">
        <f t="shared" si="885"/>
        <v>38030.664767065653</v>
      </c>
      <c r="TN8" s="111">
        <f t="shared" si="886"/>
        <v>40984.051101816483</v>
      </c>
      <c r="TO8" s="111">
        <f t="shared" si="887"/>
        <v>43937.924803511283</v>
      </c>
      <c r="TP8" s="111">
        <f t="shared" si="888"/>
        <v>45594.740513950637</v>
      </c>
      <c r="TQ8" s="111">
        <f t="shared" si="889"/>
        <v>45697.181167450588</v>
      </c>
      <c r="TR8" s="111">
        <f t="shared" si="890"/>
        <v>47336.044955446494</v>
      </c>
      <c r="TS8" s="111">
        <f t="shared" si="891"/>
        <v>49594.48696522478</v>
      </c>
      <c r="TT8" s="111">
        <f t="shared" si="892"/>
        <v>52605.657834775993</v>
      </c>
      <c r="TU8" s="111">
        <f t="shared" si="893"/>
        <v>56062.643045668563</v>
      </c>
      <c r="TV8" s="111">
        <f t="shared" si="894"/>
        <v>59273.411145410435</v>
      </c>
      <c r="TW8" s="111">
        <f t="shared" si="895"/>
        <v>62892.051175162618</v>
      </c>
      <c r="TX8" s="111">
        <f t="shared" si="896"/>
        <v>64068.643849515545</v>
      </c>
      <c r="TY8" s="111">
        <f t="shared" si="897"/>
        <v>67301.280926336418</v>
      </c>
      <c r="TZ8" s="111">
        <f t="shared" si="898"/>
        <v>71437.816500433648</v>
      </c>
      <c r="UA8" s="111">
        <f t="shared" si="899"/>
        <v>75190.715890326042</v>
      </c>
      <c r="UB8" s="111">
        <f t="shared" si="900"/>
        <v>75190.715890326042</v>
      </c>
      <c r="UC8" s="112">
        <f t="shared" si="901"/>
        <v>374.25056161137439</v>
      </c>
      <c r="UD8" s="112">
        <f t="shared" si="902"/>
        <v>763.7534271327014</v>
      </c>
      <c r="UE8" s="112">
        <f t="shared" si="903"/>
        <v>1060.1489449052131</v>
      </c>
      <c r="UF8" s="112">
        <f t="shared" si="904"/>
        <v>1374.528522511848</v>
      </c>
      <c r="UG8" s="112">
        <f t="shared" si="905"/>
        <v>1710.7621475118478</v>
      </c>
      <c r="UH8" s="112">
        <f t="shared" si="906"/>
        <v>2056.7845645734592</v>
      </c>
      <c r="UI8" s="112">
        <f t="shared" si="907"/>
        <v>2419.8804561611373</v>
      </c>
      <c r="UJ8" s="112">
        <f t="shared" si="908"/>
        <v>2769.0899218009476</v>
      </c>
      <c r="UK8" s="112">
        <f t="shared" si="909"/>
        <v>3119.4376190758289</v>
      </c>
      <c r="UL8" s="112">
        <f t="shared" si="910"/>
        <v>3481.8505716824639</v>
      </c>
      <c r="UM8" s="112">
        <f t="shared" si="911"/>
        <v>3818.9947819905206</v>
      </c>
      <c r="UN8" s="112">
        <f t="shared" si="912"/>
        <v>4122.4473359004724</v>
      </c>
      <c r="UO8" s="112">
        <f t="shared" si="913"/>
        <v>4476.2097280805674</v>
      </c>
      <c r="UP8" s="112">
        <f t="shared" si="914"/>
        <v>4741.6453453791455</v>
      </c>
      <c r="UQ8" s="112">
        <f t="shared" si="915"/>
        <v>5102.6924200236954</v>
      </c>
      <c r="UR8" s="112">
        <f t="shared" si="916"/>
        <v>5476.9429816350694</v>
      </c>
      <c r="US8" s="112">
        <f t="shared" si="917"/>
        <v>5879.1940414691926</v>
      </c>
      <c r="UT8" s="112">
        <f t="shared" si="918"/>
        <v>6270.5180776066336</v>
      </c>
      <c r="UU8" s="112">
        <f t="shared" si="919"/>
        <v>6634.7522008293836</v>
      </c>
      <c r="UV8" s="112">
        <f t="shared" si="920"/>
        <v>6996.2545681279607</v>
      </c>
      <c r="UW8" s="112">
        <f t="shared" si="921"/>
        <v>7385.3021409952598</v>
      </c>
      <c r="UX8" s="112">
        <f t="shared" si="922"/>
        <v>7798.0249318720371</v>
      </c>
      <c r="UY8" s="112">
        <f t="shared" si="923"/>
        <v>8231.918831161136</v>
      </c>
      <c r="UZ8" s="112">
        <f t="shared" si="924"/>
        <v>8697.2279235781971</v>
      </c>
      <c r="VA8" s="112">
        <f t="shared" si="925"/>
        <v>9153.4311629146905</v>
      </c>
      <c r="VB8" s="112">
        <f t="shared" si="926"/>
        <v>9626.9355231042628</v>
      </c>
      <c r="VC8" s="112">
        <f t="shared" si="927"/>
        <v>10121.61099170616</v>
      </c>
      <c r="VD8" s="112">
        <f t="shared" si="928"/>
        <v>10642.693434241704</v>
      </c>
      <c r="VE8" s="112">
        <f t="shared" si="929"/>
        <v>11118.929550355448</v>
      </c>
      <c r="VF8" s="112">
        <f t="shared" si="930"/>
        <v>11550.546986374406</v>
      </c>
      <c r="VG8" s="112">
        <f t="shared" si="931"/>
        <v>11550.546986374406</v>
      </c>
      <c r="VH8" s="111">
        <f t="shared" si="932"/>
        <v>1393.8315220380441</v>
      </c>
      <c r="VI8" s="111">
        <f t="shared" si="933"/>
        <v>3549.0128426967085</v>
      </c>
      <c r="VJ8" s="111">
        <f t="shared" si="934"/>
        <v>4529.8343508286798</v>
      </c>
      <c r="VK8" s="111">
        <f t="shared" si="935"/>
        <v>6479.8979480807939</v>
      </c>
      <c r="VL8" s="111">
        <f t="shared" si="936"/>
        <v>9632.0695746547535</v>
      </c>
      <c r="VM8" s="111">
        <f t="shared" si="937"/>
        <v>11493.312163542827</v>
      </c>
      <c r="VN8" s="111">
        <f t="shared" si="938"/>
        <v>11414.125192213385</v>
      </c>
      <c r="VO8" s="111">
        <f t="shared" si="939"/>
        <v>12853.995467798681</v>
      </c>
      <c r="VP8" s="111">
        <f t="shared" si="940"/>
        <v>14219.114583570077</v>
      </c>
      <c r="VQ8" s="111">
        <f t="shared" si="941"/>
        <v>16330.839927703764</v>
      </c>
      <c r="VR8" s="111">
        <f t="shared" si="942"/>
        <v>18237.082669055428</v>
      </c>
      <c r="VS8" s="111">
        <f t="shared" si="943"/>
        <v>19702.615968104757</v>
      </c>
      <c r="VT8" s="111">
        <f t="shared" si="944"/>
        <v>19001.055925707009</v>
      </c>
      <c r="VU8" s="111">
        <f t="shared" si="945"/>
        <v>19522.079236586207</v>
      </c>
      <c r="VV8" s="111">
        <f t="shared" si="946"/>
        <v>21345.713719984062</v>
      </c>
      <c r="VW8" s="111">
        <f t="shared" si="947"/>
        <v>22965.776222709112</v>
      </c>
      <c r="VX8" s="111">
        <f t="shared" si="948"/>
        <v>24956.950720228586</v>
      </c>
      <c r="VY8" s="111">
        <f t="shared" si="949"/>
        <v>27047.394428211737</v>
      </c>
      <c r="VZ8" s="111">
        <f t="shared" si="950"/>
        <v>26917.237169041768</v>
      </c>
      <c r="WA8" s="111">
        <f t="shared" si="951"/>
        <v>23858.353105004469</v>
      </c>
      <c r="WB8" s="111">
        <f t="shared" si="952"/>
        <v>23470.766146391008</v>
      </c>
      <c r="WC8" s="111">
        <f t="shared" si="953"/>
        <v>24047.300847078754</v>
      </c>
      <c r="WD8" s="111">
        <f t="shared" si="954"/>
        <v>25863.480405624156</v>
      </c>
      <c r="WE8" s="111">
        <f t="shared" si="955"/>
        <v>28243.970474566489</v>
      </c>
      <c r="WF8" s="111">
        <f t="shared" si="956"/>
        <v>30238.600710047613</v>
      </c>
      <c r="WG8" s="111">
        <f t="shared" si="957"/>
        <v>32852.477524870599</v>
      </c>
      <c r="WH8" s="111">
        <f t="shared" si="958"/>
        <v>30635.924388724095</v>
      </c>
      <c r="WI8" s="111">
        <f t="shared" si="959"/>
        <v>32088.19285186386</v>
      </c>
      <c r="WJ8" s="111">
        <f t="shared" si="960"/>
        <v>35661.485397624907</v>
      </c>
      <c r="WK8" s="111">
        <f t="shared" si="961"/>
        <v>38907.43731424983</v>
      </c>
      <c r="WL8" s="111" t="e">
        <f t="shared" si="962"/>
        <v>#VALUE!</v>
      </c>
      <c r="WM8" s="111">
        <f t="shared" si="963"/>
        <v>1486.7803956472321</v>
      </c>
      <c r="WN8" s="111">
        <f t="shared" si="964"/>
        <v>2700.4214722733723</v>
      </c>
      <c r="WO8" s="111">
        <f t="shared" si="965"/>
        <v>3936.1960966952684</v>
      </c>
      <c r="WP8" s="111">
        <f t="shared" si="966"/>
        <v>4816.0277590033838</v>
      </c>
      <c r="WQ8" s="111">
        <f t="shared" si="967"/>
        <v>5251.813047731508</v>
      </c>
      <c r="WR8" s="111">
        <f t="shared" si="968"/>
        <v>6355.2477929800862</v>
      </c>
      <c r="WS8" s="111">
        <f t="shared" si="969"/>
        <v>8475.7812100864994</v>
      </c>
      <c r="WT8" s="111">
        <f t="shared" si="970"/>
        <v>9797.0969613744801</v>
      </c>
      <c r="WU8" s="111">
        <f t="shared" si="971"/>
        <v>11160.351011954453</v>
      </c>
      <c r="WV8" s="111">
        <f t="shared" si="972"/>
        <v>12239.16594547656</v>
      </c>
      <c r="WW8" s="111">
        <f t="shared" si="973"/>
        <v>13270.351958708834</v>
      </c>
      <c r="WX8" s="111">
        <f t="shared" si="974"/>
        <v>14317.01136316888</v>
      </c>
      <c r="WY8" s="111">
        <f t="shared" si="975"/>
        <v>16678.808264706251</v>
      </c>
      <c r="WZ8" s="111">
        <f t="shared" si="976"/>
        <v>17954.769974581628</v>
      </c>
      <c r="XA8" s="111">
        <f t="shared" si="977"/>
        <v>19162.213173827695</v>
      </c>
      <c r="XB8" s="111">
        <f t="shared" si="978"/>
        <v>20541.831525991613</v>
      </c>
      <c r="XC8" s="111">
        <f t="shared" si="979"/>
        <v>21906.29442305709</v>
      </c>
      <c r="XD8" s="111">
        <f t="shared" si="980"/>
        <v>23161.04845290618</v>
      </c>
      <c r="XE8" s="111">
        <f t="shared" si="981"/>
        <v>25312.255545738255</v>
      </c>
      <c r="XF8" s="111">
        <f t="shared" si="982"/>
        <v>28835.082630574077</v>
      </c>
      <c r="XG8" s="111">
        <f t="shared" si="983"/>
        <v>31250.580950050746</v>
      </c>
      <c r="XH8" s="111">
        <f t="shared" si="984"/>
        <v>33345.211050018064</v>
      </c>
      <c r="XI8" s="111">
        <f t="shared" si="985"/>
        <v>34974.096260312974</v>
      </c>
      <c r="XJ8" s="111">
        <f t="shared" si="986"/>
        <v>36515.900494680274</v>
      </c>
      <c r="XK8" s="111">
        <f t="shared" si="987"/>
        <v>38188.241598277513</v>
      </c>
      <c r="XL8" s="111">
        <f t="shared" si="988"/>
        <v>39666.509173396276</v>
      </c>
      <c r="XM8" s="111">
        <f t="shared" si="989"/>
        <v>43554.330452497612</v>
      </c>
      <c r="XN8" s="111">
        <f t="shared" si="990"/>
        <v>45855.781508714266</v>
      </c>
      <c r="XO8" s="111">
        <f t="shared" si="991"/>
        <v>46895.260653164187</v>
      </c>
      <c r="XP8" s="111">
        <f t="shared" si="992"/>
        <v>47833.82556245062</v>
      </c>
      <c r="XQ8" s="111" t="e">
        <f t="shared" si="993"/>
        <v>#VALUE!</v>
      </c>
      <c r="XR8" s="111">
        <f t="shared" si="994"/>
        <v>0</v>
      </c>
      <c r="XS8" s="111">
        <f t="shared" si="995"/>
        <v>0</v>
      </c>
      <c r="XT8" s="111">
        <f t="shared" si="996"/>
        <v>0</v>
      </c>
      <c r="XU8" s="111">
        <f t="shared" si="997"/>
        <v>0</v>
      </c>
      <c r="XV8" s="111">
        <f t="shared" si="998"/>
        <v>0</v>
      </c>
      <c r="XW8" s="111">
        <f t="shared" si="999"/>
        <v>0</v>
      </c>
      <c r="XX8" s="111">
        <f t="shared" si="1000"/>
        <v>0</v>
      </c>
      <c r="XY8" s="111">
        <f t="shared" si="1001"/>
        <v>0</v>
      </c>
      <c r="XZ8" s="111">
        <f t="shared" si="1002"/>
        <v>0</v>
      </c>
      <c r="YA8" s="111">
        <f t="shared" si="1003"/>
        <v>0</v>
      </c>
      <c r="YB8" s="111">
        <f t="shared" si="1004"/>
        <v>0</v>
      </c>
      <c r="YC8" s="111">
        <f t="shared" si="1005"/>
        <v>0</v>
      </c>
      <c r="YD8" s="111">
        <f t="shared" si="1006"/>
        <v>0</v>
      </c>
      <c r="YE8" s="111">
        <f t="shared" si="1007"/>
        <v>0</v>
      </c>
      <c r="YF8" s="111">
        <f t="shared" si="1008"/>
        <v>0</v>
      </c>
      <c r="YG8" s="111">
        <f t="shared" si="1009"/>
        <v>0</v>
      </c>
      <c r="YH8" s="111">
        <f t="shared" si="1010"/>
        <v>0</v>
      </c>
      <c r="YI8" s="111">
        <f t="shared" si="1011"/>
        <v>0</v>
      </c>
      <c r="YJ8" s="111">
        <f t="shared" si="1012"/>
        <v>0</v>
      </c>
      <c r="YK8" s="111">
        <f t="shared" si="1013"/>
        <v>0</v>
      </c>
      <c r="YL8" s="111">
        <f t="shared" si="1014"/>
        <v>0</v>
      </c>
      <c r="YM8" s="111">
        <f t="shared" si="1015"/>
        <v>0</v>
      </c>
      <c r="YN8" s="111">
        <f t="shared" si="1016"/>
        <v>0</v>
      </c>
      <c r="YO8" s="111">
        <f t="shared" si="1017"/>
        <v>0</v>
      </c>
      <c r="YP8" s="111">
        <f t="shared" si="1018"/>
        <v>0</v>
      </c>
      <c r="YQ8" s="111">
        <f t="shared" si="1019"/>
        <v>0</v>
      </c>
      <c r="YR8" s="111">
        <f t="shared" si="1020"/>
        <v>0</v>
      </c>
      <c r="YS8" s="111">
        <f t="shared" si="1021"/>
        <v>0</v>
      </c>
      <c r="YT8" s="111">
        <f t="shared" si="1022"/>
        <v>0</v>
      </c>
      <c r="YU8" s="111">
        <f t="shared" si="1023"/>
        <v>0</v>
      </c>
      <c r="YV8" s="111" t="e">
        <f t="shared" si="1024"/>
        <v>#VALUE!</v>
      </c>
      <c r="YW8" s="111">
        <f t="shared" si="1025"/>
        <v>374.25056161137445</v>
      </c>
      <c r="YX8" s="111">
        <f t="shared" si="1026"/>
        <v>763.75342713270129</v>
      </c>
      <c r="YY8" s="111">
        <f t="shared" si="1027"/>
        <v>1060.1489449052128</v>
      </c>
      <c r="YZ8" s="111">
        <f t="shared" si="1028"/>
        <v>1374.5285225118482</v>
      </c>
      <c r="ZA8" s="111">
        <f t="shared" si="1029"/>
        <v>1710.7621475118476</v>
      </c>
      <c r="ZB8" s="111">
        <f t="shared" si="1030"/>
        <v>2056.7845645734596</v>
      </c>
      <c r="ZC8" s="111">
        <f t="shared" si="1031"/>
        <v>2419.8804561611378</v>
      </c>
      <c r="ZD8" s="111">
        <f t="shared" si="1032"/>
        <v>2769.0899218009472</v>
      </c>
      <c r="ZE8" s="111">
        <f t="shared" si="1033"/>
        <v>3119.4376190758285</v>
      </c>
      <c r="ZF8" s="111">
        <f t="shared" si="1034"/>
        <v>3481.8505716824639</v>
      </c>
      <c r="ZG8" s="111">
        <f t="shared" si="1035"/>
        <v>3818.994781990521</v>
      </c>
      <c r="ZH8" s="111">
        <f t="shared" si="1036"/>
        <v>4122.4473359004733</v>
      </c>
      <c r="ZI8" s="111">
        <f t="shared" si="1037"/>
        <v>4476.2097280805683</v>
      </c>
      <c r="ZJ8" s="111">
        <f t="shared" si="1038"/>
        <v>4741.6453453791437</v>
      </c>
      <c r="ZK8" s="111">
        <f t="shared" si="1039"/>
        <v>5102.6924200236936</v>
      </c>
      <c r="ZL8" s="111">
        <f t="shared" si="1040"/>
        <v>5476.9429816350712</v>
      </c>
      <c r="ZM8" s="111">
        <f t="shared" si="1041"/>
        <v>5879.1940414691926</v>
      </c>
      <c r="ZN8" s="111">
        <f t="shared" si="1042"/>
        <v>6270.5180776066336</v>
      </c>
      <c r="ZO8" s="111">
        <f t="shared" si="1043"/>
        <v>6634.7522008293854</v>
      </c>
      <c r="ZP8" s="111">
        <f t="shared" si="1044"/>
        <v>6996.2545681279589</v>
      </c>
      <c r="ZQ8" s="111">
        <f t="shared" si="1045"/>
        <v>7385.3021409952598</v>
      </c>
      <c r="ZR8" s="111">
        <f t="shared" si="1046"/>
        <v>7798.024931872038</v>
      </c>
      <c r="ZS8" s="111">
        <f t="shared" si="1047"/>
        <v>8231.918831161136</v>
      </c>
      <c r="ZT8" s="111">
        <f t="shared" si="1048"/>
        <v>8697.2279235782007</v>
      </c>
      <c r="ZU8" s="111">
        <f t="shared" si="1049"/>
        <v>9153.4311629146905</v>
      </c>
      <c r="ZV8" s="111">
        <f t="shared" si="1050"/>
        <v>9626.9355231042609</v>
      </c>
      <c r="ZW8" s="111">
        <f t="shared" si="1051"/>
        <v>10121.610991706162</v>
      </c>
      <c r="ZX8" s="111">
        <f t="shared" si="1052"/>
        <v>10642.693434241708</v>
      </c>
      <c r="ZY8" s="111">
        <f t="shared" si="1053"/>
        <v>11118.929550355446</v>
      </c>
      <c r="ZZ8" s="111">
        <f t="shared" si="1054"/>
        <v>11550.546986374407</v>
      </c>
      <c r="AAA8" s="111" t="e">
        <f t="shared" si="1055"/>
        <v>#VALUE!</v>
      </c>
      <c r="AAB8" s="111">
        <f t="shared" si="1056"/>
        <v>-2255.7252204665115</v>
      </c>
      <c r="AAC8" s="111">
        <f t="shared" si="1057"/>
        <v>-2681.3875785871292</v>
      </c>
      <c r="AAD8" s="111">
        <f t="shared" si="1058"/>
        <v>-1728.180553303222</v>
      </c>
      <c r="AAE8" s="111">
        <f t="shared" si="1059"/>
        <v>-2263.964113758233</v>
      </c>
      <c r="AAF8" s="111">
        <f t="shared" si="1060"/>
        <v>-2926.5509612718761</v>
      </c>
      <c r="AAG8" s="111">
        <f t="shared" si="1061"/>
        <v>-2356.7894253675349</v>
      </c>
      <c r="AAH8" s="111">
        <f t="shared" si="1062"/>
        <v>-1510.4254987703625</v>
      </c>
      <c r="AAI8" s="111">
        <f t="shared" si="1063"/>
        <v>-2170.7789051101208</v>
      </c>
      <c r="AAJ8" s="111">
        <f t="shared" si="1064"/>
        <v>-2140.2229221688431</v>
      </c>
      <c r="AAK8" s="111">
        <f t="shared" si="1065"/>
        <v>-2545.3145925442441</v>
      </c>
      <c r="AAL8" s="111">
        <f t="shared" si="1066"/>
        <v>-2340.2560898482916</v>
      </c>
      <c r="AAM8" s="111">
        <f t="shared" si="1067"/>
        <v>-1987.8661346394802</v>
      </c>
      <c r="AAN8" s="111">
        <f t="shared" si="1068"/>
        <v>-1175.8270202635758</v>
      </c>
      <c r="AAO8" s="111">
        <f t="shared" si="1069"/>
        <v>-1378.3944631104023</v>
      </c>
      <c r="AAP8" s="111">
        <f t="shared" si="1070"/>
        <v>-2403.0275471994319</v>
      </c>
      <c r="AAQ8" s="111">
        <f t="shared" si="1071"/>
        <v>-2362.8872639498331</v>
      </c>
      <c r="AAR8" s="111">
        <f t="shared" si="1072"/>
        <v>-2658.0477012757474</v>
      </c>
      <c r="AAS8" s="111">
        <f t="shared" si="1073"/>
        <v>-2658.4863315253242</v>
      </c>
      <c r="AAT8" s="111">
        <f t="shared" si="1074"/>
        <v>-1491.1341393954135</v>
      </c>
      <c r="AAU8" s="111">
        <f t="shared" si="1075"/>
        <v>-92.196588149956369</v>
      </c>
      <c r="AAV8" s="111">
        <f t="shared" si="1076"/>
        <v>-1474.9774091963263</v>
      </c>
      <c r="AAW8" s="111">
        <f t="shared" si="1077"/>
        <v>-2032.5978088004485</v>
      </c>
      <c r="AAX8" s="111">
        <f t="shared" si="1078"/>
        <v>-2710.0537825960782</v>
      </c>
      <c r="AAY8" s="111">
        <f t="shared" si="1079"/>
        <v>-3111.2866898033244</v>
      </c>
      <c r="AAZ8" s="111">
        <f t="shared" si="1080"/>
        <v>-2889.6912897676884</v>
      </c>
      <c r="ABA8" s="111">
        <f t="shared" si="1081"/>
        <v>-3256.77602677697</v>
      </c>
      <c r="ABB8" s="111">
        <f t="shared" si="1082"/>
        <v>-1058.933406917633</v>
      </c>
      <c r="ABC8" s="111">
        <f t="shared" si="1083"/>
        <v>-2909.373369138797</v>
      </c>
      <c r="ABD8" s="111">
        <f t="shared" si="1084"/>
        <v>-3722.8820166875157</v>
      </c>
      <c r="ABE8" s="111">
        <f t="shared" si="1085"/>
        <v>-3377.6094509031318</v>
      </c>
      <c r="ABF8" s="111" t="e">
        <f t="shared" si="1086"/>
        <v>#VALUE!</v>
      </c>
    </row>
    <row r="9" spans="1:734" ht="60" hidden="1" customHeight="1">
      <c r="A9" s="92">
        <v>6</v>
      </c>
      <c r="B9" s="59" t="s">
        <v>9</v>
      </c>
      <c r="C9" s="100" t="s">
        <v>11</v>
      </c>
      <c r="D9" s="101" t="s">
        <v>114</v>
      </c>
      <c r="E9" s="59">
        <v>3108004849</v>
      </c>
      <c r="F9" s="46" t="s">
        <v>116</v>
      </c>
      <c r="G9" s="47">
        <v>0.9</v>
      </c>
      <c r="H9" s="48">
        <v>3508.41</v>
      </c>
      <c r="I9" s="48">
        <v>20</v>
      </c>
      <c r="J9" s="49">
        <v>1.2</v>
      </c>
      <c r="K9" s="50">
        <v>30</v>
      </c>
      <c r="L9" s="49">
        <v>38.590000000000003</v>
      </c>
      <c r="M9" s="49">
        <v>76.8</v>
      </c>
      <c r="N9" s="49">
        <v>0</v>
      </c>
      <c r="O9" s="49">
        <f t="shared" si="550"/>
        <v>1.2863333333333336</v>
      </c>
      <c r="P9" s="49">
        <f t="shared" si="551"/>
        <v>2.56</v>
      </c>
      <c r="Q9" s="49">
        <f t="shared" si="552"/>
        <v>0</v>
      </c>
      <c r="R9" s="51">
        <v>30</v>
      </c>
      <c r="S9" s="52">
        <f t="shared" si="553"/>
        <v>38.590000000000003</v>
      </c>
      <c r="T9" s="52">
        <f t="shared" si="554"/>
        <v>76.8</v>
      </c>
      <c r="U9" s="52">
        <f t="shared" si="555"/>
        <v>0</v>
      </c>
      <c r="V9" s="130">
        <f>$O9*($I9-(метеостанция!B$15))/($I9-$J9)</f>
        <v>1.3299523492907803</v>
      </c>
      <c r="W9" s="130">
        <f>$O9*($I9-(метеостанция!C$15))/($I9-$J9)</f>
        <v>1.1606079343971631</v>
      </c>
      <c r="X9" s="130">
        <f>$O9*($I9-(метеостанция!D$15))/($I9-$J9)</f>
        <v>0.84928789893617029</v>
      </c>
      <c r="Y9" s="130">
        <f>$O9*($I9-(метеостанция!E$15))/($I9-$J9)</f>
        <v>0.92711790780141867</v>
      </c>
      <c r="Z9" s="130">
        <f>$O9*($I9-(метеостанция!F$15))/($I9-$J9)</f>
        <v>1.0793568262411348</v>
      </c>
      <c r="AA9" s="130">
        <f>$O9*($I9-(метеостанция!G$15))/($I9-$J9)</f>
        <v>1.1973847517730498</v>
      </c>
      <c r="AB9" s="130">
        <f>$O9*($I9-(метеостанция!H$15))/($I9-$J9)</f>
        <v>1.2333062943262412</v>
      </c>
      <c r="AC9" s="130">
        <f>$O9*($I9-(метеостанция!I$15))/($I9-$J9)</f>
        <v>1.2059375000000001</v>
      </c>
      <c r="AD9" s="130">
        <f>$O9*($I9-(метеостанция!J$15))/($I9-$J9)</f>
        <v>1.2461354166666667</v>
      </c>
      <c r="AE9" s="130">
        <f>$O9*($I9-(метеостанция!K$15))/($I9-$J9)</f>
        <v>1.1862661790780142</v>
      </c>
      <c r="AF9" s="130">
        <f>$O9*($I9-(метеостанция!L$15))/($I9-$J9)</f>
        <v>1.0930412234042555</v>
      </c>
      <c r="AG9" s="130">
        <f>$O9*($I9-(метеостанция!M$15))/($I9-$J9)</f>
        <v>0.9724474734042553</v>
      </c>
      <c r="AH9" s="130">
        <f>$O9*($I9-(метеостанция!N$15))/($I9-$J9)</f>
        <v>1.159752659574468</v>
      </c>
      <c r="AI9" s="130">
        <f>$O9*($I9-(метеостанция!O$15))/($I9-$J9)</f>
        <v>0.87238031914893621</v>
      </c>
      <c r="AJ9" s="130">
        <f>$O9*($I9-(метеостанция!P$15))/($I9-$J9)</f>
        <v>1.2632409131205675</v>
      </c>
      <c r="AK9" s="130">
        <f>$O9*($I9-(метеостанция!Q$15))/($I9-$J9)</f>
        <v>1.3282417996453904</v>
      </c>
      <c r="AL9" s="130">
        <f>$O9*($I9-(метеостанция!R$15))/($I9-$J9)</f>
        <v>1.2333062943262412</v>
      </c>
      <c r="AM9" s="130">
        <f>$O9*($I9-(метеостанция!S$15))/($I9-$J9)</f>
        <v>1.294030806737589</v>
      </c>
      <c r="AN9" s="130">
        <f>$O9*($I9-(метеостанция!T$15))/($I9-$J9)</f>
        <v>1.2700831117021278</v>
      </c>
      <c r="AO9" s="130">
        <f>$O9*($I9-(метеостанция!U$15))/($I9-$J9)</f>
        <v>1.2469906914893618</v>
      </c>
      <c r="AP9" s="130">
        <f>$O9*($I9-(метеостанция!V$15))/($I9-$J9)</f>
        <v>1.3872557624113475</v>
      </c>
      <c r="AQ9" s="130">
        <f>$O9*($I9-(метеостанция!W$15))/($I9-$J9)</f>
        <v>1.4770596187943263</v>
      </c>
      <c r="AR9" s="130">
        <f>$O9*($I9-(метеостанция!X$15))/($I9-$J9)</f>
        <v>1.4830465425531918</v>
      </c>
      <c r="AS9" s="130">
        <f>$O9*($I9-(метеостанция!Y$15))/($I9-$J9)</f>
        <v>1.608771941489362</v>
      </c>
      <c r="AT9" s="130">
        <f>$O9*($I9-(метеостанция!Z$15))/($I9-$J9)</f>
        <v>1.5694292996453902</v>
      </c>
      <c r="AU9" s="130">
        <f>$O9*($I9-(метеостанция!AA$15))/($I9-$J9)</f>
        <v>1.4514013741134753</v>
      </c>
      <c r="AV9" s="130">
        <f>$O9*($I9-(метеостанция!AB$15))/($I9-$J9)</f>
        <v>1.6532462322695038</v>
      </c>
      <c r="AW9" s="130">
        <f>$O9*($I9-(метеостанция!AC$15))/($I9-$J9)</f>
        <v>1.6378512854609932</v>
      </c>
      <c r="AX9" s="130">
        <f>$O9*($I9-(метеостанция!AD$15))/($I9-$J9)</f>
        <v>1.6506804078014186</v>
      </c>
      <c r="AY9" s="130">
        <f>$O9*($I9-(метеостанция!AE$15))/($I9-$J9)</f>
        <v>1.4488355496453904</v>
      </c>
      <c r="AZ9" s="130"/>
      <c r="BA9" s="130">
        <f t="shared" si="556"/>
        <v>1.3299523492907803</v>
      </c>
      <c r="BB9" s="130">
        <f t="shared" si="557"/>
        <v>2.4905602836879437</v>
      </c>
      <c r="BC9" s="130">
        <f t="shared" si="558"/>
        <v>3.339848182624114</v>
      </c>
      <c r="BD9" s="130">
        <f t="shared" si="559"/>
        <v>4.2669660904255329</v>
      </c>
      <c r="BE9" s="130">
        <f t="shared" si="560"/>
        <v>5.3463229166666677</v>
      </c>
      <c r="BF9" s="130">
        <f t="shared" si="561"/>
        <v>6.5437076684397173</v>
      </c>
      <c r="BG9" s="130">
        <f t="shared" si="562"/>
        <v>7.7770139627659587</v>
      </c>
      <c r="BH9" s="130">
        <f t="shared" si="563"/>
        <v>8.9829514627659588</v>
      </c>
      <c r="BI9" s="130">
        <f t="shared" si="564"/>
        <v>10.229086879432625</v>
      </c>
      <c r="BJ9" s="130">
        <f t="shared" si="565"/>
        <v>11.41535305851064</v>
      </c>
      <c r="BK9" s="130">
        <f t="shared" si="566"/>
        <v>12.508394281914896</v>
      </c>
      <c r="BL9" s="130">
        <f t="shared" si="567"/>
        <v>13.480841755319151</v>
      </c>
      <c r="BM9" s="130">
        <f t="shared" si="568"/>
        <v>14.64059441489362</v>
      </c>
      <c r="BN9" s="130">
        <f t="shared" si="569"/>
        <v>15.512974734042556</v>
      </c>
      <c r="BO9" s="130">
        <f t="shared" si="570"/>
        <v>16.776215647163124</v>
      </c>
      <c r="BP9" s="130">
        <f t="shared" si="571"/>
        <v>18.104457446808514</v>
      </c>
      <c r="BQ9" s="130">
        <f t="shared" si="572"/>
        <v>19.337763741134754</v>
      </c>
      <c r="BR9" s="130">
        <f t="shared" si="573"/>
        <v>20.631794547872342</v>
      </c>
      <c r="BS9" s="130">
        <f t="shared" si="574"/>
        <v>21.90187765957447</v>
      </c>
      <c r="BT9" s="130">
        <f t="shared" si="575"/>
        <v>23.148868351063832</v>
      </c>
      <c r="BU9" s="130">
        <f t="shared" si="576"/>
        <v>24.536124113475179</v>
      </c>
      <c r="BV9" s="130">
        <f t="shared" si="577"/>
        <v>26.013183732269503</v>
      </c>
      <c r="BW9" s="130">
        <f t="shared" si="578"/>
        <v>27.496230274822697</v>
      </c>
      <c r="BX9" s="130">
        <f t="shared" si="579"/>
        <v>29.105002216312059</v>
      </c>
      <c r="BY9" s="130">
        <f t="shared" si="580"/>
        <v>30.674431515957448</v>
      </c>
      <c r="BZ9" s="130">
        <f t="shared" si="581"/>
        <v>32.125832890070924</v>
      </c>
      <c r="CA9" s="130">
        <f t="shared" si="582"/>
        <v>33.779079122340427</v>
      </c>
      <c r="CB9" s="130">
        <f t="shared" si="583"/>
        <v>35.416930407801424</v>
      </c>
      <c r="CC9" s="130">
        <f t="shared" si="584"/>
        <v>37.067610815602841</v>
      </c>
      <c r="CD9" s="130">
        <f t="shared" si="585"/>
        <v>38.516446365248228</v>
      </c>
      <c r="CE9" s="130">
        <f t="shared" si="586"/>
        <v>38.516446365248228</v>
      </c>
      <c r="CF9" s="130">
        <f t="shared" si="587"/>
        <v>4666.0181217752661</v>
      </c>
      <c r="CG9" s="130">
        <f t="shared" si="588"/>
        <v>4071.8884831183509</v>
      </c>
      <c r="CH9" s="130">
        <f t="shared" si="589"/>
        <v>2979.6501575066491</v>
      </c>
      <c r="CI9" s="130">
        <f t="shared" si="590"/>
        <v>3252.7097389095752</v>
      </c>
      <c r="CJ9" s="130">
        <f t="shared" si="591"/>
        <v>3786.8262827526596</v>
      </c>
      <c r="CK9" s="130">
        <f t="shared" si="592"/>
        <v>4200.9166369680852</v>
      </c>
      <c r="CL9" s="130">
        <f t="shared" si="593"/>
        <v>4326.944136077128</v>
      </c>
      <c r="CM9" s="130">
        <f t="shared" si="594"/>
        <v>4230.9231843750003</v>
      </c>
      <c r="CN9" s="130">
        <f t="shared" si="595"/>
        <v>4371.9539571875002</v>
      </c>
      <c r="CO9" s="130">
        <f t="shared" si="596"/>
        <v>4161.9081253390959</v>
      </c>
      <c r="CP9" s="130">
        <f t="shared" si="597"/>
        <v>3834.8367586037239</v>
      </c>
      <c r="CQ9" s="130">
        <f t="shared" si="598"/>
        <v>3411.7444401662233</v>
      </c>
      <c r="CR9" s="130">
        <f t="shared" si="599"/>
        <v>4068.8878283776594</v>
      </c>
      <c r="CS9" s="130">
        <f t="shared" si="600"/>
        <v>3060.6678355053191</v>
      </c>
      <c r="CT9" s="130">
        <f t="shared" si="601"/>
        <v>4431.9670520013306</v>
      </c>
      <c r="CU9" s="130">
        <f t="shared" si="602"/>
        <v>4660.016812293884</v>
      </c>
      <c r="CV9" s="130">
        <f t="shared" si="603"/>
        <v>4326.944136077128</v>
      </c>
      <c r="CW9" s="130">
        <f t="shared" si="604"/>
        <v>4539.9906226662242</v>
      </c>
      <c r="CX9" s="130">
        <f t="shared" si="605"/>
        <v>4455.9722899268618</v>
      </c>
      <c r="CY9" s="130">
        <f t="shared" si="606"/>
        <v>4374.9546119281913</v>
      </c>
      <c r="CZ9" s="130">
        <f t="shared" si="607"/>
        <v>4867.0619894015954</v>
      </c>
      <c r="DA9" s="130">
        <f t="shared" si="608"/>
        <v>5182.1307371742023</v>
      </c>
      <c r="DB9" s="130">
        <f t="shared" si="609"/>
        <v>5203.1353203590434</v>
      </c>
      <c r="DC9" s="130">
        <f t="shared" si="610"/>
        <v>5644.2315672406921</v>
      </c>
      <c r="DD9" s="130">
        <f t="shared" si="611"/>
        <v>5506.2014491688833</v>
      </c>
      <c r="DE9" s="130">
        <f t="shared" si="612"/>
        <v>5092.1110949534577</v>
      </c>
      <c r="DF9" s="130">
        <f t="shared" si="613"/>
        <v>5800.2656137566501</v>
      </c>
      <c r="DG9" s="130">
        <f t="shared" si="614"/>
        <v>5746.2538284242028</v>
      </c>
      <c r="DH9" s="130">
        <f t="shared" si="615"/>
        <v>5791.2636495345751</v>
      </c>
      <c r="DI9" s="130">
        <f t="shared" si="616"/>
        <v>5083.1091307313836</v>
      </c>
      <c r="DJ9" s="130">
        <f t="shared" si="617"/>
        <v>0</v>
      </c>
      <c r="DK9" s="110">
        <f t="shared" si="618"/>
        <v>4666.0181217752661</v>
      </c>
      <c r="DL9" s="130">
        <f t="shared" si="619"/>
        <v>8737.9066048936165</v>
      </c>
      <c r="DM9" s="130">
        <f t="shared" si="620"/>
        <v>11717.556762400265</v>
      </c>
      <c r="DN9" s="130">
        <f t="shared" si="621"/>
        <v>14970.266501309841</v>
      </c>
      <c r="DO9" s="130">
        <f t="shared" si="622"/>
        <v>18757.092784062501</v>
      </c>
      <c r="DP9" s="130">
        <f t="shared" si="623"/>
        <v>22958.009421030587</v>
      </c>
      <c r="DQ9" s="130">
        <f t="shared" si="624"/>
        <v>27284.953557107714</v>
      </c>
      <c r="DR9" s="130">
        <f t="shared" si="625"/>
        <v>31515.876741482716</v>
      </c>
      <c r="DS9" s="130">
        <f t="shared" si="626"/>
        <v>35887.830698670215</v>
      </c>
      <c r="DT9" s="130">
        <f t="shared" si="627"/>
        <v>40049.738824009313</v>
      </c>
      <c r="DU9" s="130">
        <f t="shared" si="628"/>
        <v>43884.575582613033</v>
      </c>
      <c r="DV9" s="130">
        <f t="shared" si="629"/>
        <v>47296.320022779255</v>
      </c>
      <c r="DW9" s="130">
        <f t="shared" si="630"/>
        <v>51365.207851156913</v>
      </c>
      <c r="DX9" s="130">
        <f t="shared" si="631"/>
        <v>54425.875686662228</v>
      </c>
      <c r="DY9" s="130">
        <f t="shared" si="632"/>
        <v>58857.842738663559</v>
      </c>
      <c r="DZ9" s="130">
        <f t="shared" si="633"/>
        <v>63517.859550957444</v>
      </c>
      <c r="EA9" s="130">
        <f t="shared" si="634"/>
        <v>67844.803687034568</v>
      </c>
      <c r="EB9" s="130">
        <f t="shared" si="635"/>
        <v>72384.794309700796</v>
      </c>
      <c r="EC9" s="130">
        <f t="shared" si="636"/>
        <v>76840.766599627663</v>
      </c>
      <c r="ED9" s="130">
        <f t="shared" si="637"/>
        <v>81215.72121155585</v>
      </c>
      <c r="EE9" s="130">
        <f t="shared" si="638"/>
        <v>86082.783200957449</v>
      </c>
      <c r="EF9" s="130">
        <f t="shared" si="639"/>
        <v>91264.913938131649</v>
      </c>
      <c r="EG9" s="130">
        <f t="shared" si="640"/>
        <v>96468.04925849069</v>
      </c>
      <c r="EH9" s="130">
        <f t="shared" si="641"/>
        <v>102112.28082573139</v>
      </c>
      <c r="EI9" s="130">
        <f t="shared" si="642"/>
        <v>107618.48227490028</v>
      </c>
      <c r="EJ9" s="130">
        <f t="shared" si="643"/>
        <v>112710.59336985374</v>
      </c>
      <c r="EK9" s="130">
        <f t="shared" si="644"/>
        <v>118510.85898361039</v>
      </c>
      <c r="EL9" s="130">
        <f t="shared" si="645"/>
        <v>124257.1128120346</v>
      </c>
      <c r="EM9" s="130">
        <f t="shared" si="646"/>
        <v>130048.37646156918</v>
      </c>
      <c r="EN9" s="130">
        <f t="shared" si="647"/>
        <v>135131.48559230057</v>
      </c>
      <c r="EO9" s="130">
        <f t="shared" si="648"/>
        <v>135131.48559230057</v>
      </c>
      <c r="EP9" s="130">
        <f t="shared" si="649"/>
        <v>4199.4163095977392</v>
      </c>
      <c r="EQ9" s="130">
        <f t="shared" si="650"/>
        <v>3664.6996348065159</v>
      </c>
      <c r="ER9" s="130">
        <f t="shared" si="651"/>
        <v>2681.6851417559842</v>
      </c>
      <c r="ES9" s="130">
        <f t="shared" si="652"/>
        <v>2927.4387650186177</v>
      </c>
      <c r="ET9" s="130">
        <f t="shared" si="653"/>
        <v>3408.1436544773937</v>
      </c>
      <c r="EU9" s="130">
        <f t="shared" si="654"/>
        <v>3780.8249732712766</v>
      </c>
      <c r="EV9" s="130">
        <f t="shared" si="655"/>
        <v>3894.2497224694152</v>
      </c>
      <c r="EW9" s="130">
        <f t="shared" si="656"/>
        <v>3807.8308659375002</v>
      </c>
      <c r="EX9" s="130">
        <f t="shared" si="657"/>
        <v>3934.7585614687505</v>
      </c>
      <c r="EY9" s="130">
        <f t="shared" si="658"/>
        <v>3745.7173128051863</v>
      </c>
      <c r="EZ9" s="130">
        <f t="shared" si="659"/>
        <v>3451.3530827433515</v>
      </c>
      <c r="FA9" s="130">
        <f t="shared" si="660"/>
        <v>3070.5699961496011</v>
      </c>
      <c r="FB9" s="130">
        <f t="shared" si="661"/>
        <v>3661.9990455398934</v>
      </c>
      <c r="FC9" s="130">
        <f t="shared" si="662"/>
        <v>2754.6010519547872</v>
      </c>
      <c r="FD9" s="130">
        <f t="shared" si="663"/>
        <v>3988.7703468011978</v>
      </c>
      <c r="FE9" s="130">
        <f t="shared" si="664"/>
        <v>4194.015131064496</v>
      </c>
      <c r="FF9" s="130">
        <f t="shared" si="665"/>
        <v>3894.2497224694152</v>
      </c>
      <c r="FG9" s="130">
        <f t="shared" si="666"/>
        <v>4085.9915603996019</v>
      </c>
      <c r="FH9" s="130">
        <f t="shared" si="667"/>
        <v>4010.3750609341755</v>
      </c>
      <c r="FI9" s="130">
        <f t="shared" si="668"/>
        <v>3937.4591507353721</v>
      </c>
      <c r="FJ9" s="130">
        <f t="shared" si="669"/>
        <v>4380.3557904614363</v>
      </c>
      <c r="FK9" s="130">
        <f t="shared" si="670"/>
        <v>4663.9176634567821</v>
      </c>
      <c r="FL9" s="130">
        <f t="shared" si="671"/>
        <v>4682.8217883231391</v>
      </c>
      <c r="FM9" s="130">
        <f t="shared" si="672"/>
        <v>5079.8084105166226</v>
      </c>
      <c r="FN9" s="130">
        <f t="shared" si="673"/>
        <v>4955.5813042519949</v>
      </c>
      <c r="FO9" s="130">
        <f t="shared" si="674"/>
        <v>4582.8999854581125</v>
      </c>
      <c r="FP9" s="130">
        <f t="shared" si="675"/>
        <v>5220.2390523809854</v>
      </c>
      <c r="FQ9" s="130">
        <f t="shared" si="676"/>
        <v>5171.6284455817822</v>
      </c>
      <c r="FR9" s="130">
        <f t="shared" si="677"/>
        <v>5212.1372845811175</v>
      </c>
      <c r="FS9" s="130">
        <f t="shared" si="678"/>
        <v>4574.7982176582454</v>
      </c>
      <c r="FT9" s="130">
        <f t="shared" si="679"/>
        <v>0</v>
      </c>
      <c r="FU9" s="110">
        <f t="shared" si="680"/>
        <v>4199.4163095977392</v>
      </c>
      <c r="FV9" s="130">
        <f t="shared" si="681"/>
        <v>7864.1159444042551</v>
      </c>
      <c r="FW9" s="130">
        <f t="shared" si="682"/>
        <v>10545.80108616024</v>
      </c>
      <c r="FX9" s="130">
        <f t="shared" si="683"/>
        <v>13473.239851178858</v>
      </c>
      <c r="FY9" s="130">
        <f t="shared" si="684"/>
        <v>16881.383505656253</v>
      </c>
      <c r="FZ9" s="130">
        <f t="shared" si="685"/>
        <v>20662.208478927529</v>
      </c>
      <c r="GA9" s="130">
        <f t="shared" si="686"/>
        <v>24556.458201396945</v>
      </c>
      <c r="GB9" s="130">
        <f t="shared" si="687"/>
        <v>28364.289067334445</v>
      </c>
      <c r="GC9" s="130">
        <f t="shared" si="688"/>
        <v>32299.047628803193</v>
      </c>
      <c r="GD9" s="130">
        <f t="shared" si="689"/>
        <v>36044.76494160838</v>
      </c>
      <c r="GE9" s="130">
        <f t="shared" si="690"/>
        <v>39496.11802435173</v>
      </c>
      <c r="GF9" s="130">
        <f t="shared" si="691"/>
        <v>42566.688020501329</v>
      </c>
      <c r="GG9" s="130">
        <f t="shared" si="692"/>
        <v>46228.687066041224</v>
      </c>
      <c r="GH9" s="130">
        <f t="shared" si="693"/>
        <v>48983.28811799601</v>
      </c>
      <c r="GI9" s="130">
        <f t="shared" si="694"/>
        <v>52972.058464797206</v>
      </c>
      <c r="GJ9" s="130">
        <f t="shared" si="695"/>
        <v>57166.073595861701</v>
      </c>
      <c r="GK9" s="130">
        <f t="shared" si="696"/>
        <v>61060.323318331117</v>
      </c>
      <c r="GL9" s="130">
        <f t="shared" si="697"/>
        <v>65146.314878730722</v>
      </c>
      <c r="GM9" s="130">
        <f t="shared" si="698"/>
        <v>69156.689939664895</v>
      </c>
      <c r="GN9" s="130">
        <f t="shared" si="699"/>
        <v>73094.149090400271</v>
      </c>
      <c r="GO9" s="130">
        <f t="shared" si="700"/>
        <v>77474.504880861714</v>
      </c>
      <c r="GP9" s="130">
        <f t="shared" si="701"/>
        <v>82138.422544318499</v>
      </c>
      <c r="GQ9" s="130">
        <f t="shared" si="702"/>
        <v>86821.24433264164</v>
      </c>
      <c r="GR9" s="130">
        <f t="shared" si="703"/>
        <v>91901.05274315826</v>
      </c>
      <c r="GS9" s="130">
        <f t="shared" si="704"/>
        <v>96856.634047410247</v>
      </c>
      <c r="GT9" s="130">
        <f t="shared" si="705"/>
        <v>101439.53403286837</v>
      </c>
      <c r="GU9" s="130">
        <f t="shared" si="706"/>
        <v>106659.77308524936</v>
      </c>
      <c r="GV9" s="130">
        <f t="shared" si="707"/>
        <v>111831.40153083114</v>
      </c>
      <c r="GW9" s="130">
        <f t="shared" si="708"/>
        <v>117043.53881541225</v>
      </c>
      <c r="GX9" s="130">
        <f t="shared" si="709"/>
        <v>121618.33703307049</v>
      </c>
      <c r="GY9" s="130">
        <f t="shared" si="710"/>
        <v>121618.33703307049</v>
      </c>
      <c r="GZ9" s="130">
        <f>($T9+$U9)/$R9*($I9-(метеостанция!B$15))/($I9-$J9)</f>
        <v>2.6468085106382975</v>
      </c>
      <c r="HA9" s="130">
        <f>($T9+$U9)/$R9*($I9-(метеостанция!C$15))/($I9-$J9)</f>
        <v>2.3097872340425529</v>
      </c>
      <c r="HB9" s="130">
        <f>($T9+$U9)/$R9*($I9-(метеостанция!D$15))/($I9-$J9)</f>
        <v>1.6902127659574466</v>
      </c>
      <c r="HC9" s="130">
        <f>($T9+$U9)/$R9*($I9-(метеостанция!E$15))/($I9-$J9)</f>
        <v>1.8451063829787235</v>
      </c>
      <c r="HD9" s="130">
        <f>($T9+$U9)/$R9*($I9-(метеостанция!F$15))/($I9-$J9)</f>
        <v>2.1480851063829784</v>
      </c>
      <c r="HE9" s="130">
        <f>($T9+$U9)/$R9*($I9-(метеостанция!G$15))/($I9-$J9)</f>
        <v>2.3829787234042556</v>
      </c>
      <c r="HF9" s="130">
        <f>($T9+$U9)/$R9*($I9-(метеостанция!H$15))/($I9-$J9)</f>
        <v>2.4544680851063827</v>
      </c>
      <c r="HG9" s="130">
        <f>($T9+$U9)/$R9*($I9-(метеостанция!I$15))/($I9-$J9)</f>
        <v>2.4</v>
      </c>
      <c r="HH9" s="130">
        <f>($T9+$U9)/$R9*($I9-(метеостанция!J$15))/($I9-$J9)</f>
        <v>2.4799999999999995</v>
      </c>
      <c r="HI9" s="130">
        <f>($T9+$U9)/$R9*($I9-(метеостанция!K$15))/($I9-$J9)</f>
        <v>2.360851063829787</v>
      </c>
      <c r="HJ9" s="130">
        <f>($T9+$U9)/$R9*($I9-(метеостанция!L$15))/($I9-$J9)</f>
        <v>2.1753191489361701</v>
      </c>
      <c r="HK9" s="130">
        <f>($T9+$U9)/$R9*($I9-(метеостанция!M$15))/($I9-$J9)</f>
        <v>1.9353191489361701</v>
      </c>
      <c r="HL9" s="130">
        <f>($T9+$U9)/$R9*($I9-(метеостанция!N$15))/($I9-$J9)</f>
        <v>2.3080851063829786</v>
      </c>
      <c r="HM9" s="130">
        <f>($T9+$U9)/$R9*($I9-(метеостанция!O$15))/($I9-$J9)</f>
        <v>1.7361702127659575</v>
      </c>
      <c r="HN9" s="130">
        <f>($T9+$U9)/$R9*($I9-(метеостанция!P$15))/($I9-$J9)</f>
        <v>2.5140425531914889</v>
      </c>
      <c r="HO9" s="130">
        <f>($T9+$U9)/$R9*($I9-(метеостанция!Q$15))/($I9-$J9)</f>
        <v>2.6434042553191492</v>
      </c>
      <c r="HP9" s="130">
        <f>($T9+$U9)/$R9*($I9-(метеостанция!R$15))/($I9-$J9)</f>
        <v>2.4544680851063827</v>
      </c>
      <c r="HQ9" s="130">
        <f>($T9+$U9)/$R9*($I9-(метеостанция!S$15))/($I9-$J9)</f>
        <v>2.5753191489361704</v>
      </c>
      <c r="HR9" s="130">
        <f>($T9+$U9)/$R9*($I9-(метеостанция!T$15))/($I9-$J9)</f>
        <v>2.527659574468085</v>
      </c>
      <c r="HS9" s="130">
        <f>($T9+$U9)/$R9*($I9-(метеостанция!U$15))/($I9-$J9)</f>
        <v>2.4817021276595748</v>
      </c>
      <c r="HT9" s="130">
        <f>($T9+$U9)/$R9*($I9-(метеостанция!V$15))/($I9-$J9)</f>
        <v>2.760851063829787</v>
      </c>
      <c r="HU9" s="130">
        <f>($T9+$U9)/$R9*($I9-(метеостанция!W$15))/($I9-$J9)</f>
        <v>2.9395744680851061</v>
      </c>
      <c r="HV9" s="130">
        <f>($T9+$U9)/$R9*($I9-(метеостанция!X$15))/($I9-$J9)</f>
        <v>2.9514893617021274</v>
      </c>
      <c r="HW9" s="130">
        <f>($T9+$U9)/$R9*($I9-(метеостанция!Y$15))/($I9-$J9)</f>
        <v>3.2017021276595745</v>
      </c>
      <c r="HX9" s="130">
        <f>($T9+$U9)/$R9*($I9-(метеостанция!Z$15))/($I9-$J9)</f>
        <v>3.1234042553191488</v>
      </c>
      <c r="HY9" s="130">
        <f>($T9+$U9)/$R9*($I9-(метеостанция!AA$15))/($I9-$J9)</f>
        <v>2.888510638297872</v>
      </c>
      <c r="HZ9" s="130">
        <f>($T9+$U9)/$R9*($I9-(метеостанция!AB$15))/($I9-$J9)</f>
        <v>3.2902127659574467</v>
      </c>
      <c r="IA9" s="130">
        <f>($T9+$U9)/$R9*($I9-(метеостанция!AC$15))/($I9-$J9)</f>
        <v>3.2595744680851064</v>
      </c>
      <c r="IB9" s="130">
        <f>($T9+$U9)/$R9*($I9-(метеостанция!AD$15))/($I9-$J9)</f>
        <v>3.2851063829787233</v>
      </c>
      <c r="IC9" s="130">
        <f>($T9+$U9)/$R9*($I9-(метеостанция!AE$15))/($I9-$J9)</f>
        <v>2.883404255319149</v>
      </c>
      <c r="ID9" s="130"/>
      <c r="IE9" s="131">
        <f>VLOOKUP($F9,метеостанция!$A$4:$AF$7,2,0)</f>
        <v>4.4000000000000004</v>
      </c>
      <c r="IF9" s="131">
        <f>VLOOKUP($F9,метеостанция!$A$4:$AF$7,3,0)</f>
        <v>8.4</v>
      </c>
      <c r="IG9" s="131">
        <f>VLOOKUP($F9,метеостанция!$A$4:$AF$7,4,0)</f>
        <v>9.6999999999999993</v>
      </c>
      <c r="IH9" s="131">
        <f>VLOOKUP($F9,метеостанция!$A$4:$AF$7,5,0)</f>
        <v>10.8</v>
      </c>
      <c r="II9" s="131">
        <f>VLOOKUP($F9,метеостанция!$A$4:$AF$7,6,0)</f>
        <v>12</v>
      </c>
      <c r="IJ9" s="131">
        <f>VLOOKUP($F9,метеостанция!$A$4:$AF$7,7,0)</f>
        <v>9.5</v>
      </c>
      <c r="IK9" s="131">
        <f>VLOOKUP($F9,метеостанция!$A$4:$AF$7,8,0)</f>
        <v>6.2</v>
      </c>
      <c r="IL9" s="131">
        <f>VLOOKUP($F9,метеостанция!$A$4:$AF$7,9,0)</f>
        <v>6.9</v>
      </c>
      <c r="IM9" s="131">
        <f>VLOOKUP($F9,метеостанция!$A$4:$AF$7,10,0)</f>
        <v>2.8</v>
      </c>
      <c r="IN9" s="131">
        <f>VLOOKUP($F9,метеостанция!$A$4:$AF$7,11,0)</f>
        <v>-2.1</v>
      </c>
      <c r="IO9" s="131">
        <f>VLOOKUP($F9,метеостанция!$A$4:$AF$7,12,0)</f>
        <v>0.6</v>
      </c>
      <c r="IP9" s="131">
        <f>VLOOKUP($F9,метеостанция!$A$4:$AF$7,13,0)</f>
        <v>2.8</v>
      </c>
      <c r="IQ9" s="131">
        <f>VLOOKUP($F9,метеостанция!$A$4:$AF$7,14,0)</f>
        <v>2</v>
      </c>
      <c r="IR9" s="131">
        <f>VLOOKUP($F9,метеостанция!$A$4:$AF$7,15,0)</f>
        <v>-1.2</v>
      </c>
      <c r="IS9" s="131">
        <f>VLOOKUP($F9,метеостанция!$A$4:$AF$7,16,0)</f>
        <v>-0.7</v>
      </c>
      <c r="IT9" s="131">
        <f>VLOOKUP($F9,метеостанция!$A$4:$AF$7,17,0)</f>
        <v>-3.9</v>
      </c>
      <c r="IU9" s="131">
        <f>VLOOKUP($F9,метеостанция!$A$4:$AF$7,18,0)</f>
        <v>-5.0999999999999996</v>
      </c>
      <c r="IV9" s="131">
        <f>VLOOKUP($F9,метеостанция!$A$4:$AF$7,19,0)</f>
        <v>-4.4000000000000004</v>
      </c>
      <c r="IW9" s="131">
        <f>VLOOKUP($F9,метеостанция!$A$4:$AF$7,20,0)</f>
        <v>-0.9</v>
      </c>
      <c r="IX9" s="131">
        <f>VLOOKUP($F9,метеостанция!$A$4:$AF$7,21,0)</f>
        <v>4.5999999999999996</v>
      </c>
      <c r="IY9" s="131">
        <f>VLOOKUP($F9,метеостанция!$A$4:$AF$7,22,0)</f>
        <v>3.7</v>
      </c>
      <c r="IZ9" s="131">
        <f>VLOOKUP($F9,метеостанция!$A$4:$AF$7,23,0)</f>
        <v>3.7</v>
      </c>
      <c r="JA9" s="131">
        <f>VLOOKUP($F9,метеостанция!$A$4:$AF$7,24,0)</f>
        <v>-3.4</v>
      </c>
      <c r="JB9" s="131">
        <f>VLOOKUP($F9,метеостанция!$A$4:$AF$7,25,0)</f>
        <v>-5.6</v>
      </c>
      <c r="JC9" s="131">
        <f>VLOOKUP($F9,метеостанция!$A$4:$AF$7,26,0)</f>
        <v>0.6</v>
      </c>
      <c r="JD9" s="131">
        <f>VLOOKUP($F9,метеостанция!$A$4:$AF$7,27,0)</f>
        <v>-0.9</v>
      </c>
      <c r="JE9" s="131">
        <f>VLOOKUP($F9,метеостанция!$A$4:$AF$7,28,0)</f>
        <v>1</v>
      </c>
      <c r="JF9" s="131">
        <f>VLOOKUP($F9,метеостанция!$A$4:$AF$7,29,0)</f>
        <v>5.9</v>
      </c>
      <c r="JG9" s="131">
        <f>VLOOKUP($F9,метеостанция!$A$4:$AF$7,30,0)</f>
        <v>8.8000000000000007</v>
      </c>
      <c r="JH9" s="131">
        <f>VLOOKUP($F9,метеостанция!$A$4:$AF$7,31,0)</f>
        <v>4</v>
      </c>
      <c r="JI9" s="131">
        <f>VLOOKUP($F9,метеостанция!$A$4:$AF$7,32,0)</f>
        <v>0</v>
      </c>
      <c r="JJ9" s="202" t="e">
        <f>VLOOKUP(D9,'Qп, Гкал'!$D$6:$O$60,2,FALSE)</f>
        <v>#N/A</v>
      </c>
      <c r="JK9" s="202" t="e">
        <f>VLOOKUP(D9,'Qп, Гкал'!$D$6:AI$64,3,FALSE)</f>
        <v>#N/A</v>
      </c>
      <c r="JL9" s="202" t="e">
        <f>VLOOKUP(D9,'Qп, Гкал'!$D$6:$AI$64,4,FALSE)</f>
        <v>#N/A</v>
      </c>
      <c r="JM9" s="202" t="e">
        <f>VLOOKUP(D9,'Qп, Гкал'!$D$6:$O$60,5,FALSE)</f>
        <v>#N/A</v>
      </c>
      <c r="JN9" s="202" t="e">
        <f>VLOOKUP(D9,'Qп, Гкал'!$D$6:$O$60,6,FALSE)</f>
        <v>#N/A</v>
      </c>
      <c r="JO9" s="202" t="e">
        <f>VLOOKUP(D9,'Qп, Гкал'!$D$6:$O$60,7,FALSE)</f>
        <v>#N/A</v>
      </c>
      <c r="JP9" s="202" t="e">
        <f>VLOOKUP(D9,'Qп, Гкал'!$D$6:$O$60,8,FALSE)</f>
        <v>#N/A</v>
      </c>
      <c r="JQ9" s="202" t="e">
        <f>VLOOKUP(D9,'Qп, Гкал'!$D$6:$O$60,9,FALSE)</f>
        <v>#N/A</v>
      </c>
      <c r="JR9" s="202" t="e">
        <f>VLOOKUP(D9,'Qп, Гкал'!$D$6:$O$60,10,FALSE)</f>
        <v>#N/A</v>
      </c>
      <c r="JS9" s="202" t="e">
        <f>VLOOKUP(D9,'Qп, Гкал'!$D$6:$O$60,11,FALSE)</f>
        <v>#N/A</v>
      </c>
      <c r="JT9" s="202" t="e">
        <f>VLOOKUP(D9,'Qп, Гкал'!$D$6:$O$60,12,FALSE)</f>
        <v>#N/A</v>
      </c>
      <c r="JU9" s="202" t="e">
        <f>VLOOKUP(D9,'Qп, Гкал'!$D$6:$P$60,13,FALSE)</f>
        <v>#N/A</v>
      </c>
      <c r="JV9" s="202" t="e">
        <f>VLOOKUP(D9,'Qп, Гкал'!$D$6:$Q$63,14,FALSE)</f>
        <v>#N/A</v>
      </c>
      <c r="JW9" s="203" t="e">
        <f>VLOOKUP(D9,'Qп, Гкал'!$D$6:$AI$65,15,FALSE)</f>
        <v>#N/A</v>
      </c>
      <c r="JX9" s="203" t="e">
        <f>VLOOKUP(D9,'Qп, Гкал'!$D$6:$AI$65,16,FALSE)</f>
        <v>#N/A</v>
      </c>
      <c r="JY9" s="204" t="e">
        <f>VLOOKUP(D9,'Qп, Гкал'!$D$6:$AI$65,17,FALSE)</f>
        <v>#N/A</v>
      </c>
      <c r="JZ9" s="203" t="e">
        <f>VLOOKUP(D9,'Qп, Гкал'!$D$6:$AI$65,18,FALSE)</f>
        <v>#N/A</v>
      </c>
      <c r="KA9" s="203" t="e">
        <f>VLOOKUP(D9,'Qп, Гкал'!$D$6:$AI$65,19,FALSE)</f>
        <v>#N/A</v>
      </c>
      <c r="KB9" s="203" t="e">
        <f>VLOOKUP(D9,'Qп, Гкал'!$D$6:$AI$65,20,FALSE)</f>
        <v>#N/A</v>
      </c>
      <c r="KC9" s="203" t="e">
        <f>VLOOKUP(D9,'Qп, Гкал'!$D$6:$AI$65,21,FALSE)</f>
        <v>#N/A</v>
      </c>
      <c r="KD9" s="203" t="e">
        <f>VLOOKUP(D9,'Qп, Гкал'!$D$6:$AI$65,22,FALSE)</f>
        <v>#N/A</v>
      </c>
      <c r="KE9" s="203" t="e">
        <f>VLOOKUP(D9,'Qп, Гкал'!$D$6:$AI$65,23,FALSE)</f>
        <v>#N/A</v>
      </c>
      <c r="KF9" s="203" t="e">
        <f>VLOOKUP(D9,'Qп, Гкал'!$D$6:$AI$65,24,FALSE)</f>
        <v>#N/A</v>
      </c>
      <c r="KG9" s="203" t="e">
        <f>VLOOKUP(D9,'Qп, Гкал'!$D$6:$AI$65,25,FALSE)</f>
        <v>#N/A</v>
      </c>
      <c r="KH9" s="203" t="e">
        <f>VLOOKUP(D9,'Qп, Гкал'!$D$6:$AI$65,26,FALSE)</f>
        <v>#N/A</v>
      </c>
      <c r="KI9" s="203" t="e">
        <f>VLOOKUP(D9,'Qп, Гкал'!$D$6:$AI$65,27,FALSE)</f>
        <v>#N/A</v>
      </c>
      <c r="KJ9" s="203" t="e">
        <f>VLOOKUP(D9,'Qп, Гкал'!$D$6:$AI$65,28,FALSE)</f>
        <v>#N/A</v>
      </c>
      <c r="KK9" s="203" t="e">
        <f>VLOOKUP(D9,'Qп, Гкал'!$D$6:$AI$65,29,FALSE)</f>
        <v>#N/A</v>
      </c>
      <c r="KL9" s="203" t="e">
        <f>VLOOKUP(D9,'Qп, Гкал'!$D$6:$AI$65,30,FALSE)</f>
        <v>#N/A</v>
      </c>
      <c r="KM9" s="203" t="e">
        <f>VLOOKUP(D9,'Qп, Гкал'!$D$6:$AI$65,31,FALSE)</f>
        <v>#N/A</v>
      </c>
      <c r="KN9" s="203" t="e">
        <f>VLOOKUP(D9,'Qп, Гкал'!$D$6:$AI$65,32,FALSE)</f>
        <v>#N/A</v>
      </c>
      <c r="KO9" s="110" t="e">
        <f>IF(JJ9="","Нет показаний",IF(JJ9&lt;=0,"Ошибка ПУ",(GZ9-JJ9*(($I9-метеостанция!B$15)/($I9-IE9)))))</f>
        <v>#N/A</v>
      </c>
      <c r="KP9" s="110" t="e">
        <f>IF(JK9="","Нет показаний",IF(JK9&lt;=0,"Ошибка ПУ",(HA9-JK9*(($I9-метеостанция!C$15)/($I9-IF9)))))</f>
        <v>#N/A</v>
      </c>
      <c r="KQ9" s="110" t="e">
        <f>IF(JL9="","Нет показаний",IF(JL9&lt;=0,"Ошибка ПУ",(HB9-JL9*(($I9-метеостанция!D$15)/($I9-IG9)))))</f>
        <v>#N/A</v>
      </c>
      <c r="KR9" s="110" t="e">
        <f>IF(JM9="","Нет показаний",IF(JM9&lt;=0,"Ошибка ПУ",(HC9-JM9*(($I9-метеостанция!E$15)/($I9-IH9)))))</f>
        <v>#N/A</v>
      </c>
      <c r="KS9" s="110" t="e">
        <f>IF(JN9="","Нет показаний",IF(JN9&lt;=0,"Ошибка ПУ",(HD9-JN9*(($I9-метеостанция!F$15)/($I9-II9)))))</f>
        <v>#N/A</v>
      </c>
      <c r="KT9" s="110" t="e">
        <f>IF(JO9="","Нет показаний",IF(JO9&lt;=0,"Ошибка ПУ",(HE9-JO9*(($I9-метеостанция!G$15)/($I9-IJ9)))))</f>
        <v>#N/A</v>
      </c>
      <c r="KU9" s="110" t="e">
        <f>IF(JP9="","Нет показаний",IF(JP9&lt;=0,"Ошибка ПУ",(HF9-JP9*(($I9-метеостанция!H$15)/($I9-IK9)))))</f>
        <v>#N/A</v>
      </c>
      <c r="KV9" s="110" t="e">
        <f>IF(JQ9="","Нет показаний",IF(JQ9&lt;=0,"Ошибка ПУ",(HG9-JQ9*(($I9-метеостанция!I$15)/($I9-IL9)))))</f>
        <v>#N/A</v>
      </c>
      <c r="KW9" s="110" t="e">
        <f>IF(JR9="","Нет показаний",IF(JR9&lt;=0,"Ошибка ПУ",(HH9-JR9*(($I9-метеостанция!J$15)/($I9-IM9)))))</f>
        <v>#N/A</v>
      </c>
      <c r="KX9" s="110" t="e">
        <f>IF(JS9="","Нет показаний",IF(JS9&lt;=0,"Ошибка ПУ",(HI9-JS9*(($I9-метеостанция!K$15)/($I9-IN9)))))</f>
        <v>#N/A</v>
      </c>
      <c r="KY9" s="110" t="e">
        <f>IF(JT9="","Нет показаний",IF(JT9&lt;=0,"Ошибка ПУ",(HJ9-JT9*(($I9-метеостанция!L$15)/($I9-IO9)))))</f>
        <v>#N/A</v>
      </c>
      <c r="KZ9" s="110" t="e">
        <f>IF(JU9="","Нет показаний",IF(JU9&lt;=0,"Ошибка ПУ",(HK9-JU9*(($I9-метеостанция!M$15)/($I9-IP9)))))</f>
        <v>#N/A</v>
      </c>
      <c r="LA9" s="110" t="e">
        <f>IF(JV9="","Нет показаний",IF(JV9&lt;=0,"Ошибка ПУ",(HL9-JV9*(($I9-метеостанция!N$15)/($I9-IQ9)))))</f>
        <v>#N/A</v>
      </c>
      <c r="LB9" s="110" t="e">
        <f>IF(JW9="","Нет показаний",IF(JW9&lt;=0,"Ошибка ПУ",(HM9-JW9*(($I9-метеостанция!O$15)/($I9-IR9)))))</f>
        <v>#N/A</v>
      </c>
      <c r="LC9" s="110" t="e">
        <f>IF(JX9="","Нет показаний",IF(JX9&lt;=0,"Ошибка ПУ",(HN9-JX9*(($I9-метеостанция!P$15)/($I9-IS9)))))</f>
        <v>#N/A</v>
      </c>
      <c r="LD9" s="110" t="e">
        <f>IF(JY9="","Нет показаний",IF(JY9&lt;=0,"Ошибка ПУ",(HO9-JY9*(($I9-метеостанция!Q$15)/($I9-IT9)))))</f>
        <v>#N/A</v>
      </c>
      <c r="LE9" s="110" t="e">
        <f>IF(JZ9="","Нет показаний",IF(JZ9&lt;=0,"Ошибка ПУ",(HP9-JZ9*(($I9-метеостанция!R$15)/($I9-IU9)))))</f>
        <v>#N/A</v>
      </c>
      <c r="LF9" s="110" t="e">
        <f>IF(KA9="","Нет показаний",IF(KA9&lt;=0,"Ошибка ПУ",(HQ9-KA9*(($I9-метеостанция!S$15)/($I9-IV9)))))</f>
        <v>#N/A</v>
      </c>
      <c r="LG9" s="110" t="e">
        <f>IF(KB9="","Нет показаний",IF(KB9&lt;=0,"Ошибка ПУ",(HR9-KB9*(($I9-метеостанция!T$15)/($I9-IW9)))))</f>
        <v>#N/A</v>
      </c>
      <c r="LH9" s="110" t="e">
        <f>IF(KC9="","Нет показаний",IF(KC9&lt;=0,"Ошибка ПУ",(HS9-KC9*(($I9-метеостанция!U$15)/($I9-IX9)))))</f>
        <v>#N/A</v>
      </c>
      <c r="LI9" s="110" t="e">
        <f>IF(KD9="","Нет показаний",IF(KD9&lt;=0,"Ошибка ПУ",(HT9-KD9*(($I9-метеостанция!V$15)/($I9-IY9)))))</f>
        <v>#N/A</v>
      </c>
      <c r="LJ9" s="110" t="e">
        <f>IF(KE9="","Нет показаний",IF(KE9&lt;=0,"Ошибка ПУ",(HU9-KE9*(($I9-метеостанция!W$15)/($I9-IZ9)))))</f>
        <v>#N/A</v>
      </c>
      <c r="LK9" s="110" t="e">
        <f>IF(KF9="","Нет показаний",IF(KF9&lt;=0,"Ошибка ПУ",(HV9-KF9*(($I9-метеостанция!X$15)/($I9-JA9)))))</f>
        <v>#N/A</v>
      </c>
      <c r="LL9" s="110" t="e">
        <f>IF(KG9="","Нет показаний",IF(KG9&lt;=0,"Ошибка ПУ",(HW9-KG9*(($I9-метеостанция!Y$15)/($I9-JB9)))))</f>
        <v>#N/A</v>
      </c>
      <c r="LM9" s="110" t="e">
        <f>IF(KH9="","Нет показаний",IF(KH9&lt;=0,"Ошибка ПУ",(HX9-KH9*(($I9-метеостанция!Z$15)/($I9-JC9)))))</f>
        <v>#N/A</v>
      </c>
      <c r="LN9" s="110" t="e">
        <f>IF(KI9="","Нет показаний",IF(KI9&lt;=0,"Ошибка ПУ",(HY9-KI9*(($I9-метеостанция!AA$15)/($I9-JD9)))))</f>
        <v>#N/A</v>
      </c>
      <c r="LO9" s="110" t="e">
        <f>IF(KJ9="","Нет показаний",IF(KJ9&lt;=0,"Ошибка ПУ",(HZ9-KJ9*(($I9-метеостанция!AB$15)/($I9-JE9)))))</f>
        <v>#N/A</v>
      </c>
      <c r="LP9" s="110" t="e">
        <f>IF(KK9="","Нет показаний",IF(KK9&lt;=0,"Ошибка ПУ",(IA9-KK9*(($I9-метеостанция!AC$15)/($I9-JF9)))))</f>
        <v>#N/A</v>
      </c>
      <c r="LQ9" s="110" t="e">
        <f>IF(KL9="","Нет показаний",IF(KL9&lt;=0,"Ошибка ПУ",(IB9-KL9*(($I9-метеостанция!AD$15)/($I9-JG9)))))</f>
        <v>#N/A</v>
      </c>
      <c r="LR9" s="110" t="e">
        <f>IF(KM9="","Нет показаний",IF(KM9&lt;=0,"Ошибка ПУ",(IC9-KM9*(($I9-метеостанция!AE$15)/($I9-JH9)))))</f>
        <v>#N/A</v>
      </c>
      <c r="LS9" s="110" t="e">
        <f>IF(KN9="","Нет показаний",IF(KN9&lt;=0,"Ошибка ПУ",(ID9-KN9*(($I9-метеостанция!AF$15)/($I9-JI9)))))</f>
        <v>#N/A</v>
      </c>
      <c r="LT9" s="54" t="e">
        <f t="shared" si="711"/>
        <v>#N/A</v>
      </c>
      <c r="LU9" s="54" t="e">
        <f t="shared" si="712"/>
        <v>#N/A</v>
      </c>
      <c r="LV9" s="54" t="e">
        <f t="shared" si="713"/>
        <v>#N/A</v>
      </c>
      <c r="LW9" s="54" t="e">
        <f t="shared" si="714"/>
        <v>#N/A</v>
      </c>
      <c r="LX9" s="54" t="e">
        <f t="shared" si="715"/>
        <v>#N/A</v>
      </c>
      <c r="LY9" s="54" t="e">
        <f t="shared" si="716"/>
        <v>#N/A</v>
      </c>
      <c r="LZ9" s="54" t="e">
        <f t="shared" si="717"/>
        <v>#N/A</v>
      </c>
      <c r="MA9" s="54" t="e">
        <f t="shared" si="718"/>
        <v>#N/A</v>
      </c>
      <c r="MB9" s="54" t="e">
        <f t="shared" si="719"/>
        <v>#N/A</v>
      </c>
      <c r="MC9" s="54" t="e">
        <f t="shared" si="720"/>
        <v>#N/A</v>
      </c>
      <c r="MD9" s="54" t="e">
        <f t="shared" si="721"/>
        <v>#N/A</v>
      </c>
      <c r="ME9" s="54" t="e">
        <f t="shared" si="722"/>
        <v>#N/A</v>
      </c>
      <c r="MF9" s="54" t="e">
        <f t="shared" si="723"/>
        <v>#N/A</v>
      </c>
      <c r="MG9" s="54" t="e">
        <f t="shared" si="724"/>
        <v>#N/A</v>
      </c>
      <c r="MH9" s="54" t="e">
        <f t="shared" si="725"/>
        <v>#N/A</v>
      </c>
      <c r="MI9" s="54" t="e">
        <f t="shared" si="726"/>
        <v>#N/A</v>
      </c>
      <c r="MJ9" s="54" t="e">
        <f t="shared" si="727"/>
        <v>#N/A</v>
      </c>
      <c r="MK9" s="54" t="e">
        <f t="shared" si="728"/>
        <v>#N/A</v>
      </c>
      <c r="ML9" s="54" t="e">
        <f t="shared" si="729"/>
        <v>#N/A</v>
      </c>
      <c r="MM9" s="54" t="e">
        <f t="shared" si="730"/>
        <v>#N/A</v>
      </c>
      <c r="MN9" s="54" t="e">
        <f t="shared" si="731"/>
        <v>#N/A</v>
      </c>
      <c r="MO9" s="54" t="e">
        <f t="shared" si="732"/>
        <v>#N/A</v>
      </c>
      <c r="MP9" s="54" t="e">
        <f t="shared" si="733"/>
        <v>#N/A</v>
      </c>
      <c r="MQ9" s="54" t="e">
        <f t="shared" si="734"/>
        <v>#N/A</v>
      </c>
      <c r="MR9" s="54" t="e">
        <f t="shared" si="735"/>
        <v>#N/A</v>
      </c>
      <c r="MS9" s="54" t="e">
        <f t="shared" si="736"/>
        <v>#N/A</v>
      </c>
      <c r="MT9" s="54" t="e">
        <f t="shared" si="737"/>
        <v>#N/A</v>
      </c>
      <c r="MU9" s="54" t="e">
        <f t="shared" si="738"/>
        <v>#N/A</v>
      </c>
      <c r="MV9" s="54" t="e">
        <f t="shared" si="739"/>
        <v>#N/A</v>
      </c>
      <c r="MW9" s="54" t="e">
        <f t="shared" si="740"/>
        <v>#N/A</v>
      </c>
      <c r="MX9" s="54" t="e">
        <f t="shared" si="741"/>
        <v>#N/A</v>
      </c>
      <c r="MY9" s="53" t="e">
        <f t="shared" si="742"/>
        <v>#N/A</v>
      </c>
      <c r="MZ9" s="53" t="e">
        <f t="shared" si="743"/>
        <v>#N/A</v>
      </c>
      <c r="NA9" s="53" t="e">
        <f t="shared" si="744"/>
        <v>#N/A</v>
      </c>
      <c r="NB9" s="53" t="e">
        <f t="shared" si="745"/>
        <v>#N/A</v>
      </c>
      <c r="NC9" s="53" t="e">
        <f t="shared" si="746"/>
        <v>#N/A</v>
      </c>
      <c r="ND9" s="53" t="e">
        <f t="shared" si="747"/>
        <v>#N/A</v>
      </c>
      <c r="NE9" s="53" t="e">
        <f t="shared" si="748"/>
        <v>#N/A</v>
      </c>
      <c r="NF9" s="53" t="e">
        <f t="shared" si="749"/>
        <v>#N/A</v>
      </c>
      <c r="NG9" s="53" t="e">
        <f t="shared" si="750"/>
        <v>#N/A</v>
      </c>
      <c r="NH9" s="53" t="e">
        <f t="shared" si="751"/>
        <v>#N/A</v>
      </c>
      <c r="NI9" s="53" t="e">
        <f t="shared" si="752"/>
        <v>#N/A</v>
      </c>
      <c r="NJ9" s="53" t="e">
        <f t="shared" si="753"/>
        <v>#N/A</v>
      </c>
      <c r="NK9" s="53" t="e">
        <f t="shared" si="754"/>
        <v>#N/A</v>
      </c>
      <c r="NL9" s="53" t="e">
        <f t="shared" si="755"/>
        <v>#N/A</v>
      </c>
      <c r="NM9" s="53" t="e">
        <f t="shared" si="756"/>
        <v>#N/A</v>
      </c>
      <c r="NN9" s="53" t="e">
        <f t="shared" si="757"/>
        <v>#N/A</v>
      </c>
      <c r="NO9" s="53" t="e">
        <f t="shared" si="758"/>
        <v>#N/A</v>
      </c>
      <c r="NP9" s="53" t="e">
        <f t="shared" si="759"/>
        <v>#N/A</v>
      </c>
      <c r="NQ9" s="53" t="e">
        <f t="shared" si="760"/>
        <v>#N/A</v>
      </c>
      <c r="NR9" s="53" t="e">
        <f t="shared" si="761"/>
        <v>#N/A</v>
      </c>
      <c r="NS9" s="53" t="e">
        <f t="shared" si="762"/>
        <v>#N/A</v>
      </c>
      <c r="NT9" s="53" t="e">
        <f t="shared" si="763"/>
        <v>#N/A</v>
      </c>
      <c r="NU9" s="53" t="e">
        <f t="shared" si="764"/>
        <v>#N/A</v>
      </c>
      <c r="NV9" s="53" t="e">
        <f t="shared" si="765"/>
        <v>#N/A</v>
      </c>
      <c r="NW9" s="53" t="e">
        <f t="shared" si="766"/>
        <v>#N/A</v>
      </c>
      <c r="NX9" s="53" t="e">
        <f t="shared" si="767"/>
        <v>#N/A</v>
      </c>
      <c r="NY9" s="53" t="e">
        <f t="shared" si="768"/>
        <v>#N/A</v>
      </c>
      <c r="NZ9" s="53" t="e">
        <f t="shared" si="769"/>
        <v>#N/A</v>
      </c>
      <c r="OA9" s="53" t="e">
        <f t="shared" si="770"/>
        <v>#N/A</v>
      </c>
      <c r="OB9" s="53" t="e">
        <f t="shared" si="771"/>
        <v>#N/A</v>
      </c>
      <c r="OC9" s="53" t="e">
        <f t="shared" si="772"/>
        <v>#N/A</v>
      </c>
      <c r="OD9" s="53" t="e">
        <f t="shared" si="773"/>
        <v>#N/A</v>
      </c>
      <c r="OE9" s="53" t="e">
        <f t="shared" si="774"/>
        <v>#N/A</v>
      </c>
      <c r="OF9" s="53" t="e">
        <f t="shared" si="775"/>
        <v>#N/A</v>
      </c>
      <c r="OG9" s="53" t="e">
        <f t="shared" si="776"/>
        <v>#N/A</v>
      </c>
      <c r="OH9" s="53" t="e">
        <f t="shared" si="777"/>
        <v>#N/A</v>
      </c>
      <c r="OI9" s="53" t="e">
        <f t="shared" si="778"/>
        <v>#N/A</v>
      </c>
      <c r="OJ9" s="53" t="e">
        <f t="shared" si="779"/>
        <v>#N/A</v>
      </c>
      <c r="OK9" s="53" t="e">
        <f t="shared" si="780"/>
        <v>#N/A</v>
      </c>
      <c r="OL9" s="53" t="e">
        <f t="shared" si="781"/>
        <v>#N/A</v>
      </c>
      <c r="OM9" s="53" t="e">
        <f t="shared" si="782"/>
        <v>#N/A</v>
      </c>
      <c r="ON9" s="53" t="e">
        <f t="shared" si="783"/>
        <v>#N/A</v>
      </c>
      <c r="OO9" s="53" t="e">
        <f t="shared" si="784"/>
        <v>#N/A</v>
      </c>
      <c r="OP9" s="53" t="e">
        <f t="shared" si="785"/>
        <v>#N/A</v>
      </c>
      <c r="OQ9" s="53" t="e">
        <f t="shared" si="786"/>
        <v>#N/A</v>
      </c>
      <c r="OR9" s="53" t="e">
        <f t="shared" si="787"/>
        <v>#N/A</v>
      </c>
      <c r="OS9" s="53" t="e">
        <f t="shared" si="788"/>
        <v>#N/A</v>
      </c>
      <c r="OT9" s="53" t="e">
        <f t="shared" si="789"/>
        <v>#N/A</v>
      </c>
      <c r="OU9" s="53" t="e">
        <f t="shared" si="790"/>
        <v>#N/A</v>
      </c>
      <c r="OV9" s="53" t="e">
        <f t="shared" si="791"/>
        <v>#N/A</v>
      </c>
      <c r="OW9" s="53" t="e">
        <f t="shared" si="792"/>
        <v>#N/A</v>
      </c>
      <c r="OX9" s="53" t="e">
        <f t="shared" si="793"/>
        <v>#N/A</v>
      </c>
      <c r="OY9" s="53" t="e">
        <f t="shared" si="794"/>
        <v>#N/A</v>
      </c>
      <c r="OZ9" s="53" t="e">
        <f t="shared" si="795"/>
        <v>#N/A</v>
      </c>
      <c r="PA9" s="53" t="e">
        <f t="shared" si="796"/>
        <v>#N/A</v>
      </c>
      <c r="PB9" s="53" t="e">
        <f t="shared" si="797"/>
        <v>#N/A</v>
      </c>
      <c r="PC9" s="53" t="e">
        <f t="shared" si="798"/>
        <v>#N/A</v>
      </c>
      <c r="PD9" s="53" t="e">
        <f t="shared" si="799"/>
        <v>#N/A</v>
      </c>
      <c r="PE9" s="53" t="e">
        <f t="shared" si="800"/>
        <v>#N/A</v>
      </c>
      <c r="PF9" s="53" t="e">
        <f t="shared" si="801"/>
        <v>#N/A</v>
      </c>
      <c r="PG9" s="53" t="e">
        <f t="shared" si="802"/>
        <v>#N/A</v>
      </c>
      <c r="PH9" s="53" t="e">
        <f t="shared" si="803"/>
        <v>#N/A</v>
      </c>
      <c r="PI9" s="111" t="e">
        <f t="shared" ref="PI9:QM9" si="1089">MY9*$G9</f>
        <v>#N/A</v>
      </c>
      <c r="PJ9" s="111" t="e">
        <f t="shared" si="1089"/>
        <v>#N/A</v>
      </c>
      <c r="PK9" s="111" t="e">
        <f t="shared" si="1089"/>
        <v>#N/A</v>
      </c>
      <c r="PL9" s="111" t="e">
        <f t="shared" si="1089"/>
        <v>#N/A</v>
      </c>
      <c r="PM9" s="111" t="e">
        <f t="shared" si="1089"/>
        <v>#N/A</v>
      </c>
      <c r="PN9" s="111" t="e">
        <f t="shared" si="1089"/>
        <v>#N/A</v>
      </c>
      <c r="PO9" s="111" t="e">
        <f t="shared" si="1089"/>
        <v>#N/A</v>
      </c>
      <c r="PP9" s="111" t="e">
        <f t="shared" si="1089"/>
        <v>#N/A</v>
      </c>
      <c r="PQ9" s="111" t="e">
        <f t="shared" si="1089"/>
        <v>#N/A</v>
      </c>
      <c r="PR9" s="111" t="e">
        <f t="shared" si="1089"/>
        <v>#N/A</v>
      </c>
      <c r="PS9" s="111" t="e">
        <f t="shared" si="1089"/>
        <v>#N/A</v>
      </c>
      <c r="PT9" s="111" t="e">
        <f t="shared" si="1089"/>
        <v>#N/A</v>
      </c>
      <c r="PU9" s="111" t="e">
        <f t="shared" si="1089"/>
        <v>#N/A</v>
      </c>
      <c r="PV9" s="111" t="e">
        <f t="shared" si="1089"/>
        <v>#N/A</v>
      </c>
      <c r="PW9" s="111" t="e">
        <f t="shared" si="1089"/>
        <v>#N/A</v>
      </c>
      <c r="PX9" s="111" t="e">
        <f t="shared" si="1089"/>
        <v>#N/A</v>
      </c>
      <c r="PY9" s="111" t="e">
        <f t="shared" si="1089"/>
        <v>#N/A</v>
      </c>
      <c r="PZ9" s="111" t="e">
        <f t="shared" si="1089"/>
        <v>#N/A</v>
      </c>
      <c r="QA9" s="111" t="e">
        <f t="shared" si="1089"/>
        <v>#N/A</v>
      </c>
      <c r="QB9" s="111" t="e">
        <f t="shared" si="1089"/>
        <v>#N/A</v>
      </c>
      <c r="QC9" s="111" t="e">
        <f t="shared" si="1089"/>
        <v>#N/A</v>
      </c>
      <c r="QD9" s="111" t="e">
        <f t="shared" si="1089"/>
        <v>#N/A</v>
      </c>
      <c r="QE9" s="111" t="e">
        <f t="shared" si="1089"/>
        <v>#N/A</v>
      </c>
      <c r="QF9" s="111" t="e">
        <f t="shared" si="1089"/>
        <v>#N/A</v>
      </c>
      <c r="QG9" s="111" t="e">
        <f t="shared" si="1089"/>
        <v>#N/A</v>
      </c>
      <c r="QH9" s="111" t="e">
        <f t="shared" si="1089"/>
        <v>#N/A</v>
      </c>
      <c r="QI9" s="111" t="e">
        <f t="shared" si="1089"/>
        <v>#N/A</v>
      </c>
      <c r="QJ9" s="111" t="e">
        <f t="shared" si="1089"/>
        <v>#N/A</v>
      </c>
      <c r="QK9" s="111" t="e">
        <f t="shared" si="1089"/>
        <v>#N/A</v>
      </c>
      <c r="QL9" s="111" t="e">
        <f t="shared" si="1089"/>
        <v>#N/A</v>
      </c>
      <c r="QM9" s="111" t="e">
        <f t="shared" si="1089"/>
        <v>#N/A</v>
      </c>
      <c r="QN9" s="54" t="e">
        <f t="shared" si="808"/>
        <v>#N/A</v>
      </c>
      <c r="QO9" s="53" t="e">
        <f t="shared" si="809"/>
        <v>#N/A</v>
      </c>
      <c r="QP9" s="53" t="e">
        <f t="shared" si="810"/>
        <v>#N/A</v>
      </c>
      <c r="QQ9" s="53" t="e">
        <f t="shared" si="811"/>
        <v>#N/A</v>
      </c>
      <c r="QR9" s="53" t="e">
        <f t="shared" si="812"/>
        <v>#N/A</v>
      </c>
      <c r="QS9" s="53" t="e">
        <f t="shared" si="813"/>
        <v>#N/A</v>
      </c>
      <c r="QT9" s="53" t="e">
        <f t="shared" si="814"/>
        <v>#N/A</v>
      </c>
      <c r="QU9" s="53" t="e">
        <f t="shared" si="815"/>
        <v>#N/A</v>
      </c>
      <c r="QV9" s="53" t="e">
        <f t="shared" si="816"/>
        <v>#N/A</v>
      </c>
      <c r="QW9" s="53" t="e">
        <f t="shared" si="817"/>
        <v>#N/A</v>
      </c>
      <c r="QX9" s="53" t="e">
        <f t="shared" si="818"/>
        <v>#N/A</v>
      </c>
      <c r="QY9" s="53" t="e">
        <f t="shared" si="819"/>
        <v>#N/A</v>
      </c>
      <c r="QZ9" s="53" t="e">
        <f t="shared" si="820"/>
        <v>#N/A</v>
      </c>
      <c r="RA9" s="53" t="e">
        <f t="shared" si="821"/>
        <v>#N/A</v>
      </c>
      <c r="RB9" s="53" t="e">
        <f t="shared" si="822"/>
        <v>#N/A</v>
      </c>
      <c r="RC9" s="53" t="e">
        <f t="shared" si="823"/>
        <v>#N/A</v>
      </c>
      <c r="RD9" s="53" t="e">
        <f t="shared" si="824"/>
        <v>#N/A</v>
      </c>
      <c r="RE9" s="53" t="e">
        <f t="shared" si="825"/>
        <v>#N/A</v>
      </c>
      <c r="RF9" s="53" t="e">
        <f t="shared" si="826"/>
        <v>#N/A</v>
      </c>
      <c r="RG9" s="53" t="e">
        <f t="shared" si="827"/>
        <v>#N/A</v>
      </c>
      <c r="RH9" s="53" t="e">
        <f t="shared" si="828"/>
        <v>#N/A</v>
      </c>
      <c r="RI9" s="53" t="e">
        <f t="shared" si="829"/>
        <v>#N/A</v>
      </c>
      <c r="RJ9" s="53" t="e">
        <f t="shared" si="830"/>
        <v>#N/A</v>
      </c>
      <c r="RK9" s="53" t="e">
        <f t="shared" si="831"/>
        <v>#N/A</v>
      </c>
      <c r="RL9" s="53" t="e">
        <f t="shared" si="832"/>
        <v>#N/A</v>
      </c>
      <c r="RM9" s="53" t="e">
        <f t="shared" si="833"/>
        <v>#N/A</v>
      </c>
      <c r="RN9" s="53" t="e">
        <f t="shared" si="834"/>
        <v>#N/A</v>
      </c>
      <c r="RO9" s="53" t="e">
        <f t="shared" si="835"/>
        <v>#N/A</v>
      </c>
      <c r="RP9" s="53" t="e">
        <f t="shared" si="836"/>
        <v>#N/A</v>
      </c>
      <c r="RQ9" s="53" t="e">
        <f t="shared" si="837"/>
        <v>#N/A</v>
      </c>
      <c r="RR9" s="53" t="e">
        <f t="shared" si="838"/>
        <v>#N/A</v>
      </c>
      <c r="RS9" s="111" t="e">
        <f t="shared" si="839"/>
        <v>#N/A</v>
      </c>
      <c r="RT9" s="111" t="e">
        <f t="shared" si="840"/>
        <v>#N/A</v>
      </c>
      <c r="RU9" s="111" t="e">
        <f t="shared" si="841"/>
        <v>#N/A</v>
      </c>
      <c r="RV9" s="111" t="e">
        <f t="shared" si="842"/>
        <v>#N/A</v>
      </c>
      <c r="RW9" s="111" t="e">
        <f t="shared" si="843"/>
        <v>#N/A</v>
      </c>
      <c r="RX9" s="111" t="e">
        <f t="shared" si="844"/>
        <v>#N/A</v>
      </c>
      <c r="RY9" s="111" t="e">
        <f t="shared" si="845"/>
        <v>#N/A</v>
      </c>
      <c r="RZ9" s="111" t="e">
        <f t="shared" si="846"/>
        <v>#N/A</v>
      </c>
      <c r="SA9" s="111" t="e">
        <f t="shared" si="847"/>
        <v>#N/A</v>
      </c>
      <c r="SB9" s="111" t="e">
        <f t="shared" si="848"/>
        <v>#N/A</v>
      </c>
      <c r="SC9" s="111" t="e">
        <f t="shared" si="849"/>
        <v>#N/A</v>
      </c>
      <c r="SD9" s="111" t="e">
        <f t="shared" si="850"/>
        <v>#N/A</v>
      </c>
      <c r="SE9" s="111" t="e">
        <f t="shared" si="851"/>
        <v>#N/A</v>
      </c>
      <c r="SF9" s="111" t="e">
        <f t="shared" si="852"/>
        <v>#N/A</v>
      </c>
      <c r="SG9" s="111" t="e">
        <f t="shared" si="853"/>
        <v>#N/A</v>
      </c>
      <c r="SH9" s="111" t="e">
        <f t="shared" si="854"/>
        <v>#N/A</v>
      </c>
      <c r="SI9" s="111" t="e">
        <f t="shared" si="855"/>
        <v>#N/A</v>
      </c>
      <c r="SJ9" s="111" t="e">
        <f t="shared" si="856"/>
        <v>#N/A</v>
      </c>
      <c r="SK9" s="111" t="e">
        <f t="shared" si="857"/>
        <v>#N/A</v>
      </c>
      <c r="SL9" s="111" t="e">
        <f t="shared" si="858"/>
        <v>#N/A</v>
      </c>
      <c r="SM9" s="111" t="e">
        <f t="shared" si="859"/>
        <v>#N/A</v>
      </c>
      <c r="SN9" s="111" t="e">
        <f t="shared" si="860"/>
        <v>#N/A</v>
      </c>
      <c r="SO9" s="111" t="e">
        <f t="shared" si="861"/>
        <v>#N/A</v>
      </c>
      <c r="SP9" s="111" t="e">
        <f t="shared" si="862"/>
        <v>#N/A</v>
      </c>
      <c r="SQ9" s="111" t="e">
        <f t="shared" si="863"/>
        <v>#N/A</v>
      </c>
      <c r="SR9" s="111" t="e">
        <f t="shared" si="864"/>
        <v>#N/A</v>
      </c>
      <c r="SS9" s="111" t="e">
        <f t="shared" si="865"/>
        <v>#N/A</v>
      </c>
      <c r="ST9" s="111" t="e">
        <f t="shared" si="866"/>
        <v>#N/A</v>
      </c>
      <c r="SU9" s="111" t="e">
        <f t="shared" si="867"/>
        <v>#N/A</v>
      </c>
      <c r="SV9" s="111" t="e">
        <f t="shared" si="868"/>
        <v>#N/A</v>
      </c>
      <c r="SW9" s="111" t="e">
        <f t="shared" si="869"/>
        <v>#N/A</v>
      </c>
      <c r="SX9" s="111" t="e">
        <f t="shared" si="870"/>
        <v>#N/A</v>
      </c>
      <c r="SY9" s="111" t="e">
        <f t="shared" si="871"/>
        <v>#N/A</v>
      </c>
      <c r="SZ9" s="111" t="e">
        <f t="shared" si="872"/>
        <v>#N/A</v>
      </c>
      <c r="TA9" s="111" t="e">
        <f t="shared" si="873"/>
        <v>#N/A</v>
      </c>
      <c r="TB9" s="111" t="e">
        <f t="shared" si="874"/>
        <v>#N/A</v>
      </c>
      <c r="TC9" s="111" t="e">
        <f t="shared" si="875"/>
        <v>#N/A</v>
      </c>
      <c r="TD9" s="111" t="e">
        <f t="shared" si="876"/>
        <v>#N/A</v>
      </c>
      <c r="TE9" s="111" t="e">
        <f t="shared" si="877"/>
        <v>#N/A</v>
      </c>
      <c r="TF9" s="111" t="e">
        <f t="shared" si="878"/>
        <v>#N/A</v>
      </c>
      <c r="TG9" s="111" t="e">
        <f t="shared" si="879"/>
        <v>#N/A</v>
      </c>
      <c r="TH9" s="111" t="e">
        <f t="shared" si="880"/>
        <v>#N/A</v>
      </c>
      <c r="TI9" s="111" t="e">
        <f t="shared" si="881"/>
        <v>#N/A</v>
      </c>
      <c r="TJ9" s="111" t="e">
        <f t="shared" si="882"/>
        <v>#N/A</v>
      </c>
      <c r="TK9" s="111" t="e">
        <f t="shared" si="883"/>
        <v>#N/A</v>
      </c>
      <c r="TL9" s="111" t="e">
        <f t="shared" si="884"/>
        <v>#N/A</v>
      </c>
      <c r="TM9" s="111" t="e">
        <f t="shared" si="885"/>
        <v>#N/A</v>
      </c>
      <c r="TN9" s="111" t="e">
        <f t="shared" si="886"/>
        <v>#N/A</v>
      </c>
      <c r="TO9" s="111" t="e">
        <f t="shared" si="887"/>
        <v>#N/A</v>
      </c>
      <c r="TP9" s="111" t="e">
        <f t="shared" si="888"/>
        <v>#N/A</v>
      </c>
      <c r="TQ9" s="111" t="e">
        <f t="shared" si="889"/>
        <v>#N/A</v>
      </c>
      <c r="TR9" s="111" t="e">
        <f t="shared" si="890"/>
        <v>#N/A</v>
      </c>
      <c r="TS9" s="111" t="e">
        <f t="shared" si="891"/>
        <v>#N/A</v>
      </c>
      <c r="TT9" s="111" t="e">
        <f t="shared" si="892"/>
        <v>#N/A</v>
      </c>
      <c r="TU9" s="111" t="e">
        <f t="shared" si="893"/>
        <v>#N/A</v>
      </c>
      <c r="TV9" s="111" t="e">
        <f t="shared" si="894"/>
        <v>#N/A</v>
      </c>
      <c r="TW9" s="111" t="e">
        <f t="shared" si="895"/>
        <v>#N/A</v>
      </c>
      <c r="TX9" s="111" t="e">
        <f t="shared" si="896"/>
        <v>#N/A</v>
      </c>
      <c r="TY9" s="111" t="e">
        <f t="shared" si="897"/>
        <v>#N/A</v>
      </c>
      <c r="TZ9" s="111" t="e">
        <f t="shared" si="898"/>
        <v>#N/A</v>
      </c>
      <c r="UA9" s="111" t="e">
        <f t="shared" si="899"/>
        <v>#N/A</v>
      </c>
      <c r="UB9" s="111" t="e">
        <f t="shared" si="900"/>
        <v>#N/A</v>
      </c>
      <c r="UC9" s="112">
        <f t="shared" si="901"/>
        <v>466.60181217752665</v>
      </c>
      <c r="UD9" s="112">
        <f t="shared" si="902"/>
        <v>873.79066048936193</v>
      </c>
      <c r="UE9" s="112">
        <f t="shared" si="903"/>
        <v>1171.7556762400268</v>
      </c>
      <c r="UF9" s="112">
        <f t="shared" si="904"/>
        <v>1497.0266501309843</v>
      </c>
      <c r="UG9" s="112">
        <f t="shared" si="905"/>
        <v>1875.7092784062506</v>
      </c>
      <c r="UH9" s="112">
        <f t="shared" si="906"/>
        <v>2295.8009421030588</v>
      </c>
      <c r="UI9" s="112">
        <f t="shared" si="907"/>
        <v>2728.4953557107719</v>
      </c>
      <c r="UJ9" s="112">
        <f t="shared" si="908"/>
        <v>3151.5876741482716</v>
      </c>
      <c r="UK9" s="112">
        <f t="shared" si="909"/>
        <v>3588.7830698670218</v>
      </c>
      <c r="UL9" s="112">
        <f t="shared" si="910"/>
        <v>4004.9738824009314</v>
      </c>
      <c r="UM9" s="112">
        <f t="shared" si="911"/>
        <v>4388.4575582613043</v>
      </c>
      <c r="UN9" s="112">
        <f t="shared" si="912"/>
        <v>4729.6320022779264</v>
      </c>
      <c r="UO9" s="112">
        <f t="shared" si="913"/>
        <v>5136.520785115692</v>
      </c>
      <c r="UP9" s="112">
        <f t="shared" si="914"/>
        <v>5442.5875686662248</v>
      </c>
      <c r="UQ9" s="112">
        <f t="shared" si="915"/>
        <v>5885.7842738663576</v>
      </c>
      <c r="UR9" s="112">
        <f t="shared" si="916"/>
        <v>6351.7859550957455</v>
      </c>
      <c r="US9" s="112">
        <f t="shared" si="917"/>
        <v>6784.4803687034582</v>
      </c>
      <c r="UT9" s="112">
        <f t="shared" si="918"/>
        <v>7238.4794309700801</v>
      </c>
      <c r="UU9" s="112">
        <f t="shared" si="919"/>
        <v>7684.0766599627668</v>
      </c>
      <c r="UV9" s="112">
        <f t="shared" si="920"/>
        <v>8121.5721211555856</v>
      </c>
      <c r="UW9" s="112">
        <f t="shared" si="921"/>
        <v>8608.2783200957456</v>
      </c>
      <c r="UX9" s="112">
        <f t="shared" si="922"/>
        <v>9126.4913938131649</v>
      </c>
      <c r="UY9" s="112">
        <f t="shared" si="923"/>
        <v>9646.8049258490701</v>
      </c>
      <c r="UZ9" s="112">
        <f t="shared" si="924"/>
        <v>10211.22808257314</v>
      </c>
      <c r="VA9" s="112">
        <f t="shared" si="925"/>
        <v>10761.848227490027</v>
      </c>
      <c r="VB9" s="112">
        <f t="shared" si="926"/>
        <v>11271.059336985374</v>
      </c>
      <c r="VC9" s="112">
        <f t="shared" si="927"/>
        <v>11851.085898361038</v>
      </c>
      <c r="VD9" s="112">
        <f t="shared" si="928"/>
        <v>12425.711281203459</v>
      </c>
      <c r="VE9" s="112">
        <f t="shared" si="929"/>
        <v>13004.837646156917</v>
      </c>
      <c r="VF9" s="112">
        <f t="shared" si="930"/>
        <v>13513.148559230054</v>
      </c>
      <c r="VG9" s="112">
        <f t="shared" si="931"/>
        <v>13513.148559230054</v>
      </c>
      <c r="VH9" s="111" t="e">
        <f t="shared" si="932"/>
        <v>#N/A</v>
      </c>
      <c r="VI9" s="111" t="e">
        <f t="shared" si="933"/>
        <v>#N/A</v>
      </c>
      <c r="VJ9" s="111" t="e">
        <f t="shared" si="934"/>
        <v>#N/A</v>
      </c>
      <c r="VK9" s="111" t="e">
        <f t="shared" si="935"/>
        <v>#N/A</v>
      </c>
      <c r="VL9" s="111" t="e">
        <f t="shared" si="936"/>
        <v>#N/A</v>
      </c>
      <c r="VM9" s="111" t="e">
        <f t="shared" si="937"/>
        <v>#N/A</v>
      </c>
      <c r="VN9" s="111" t="e">
        <f t="shared" si="938"/>
        <v>#N/A</v>
      </c>
      <c r="VO9" s="111" t="e">
        <f t="shared" si="939"/>
        <v>#N/A</v>
      </c>
      <c r="VP9" s="111" t="e">
        <f t="shared" si="940"/>
        <v>#N/A</v>
      </c>
      <c r="VQ9" s="111" t="e">
        <f t="shared" si="941"/>
        <v>#N/A</v>
      </c>
      <c r="VR9" s="111" t="e">
        <f t="shared" si="942"/>
        <v>#N/A</v>
      </c>
      <c r="VS9" s="111" t="e">
        <f t="shared" si="943"/>
        <v>#N/A</v>
      </c>
      <c r="VT9" s="111" t="e">
        <f t="shared" si="944"/>
        <v>#N/A</v>
      </c>
      <c r="VU9" s="111" t="e">
        <f t="shared" si="945"/>
        <v>#N/A</v>
      </c>
      <c r="VV9" s="111" t="e">
        <f t="shared" si="946"/>
        <v>#N/A</v>
      </c>
      <c r="VW9" s="111" t="e">
        <f t="shared" si="947"/>
        <v>#N/A</v>
      </c>
      <c r="VX9" s="111" t="e">
        <f t="shared" si="948"/>
        <v>#N/A</v>
      </c>
      <c r="VY9" s="111" t="e">
        <f t="shared" si="949"/>
        <v>#N/A</v>
      </c>
      <c r="VZ9" s="111" t="e">
        <f t="shared" si="950"/>
        <v>#N/A</v>
      </c>
      <c r="WA9" s="111" t="e">
        <f t="shared" si="951"/>
        <v>#N/A</v>
      </c>
      <c r="WB9" s="111" t="e">
        <f t="shared" si="952"/>
        <v>#N/A</v>
      </c>
      <c r="WC9" s="111" t="e">
        <f t="shared" si="953"/>
        <v>#N/A</v>
      </c>
      <c r="WD9" s="111" t="e">
        <f t="shared" si="954"/>
        <v>#N/A</v>
      </c>
      <c r="WE9" s="111" t="e">
        <f t="shared" si="955"/>
        <v>#N/A</v>
      </c>
      <c r="WF9" s="111" t="e">
        <f t="shared" si="956"/>
        <v>#N/A</v>
      </c>
      <c r="WG9" s="111" t="e">
        <f t="shared" si="957"/>
        <v>#N/A</v>
      </c>
      <c r="WH9" s="111" t="e">
        <f t="shared" si="958"/>
        <v>#N/A</v>
      </c>
      <c r="WI9" s="111" t="e">
        <f t="shared" si="959"/>
        <v>#N/A</v>
      </c>
      <c r="WJ9" s="111" t="e">
        <f t="shared" si="960"/>
        <v>#N/A</v>
      </c>
      <c r="WK9" s="111" t="e">
        <f t="shared" si="961"/>
        <v>#N/A</v>
      </c>
      <c r="WL9" s="111" t="e">
        <f t="shared" si="962"/>
        <v>#N/A</v>
      </c>
      <c r="WM9" s="111" t="e">
        <f t="shared" si="963"/>
        <v>#N/A</v>
      </c>
      <c r="WN9" s="111" t="e">
        <f t="shared" si="964"/>
        <v>#N/A</v>
      </c>
      <c r="WO9" s="111" t="e">
        <f t="shared" si="965"/>
        <v>#N/A</v>
      </c>
      <c r="WP9" s="111" t="e">
        <f t="shared" si="966"/>
        <v>#N/A</v>
      </c>
      <c r="WQ9" s="111" t="e">
        <f t="shared" si="967"/>
        <v>#N/A</v>
      </c>
      <c r="WR9" s="111" t="e">
        <f t="shared" si="968"/>
        <v>#N/A</v>
      </c>
      <c r="WS9" s="111" t="e">
        <f t="shared" si="969"/>
        <v>#N/A</v>
      </c>
      <c r="WT9" s="111" t="e">
        <f t="shared" si="970"/>
        <v>#N/A</v>
      </c>
      <c r="WU9" s="111" t="e">
        <f t="shared" si="971"/>
        <v>#N/A</v>
      </c>
      <c r="WV9" s="111" t="e">
        <f t="shared" si="972"/>
        <v>#N/A</v>
      </c>
      <c r="WW9" s="111" t="e">
        <f t="shared" si="973"/>
        <v>#N/A</v>
      </c>
      <c r="WX9" s="111" t="e">
        <f t="shared" si="974"/>
        <v>#N/A</v>
      </c>
      <c r="WY9" s="111" t="e">
        <f t="shared" si="975"/>
        <v>#N/A</v>
      </c>
      <c r="WZ9" s="111" t="e">
        <f t="shared" si="976"/>
        <v>#N/A</v>
      </c>
      <c r="XA9" s="111" t="e">
        <f t="shared" si="977"/>
        <v>#N/A</v>
      </c>
      <c r="XB9" s="111" t="e">
        <f t="shared" si="978"/>
        <v>#N/A</v>
      </c>
      <c r="XC9" s="111" t="e">
        <f t="shared" si="979"/>
        <v>#N/A</v>
      </c>
      <c r="XD9" s="111" t="e">
        <f t="shared" si="980"/>
        <v>#N/A</v>
      </c>
      <c r="XE9" s="111" t="e">
        <f t="shared" si="981"/>
        <v>#N/A</v>
      </c>
      <c r="XF9" s="111" t="e">
        <f t="shared" si="982"/>
        <v>#N/A</v>
      </c>
      <c r="XG9" s="111" t="e">
        <f t="shared" si="983"/>
        <v>#N/A</v>
      </c>
      <c r="XH9" s="111" t="e">
        <f t="shared" si="984"/>
        <v>#N/A</v>
      </c>
      <c r="XI9" s="111" t="e">
        <f t="shared" si="985"/>
        <v>#N/A</v>
      </c>
      <c r="XJ9" s="111" t="e">
        <f t="shared" si="986"/>
        <v>#N/A</v>
      </c>
      <c r="XK9" s="111" t="e">
        <f t="shared" si="987"/>
        <v>#N/A</v>
      </c>
      <c r="XL9" s="111" t="e">
        <f t="shared" si="988"/>
        <v>#N/A</v>
      </c>
      <c r="XM9" s="111" t="e">
        <f t="shared" si="989"/>
        <v>#N/A</v>
      </c>
      <c r="XN9" s="111" t="e">
        <f t="shared" si="990"/>
        <v>#N/A</v>
      </c>
      <c r="XO9" s="111" t="e">
        <f t="shared" si="991"/>
        <v>#N/A</v>
      </c>
      <c r="XP9" s="111" t="e">
        <f t="shared" si="992"/>
        <v>#N/A</v>
      </c>
      <c r="XQ9" s="111" t="e">
        <f t="shared" si="993"/>
        <v>#N/A</v>
      </c>
      <c r="XR9" s="111" t="e">
        <f t="shared" si="994"/>
        <v>#N/A</v>
      </c>
      <c r="XS9" s="111" t="e">
        <f t="shared" si="995"/>
        <v>#N/A</v>
      </c>
      <c r="XT9" s="111" t="e">
        <f t="shared" si="996"/>
        <v>#N/A</v>
      </c>
      <c r="XU9" s="111" t="e">
        <f t="shared" si="997"/>
        <v>#N/A</v>
      </c>
      <c r="XV9" s="111" t="e">
        <f t="shared" si="998"/>
        <v>#N/A</v>
      </c>
      <c r="XW9" s="111" t="e">
        <f t="shared" si="999"/>
        <v>#N/A</v>
      </c>
      <c r="XX9" s="111" t="e">
        <f t="shared" si="1000"/>
        <v>#N/A</v>
      </c>
      <c r="XY9" s="111" t="e">
        <f t="shared" si="1001"/>
        <v>#N/A</v>
      </c>
      <c r="XZ9" s="111" t="e">
        <f t="shared" si="1002"/>
        <v>#N/A</v>
      </c>
      <c r="YA9" s="111" t="e">
        <f t="shared" si="1003"/>
        <v>#N/A</v>
      </c>
      <c r="YB9" s="111" t="e">
        <f t="shared" si="1004"/>
        <v>#N/A</v>
      </c>
      <c r="YC9" s="111" t="e">
        <f t="shared" si="1005"/>
        <v>#N/A</v>
      </c>
      <c r="YD9" s="111" t="e">
        <f t="shared" si="1006"/>
        <v>#N/A</v>
      </c>
      <c r="YE9" s="111" t="e">
        <f t="shared" si="1007"/>
        <v>#N/A</v>
      </c>
      <c r="YF9" s="111" t="e">
        <f t="shared" si="1008"/>
        <v>#N/A</v>
      </c>
      <c r="YG9" s="111" t="e">
        <f t="shared" si="1009"/>
        <v>#N/A</v>
      </c>
      <c r="YH9" s="111" t="e">
        <f t="shared" si="1010"/>
        <v>#N/A</v>
      </c>
      <c r="YI9" s="111" t="e">
        <f t="shared" si="1011"/>
        <v>#N/A</v>
      </c>
      <c r="YJ9" s="111" t="e">
        <f t="shared" si="1012"/>
        <v>#N/A</v>
      </c>
      <c r="YK9" s="111" t="e">
        <f t="shared" si="1013"/>
        <v>#N/A</v>
      </c>
      <c r="YL9" s="111" t="e">
        <f t="shared" si="1014"/>
        <v>#N/A</v>
      </c>
      <c r="YM9" s="111" t="e">
        <f t="shared" si="1015"/>
        <v>#N/A</v>
      </c>
      <c r="YN9" s="111" t="e">
        <f t="shared" si="1016"/>
        <v>#N/A</v>
      </c>
      <c r="YO9" s="111" t="e">
        <f t="shared" si="1017"/>
        <v>#N/A</v>
      </c>
      <c r="YP9" s="111" t="e">
        <f t="shared" si="1018"/>
        <v>#N/A</v>
      </c>
      <c r="YQ9" s="111" t="e">
        <f t="shared" si="1019"/>
        <v>#N/A</v>
      </c>
      <c r="YR9" s="111" t="e">
        <f t="shared" si="1020"/>
        <v>#N/A</v>
      </c>
      <c r="YS9" s="111" t="e">
        <f t="shared" si="1021"/>
        <v>#N/A</v>
      </c>
      <c r="YT9" s="111" t="e">
        <f t="shared" si="1022"/>
        <v>#N/A</v>
      </c>
      <c r="YU9" s="111" t="e">
        <f t="shared" si="1023"/>
        <v>#N/A</v>
      </c>
      <c r="YV9" s="111" t="e">
        <f t="shared" si="1024"/>
        <v>#N/A</v>
      </c>
      <c r="YW9" s="111" t="e">
        <f t="shared" si="1025"/>
        <v>#N/A</v>
      </c>
      <c r="YX9" s="111" t="e">
        <f t="shared" si="1026"/>
        <v>#N/A</v>
      </c>
      <c r="YY9" s="111" t="e">
        <f t="shared" si="1027"/>
        <v>#N/A</v>
      </c>
      <c r="YZ9" s="111" t="e">
        <f t="shared" si="1028"/>
        <v>#N/A</v>
      </c>
      <c r="ZA9" s="111" t="e">
        <f t="shared" si="1029"/>
        <v>#N/A</v>
      </c>
      <c r="ZB9" s="111" t="e">
        <f t="shared" si="1030"/>
        <v>#N/A</v>
      </c>
      <c r="ZC9" s="111" t="e">
        <f t="shared" si="1031"/>
        <v>#N/A</v>
      </c>
      <c r="ZD9" s="111" t="e">
        <f t="shared" si="1032"/>
        <v>#N/A</v>
      </c>
      <c r="ZE9" s="111" t="e">
        <f t="shared" si="1033"/>
        <v>#N/A</v>
      </c>
      <c r="ZF9" s="111" t="e">
        <f t="shared" si="1034"/>
        <v>#N/A</v>
      </c>
      <c r="ZG9" s="111" t="e">
        <f t="shared" si="1035"/>
        <v>#N/A</v>
      </c>
      <c r="ZH9" s="111" t="e">
        <f t="shared" si="1036"/>
        <v>#N/A</v>
      </c>
      <c r="ZI9" s="111" t="e">
        <f t="shared" si="1037"/>
        <v>#N/A</v>
      </c>
      <c r="ZJ9" s="111" t="e">
        <f t="shared" si="1038"/>
        <v>#N/A</v>
      </c>
      <c r="ZK9" s="111" t="e">
        <f t="shared" si="1039"/>
        <v>#N/A</v>
      </c>
      <c r="ZL9" s="111" t="e">
        <f t="shared" si="1040"/>
        <v>#N/A</v>
      </c>
      <c r="ZM9" s="111" t="e">
        <f t="shared" si="1041"/>
        <v>#N/A</v>
      </c>
      <c r="ZN9" s="111" t="e">
        <f t="shared" si="1042"/>
        <v>#N/A</v>
      </c>
      <c r="ZO9" s="111" t="e">
        <f t="shared" si="1043"/>
        <v>#N/A</v>
      </c>
      <c r="ZP9" s="111" t="e">
        <f t="shared" si="1044"/>
        <v>#N/A</v>
      </c>
      <c r="ZQ9" s="111" t="e">
        <f t="shared" si="1045"/>
        <v>#N/A</v>
      </c>
      <c r="ZR9" s="111" t="e">
        <f t="shared" si="1046"/>
        <v>#N/A</v>
      </c>
      <c r="ZS9" s="111" t="e">
        <f t="shared" si="1047"/>
        <v>#N/A</v>
      </c>
      <c r="ZT9" s="111" t="e">
        <f t="shared" si="1048"/>
        <v>#N/A</v>
      </c>
      <c r="ZU9" s="111" t="e">
        <f t="shared" si="1049"/>
        <v>#N/A</v>
      </c>
      <c r="ZV9" s="111" t="e">
        <f t="shared" si="1050"/>
        <v>#N/A</v>
      </c>
      <c r="ZW9" s="111" t="e">
        <f t="shared" si="1051"/>
        <v>#N/A</v>
      </c>
      <c r="ZX9" s="111" t="e">
        <f t="shared" si="1052"/>
        <v>#N/A</v>
      </c>
      <c r="ZY9" s="111" t="e">
        <f t="shared" si="1053"/>
        <v>#N/A</v>
      </c>
      <c r="ZZ9" s="111" t="e">
        <f t="shared" si="1054"/>
        <v>#N/A</v>
      </c>
      <c r="AAA9" s="111" t="e">
        <f t="shared" si="1055"/>
        <v>#N/A</v>
      </c>
      <c r="AAB9" s="111" t="e">
        <f t="shared" si="1056"/>
        <v>#N/A</v>
      </c>
      <c r="AAC9" s="111" t="e">
        <f t="shared" si="1057"/>
        <v>#N/A</v>
      </c>
      <c r="AAD9" s="111" t="e">
        <f t="shared" si="1058"/>
        <v>#N/A</v>
      </c>
      <c r="AAE9" s="111" t="e">
        <f t="shared" si="1059"/>
        <v>#N/A</v>
      </c>
      <c r="AAF9" s="111" t="e">
        <f t="shared" si="1060"/>
        <v>#N/A</v>
      </c>
      <c r="AAG9" s="111" t="e">
        <f t="shared" si="1061"/>
        <v>#N/A</v>
      </c>
      <c r="AAH9" s="111" t="e">
        <f t="shared" si="1062"/>
        <v>#N/A</v>
      </c>
      <c r="AAI9" s="111" t="e">
        <f t="shared" si="1063"/>
        <v>#N/A</v>
      </c>
      <c r="AAJ9" s="111" t="e">
        <f t="shared" si="1064"/>
        <v>#N/A</v>
      </c>
      <c r="AAK9" s="111" t="e">
        <f t="shared" si="1065"/>
        <v>#N/A</v>
      </c>
      <c r="AAL9" s="111" t="e">
        <f t="shared" si="1066"/>
        <v>#N/A</v>
      </c>
      <c r="AAM9" s="111" t="e">
        <f t="shared" si="1067"/>
        <v>#N/A</v>
      </c>
      <c r="AAN9" s="111" t="e">
        <f t="shared" si="1068"/>
        <v>#N/A</v>
      </c>
      <c r="AAO9" s="111" t="e">
        <f t="shared" si="1069"/>
        <v>#N/A</v>
      </c>
      <c r="AAP9" s="111" t="e">
        <f t="shared" si="1070"/>
        <v>#N/A</v>
      </c>
      <c r="AAQ9" s="111" t="e">
        <f t="shared" si="1071"/>
        <v>#N/A</v>
      </c>
      <c r="AAR9" s="111" t="e">
        <f t="shared" si="1072"/>
        <v>#N/A</v>
      </c>
      <c r="AAS9" s="111" t="e">
        <f t="shared" si="1073"/>
        <v>#N/A</v>
      </c>
      <c r="AAT9" s="111" t="e">
        <f t="shared" si="1074"/>
        <v>#N/A</v>
      </c>
      <c r="AAU9" s="111" t="e">
        <f t="shared" si="1075"/>
        <v>#N/A</v>
      </c>
      <c r="AAV9" s="111" t="e">
        <f t="shared" si="1076"/>
        <v>#N/A</v>
      </c>
      <c r="AAW9" s="111" t="e">
        <f t="shared" si="1077"/>
        <v>#N/A</v>
      </c>
      <c r="AAX9" s="111" t="e">
        <f t="shared" si="1078"/>
        <v>#N/A</v>
      </c>
      <c r="AAY9" s="111" t="e">
        <f t="shared" si="1079"/>
        <v>#N/A</v>
      </c>
      <c r="AAZ9" s="111" t="e">
        <f t="shared" si="1080"/>
        <v>#N/A</v>
      </c>
      <c r="ABA9" s="111" t="e">
        <f t="shared" si="1081"/>
        <v>#N/A</v>
      </c>
      <c r="ABB9" s="111" t="e">
        <f t="shared" si="1082"/>
        <v>#N/A</v>
      </c>
      <c r="ABC9" s="111" t="e">
        <f t="shared" si="1083"/>
        <v>#N/A</v>
      </c>
      <c r="ABD9" s="111" t="e">
        <f t="shared" si="1084"/>
        <v>#N/A</v>
      </c>
      <c r="ABE9" s="111" t="e">
        <f t="shared" si="1085"/>
        <v>#N/A</v>
      </c>
      <c r="ABF9" s="111" t="e">
        <f t="shared" si="1086"/>
        <v>#N/A</v>
      </c>
    </row>
    <row r="10" spans="1:734" ht="82.5" hidden="1" customHeight="1">
      <c r="A10" s="92">
        <v>12</v>
      </c>
      <c r="B10" s="59" t="s">
        <v>19</v>
      </c>
      <c r="C10" s="100" t="s">
        <v>20</v>
      </c>
      <c r="D10" s="101">
        <v>35591</v>
      </c>
      <c r="E10" s="59">
        <v>3116003574</v>
      </c>
      <c r="F10" s="46" t="s">
        <v>116</v>
      </c>
      <c r="G10" s="47">
        <v>0.9</v>
      </c>
      <c r="H10" s="48">
        <v>3681.89</v>
      </c>
      <c r="I10" s="48">
        <v>20</v>
      </c>
      <c r="J10" s="49">
        <v>1.2</v>
      </c>
      <c r="K10" s="50">
        <v>30</v>
      </c>
      <c r="L10" s="49">
        <v>37.590000000000003</v>
      </c>
      <c r="M10" s="49">
        <v>77.210999999999999</v>
      </c>
      <c r="N10" s="49">
        <v>0</v>
      </c>
      <c r="O10" s="49">
        <f t="shared" si="550"/>
        <v>1.2530000000000001</v>
      </c>
      <c r="P10" s="49">
        <f t="shared" si="551"/>
        <v>2.5737000000000001</v>
      </c>
      <c r="Q10" s="49">
        <f t="shared" si="552"/>
        <v>0</v>
      </c>
      <c r="R10" s="51">
        <v>30</v>
      </c>
      <c r="S10" s="52">
        <f t="shared" si="553"/>
        <v>37.590000000000003</v>
      </c>
      <c r="T10" s="52">
        <f t="shared" si="554"/>
        <v>77.210999999999999</v>
      </c>
      <c r="U10" s="52">
        <f t="shared" si="555"/>
        <v>0</v>
      </c>
      <c r="V10" s="130">
        <f>$O10*($I10-(метеостанция!B$15))/($I10-$J10)</f>
        <v>1.2954886968085109</v>
      </c>
      <c r="W10" s="130">
        <f>$O10*($I10-(метеостанция!C$15))/($I10-$J10)</f>
        <v>1.1305325797872341</v>
      </c>
      <c r="X10" s="130">
        <f>$O10*($I10-(метеостанция!D$15))/($I10-$J10)</f>
        <v>0.82727992021276597</v>
      </c>
      <c r="Y10" s="130">
        <f>$O10*($I10-(метеостанция!E$15))/($I10-$J10)</f>
        <v>0.90309308510638309</v>
      </c>
      <c r="Z10" s="130">
        <f>$O10*($I10-(метеостанция!F$15))/($I10-$J10)</f>
        <v>1.0513869680851065</v>
      </c>
      <c r="AA10" s="130">
        <f>$O10*($I10-(метеостанция!G$15))/($I10-$J10)</f>
        <v>1.1663563829787236</v>
      </c>
      <c r="AB10" s="130">
        <f>$O10*($I10-(метеостанция!H$15))/($I10-$J10)</f>
        <v>1.2013470744680852</v>
      </c>
      <c r="AC10" s="130">
        <f>$O10*($I10-(метеостанция!I$15))/($I10-$J10)</f>
        <v>1.1746874999999999</v>
      </c>
      <c r="AD10" s="130">
        <f>$O10*($I10-(метеостанция!J$15))/($I10-$J10)</f>
        <v>1.2138437500000001</v>
      </c>
      <c r="AE10" s="130">
        <f>$O10*($I10-(метеостанция!K$15))/($I10-$J10)</f>
        <v>1.1555259308510637</v>
      </c>
      <c r="AF10" s="130">
        <f>$O10*($I10-(метеостанция!L$15))/($I10-$J10)</f>
        <v>1.064716755319149</v>
      </c>
      <c r="AG10" s="130">
        <f>$O10*($I10-(метеостанция!M$15))/($I10-$J10)</f>
        <v>0.94724800531914899</v>
      </c>
      <c r="AH10" s="130">
        <f>$O10*($I10-(метеостанция!N$15))/($I10-$J10)</f>
        <v>1.1296994680851065</v>
      </c>
      <c r="AI10" s="130">
        <f>$O10*($I10-(метеостанция!O$15))/($I10-$J10)</f>
        <v>0.8497739361702128</v>
      </c>
      <c r="AJ10" s="130">
        <f>$O10*($I10-(метеостанция!P$15))/($I10-$J10)</f>
        <v>1.2305059840425532</v>
      </c>
      <c r="AK10" s="130">
        <f>$O10*($I10-(метеостанция!Q$15))/($I10-$J10)</f>
        <v>1.2938224734042556</v>
      </c>
      <c r="AL10" s="130">
        <f>$O10*($I10-(метеостанция!R$15))/($I10-$J10)</f>
        <v>1.2013470744680852</v>
      </c>
      <c r="AM10" s="130">
        <f>$O10*($I10-(метеостанция!S$15))/($I10-$J10)</f>
        <v>1.260498005319149</v>
      </c>
      <c r="AN10" s="130">
        <f>$O10*($I10-(метеостанция!T$15))/($I10-$J10)</f>
        <v>1.2371708776595745</v>
      </c>
      <c r="AO10" s="130">
        <f>$O10*($I10-(метеостанция!U$15))/($I10-$J10)</f>
        <v>1.2146768617021277</v>
      </c>
      <c r="AP10" s="130">
        <f>$O10*($I10-(метеостанция!V$15))/($I10-$J10)</f>
        <v>1.3513071808510639</v>
      </c>
      <c r="AQ10" s="130">
        <f>$O10*($I10-(метеостанция!W$15))/($I10-$J10)</f>
        <v>1.4387839095744681</v>
      </c>
      <c r="AR10" s="130">
        <f>$O10*($I10-(метеостанция!X$15))/($I10-$J10)</f>
        <v>1.4446156914893618</v>
      </c>
      <c r="AS10" s="130">
        <f>$O10*($I10-(метеостанция!Y$15))/($I10-$J10)</f>
        <v>1.5670831117021276</v>
      </c>
      <c r="AT10" s="130">
        <f>$O10*($I10-(метеостанция!Z$15))/($I10-$J10)</f>
        <v>1.5287599734042554</v>
      </c>
      <c r="AU10" s="130">
        <f>$O10*($I10-(метеостанция!AA$15))/($I10-$J10)</f>
        <v>1.4137905585106383</v>
      </c>
      <c r="AV10" s="130">
        <f>$O10*($I10-(метеостанция!AB$15))/($I10-$J10)</f>
        <v>1.6104049202127662</v>
      </c>
      <c r="AW10" s="130">
        <f>$O10*($I10-(метеостанция!AC$15))/($I10-$J10)</f>
        <v>1.5954089095744681</v>
      </c>
      <c r="AX10" s="130">
        <f>$O10*($I10-(метеостанция!AD$15))/($I10-$J10)</f>
        <v>1.607905585106383</v>
      </c>
      <c r="AY10" s="130">
        <f>$O10*($I10-(метеостанция!AE$15))/($I10-$J10)</f>
        <v>1.4112912234042554</v>
      </c>
      <c r="AZ10" s="130"/>
      <c r="BA10" s="130">
        <f t="shared" si="556"/>
        <v>1.2954886968085109</v>
      </c>
      <c r="BB10" s="130">
        <f t="shared" si="557"/>
        <v>2.426021276595745</v>
      </c>
      <c r="BC10" s="130">
        <f t="shared" si="558"/>
        <v>3.2533011968085108</v>
      </c>
      <c r="BD10" s="130">
        <f t="shared" si="559"/>
        <v>4.1563942819148938</v>
      </c>
      <c r="BE10" s="130">
        <f t="shared" si="560"/>
        <v>5.20778125</v>
      </c>
      <c r="BF10" s="130">
        <f t="shared" si="561"/>
        <v>6.3741376329787238</v>
      </c>
      <c r="BG10" s="130">
        <f t="shared" si="562"/>
        <v>7.575484707446809</v>
      </c>
      <c r="BH10" s="130">
        <f t="shared" si="563"/>
        <v>8.7501722074468091</v>
      </c>
      <c r="BI10" s="130">
        <f t="shared" si="564"/>
        <v>9.9640159574468097</v>
      </c>
      <c r="BJ10" s="130">
        <f t="shared" si="565"/>
        <v>11.119541888297874</v>
      </c>
      <c r="BK10" s="130">
        <f t="shared" si="566"/>
        <v>12.184258643617023</v>
      </c>
      <c r="BL10" s="130">
        <f t="shared" si="567"/>
        <v>13.131506648936172</v>
      </c>
      <c r="BM10" s="130">
        <f t="shared" si="568"/>
        <v>14.261206117021279</v>
      </c>
      <c r="BN10" s="130">
        <f t="shared" si="569"/>
        <v>15.110980053191492</v>
      </c>
      <c r="BO10" s="130">
        <f t="shared" si="570"/>
        <v>16.341486037234045</v>
      </c>
      <c r="BP10" s="130">
        <f t="shared" si="571"/>
        <v>17.6353085106383</v>
      </c>
      <c r="BQ10" s="130">
        <f t="shared" si="572"/>
        <v>18.836655585106385</v>
      </c>
      <c r="BR10" s="130">
        <f t="shared" si="573"/>
        <v>20.097153590425535</v>
      </c>
      <c r="BS10" s="130">
        <f t="shared" si="574"/>
        <v>21.334324468085111</v>
      </c>
      <c r="BT10" s="130">
        <f t="shared" si="575"/>
        <v>22.549001329787238</v>
      </c>
      <c r="BU10" s="130">
        <f t="shared" si="576"/>
        <v>23.9003085106383</v>
      </c>
      <c r="BV10" s="130">
        <f t="shared" si="577"/>
        <v>25.339092420212769</v>
      </c>
      <c r="BW10" s="130">
        <f t="shared" si="578"/>
        <v>26.783708111702129</v>
      </c>
      <c r="BX10" s="130">
        <f t="shared" si="579"/>
        <v>28.350791223404258</v>
      </c>
      <c r="BY10" s="130">
        <f t="shared" si="580"/>
        <v>29.879551196808514</v>
      </c>
      <c r="BZ10" s="130">
        <f t="shared" si="581"/>
        <v>31.293341755319151</v>
      </c>
      <c r="CA10" s="130">
        <f t="shared" si="582"/>
        <v>32.90374667553192</v>
      </c>
      <c r="CB10" s="130">
        <f t="shared" si="583"/>
        <v>34.499155585106386</v>
      </c>
      <c r="CC10" s="130">
        <f t="shared" si="584"/>
        <v>36.107061170212766</v>
      </c>
      <c r="CD10" s="130">
        <f t="shared" si="585"/>
        <v>37.518352393617022</v>
      </c>
      <c r="CE10" s="130">
        <f t="shared" si="586"/>
        <v>37.518352393617022</v>
      </c>
      <c r="CF10" s="130">
        <f t="shared" si="587"/>
        <v>4769.8468778922879</v>
      </c>
      <c r="CG10" s="130">
        <f t="shared" si="588"/>
        <v>4162.4966001928196</v>
      </c>
      <c r="CH10" s="130">
        <f t="shared" si="589"/>
        <v>3045.953665432181</v>
      </c>
      <c r="CI10" s="130">
        <f t="shared" si="590"/>
        <v>3325.0893991223406</v>
      </c>
      <c r="CJ10" s="130">
        <f t="shared" si="591"/>
        <v>3871.0911639228725</v>
      </c>
      <c r="CK10" s="130">
        <f t="shared" si="592"/>
        <v>4294.395902925532</v>
      </c>
      <c r="CL10" s="130">
        <f t="shared" si="593"/>
        <v>4423.2277800132979</v>
      </c>
      <c r="CM10" s="130">
        <f t="shared" si="594"/>
        <v>4325.0701593749991</v>
      </c>
      <c r="CN10" s="130">
        <f t="shared" si="595"/>
        <v>4469.2391646875003</v>
      </c>
      <c r="CO10" s="130">
        <f t="shared" si="596"/>
        <v>4254.5193695412227</v>
      </c>
      <c r="CP10" s="130">
        <f t="shared" si="597"/>
        <v>3920.1699742420215</v>
      </c>
      <c r="CQ10" s="130">
        <f t="shared" si="598"/>
        <v>3487.6629583045215</v>
      </c>
      <c r="CR10" s="130">
        <f t="shared" si="599"/>
        <v>4159.4291745478722</v>
      </c>
      <c r="CS10" s="130">
        <f t="shared" si="600"/>
        <v>3128.7741578457449</v>
      </c>
      <c r="CT10" s="130">
        <f t="shared" si="601"/>
        <v>4530.5876775864363</v>
      </c>
      <c r="CU10" s="130">
        <f t="shared" si="602"/>
        <v>4763.7120266023949</v>
      </c>
      <c r="CV10" s="130">
        <f t="shared" si="603"/>
        <v>4423.2277800132979</v>
      </c>
      <c r="CW10" s="130">
        <f t="shared" si="604"/>
        <v>4641.0150008045212</v>
      </c>
      <c r="CX10" s="130">
        <f t="shared" si="605"/>
        <v>4555.1270827460103</v>
      </c>
      <c r="CY10" s="130">
        <f t="shared" si="606"/>
        <v>4472.3065903324468</v>
      </c>
      <c r="CZ10" s="130">
        <f t="shared" si="607"/>
        <v>4975.3643961037233</v>
      </c>
      <c r="DA10" s="130">
        <f t="shared" si="608"/>
        <v>5297.4440888231384</v>
      </c>
      <c r="DB10" s="130">
        <f t="shared" si="609"/>
        <v>5318.9160683377659</v>
      </c>
      <c r="DC10" s="130">
        <f t="shared" si="610"/>
        <v>5769.8276381449459</v>
      </c>
      <c r="DD10" s="130">
        <f t="shared" si="611"/>
        <v>5628.726058477394</v>
      </c>
      <c r="DE10" s="130">
        <f t="shared" si="612"/>
        <v>5205.4213194747335</v>
      </c>
      <c r="DF10" s="130">
        <f t="shared" si="613"/>
        <v>5929.3337716821816</v>
      </c>
      <c r="DG10" s="130">
        <f t="shared" si="614"/>
        <v>5874.1201100731387</v>
      </c>
      <c r="DH10" s="130">
        <f t="shared" si="615"/>
        <v>5920.1314947473402</v>
      </c>
      <c r="DI10" s="130">
        <f t="shared" si="616"/>
        <v>5196.219042539894</v>
      </c>
      <c r="DJ10" s="130">
        <f t="shared" si="617"/>
        <v>0</v>
      </c>
      <c r="DK10" s="110">
        <f t="shared" si="618"/>
        <v>4769.8468778922879</v>
      </c>
      <c r="DL10" s="130">
        <f t="shared" si="619"/>
        <v>8932.3434780851076</v>
      </c>
      <c r="DM10" s="130">
        <f t="shared" si="620"/>
        <v>11978.297143517288</v>
      </c>
      <c r="DN10" s="130">
        <f t="shared" si="621"/>
        <v>15303.386542639628</v>
      </c>
      <c r="DO10" s="130">
        <f t="shared" si="622"/>
        <v>19174.477706562502</v>
      </c>
      <c r="DP10" s="130">
        <f t="shared" si="623"/>
        <v>23468.873609488033</v>
      </c>
      <c r="DQ10" s="130">
        <f t="shared" si="624"/>
        <v>27892.101389501331</v>
      </c>
      <c r="DR10" s="130">
        <f t="shared" si="625"/>
        <v>32217.171548876329</v>
      </c>
      <c r="DS10" s="130">
        <f t="shared" si="626"/>
        <v>36686.410713563833</v>
      </c>
      <c r="DT10" s="130">
        <f t="shared" si="627"/>
        <v>40940.930083105057</v>
      </c>
      <c r="DU10" s="130">
        <f t="shared" si="628"/>
        <v>44861.100057347081</v>
      </c>
      <c r="DV10" s="130">
        <f t="shared" si="629"/>
        <v>48348.763015651602</v>
      </c>
      <c r="DW10" s="130">
        <f t="shared" si="630"/>
        <v>52508.192190199472</v>
      </c>
      <c r="DX10" s="130">
        <f t="shared" si="631"/>
        <v>55636.966348045215</v>
      </c>
      <c r="DY10" s="130">
        <f t="shared" si="632"/>
        <v>60167.554025631653</v>
      </c>
      <c r="DZ10" s="130">
        <f t="shared" si="633"/>
        <v>64931.266052234045</v>
      </c>
      <c r="EA10" s="130">
        <f t="shared" si="634"/>
        <v>69354.493832247346</v>
      </c>
      <c r="EB10" s="130">
        <f t="shared" si="635"/>
        <v>73995.508833051863</v>
      </c>
      <c r="EC10" s="130">
        <f t="shared" si="636"/>
        <v>78550.635915797873</v>
      </c>
      <c r="ED10" s="130">
        <f t="shared" si="637"/>
        <v>83022.942506130319</v>
      </c>
      <c r="EE10" s="130">
        <f t="shared" si="638"/>
        <v>87998.306902234035</v>
      </c>
      <c r="EF10" s="130">
        <f t="shared" si="639"/>
        <v>93295.750991057168</v>
      </c>
      <c r="EG10" s="130">
        <f t="shared" si="640"/>
        <v>98614.667059394938</v>
      </c>
      <c r="EH10" s="130">
        <f t="shared" si="641"/>
        <v>104384.49469753988</v>
      </c>
      <c r="EI10" s="130">
        <f t="shared" si="642"/>
        <v>110013.22075601727</v>
      </c>
      <c r="EJ10" s="130">
        <f t="shared" si="643"/>
        <v>115218.642075492</v>
      </c>
      <c r="EK10" s="130">
        <f t="shared" si="644"/>
        <v>121147.97584717418</v>
      </c>
      <c r="EL10" s="130">
        <f t="shared" si="645"/>
        <v>127022.09595724732</v>
      </c>
      <c r="EM10" s="130">
        <f t="shared" si="646"/>
        <v>132942.22745199467</v>
      </c>
      <c r="EN10" s="130">
        <f t="shared" si="647"/>
        <v>138138.44649453455</v>
      </c>
      <c r="EO10" s="130">
        <f t="shared" si="648"/>
        <v>138138.44649453455</v>
      </c>
      <c r="EP10" s="130">
        <f t="shared" si="649"/>
        <v>4292.8621901030592</v>
      </c>
      <c r="EQ10" s="130">
        <f t="shared" si="650"/>
        <v>3746.246940173538</v>
      </c>
      <c r="ER10" s="130">
        <f t="shared" si="651"/>
        <v>2741.358298888963</v>
      </c>
      <c r="ES10" s="130">
        <f t="shared" si="652"/>
        <v>2992.5804592101067</v>
      </c>
      <c r="ET10" s="130">
        <f t="shared" si="653"/>
        <v>3483.9820475305855</v>
      </c>
      <c r="EU10" s="130">
        <f t="shared" si="654"/>
        <v>3864.956312632979</v>
      </c>
      <c r="EV10" s="130">
        <f t="shared" si="655"/>
        <v>3980.905002011968</v>
      </c>
      <c r="EW10" s="130">
        <f t="shared" si="656"/>
        <v>3892.5631434374991</v>
      </c>
      <c r="EX10" s="130">
        <f t="shared" si="657"/>
        <v>4022.3152482187502</v>
      </c>
      <c r="EY10" s="130">
        <f t="shared" si="658"/>
        <v>3829.0674325871005</v>
      </c>
      <c r="EZ10" s="130">
        <f t="shared" si="659"/>
        <v>3528.1529768178193</v>
      </c>
      <c r="FA10" s="130">
        <f t="shared" si="660"/>
        <v>3138.8966624740692</v>
      </c>
      <c r="FB10" s="130">
        <f t="shared" si="661"/>
        <v>3743.486257093085</v>
      </c>
      <c r="FC10" s="130">
        <f t="shared" si="662"/>
        <v>2815.8967420611702</v>
      </c>
      <c r="FD10" s="130">
        <f t="shared" si="663"/>
        <v>4077.5289098277926</v>
      </c>
      <c r="FE10" s="130">
        <f t="shared" si="664"/>
        <v>4287.3408239421551</v>
      </c>
      <c r="FF10" s="130">
        <f t="shared" si="665"/>
        <v>3980.905002011968</v>
      </c>
      <c r="FG10" s="130">
        <f t="shared" si="666"/>
        <v>4176.9135007240693</v>
      </c>
      <c r="FH10" s="130">
        <f t="shared" si="667"/>
        <v>4099.6143744714091</v>
      </c>
      <c r="FI10" s="130">
        <f t="shared" si="668"/>
        <v>4025.0759312992022</v>
      </c>
      <c r="FJ10" s="130">
        <f t="shared" si="669"/>
        <v>4477.8279564933509</v>
      </c>
      <c r="FK10" s="130">
        <f t="shared" si="670"/>
        <v>4767.6996799408244</v>
      </c>
      <c r="FL10" s="130">
        <f t="shared" si="671"/>
        <v>4787.0244615039892</v>
      </c>
      <c r="FM10" s="130">
        <f t="shared" si="672"/>
        <v>5192.8448743304516</v>
      </c>
      <c r="FN10" s="130">
        <f t="shared" si="673"/>
        <v>5065.8534526296544</v>
      </c>
      <c r="FO10" s="130">
        <f t="shared" si="674"/>
        <v>4684.87918752726</v>
      </c>
      <c r="FP10" s="130">
        <f t="shared" si="675"/>
        <v>5336.4003945139639</v>
      </c>
      <c r="FQ10" s="130">
        <f t="shared" si="676"/>
        <v>5286.7080990658251</v>
      </c>
      <c r="FR10" s="130">
        <f t="shared" si="677"/>
        <v>5328.1183452726063</v>
      </c>
      <c r="FS10" s="130">
        <f t="shared" si="678"/>
        <v>4676.5971382859043</v>
      </c>
      <c r="FT10" s="130">
        <f t="shared" si="679"/>
        <v>0</v>
      </c>
      <c r="FU10" s="110">
        <f t="shared" si="680"/>
        <v>4292.8621901030592</v>
      </c>
      <c r="FV10" s="130">
        <f t="shared" si="681"/>
        <v>8039.1091302765972</v>
      </c>
      <c r="FW10" s="130">
        <f t="shared" si="682"/>
        <v>10780.467429165561</v>
      </c>
      <c r="FX10" s="130">
        <f t="shared" si="683"/>
        <v>13773.047888375668</v>
      </c>
      <c r="FY10" s="130">
        <f t="shared" si="684"/>
        <v>17257.029935906252</v>
      </c>
      <c r="FZ10" s="130">
        <f t="shared" si="685"/>
        <v>21121.98624853923</v>
      </c>
      <c r="GA10" s="130">
        <f t="shared" si="686"/>
        <v>25102.891250551198</v>
      </c>
      <c r="GB10" s="130">
        <f t="shared" si="687"/>
        <v>28995.454393988697</v>
      </c>
      <c r="GC10" s="130">
        <f t="shared" si="688"/>
        <v>33017.769642207444</v>
      </c>
      <c r="GD10" s="130">
        <f t="shared" si="689"/>
        <v>36846.837074794545</v>
      </c>
      <c r="GE10" s="130">
        <f t="shared" si="690"/>
        <v>40374.990051612367</v>
      </c>
      <c r="GF10" s="130">
        <f t="shared" si="691"/>
        <v>43513.886714086439</v>
      </c>
      <c r="GG10" s="130">
        <f t="shared" si="692"/>
        <v>47257.372971179524</v>
      </c>
      <c r="GH10" s="130">
        <f t="shared" si="693"/>
        <v>50073.269713240697</v>
      </c>
      <c r="GI10" s="130">
        <f t="shared" si="694"/>
        <v>54150.798623068491</v>
      </c>
      <c r="GJ10" s="130">
        <f t="shared" si="695"/>
        <v>58438.139447010646</v>
      </c>
      <c r="GK10" s="130">
        <f t="shared" si="696"/>
        <v>62419.044449022615</v>
      </c>
      <c r="GL10" s="130">
        <f t="shared" si="697"/>
        <v>66595.957949746691</v>
      </c>
      <c r="GM10" s="130">
        <f t="shared" si="698"/>
        <v>70695.572324218097</v>
      </c>
      <c r="GN10" s="130">
        <f t="shared" si="699"/>
        <v>74720.648255517299</v>
      </c>
      <c r="GO10" s="130">
        <f t="shared" si="700"/>
        <v>79198.476212010646</v>
      </c>
      <c r="GP10" s="130">
        <f t="shared" si="701"/>
        <v>83966.175891951469</v>
      </c>
      <c r="GQ10" s="130">
        <f t="shared" si="702"/>
        <v>88753.200353455453</v>
      </c>
      <c r="GR10" s="130">
        <f t="shared" si="703"/>
        <v>93946.0452277859</v>
      </c>
      <c r="GS10" s="130">
        <f t="shared" si="704"/>
        <v>99011.898680415557</v>
      </c>
      <c r="GT10" s="130">
        <f t="shared" si="705"/>
        <v>103696.77786794282</v>
      </c>
      <c r="GU10" s="130">
        <f t="shared" si="706"/>
        <v>109033.17826245679</v>
      </c>
      <c r="GV10" s="130">
        <f t="shared" si="707"/>
        <v>114319.88636152261</v>
      </c>
      <c r="GW10" s="130">
        <f t="shared" si="708"/>
        <v>119648.00470679523</v>
      </c>
      <c r="GX10" s="130">
        <f t="shared" si="709"/>
        <v>124324.60184508112</v>
      </c>
      <c r="GY10" s="130">
        <f t="shared" si="710"/>
        <v>124324.60184508112</v>
      </c>
      <c r="GZ10" s="130">
        <f>($T10+$U10)/$R10*($I10-(метеостанция!B$15))/($I10-$J10)</f>
        <v>2.6609730718085105</v>
      </c>
      <c r="HA10" s="130">
        <f>($T10+$U10)/$R10*($I10-(метеостанция!C$15))/($I10-$J10)</f>
        <v>2.3221482047872337</v>
      </c>
      <c r="HB10" s="130">
        <f>($T10+$U10)/$R10*($I10-(метеостанция!D$15))/($I10-$J10)</f>
        <v>1.6992580452127659</v>
      </c>
      <c r="HC10" s="130">
        <f>($T10+$U10)/$R10*($I10-(метеостанция!E$15))/($I10-$J10)</f>
        <v>1.854980585106383</v>
      </c>
      <c r="HD10" s="130">
        <f>($T10+$U10)/$R10*($I10-(метеостанция!F$15))/($I10-$J10)</f>
        <v>2.1595807180851061</v>
      </c>
      <c r="HE10" s="130">
        <f>($T10+$U10)/$R10*($I10-(метеостанция!G$15))/($I10-$J10)</f>
        <v>2.3957313829787235</v>
      </c>
      <c r="HF10" s="130">
        <f>($T10+$U10)/$R10*($I10-(метеостанция!H$15))/($I10-$J10)</f>
        <v>2.4676033244680853</v>
      </c>
      <c r="HG10" s="130">
        <f>($T10+$U10)/$R10*($I10-(метеостанция!I$15))/($I10-$J10)</f>
        <v>2.41284375</v>
      </c>
      <c r="HH10" s="130">
        <f>($T10+$U10)/$R10*($I10-(метеостанция!J$15))/($I10-$J10)</f>
        <v>2.493271875</v>
      </c>
      <c r="HI10" s="130">
        <f>($T10+$U10)/$R10*($I10-(метеостанция!K$15))/($I10-$J10)</f>
        <v>2.3734853058510637</v>
      </c>
      <c r="HJ10" s="130">
        <f>($T10+$U10)/$R10*($I10-(метеостанция!L$15))/($I10-$J10)</f>
        <v>2.1869605053191488</v>
      </c>
      <c r="HK10" s="130">
        <f>($T10+$U10)/$R10*($I10-(метеостанция!M$15))/($I10-$J10)</f>
        <v>1.9456761303191488</v>
      </c>
      <c r="HL10" s="130">
        <f>($T10+$U10)/$R10*($I10-(метеостанция!N$15))/($I10-$J10)</f>
        <v>2.3204369680851062</v>
      </c>
      <c r="HM10" s="130">
        <f>($T10+$U10)/$R10*($I10-(метеостанция!O$15))/($I10-$J10)</f>
        <v>1.7454614361702128</v>
      </c>
      <c r="HN10" s="130">
        <f>($T10+$U10)/$R10*($I10-(метеостанция!P$15))/($I10-$J10)</f>
        <v>2.527496609042553</v>
      </c>
      <c r="HO10" s="130">
        <f>($T10+$U10)/$R10*($I10-(метеостанция!Q$15))/($I10-$J10)</f>
        <v>2.6575505984042556</v>
      </c>
      <c r="HP10" s="130">
        <f>($T10+$U10)/$R10*($I10-(метеостанция!R$15))/($I10-$J10)</f>
        <v>2.4676033244680853</v>
      </c>
      <c r="HQ10" s="130">
        <f>($T10+$U10)/$R10*($I10-(метеостанция!S$15))/($I10-$J10)</f>
        <v>2.5891011303191491</v>
      </c>
      <c r="HR10" s="130">
        <f>($T10+$U10)/$R10*($I10-(метеостанция!T$15))/($I10-$J10)</f>
        <v>2.5411865026595746</v>
      </c>
      <c r="HS10" s="130">
        <f>($T10+$U10)/$R10*($I10-(метеостанция!U$15))/($I10-$J10)</f>
        <v>2.4949831117021279</v>
      </c>
      <c r="HT10" s="130">
        <f>($T10+$U10)/$R10*($I10-(метеостанция!V$15))/($I10-$J10)</f>
        <v>2.7756259308510636</v>
      </c>
      <c r="HU10" s="130">
        <f>($T10+$U10)/$R10*($I10-(метеостанция!W$15))/($I10-$J10)</f>
        <v>2.9553057845744677</v>
      </c>
      <c r="HV10" s="130">
        <f>($T10+$U10)/$R10*($I10-(метеостанция!X$15))/($I10-$J10)</f>
        <v>2.9672844414893618</v>
      </c>
      <c r="HW10" s="130">
        <f>($T10+$U10)/$R10*($I10-(метеостанция!Y$15))/($I10-$J10)</f>
        <v>3.2188362367021277</v>
      </c>
      <c r="HX10" s="130">
        <f>($T10+$U10)/$R10*($I10-(метеостанция!Z$15))/($I10-$J10)</f>
        <v>3.1401193484042551</v>
      </c>
      <c r="HY10" s="130">
        <f>($T10+$U10)/$R10*($I10-(метеостанция!AA$15))/($I10-$J10)</f>
        <v>2.9039686835106382</v>
      </c>
      <c r="HZ10" s="130">
        <f>($T10+$U10)/$R10*($I10-(метеостанция!AB$15))/($I10-$J10)</f>
        <v>3.3078205452127665</v>
      </c>
      <c r="IA10" s="130">
        <f>($T10+$U10)/$R10*($I10-(метеостанция!AC$15))/($I10-$J10)</f>
        <v>3.277018284574468</v>
      </c>
      <c r="IB10" s="130">
        <f>($T10+$U10)/$R10*($I10-(метеостанция!AD$15))/($I10-$J10)</f>
        <v>3.3026868351063832</v>
      </c>
      <c r="IC10" s="130">
        <f>($T10+$U10)/$R10*($I10-(метеостанция!AE$15))/($I10-$J10)</f>
        <v>2.8988349734042558</v>
      </c>
      <c r="ID10" s="130"/>
      <c r="IE10" s="131">
        <f>VLOOKUP($F10,метеостанция!$A$4:$AF$7,2,0)</f>
        <v>4.4000000000000004</v>
      </c>
      <c r="IF10" s="131">
        <f>VLOOKUP($F10,метеостанция!$A$4:$AF$7,3,0)</f>
        <v>8.4</v>
      </c>
      <c r="IG10" s="131">
        <f>VLOOKUP($F10,метеостанция!$A$4:$AF$7,4,0)</f>
        <v>9.6999999999999993</v>
      </c>
      <c r="IH10" s="131">
        <f>VLOOKUP($F10,метеостанция!$A$4:$AF$7,5,0)</f>
        <v>10.8</v>
      </c>
      <c r="II10" s="131">
        <f>VLOOKUP($F10,метеостанция!$A$4:$AF$7,6,0)</f>
        <v>12</v>
      </c>
      <c r="IJ10" s="131">
        <f>VLOOKUP($F10,метеостанция!$A$4:$AF$7,7,0)</f>
        <v>9.5</v>
      </c>
      <c r="IK10" s="131">
        <f>VLOOKUP($F10,метеостанция!$A$4:$AF$7,8,0)</f>
        <v>6.2</v>
      </c>
      <c r="IL10" s="131">
        <f>VLOOKUP($F10,метеостанция!$A$4:$AF$7,9,0)</f>
        <v>6.9</v>
      </c>
      <c r="IM10" s="131">
        <f>VLOOKUP($F10,метеостанция!$A$4:$AF$7,10,0)</f>
        <v>2.8</v>
      </c>
      <c r="IN10" s="131">
        <f>VLOOKUP($F10,метеостанция!$A$4:$AF$7,11,0)</f>
        <v>-2.1</v>
      </c>
      <c r="IO10" s="131">
        <f>VLOOKUP($F10,метеостанция!$A$4:$AF$7,12,0)</f>
        <v>0.6</v>
      </c>
      <c r="IP10" s="131">
        <f>VLOOKUP($F10,метеостанция!$A$4:$AF$7,13,0)</f>
        <v>2.8</v>
      </c>
      <c r="IQ10" s="131">
        <f>VLOOKUP($F10,метеостанция!$A$4:$AF$7,14,0)</f>
        <v>2</v>
      </c>
      <c r="IR10" s="131">
        <f>VLOOKUP($F10,метеостанция!$A$4:$AF$7,15,0)</f>
        <v>-1.2</v>
      </c>
      <c r="IS10" s="131">
        <f>VLOOKUP($F10,метеостанция!$A$4:$AF$7,16,0)</f>
        <v>-0.7</v>
      </c>
      <c r="IT10" s="131">
        <f>VLOOKUP($F10,метеостанция!$A$4:$AF$7,17,0)</f>
        <v>-3.9</v>
      </c>
      <c r="IU10" s="131">
        <f>VLOOKUP($F10,метеостанция!$A$4:$AF$7,18,0)</f>
        <v>-5.0999999999999996</v>
      </c>
      <c r="IV10" s="131">
        <f>VLOOKUP($F10,метеостанция!$A$4:$AF$7,19,0)</f>
        <v>-4.4000000000000004</v>
      </c>
      <c r="IW10" s="131">
        <f>VLOOKUP($F10,метеостанция!$A$4:$AF$7,20,0)</f>
        <v>-0.9</v>
      </c>
      <c r="IX10" s="131">
        <f>VLOOKUP($F10,метеостанция!$A$4:$AF$7,21,0)</f>
        <v>4.5999999999999996</v>
      </c>
      <c r="IY10" s="131">
        <f>VLOOKUP($F10,метеостанция!$A$4:$AF$7,22,0)</f>
        <v>3.7</v>
      </c>
      <c r="IZ10" s="131">
        <f>VLOOKUP($F10,метеостанция!$A$4:$AF$7,23,0)</f>
        <v>3.7</v>
      </c>
      <c r="JA10" s="131">
        <f>VLOOKUP($F10,метеостанция!$A$4:$AF$7,24,0)</f>
        <v>-3.4</v>
      </c>
      <c r="JB10" s="131">
        <f>VLOOKUP($F10,метеостанция!$A$4:$AF$7,25,0)</f>
        <v>-5.6</v>
      </c>
      <c r="JC10" s="131">
        <f>VLOOKUP($F10,метеостанция!$A$4:$AF$7,26,0)</f>
        <v>0.6</v>
      </c>
      <c r="JD10" s="131">
        <f>VLOOKUP($F10,метеостанция!$A$4:$AF$7,27,0)</f>
        <v>-0.9</v>
      </c>
      <c r="JE10" s="131">
        <f>VLOOKUP($F10,метеостанция!$A$4:$AF$7,28,0)</f>
        <v>1</v>
      </c>
      <c r="JF10" s="131">
        <f>VLOOKUP($F10,метеостанция!$A$4:$AF$7,29,0)</f>
        <v>5.9</v>
      </c>
      <c r="JG10" s="131">
        <f>VLOOKUP($F10,метеостанция!$A$4:$AF$7,30,0)</f>
        <v>8.8000000000000007</v>
      </c>
      <c r="JH10" s="131">
        <f>VLOOKUP($F10,метеостанция!$A$4:$AF$7,31,0)</f>
        <v>4</v>
      </c>
      <c r="JI10" s="131">
        <f>VLOOKUP($F10,метеостанция!$A$4:$AF$7,32,0)</f>
        <v>0</v>
      </c>
      <c r="JJ10" s="202">
        <f>VLOOKUP(D10,'Qп, Гкал'!$D$6:$O$63,2,FALSE)</f>
        <v>1.133208</v>
      </c>
      <c r="JK10" s="202">
        <f>VLOOKUP(D10,'Qп, Гкал'!$D$6:AI$64,3,FALSE)</f>
        <v>1.509533</v>
      </c>
      <c r="JL10" s="202">
        <f>VLOOKUP(D10,'Qп, Гкал'!$D$6:$AI$64,4,FALSE)</f>
        <v>0.82645559999999996</v>
      </c>
      <c r="JM10" s="202">
        <f>VLOOKUP(D10,'Qп, Гкал'!$D$6:$O$60,5,FALSE)</f>
        <v>1.0427139999999999</v>
      </c>
      <c r="JN10" s="202">
        <f>VLOOKUP(D10,'Qп, Гкал'!$D$6:$O$60,6,FALSE)</f>
        <v>1.1044</v>
      </c>
      <c r="JO10" s="202">
        <f>VLOOKUP(D10,'Qп, Гкал'!$D$6:$O$60,7,FALSE)</f>
        <v>1.0824659999999999</v>
      </c>
      <c r="JP10" s="202">
        <f>VLOOKUP(D10,'Qп, Гкал'!$D$6:$O$60,8,FALSE)</f>
        <v>1.0127139999999999</v>
      </c>
      <c r="JQ10" s="202">
        <f>VLOOKUP(D10,'Qп, Гкал'!$D$6:$O$60,9,FALSE)</f>
        <v>0.96441460000000001</v>
      </c>
      <c r="JR10" s="202">
        <f>VLOOKUP(D10,'Qп, Гкал'!$D$6:$O$60,10,FALSE)</f>
        <v>1.1971830000000001</v>
      </c>
      <c r="JS10" s="202">
        <f>VLOOKUP(D10,'Qп, Гкал'!$D$6:$O$60,11,FALSE)</f>
        <v>1.5909819999999999</v>
      </c>
      <c r="JT10" s="202">
        <f>VLOOKUP(D10,'Qп, Гкал'!$D$6:$O$60,12,FALSE)</f>
        <v>2.364331</v>
      </c>
      <c r="JU10" s="202">
        <f>VLOOKUP(D10,'Qп, Гкал'!$D$6:$P$60,13,FALSE)</f>
        <v>1.9122520000000001</v>
      </c>
      <c r="JV10" s="202">
        <f>VLOOKUP(D10,'Qп, Гкал'!$D$6:$Q$63,14,FALSE)</f>
        <v>1.7174320000000001</v>
      </c>
      <c r="JW10" s="203">
        <f>VLOOKUP(D10,'Qп, Гкал'!$D$6:$AI$65,15,FALSE)</f>
        <v>1.6394</v>
      </c>
      <c r="JX10" s="203">
        <f>VLOOKUP(D10,'Qп, Гкал'!$D$6:$AI$65,16,FALSE)</f>
        <v>1.459012</v>
      </c>
      <c r="JY10" s="203">
        <f>VLOOKUP(D10,'Qп, Гкал'!$D$6:$AI$65,17,FALSE)</f>
        <v>2.2339250000000002</v>
      </c>
      <c r="JZ10" s="203">
        <f>VLOOKUP(D10,'Qп, Гкал'!$D$6:$AI$65,18,FALSE)</f>
        <v>2.6140829999999999</v>
      </c>
      <c r="KA10" s="203">
        <f>VLOOKUP(D10,'Qп, Гкал'!$D$6:$AI$65,19,FALSE)</f>
        <v>2.6936140000000002</v>
      </c>
      <c r="KB10" s="203">
        <f>VLOOKUP(D10,'Qп, Гкал'!$D$6:$AI$65,20,FALSE)</f>
        <v>2.572247</v>
      </c>
      <c r="KC10" s="203">
        <f>VLOOKUP(D10,'Qп, Гкал'!$D$6:$AI$65,21,FALSE)</f>
        <v>2.1966169999999998</v>
      </c>
      <c r="KD10" s="203">
        <f>VLOOKUP(D10,'Qп, Гкал'!$D$6:$AI$65,22,FALSE)</f>
        <v>1.4889540000000001</v>
      </c>
      <c r="KE10" s="203">
        <f>VLOOKUP(D10,'Qп, Гкал'!$D$6:$AI$65,23,FALSE)</f>
        <v>1.1654139999999999</v>
      </c>
      <c r="KF10" s="203">
        <f>VLOOKUP(D10,'Qп, Гкал'!$D$6:$AI$65,24,FALSE)</f>
        <v>2.4470450000000001</v>
      </c>
      <c r="KG10" s="203">
        <f>VLOOKUP(D10,'Qп, Гкал'!$D$6:$AI$65,25,FALSE)</f>
        <v>3.5611380000000001</v>
      </c>
      <c r="KH10" s="203">
        <f>VLOOKUP(D10,'Qп, Гкал'!$D$6:$AI$65,26,FALSE)</f>
        <v>3.5396580000000002</v>
      </c>
      <c r="KI10" s="203">
        <f>VLOOKUP(D10,'Qп, Гкал'!$D$6:$AI$65,27,FALSE)</f>
        <v>2.3172359999999999</v>
      </c>
      <c r="KJ10" s="203">
        <f>VLOOKUP(D10,'Qп, Гкал'!$D$6:$AI$65,28,FALSE)</f>
        <v>2.761514</v>
      </c>
      <c r="KK10" s="203">
        <f>VLOOKUP(D10,'Qп, Гкал'!$D$6:$AI$65,29,FALSE)</f>
        <v>2.348617</v>
      </c>
      <c r="KL10" s="203">
        <f>VLOOKUP(D10,'Qп, Гкал'!$D$6:$AI$65,30,FALSE)</f>
        <v>1.416148</v>
      </c>
      <c r="KM10" s="203">
        <f>VLOOKUP(D10,'Qп, Гкал'!$D$6:$AI$65,31,FALSE)</f>
        <v>1.758769</v>
      </c>
      <c r="KN10" s="203">
        <f>VLOOKUP(D10,'Qп, Гкал'!$D$6:$AI$65,32,FALSE)</f>
        <v>0</v>
      </c>
      <c r="KO10" s="110">
        <f>IF(JJ10="","Нет показаний",IF(JJ10&lt;=0,"Ошибка ПУ",(GZ10-JJ10*(($I10-метеостанция!B$15)/($I10-IE10)))))</f>
        <v>1.2490031679623566</v>
      </c>
      <c r="KP10" s="110">
        <f>IF(JK10="","Нет показаний",IF(JK10&lt;=0,"Ошибка ПУ",(HA10-JK10*(($I10-метеостанция!C$15)/($I10-IF10)))))</f>
        <v>0.11478152267516473</v>
      </c>
      <c r="KQ10" s="110">
        <f>IF(JL10="","Нет показаний",IF(JL10&lt;=0,"Ошибка ПУ",(HB10-JL10*(($I10-метеостанция!D$15)/($I10-IG10)))))</f>
        <v>0.70329880880499906</v>
      </c>
      <c r="KR10" s="110">
        <f>IF(JM10="","Нет показаний",IF(JM10&lt;=0,"Ошибка ПУ",(HC10-JM10*(($I10-метеостанция!E$15)/($I10-IH10)))))</f>
        <v>0.3192442046716002</v>
      </c>
      <c r="KS10" s="110">
        <f>IF(JN10="","Нет показаний",IF(JN10&lt;=0,"Ошибка ПУ",(HD10-JN10*(($I10-метеостанция!F$15)/($I10-II10)))))</f>
        <v>-1.8158031914893957E-2</v>
      </c>
      <c r="KT10" s="110">
        <f>IF(JO10="","Нет показаний",IF(JO10&lt;=0,"Ошибка ПУ",(HE10-JO10*(($I10-метеостанция!G$15)/($I10-IJ10)))))</f>
        <v>0.59162138297872358</v>
      </c>
      <c r="KU10" s="110">
        <f>IF(JP10="","Нет показаний",IF(JP10&lt;=0,"Ошибка ПУ",(HF10-JP10*(($I10-метеостанция!H$15)/($I10-IK10)))))</f>
        <v>1.1448373933086653</v>
      </c>
      <c r="KV10" s="110">
        <f>IF(JQ10="","Нет показаний",IF(JQ10&lt;=0,"Ошибка ПУ",(HG10-JQ10*(($I10-метеостанция!I$15)/($I10-IL10)))))</f>
        <v>1.1153012061068701</v>
      </c>
      <c r="KW10" s="110">
        <f>IF(JR10="","Нет показаний",IF(JR10&lt;=0,"Ошибка ПУ",(HH10-JR10*(($I10-метеостанция!J$15)/($I10-IM10)))))</f>
        <v>1.2256151664244186</v>
      </c>
      <c r="KX10" s="110">
        <f>IF(JS10="","Нет показаний",IF(JS10&lt;=0,"Ошибка ПУ",(HI10-JS10*(($I10-метеостанция!K$15)/($I10-IN10)))))</f>
        <v>1.1253563273442766</v>
      </c>
      <c r="KY10" s="110">
        <f>IF(JT10="","Нет показаний",IF(JT10&lt;=0,"Ошибка ПУ",(HJ10-JT10*(($I10-метеостанция!L$15)/($I10-IO10)))))</f>
        <v>0.24004361227791149</v>
      </c>
      <c r="KZ10" s="110">
        <f>IF(JU10="","Нет показаний",IF(JU10&lt;=0,"Ошибка ПУ",(HK10-JU10*(($I10-метеостанция!M$15)/($I10-IP10)))))</f>
        <v>0.36556673787728822</v>
      </c>
      <c r="LA10" s="110">
        <f>IF(JV10="","Нет показаний",IF(JV10&lt;=0,"Ошибка ПУ",(HL10-JV10*(($I10-метеостанция!N$15)/($I10-IQ10)))))</f>
        <v>0.70318850141843958</v>
      </c>
      <c r="LB10" s="110">
        <f>IF(JW10="","Нет показаний",IF(JW10&lt;=0,"Ошибка ПУ",(HM10-JW10*(($I10-метеостанция!O$15)/($I10-IR10)))))</f>
        <v>0.75950153050983538</v>
      </c>
      <c r="LC10" s="110">
        <f>IF(JX10="","Нет показаний",IF(JX10&lt;=0,"Ошибка ПУ",(HN10-JX10*(($I10-метеостанция!P$15)/($I10-IS10)))))</f>
        <v>1.2261918240183984</v>
      </c>
      <c r="LD10" s="110">
        <f>IF(JY10="","Нет показаний",IF(JY10&lt;=0,"Ошибка ПУ",(HO10-JY10*(($I10-метеостанция!Q$15)/($I10-IT10)))))</f>
        <v>0.84307072131220506</v>
      </c>
      <c r="LE10" s="110">
        <f>IF(JZ10="","Нет показаний",IF(JZ10&lt;=0,"Ошибка ПУ",(HP10-JZ10*(($I10-метеостанция!R$15)/($I10-IU10)))))</f>
        <v>0.59035846092226874</v>
      </c>
      <c r="LF10" s="110">
        <f>IF(KA10="","Нет показаний",IF(KA10&lt;=0,"Ошибка ПУ",(HQ10-KA10*(($I10-метеостанция!S$15)/($I10-IV10)))))</f>
        <v>0.50127429527816503</v>
      </c>
      <c r="LG10" s="110">
        <f>IF(KB10="","Нет показаний",IF(KB10&lt;=0,"Ошибка ПУ",(HR10-KB10*(($I10-метеостанция!T$15)/($I10-IW10)))))</f>
        <v>0.25662502239641682</v>
      </c>
      <c r="LH10" s="110">
        <f>IF(KC10="","Нет показаний",IF(KC10&lt;=0,"Ошибка ПУ",(HS10-KC10*(($I10-метеостанция!U$15)/($I10-IX10)))))</f>
        <v>-0.1045847340770929</v>
      </c>
      <c r="LI10" s="110">
        <f>IF(KD10="","Нет показаний",IF(KD10&lt;=0,"Ошибка ПУ",(HT10-KD10*(($I10-метеостанция!V$15)/($I10-IY10)))))</f>
        <v>0.92356811796762805</v>
      </c>
      <c r="LJ10" s="110">
        <f>IF(KE10="","Нет показаний",IF(KE10&lt;=0,"Ошибка ПУ",(HU10-KE10*(($I10-метеостанция!W$15)/($I10-IZ10)))))</f>
        <v>1.4118472124885781</v>
      </c>
      <c r="LK10" s="110">
        <f>IF(KF10="","Нет показаний",IF(KF10&lt;=0,"Ошибка ПУ",(HV10-KF10*(($I10-метеостанция!X$15)/($I10-JA10)))))</f>
        <v>0.70063057930987416</v>
      </c>
      <c r="LL10" s="110">
        <f>IF(KG10="","Нет показаний",IF(KG10&lt;=0,"Ошибка ПУ",(HW10-KG10*(($I10-метеостанция!Y$15)/($I10-JB10)))))</f>
        <v>-5.1915998649434414E-2</v>
      </c>
      <c r="LM10" s="110">
        <f>IF(KH10="","Нет показаний",IF(KH10&lt;=0,"Ошибка ПУ",(HX10-KH10*(($I10-метеостанция!Z$15)/($I10-JC10)))))</f>
        <v>-1.0449788668019311</v>
      </c>
      <c r="LN10" s="110">
        <f>IF(KI10="","Нет показаний",IF(KI10&lt;=0,"Ошибка ПУ",(HY10-KI10*(($I10-метеостанция!AA$15)/($I10-JD10)))))</f>
        <v>0.5520850160465236</v>
      </c>
      <c r="LO10" s="110">
        <f>IF(KJ10="","Нет показаний",IF(KJ10&lt;=0,"Ошибка ПУ",(HZ10-KJ10*(($I10-метеостанция!AB$15)/($I10-JE10)))))</f>
        <v>-0.2040258771556549</v>
      </c>
      <c r="LP10" s="110">
        <f>IF(KK10="","Нет показаний",IF(KK10&lt;=0,"Ошибка ПУ",(IA10-KK10*(($I10-метеостанция!AC$15)/($I10-JF10)))))</f>
        <v>-0.7102171365248231</v>
      </c>
      <c r="LQ10" s="110">
        <f>IF(KL10="","Нет показаний",IF(KL10&lt;=0,"Ошибка ПУ",(IB10-KL10*(($I10-метеостанция!AD$15)/($I10-JG10)))))</f>
        <v>0.25227875474924044</v>
      </c>
      <c r="LR10" s="110">
        <f>IF(KM10="","Нет показаний",IF(KM10&lt;=0,"Ошибка ПУ",(IC10-KM10*(($I10-метеостанция!AE$15)/($I10-JH10)))))</f>
        <v>0.5712141249667555</v>
      </c>
      <c r="LS10" s="110" t="str">
        <f>IF(KN10="","Нет показаний",IF(KN10&lt;=0,"Ошибка ПУ",(ID10-KN10*(($I10-метеостанция!AF$15)/($I10-JI10)))))</f>
        <v>Ошибка ПУ</v>
      </c>
      <c r="LT10" s="54">
        <f t="shared" si="711"/>
        <v>1.2490031679623566</v>
      </c>
      <c r="LU10" s="54">
        <f t="shared" si="712"/>
        <v>1.3637846906375213</v>
      </c>
      <c r="LV10" s="54">
        <f t="shared" si="713"/>
        <v>2.0670834994425205</v>
      </c>
      <c r="LW10" s="54">
        <f t="shared" si="714"/>
        <v>2.3863277041141204</v>
      </c>
      <c r="LX10" s="54">
        <f t="shared" si="715"/>
        <v>2.3681696721992265</v>
      </c>
      <c r="LY10" s="54">
        <f t="shared" si="716"/>
        <v>2.9597910551779503</v>
      </c>
      <c r="LZ10" s="54">
        <f t="shared" si="717"/>
        <v>4.1046284484866158</v>
      </c>
      <c r="MA10" s="54">
        <f t="shared" si="718"/>
        <v>5.2199296545934857</v>
      </c>
      <c r="MB10" s="54">
        <f t="shared" si="719"/>
        <v>6.4455448210179043</v>
      </c>
      <c r="MC10" s="54">
        <f t="shared" si="720"/>
        <v>7.5709011483621804</v>
      </c>
      <c r="MD10" s="54">
        <f t="shared" si="721"/>
        <v>7.8109447606400924</v>
      </c>
      <c r="ME10" s="54">
        <f t="shared" si="722"/>
        <v>8.1765114985173799</v>
      </c>
      <c r="MF10" s="54">
        <f t="shared" si="723"/>
        <v>8.8796999999358199</v>
      </c>
      <c r="MG10" s="54">
        <f t="shared" si="724"/>
        <v>9.6392015304456553</v>
      </c>
      <c r="MH10" s="54">
        <f t="shared" si="725"/>
        <v>10.865393354464054</v>
      </c>
      <c r="MI10" s="54">
        <f t="shared" si="726"/>
        <v>11.708464075776259</v>
      </c>
      <c r="MJ10" s="54">
        <f t="shared" si="727"/>
        <v>12.298822536698529</v>
      </c>
      <c r="MK10" s="54">
        <f t="shared" si="728"/>
        <v>12.800096831976694</v>
      </c>
      <c r="ML10" s="54">
        <f t="shared" si="729"/>
        <v>13.056721854373111</v>
      </c>
      <c r="MM10" s="54">
        <f t="shared" si="730"/>
        <v>12.952137120296017</v>
      </c>
      <c r="MN10" s="54">
        <f t="shared" si="731"/>
        <v>13.875705238263645</v>
      </c>
      <c r="MO10" s="54">
        <f t="shared" si="732"/>
        <v>15.287552450752223</v>
      </c>
      <c r="MP10" s="54">
        <f t="shared" si="733"/>
        <v>15.988183030062096</v>
      </c>
      <c r="MQ10" s="54">
        <f t="shared" si="734"/>
        <v>15.936267031412662</v>
      </c>
      <c r="MR10" s="54">
        <f t="shared" si="735"/>
        <v>14.891288164610732</v>
      </c>
      <c r="MS10" s="54">
        <f t="shared" si="736"/>
        <v>15.443373180657256</v>
      </c>
      <c r="MT10" s="54">
        <f t="shared" si="737"/>
        <v>15.239347303501601</v>
      </c>
      <c r="MU10" s="54">
        <f t="shared" si="738"/>
        <v>14.529130166976778</v>
      </c>
      <c r="MV10" s="54">
        <f t="shared" si="739"/>
        <v>14.781408921726019</v>
      </c>
      <c r="MW10" s="54">
        <f t="shared" si="740"/>
        <v>15.352623046692774</v>
      </c>
      <c r="MX10" s="54">
        <f t="shared" si="741"/>
        <v>15.352623046692774</v>
      </c>
      <c r="MY10" s="53">
        <f t="shared" si="742"/>
        <v>4598.6922740889204</v>
      </c>
      <c r="MZ10" s="53">
        <f t="shared" si="743"/>
        <v>422.61294052246222</v>
      </c>
      <c r="NA10" s="53">
        <f t="shared" si="744"/>
        <v>2589.4688511510381</v>
      </c>
      <c r="NB10" s="53">
        <f t="shared" si="745"/>
        <v>1175.4220447383179</v>
      </c>
      <c r="NC10" s="53">
        <f t="shared" si="746"/>
        <v>-66.855876127128909</v>
      </c>
      <c r="ND10" s="53">
        <f t="shared" si="747"/>
        <v>2178.2848537755326</v>
      </c>
      <c r="NE10" s="53">
        <f t="shared" si="748"/>
        <v>4215.1653500492412</v>
      </c>
      <c r="NF10" s="53">
        <f t="shared" si="749"/>
        <v>4106.4163577528243</v>
      </c>
      <c r="NG10" s="53">
        <f t="shared" si="750"/>
        <v>4512.5802251064024</v>
      </c>
      <c r="NH10" s="53">
        <f t="shared" si="751"/>
        <v>4143.4382080856185</v>
      </c>
      <c r="NI10" s="53">
        <f t="shared" si="752"/>
        <v>883.81417560991952</v>
      </c>
      <c r="NJ10" s="53">
        <f t="shared" si="753"/>
        <v>1345.9765165230087</v>
      </c>
      <c r="NK10" s="53">
        <f t="shared" si="754"/>
        <v>2589.0627114875383</v>
      </c>
      <c r="NL10" s="53">
        <f t="shared" si="755"/>
        <v>2796.4010901688575</v>
      </c>
      <c r="NM10" s="53">
        <f t="shared" si="756"/>
        <v>4514.7034149351011</v>
      </c>
      <c r="NN10" s="53">
        <f t="shared" si="757"/>
        <v>3104.0936580921948</v>
      </c>
      <c r="NO10" s="53">
        <f t="shared" si="758"/>
        <v>2173.6349136850918</v>
      </c>
      <c r="NP10" s="53">
        <f t="shared" si="759"/>
        <v>1845.6368150417229</v>
      </c>
      <c r="NQ10" s="53">
        <f t="shared" si="760"/>
        <v>944.86510371114309</v>
      </c>
      <c r="NR10" s="53">
        <f t="shared" si="761"/>
        <v>-385.06948655110756</v>
      </c>
      <c r="NS10" s="53">
        <f t="shared" si="762"/>
        <v>3400.4762178638298</v>
      </c>
      <c r="NT10" s="53">
        <f t="shared" si="763"/>
        <v>5198.2661331895706</v>
      </c>
      <c r="NU10" s="53">
        <f t="shared" si="764"/>
        <v>2579.6447236552326</v>
      </c>
      <c r="NV10" s="53">
        <f t="shared" si="765"/>
        <v>-191.14899626736607</v>
      </c>
      <c r="NW10" s="53">
        <f t="shared" si="766"/>
        <v>-3847.4972398893619</v>
      </c>
      <c r="NX10" s="53">
        <f t="shared" si="767"/>
        <v>2032.7162997315347</v>
      </c>
      <c r="NY10" s="53">
        <f t="shared" si="768"/>
        <v>-751.20083684063422</v>
      </c>
      <c r="NZ10" s="53">
        <f t="shared" si="769"/>
        <v>-2614.941372799381</v>
      </c>
      <c r="OA10" s="53">
        <f t="shared" si="770"/>
        <v>928.86262432368085</v>
      </c>
      <c r="OB10" s="53">
        <f t="shared" si="771"/>
        <v>2103.1475745738471</v>
      </c>
      <c r="OC10" s="53" t="e">
        <f t="shared" si="772"/>
        <v>#VALUE!</v>
      </c>
      <c r="OD10" s="53">
        <f t="shared" si="773"/>
        <v>4598.6922740889204</v>
      </c>
      <c r="OE10" s="53">
        <f t="shared" si="774"/>
        <v>5021.3052146113823</v>
      </c>
      <c r="OF10" s="53">
        <f t="shared" si="775"/>
        <v>7610.7740657624199</v>
      </c>
      <c r="OG10" s="53">
        <f t="shared" si="776"/>
        <v>8786.1961105007376</v>
      </c>
      <c r="OH10" s="53">
        <f t="shared" si="777"/>
        <v>8719.3402343736088</v>
      </c>
      <c r="OI10" s="53">
        <f t="shared" si="778"/>
        <v>10897.625088149141</v>
      </c>
      <c r="OJ10" s="53">
        <f t="shared" si="779"/>
        <v>15112.790438198383</v>
      </c>
      <c r="OK10" s="53">
        <f t="shared" si="780"/>
        <v>19219.206795951206</v>
      </c>
      <c r="OL10" s="53">
        <f t="shared" si="781"/>
        <v>23731.787021057607</v>
      </c>
      <c r="OM10" s="53">
        <f t="shared" si="782"/>
        <v>27875.225229143227</v>
      </c>
      <c r="ON10" s="53">
        <f t="shared" si="783"/>
        <v>28759.039404753148</v>
      </c>
      <c r="OO10" s="53">
        <f t="shared" si="784"/>
        <v>30105.015921276157</v>
      </c>
      <c r="OP10" s="53">
        <f t="shared" si="785"/>
        <v>32694.078632763696</v>
      </c>
      <c r="OQ10" s="53">
        <f t="shared" si="786"/>
        <v>35490.479722932556</v>
      </c>
      <c r="OR10" s="53">
        <f t="shared" si="787"/>
        <v>40005.183137867658</v>
      </c>
      <c r="OS10" s="53">
        <f t="shared" si="788"/>
        <v>43109.27679595985</v>
      </c>
      <c r="OT10" s="53">
        <f t="shared" si="789"/>
        <v>45282.911709644941</v>
      </c>
      <c r="OU10" s="53">
        <f t="shared" si="790"/>
        <v>47128.548524686666</v>
      </c>
      <c r="OV10" s="53">
        <f t="shared" si="791"/>
        <v>48073.413628397808</v>
      </c>
      <c r="OW10" s="53">
        <f t="shared" si="792"/>
        <v>47688.344141846697</v>
      </c>
      <c r="OX10" s="53">
        <f t="shared" si="793"/>
        <v>51088.820359710524</v>
      </c>
      <c r="OY10" s="53">
        <f t="shared" si="794"/>
        <v>56287.086492900096</v>
      </c>
      <c r="OZ10" s="53">
        <f t="shared" si="795"/>
        <v>58866.73121655533</v>
      </c>
      <c r="PA10" s="53">
        <f t="shared" si="796"/>
        <v>58675.582220287964</v>
      </c>
      <c r="PB10" s="53">
        <f t="shared" si="797"/>
        <v>54828.084980398606</v>
      </c>
      <c r="PC10" s="53">
        <f t="shared" si="798"/>
        <v>56860.801280130137</v>
      </c>
      <c r="PD10" s="53">
        <f t="shared" si="799"/>
        <v>56109.600443289506</v>
      </c>
      <c r="PE10" s="53">
        <f t="shared" si="800"/>
        <v>53494.659070490125</v>
      </c>
      <c r="PF10" s="53">
        <f t="shared" si="801"/>
        <v>54423.521694813804</v>
      </c>
      <c r="PG10" s="53">
        <f t="shared" si="802"/>
        <v>56526.669269387654</v>
      </c>
      <c r="PH10" s="53" t="e">
        <f t="shared" si="803"/>
        <v>#VALUE!</v>
      </c>
      <c r="PI10" s="111">
        <f t="shared" ref="PI10:PR11" si="1090">IF(MY10*$G10&lt;0, 0, MY10*$G10)</f>
        <v>4138.8230466800287</v>
      </c>
      <c r="PJ10" s="111">
        <f t="shared" si="1090"/>
        <v>380.351646470216</v>
      </c>
      <c r="PK10" s="111">
        <f t="shared" si="1090"/>
        <v>2330.5219660359344</v>
      </c>
      <c r="PL10" s="111">
        <f t="shared" si="1090"/>
        <v>1057.8798402644861</v>
      </c>
      <c r="PM10" s="111">
        <f t="shared" si="1090"/>
        <v>0</v>
      </c>
      <c r="PN10" s="111">
        <f t="shared" si="1090"/>
        <v>1960.4563683979793</v>
      </c>
      <c r="PO10" s="111">
        <f t="shared" si="1090"/>
        <v>3793.648815044317</v>
      </c>
      <c r="PP10" s="111">
        <f t="shared" si="1090"/>
        <v>3695.774721977542</v>
      </c>
      <c r="PQ10" s="111">
        <f t="shared" si="1090"/>
        <v>4061.3222025957621</v>
      </c>
      <c r="PR10" s="111">
        <f t="shared" si="1090"/>
        <v>3729.0943872770567</v>
      </c>
      <c r="PS10" s="111">
        <f t="shared" ref="PS10:QB11" si="1091">IF(NI10*$G10&lt;0, 0, NI10*$G10)</f>
        <v>795.43275804892755</v>
      </c>
      <c r="PT10" s="111">
        <f t="shared" si="1091"/>
        <v>1211.378864870708</v>
      </c>
      <c r="PU10" s="111">
        <f t="shared" si="1091"/>
        <v>2330.1564403387847</v>
      </c>
      <c r="PV10" s="111">
        <f t="shared" si="1091"/>
        <v>2516.7609811519719</v>
      </c>
      <c r="PW10" s="111">
        <f t="shared" si="1091"/>
        <v>4063.2330734415909</v>
      </c>
      <c r="PX10" s="111">
        <f t="shared" si="1091"/>
        <v>2793.6842922829755</v>
      </c>
      <c r="PY10" s="111">
        <f t="shared" si="1091"/>
        <v>1956.2714223165826</v>
      </c>
      <c r="PZ10" s="111">
        <f t="shared" si="1091"/>
        <v>1661.0731335375506</v>
      </c>
      <c r="QA10" s="111">
        <f t="shared" si="1091"/>
        <v>850.37859334002883</v>
      </c>
      <c r="QB10" s="111">
        <f t="shared" si="1091"/>
        <v>0</v>
      </c>
      <c r="QC10" s="111">
        <f t="shared" ref="QC10:QL11" si="1092">IF(NS10*$G10&lt;0, 0, NS10*$G10)</f>
        <v>3060.4285960774469</v>
      </c>
      <c r="QD10" s="111">
        <f t="shared" si="1092"/>
        <v>4678.4395198706134</v>
      </c>
      <c r="QE10" s="111">
        <f t="shared" si="1092"/>
        <v>2321.6802512897093</v>
      </c>
      <c r="QF10" s="111">
        <f t="shared" si="1092"/>
        <v>0</v>
      </c>
      <c r="QG10" s="111">
        <f t="shared" si="1092"/>
        <v>0</v>
      </c>
      <c r="QH10" s="111">
        <f t="shared" si="1092"/>
        <v>1829.4446697583812</v>
      </c>
      <c r="QI10" s="111">
        <f t="shared" si="1092"/>
        <v>0</v>
      </c>
      <c r="QJ10" s="111">
        <f t="shared" si="1092"/>
        <v>0</v>
      </c>
      <c r="QK10" s="111">
        <f t="shared" si="1092"/>
        <v>835.97636189131276</v>
      </c>
      <c r="QL10" s="111">
        <f t="shared" si="1092"/>
        <v>1892.8328171164624</v>
      </c>
      <c r="QM10" s="111" t="e">
        <f t="shared" ref="QM10:QM11" si="1093">IF(OC10*$G10&lt;0, 0, OC10*$G10)</f>
        <v>#VALUE!</v>
      </c>
      <c r="QN10" s="54">
        <f t="shared" si="808"/>
        <v>4138.8230466800287</v>
      </c>
      <c r="QO10" s="53">
        <f t="shared" si="809"/>
        <v>4519.1746931502448</v>
      </c>
      <c r="QP10" s="53">
        <f t="shared" si="810"/>
        <v>6849.6966591861792</v>
      </c>
      <c r="QQ10" s="53">
        <f t="shared" si="811"/>
        <v>7907.5764994506653</v>
      </c>
      <c r="QR10" s="53">
        <f t="shared" si="812"/>
        <v>7907.5764994506653</v>
      </c>
      <c r="QS10" s="53">
        <f t="shared" si="813"/>
        <v>9868.0328678486439</v>
      </c>
      <c r="QT10" s="53">
        <f t="shared" si="814"/>
        <v>13661.68168289296</v>
      </c>
      <c r="QU10" s="53">
        <f t="shared" si="815"/>
        <v>17357.456404870503</v>
      </c>
      <c r="QV10" s="53">
        <f t="shared" si="816"/>
        <v>21418.778607466265</v>
      </c>
      <c r="QW10" s="53">
        <f t="shared" si="817"/>
        <v>25147.872994743324</v>
      </c>
      <c r="QX10" s="53">
        <f t="shared" si="818"/>
        <v>25943.30575279225</v>
      </c>
      <c r="QY10" s="53">
        <f t="shared" si="819"/>
        <v>27154.684617662959</v>
      </c>
      <c r="QZ10" s="53">
        <f t="shared" si="820"/>
        <v>29484.841058001744</v>
      </c>
      <c r="RA10" s="53">
        <f t="shared" si="821"/>
        <v>32001.602039153717</v>
      </c>
      <c r="RB10" s="53">
        <f t="shared" si="822"/>
        <v>36064.835112595305</v>
      </c>
      <c r="RC10" s="53">
        <f t="shared" si="823"/>
        <v>38858.51940487828</v>
      </c>
      <c r="RD10" s="53">
        <f t="shared" si="824"/>
        <v>40814.790827194862</v>
      </c>
      <c r="RE10" s="53">
        <f t="shared" si="825"/>
        <v>42475.863960732415</v>
      </c>
      <c r="RF10" s="53">
        <f t="shared" si="826"/>
        <v>43326.242554072443</v>
      </c>
      <c r="RG10" s="53">
        <f t="shared" si="827"/>
        <v>43326.242554072443</v>
      </c>
      <c r="RH10" s="53">
        <f t="shared" si="828"/>
        <v>46386.671150149894</v>
      </c>
      <c r="RI10" s="53">
        <f t="shared" si="829"/>
        <v>51065.110670020505</v>
      </c>
      <c r="RJ10" s="53">
        <f t="shared" si="830"/>
        <v>53386.790921310218</v>
      </c>
      <c r="RK10" s="53">
        <f t="shared" si="831"/>
        <v>53386.790921310218</v>
      </c>
      <c r="RL10" s="53">
        <f t="shared" si="832"/>
        <v>53386.790921310218</v>
      </c>
      <c r="RM10" s="53">
        <f t="shared" si="833"/>
        <v>55216.235591068602</v>
      </c>
      <c r="RN10" s="53">
        <f t="shared" si="834"/>
        <v>55216.235591068602</v>
      </c>
      <c r="RO10" s="53">
        <f t="shared" si="835"/>
        <v>55216.235591068602</v>
      </c>
      <c r="RP10" s="53">
        <f t="shared" si="836"/>
        <v>56052.211952959915</v>
      </c>
      <c r="RQ10" s="53">
        <f t="shared" si="837"/>
        <v>57945.044770076376</v>
      </c>
      <c r="RR10" s="53" t="e">
        <f t="shared" si="838"/>
        <v>#VALUE!</v>
      </c>
      <c r="RS10" s="111">
        <f t="shared" si="839"/>
        <v>-154.03914342303051</v>
      </c>
      <c r="RT10" s="111">
        <f t="shared" si="840"/>
        <v>-3519.9344371263523</v>
      </c>
      <c r="RU10" s="111">
        <f t="shared" si="841"/>
        <v>-3930.7707699793818</v>
      </c>
      <c r="RV10" s="111">
        <f t="shared" si="842"/>
        <v>-5865.4713889250024</v>
      </c>
      <c r="RW10" s="111">
        <f t="shared" si="843"/>
        <v>-9349.4534364555875</v>
      </c>
      <c r="RX10" s="111">
        <f t="shared" si="844"/>
        <v>-11253.953380690586</v>
      </c>
      <c r="RY10" s="111">
        <f t="shared" si="845"/>
        <v>-11441.209567658238</v>
      </c>
      <c r="RZ10" s="111">
        <f t="shared" si="846"/>
        <v>-11637.997989118194</v>
      </c>
      <c r="SA10" s="111">
        <f t="shared" si="847"/>
        <v>-11598.991034741179</v>
      </c>
      <c r="SB10" s="111">
        <f t="shared" si="848"/>
        <v>-11698.964080051221</v>
      </c>
      <c r="SC10" s="111">
        <f t="shared" si="849"/>
        <v>-14431.684298820117</v>
      </c>
      <c r="SD10" s="111">
        <f t="shared" si="850"/>
        <v>-16359.20209642348</v>
      </c>
      <c r="SE10" s="111">
        <f t="shared" si="851"/>
        <v>-17772.53191317778</v>
      </c>
      <c r="SF10" s="111">
        <f t="shared" si="852"/>
        <v>-18071.667674086981</v>
      </c>
      <c r="SG10" s="111">
        <f t="shared" si="853"/>
        <v>-18085.963510473186</v>
      </c>
      <c r="SH10" s="111">
        <f t="shared" si="854"/>
        <v>-19579.620042132367</v>
      </c>
      <c r="SI10" s="111">
        <f t="shared" si="855"/>
        <v>-21604.253621827753</v>
      </c>
      <c r="SJ10" s="111">
        <f t="shared" si="856"/>
        <v>-24120.093989014276</v>
      </c>
      <c r="SK10" s="111">
        <f t="shared" si="857"/>
        <v>-27369.329770145654</v>
      </c>
      <c r="SL10" s="111">
        <f t="shared" si="858"/>
        <v>-31394.405701444855</v>
      </c>
      <c r="SM10" s="111">
        <f t="shared" si="859"/>
        <v>-32811.805061860752</v>
      </c>
      <c r="SN10" s="111">
        <f t="shared" si="860"/>
        <v>-32901.065221930963</v>
      </c>
      <c r="SO10" s="111">
        <f t="shared" si="861"/>
        <v>-35366.409432145236</v>
      </c>
      <c r="SP10" s="111">
        <f t="shared" si="862"/>
        <v>-40559.254306475683</v>
      </c>
      <c r="SQ10" s="111">
        <f t="shared" si="863"/>
        <v>-45625.10775910534</v>
      </c>
      <c r="SR10" s="111">
        <f t="shared" si="864"/>
        <v>-48480.542276874214</v>
      </c>
      <c r="SS10" s="111">
        <f t="shared" si="865"/>
        <v>-53816.942671388184</v>
      </c>
      <c r="ST10" s="111">
        <f t="shared" si="866"/>
        <v>-59103.650770454013</v>
      </c>
      <c r="SU10" s="111">
        <f t="shared" si="867"/>
        <v>-63595.792753835311</v>
      </c>
      <c r="SV10" s="111">
        <f t="shared" si="868"/>
        <v>-66379.557075004748</v>
      </c>
      <c r="SW10" s="111" t="e">
        <f t="shared" si="869"/>
        <v>#VALUE!</v>
      </c>
      <c r="SX10" s="111">
        <f t="shared" si="870"/>
        <v>171.15460380336708</v>
      </c>
      <c r="SY10" s="111">
        <f t="shared" si="871"/>
        <v>3911.0382634737239</v>
      </c>
      <c r="SZ10" s="111">
        <f t="shared" si="872"/>
        <v>4367.5230777548659</v>
      </c>
      <c r="TA10" s="111">
        <f t="shared" si="873"/>
        <v>6517.1904321388893</v>
      </c>
      <c r="TB10" s="111">
        <f t="shared" si="874"/>
        <v>10455.13747218889</v>
      </c>
      <c r="TC10" s="111">
        <f t="shared" si="875"/>
        <v>12571.24852133889</v>
      </c>
      <c r="TD10" s="111">
        <f t="shared" si="876"/>
        <v>12779.310951302945</v>
      </c>
      <c r="TE10" s="111">
        <f t="shared" si="877"/>
        <v>12997.964752925123</v>
      </c>
      <c r="TF10" s="111">
        <f t="shared" si="878"/>
        <v>12954.623692506222</v>
      </c>
      <c r="TG10" s="111">
        <f t="shared" si="879"/>
        <v>13065.704853961832</v>
      </c>
      <c r="TH10" s="111">
        <f t="shared" si="880"/>
        <v>16102.060652593929</v>
      </c>
      <c r="TI10" s="111">
        <f t="shared" si="881"/>
        <v>18243.747094375445</v>
      </c>
      <c r="TJ10" s="111">
        <f t="shared" si="882"/>
        <v>19814.113557435783</v>
      </c>
      <c r="TK10" s="111">
        <f t="shared" si="883"/>
        <v>20146.486625112666</v>
      </c>
      <c r="TL10" s="111">
        <f t="shared" si="884"/>
        <v>20162.370887764002</v>
      </c>
      <c r="TM10" s="111">
        <f t="shared" si="885"/>
        <v>21821.989256274199</v>
      </c>
      <c r="TN10" s="111">
        <f t="shared" si="886"/>
        <v>24071.582122602402</v>
      </c>
      <c r="TO10" s="111">
        <f t="shared" si="887"/>
        <v>26866.960308365204</v>
      </c>
      <c r="TP10" s="111">
        <f t="shared" si="888"/>
        <v>30477.222287400076</v>
      </c>
      <c r="TQ10" s="111">
        <f t="shared" si="889"/>
        <v>35334.598364283629</v>
      </c>
      <c r="TR10" s="111">
        <f t="shared" si="890"/>
        <v>36909.486542523518</v>
      </c>
      <c r="TS10" s="111">
        <f t="shared" si="891"/>
        <v>37008.664498157086</v>
      </c>
      <c r="TT10" s="111">
        <f t="shared" si="892"/>
        <v>39747.935842839623</v>
      </c>
      <c r="TU10" s="111">
        <f t="shared" si="893"/>
        <v>45708.912477251935</v>
      </c>
      <c r="TV10" s="111">
        <f t="shared" si="894"/>
        <v>55185.135775618692</v>
      </c>
      <c r="TW10" s="111">
        <f t="shared" si="895"/>
        <v>58357.840795361881</v>
      </c>
      <c r="TX10" s="111">
        <f t="shared" si="896"/>
        <v>65038.375403884704</v>
      </c>
      <c r="TY10" s="111">
        <f t="shared" si="897"/>
        <v>73527.436886757219</v>
      </c>
      <c r="TZ10" s="111">
        <f t="shared" si="898"/>
        <v>78518.705757180869</v>
      </c>
      <c r="UA10" s="111">
        <f t="shared" si="899"/>
        <v>81611.777225146914</v>
      </c>
      <c r="UB10" s="111">
        <f t="shared" si="900"/>
        <v>81611.777225146914</v>
      </c>
      <c r="UC10" s="112">
        <f t="shared" si="901"/>
        <v>476.98468778922881</v>
      </c>
      <c r="UD10" s="112">
        <f t="shared" si="902"/>
        <v>893.23434780851085</v>
      </c>
      <c r="UE10" s="112">
        <f t="shared" si="903"/>
        <v>1197.8297143517289</v>
      </c>
      <c r="UF10" s="112">
        <f t="shared" si="904"/>
        <v>1530.3386542639628</v>
      </c>
      <c r="UG10" s="112">
        <f t="shared" si="905"/>
        <v>1917.44777065625</v>
      </c>
      <c r="UH10" s="112">
        <f t="shared" si="906"/>
        <v>2346.8873609488032</v>
      </c>
      <c r="UI10" s="112">
        <f t="shared" si="907"/>
        <v>2789.2101389501331</v>
      </c>
      <c r="UJ10" s="112">
        <f t="shared" si="908"/>
        <v>3221.7171548876331</v>
      </c>
      <c r="UK10" s="112">
        <f t="shared" si="909"/>
        <v>3668.6410713563837</v>
      </c>
      <c r="UL10" s="112">
        <f t="shared" si="910"/>
        <v>4094.0930083105059</v>
      </c>
      <c r="UM10" s="112">
        <f t="shared" si="911"/>
        <v>4486.1100057347085</v>
      </c>
      <c r="UN10" s="112">
        <f t="shared" si="912"/>
        <v>4834.8763015651602</v>
      </c>
      <c r="UO10" s="112">
        <f t="shared" si="913"/>
        <v>5250.8192190199479</v>
      </c>
      <c r="UP10" s="112">
        <f t="shared" si="914"/>
        <v>5563.6966348045225</v>
      </c>
      <c r="UQ10" s="112">
        <f t="shared" si="915"/>
        <v>6016.7554025631653</v>
      </c>
      <c r="UR10" s="112">
        <f t="shared" si="916"/>
        <v>6493.126605223405</v>
      </c>
      <c r="US10" s="112">
        <f t="shared" si="917"/>
        <v>6935.4493832247354</v>
      </c>
      <c r="UT10" s="112">
        <f t="shared" si="918"/>
        <v>7399.5508833051863</v>
      </c>
      <c r="UU10" s="112">
        <f t="shared" si="919"/>
        <v>7855.0635915797893</v>
      </c>
      <c r="UV10" s="112">
        <f t="shared" si="920"/>
        <v>8302.294250613033</v>
      </c>
      <c r="UW10" s="112">
        <f t="shared" si="921"/>
        <v>8799.8306902234053</v>
      </c>
      <c r="UX10" s="112">
        <f t="shared" si="922"/>
        <v>9329.5750991057193</v>
      </c>
      <c r="UY10" s="112">
        <f t="shared" si="923"/>
        <v>9861.466705939496</v>
      </c>
      <c r="UZ10" s="112">
        <f t="shared" si="924"/>
        <v>10438.44946975399</v>
      </c>
      <c r="VA10" s="112">
        <f t="shared" si="925"/>
        <v>11001.322075601731</v>
      </c>
      <c r="VB10" s="112">
        <f t="shared" si="926"/>
        <v>11521.864207549203</v>
      </c>
      <c r="VC10" s="112">
        <f t="shared" si="927"/>
        <v>12114.797584717424</v>
      </c>
      <c r="VD10" s="112">
        <f t="shared" si="928"/>
        <v>12702.209595724737</v>
      </c>
      <c r="VE10" s="112">
        <f t="shared" si="929"/>
        <v>13294.222745199468</v>
      </c>
      <c r="VF10" s="112">
        <f t="shared" si="930"/>
        <v>13813.844649453458</v>
      </c>
      <c r="VG10" s="112">
        <f t="shared" si="931"/>
        <v>13813.844649453458</v>
      </c>
      <c r="VH10" s="111">
        <f t="shared" si="932"/>
        <v>-3967.6684428766616</v>
      </c>
      <c r="VI10" s="111">
        <f t="shared" si="933"/>
        <v>-608.13642967652095</v>
      </c>
      <c r="VJ10" s="111">
        <f t="shared" si="934"/>
        <v>-2482.1735814313133</v>
      </c>
      <c r="VK10" s="111">
        <f t="shared" si="935"/>
        <v>-1390.3860673117761</v>
      </c>
      <c r="VL10" s="111">
        <f t="shared" si="936"/>
        <v>2547.5609727382243</v>
      </c>
      <c r="VM10" s="111">
        <f t="shared" si="937"/>
        <v>2703.215653490246</v>
      </c>
      <c r="VN10" s="111">
        <f t="shared" si="938"/>
        <v>-882.37073159001557</v>
      </c>
      <c r="VO10" s="111">
        <f t="shared" si="939"/>
        <v>-4359.49165194538</v>
      </c>
      <c r="VP10" s="111">
        <f t="shared" si="940"/>
        <v>-8464.1549149600432</v>
      </c>
      <c r="VQ10" s="111">
        <f t="shared" si="941"/>
        <v>-12082.168140781492</v>
      </c>
      <c r="VR10" s="111">
        <f t="shared" si="942"/>
        <v>-9841.2451001983209</v>
      </c>
      <c r="VS10" s="111">
        <f t="shared" si="943"/>
        <v>-8910.9375232875136</v>
      </c>
      <c r="VT10" s="111">
        <f t="shared" si="944"/>
        <v>-9670.7275005659612</v>
      </c>
      <c r="VU10" s="111">
        <f t="shared" si="945"/>
        <v>-11855.115414041051</v>
      </c>
      <c r="VV10" s="111">
        <f t="shared" si="946"/>
        <v>-15902.464224831303</v>
      </c>
      <c r="VW10" s="111">
        <f t="shared" si="947"/>
        <v>-17036.530148604081</v>
      </c>
      <c r="VX10" s="111">
        <f t="shared" si="948"/>
        <v>-16743.20870459246</v>
      </c>
      <c r="VY10" s="111">
        <f t="shared" si="949"/>
        <v>-15608.903652367211</v>
      </c>
      <c r="VZ10" s="111">
        <f t="shared" si="950"/>
        <v>-12849.020266672367</v>
      </c>
      <c r="WA10" s="111">
        <f t="shared" si="951"/>
        <v>-7991.6441897888144</v>
      </c>
      <c r="WB10" s="111">
        <f t="shared" si="952"/>
        <v>-9477.1846076263755</v>
      </c>
      <c r="WC10" s="111">
        <f t="shared" si="953"/>
        <v>-14056.446171863419</v>
      </c>
      <c r="WD10" s="111">
        <f t="shared" si="954"/>
        <v>-13638.855078470595</v>
      </c>
      <c r="WE10" s="111">
        <f t="shared" si="955"/>
        <v>-7677.8784440582822</v>
      </c>
      <c r="WF10" s="111">
        <f t="shared" si="956"/>
        <v>1798.3448543084742</v>
      </c>
      <c r="WG10" s="111">
        <f t="shared" si="957"/>
        <v>3141.6052042932788</v>
      </c>
      <c r="WH10" s="111">
        <f t="shared" si="958"/>
        <v>9822.1398128161018</v>
      </c>
      <c r="WI10" s="111">
        <f t="shared" si="959"/>
        <v>18311.201295688617</v>
      </c>
      <c r="WJ10" s="111">
        <f t="shared" si="960"/>
        <v>22466.493804220954</v>
      </c>
      <c r="WK10" s="111">
        <f t="shared" si="961"/>
        <v>23666.732455070538</v>
      </c>
      <c r="WL10" s="111" t="e">
        <f t="shared" si="962"/>
        <v>#VALUE!</v>
      </c>
      <c r="WM10" s="111">
        <f t="shared" si="963"/>
        <v>171.15460380336708</v>
      </c>
      <c r="WN10" s="111">
        <f t="shared" si="964"/>
        <v>3911.0382634737239</v>
      </c>
      <c r="WO10" s="111">
        <f t="shared" si="965"/>
        <v>4367.5230777548659</v>
      </c>
      <c r="WP10" s="111">
        <f t="shared" si="966"/>
        <v>6517.1904321388893</v>
      </c>
      <c r="WQ10" s="111">
        <f t="shared" si="967"/>
        <v>9825.0242701069146</v>
      </c>
      <c r="WR10" s="111">
        <f t="shared" si="968"/>
        <v>12214.920228797448</v>
      </c>
      <c r="WS10" s="111">
        <f t="shared" si="969"/>
        <v>12779.310951302945</v>
      </c>
      <c r="WT10" s="111">
        <f t="shared" si="970"/>
        <v>12997.964752925123</v>
      </c>
      <c r="WU10" s="111">
        <f t="shared" si="971"/>
        <v>12954.623692506222</v>
      </c>
      <c r="WV10" s="111">
        <f t="shared" si="972"/>
        <v>13065.704853961832</v>
      </c>
      <c r="WW10" s="111">
        <f t="shared" si="973"/>
        <v>16102.060652593929</v>
      </c>
      <c r="WX10" s="111">
        <f t="shared" si="974"/>
        <v>18243.747094375445</v>
      </c>
      <c r="WY10" s="111">
        <f t="shared" si="975"/>
        <v>19814.113557435783</v>
      </c>
      <c r="WZ10" s="111">
        <f t="shared" si="976"/>
        <v>20146.486625112666</v>
      </c>
      <c r="XA10" s="111">
        <f t="shared" si="977"/>
        <v>20162.370887764002</v>
      </c>
      <c r="XB10" s="111">
        <f t="shared" si="978"/>
        <v>21821.989256274199</v>
      </c>
      <c r="XC10" s="111">
        <f t="shared" si="979"/>
        <v>24071.582122602402</v>
      </c>
      <c r="XD10" s="111">
        <f t="shared" si="980"/>
        <v>26866.960308365204</v>
      </c>
      <c r="XE10" s="111">
        <f t="shared" si="981"/>
        <v>30477.222287400076</v>
      </c>
      <c r="XF10" s="111">
        <f t="shared" si="982"/>
        <v>35334.598364283629</v>
      </c>
      <c r="XG10" s="111">
        <f t="shared" si="983"/>
        <v>36909.486542523518</v>
      </c>
      <c r="XH10" s="111">
        <f t="shared" si="984"/>
        <v>37008.664498157086</v>
      </c>
      <c r="XI10" s="111">
        <f t="shared" si="985"/>
        <v>39747.935842839623</v>
      </c>
      <c r="XJ10" s="111">
        <f t="shared" si="986"/>
        <v>45708.912477251935</v>
      </c>
      <c r="XK10" s="111">
        <f t="shared" si="987"/>
        <v>55185.135775618692</v>
      </c>
      <c r="XL10" s="111">
        <f t="shared" si="988"/>
        <v>58357.840795361881</v>
      </c>
      <c r="XM10" s="111">
        <f t="shared" si="989"/>
        <v>65038.375403884704</v>
      </c>
      <c r="XN10" s="111">
        <f t="shared" si="990"/>
        <v>67918.445186793339</v>
      </c>
      <c r="XO10" s="111">
        <f t="shared" si="991"/>
        <v>69346.434698159384</v>
      </c>
      <c r="XP10" s="111">
        <f t="shared" si="992"/>
        <v>71758.889419529834</v>
      </c>
      <c r="XQ10" s="111" t="e">
        <f t="shared" si="993"/>
        <v>#VALUE!</v>
      </c>
      <c r="XR10" s="111">
        <f t="shared" si="994"/>
        <v>3967.6684428766616</v>
      </c>
      <c r="XS10" s="111">
        <f t="shared" si="995"/>
        <v>608.13642967652095</v>
      </c>
      <c r="XT10" s="111">
        <f t="shared" si="996"/>
        <v>2482.1735814313133</v>
      </c>
      <c r="XU10" s="111">
        <f t="shared" si="997"/>
        <v>1390.3860673117761</v>
      </c>
      <c r="XV10" s="111">
        <f t="shared" si="998"/>
        <v>0</v>
      </c>
      <c r="XW10" s="111">
        <f t="shared" si="999"/>
        <v>0</v>
      </c>
      <c r="XX10" s="111">
        <f t="shared" si="1000"/>
        <v>882.37073159001557</v>
      </c>
      <c r="XY10" s="111">
        <f t="shared" si="1001"/>
        <v>4359.49165194538</v>
      </c>
      <c r="XZ10" s="111">
        <f t="shared" si="1002"/>
        <v>8464.1549149600432</v>
      </c>
      <c r="YA10" s="111">
        <f t="shared" si="1003"/>
        <v>12082.168140781492</v>
      </c>
      <c r="YB10" s="111">
        <f t="shared" si="1004"/>
        <v>9841.2451001983209</v>
      </c>
      <c r="YC10" s="111">
        <f t="shared" si="1005"/>
        <v>8910.9375232875136</v>
      </c>
      <c r="YD10" s="111">
        <f t="shared" si="1006"/>
        <v>9670.7275005659612</v>
      </c>
      <c r="YE10" s="111">
        <f t="shared" si="1007"/>
        <v>11855.115414041051</v>
      </c>
      <c r="YF10" s="111">
        <f t="shared" si="1008"/>
        <v>15902.464224831303</v>
      </c>
      <c r="YG10" s="111">
        <f t="shared" si="1009"/>
        <v>17036.530148604081</v>
      </c>
      <c r="YH10" s="111">
        <f t="shared" si="1010"/>
        <v>16743.20870459246</v>
      </c>
      <c r="YI10" s="111">
        <f t="shared" si="1011"/>
        <v>15608.903652367211</v>
      </c>
      <c r="YJ10" s="111">
        <f t="shared" si="1012"/>
        <v>12849.020266672367</v>
      </c>
      <c r="YK10" s="111">
        <f t="shared" si="1013"/>
        <v>7991.6441897888144</v>
      </c>
      <c r="YL10" s="111">
        <f t="shared" si="1014"/>
        <v>9477.1846076263755</v>
      </c>
      <c r="YM10" s="111">
        <f t="shared" si="1015"/>
        <v>14056.446171863419</v>
      </c>
      <c r="YN10" s="111">
        <f t="shared" si="1016"/>
        <v>13638.855078470595</v>
      </c>
      <c r="YO10" s="111">
        <f t="shared" si="1017"/>
        <v>7677.8784440582822</v>
      </c>
      <c r="YP10" s="111">
        <f t="shared" si="1018"/>
        <v>0</v>
      </c>
      <c r="YQ10" s="111">
        <f t="shared" si="1019"/>
        <v>0</v>
      </c>
      <c r="YR10" s="111">
        <f t="shared" si="1020"/>
        <v>0</v>
      </c>
      <c r="YS10" s="111">
        <f t="shared" si="1021"/>
        <v>0</v>
      </c>
      <c r="YT10" s="111">
        <f t="shared" si="1022"/>
        <v>0</v>
      </c>
      <c r="YU10" s="111">
        <f t="shared" si="1023"/>
        <v>0</v>
      </c>
      <c r="YV10" s="111" t="e">
        <f t="shared" si="1024"/>
        <v>#VALUE!</v>
      </c>
      <c r="YW10" s="111">
        <f t="shared" si="1025"/>
        <v>0</v>
      </c>
      <c r="YX10" s="111">
        <f t="shared" si="1026"/>
        <v>0</v>
      </c>
      <c r="YY10" s="111">
        <f t="shared" si="1027"/>
        <v>0</v>
      </c>
      <c r="YZ10" s="111">
        <f t="shared" si="1028"/>
        <v>0</v>
      </c>
      <c r="ZA10" s="111">
        <f t="shared" si="1029"/>
        <v>1917.4477706562493</v>
      </c>
      <c r="ZB10" s="111">
        <f t="shared" si="1030"/>
        <v>2346.8873609488037</v>
      </c>
      <c r="ZC10" s="111">
        <f t="shared" si="1031"/>
        <v>0</v>
      </c>
      <c r="ZD10" s="111">
        <f t="shared" si="1032"/>
        <v>0</v>
      </c>
      <c r="ZE10" s="111">
        <f t="shared" si="1033"/>
        <v>0</v>
      </c>
      <c r="ZF10" s="111">
        <f t="shared" si="1034"/>
        <v>0</v>
      </c>
      <c r="ZG10" s="111">
        <f t="shared" si="1035"/>
        <v>0</v>
      </c>
      <c r="ZH10" s="111">
        <f t="shared" si="1036"/>
        <v>0</v>
      </c>
      <c r="ZI10" s="111">
        <f t="shared" si="1037"/>
        <v>0</v>
      </c>
      <c r="ZJ10" s="111">
        <f t="shared" si="1038"/>
        <v>0</v>
      </c>
      <c r="ZK10" s="111">
        <f t="shared" si="1039"/>
        <v>0</v>
      </c>
      <c r="ZL10" s="111">
        <f t="shared" si="1040"/>
        <v>0</v>
      </c>
      <c r="ZM10" s="111">
        <f t="shared" si="1041"/>
        <v>0</v>
      </c>
      <c r="ZN10" s="111">
        <f t="shared" si="1042"/>
        <v>0</v>
      </c>
      <c r="ZO10" s="111">
        <f t="shared" si="1043"/>
        <v>0</v>
      </c>
      <c r="ZP10" s="111">
        <f t="shared" si="1044"/>
        <v>0</v>
      </c>
      <c r="ZQ10" s="111">
        <f t="shared" si="1045"/>
        <v>0</v>
      </c>
      <c r="ZR10" s="111">
        <f t="shared" si="1046"/>
        <v>0</v>
      </c>
      <c r="ZS10" s="111">
        <f t="shared" si="1047"/>
        <v>0</v>
      </c>
      <c r="ZT10" s="111">
        <f t="shared" si="1048"/>
        <v>0</v>
      </c>
      <c r="ZU10" s="111">
        <f t="shared" si="1049"/>
        <v>1798.3448543084742</v>
      </c>
      <c r="ZV10" s="111">
        <f t="shared" si="1050"/>
        <v>3141.6052042932788</v>
      </c>
      <c r="ZW10" s="111">
        <f t="shared" si="1051"/>
        <v>9822.1398128161018</v>
      </c>
      <c r="ZX10" s="111">
        <f t="shared" si="1052"/>
        <v>12702.209595724737</v>
      </c>
      <c r="ZY10" s="111">
        <f t="shared" si="1053"/>
        <v>13294.22274519947</v>
      </c>
      <c r="ZZ10" s="111">
        <f t="shared" si="1054"/>
        <v>13813.844649453458</v>
      </c>
      <c r="AAA10" s="111" t="e">
        <f t="shared" si="1055"/>
        <v>#VALUE!</v>
      </c>
      <c r="AAB10" s="111">
        <f t="shared" si="1056"/>
        <v>-154.03914342303051</v>
      </c>
      <c r="AAC10" s="111">
        <f t="shared" si="1057"/>
        <v>-3365.8952937033218</v>
      </c>
      <c r="AAD10" s="111">
        <f t="shared" si="1058"/>
        <v>-410.83633285302949</v>
      </c>
      <c r="AAE10" s="111">
        <f t="shared" si="1059"/>
        <v>-1934.7006189456206</v>
      </c>
      <c r="AAF10" s="111">
        <f t="shared" si="1060"/>
        <v>-3483.9820475305851</v>
      </c>
      <c r="AAG10" s="111">
        <f t="shared" si="1061"/>
        <v>-1904.4999442349981</v>
      </c>
      <c r="AAH10" s="111">
        <f t="shared" si="1062"/>
        <v>-187.25618696765196</v>
      </c>
      <c r="AAI10" s="111">
        <f t="shared" si="1063"/>
        <v>-196.78842145995623</v>
      </c>
      <c r="AAJ10" s="111">
        <f t="shared" si="1064"/>
        <v>39.006954377015063</v>
      </c>
      <c r="AAK10" s="111">
        <f t="shared" si="1065"/>
        <v>-99.973045310041925</v>
      </c>
      <c r="AAL10" s="111">
        <f t="shared" si="1066"/>
        <v>-2732.7202187688963</v>
      </c>
      <c r="AAM10" s="111">
        <f t="shared" si="1067"/>
        <v>-1927.5177976033629</v>
      </c>
      <c r="AAN10" s="111">
        <f t="shared" si="1068"/>
        <v>-1413.3298167542998</v>
      </c>
      <c r="AAO10" s="111">
        <f t="shared" si="1069"/>
        <v>-299.13576090920105</v>
      </c>
      <c r="AAP10" s="111">
        <f t="shared" si="1070"/>
        <v>-14.295836386205337</v>
      </c>
      <c r="AAQ10" s="111">
        <f t="shared" si="1071"/>
        <v>-1493.6565316591805</v>
      </c>
      <c r="AAR10" s="111">
        <f t="shared" si="1072"/>
        <v>-2024.6335796953863</v>
      </c>
      <c r="AAS10" s="111">
        <f t="shared" si="1073"/>
        <v>-2515.8403671865235</v>
      </c>
      <c r="AAT10" s="111">
        <f t="shared" si="1074"/>
        <v>-3249.2357811313777</v>
      </c>
      <c r="AAU10" s="111">
        <f t="shared" si="1075"/>
        <v>-4025.0759312992013</v>
      </c>
      <c r="AAV10" s="111">
        <f t="shared" si="1076"/>
        <v>-1417.3993604158968</v>
      </c>
      <c r="AAW10" s="111">
        <f t="shared" si="1077"/>
        <v>-89.260160070210986</v>
      </c>
      <c r="AAX10" s="111">
        <f t="shared" si="1078"/>
        <v>-2465.3442102142726</v>
      </c>
      <c r="AAY10" s="111">
        <f t="shared" si="1079"/>
        <v>-5192.8448743304471</v>
      </c>
      <c r="AAZ10" s="111">
        <f t="shared" si="1080"/>
        <v>-5065.8534526296571</v>
      </c>
      <c r="ABA10" s="111">
        <f t="shared" si="1081"/>
        <v>-2855.4345177688738</v>
      </c>
      <c r="ABB10" s="111">
        <f t="shared" si="1082"/>
        <v>-5336.4003945139702</v>
      </c>
      <c r="ABC10" s="111">
        <f t="shared" si="1083"/>
        <v>-5286.7080990658287</v>
      </c>
      <c r="ABD10" s="111">
        <f t="shared" si="1084"/>
        <v>-4492.1419833812979</v>
      </c>
      <c r="ABE10" s="111">
        <f t="shared" si="1085"/>
        <v>-2783.7643211694376</v>
      </c>
      <c r="ABF10" s="111" t="e">
        <f t="shared" si="1086"/>
        <v>#VALUE!</v>
      </c>
    </row>
    <row r="11" spans="1:734" ht="60" hidden="1" customHeight="1">
      <c r="A11" s="92">
        <v>64</v>
      </c>
      <c r="B11" s="59" t="s">
        <v>69</v>
      </c>
      <c r="C11" s="100" t="s">
        <v>73</v>
      </c>
      <c r="D11" s="101">
        <v>1113670</v>
      </c>
      <c r="E11" s="59">
        <v>3120009530</v>
      </c>
      <c r="F11" s="46" t="s">
        <v>115</v>
      </c>
      <c r="G11" s="47">
        <v>0.9</v>
      </c>
      <c r="H11" s="48">
        <v>3377.64</v>
      </c>
      <c r="I11" s="48">
        <v>20</v>
      </c>
      <c r="J11" s="49">
        <v>1.1000000000000001</v>
      </c>
      <c r="K11" s="50">
        <v>30</v>
      </c>
      <c r="L11" s="49">
        <v>18.600000000000001</v>
      </c>
      <c r="M11" s="49">
        <v>63.13</v>
      </c>
      <c r="N11" s="49">
        <v>0</v>
      </c>
      <c r="O11" s="49">
        <f t="shared" si="550"/>
        <v>0.62</v>
      </c>
      <c r="P11" s="49">
        <f t="shared" si="551"/>
        <v>2.1043333333333334</v>
      </c>
      <c r="Q11" s="49">
        <f t="shared" si="552"/>
        <v>0</v>
      </c>
      <c r="R11" s="51">
        <v>30</v>
      </c>
      <c r="S11" s="52">
        <f t="shared" si="553"/>
        <v>18.600000000000001</v>
      </c>
      <c r="T11" s="52">
        <f t="shared" si="554"/>
        <v>63.13</v>
      </c>
      <c r="U11" s="52">
        <f t="shared" si="555"/>
        <v>0</v>
      </c>
      <c r="V11" s="130">
        <f>$O11*($I11-(метеостанция!B$12))/($I11-$J11)</f>
        <v>0.63230158730158736</v>
      </c>
      <c r="W11" s="130">
        <f>$O11*($I11-(метеостанция!C$12))/($I11-$J11)</f>
        <v>0.56464285714285711</v>
      </c>
      <c r="X11" s="130">
        <f>$O11*($I11-(метеостанция!D$12))/($I11-$J11)</f>
        <v>0.41456349206349208</v>
      </c>
      <c r="Y11" s="130">
        <f>$O11*($I11-(метеостанция!E$12))/($I11-$J11)</f>
        <v>0.44531746031746033</v>
      </c>
      <c r="Z11" s="130">
        <f>$O11*($I11-(метеостанция!F$12))/($I11-$J11)</f>
        <v>0.50354497354497363</v>
      </c>
      <c r="AA11" s="130">
        <f>$O11*($I11-(метеостанция!G$12))/($I11-$J11)</f>
        <v>0.59375661375661382</v>
      </c>
      <c r="AB11" s="130">
        <f>$O11*($I11-(метеостанция!H$12))/($I11-$J11)</f>
        <v>0.58555555555555561</v>
      </c>
      <c r="AC11" s="130">
        <f>$O11*($I11-(метеостанция!I$12))/($I11-$J11)</f>
        <v>0.57940476190476198</v>
      </c>
      <c r="AD11" s="130">
        <f>$O11*($I11-(метеостанция!J$12))/($I11-$J11)</f>
        <v>0.59293650793650798</v>
      </c>
      <c r="AE11" s="130">
        <f>$O11*($I11-(метеостанция!K$12))/($I11-$J11)</f>
        <v>0.58432539682539686</v>
      </c>
      <c r="AF11" s="130">
        <f>$O11*($I11-(метеостанция!L$12))/($I11-$J11)</f>
        <v>0.53634920634920646</v>
      </c>
      <c r="AG11" s="130">
        <f>$O11*($I11-(метеостанция!M$12))/($I11-$J11)</f>
        <v>0.4686904761904761</v>
      </c>
      <c r="AH11" s="130">
        <f>$O11*($I11-(метеостанция!N$12))/($I11-$J11)</f>
        <v>0.54208994708994707</v>
      </c>
      <c r="AI11" s="130">
        <f>$O11*($I11-(метеостанция!O$12))/($I11-$J11)</f>
        <v>0.4006216931216931</v>
      </c>
      <c r="AJ11" s="130">
        <f>$O11*($I11-(метеостанция!P$12))/($I11-$J11)</f>
        <v>0.5986772486772487</v>
      </c>
      <c r="AK11" s="130">
        <f>$O11*($I11-(метеостанция!Q$12))/($I11-$J11)</f>
        <v>0.6437830687830689</v>
      </c>
      <c r="AL11" s="130">
        <f>$O11*($I11-(метеостанция!R$12))/($I11-$J11)</f>
        <v>0.5958068783068784</v>
      </c>
      <c r="AM11" s="130">
        <f>$O11*($I11-(метеостанция!S$12))/($I11-$J11)</f>
        <v>0.61384920634920637</v>
      </c>
      <c r="AN11" s="130">
        <f>$O11*($I11-(метеостанция!T$12))/($I11-$J11)</f>
        <v>0.60728835978835982</v>
      </c>
      <c r="AO11" s="130">
        <f>$O11*($I11-(метеостанция!U$12))/($I11-$J11)</f>
        <v>0.61179894179894179</v>
      </c>
      <c r="AP11" s="130">
        <f>$O11*($I11-(метеостанция!V$12))/($I11-$J11)</f>
        <v>0.65690476190476199</v>
      </c>
      <c r="AQ11" s="130">
        <f>$O11*($I11-(метеостанция!W$12))/($I11-$J11)</f>
        <v>0.69996031746031739</v>
      </c>
      <c r="AR11" s="130">
        <f>$O11*($I11-(метеостанция!X$12))/($I11-$J11)</f>
        <v>0.720873015873016</v>
      </c>
      <c r="AS11" s="130">
        <f>$O11*($I11-(метеостанция!Y$12))/($I11-$J11)</f>
        <v>0.76351851851851849</v>
      </c>
      <c r="AT11" s="130">
        <f>$O11*($I11-(метеостанция!Z$12))/($I11-$J11)</f>
        <v>0.75613756613756622</v>
      </c>
      <c r="AU11" s="130">
        <f>$O11*($I11-(метеостанция!AA$12))/($I11-$J11)</f>
        <v>0.72907407407407421</v>
      </c>
      <c r="AV11" s="130">
        <f>$O11*($I11-(метеостанция!AB$12))/($I11-$J11)</f>
        <v>0.81395502645502649</v>
      </c>
      <c r="AW11" s="130">
        <f>$O11*($I11-(метеостанция!AC$12))/($I11-$J11)</f>
        <v>0.83978835978835986</v>
      </c>
      <c r="AX11" s="130">
        <f>$O11*($I11-(метеостанция!AD$12))/($I11-$J11)</f>
        <v>0.79099206349206352</v>
      </c>
      <c r="AY11" s="130">
        <f>$O11*($I11-(метеостанция!AE$12))/($I11-$J11)</f>
        <v>0.70119047619047625</v>
      </c>
      <c r="AZ11" s="130"/>
      <c r="BA11" s="130">
        <f t="shared" si="556"/>
        <v>0.63230158730158736</v>
      </c>
      <c r="BB11" s="130">
        <f t="shared" si="557"/>
        <v>1.1969444444444446</v>
      </c>
      <c r="BC11" s="130">
        <f t="shared" si="558"/>
        <v>1.6115079365079366</v>
      </c>
      <c r="BD11" s="130">
        <f t="shared" si="559"/>
        <v>2.0568253968253969</v>
      </c>
      <c r="BE11" s="130">
        <f t="shared" si="560"/>
        <v>2.5603703703703706</v>
      </c>
      <c r="BF11" s="130">
        <f t="shared" si="561"/>
        <v>3.1541269841269846</v>
      </c>
      <c r="BG11" s="130">
        <f t="shared" si="562"/>
        <v>3.7396825396825402</v>
      </c>
      <c r="BH11" s="130">
        <f t="shared" si="563"/>
        <v>4.3190873015873024</v>
      </c>
      <c r="BI11" s="130">
        <f t="shared" si="564"/>
        <v>4.9120238095238102</v>
      </c>
      <c r="BJ11" s="130">
        <f t="shared" si="565"/>
        <v>5.4963492063492074</v>
      </c>
      <c r="BK11" s="130">
        <f t="shared" si="566"/>
        <v>6.032698412698414</v>
      </c>
      <c r="BL11" s="130">
        <f t="shared" si="567"/>
        <v>6.50138888888889</v>
      </c>
      <c r="BM11" s="130">
        <f t="shared" si="568"/>
        <v>7.0434788359788367</v>
      </c>
      <c r="BN11" s="130">
        <f t="shared" si="569"/>
        <v>7.4441005291005302</v>
      </c>
      <c r="BO11" s="130">
        <f t="shared" si="570"/>
        <v>8.0427777777777791</v>
      </c>
      <c r="BP11" s="130">
        <f t="shared" si="571"/>
        <v>8.6865608465608481</v>
      </c>
      <c r="BQ11" s="130">
        <f t="shared" si="572"/>
        <v>9.2823677248677257</v>
      </c>
      <c r="BR11" s="130">
        <f t="shared" si="573"/>
        <v>9.8962169312169319</v>
      </c>
      <c r="BS11" s="130">
        <f t="shared" si="574"/>
        <v>10.503505291005292</v>
      </c>
      <c r="BT11" s="130">
        <f t="shared" si="575"/>
        <v>11.115304232804233</v>
      </c>
      <c r="BU11" s="130">
        <f t="shared" si="576"/>
        <v>11.772208994708995</v>
      </c>
      <c r="BV11" s="130">
        <f t="shared" si="577"/>
        <v>12.472169312169312</v>
      </c>
      <c r="BW11" s="130">
        <f t="shared" si="578"/>
        <v>13.193042328042328</v>
      </c>
      <c r="BX11" s="130">
        <f t="shared" si="579"/>
        <v>13.956560846560846</v>
      </c>
      <c r="BY11" s="130">
        <f t="shared" si="580"/>
        <v>14.712698412698412</v>
      </c>
      <c r="BZ11" s="130">
        <f t="shared" si="581"/>
        <v>15.441772486772486</v>
      </c>
      <c r="CA11" s="130">
        <f t="shared" si="582"/>
        <v>16.255727513227512</v>
      </c>
      <c r="CB11" s="130">
        <f t="shared" si="583"/>
        <v>17.095515873015874</v>
      </c>
      <c r="CC11" s="130">
        <f t="shared" si="584"/>
        <v>17.886507936507936</v>
      </c>
      <c r="CD11" s="130">
        <f t="shared" si="585"/>
        <v>18.587698412698412</v>
      </c>
      <c r="CE11" s="130">
        <f t="shared" si="586"/>
        <v>18.587698412698412</v>
      </c>
      <c r="CF11" s="130">
        <f t="shared" si="587"/>
        <v>2135.6871333333333</v>
      </c>
      <c r="CG11" s="130">
        <f t="shared" si="588"/>
        <v>1907.1602999999998</v>
      </c>
      <c r="CH11" s="130">
        <f t="shared" si="589"/>
        <v>1400.2462333333333</v>
      </c>
      <c r="CI11" s="130">
        <f t="shared" si="590"/>
        <v>1504.1220666666666</v>
      </c>
      <c r="CJ11" s="130">
        <f t="shared" si="591"/>
        <v>1700.7936444444447</v>
      </c>
      <c r="CK11" s="130">
        <f t="shared" si="592"/>
        <v>2005.4960888888891</v>
      </c>
      <c r="CL11" s="130">
        <f t="shared" si="593"/>
        <v>1977.7958666666668</v>
      </c>
      <c r="CM11" s="130">
        <f t="shared" si="594"/>
        <v>1957.0207000000003</v>
      </c>
      <c r="CN11" s="130">
        <f t="shared" si="595"/>
        <v>2002.7260666666668</v>
      </c>
      <c r="CO11" s="130">
        <f t="shared" si="596"/>
        <v>1973.6408333333334</v>
      </c>
      <c r="CP11" s="130">
        <f t="shared" si="597"/>
        <v>1811.5945333333336</v>
      </c>
      <c r="CQ11" s="130">
        <f t="shared" si="598"/>
        <v>1583.0676999999996</v>
      </c>
      <c r="CR11" s="130">
        <f t="shared" si="599"/>
        <v>1830.9846888888887</v>
      </c>
      <c r="CS11" s="130">
        <f t="shared" si="600"/>
        <v>1353.1558555555555</v>
      </c>
      <c r="CT11" s="130">
        <f t="shared" si="601"/>
        <v>2022.1162222222222</v>
      </c>
      <c r="CU11" s="130">
        <f t="shared" si="602"/>
        <v>2174.4674444444449</v>
      </c>
      <c r="CV11" s="130">
        <f t="shared" si="603"/>
        <v>2012.4211444444447</v>
      </c>
      <c r="CW11" s="130">
        <f t="shared" si="604"/>
        <v>2073.3616333333334</v>
      </c>
      <c r="CX11" s="130">
        <f t="shared" si="605"/>
        <v>2051.2014555555556</v>
      </c>
      <c r="CY11" s="130">
        <f t="shared" si="606"/>
        <v>2066.4365777777775</v>
      </c>
      <c r="CZ11" s="130">
        <f t="shared" si="607"/>
        <v>2218.7878000000001</v>
      </c>
      <c r="DA11" s="130">
        <f t="shared" si="608"/>
        <v>2364.2139666666662</v>
      </c>
      <c r="DB11" s="130">
        <f t="shared" si="609"/>
        <v>2434.8495333333335</v>
      </c>
      <c r="DC11" s="130">
        <f t="shared" si="610"/>
        <v>2578.8906888888887</v>
      </c>
      <c r="DD11" s="130">
        <f t="shared" si="611"/>
        <v>2553.9604888888889</v>
      </c>
      <c r="DE11" s="130">
        <f t="shared" si="612"/>
        <v>2462.5497555555557</v>
      </c>
      <c r="DF11" s="130">
        <f t="shared" si="613"/>
        <v>2749.2470555555556</v>
      </c>
      <c r="DG11" s="130">
        <f t="shared" si="614"/>
        <v>2836.5027555555557</v>
      </c>
      <c r="DH11" s="130">
        <f t="shared" si="615"/>
        <v>2671.6864333333333</v>
      </c>
      <c r="DI11" s="130">
        <f t="shared" si="616"/>
        <v>2368.3690000000001</v>
      </c>
      <c r="DJ11" s="130">
        <f t="shared" si="617"/>
        <v>0</v>
      </c>
      <c r="DK11" s="110">
        <f t="shared" si="618"/>
        <v>2135.6871333333333</v>
      </c>
      <c r="DL11" s="130">
        <f t="shared" si="619"/>
        <v>4042.8474333333334</v>
      </c>
      <c r="DM11" s="130">
        <f t="shared" si="620"/>
        <v>5443.0936666666666</v>
      </c>
      <c r="DN11" s="130">
        <f t="shared" si="621"/>
        <v>6947.2157333333334</v>
      </c>
      <c r="DO11" s="130">
        <f t="shared" si="622"/>
        <v>8648.0093777777784</v>
      </c>
      <c r="DP11" s="130">
        <f t="shared" si="623"/>
        <v>10653.505466666667</v>
      </c>
      <c r="DQ11" s="130">
        <f t="shared" si="624"/>
        <v>12631.301333333335</v>
      </c>
      <c r="DR11" s="130">
        <f t="shared" si="625"/>
        <v>14588.322033333336</v>
      </c>
      <c r="DS11" s="130">
        <f t="shared" si="626"/>
        <v>16591.048100000004</v>
      </c>
      <c r="DT11" s="130">
        <f t="shared" si="627"/>
        <v>18564.688933333338</v>
      </c>
      <c r="DU11" s="130">
        <f t="shared" si="628"/>
        <v>20376.283466666671</v>
      </c>
      <c r="DV11" s="130">
        <f t="shared" si="629"/>
        <v>21959.351166666671</v>
      </c>
      <c r="DW11" s="130">
        <f t="shared" si="630"/>
        <v>23790.335855555561</v>
      </c>
      <c r="DX11" s="130">
        <f t="shared" si="631"/>
        <v>25143.491711111117</v>
      </c>
      <c r="DY11" s="130">
        <f t="shared" si="632"/>
        <v>27165.60793333334</v>
      </c>
      <c r="DZ11" s="130">
        <f t="shared" si="633"/>
        <v>29340.075377777786</v>
      </c>
      <c r="EA11" s="130">
        <f t="shared" si="634"/>
        <v>31352.496522222231</v>
      </c>
      <c r="EB11" s="130">
        <f t="shared" si="635"/>
        <v>33425.858155555565</v>
      </c>
      <c r="EC11" s="130">
        <f t="shared" si="636"/>
        <v>35477.059611111123</v>
      </c>
      <c r="ED11" s="130">
        <f t="shared" si="637"/>
        <v>37543.496188888901</v>
      </c>
      <c r="EE11" s="130">
        <f t="shared" si="638"/>
        <v>39762.283988888899</v>
      </c>
      <c r="EF11" s="130">
        <f t="shared" si="639"/>
        <v>42126.497955555562</v>
      </c>
      <c r="EG11" s="130">
        <f t="shared" si="640"/>
        <v>44561.347488888896</v>
      </c>
      <c r="EH11" s="130">
        <f t="shared" si="641"/>
        <v>47140.238177777785</v>
      </c>
      <c r="EI11" s="130">
        <f t="shared" si="642"/>
        <v>49694.198666666671</v>
      </c>
      <c r="EJ11" s="130">
        <f t="shared" si="643"/>
        <v>52156.748422222227</v>
      </c>
      <c r="EK11" s="130">
        <f t="shared" si="644"/>
        <v>54905.995477777782</v>
      </c>
      <c r="EL11" s="130">
        <f t="shared" si="645"/>
        <v>57742.498233333339</v>
      </c>
      <c r="EM11" s="130">
        <f t="shared" si="646"/>
        <v>60414.184666666675</v>
      </c>
      <c r="EN11" s="130">
        <f t="shared" si="647"/>
        <v>62782.553666666674</v>
      </c>
      <c r="EO11" s="130">
        <f t="shared" si="648"/>
        <v>62782.553666666674</v>
      </c>
      <c r="EP11" s="130">
        <f t="shared" si="649"/>
        <v>1922.11842</v>
      </c>
      <c r="EQ11" s="130">
        <f t="shared" si="650"/>
        <v>1716.4442699999997</v>
      </c>
      <c r="ER11" s="130">
        <f t="shared" si="651"/>
        <v>1260.2216100000001</v>
      </c>
      <c r="ES11" s="130">
        <f t="shared" si="652"/>
        <v>1353.7098599999999</v>
      </c>
      <c r="ET11" s="130">
        <f t="shared" si="653"/>
        <v>1530.7142800000001</v>
      </c>
      <c r="EU11" s="130">
        <f t="shared" si="654"/>
        <v>1804.9464800000003</v>
      </c>
      <c r="EV11" s="130">
        <f t="shared" si="655"/>
        <v>1780.0162800000003</v>
      </c>
      <c r="EW11" s="130">
        <f t="shared" si="656"/>
        <v>1761.3186300000002</v>
      </c>
      <c r="EX11" s="130">
        <f t="shared" si="657"/>
        <v>1802.4534600000002</v>
      </c>
      <c r="EY11" s="130">
        <f t="shared" si="658"/>
        <v>1776.27675</v>
      </c>
      <c r="EZ11" s="130">
        <f t="shared" si="659"/>
        <v>1630.4350800000002</v>
      </c>
      <c r="FA11" s="130">
        <f t="shared" si="660"/>
        <v>1424.7609299999997</v>
      </c>
      <c r="FB11" s="130">
        <f t="shared" si="661"/>
        <v>1647.8862199999999</v>
      </c>
      <c r="FC11" s="130">
        <f t="shared" si="662"/>
        <v>1217.8402699999999</v>
      </c>
      <c r="FD11" s="130">
        <f t="shared" si="663"/>
        <v>1819.9046000000001</v>
      </c>
      <c r="FE11" s="130">
        <f t="shared" si="664"/>
        <v>1957.0207000000005</v>
      </c>
      <c r="FF11" s="130">
        <f t="shared" si="665"/>
        <v>1811.1790300000002</v>
      </c>
      <c r="FG11" s="130">
        <f t="shared" si="666"/>
        <v>1866.02547</v>
      </c>
      <c r="FH11" s="130">
        <f t="shared" si="667"/>
        <v>1846.08131</v>
      </c>
      <c r="FI11" s="130">
        <f t="shared" si="668"/>
        <v>1859.7929199999999</v>
      </c>
      <c r="FJ11" s="130">
        <f t="shared" si="669"/>
        <v>1996.9090200000001</v>
      </c>
      <c r="FK11" s="130">
        <f t="shared" si="670"/>
        <v>2127.7925699999996</v>
      </c>
      <c r="FL11" s="130">
        <f t="shared" si="671"/>
        <v>2191.3645800000004</v>
      </c>
      <c r="FM11" s="130">
        <f t="shared" si="672"/>
        <v>2321.00162</v>
      </c>
      <c r="FN11" s="130">
        <f t="shared" si="673"/>
        <v>2298.5644400000001</v>
      </c>
      <c r="FO11" s="130">
        <f t="shared" si="674"/>
        <v>2216.2947800000002</v>
      </c>
      <c r="FP11" s="130">
        <f t="shared" si="675"/>
        <v>2474.3223499999999</v>
      </c>
      <c r="FQ11" s="130">
        <f t="shared" si="676"/>
        <v>2552.85248</v>
      </c>
      <c r="FR11" s="130">
        <f t="shared" si="677"/>
        <v>2404.5177899999999</v>
      </c>
      <c r="FS11" s="130">
        <f t="shared" si="678"/>
        <v>2131.5321000000004</v>
      </c>
      <c r="FT11" s="130">
        <f t="shared" si="679"/>
        <v>0</v>
      </c>
      <c r="FU11" s="110">
        <f t="shared" si="680"/>
        <v>1922.11842</v>
      </c>
      <c r="FV11" s="130">
        <f t="shared" si="681"/>
        <v>3638.5626899999997</v>
      </c>
      <c r="FW11" s="130">
        <f t="shared" si="682"/>
        <v>4898.7842999999993</v>
      </c>
      <c r="FX11" s="130">
        <f t="shared" si="683"/>
        <v>6252.4941599999993</v>
      </c>
      <c r="FY11" s="130">
        <f t="shared" si="684"/>
        <v>7783.2084399999994</v>
      </c>
      <c r="FZ11" s="130">
        <f t="shared" si="685"/>
        <v>9588.154919999999</v>
      </c>
      <c r="GA11" s="130">
        <f t="shared" si="686"/>
        <v>11368.171199999999</v>
      </c>
      <c r="GB11" s="130">
        <f t="shared" si="687"/>
        <v>13129.489829999999</v>
      </c>
      <c r="GC11" s="130">
        <f t="shared" si="688"/>
        <v>14931.943289999999</v>
      </c>
      <c r="GD11" s="130">
        <f t="shared" si="689"/>
        <v>16708.22004</v>
      </c>
      <c r="GE11" s="130">
        <f t="shared" si="690"/>
        <v>18338.655119999999</v>
      </c>
      <c r="GF11" s="130">
        <f t="shared" si="691"/>
        <v>19763.41605</v>
      </c>
      <c r="GG11" s="130">
        <f t="shared" si="692"/>
        <v>21411.30227</v>
      </c>
      <c r="GH11" s="130">
        <f t="shared" si="693"/>
        <v>22629.142540000001</v>
      </c>
      <c r="GI11" s="130">
        <f t="shared" si="694"/>
        <v>24449.047140000002</v>
      </c>
      <c r="GJ11" s="130">
        <f t="shared" si="695"/>
        <v>26406.067840000003</v>
      </c>
      <c r="GK11" s="130">
        <f t="shared" si="696"/>
        <v>28217.246870000003</v>
      </c>
      <c r="GL11" s="130">
        <f t="shared" si="697"/>
        <v>30083.272340000003</v>
      </c>
      <c r="GM11" s="130">
        <f t="shared" si="698"/>
        <v>31929.353650000005</v>
      </c>
      <c r="GN11" s="130">
        <f t="shared" si="699"/>
        <v>33789.146570000004</v>
      </c>
      <c r="GO11" s="130">
        <f t="shared" si="700"/>
        <v>35786.055590000004</v>
      </c>
      <c r="GP11" s="130">
        <f t="shared" si="701"/>
        <v>37913.848160000001</v>
      </c>
      <c r="GQ11" s="130">
        <f t="shared" si="702"/>
        <v>40105.212740000003</v>
      </c>
      <c r="GR11" s="130">
        <f t="shared" si="703"/>
        <v>42426.214360000005</v>
      </c>
      <c r="GS11" s="130">
        <f t="shared" si="704"/>
        <v>44724.778800000007</v>
      </c>
      <c r="GT11" s="130">
        <f t="shared" si="705"/>
        <v>46941.073580000011</v>
      </c>
      <c r="GU11" s="130">
        <f t="shared" si="706"/>
        <v>49415.395930000013</v>
      </c>
      <c r="GV11" s="130">
        <f t="shared" si="707"/>
        <v>51968.248410000015</v>
      </c>
      <c r="GW11" s="130">
        <f t="shared" si="708"/>
        <v>54372.766200000013</v>
      </c>
      <c r="GX11" s="130">
        <f t="shared" si="709"/>
        <v>56504.298300000009</v>
      </c>
      <c r="GY11" s="130">
        <f t="shared" si="710"/>
        <v>56504.298300000009</v>
      </c>
      <c r="GZ11" s="130">
        <f>($T11+$U11)/$R11*($I11-(метеостанция!B$12))/($I11-$J11)</f>
        <v>2.1460859788359792</v>
      </c>
      <c r="HA11" s="130">
        <f>($T11+$U11)/$R11*($I11-(метеостанция!C$12))/($I11-$J11)</f>
        <v>1.9164464285714284</v>
      </c>
      <c r="HB11" s="130">
        <f>($T11+$U11)/$R11*($I11-(метеостанция!D$12))/($I11-$J11)</f>
        <v>1.4070641534391535</v>
      </c>
      <c r="HC11" s="130">
        <f>($T11+$U11)/$R11*($I11-(метеостанция!E$12))/($I11-$J11)</f>
        <v>1.5114457671957673</v>
      </c>
      <c r="HD11" s="130">
        <f>($T11+$U11)/$R11*($I11-(метеостанция!F$12))/($I11-$J11)</f>
        <v>1.7090749559082896</v>
      </c>
      <c r="HE11" s="130">
        <f>($T11+$U11)/$R11*($I11-(метеостанция!G$12))/($I11-$J11)</f>
        <v>2.0152610229276897</v>
      </c>
      <c r="HF11" s="130">
        <f>($T11+$U11)/$R11*($I11-(метеостанция!H$12))/($I11-$J11)</f>
        <v>1.9874259259259262</v>
      </c>
      <c r="HG11" s="130">
        <f>($T11+$U11)/$R11*($I11-(метеостанция!I$12))/($I11-$J11)</f>
        <v>1.9665496031746035</v>
      </c>
      <c r="HH11" s="130">
        <f>($T11+$U11)/$R11*($I11-(метеостанция!J$12))/($I11-$J11)</f>
        <v>2.0124775132275134</v>
      </c>
      <c r="HI11" s="130">
        <f>($T11+$U11)/$R11*($I11-(метеостанция!K$12))/($I11-$J11)</f>
        <v>1.9832506613756615</v>
      </c>
      <c r="HJ11" s="130">
        <f>($T11+$U11)/$R11*($I11-(метеостанция!L$12))/($I11-$J11)</f>
        <v>1.8204153439153441</v>
      </c>
      <c r="HK11" s="130">
        <f>($T11+$U11)/$R11*($I11-(метеостанция!M$12))/($I11-$J11)</f>
        <v>1.5907757936507936</v>
      </c>
      <c r="HL11" s="130">
        <f>($T11+$U11)/$R11*($I11-(метеостанция!N$12))/($I11-$J11)</f>
        <v>1.8398999118165784</v>
      </c>
      <c r="HM11" s="130">
        <f>($T11+$U11)/$R11*($I11-(метеостанция!O$12))/($I11-$J11)</f>
        <v>1.3597444885361551</v>
      </c>
      <c r="HN11" s="130">
        <f>($T11+$U11)/$R11*($I11-(метеостанция!P$12))/($I11-$J11)</f>
        <v>2.0319620811287478</v>
      </c>
      <c r="HO11" s="130">
        <f>($T11+$U11)/$R11*($I11-(метеостанция!Q$12))/($I11-$J11)</f>
        <v>2.1850551146384483</v>
      </c>
      <c r="HP11" s="130">
        <f>($T11+$U11)/$R11*($I11-(метеостанция!R$12))/($I11-$J11)</f>
        <v>2.0222197971781308</v>
      </c>
      <c r="HQ11" s="130">
        <f>($T11+$U11)/$R11*($I11-(метеостанция!S$12))/($I11-$J11)</f>
        <v>2.0834570105820105</v>
      </c>
      <c r="HR11" s="130">
        <f>($T11+$U11)/$R11*($I11-(метеостанция!T$12))/($I11-$J11)</f>
        <v>2.0611889329805999</v>
      </c>
      <c r="HS11" s="130">
        <f>($T11+$U11)/$R11*($I11-(метеостанция!U$12))/($I11-$J11)</f>
        <v>2.0764982363315698</v>
      </c>
      <c r="HT11" s="130">
        <f>($T11+$U11)/$R11*($I11-(метеостанция!V$12))/($I11-$J11)</f>
        <v>2.2295912698412699</v>
      </c>
      <c r="HU11" s="130">
        <f>($T11+$U11)/$R11*($I11-(метеостанция!W$12))/($I11-$J11)</f>
        <v>2.3757255291005293</v>
      </c>
      <c r="HV11" s="130">
        <f>($T11+$U11)/$R11*($I11-(метеостанция!X$12))/($I11-$J11)</f>
        <v>2.4467050264550272</v>
      </c>
      <c r="HW11" s="130">
        <f>($T11+$U11)/$R11*($I11-(метеостанция!Y$12))/($I11-$J11)</f>
        <v>2.5914475308641975</v>
      </c>
      <c r="HX11" s="130">
        <f>($T11+$U11)/$R11*($I11-(метеостанция!Z$12))/($I11-$J11)</f>
        <v>2.5663959435626107</v>
      </c>
      <c r="HY11" s="130">
        <f>($T11+$U11)/$R11*($I11-(метеостанция!AA$12))/($I11-$J11)</f>
        <v>2.4745401234567908</v>
      </c>
      <c r="HZ11" s="130">
        <f>($T11+$U11)/$R11*($I11-(метеостанция!AB$12))/($I11-$J11)</f>
        <v>2.7626333774250442</v>
      </c>
      <c r="IA11" s="130">
        <f>($T11+$U11)/$R11*($I11-(метеостанция!AC$12))/($I11-$J11)</f>
        <v>2.8503139329806002</v>
      </c>
      <c r="IB11" s="130">
        <f>($T11+$U11)/$R11*($I11-(метеостанция!AD$12))/($I11-$J11)</f>
        <v>2.6846951058201061</v>
      </c>
      <c r="IC11" s="130">
        <f>($T11+$U11)/$R11*($I11-(метеостанция!AE$12))/($I11-$J11)</f>
        <v>2.3799007936507941</v>
      </c>
      <c r="ID11" s="130"/>
      <c r="IE11" s="131">
        <f>VLOOKUP($F11,метеостанция!$A$4:$AF$7,2,0)</f>
        <v>6.1</v>
      </c>
      <c r="IF11" s="131">
        <f>VLOOKUP($F11,метеостанция!$A$4:$AF$7,3,0)</f>
        <v>9</v>
      </c>
      <c r="IG11" s="131">
        <f>VLOOKUP($F11,метеостанция!$A$4:$AF$7,4,0)</f>
        <v>7.4</v>
      </c>
      <c r="IH11" s="131">
        <f>VLOOKUP($F11,метеостанция!$A$4:$AF$7,5,0)</f>
        <v>10.9</v>
      </c>
      <c r="II11" s="131">
        <f>VLOOKUP($F11,метеостанция!$A$4:$AF$7,6,0)</f>
        <v>12.1</v>
      </c>
      <c r="IJ11" s="131">
        <f>VLOOKUP($F11,метеостанция!$A$4:$AF$7,7,0)</f>
        <v>9.4</v>
      </c>
      <c r="IK11" s="131">
        <f>VLOOKUP($F11,метеостанция!$A$4:$AF$7,8,0)</f>
        <v>6.1</v>
      </c>
      <c r="IL11" s="131">
        <f>VLOOKUP($F11,метеостанция!$A$4:$AF$7,9,0)</f>
        <v>8.1</v>
      </c>
      <c r="IM11" s="131">
        <f>VLOOKUP($F11,метеостанция!$A$4:$AF$7,10,0)</f>
        <v>3.4</v>
      </c>
      <c r="IN11" s="131">
        <f>VLOOKUP($F11,метеостанция!$A$4:$AF$7,11,0)</f>
        <v>-1.2</v>
      </c>
      <c r="IO11" s="131">
        <f>VLOOKUP($F11,метеостанция!$A$4:$AF$7,12,0)</f>
        <v>0.4</v>
      </c>
      <c r="IP11" s="131">
        <f>VLOOKUP($F11,метеостанция!$A$4:$AF$7,13,0)</f>
        <v>3</v>
      </c>
      <c r="IQ11" s="131">
        <f>VLOOKUP($F11,метеостанция!$A$4:$AF$7,14,0)</f>
        <v>2.5</v>
      </c>
      <c r="IR11" s="131">
        <f>VLOOKUP($F11,метеостанция!$A$4:$AF$7,15,0)</f>
        <v>1.5</v>
      </c>
      <c r="IS11" s="131">
        <f>VLOOKUP($F11,метеостанция!$A$4:$AF$7,16,0)</f>
        <v>-0.4</v>
      </c>
      <c r="IT11" s="131">
        <f>VLOOKUP($F11,метеостанция!$A$4:$AF$7,17,0)</f>
        <v>-2.6</v>
      </c>
      <c r="IU11" s="131">
        <f>VLOOKUP($F11,метеостанция!$A$4:$AF$7,18,0)</f>
        <v>-3.5</v>
      </c>
      <c r="IV11" s="131">
        <f>VLOOKUP($F11,метеостанция!$A$4:$AF$7,19,0)</f>
        <v>-4.4000000000000004</v>
      </c>
      <c r="IW11" s="131">
        <f>VLOOKUP($F11,метеостанция!$A$4:$AF$7,20,0)</f>
        <v>-0.3</v>
      </c>
      <c r="IX11" s="131">
        <f>VLOOKUP($F11,метеостанция!$A$4:$AF$7,21,0)</f>
        <v>4.5</v>
      </c>
      <c r="IY11" s="131">
        <f>VLOOKUP($F11,метеостанция!$A$4:$AF$7,22,0)</f>
        <v>3.5</v>
      </c>
      <c r="IZ11" s="131">
        <f>VLOOKUP($F11,метеостанция!$A$4:$AF$7,23,0)</f>
        <v>5</v>
      </c>
      <c r="JA11" s="131">
        <f>VLOOKUP($F11,метеостанция!$A$4:$AF$7,24,0)</f>
        <v>-1.7</v>
      </c>
      <c r="JB11" s="131">
        <f>VLOOKUP($F11,метеостанция!$A$4:$AF$7,25,0)</f>
        <v>-3.7</v>
      </c>
      <c r="JC11" s="131">
        <f>VLOOKUP($F11,метеостанция!$A$4:$AF$7,26,0)</f>
        <v>0.7</v>
      </c>
      <c r="JD11" s="131">
        <f>VLOOKUP($F11,метеостанция!$A$4:$AF$7,27,0)</f>
        <v>-1.6</v>
      </c>
      <c r="JE11" s="131">
        <f>VLOOKUP($F11,метеостанция!$A$4:$AF$7,28,0)</f>
        <v>0.7</v>
      </c>
      <c r="JF11" s="131">
        <f>VLOOKUP($F11,метеостанция!$A$4:$AF$7,29,0)</f>
        <v>6.6</v>
      </c>
      <c r="JG11" s="131">
        <f>VLOOKUP($F11,метеостанция!$A$4:$AF$7,30,0)</f>
        <v>9</v>
      </c>
      <c r="JH11" s="131">
        <f>VLOOKUP($F11,метеостанция!$A$4:$AF$7,31,0)</f>
        <v>4.8</v>
      </c>
      <c r="JI11" s="131">
        <f>VLOOKUP($F11,метеостанция!$A$4:$AF$7,32,0)</f>
        <v>0</v>
      </c>
      <c r="JJ11" s="202">
        <f>VLOOKUP(D11,'Qп, Гкал'!$D$6:$O$63,2,FALSE)</f>
        <v>1.41349001624152</v>
      </c>
      <c r="JK11" s="202">
        <f>VLOOKUP(D11,'Qп, Гкал'!$D$6:AI$64,3,FALSE)</f>
        <v>0.94989013088755203</v>
      </c>
      <c r="JL11" s="202">
        <f>VLOOKUP(D11,'Qп, Гкал'!$D$6:$AI$64,4,FALSE)</f>
        <v>0.88110251265883299</v>
      </c>
      <c r="JM11" s="202">
        <f>VLOOKUP(D11,'Qп, Гкал'!$D$6:$O$60,5,FALSE)</f>
        <v>0.90044903028566003</v>
      </c>
      <c r="JN11" s="202">
        <f>VLOOKUP(D11,'Qп, Гкал'!$D$6:$O$60,6,FALSE)</f>
        <v>0.89304480749020798</v>
      </c>
      <c r="JO11" s="202">
        <f>VLOOKUP(D11,'Qп, Гкал'!$D$6:$O$60,7,FALSE)</f>
        <v>1.02488774242859</v>
      </c>
      <c r="JP11" s="202">
        <f>VLOOKUP(D11,'Qп, Гкал'!$D$6:$O$60,8,FALSE)</f>
        <v>1.27758670106048</v>
      </c>
      <c r="JQ11" s="202">
        <f>VLOOKUP(D11,'Qп, Гкал'!$D$6:$O$60,9,FALSE)</f>
        <v>1.04996656157447</v>
      </c>
      <c r="JR11" s="202">
        <f>VLOOKUP(D11,'Qп, Гкал'!$D$6:$O$60,10,FALSE)</f>
        <v>1.51476067641158</v>
      </c>
      <c r="JS11" s="202">
        <f>VLOOKUP(D11,'Qп, Гкал'!$D$6:$O$60,11,FALSE)</f>
        <v>2.0524027897200701</v>
      </c>
      <c r="JT11" s="202">
        <f>VLOOKUP(D11,'Qп, Гкал'!$D$6:$O$60,12,FALSE)</f>
        <v>1.8711187541798</v>
      </c>
      <c r="JU11" s="202">
        <f>VLOOKUP(D11,'Qп, Гкал'!$D$6:$P$60,13,FALSE)</f>
        <v>1.5032960733734599</v>
      </c>
      <c r="JV11" s="202">
        <f>VLOOKUP(D11,'Qп, Гкал'!$D$6:$Q$63,14,FALSE)</f>
        <v>1.6074328843030501</v>
      </c>
      <c r="JW11" s="203">
        <f>VLOOKUP(D11,'Qп, Гкал'!$D$6:$AI$65,15,FALSE)</f>
        <v>1.59716251074807</v>
      </c>
      <c r="JX11" s="203">
        <f>VLOOKUP(D11,'Qп, Гкал'!$D$6:$AI$65,16,FALSE)</f>
        <v>1.7519346517626799</v>
      </c>
      <c r="JY11" s="203">
        <f>VLOOKUP(D11,'Qп, Гкал'!$D$6:$AI$65,17,FALSE)</f>
        <v>2.6784178847807398</v>
      </c>
      <c r="JZ11" s="203">
        <f>VLOOKUP(D11,'Qп, Гкал'!$D$6:$AI$65,18,FALSE)</f>
        <v>2.69227094678513</v>
      </c>
      <c r="KA11" s="203">
        <f>VLOOKUP(D11,'Qп, Гкал'!$D$6:$AI$65,19,FALSE)</f>
        <v>2.80643928537308</v>
      </c>
      <c r="KB11" s="203">
        <f>VLOOKUP(D11,'Qп, Гкал'!$D$6:$AI$65,20,FALSE)</f>
        <v>2.24706219547148</v>
      </c>
      <c r="KC11" s="203">
        <f>VLOOKUP(D11,'Qп, Гкал'!$D$6:$AI$65,21,FALSE)</f>
        <v>1.74811311741664</v>
      </c>
      <c r="KD11" s="203">
        <f>VLOOKUP(D11,'Qп, Гкал'!$D$6:$AI$65,22,FALSE)</f>
        <v>1.15720836916022</v>
      </c>
      <c r="KE11" s="203">
        <f>VLOOKUP(D11,'Qп, Гкал'!$D$6:$AI$65,23,FALSE)</f>
        <v>1.4899207031623201</v>
      </c>
      <c r="KF11" s="203">
        <f>VLOOKUP(D11,'Qп, Гкал'!$D$6:$AI$65,24,FALSE)</f>
        <v>2.35287092767746</v>
      </c>
      <c r="KG11" s="203">
        <f>VLOOKUP(D11,'Qп, Гкал'!$D$6:$AI$65,25,FALSE)</f>
        <v>2.6421133084933599</v>
      </c>
      <c r="KH11" s="203">
        <f>VLOOKUP(D11,'Qп, Гкал'!$D$6:$AI$65,26,FALSE)</f>
        <v>2.1080538836342799</v>
      </c>
      <c r="KI11" s="203">
        <f>VLOOKUP(D11,'Qп, Гкал'!$D$6:$AI$65,27,FALSE)</f>
        <v>2.4782650234068999</v>
      </c>
      <c r="KJ11" s="203">
        <f>VLOOKUP(D11,'Qп, Гкал'!$D$6:$AI$65,28,FALSE)</f>
        <v>2.0017674596350399</v>
      </c>
      <c r="KK11" s="203">
        <f>VLOOKUP(D11,'Qп, Гкал'!$D$6:$AI$65,29,FALSE)</f>
        <v>0.83667717588611901</v>
      </c>
      <c r="KL11" s="203">
        <f>VLOOKUP(D11,'Qп, Гкал'!$D$6:$AI$65,30,FALSE)</f>
        <v>1.27042132416165</v>
      </c>
      <c r="KM11" s="203">
        <f>VLOOKUP(D11,'Qп, Гкал'!$D$6:$AI$65,31,FALSE)</f>
        <v>1.57972676029426</v>
      </c>
      <c r="KN11" s="203">
        <f>VLOOKUP(D11,'Qп, Гкал'!$D$6:$AI$65,32,FALSE)</f>
        <v>0</v>
      </c>
      <c r="KO11" s="110">
        <f>IF(JJ11="","Нет показаний",IF(JJ11&lt;=0,"Ошибка ПУ",(GZ11-JJ11*(($I11-метеостанция!B$12)/($I11-IE11)))))</f>
        <v>0.186012593004663</v>
      </c>
      <c r="KP11" s="110">
        <f>IF(JK11="","Нет показаний",IF(JK11&lt;=0,"Ошибка ПУ",(HA11-JK11*(($I11-метеостанция!C$12)/($I11-IF11)))))</f>
        <v>0.43008425785306592</v>
      </c>
      <c r="KQ11" s="110">
        <f>IF(JL11="","Нет показаний",IF(JL11&lt;=0,"Ошибка ПУ",(HB11-JL11*(($I11-метеостанция!D$12)/($I11-IG11)))))</f>
        <v>0.52333931187359772</v>
      </c>
      <c r="KR11" s="110">
        <f>IF(JM11="","Нет показаний",IF(JM11&lt;=0,"Ошибка ПУ",(HC11-JM11*(($I11-метеостанция!E$12)/($I11-IH11)))))</f>
        <v>0.16819350498391716</v>
      </c>
      <c r="KS11" s="110">
        <f>IF(JN11="","Нет показаний",IF(JN11&lt;=0,"Ошибка ПУ",(HD11-JN11*(($I11-метеостанция!F$12)/($I11-II11)))))</f>
        <v>-2.6145018139139831E-2</v>
      </c>
      <c r="KT11" s="110">
        <f>IF(JO11="","Нет показаний",IF(JO11&lt;=0,"Ошибка ПУ",(HE11-JO11*(($I11-метеостанция!G$12)/($I11-IJ11)))))</f>
        <v>0.26521685896943681</v>
      </c>
      <c r="KU11" s="110">
        <f>IF(JP11="","Нет показаний",IF(JP11&lt;=0,"Ошибка ПУ",(HF11-JP11*(($I11-метеостанция!H$12)/($I11-IK11)))))</f>
        <v>0.34678401125473424</v>
      </c>
      <c r="KV11" s="110">
        <f>IF(JQ11="","Нет показаний",IF(JQ11&lt;=0,"Ошибка ПУ",(HG11-JQ11*(($I11-метеостанция!I$12)/($I11-IL11)))))</f>
        <v>0.40814335159400872</v>
      </c>
      <c r="KW11" s="110">
        <f>IF(JR11="","Нет показаний",IF(JR11&lt;=0,"Ошибка ПУ",(HH11-JR11*(($I11-метеостанция!J$12)/($I11-IM11)))))</f>
        <v>0.36312213815888073</v>
      </c>
      <c r="KX11" s="110">
        <f>IF(JS11="","Нет показаний",IF(JS11&lt;=0,"Ошибка ПУ",(HI11-JS11*(($I11-метеостанция!K$12)/($I11-IN11)))))</f>
        <v>0.25879666647524879</v>
      </c>
      <c r="KY11" s="110">
        <f>IF(JT11="","Нет показаний",IF(JT11&lt;=0,"Ошибка ПУ",(HJ11-JT11*(($I11-метеостанция!L$12)/($I11-IO11)))))</f>
        <v>0.25955862805617413</v>
      </c>
      <c r="KZ11" s="110">
        <f>IF(JU11="","Нет показаний",IF(JU11&lt;=0,"Ошибка ПУ",(HK11-JU11*(($I11-метеостанция!M$12)/($I11-IP11)))))</f>
        <v>0.32734387316118729</v>
      </c>
      <c r="LA11" s="110">
        <f>IF(JV11="","Нет показаний",IF(JV11&lt;=0,"Ошибка ПУ",(HL11-JV11*(($I11-метеостанция!N$12)/($I11-IQ11)))))</f>
        <v>0.32202400249612695</v>
      </c>
      <c r="LB11" s="110">
        <f>IF(JW11="","Нет показаний",IF(JW11&lt;=0,"Ошибка ПУ",(HM11-JW11*(($I11-метеостанция!O$12)/($I11-IR11)))))</f>
        <v>0.30540139867070626</v>
      </c>
      <c r="LC11" s="110">
        <f>IF(JX11="","Нет показаний",IF(JX11&lt;=0,"Ошибка ПУ",(HN11-JX11*(($I11-метеостанция!P$12)/($I11-IS11)))))</f>
        <v>0.46466760099791893</v>
      </c>
      <c r="LD11" s="110">
        <f>IF(JY11="","Нет показаний",IF(JY11&lt;=0,"Ошибка ПУ",(HO11-JY11*(($I11-метеостанция!Q$12)/($I11-IT11)))))</f>
        <v>-0.14078342468995952</v>
      </c>
      <c r="LE11" s="110">
        <f>IF(JZ11="","Нет показаний",IF(JZ11&lt;=0,"Ошибка ПУ",(HP11-JZ11*(($I11-метеостанция!R$12)/($I11-IU11)))))</f>
        <v>-5.8561950523355666E-2</v>
      </c>
      <c r="LF11" s="110">
        <f>IF(KA11="","Нет показаний",IF(KA11&lt;=0,"Ошибка ПУ",(HQ11-KA11*(($I11-метеостанция!S$12)/($I11-IV11)))))</f>
        <v>-6.8817379891094266E-2</v>
      </c>
      <c r="LG11" s="110">
        <f>IF(KB11="","Нет показаний",IF(KB11&lt;=0,"Ошибка ПУ",(HR11-KB11*(($I11-метеостанция!T$12)/($I11-IW11)))))</f>
        <v>1.198997270149782E-2</v>
      </c>
      <c r="LH11" s="110">
        <f>IF(KC11="","Нет показаний",IF(KC11&lt;=0,"Ошибка ПУ",(HS11-KC11*(($I11-метеостанция!U$12)/($I11-IX11)))))</f>
        <v>-2.6876579140709733E-2</v>
      </c>
      <c r="LI11" s="110">
        <f>IF(KD11="","Нет показаний",IF(KD11&lt;=0,"Ошибка ПУ",(HT11-KD11*(($I11-метеостанция!V$12)/($I11-IY11)))))</f>
        <v>0.82516111272409387</v>
      </c>
      <c r="LJ11" s="110">
        <f>IF(KE11="","Нет показаний",IF(KE11&lt;=0,"Ошибка ПУ",(HU11-KE11*(($I11-метеостанция!W$12)/($I11-IZ11)))))</f>
        <v>0.2563133288521291</v>
      </c>
      <c r="LK11" s="110">
        <f>IF(KF11="","Нет показаний",IF(KF11&lt;=0,"Ошибка ПУ",(HV11-KF11*(($I11-метеостанция!X$12)/($I11-JA11)))))</f>
        <v>6.4016610062760382E-2</v>
      </c>
      <c r="LL11" s="110">
        <f>IF(KG11="","Нет показаний",IF(KG11&lt;=0,"Ошибка ПУ",(HW11-KG11*(($I11-метеостанция!Y$12)/($I11-JB11)))))</f>
        <v>-3.2861085949984492E-3</v>
      </c>
      <c r="LM11" s="110">
        <f>IF(KH11="","Нет показаний",IF(KH11&lt;=0,"Ошибка ПУ",(HX11-KH11*(($I11-метеостанция!Z$12)/($I11-JC11)))))</f>
        <v>4.8746098082292022E-2</v>
      </c>
      <c r="LN11" s="110">
        <f>IF(KI11="","Нет показаний",IF(KI11&lt;=0,"Ошибка ПУ",(HY11-KI11*(($I11-метеостанция!AA$12)/($I11-JD11)))))</f>
        <v>-7.5433957340354851E-2</v>
      </c>
      <c r="LO11" s="110">
        <f>IF(KJ11="","Нет показаний",IF(KJ11&lt;=0,"Ошибка ПУ",(HZ11-KJ11*(($I11-метеостанция!AB$12)/($I11-JE11)))))</f>
        <v>0.18911756953932279</v>
      </c>
      <c r="LP11" s="110">
        <f>IF(KK11="","Нет показаний",IF(KK11&lt;=0,"Ошибка ПУ",(IA11-KK11*(($I11-метеостанция!AC$12)/($I11-JF11)))))</f>
        <v>1.2518858954668206</v>
      </c>
      <c r="LQ11" s="110">
        <f>IF(KL11="","Нет показаний",IF(KL11&lt;=0,"Ошибка ПУ",(IB11-KL11*(($I11-метеостанция!AD$12)/($I11-JG11)))))</f>
        <v>-0.10012618316605604</v>
      </c>
      <c r="LR11" s="110">
        <f>IF(KM11="","Нет показаний",IF(KM11&lt;=0,"Ошибка ПУ",(IC11-KM11*(($I11-метеостанция!AE$12)/($I11-JH11)))))</f>
        <v>0.15841003698699119</v>
      </c>
      <c r="LS11" s="110" t="str">
        <f>IF(KN11="","Нет показаний",IF(KN11&lt;=0,"Ошибка ПУ",(ID11-KN11*(($I11-метеостанция!AF$12)/($I11-JI11)))))</f>
        <v>Ошибка ПУ</v>
      </c>
      <c r="LT11" s="54">
        <f t="shared" si="711"/>
        <v>0.186012593004663</v>
      </c>
      <c r="LU11" s="54">
        <f t="shared" si="712"/>
        <v>0.61609685085772892</v>
      </c>
      <c r="LV11" s="54">
        <f t="shared" si="713"/>
        <v>1.1394361627313265</v>
      </c>
      <c r="LW11" s="54">
        <f t="shared" si="714"/>
        <v>1.3076296677152437</v>
      </c>
      <c r="LX11" s="54">
        <f t="shared" si="715"/>
        <v>1.2814846495761039</v>
      </c>
      <c r="LY11" s="54">
        <f t="shared" si="716"/>
        <v>1.5467015085455407</v>
      </c>
      <c r="LZ11" s="54">
        <f t="shared" si="717"/>
        <v>1.8934855198002749</v>
      </c>
      <c r="MA11" s="54">
        <f t="shared" si="718"/>
        <v>2.3016288713942838</v>
      </c>
      <c r="MB11" s="54">
        <f t="shared" si="719"/>
        <v>2.6647510095531644</v>
      </c>
      <c r="MC11" s="54">
        <f t="shared" si="720"/>
        <v>2.9235476760284129</v>
      </c>
      <c r="MD11" s="54">
        <f t="shared" si="721"/>
        <v>3.1831063040845873</v>
      </c>
      <c r="ME11" s="54">
        <f t="shared" si="722"/>
        <v>3.5104501772457746</v>
      </c>
      <c r="MF11" s="54">
        <f t="shared" si="723"/>
        <v>3.8324741797419017</v>
      </c>
      <c r="MG11" s="54">
        <f t="shared" si="724"/>
        <v>4.1378755784126078</v>
      </c>
      <c r="MH11" s="54">
        <f t="shared" si="725"/>
        <v>4.6025431794105263</v>
      </c>
      <c r="MI11" s="54">
        <f t="shared" si="726"/>
        <v>4.4617597547205667</v>
      </c>
      <c r="MJ11" s="54">
        <f t="shared" si="727"/>
        <v>4.4031978041972106</v>
      </c>
      <c r="MK11" s="54">
        <f t="shared" si="728"/>
        <v>4.3343804243061168</v>
      </c>
      <c r="ML11" s="54">
        <f t="shared" si="729"/>
        <v>4.3463703970076146</v>
      </c>
      <c r="MM11" s="54">
        <f t="shared" si="730"/>
        <v>4.3194938178669045</v>
      </c>
      <c r="MN11" s="54">
        <f t="shared" si="731"/>
        <v>5.1446549305909981</v>
      </c>
      <c r="MO11" s="54">
        <f t="shared" si="732"/>
        <v>5.4009682594431272</v>
      </c>
      <c r="MP11" s="54">
        <f t="shared" si="733"/>
        <v>5.4649848695058871</v>
      </c>
      <c r="MQ11" s="54">
        <f t="shared" si="734"/>
        <v>5.4616987609108882</v>
      </c>
      <c r="MR11" s="54">
        <f t="shared" si="735"/>
        <v>5.5104448589931803</v>
      </c>
      <c r="MS11" s="54">
        <f t="shared" si="736"/>
        <v>5.4350109016528254</v>
      </c>
      <c r="MT11" s="54">
        <f t="shared" si="737"/>
        <v>5.6241284711921482</v>
      </c>
      <c r="MU11" s="54">
        <f t="shared" si="738"/>
        <v>6.8760143666589686</v>
      </c>
      <c r="MV11" s="54">
        <f t="shared" si="739"/>
        <v>6.7758881834929126</v>
      </c>
      <c r="MW11" s="54">
        <f t="shared" si="740"/>
        <v>6.9342982204799037</v>
      </c>
      <c r="MX11" s="54">
        <f t="shared" si="741"/>
        <v>6.9342982204799037</v>
      </c>
      <c r="MY11" s="53">
        <f t="shared" si="742"/>
        <v>628.28357463626992</v>
      </c>
      <c r="MZ11" s="53">
        <f t="shared" si="743"/>
        <v>1452.6697926948295</v>
      </c>
      <c r="NA11" s="53">
        <f t="shared" si="744"/>
        <v>1767.6517933567386</v>
      </c>
      <c r="NB11" s="53">
        <f t="shared" si="745"/>
        <v>568.09711017387792</v>
      </c>
      <c r="NC11" s="53">
        <f t="shared" si="746"/>
        <v>-88.30845906748425</v>
      </c>
      <c r="ND11" s="53">
        <f t="shared" si="747"/>
        <v>895.80707152952846</v>
      </c>
      <c r="NE11" s="53">
        <f t="shared" si="748"/>
        <v>1171.3115477744404</v>
      </c>
      <c r="NF11" s="53">
        <f t="shared" si="749"/>
        <v>1378.5613100779876</v>
      </c>
      <c r="NG11" s="53">
        <f t="shared" si="750"/>
        <v>1226.4958587309618</v>
      </c>
      <c r="NH11" s="53">
        <f t="shared" si="751"/>
        <v>874.12197255345927</v>
      </c>
      <c r="NI11" s="53">
        <f t="shared" si="752"/>
        <v>876.69560446765593</v>
      </c>
      <c r="NJ11" s="53">
        <f t="shared" si="753"/>
        <v>1105.6497597441526</v>
      </c>
      <c r="NK11" s="53">
        <f t="shared" si="754"/>
        <v>1087.6811517910182</v>
      </c>
      <c r="NL11" s="53">
        <f t="shared" si="755"/>
        <v>1031.5359802061243</v>
      </c>
      <c r="NM11" s="53">
        <f t="shared" si="756"/>
        <v>1569.4798758346108</v>
      </c>
      <c r="NN11" s="53">
        <f t="shared" si="757"/>
        <v>-475.51572656979488</v>
      </c>
      <c r="NO11" s="53">
        <f t="shared" si="758"/>
        <v>-197.80118656570701</v>
      </c>
      <c r="NP11" s="53">
        <f t="shared" si="759"/>
        <v>-232.44033501535563</v>
      </c>
      <c r="NQ11" s="53">
        <f t="shared" si="760"/>
        <v>40.497811395487091</v>
      </c>
      <c r="NR11" s="53">
        <f t="shared" si="761"/>
        <v>-90.779408768826826</v>
      </c>
      <c r="NS11" s="53">
        <f t="shared" si="762"/>
        <v>2787.0971807814085</v>
      </c>
      <c r="NT11" s="53">
        <f t="shared" si="763"/>
        <v>865.73415206410527</v>
      </c>
      <c r="NU11" s="53">
        <f t="shared" si="764"/>
        <v>216.22506281238196</v>
      </c>
      <c r="NV11" s="53">
        <f t="shared" si="765"/>
        <v>-11.099291834810561</v>
      </c>
      <c r="NW11" s="53">
        <f t="shared" si="766"/>
        <v>164.64677072667283</v>
      </c>
      <c r="NX11" s="53">
        <f t="shared" si="767"/>
        <v>-254.78875167107614</v>
      </c>
      <c r="NY11" s="53">
        <f t="shared" si="768"/>
        <v>638.77106757879824</v>
      </c>
      <c r="NZ11" s="53">
        <f t="shared" si="769"/>
        <v>4228.4198759645515</v>
      </c>
      <c r="OA11" s="53">
        <f t="shared" si="770"/>
        <v>-338.19020130899753</v>
      </c>
      <c r="OB11" s="53">
        <f t="shared" si="771"/>
        <v>535.05207732874089</v>
      </c>
      <c r="OC11" s="53" t="e">
        <f t="shared" si="772"/>
        <v>#VALUE!</v>
      </c>
      <c r="OD11" s="53">
        <f t="shared" si="773"/>
        <v>628.28357463626992</v>
      </c>
      <c r="OE11" s="53">
        <f t="shared" si="774"/>
        <v>2080.9533673310993</v>
      </c>
      <c r="OF11" s="53">
        <f t="shared" si="775"/>
        <v>3848.6051606878382</v>
      </c>
      <c r="OG11" s="53">
        <f t="shared" si="776"/>
        <v>4416.702270861716</v>
      </c>
      <c r="OH11" s="53">
        <f t="shared" si="777"/>
        <v>4328.3938117942316</v>
      </c>
      <c r="OI11" s="53">
        <f t="shared" si="778"/>
        <v>5224.2008833237596</v>
      </c>
      <c r="OJ11" s="53">
        <f t="shared" si="779"/>
        <v>6395.5124310982001</v>
      </c>
      <c r="OK11" s="53">
        <f t="shared" si="780"/>
        <v>7774.0737411761875</v>
      </c>
      <c r="OL11" s="53">
        <f t="shared" si="781"/>
        <v>9000.5695999071486</v>
      </c>
      <c r="OM11" s="53">
        <f t="shared" si="782"/>
        <v>9874.6915724606079</v>
      </c>
      <c r="ON11" s="53">
        <f t="shared" si="783"/>
        <v>10751.387176928263</v>
      </c>
      <c r="OO11" s="53">
        <f t="shared" si="784"/>
        <v>11857.036936672415</v>
      </c>
      <c r="OP11" s="53">
        <f t="shared" si="785"/>
        <v>12944.718088463433</v>
      </c>
      <c r="OQ11" s="53">
        <f t="shared" si="786"/>
        <v>13976.254068669557</v>
      </c>
      <c r="OR11" s="53">
        <f t="shared" si="787"/>
        <v>15545.733944504169</v>
      </c>
      <c r="OS11" s="53">
        <f t="shared" si="788"/>
        <v>15070.218217934374</v>
      </c>
      <c r="OT11" s="53">
        <f t="shared" si="789"/>
        <v>14872.417031368668</v>
      </c>
      <c r="OU11" s="53">
        <f t="shared" si="790"/>
        <v>14639.976696353313</v>
      </c>
      <c r="OV11" s="53">
        <f t="shared" si="791"/>
        <v>14680.474507748801</v>
      </c>
      <c r="OW11" s="53">
        <f t="shared" si="792"/>
        <v>14589.695098979973</v>
      </c>
      <c r="OX11" s="53">
        <f t="shared" si="793"/>
        <v>17376.792279761383</v>
      </c>
      <c r="OY11" s="53">
        <f t="shared" si="794"/>
        <v>18242.526431825489</v>
      </c>
      <c r="OZ11" s="53">
        <f t="shared" si="795"/>
        <v>18458.751494637869</v>
      </c>
      <c r="PA11" s="53">
        <f t="shared" si="796"/>
        <v>18447.652202803059</v>
      </c>
      <c r="PB11" s="53">
        <f t="shared" si="797"/>
        <v>18612.298973529731</v>
      </c>
      <c r="PC11" s="53">
        <f t="shared" si="798"/>
        <v>18357.510221858654</v>
      </c>
      <c r="PD11" s="53">
        <f t="shared" si="799"/>
        <v>18996.281289437451</v>
      </c>
      <c r="PE11" s="53">
        <f t="shared" si="800"/>
        <v>23224.701165402003</v>
      </c>
      <c r="PF11" s="53">
        <f t="shared" si="801"/>
        <v>22886.510964093006</v>
      </c>
      <c r="PG11" s="53">
        <f t="shared" si="802"/>
        <v>23421.563041421748</v>
      </c>
      <c r="PH11" s="53" t="e">
        <f t="shared" si="803"/>
        <v>#VALUE!</v>
      </c>
      <c r="PI11" s="111">
        <f t="shared" si="1090"/>
        <v>565.45521717264296</v>
      </c>
      <c r="PJ11" s="111">
        <f t="shared" si="1090"/>
        <v>1307.4028134253467</v>
      </c>
      <c r="PK11" s="111">
        <f t="shared" si="1090"/>
        <v>1590.8866140210648</v>
      </c>
      <c r="PL11" s="111">
        <f t="shared" si="1090"/>
        <v>511.28739915649015</v>
      </c>
      <c r="PM11" s="111">
        <f t="shared" si="1090"/>
        <v>0</v>
      </c>
      <c r="PN11" s="111">
        <f t="shared" si="1090"/>
        <v>806.22636437657559</v>
      </c>
      <c r="PO11" s="111">
        <f t="shared" si="1090"/>
        <v>1054.1803929969965</v>
      </c>
      <c r="PP11" s="111">
        <f t="shared" si="1090"/>
        <v>1240.7051790701889</v>
      </c>
      <c r="PQ11" s="111">
        <f t="shared" si="1090"/>
        <v>1103.8462728578656</v>
      </c>
      <c r="PR11" s="111">
        <f t="shared" si="1090"/>
        <v>786.70977529811341</v>
      </c>
      <c r="PS11" s="111">
        <f t="shared" si="1091"/>
        <v>789.02604402089037</v>
      </c>
      <c r="PT11" s="111">
        <f t="shared" si="1091"/>
        <v>995.08478376973733</v>
      </c>
      <c r="PU11" s="111">
        <f t="shared" si="1091"/>
        <v>978.91303661191648</v>
      </c>
      <c r="PV11" s="111">
        <f t="shared" si="1091"/>
        <v>928.38238218551191</v>
      </c>
      <c r="PW11" s="111">
        <f t="shared" si="1091"/>
        <v>1412.5318882511497</v>
      </c>
      <c r="PX11" s="111">
        <f t="shared" si="1091"/>
        <v>0</v>
      </c>
      <c r="PY11" s="111">
        <f t="shared" si="1091"/>
        <v>0</v>
      </c>
      <c r="PZ11" s="111">
        <f t="shared" si="1091"/>
        <v>0</v>
      </c>
      <c r="QA11" s="111">
        <f t="shared" si="1091"/>
        <v>36.448030255938384</v>
      </c>
      <c r="QB11" s="111">
        <f t="shared" si="1091"/>
        <v>0</v>
      </c>
      <c r="QC11" s="111">
        <f t="shared" si="1092"/>
        <v>2508.3874627032678</v>
      </c>
      <c r="QD11" s="111">
        <f t="shared" si="1092"/>
        <v>779.16073685769481</v>
      </c>
      <c r="QE11" s="111">
        <f t="shared" si="1092"/>
        <v>194.60255653114376</v>
      </c>
      <c r="QF11" s="111">
        <f t="shared" si="1092"/>
        <v>0</v>
      </c>
      <c r="QG11" s="111">
        <f t="shared" si="1092"/>
        <v>148.18209365400554</v>
      </c>
      <c r="QH11" s="111">
        <f t="shared" si="1092"/>
        <v>0</v>
      </c>
      <c r="QI11" s="111">
        <f t="shared" si="1092"/>
        <v>574.89396082091844</v>
      </c>
      <c r="QJ11" s="111">
        <f t="shared" si="1092"/>
        <v>3805.5778883680964</v>
      </c>
      <c r="QK11" s="111">
        <f t="shared" si="1092"/>
        <v>0</v>
      </c>
      <c r="QL11" s="111">
        <f t="shared" si="1092"/>
        <v>481.54686959586684</v>
      </c>
      <c r="QM11" s="111" t="e">
        <f t="shared" si="1093"/>
        <v>#VALUE!</v>
      </c>
      <c r="QN11" s="54">
        <f t="shared" si="808"/>
        <v>565.45521717264296</v>
      </c>
      <c r="QO11" s="53">
        <f t="shared" si="809"/>
        <v>1872.8580305979897</v>
      </c>
      <c r="QP11" s="53">
        <f t="shared" si="810"/>
        <v>3463.7446446190543</v>
      </c>
      <c r="QQ11" s="53">
        <f t="shared" si="811"/>
        <v>3975.0320437755445</v>
      </c>
      <c r="QR11" s="53">
        <f t="shared" si="812"/>
        <v>3975.0320437755445</v>
      </c>
      <c r="QS11" s="53">
        <f t="shared" si="813"/>
        <v>4781.25840815212</v>
      </c>
      <c r="QT11" s="53">
        <f t="shared" si="814"/>
        <v>5835.4388011491164</v>
      </c>
      <c r="QU11" s="53">
        <f t="shared" si="815"/>
        <v>7076.1439802193054</v>
      </c>
      <c r="QV11" s="53">
        <f t="shared" si="816"/>
        <v>8179.9902530771706</v>
      </c>
      <c r="QW11" s="53">
        <f t="shared" si="817"/>
        <v>8966.7000283752841</v>
      </c>
      <c r="QX11" s="53">
        <f t="shared" si="818"/>
        <v>9755.7260723961735</v>
      </c>
      <c r="QY11" s="53">
        <f t="shared" si="819"/>
        <v>10750.81085616591</v>
      </c>
      <c r="QZ11" s="53">
        <f t="shared" si="820"/>
        <v>11729.723892777827</v>
      </c>
      <c r="RA11" s="53">
        <f t="shared" si="821"/>
        <v>12658.106274963338</v>
      </c>
      <c r="RB11" s="53">
        <f t="shared" si="822"/>
        <v>14070.638163214488</v>
      </c>
      <c r="RC11" s="53">
        <f t="shared" si="823"/>
        <v>14070.638163214488</v>
      </c>
      <c r="RD11" s="53">
        <f t="shared" si="824"/>
        <v>14070.638163214488</v>
      </c>
      <c r="RE11" s="53">
        <f t="shared" si="825"/>
        <v>14070.638163214488</v>
      </c>
      <c r="RF11" s="53">
        <f t="shared" si="826"/>
        <v>14107.086193470426</v>
      </c>
      <c r="RG11" s="53">
        <f t="shared" si="827"/>
        <v>14107.086193470426</v>
      </c>
      <c r="RH11" s="53">
        <f t="shared" si="828"/>
        <v>16615.473656173694</v>
      </c>
      <c r="RI11" s="53">
        <f t="shared" si="829"/>
        <v>17394.634393031389</v>
      </c>
      <c r="RJ11" s="53">
        <f t="shared" si="830"/>
        <v>17589.236949562532</v>
      </c>
      <c r="RK11" s="53">
        <f t="shared" si="831"/>
        <v>17589.236949562532</v>
      </c>
      <c r="RL11" s="53">
        <f t="shared" si="832"/>
        <v>17737.419043216538</v>
      </c>
      <c r="RM11" s="53">
        <f t="shared" si="833"/>
        <v>17737.419043216538</v>
      </c>
      <c r="RN11" s="53">
        <f t="shared" si="834"/>
        <v>18312.313004037456</v>
      </c>
      <c r="RO11" s="53">
        <f t="shared" si="835"/>
        <v>22117.890892405554</v>
      </c>
      <c r="RP11" s="53">
        <f t="shared" si="836"/>
        <v>22117.890892405554</v>
      </c>
      <c r="RQ11" s="53">
        <f t="shared" si="837"/>
        <v>22599.43776200142</v>
      </c>
      <c r="RR11" s="53" t="e">
        <f t="shared" si="838"/>
        <v>#VALUE!</v>
      </c>
      <c r="RS11" s="111">
        <f t="shared" si="839"/>
        <v>-1356.6632028273571</v>
      </c>
      <c r="RT11" s="111">
        <f t="shared" si="840"/>
        <v>-1765.7046594020101</v>
      </c>
      <c r="RU11" s="111">
        <f t="shared" si="841"/>
        <v>-1435.0396553809451</v>
      </c>
      <c r="RV11" s="111">
        <f t="shared" si="842"/>
        <v>-2277.4621162244548</v>
      </c>
      <c r="RW11" s="111">
        <f t="shared" si="843"/>
        <v>-3808.1763962244549</v>
      </c>
      <c r="RX11" s="111">
        <f t="shared" si="844"/>
        <v>-4806.8965118478791</v>
      </c>
      <c r="RY11" s="111">
        <f t="shared" si="845"/>
        <v>-5532.7323988508824</v>
      </c>
      <c r="RZ11" s="111">
        <f t="shared" si="846"/>
        <v>-6053.3458497806932</v>
      </c>
      <c r="SA11" s="111">
        <f t="shared" si="847"/>
        <v>-6751.9530369228287</v>
      </c>
      <c r="SB11" s="111">
        <f t="shared" si="848"/>
        <v>-7741.5200116247161</v>
      </c>
      <c r="SC11" s="111">
        <f t="shared" si="849"/>
        <v>-8582.9290476038259</v>
      </c>
      <c r="SD11" s="111">
        <f t="shared" si="850"/>
        <v>-9012.6051938340897</v>
      </c>
      <c r="SE11" s="111">
        <f t="shared" si="851"/>
        <v>-9681.578377222173</v>
      </c>
      <c r="SF11" s="111">
        <f t="shared" si="852"/>
        <v>-9971.0362650366624</v>
      </c>
      <c r="SG11" s="111">
        <f t="shared" si="853"/>
        <v>-10378.408976785515</v>
      </c>
      <c r="SH11" s="111">
        <f t="shared" si="854"/>
        <v>-12335.429676785516</v>
      </c>
      <c r="SI11" s="111">
        <f t="shared" si="855"/>
        <v>-14146.608706785515</v>
      </c>
      <c r="SJ11" s="111">
        <f t="shared" si="856"/>
        <v>-16012.634176785516</v>
      </c>
      <c r="SK11" s="111">
        <f t="shared" si="857"/>
        <v>-17822.267456529578</v>
      </c>
      <c r="SL11" s="111">
        <f t="shared" si="858"/>
        <v>-19682.060376529578</v>
      </c>
      <c r="SM11" s="111">
        <f t="shared" si="859"/>
        <v>-19170.58193382631</v>
      </c>
      <c r="SN11" s="111">
        <f t="shared" si="860"/>
        <v>-20519.213766968613</v>
      </c>
      <c r="SO11" s="111">
        <f t="shared" si="861"/>
        <v>-22515.975790437471</v>
      </c>
      <c r="SP11" s="111">
        <f t="shared" si="862"/>
        <v>-24836.977410437474</v>
      </c>
      <c r="SQ11" s="111">
        <f t="shared" si="863"/>
        <v>-26987.359756783469</v>
      </c>
      <c r="SR11" s="111">
        <f t="shared" si="864"/>
        <v>-29203.654536783473</v>
      </c>
      <c r="SS11" s="111">
        <f t="shared" si="865"/>
        <v>-31103.082925962557</v>
      </c>
      <c r="ST11" s="111">
        <f t="shared" si="866"/>
        <v>-29850.357517594461</v>
      </c>
      <c r="SU11" s="111">
        <f t="shared" si="867"/>
        <v>-32254.875307594459</v>
      </c>
      <c r="SV11" s="111">
        <f t="shared" si="868"/>
        <v>-33904.860537998589</v>
      </c>
      <c r="SW11" s="111" t="e">
        <f t="shared" si="869"/>
        <v>#VALUE!</v>
      </c>
      <c r="SX11" s="111">
        <f t="shared" si="870"/>
        <v>1507.4035586970635</v>
      </c>
      <c r="SY11" s="111">
        <f t="shared" si="871"/>
        <v>1961.8940660022342</v>
      </c>
      <c r="SZ11" s="111">
        <f t="shared" si="872"/>
        <v>1594.4885059788289</v>
      </c>
      <c r="TA11" s="111">
        <f t="shared" si="873"/>
        <v>2530.5134624716179</v>
      </c>
      <c r="TB11" s="111">
        <f t="shared" si="874"/>
        <v>4319.6155659835467</v>
      </c>
      <c r="TC11" s="111">
        <f t="shared" si="875"/>
        <v>5429.3045833429078</v>
      </c>
      <c r="TD11" s="111">
        <f t="shared" si="876"/>
        <v>6235.7889022351346</v>
      </c>
      <c r="TE11" s="111">
        <f t="shared" si="877"/>
        <v>6814.2482921571464</v>
      </c>
      <c r="TF11" s="111">
        <f t="shared" si="878"/>
        <v>7590.4785000928523</v>
      </c>
      <c r="TG11" s="111">
        <f t="shared" si="879"/>
        <v>8689.9973608727287</v>
      </c>
      <c r="TH11" s="111">
        <f t="shared" si="880"/>
        <v>9624.8962897384044</v>
      </c>
      <c r="TI11" s="111">
        <f t="shared" si="881"/>
        <v>10102.314229994252</v>
      </c>
      <c r="TJ11" s="111">
        <f t="shared" si="882"/>
        <v>10845.617767092121</v>
      </c>
      <c r="TK11" s="111">
        <f t="shared" si="883"/>
        <v>11167.237642441554</v>
      </c>
      <c r="TL11" s="111">
        <f t="shared" si="884"/>
        <v>11619.873988829168</v>
      </c>
      <c r="TM11" s="111">
        <f t="shared" si="885"/>
        <v>14269.857159843408</v>
      </c>
      <c r="TN11" s="111">
        <f t="shared" si="886"/>
        <v>16480.079490853557</v>
      </c>
      <c r="TO11" s="111">
        <f t="shared" si="887"/>
        <v>18785.881459202246</v>
      </c>
      <c r="TP11" s="111">
        <f t="shared" si="888"/>
        <v>20796.585103362311</v>
      </c>
      <c r="TQ11" s="111">
        <f t="shared" si="889"/>
        <v>22953.801089908917</v>
      </c>
      <c r="TR11" s="111">
        <f t="shared" si="890"/>
        <v>22385.491709127509</v>
      </c>
      <c r="TS11" s="111">
        <f t="shared" si="891"/>
        <v>23883.97152373007</v>
      </c>
      <c r="TT11" s="111">
        <f t="shared" si="892"/>
        <v>26102.595994251024</v>
      </c>
      <c r="TU11" s="111">
        <f t="shared" si="893"/>
        <v>28692.585974974721</v>
      </c>
      <c r="TV11" s="111">
        <f t="shared" si="894"/>
        <v>31081.899693136937</v>
      </c>
      <c r="TW11" s="111">
        <f t="shared" si="895"/>
        <v>33799.238200363565</v>
      </c>
      <c r="TX11" s="111">
        <f t="shared" si="896"/>
        <v>35909.714188340331</v>
      </c>
      <c r="TY11" s="111">
        <f t="shared" si="897"/>
        <v>34517.797067931337</v>
      </c>
      <c r="TZ11" s="111">
        <f t="shared" si="898"/>
        <v>37527.673702573658</v>
      </c>
      <c r="UA11" s="111">
        <f t="shared" si="899"/>
        <v>39360.990625244922</v>
      </c>
      <c r="UB11" s="111">
        <f t="shared" si="900"/>
        <v>39360.990625244922</v>
      </c>
      <c r="UC11" s="112">
        <f t="shared" si="901"/>
        <v>213.56871333333333</v>
      </c>
      <c r="UD11" s="112">
        <f t="shared" si="902"/>
        <v>404.28474333333338</v>
      </c>
      <c r="UE11" s="112">
        <f t="shared" si="903"/>
        <v>544.30936666666673</v>
      </c>
      <c r="UF11" s="112">
        <f t="shared" si="904"/>
        <v>694.72157333333337</v>
      </c>
      <c r="UG11" s="112">
        <f t="shared" si="905"/>
        <v>864.8009377777779</v>
      </c>
      <c r="UH11" s="112">
        <f t="shared" si="906"/>
        <v>1065.3505466666668</v>
      </c>
      <c r="UI11" s="112">
        <f t="shared" si="907"/>
        <v>1263.1301333333336</v>
      </c>
      <c r="UJ11" s="112">
        <f t="shared" si="908"/>
        <v>1458.8322033333336</v>
      </c>
      <c r="UK11" s="112">
        <f t="shared" si="909"/>
        <v>1659.10481</v>
      </c>
      <c r="UL11" s="112">
        <f t="shared" si="910"/>
        <v>1856.4688933333337</v>
      </c>
      <c r="UM11" s="112">
        <f t="shared" si="911"/>
        <v>2037.6283466666673</v>
      </c>
      <c r="UN11" s="112">
        <f t="shared" si="912"/>
        <v>2195.935116666667</v>
      </c>
      <c r="UO11" s="112">
        <f t="shared" si="913"/>
        <v>2379.0335855555559</v>
      </c>
      <c r="UP11" s="112">
        <f t="shared" si="914"/>
        <v>2514.3491711111114</v>
      </c>
      <c r="UQ11" s="112">
        <f t="shared" si="915"/>
        <v>2716.560793333334</v>
      </c>
      <c r="UR11" s="112">
        <f t="shared" si="916"/>
        <v>2934.0075377777785</v>
      </c>
      <c r="US11" s="112">
        <f t="shared" si="917"/>
        <v>3135.2496522222227</v>
      </c>
      <c r="UT11" s="112">
        <f t="shared" si="918"/>
        <v>3342.5858155555561</v>
      </c>
      <c r="UU11" s="112">
        <f t="shared" si="919"/>
        <v>3547.7059611111108</v>
      </c>
      <c r="UV11" s="112">
        <f t="shared" si="920"/>
        <v>3754.3496188888889</v>
      </c>
      <c r="UW11" s="112">
        <f t="shared" si="921"/>
        <v>3976.2283988888894</v>
      </c>
      <c r="UX11" s="112">
        <f t="shared" si="922"/>
        <v>4212.649795555556</v>
      </c>
      <c r="UY11" s="112">
        <f t="shared" si="923"/>
        <v>4456.1347488888887</v>
      </c>
      <c r="UZ11" s="112">
        <f t="shared" si="924"/>
        <v>4714.0238177777783</v>
      </c>
      <c r="VA11" s="112">
        <f t="shared" si="925"/>
        <v>4969.4198666666671</v>
      </c>
      <c r="VB11" s="112">
        <f t="shared" si="926"/>
        <v>5215.6748422222227</v>
      </c>
      <c r="VC11" s="112">
        <f t="shared" si="927"/>
        <v>5490.5995477777778</v>
      </c>
      <c r="VD11" s="112">
        <f t="shared" si="928"/>
        <v>5774.2498233333336</v>
      </c>
      <c r="VE11" s="112">
        <f t="shared" si="929"/>
        <v>6041.4184666666661</v>
      </c>
      <c r="VF11" s="112">
        <f t="shared" si="930"/>
        <v>6278.2553666666663</v>
      </c>
      <c r="VG11" s="112">
        <f t="shared" si="931"/>
        <v>6278.2553666666663</v>
      </c>
      <c r="VH11" s="111">
        <f t="shared" si="932"/>
        <v>941.94834152442058</v>
      </c>
      <c r="VI11" s="111">
        <f t="shared" si="933"/>
        <v>89.036035404244558</v>
      </c>
      <c r="VJ11" s="111">
        <f t="shared" si="934"/>
        <v>-1869.2561386402253</v>
      </c>
      <c r="VK11" s="111">
        <f t="shared" si="935"/>
        <v>-1444.5185813039266</v>
      </c>
      <c r="VL11" s="111">
        <f t="shared" si="936"/>
        <v>344.58352220800225</v>
      </c>
      <c r="VM11" s="111">
        <f t="shared" si="937"/>
        <v>648.04617519078784</v>
      </c>
      <c r="VN11" s="111">
        <f t="shared" si="938"/>
        <v>400.35010108601819</v>
      </c>
      <c r="VO11" s="111">
        <f t="shared" si="939"/>
        <v>-261.89568806215902</v>
      </c>
      <c r="VP11" s="111">
        <f t="shared" si="940"/>
        <v>-589.51175298431826</v>
      </c>
      <c r="VQ11" s="111">
        <f t="shared" si="941"/>
        <v>-276.70266750255541</v>
      </c>
      <c r="VR11" s="111">
        <f t="shared" si="942"/>
        <v>-130.8297826577691</v>
      </c>
      <c r="VS11" s="111">
        <f t="shared" si="943"/>
        <v>-648.49662617165814</v>
      </c>
      <c r="VT11" s="111">
        <f t="shared" si="944"/>
        <v>-884.1061256857065</v>
      </c>
      <c r="VU11" s="111">
        <f t="shared" si="945"/>
        <v>-1490.8686325217841</v>
      </c>
      <c r="VV11" s="111">
        <f t="shared" si="946"/>
        <v>-2450.7641743853201</v>
      </c>
      <c r="VW11" s="111">
        <f t="shared" si="947"/>
        <v>199.21899662892065</v>
      </c>
      <c r="VX11" s="111">
        <f t="shared" si="948"/>
        <v>2409.4413276390696</v>
      </c>
      <c r="VY11" s="111">
        <f t="shared" si="949"/>
        <v>4715.2432959877588</v>
      </c>
      <c r="VZ11" s="111">
        <f t="shared" si="950"/>
        <v>6689.498909891885</v>
      </c>
      <c r="WA11" s="111">
        <f t="shared" si="951"/>
        <v>8846.7148964384905</v>
      </c>
      <c r="WB11" s="111">
        <f t="shared" si="952"/>
        <v>5770.0180529538156</v>
      </c>
      <c r="WC11" s="111">
        <f t="shared" si="953"/>
        <v>6489.337130698681</v>
      </c>
      <c r="WD11" s="111">
        <f t="shared" si="954"/>
        <v>8513.3590446884918</v>
      </c>
      <c r="WE11" s="111">
        <f t="shared" si="955"/>
        <v>11103.34902541219</v>
      </c>
      <c r="WF11" s="111">
        <f t="shared" si="956"/>
        <v>13344.480649920399</v>
      </c>
      <c r="WG11" s="111">
        <f t="shared" si="957"/>
        <v>16061.819157147027</v>
      </c>
      <c r="WH11" s="111">
        <f t="shared" si="958"/>
        <v>17597.401184302875</v>
      </c>
      <c r="WI11" s="111">
        <f t="shared" si="959"/>
        <v>12399.906175525783</v>
      </c>
      <c r="WJ11" s="111">
        <f t="shared" si="960"/>
        <v>15409.782810168104</v>
      </c>
      <c r="WK11" s="111">
        <f t="shared" si="961"/>
        <v>16761.552863243502</v>
      </c>
      <c r="WL11" s="111" t="e">
        <f t="shared" si="962"/>
        <v>#VALUE!</v>
      </c>
      <c r="WM11" s="111">
        <f t="shared" si="963"/>
        <v>779.0239305059763</v>
      </c>
      <c r="WN11" s="111">
        <f t="shared" si="964"/>
        <v>1961.8940660022342</v>
      </c>
      <c r="WO11" s="111">
        <f t="shared" si="965"/>
        <v>1594.4885059788289</v>
      </c>
      <c r="WP11" s="111">
        <f t="shared" si="966"/>
        <v>2530.5134624716179</v>
      </c>
      <c r="WQ11" s="111">
        <f t="shared" si="967"/>
        <v>4319.6155659835467</v>
      </c>
      <c r="WR11" s="111">
        <f t="shared" si="968"/>
        <v>5429.3045833429078</v>
      </c>
      <c r="WS11" s="111">
        <f t="shared" si="969"/>
        <v>6235.7889022351346</v>
      </c>
      <c r="WT11" s="111">
        <f t="shared" si="970"/>
        <v>6814.2482921571464</v>
      </c>
      <c r="WU11" s="111">
        <f t="shared" si="971"/>
        <v>7590.4785000928523</v>
      </c>
      <c r="WV11" s="111">
        <f t="shared" si="972"/>
        <v>8689.9973608727287</v>
      </c>
      <c r="WW11" s="111">
        <f t="shared" si="973"/>
        <v>9624.8962897384044</v>
      </c>
      <c r="WX11" s="111">
        <f t="shared" si="974"/>
        <v>10102.314229994252</v>
      </c>
      <c r="WY11" s="111">
        <f t="shared" si="975"/>
        <v>10845.617767092121</v>
      </c>
      <c r="WZ11" s="111">
        <f t="shared" si="976"/>
        <v>11167.237642441554</v>
      </c>
      <c r="XA11" s="111">
        <f t="shared" si="977"/>
        <v>11619.873988829168</v>
      </c>
      <c r="XB11" s="111">
        <f t="shared" si="978"/>
        <v>14269.857159843408</v>
      </c>
      <c r="XC11" s="111">
        <f t="shared" si="979"/>
        <v>16480.079490853557</v>
      </c>
      <c r="XD11" s="111">
        <f t="shared" si="980"/>
        <v>17413.223978770046</v>
      </c>
      <c r="XE11" s="111">
        <f t="shared" si="981"/>
        <v>17654.792154581537</v>
      </c>
      <c r="XF11" s="111">
        <f t="shared" si="982"/>
        <v>17861.435812359316</v>
      </c>
      <c r="XG11" s="111">
        <f t="shared" si="983"/>
        <v>20591.702055062582</v>
      </c>
      <c r="XH11" s="111">
        <f t="shared" si="984"/>
        <v>21607.284188586946</v>
      </c>
      <c r="XI11" s="111">
        <f t="shared" si="985"/>
        <v>22045.371698451421</v>
      </c>
      <c r="XJ11" s="111">
        <f t="shared" si="986"/>
        <v>22303.260767340311</v>
      </c>
      <c r="XK11" s="111">
        <f t="shared" si="987"/>
        <v>22706.838909883205</v>
      </c>
      <c r="XL11" s="111">
        <f t="shared" si="988"/>
        <v>22953.09388543876</v>
      </c>
      <c r="XM11" s="111">
        <f t="shared" si="989"/>
        <v>23802.912551815236</v>
      </c>
      <c r="XN11" s="111">
        <f t="shared" si="990"/>
        <v>27892.140715738889</v>
      </c>
      <c r="XO11" s="111">
        <f t="shared" si="991"/>
        <v>28159.30935907222</v>
      </c>
      <c r="XP11" s="111">
        <f t="shared" si="992"/>
        <v>28877.693128668085</v>
      </c>
      <c r="XQ11" s="111" t="e">
        <f t="shared" si="993"/>
        <v>#VALUE!</v>
      </c>
      <c r="XR11" s="111">
        <f t="shared" si="994"/>
        <v>0</v>
      </c>
      <c r="XS11" s="111">
        <f t="shared" si="995"/>
        <v>0</v>
      </c>
      <c r="XT11" s="111">
        <f t="shared" si="996"/>
        <v>1869.2561386402253</v>
      </c>
      <c r="XU11" s="111">
        <f t="shared" si="997"/>
        <v>1444.5185813039266</v>
      </c>
      <c r="XV11" s="111">
        <f t="shared" si="998"/>
        <v>0</v>
      </c>
      <c r="XW11" s="111">
        <f t="shared" si="999"/>
        <v>0</v>
      </c>
      <c r="XX11" s="111">
        <f t="shared" si="1000"/>
        <v>0</v>
      </c>
      <c r="XY11" s="111">
        <f t="shared" si="1001"/>
        <v>261.89568806215902</v>
      </c>
      <c r="XZ11" s="111">
        <f t="shared" si="1002"/>
        <v>589.51175298431826</v>
      </c>
      <c r="YA11" s="111">
        <f t="shared" si="1003"/>
        <v>276.70266750255541</v>
      </c>
      <c r="YB11" s="111">
        <f t="shared" si="1004"/>
        <v>130.8297826577691</v>
      </c>
      <c r="YC11" s="111">
        <f t="shared" si="1005"/>
        <v>648.49662617165814</v>
      </c>
      <c r="YD11" s="111">
        <f t="shared" si="1006"/>
        <v>884.1061256857065</v>
      </c>
      <c r="YE11" s="111">
        <f t="shared" si="1007"/>
        <v>1490.8686325217841</v>
      </c>
      <c r="YF11" s="111">
        <f t="shared" si="1008"/>
        <v>2450.7641743853201</v>
      </c>
      <c r="YG11" s="111">
        <f t="shared" si="1009"/>
        <v>0</v>
      </c>
      <c r="YH11" s="111">
        <f t="shared" si="1010"/>
        <v>0</v>
      </c>
      <c r="YI11" s="111">
        <f t="shared" si="1011"/>
        <v>0</v>
      </c>
      <c r="YJ11" s="111">
        <f t="shared" si="1012"/>
        <v>0</v>
      </c>
      <c r="YK11" s="111">
        <f t="shared" si="1013"/>
        <v>0</v>
      </c>
      <c r="YL11" s="111">
        <f t="shared" si="1014"/>
        <v>0</v>
      </c>
      <c r="YM11" s="111">
        <f t="shared" si="1015"/>
        <v>0</v>
      </c>
      <c r="YN11" s="111">
        <f t="shared" si="1016"/>
        <v>0</v>
      </c>
      <c r="YO11" s="111">
        <f t="shared" si="1017"/>
        <v>0</v>
      </c>
      <c r="YP11" s="111">
        <f t="shared" si="1018"/>
        <v>0</v>
      </c>
      <c r="YQ11" s="111">
        <f t="shared" si="1019"/>
        <v>0</v>
      </c>
      <c r="YR11" s="111">
        <f t="shared" si="1020"/>
        <v>0</v>
      </c>
      <c r="YS11" s="111">
        <f t="shared" si="1021"/>
        <v>0</v>
      </c>
      <c r="YT11" s="111">
        <f t="shared" si="1022"/>
        <v>0</v>
      </c>
      <c r="YU11" s="111">
        <f t="shared" si="1023"/>
        <v>0</v>
      </c>
      <c r="YV11" s="111" t="e">
        <f t="shared" si="1024"/>
        <v>#VALUE!</v>
      </c>
      <c r="YW11" s="111">
        <f t="shared" si="1025"/>
        <v>213.56871333333333</v>
      </c>
      <c r="YX11" s="111">
        <f t="shared" si="1026"/>
        <v>89.036035404244558</v>
      </c>
      <c r="YY11" s="111">
        <f t="shared" si="1027"/>
        <v>0</v>
      </c>
      <c r="YZ11" s="111">
        <f t="shared" si="1028"/>
        <v>0</v>
      </c>
      <c r="ZA11" s="111">
        <f t="shared" si="1029"/>
        <v>344.58352220800225</v>
      </c>
      <c r="ZB11" s="111">
        <f t="shared" si="1030"/>
        <v>648.04617519078784</v>
      </c>
      <c r="ZC11" s="111">
        <f t="shared" si="1031"/>
        <v>400.35010108601819</v>
      </c>
      <c r="ZD11" s="111">
        <f t="shared" si="1032"/>
        <v>0</v>
      </c>
      <c r="ZE11" s="111">
        <f t="shared" si="1033"/>
        <v>0</v>
      </c>
      <c r="ZF11" s="111">
        <f t="shared" si="1034"/>
        <v>0</v>
      </c>
      <c r="ZG11" s="111">
        <f t="shared" si="1035"/>
        <v>0</v>
      </c>
      <c r="ZH11" s="111">
        <f t="shared" si="1036"/>
        <v>0</v>
      </c>
      <c r="ZI11" s="111">
        <f t="shared" si="1037"/>
        <v>0</v>
      </c>
      <c r="ZJ11" s="111">
        <f t="shared" si="1038"/>
        <v>0</v>
      </c>
      <c r="ZK11" s="111">
        <f t="shared" si="1039"/>
        <v>0</v>
      </c>
      <c r="ZL11" s="111">
        <f t="shared" si="1040"/>
        <v>199.21899662892065</v>
      </c>
      <c r="ZM11" s="111">
        <f t="shared" si="1041"/>
        <v>2409.4413276390696</v>
      </c>
      <c r="ZN11" s="111">
        <f t="shared" si="1042"/>
        <v>3342.5858155555579</v>
      </c>
      <c r="ZO11" s="111">
        <f t="shared" si="1043"/>
        <v>3547.7059611111108</v>
      </c>
      <c r="ZP11" s="111">
        <f t="shared" si="1044"/>
        <v>3754.3496188888894</v>
      </c>
      <c r="ZQ11" s="111">
        <f t="shared" si="1045"/>
        <v>3976.2283988888885</v>
      </c>
      <c r="ZR11" s="111">
        <f t="shared" si="1046"/>
        <v>4212.6497955555569</v>
      </c>
      <c r="ZS11" s="111">
        <f t="shared" si="1047"/>
        <v>4456.1347488888896</v>
      </c>
      <c r="ZT11" s="111">
        <f t="shared" si="1048"/>
        <v>4714.0238177777792</v>
      </c>
      <c r="ZU11" s="111">
        <f t="shared" si="1049"/>
        <v>4969.4198666666671</v>
      </c>
      <c r="ZV11" s="111">
        <f t="shared" si="1050"/>
        <v>5215.6748422222227</v>
      </c>
      <c r="ZW11" s="111">
        <f t="shared" si="1051"/>
        <v>5490.5995477777797</v>
      </c>
      <c r="ZX11" s="111">
        <f t="shared" si="1052"/>
        <v>5774.2498233333354</v>
      </c>
      <c r="ZY11" s="111">
        <f t="shared" si="1053"/>
        <v>6041.4184666666661</v>
      </c>
      <c r="ZZ11" s="111">
        <f t="shared" si="1054"/>
        <v>6278.2553666666645</v>
      </c>
      <c r="AAA11" s="111" t="e">
        <f t="shared" si="1055"/>
        <v>#VALUE!</v>
      </c>
      <c r="AAB11" s="111">
        <f t="shared" si="1056"/>
        <v>-1356.6632028273571</v>
      </c>
      <c r="AAC11" s="111">
        <f t="shared" si="1057"/>
        <v>-409.04145657465301</v>
      </c>
      <c r="AAD11" s="111">
        <f t="shared" si="1058"/>
        <v>330.66500402106499</v>
      </c>
      <c r="AAE11" s="111">
        <f t="shared" si="1059"/>
        <v>-842.42246084350973</v>
      </c>
      <c r="AAF11" s="111">
        <f t="shared" si="1060"/>
        <v>-1530.7142800000001</v>
      </c>
      <c r="AAG11" s="111">
        <f t="shared" si="1061"/>
        <v>-998.72011562342414</v>
      </c>
      <c r="AAH11" s="111">
        <f t="shared" si="1062"/>
        <v>-725.83588700300334</v>
      </c>
      <c r="AAI11" s="111">
        <f t="shared" si="1063"/>
        <v>-520.61345092981082</v>
      </c>
      <c r="AAJ11" s="111">
        <f t="shared" si="1064"/>
        <v>-698.60718714213544</v>
      </c>
      <c r="AAK11" s="111">
        <f t="shared" si="1065"/>
        <v>-989.56697470188737</v>
      </c>
      <c r="AAL11" s="111">
        <f t="shared" si="1066"/>
        <v>-841.40903597910983</v>
      </c>
      <c r="AAM11" s="111">
        <f t="shared" si="1067"/>
        <v>-429.67614623026384</v>
      </c>
      <c r="AAN11" s="111">
        <f t="shared" si="1068"/>
        <v>-668.97318338808327</v>
      </c>
      <c r="AAO11" s="111">
        <f t="shared" si="1069"/>
        <v>-289.45788781448937</v>
      </c>
      <c r="AAP11" s="111">
        <f t="shared" si="1070"/>
        <v>-407.37271174885245</v>
      </c>
      <c r="AAQ11" s="111">
        <f t="shared" si="1071"/>
        <v>-1957.0207000000009</v>
      </c>
      <c r="AAR11" s="111">
        <f t="shared" si="1072"/>
        <v>-1811.1790299999993</v>
      </c>
      <c r="AAS11" s="111">
        <f t="shared" si="1073"/>
        <v>-1866.0254700000005</v>
      </c>
      <c r="AAT11" s="111">
        <f t="shared" si="1074"/>
        <v>-1809.6332797440627</v>
      </c>
      <c r="AAU11" s="111">
        <f t="shared" si="1075"/>
        <v>-1859.7929199999999</v>
      </c>
      <c r="AAV11" s="111">
        <f t="shared" si="1076"/>
        <v>511.47844270326823</v>
      </c>
      <c r="AAW11" s="111">
        <f t="shared" si="1077"/>
        <v>-1348.6318331423026</v>
      </c>
      <c r="AAX11" s="111">
        <f t="shared" si="1078"/>
        <v>-1996.7620234688584</v>
      </c>
      <c r="AAY11" s="111">
        <f t="shared" si="1079"/>
        <v>-2321.0016200000027</v>
      </c>
      <c r="AAZ11" s="111">
        <f t="shared" si="1080"/>
        <v>-2150.3823463459958</v>
      </c>
      <c r="ABA11" s="111">
        <f t="shared" si="1081"/>
        <v>-2216.2947800000038</v>
      </c>
      <c r="ABB11" s="111">
        <f t="shared" si="1082"/>
        <v>-1899.4283891790838</v>
      </c>
      <c r="ABC11" s="111">
        <f t="shared" si="1083"/>
        <v>1252.7254083680964</v>
      </c>
      <c r="ABD11" s="111">
        <f t="shared" si="1084"/>
        <v>-2404.5177899999981</v>
      </c>
      <c r="ABE11" s="111">
        <f t="shared" si="1085"/>
        <v>-1649.9852304041306</v>
      </c>
      <c r="ABF11" s="111" t="e">
        <f t="shared" si="1086"/>
        <v>#VALUE!</v>
      </c>
    </row>
    <row r="12" spans="1:734" ht="60" hidden="1" customHeight="1">
      <c r="A12" s="92">
        <v>9</v>
      </c>
      <c r="B12" s="59" t="s">
        <v>14</v>
      </c>
      <c r="C12" s="100" t="s">
        <v>16</v>
      </c>
      <c r="D12" s="101" t="s">
        <v>114</v>
      </c>
      <c r="E12" s="59">
        <v>3114005671</v>
      </c>
      <c r="F12" s="46" t="s">
        <v>14</v>
      </c>
      <c r="G12" s="47">
        <v>0.9</v>
      </c>
      <c r="H12" s="48">
        <v>3826.03</v>
      </c>
      <c r="I12" s="48">
        <v>20</v>
      </c>
      <c r="J12" s="49">
        <v>1.2</v>
      </c>
      <c r="K12" s="50">
        <v>30</v>
      </c>
      <c r="L12" s="49">
        <v>35.82</v>
      </c>
      <c r="M12" s="49">
        <v>131.16</v>
      </c>
      <c r="N12" s="49">
        <v>0</v>
      </c>
      <c r="O12" s="49">
        <f t="shared" si="550"/>
        <v>1.194</v>
      </c>
      <c r="P12" s="49">
        <f t="shared" si="551"/>
        <v>4.3719999999999999</v>
      </c>
      <c r="Q12" s="49">
        <f t="shared" si="552"/>
        <v>0</v>
      </c>
      <c r="R12" s="51">
        <v>30</v>
      </c>
      <c r="S12" s="52">
        <f t="shared" si="553"/>
        <v>35.82</v>
      </c>
      <c r="T12" s="52">
        <f t="shared" si="554"/>
        <v>131.16</v>
      </c>
      <c r="U12" s="52">
        <f t="shared" si="555"/>
        <v>0</v>
      </c>
      <c r="V12" s="130">
        <f>$O12*($I12-(метеостанция!B$13))/($I12-$J12)</f>
        <v>1.1511303191489362</v>
      </c>
      <c r="W12" s="130">
        <f>$O12*($I12-(метеостанция!C$13))/($I12-$J12)</f>
        <v>1.1257260638297872</v>
      </c>
      <c r="X12" s="130">
        <f>$O12*($I12-(метеостанция!D$13))/($I12-$J12)</f>
        <v>0.79467686170212759</v>
      </c>
      <c r="Y12" s="130">
        <f>$O12*($I12-(метеостанция!E$13))/($I12-$J12)</f>
        <v>0.87565292553191498</v>
      </c>
      <c r="Z12" s="130">
        <f>$O12*($I12-(метеостанция!F$13))/($I12-$J12)</f>
        <v>1.0026742021276596</v>
      </c>
      <c r="AA12" s="130">
        <f>$O12*($I12-(метеостанция!G$13))/($I12-$J12)</f>
        <v>1.1257260638297872</v>
      </c>
      <c r="AB12" s="130">
        <f>$O12*($I12-(метеостанция!H$13))/($I12-$J12)</f>
        <v>1.0820624999999999</v>
      </c>
      <c r="AC12" s="130">
        <f>$O12*($I12-(метеостанция!I$13))/($I12-$J12)</f>
        <v>1.078093085106383</v>
      </c>
      <c r="AD12" s="130">
        <f>$O12*($I12-(метеостанция!J$13))/($I12-$J12)</f>
        <v>1.0876196808510639</v>
      </c>
      <c r="AE12" s="130">
        <f>$O12*($I12-(метеостанция!K$13))/($I12-$J12)</f>
        <v>1.131283244680851</v>
      </c>
      <c r="AF12" s="130">
        <f>$O12*($I12-(метеостанция!L$13))/($I12-$J12)</f>
        <v>1.0407805851063829</v>
      </c>
      <c r="AG12" s="130">
        <f>$O12*($I12-(метеостанция!M$13))/($I12-$J12)</f>
        <v>0.87962234042553189</v>
      </c>
      <c r="AH12" s="130">
        <f>$O12*($I12-(метеостанция!N$13))/($I12-$J12)</f>
        <v>1.0042619680851064</v>
      </c>
      <c r="AI12" s="130">
        <f>$O12*($I12-(метеостанция!O$13))/($I12-$J12)</f>
        <v>0.69941090425531915</v>
      </c>
      <c r="AJ12" s="130">
        <f>$O12*($I12-(метеостанция!P$13))/($I12-$J12)</f>
        <v>1.1161994680851062</v>
      </c>
      <c r="AK12" s="130">
        <f>$O12*($I12-(метеостанция!Q$13))/($I12-$J12)</f>
        <v>1.2273430851063829</v>
      </c>
      <c r="AL12" s="130">
        <f>$O12*($I12-(метеостанция!R$13))/($I12-$J12)</f>
        <v>1.3329295212765957</v>
      </c>
      <c r="AM12" s="130">
        <f>$O12*($I12-(метеостанция!S$13))/($I12-$J12)</f>
        <v>1.3551582446808508</v>
      </c>
      <c r="AN12" s="130">
        <f>$O12*($I12-(метеостанция!T$13))/($I12-$J12)</f>
        <v>1.1241382978723402</v>
      </c>
      <c r="AO12" s="130">
        <f>$O12*($I12-(метеостанция!U$13))/($I12-$J12)</f>
        <v>1.0836502659574467</v>
      </c>
      <c r="AP12" s="130">
        <f>$O12*($I12-(метеостанция!V$13))/($I12-$J12)</f>
        <v>1.1979694148936169</v>
      </c>
      <c r="AQ12" s="130">
        <f>$O12*($I12-(метеостанция!W$13))/($I12-$J12)</f>
        <v>1.2956170212765956</v>
      </c>
      <c r="AR12" s="130">
        <f>$O12*($I12-(метеостанция!X$13))/($I12-$J12)</f>
        <v>1.376593085106383</v>
      </c>
      <c r="AS12" s="130">
        <f>$O12*($I12-(метеостанция!Y$13))/($I12-$J12)</f>
        <v>1.4861489361702127</v>
      </c>
      <c r="AT12" s="130">
        <f>$O12*($I12-(метеостанция!Z$13))/($I12-$J12)</f>
        <v>1.4424853723404254</v>
      </c>
      <c r="AU12" s="130">
        <f>$O12*($I12-(метеостанция!AA$13))/($I12-$J12)</f>
        <v>1.5115531914893616</v>
      </c>
      <c r="AV12" s="130">
        <f>$O12*($I12-(метеостанция!AB$13))/($I12-$J12)</f>
        <v>1.5877659574468084</v>
      </c>
      <c r="AW12" s="130">
        <f>$O12*($I12-(метеостанция!AC$13))/($I12-$J12)</f>
        <v>1.7076422872340422</v>
      </c>
      <c r="AX12" s="130">
        <f>$O12*($I12-(метеостанция!AD$13))/($I12-$J12)</f>
        <v>1.4924999999999997</v>
      </c>
      <c r="AY12" s="130">
        <f>$O12*($I12-(метеостанция!AE$13))/($I12-$J12)</f>
        <v>1.3488071808510638</v>
      </c>
      <c r="AZ12" s="130"/>
      <c r="BA12" s="130">
        <f t="shared" si="556"/>
        <v>1.1511303191489362</v>
      </c>
      <c r="BB12" s="130">
        <f t="shared" si="557"/>
        <v>2.2768563829787234</v>
      </c>
      <c r="BC12" s="130">
        <f t="shared" si="558"/>
        <v>3.0715332446808512</v>
      </c>
      <c r="BD12" s="130">
        <f t="shared" si="559"/>
        <v>3.947186170212766</v>
      </c>
      <c r="BE12" s="130">
        <f t="shared" si="560"/>
        <v>4.9498603723404253</v>
      </c>
      <c r="BF12" s="130">
        <f t="shared" si="561"/>
        <v>6.0755864361702123</v>
      </c>
      <c r="BG12" s="130">
        <f t="shared" si="562"/>
        <v>7.1576489361702125</v>
      </c>
      <c r="BH12" s="130">
        <f t="shared" si="563"/>
        <v>8.2357420212765948</v>
      </c>
      <c r="BI12" s="130">
        <f t="shared" si="564"/>
        <v>9.3233617021276594</v>
      </c>
      <c r="BJ12" s="130">
        <f t="shared" si="565"/>
        <v>10.454644946808511</v>
      </c>
      <c r="BK12" s="130">
        <f t="shared" si="566"/>
        <v>11.495425531914893</v>
      </c>
      <c r="BL12" s="130">
        <f t="shared" si="567"/>
        <v>12.375047872340426</v>
      </c>
      <c r="BM12" s="130">
        <f t="shared" si="568"/>
        <v>13.379309840425533</v>
      </c>
      <c r="BN12" s="130">
        <f t="shared" si="569"/>
        <v>14.078720744680853</v>
      </c>
      <c r="BO12" s="130">
        <f t="shared" si="570"/>
        <v>15.194920212765959</v>
      </c>
      <c r="BP12" s="130">
        <f t="shared" si="571"/>
        <v>16.422263297872341</v>
      </c>
      <c r="BQ12" s="130">
        <f t="shared" si="572"/>
        <v>17.755192819148938</v>
      </c>
      <c r="BR12" s="130">
        <f t="shared" si="573"/>
        <v>19.110351063829789</v>
      </c>
      <c r="BS12" s="130">
        <f t="shared" si="574"/>
        <v>20.234489361702128</v>
      </c>
      <c r="BT12" s="130">
        <f t="shared" si="575"/>
        <v>21.318139627659576</v>
      </c>
      <c r="BU12" s="130">
        <f t="shared" si="576"/>
        <v>22.516109042553193</v>
      </c>
      <c r="BV12" s="130">
        <f t="shared" si="577"/>
        <v>23.811726063829788</v>
      </c>
      <c r="BW12" s="130">
        <f t="shared" si="578"/>
        <v>25.18831914893617</v>
      </c>
      <c r="BX12" s="130">
        <f t="shared" si="579"/>
        <v>26.674468085106383</v>
      </c>
      <c r="BY12" s="130">
        <f t="shared" si="580"/>
        <v>28.116953457446808</v>
      </c>
      <c r="BZ12" s="130">
        <f t="shared" si="581"/>
        <v>29.62850664893617</v>
      </c>
      <c r="CA12" s="130">
        <f t="shared" si="582"/>
        <v>31.216272606382979</v>
      </c>
      <c r="CB12" s="130">
        <f t="shared" si="583"/>
        <v>32.923914893617024</v>
      </c>
      <c r="CC12" s="130">
        <f t="shared" si="584"/>
        <v>34.416414893617024</v>
      </c>
      <c r="CD12" s="130">
        <f t="shared" si="585"/>
        <v>35.765222074468085</v>
      </c>
      <c r="CE12" s="130">
        <f t="shared" si="586"/>
        <v>35.765222074468085</v>
      </c>
      <c r="CF12" s="130">
        <f t="shared" si="587"/>
        <v>4404.2591349734048</v>
      </c>
      <c r="CG12" s="130">
        <f t="shared" si="588"/>
        <v>4307.0616919946815</v>
      </c>
      <c r="CH12" s="130">
        <f t="shared" si="589"/>
        <v>3040.4575131781912</v>
      </c>
      <c r="CI12" s="130">
        <f t="shared" si="590"/>
        <v>3350.2743626728729</v>
      </c>
      <c r="CJ12" s="130">
        <f t="shared" si="591"/>
        <v>3836.2615775664894</v>
      </c>
      <c r="CK12" s="130">
        <f t="shared" si="592"/>
        <v>4307.0616919946815</v>
      </c>
      <c r="CL12" s="130">
        <f t="shared" si="593"/>
        <v>4140.0035868750001</v>
      </c>
      <c r="CM12" s="130">
        <f t="shared" si="594"/>
        <v>4124.8164864095752</v>
      </c>
      <c r="CN12" s="130">
        <f t="shared" si="595"/>
        <v>4161.2655275265961</v>
      </c>
      <c r="CO12" s="130">
        <f t="shared" si="596"/>
        <v>4328.3236326462766</v>
      </c>
      <c r="CP12" s="130">
        <f t="shared" si="597"/>
        <v>3982.0577420345744</v>
      </c>
      <c r="CQ12" s="130">
        <f t="shared" si="598"/>
        <v>3365.4614631382979</v>
      </c>
      <c r="CR12" s="130">
        <f t="shared" si="599"/>
        <v>3842.3364177526596</v>
      </c>
      <c r="CS12" s="130">
        <f t="shared" si="600"/>
        <v>2675.9671020079791</v>
      </c>
      <c r="CT12" s="130">
        <f t="shared" si="601"/>
        <v>4270.6126508776588</v>
      </c>
      <c r="CU12" s="130">
        <f t="shared" si="602"/>
        <v>4695.8514639095747</v>
      </c>
      <c r="CV12" s="130">
        <f t="shared" si="603"/>
        <v>5099.8283362898937</v>
      </c>
      <c r="CW12" s="130">
        <f t="shared" si="604"/>
        <v>5184.8760988962758</v>
      </c>
      <c r="CX12" s="130">
        <f t="shared" si="605"/>
        <v>4300.9868518085104</v>
      </c>
      <c r="CY12" s="130">
        <f t="shared" si="606"/>
        <v>4146.0784270611703</v>
      </c>
      <c r="CZ12" s="130">
        <f t="shared" si="607"/>
        <v>4583.4669204654256</v>
      </c>
      <c r="DA12" s="130">
        <f t="shared" si="608"/>
        <v>4957.069591914893</v>
      </c>
      <c r="DB12" s="130">
        <f t="shared" si="609"/>
        <v>5266.8864414095751</v>
      </c>
      <c r="DC12" s="130">
        <f t="shared" si="610"/>
        <v>5686.0504142553191</v>
      </c>
      <c r="DD12" s="130">
        <f t="shared" si="611"/>
        <v>5518.9923091356377</v>
      </c>
      <c r="DE12" s="130">
        <f t="shared" si="612"/>
        <v>5783.2478572340424</v>
      </c>
      <c r="DF12" s="130">
        <f t="shared" si="613"/>
        <v>6074.8401861702123</v>
      </c>
      <c r="DG12" s="130">
        <f t="shared" si="614"/>
        <v>6533.4906202260627</v>
      </c>
      <c r="DH12" s="130">
        <f t="shared" si="615"/>
        <v>5710.3497749999988</v>
      </c>
      <c r="DI12" s="130">
        <f t="shared" si="616"/>
        <v>5160.5767381515961</v>
      </c>
      <c r="DJ12" s="130">
        <f t="shared" si="617"/>
        <v>0</v>
      </c>
      <c r="DK12" s="110">
        <f t="shared" si="618"/>
        <v>4404.2591349734048</v>
      </c>
      <c r="DL12" s="130">
        <f t="shared" si="619"/>
        <v>8711.3208269680872</v>
      </c>
      <c r="DM12" s="130">
        <f t="shared" si="620"/>
        <v>11751.778340146278</v>
      </c>
      <c r="DN12" s="130">
        <f t="shared" si="621"/>
        <v>15102.052702819152</v>
      </c>
      <c r="DO12" s="130">
        <f t="shared" si="622"/>
        <v>18938.314280385643</v>
      </c>
      <c r="DP12" s="130">
        <f t="shared" si="623"/>
        <v>23245.375972380323</v>
      </c>
      <c r="DQ12" s="130">
        <f t="shared" si="624"/>
        <v>27385.379559255322</v>
      </c>
      <c r="DR12" s="130">
        <f t="shared" si="625"/>
        <v>31510.196045664896</v>
      </c>
      <c r="DS12" s="130">
        <f t="shared" si="626"/>
        <v>35671.461573191489</v>
      </c>
      <c r="DT12" s="130">
        <f t="shared" si="627"/>
        <v>39999.785205837768</v>
      </c>
      <c r="DU12" s="130">
        <f t="shared" si="628"/>
        <v>43981.842947872341</v>
      </c>
      <c r="DV12" s="130">
        <f t="shared" si="629"/>
        <v>47347.304411010642</v>
      </c>
      <c r="DW12" s="130">
        <f t="shared" si="630"/>
        <v>51189.640828763302</v>
      </c>
      <c r="DX12" s="130">
        <f t="shared" si="631"/>
        <v>53865.607930771279</v>
      </c>
      <c r="DY12" s="130">
        <f t="shared" si="632"/>
        <v>58136.220581648937</v>
      </c>
      <c r="DZ12" s="130">
        <f t="shared" si="633"/>
        <v>62832.072045558511</v>
      </c>
      <c r="EA12" s="130">
        <f t="shared" si="634"/>
        <v>67931.900381848405</v>
      </c>
      <c r="EB12" s="130">
        <f t="shared" si="635"/>
        <v>73116.77648074468</v>
      </c>
      <c r="EC12" s="130">
        <f t="shared" si="636"/>
        <v>77417.763332553193</v>
      </c>
      <c r="ED12" s="130">
        <f t="shared" si="637"/>
        <v>81563.84175961437</v>
      </c>
      <c r="EE12" s="130">
        <f t="shared" si="638"/>
        <v>86147.30868007979</v>
      </c>
      <c r="EF12" s="130">
        <f t="shared" si="639"/>
        <v>91104.378271994676</v>
      </c>
      <c r="EG12" s="130">
        <f t="shared" si="640"/>
        <v>96371.264713404249</v>
      </c>
      <c r="EH12" s="130">
        <f t="shared" si="641"/>
        <v>102057.31512765957</v>
      </c>
      <c r="EI12" s="130">
        <f t="shared" si="642"/>
        <v>107576.30743679521</v>
      </c>
      <c r="EJ12" s="130">
        <f t="shared" si="643"/>
        <v>113359.55529402925</v>
      </c>
      <c r="EK12" s="130">
        <f t="shared" si="644"/>
        <v>119434.39548019947</v>
      </c>
      <c r="EL12" s="130">
        <f t="shared" si="645"/>
        <v>125967.88610042553</v>
      </c>
      <c r="EM12" s="130">
        <f t="shared" si="646"/>
        <v>131678.23587542554</v>
      </c>
      <c r="EN12" s="130">
        <f t="shared" si="647"/>
        <v>136838.81261357715</v>
      </c>
      <c r="EO12" s="130">
        <f t="shared" si="648"/>
        <v>136838.81261357715</v>
      </c>
      <c r="EP12" s="130">
        <f t="shared" si="649"/>
        <v>3963.8332214760644</v>
      </c>
      <c r="EQ12" s="130">
        <f t="shared" si="650"/>
        <v>3876.3555227952133</v>
      </c>
      <c r="ER12" s="130">
        <f t="shared" si="651"/>
        <v>2736.4117618603723</v>
      </c>
      <c r="ES12" s="130">
        <f t="shared" si="652"/>
        <v>3015.2469264055858</v>
      </c>
      <c r="ET12" s="130">
        <f t="shared" si="653"/>
        <v>3452.6354198098406</v>
      </c>
      <c r="EU12" s="130">
        <f t="shared" si="654"/>
        <v>3876.3555227952133</v>
      </c>
      <c r="EV12" s="130">
        <f t="shared" si="655"/>
        <v>3726.0032281875001</v>
      </c>
      <c r="EW12" s="130">
        <f t="shared" si="656"/>
        <v>3712.3348377686179</v>
      </c>
      <c r="EX12" s="130">
        <f t="shared" si="657"/>
        <v>3745.1389747739368</v>
      </c>
      <c r="EY12" s="130">
        <f t="shared" si="658"/>
        <v>3895.4912693816491</v>
      </c>
      <c r="EZ12" s="130">
        <f t="shared" si="659"/>
        <v>3583.8519678311172</v>
      </c>
      <c r="FA12" s="130">
        <f t="shared" si="660"/>
        <v>3028.9153168244679</v>
      </c>
      <c r="FB12" s="130">
        <f t="shared" si="661"/>
        <v>3458.1027759773938</v>
      </c>
      <c r="FC12" s="130">
        <f t="shared" si="662"/>
        <v>2408.370391807181</v>
      </c>
      <c r="FD12" s="130">
        <f t="shared" si="663"/>
        <v>3843.5513857898932</v>
      </c>
      <c r="FE12" s="130">
        <f t="shared" si="664"/>
        <v>4226.2663175186171</v>
      </c>
      <c r="FF12" s="130">
        <f t="shared" si="665"/>
        <v>4589.8455026609045</v>
      </c>
      <c r="FG12" s="130">
        <f t="shared" si="666"/>
        <v>4666.3884890066483</v>
      </c>
      <c r="FH12" s="130">
        <f t="shared" si="667"/>
        <v>3870.8881666276593</v>
      </c>
      <c r="FI12" s="130">
        <f t="shared" si="668"/>
        <v>3731.4705843550532</v>
      </c>
      <c r="FJ12" s="130">
        <f t="shared" si="669"/>
        <v>4125.120228418883</v>
      </c>
      <c r="FK12" s="130">
        <f t="shared" si="670"/>
        <v>4461.3626327234042</v>
      </c>
      <c r="FL12" s="130">
        <f t="shared" si="671"/>
        <v>4740.1977972686182</v>
      </c>
      <c r="FM12" s="130">
        <f t="shared" si="672"/>
        <v>5117.4453728297876</v>
      </c>
      <c r="FN12" s="130">
        <f t="shared" si="673"/>
        <v>4967.0930782220739</v>
      </c>
      <c r="FO12" s="130">
        <f t="shared" si="674"/>
        <v>5204.9230715106387</v>
      </c>
      <c r="FP12" s="130">
        <f t="shared" si="675"/>
        <v>5467.356167553191</v>
      </c>
      <c r="FQ12" s="130">
        <f t="shared" si="676"/>
        <v>5880.141558203457</v>
      </c>
      <c r="FR12" s="130">
        <f t="shared" si="677"/>
        <v>5139.3147974999993</v>
      </c>
      <c r="FS12" s="130">
        <f t="shared" si="678"/>
        <v>4644.5190643364367</v>
      </c>
      <c r="FT12" s="130">
        <f t="shared" si="679"/>
        <v>0</v>
      </c>
      <c r="FU12" s="110">
        <f t="shared" si="680"/>
        <v>3963.8332214760644</v>
      </c>
      <c r="FV12" s="130">
        <f t="shared" si="681"/>
        <v>7840.1887442712778</v>
      </c>
      <c r="FW12" s="130">
        <f t="shared" si="682"/>
        <v>10576.60050613165</v>
      </c>
      <c r="FX12" s="130">
        <f t="shared" si="683"/>
        <v>13591.847432537235</v>
      </c>
      <c r="FY12" s="130">
        <f t="shared" si="684"/>
        <v>17044.482852347075</v>
      </c>
      <c r="FZ12" s="130">
        <f t="shared" si="685"/>
        <v>20920.838375142288</v>
      </c>
      <c r="GA12" s="130">
        <f t="shared" si="686"/>
        <v>24646.841603329787</v>
      </c>
      <c r="GB12" s="130">
        <f t="shared" si="687"/>
        <v>28359.176441098403</v>
      </c>
      <c r="GC12" s="130">
        <f t="shared" si="688"/>
        <v>32104.315415872341</v>
      </c>
      <c r="GD12" s="130">
        <f t="shared" si="689"/>
        <v>35999.806685253992</v>
      </c>
      <c r="GE12" s="130">
        <f t="shared" si="690"/>
        <v>39583.658653085113</v>
      </c>
      <c r="GF12" s="130">
        <f t="shared" si="691"/>
        <v>42612.573969909579</v>
      </c>
      <c r="GG12" s="130">
        <f t="shared" si="692"/>
        <v>46070.676745886973</v>
      </c>
      <c r="GH12" s="130">
        <f t="shared" si="693"/>
        <v>48479.047137694157</v>
      </c>
      <c r="GI12" s="130">
        <f t="shared" si="694"/>
        <v>52322.598523484048</v>
      </c>
      <c r="GJ12" s="130">
        <f t="shared" si="695"/>
        <v>56548.864841002665</v>
      </c>
      <c r="GK12" s="130">
        <f t="shared" si="696"/>
        <v>61138.710343663566</v>
      </c>
      <c r="GL12" s="130">
        <f t="shared" si="697"/>
        <v>65805.098832670221</v>
      </c>
      <c r="GM12" s="130">
        <f t="shared" si="698"/>
        <v>69675.986999297878</v>
      </c>
      <c r="GN12" s="130">
        <f t="shared" si="699"/>
        <v>73407.457583652926</v>
      </c>
      <c r="GO12" s="130">
        <f t="shared" si="700"/>
        <v>77532.577812071802</v>
      </c>
      <c r="GP12" s="130">
        <f t="shared" si="701"/>
        <v>81993.940444795211</v>
      </c>
      <c r="GQ12" s="130">
        <f t="shared" si="702"/>
        <v>86734.138242063826</v>
      </c>
      <c r="GR12" s="130">
        <f t="shared" si="703"/>
        <v>91851.583614893607</v>
      </c>
      <c r="GS12" s="130">
        <f t="shared" si="704"/>
        <v>96818.676693115674</v>
      </c>
      <c r="GT12" s="130">
        <f t="shared" si="705"/>
        <v>102023.59976462631</v>
      </c>
      <c r="GU12" s="130">
        <f t="shared" si="706"/>
        <v>107490.95593217951</v>
      </c>
      <c r="GV12" s="130">
        <f t="shared" si="707"/>
        <v>113371.09749038296</v>
      </c>
      <c r="GW12" s="130">
        <f t="shared" si="708"/>
        <v>118510.41228788297</v>
      </c>
      <c r="GX12" s="130">
        <f t="shared" si="709"/>
        <v>123154.9313522194</v>
      </c>
      <c r="GY12" s="130">
        <f t="shared" si="710"/>
        <v>123154.9313522194</v>
      </c>
      <c r="GZ12" s="130">
        <f>($T12+$U12)/$R12*($I12-(метеостанция!B$13))/($I12-$J12)</f>
        <v>4.2150265957446802</v>
      </c>
      <c r="HA12" s="130">
        <f>($T12+$U12)/$R12*($I12-(метеостанция!C$13))/($I12-$J12)</f>
        <v>4.1220053191489363</v>
      </c>
      <c r="HB12" s="130">
        <f>($T12+$U12)/$R12*($I12-(метеостанция!D$13))/($I12-$J12)</f>
        <v>2.909821808510638</v>
      </c>
      <c r="HC12" s="130">
        <f>($T12+$U12)/$R12*($I12-(метеостанция!E$13))/($I12-$J12)</f>
        <v>3.2063271276595744</v>
      </c>
      <c r="HD12" s="130">
        <f>($T12+$U12)/$R12*($I12-(метеостанция!F$13))/($I12-$J12)</f>
        <v>3.6714335106382974</v>
      </c>
      <c r="HE12" s="130">
        <f>($T12+$U12)/$R12*($I12-(метеостанция!G$13))/($I12-$J12)</f>
        <v>4.1220053191489363</v>
      </c>
      <c r="HF12" s="130">
        <f>($T12+$U12)/$R12*($I12-(метеостанция!H$13))/($I12-$J12)</f>
        <v>3.9621249999999999</v>
      </c>
      <c r="HG12" s="130">
        <f>($T12+$U12)/$R12*($I12-(метеостанция!I$13))/($I12-$J12)</f>
        <v>3.947590425531915</v>
      </c>
      <c r="HH12" s="130">
        <f>($T12+$U12)/$R12*($I12-(метеостанция!J$13))/($I12-$J12)</f>
        <v>3.9824734042553187</v>
      </c>
      <c r="HI12" s="130">
        <f>($T12+$U12)/$R12*($I12-(метеостанция!K$13))/($I12-$J12)</f>
        <v>4.1423537234042547</v>
      </c>
      <c r="HJ12" s="130">
        <f>($T12+$U12)/$R12*($I12-(метеостанция!L$13))/($I12-$J12)</f>
        <v>3.8109654255319141</v>
      </c>
      <c r="HK12" s="130">
        <f>($T12+$U12)/$R12*($I12-(метеостанция!M$13))/($I12-$J12)</f>
        <v>3.2208617021276593</v>
      </c>
      <c r="HL12" s="130">
        <f>($T12+$U12)/$R12*($I12-(метеостанция!N$13))/($I12-$J12)</f>
        <v>3.6772473404255317</v>
      </c>
      <c r="HM12" s="130">
        <f>($T12+$U12)/$R12*($I12-(метеостанция!O$13))/($I12-$J12)</f>
        <v>2.5609920212765958</v>
      </c>
      <c r="HN12" s="130">
        <f>($T12+$U12)/$R12*($I12-(метеостанция!P$13))/($I12-$J12)</f>
        <v>4.0871223404255312</v>
      </c>
      <c r="HO12" s="130">
        <f>($T12+$U12)/$R12*($I12-(метеостанция!Q$13))/($I12-$J12)</f>
        <v>4.4940904255319145</v>
      </c>
      <c r="HP12" s="130">
        <f>($T12+$U12)/$R12*($I12-(метеостанция!R$13))/($I12-$J12)</f>
        <v>4.8807101063829785</v>
      </c>
      <c r="HQ12" s="130">
        <f>($T12+$U12)/$R12*($I12-(метеостанция!S$13))/($I12-$J12)</f>
        <v>4.9621037234042547</v>
      </c>
      <c r="HR12" s="130">
        <f>($T12+$U12)/$R12*($I12-(метеостанция!T$13))/($I12-$J12)</f>
        <v>4.116191489361702</v>
      </c>
      <c r="HS12" s="130">
        <f>($T12+$U12)/$R12*($I12-(метеостанция!U$13))/($I12-$J12)</f>
        <v>3.9679388297872342</v>
      </c>
      <c r="HT12" s="130">
        <f>($T12+$U12)/$R12*($I12-(метеостанция!V$13))/($I12-$J12)</f>
        <v>4.3865345744680857</v>
      </c>
      <c r="HU12" s="130">
        <f>($T12+$U12)/$R12*($I12-(метеостанция!W$13))/($I12-$J12)</f>
        <v>4.7440851063829781</v>
      </c>
      <c r="HV12" s="130">
        <f>($T12+$U12)/$R12*($I12-(метеостанция!X$13))/($I12-$J12)</f>
        <v>5.0405904255319145</v>
      </c>
      <c r="HW12" s="130">
        <f>($T12+$U12)/$R12*($I12-(метеостанция!Y$13))/($I12-$J12)</f>
        <v>5.4417446808510626</v>
      </c>
      <c r="HX12" s="130">
        <f>($T12+$U12)/$R12*($I12-(метеостанция!Z$13))/($I12-$J12)</f>
        <v>5.2818643617021275</v>
      </c>
      <c r="HY12" s="130">
        <f>($T12+$U12)/$R12*($I12-(метеостанция!AA$13))/($I12-$J12)</f>
        <v>5.5347659574468082</v>
      </c>
      <c r="HZ12" s="130">
        <f>($T12+$U12)/$R12*($I12-(метеостанция!AB$13))/($I12-$J12)</f>
        <v>5.8138297872340425</v>
      </c>
      <c r="IA12" s="130">
        <f>($T12+$U12)/$R12*($I12-(метеостанция!AC$13))/($I12-$J12)</f>
        <v>6.2527739361702128</v>
      </c>
      <c r="IB12" s="130">
        <f>($T12+$U12)/$R12*($I12-(метеостанция!AD$13))/($I12-$J12)</f>
        <v>5.464999999999999</v>
      </c>
      <c r="IC12" s="130">
        <f>($T12+$U12)/$R12*($I12-(метеостанция!AE$13))/($I12-$J12)</f>
        <v>4.9388484042553191</v>
      </c>
      <c r="ID12" s="130"/>
      <c r="IE12" s="131">
        <f>VLOOKUP($F12,метеостанция!$A$4:$AF$7,2,0)</f>
        <v>4.3</v>
      </c>
      <c r="IF12" s="131">
        <f>VLOOKUP($F12,метеостанция!$A$4:$AF$7,3,0)</f>
        <v>10.6</v>
      </c>
      <c r="IG12" s="131">
        <f>VLOOKUP($F12,метеостанция!$A$4:$AF$7,4,0)</f>
        <v>9.5</v>
      </c>
      <c r="IH12" s="131">
        <f>VLOOKUP($F12,метеостанция!$A$4:$AF$7,5,0)</f>
        <v>10.5</v>
      </c>
      <c r="II12" s="131">
        <f>VLOOKUP($F12,метеостанция!$A$4:$AF$7,6,0)</f>
        <v>11.6</v>
      </c>
      <c r="IJ12" s="131">
        <f>VLOOKUP($F12,метеостанция!$A$4:$AF$7,7,0)</f>
        <v>9.4</v>
      </c>
      <c r="IK12" s="131">
        <f>VLOOKUP($F12,метеостанция!$A$4:$AF$7,8,0)</f>
        <v>5.8</v>
      </c>
      <c r="IL12" s="131">
        <f>VLOOKUP($F12,метеостанция!$A$4:$AF$7,9,0)</f>
        <v>7.8</v>
      </c>
      <c r="IM12" s="131">
        <f>VLOOKUP($F12,метеостанция!$A$4:$AF$7,10,0)</f>
        <v>4.2</v>
      </c>
      <c r="IN12" s="131">
        <f>VLOOKUP($F12,метеостанция!$A$4:$AF$7,11,0)</f>
        <v>-1.1000000000000001</v>
      </c>
      <c r="IO12" s="131">
        <f>VLOOKUP($F12,метеостанция!$A$4:$AF$7,12,0)</f>
        <v>-1.3</v>
      </c>
      <c r="IP12" s="131">
        <f>VLOOKUP($F12,метеостанция!$A$4:$AF$7,13,0)</f>
        <v>3.1</v>
      </c>
      <c r="IQ12" s="131">
        <f>VLOOKUP($F12,метеостанция!$A$4:$AF$7,14,0)</f>
        <v>4</v>
      </c>
      <c r="IR12" s="131">
        <f>VLOOKUP($F12,метеостанция!$A$4:$AF$7,15,0)</f>
        <v>3.2</v>
      </c>
      <c r="IS12" s="131">
        <f>VLOOKUP($F12,метеостанция!$A$4:$AF$7,16,0)</f>
        <v>1.3</v>
      </c>
      <c r="IT12" s="131">
        <f>VLOOKUP($F12,метеостанция!$A$4:$AF$7,17,0)</f>
        <v>-2.6</v>
      </c>
      <c r="IU12" s="131">
        <f>VLOOKUP($F12,метеостанция!$A$4:$AF$7,18,0)</f>
        <v>-4.2</v>
      </c>
      <c r="IV12" s="131">
        <f>VLOOKUP($F12,метеостанция!$A$4:$AF$7,19,0)</f>
        <v>-5.4</v>
      </c>
      <c r="IW12" s="131">
        <f>VLOOKUP($F12,метеостанция!$A$4:$AF$7,20,0)</f>
        <v>-1.9</v>
      </c>
      <c r="IX12" s="131">
        <f>VLOOKUP($F12,метеостанция!$A$4:$AF$7,21,0)</f>
        <v>4.5999999999999996</v>
      </c>
      <c r="IY12" s="131">
        <f>VLOOKUP($F12,метеостанция!$A$4:$AF$7,22,0)</f>
        <v>3.8</v>
      </c>
      <c r="IZ12" s="131">
        <f>VLOOKUP($F12,метеостанция!$A$4:$AF$7,23,0)</f>
        <v>6</v>
      </c>
      <c r="JA12" s="131">
        <f>VLOOKUP($F12,метеостанция!$A$4:$AF$7,24,0)</f>
        <v>-1.2</v>
      </c>
      <c r="JB12" s="131">
        <f>VLOOKUP($F12,метеостанция!$A$4:$AF$7,25,0)</f>
        <v>-4.2</v>
      </c>
      <c r="JC12" s="131">
        <f>VLOOKUP($F12,метеостанция!$A$4:$AF$7,26,0)</f>
        <v>0.5</v>
      </c>
      <c r="JD12" s="131">
        <f>VLOOKUP($F12,метеостанция!$A$4:$AF$7,27,0)</f>
        <v>-2.2000000000000002</v>
      </c>
      <c r="JE12" s="131">
        <f>VLOOKUP($F12,метеостанция!$A$4:$AF$7,28,0)</f>
        <v>0.8</v>
      </c>
      <c r="JF12" s="131">
        <f>VLOOKUP($F12,метеостанция!$A$4:$AF$7,29,0)</f>
        <v>6.5</v>
      </c>
      <c r="JG12" s="131">
        <f>VLOOKUP($F12,метеостанция!$A$4:$AF$7,30,0)</f>
        <v>9.1</v>
      </c>
      <c r="JH12" s="131">
        <f>VLOOKUP($F12,метеостанция!$A$4:$AF$7,31,0)</f>
        <v>6.4</v>
      </c>
      <c r="JI12" s="131">
        <f>VLOOKUP($F12,метеостанция!$A$4:$AF$7,32,0)</f>
        <v>0</v>
      </c>
      <c r="JJ12" s="202" t="e">
        <f>VLOOKUP(D12,'Qп, Гкал'!$D$6:$O$60,2,FALSE)</f>
        <v>#N/A</v>
      </c>
      <c r="JK12" s="202" t="e">
        <f>VLOOKUP(D12,'Qп, Гкал'!$D$6:AI$64,3,FALSE)</f>
        <v>#N/A</v>
      </c>
      <c r="JL12" s="202" t="e">
        <f>VLOOKUP(D12,'Qп, Гкал'!$D$6:$AI$64,4,FALSE)</f>
        <v>#N/A</v>
      </c>
      <c r="JM12" s="202" t="e">
        <f>VLOOKUP(D12,'Qп, Гкал'!$D$6:$O$60,5,FALSE)</f>
        <v>#N/A</v>
      </c>
      <c r="JN12" s="202" t="e">
        <f>VLOOKUP(D12,'Qп, Гкал'!$D$6:$O$60,6,FALSE)</f>
        <v>#N/A</v>
      </c>
      <c r="JO12" s="202" t="e">
        <f>VLOOKUP(D12,'Qп, Гкал'!$D$6:$O$60,7,FALSE)</f>
        <v>#N/A</v>
      </c>
      <c r="JP12" s="202" t="e">
        <f>VLOOKUP(D12,'Qп, Гкал'!$D$6:$O$60,8,FALSE)</f>
        <v>#N/A</v>
      </c>
      <c r="JQ12" s="202" t="e">
        <f>VLOOKUP(D12,'Qп, Гкал'!$D$6:$O$60,9,FALSE)</f>
        <v>#N/A</v>
      </c>
      <c r="JR12" s="202" t="e">
        <f>VLOOKUP(D12,'Qп, Гкал'!$D$6:$O$60,10,FALSE)</f>
        <v>#N/A</v>
      </c>
      <c r="JS12" s="202" t="e">
        <f>VLOOKUP(D12,'Qп, Гкал'!$D$6:$O$60,11,FALSE)</f>
        <v>#N/A</v>
      </c>
      <c r="JT12" s="202" t="e">
        <f>VLOOKUP(D12,'Qп, Гкал'!$D$6:$O$60,12,FALSE)</f>
        <v>#N/A</v>
      </c>
      <c r="JU12" s="202" t="e">
        <f>VLOOKUP(D12,'Qп, Гкал'!$D$6:$P$60,13,FALSE)</f>
        <v>#N/A</v>
      </c>
      <c r="JV12" s="202" t="e">
        <f>VLOOKUP(D12,'Qп, Гкал'!$D$6:$Q$63,14,FALSE)</f>
        <v>#N/A</v>
      </c>
      <c r="JW12" s="203" t="e">
        <f>VLOOKUP(D12,'Qп, Гкал'!$D$6:$AI$65,15,FALSE)</f>
        <v>#N/A</v>
      </c>
      <c r="JX12" s="203" t="e">
        <f>VLOOKUP(D12,'Qп, Гкал'!$D$6:$AI$65,16,FALSE)</f>
        <v>#N/A</v>
      </c>
      <c r="JY12" s="204" t="e">
        <f>VLOOKUP(D12,'Qп, Гкал'!$D$6:$AI$65,17,FALSE)</f>
        <v>#N/A</v>
      </c>
      <c r="JZ12" s="203" t="e">
        <f>VLOOKUP(D12,'Qп, Гкал'!$D$6:$AI$65,18,FALSE)</f>
        <v>#N/A</v>
      </c>
      <c r="KA12" s="203" t="e">
        <f>VLOOKUP(D12,'Qп, Гкал'!$D$6:$AI$65,19,FALSE)</f>
        <v>#N/A</v>
      </c>
      <c r="KB12" s="203" t="e">
        <f>VLOOKUP(D12,'Qп, Гкал'!$D$6:$AI$65,20,FALSE)</f>
        <v>#N/A</v>
      </c>
      <c r="KC12" s="203" t="e">
        <f>VLOOKUP(D12,'Qп, Гкал'!$D$6:$AI$65,21,FALSE)</f>
        <v>#N/A</v>
      </c>
      <c r="KD12" s="203" t="e">
        <f>VLOOKUP(D12,'Qп, Гкал'!$D$6:$AI$65,22,FALSE)</f>
        <v>#N/A</v>
      </c>
      <c r="KE12" s="203" t="e">
        <f>VLOOKUP(D12,'Qп, Гкал'!$D$6:$AI$65,23,FALSE)</f>
        <v>#N/A</v>
      </c>
      <c r="KF12" s="203" t="e">
        <f>VLOOKUP(D12,'Qп, Гкал'!$D$6:$AI$65,24,FALSE)</f>
        <v>#N/A</v>
      </c>
      <c r="KG12" s="203" t="e">
        <f>VLOOKUP(D12,'Qп, Гкал'!$D$6:$AI$65,25,FALSE)</f>
        <v>#N/A</v>
      </c>
      <c r="KH12" s="203" t="e">
        <f>VLOOKUP(D12,'Qп, Гкал'!$D$6:$AI$65,26,FALSE)</f>
        <v>#N/A</v>
      </c>
      <c r="KI12" s="203" t="e">
        <f>VLOOKUP(D12,'Qп, Гкал'!$D$6:$AI$65,27,FALSE)</f>
        <v>#N/A</v>
      </c>
      <c r="KJ12" s="203" t="e">
        <f>VLOOKUP(D12,'Qп, Гкал'!$D$6:$AI$65,28,FALSE)</f>
        <v>#N/A</v>
      </c>
      <c r="KK12" s="203" t="e">
        <f>VLOOKUP(D12,'Qп, Гкал'!$D$6:$AI$65,29,FALSE)</f>
        <v>#N/A</v>
      </c>
      <c r="KL12" s="203" t="e">
        <f>VLOOKUP(D12,'Qп, Гкал'!$D$6:$AI$65,30,FALSE)</f>
        <v>#N/A</v>
      </c>
      <c r="KM12" s="203" t="e">
        <f>VLOOKUP(D12,'Qп, Гкал'!$D$6:$AI$65,31,FALSE)</f>
        <v>#N/A</v>
      </c>
      <c r="KN12" s="203" t="e">
        <f>VLOOKUP(D12,'Qп, Гкал'!$D$6:$AI$65,32,FALSE)</f>
        <v>#N/A</v>
      </c>
      <c r="KO12" s="110" t="e">
        <f>IF(JJ12="","Нет показаний",IF(JJ12&lt;=0,"Ошибка ПУ",(GZ12-JJ12*(($I12-метеостанция!B$13)/($I12-IE12)))))</f>
        <v>#N/A</v>
      </c>
      <c r="KP12" s="110" t="e">
        <f>IF(JK12="","Нет показаний",IF(JK12&lt;=0,"Ошибка ПУ",(HA12-JK12*(($I12-метеостанция!C$13)/($I12-IF12)))))</f>
        <v>#N/A</v>
      </c>
      <c r="KQ12" s="110" t="e">
        <f>IF(JL12="","Нет показаний",IF(JL12&lt;=0,"Ошибка ПУ",(HB12-JL12*(($I12-метеостанция!D$13)/($I12-IG12)))))</f>
        <v>#N/A</v>
      </c>
      <c r="KR12" s="110" t="e">
        <f>IF(JM12="","Нет показаний",IF(JM12&lt;=0,"Ошибка ПУ",(HC12-JM12*(($I12-метеостанция!E$13)/($I12-IH12)))))</f>
        <v>#N/A</v>
      </c>
      <c r="KS12" s="110" t="e">
        <f>IF(JN12="","Нет показаний",IF(JN12&lt;=0,"Ошибка ПУ",(HD12-JN12*(($I12-метеостанция!F$13)/($I12-II12)))))</f>
        <v>#N/A</v>
      </c>
      <c r="KT12" s="110" t="e">
        <f>IF(JO12="","Нет показаний",IF(JO12&lt;=0,"Ошибка ПУ",(HE12-JO12*(($I12-метеостанция!G$13)/($I12-IJ12)))))</f>
        <v>#N/A</v>
      </c>
      <c r="KU12" s="110" t="e">
        <f>IF(JP12="","Нет показаний",IF(JP12&lt;=0,"Ошибка ПУ",(HF12-JP12*(($I12-метеостанция!H$13)/($I12-IK12)))))</f>
        <v>#N/A</v>
      </c>
      <c r="KV12" s="110" t="e">
        <f>IF(JQ12="","Нет показаний",IF(JQ12&lt;=0,"Ошибка ПУ",(HG12-JQ12*(($I12-метеостанция!I$13)/($I12-IL12)))))</f>
        <v>#N/A</v>
      </c>
      <c r="KW12" s="110" t="e">
        <f>IF(JR12="","Нет показаний",IF(JR12&lt;=0,"Ошибка ПУ",(HH12-JR12*(($I12-метеостанция!J$13)/($I12-IM12)))))</f>
        <v>#N/A</v>
      </c>
      <c r="KX12" s="110" t="e">
        <f>IF(JS12="","Нет показаний",IF(JS12&lt;=0,"Ошибка ПУ",(HI12-JS12*(($I12-метеостанция!K$13)/($I12-IN12)))))</f>
        <v>#N/A</v>
      </c>
      <c r="KY12" s="110" t="e">
        <f>IF(JT12="","Нет показаний",IF(JT12&lt;=0,"Ошибка ПУ",(HJ12-JT12*(($I12-метеостанция!L$13)/($I12-IO12)))))</f>
        <v>#N/A</v>
      </c>
      <c r="KZ12" s="110" t="e">
        <f>IF(JU12="","Нет показаний",IF(JU12&lt;=0,"Ошибка ПУ",(HK12-JU12*(($I12-метеостанция!M$13)/($I12-IP12)))))</f>
        <v>#N/A</v>
      </c>
      <c r="LA12" s="110" t="e">
        <f>IF(JV12="","Нет показаний",IF(JV12&lt;=0,"Ошибка ПУ",(HL12-JV12*(($I12-метеостанция!N$13)/($I12-IQ12)))))</f>
        <v>#N/A</v>
      </c>
      <c r="LB12" s="110" t="e">
        <f>IF(JW12="","Нет показаний",IF(JW12&lt;=0,"Ошибка ПУ",(HM12-JW12*(($I12-метеостанция!O$13)/($I12-IR12)))))</f>
        <v>#N/A</v>
      </c>
      <c r="LC12" s="110" t="e">
        <f>IF(JX12="","Нет показаний",IF(JX12&lt;=0,"Ошибка ПУ",(HN12-JX12*(($I12-метеостанция!P$13)/($I12-IS12)))))</f>
        <v>#N/A</v>
      </c>
      <c r="LD12" s="110" t="e">
        <f>IF(JY12="","Нет показаний",IF(JY12&lt;=0,"Ошибка ПУ",(HO12-JY12*(($I12-метеостанция!Q$13)/($I12-IT12)))))</f>
        <v>#N/A</v>
      </c>
      <c r="LE12" s="110" t="e">
        <f>IF(JZ12="","Нет показаний",IF(JZ12&lt;=0,"Ошибка ПУ",(HP12-JZ12*(($I12-метеостанция!R$13)/($I12-IU12)))))</f>
        <v>#N/A</v>
      </c>
      <c r="LF12" s="110" t="e">
        <f>IF(KA12="","Нет показаний",IF(KA12&lt;=0,"Ошибка ПУ",(HQ12-KA12*(($I12-метеостанция!S$13)/($I12-IV12)))))</f>
        <v>#N/A</v>
      </c>
      <c r="LG12" s="110" t="e">
        <f>IF(KB12="","Нет показаний",IF(KB12&lt;=0,"Ошибка ПУ",(HR12-KB12*(($I12-метеостанция!T$13)/($I12-IW12)))))</f>
        <v>#N/A</v>
      </c>
      <c r="LH12" s="110" t="e">
        <f>IF(KC12="","Нет показаний",IF(KC12&lt;=0,"Ошибка ПУ",(HS12-KC12*(($I12-метеостанция!U$13)/($I12-IX12)))))</f>
        <v>#N/A</v>
      </c>
      <c r="LI12" s="110" t="e">
        <f>IF(KD12="","Нет показаний",IF(KD12&lt;=0,"Ошибка ПУ",(HT12-KD12*(($I12-метеостанция!V$13)/($I12-IY12)))))</f>
        <v>#N/A</v>
      </c>
      <c r="LJ12" s="110" t="e">
        <f>IF(KE12="","Нет показаний",IF(KE12&lt;=0,"Ошибка ПУ",(HU12-KE12*(($I12-метеостанция!W$13)/($I12-IZ12)))))</f>
        <v>#N/A</v>
      </c>
      <c r="LK12" s="110" t="e">
        <f>IF(KF12="","Нет показаний",IF(KF12&lt;=0,"Ошибка ПУ",(HV12-KF12*(($I12-метеостанция!X$13)/($I12-JA12)))))</f>
        <v>#N/A</v>
      </c>
      <c r="LL12" s="110" t="e">
        <f>IF(KG12="","Нет показаний",IF(KG12&lt;=0,"Ошибка ПУ",(HW12-KG12*(($I12-метеостанция!Y$13)/($I12-JB12)))))</f>
        <v>#N/A</v>
      </c>
      <c r="LM12" s="110" t="e">
        <f>IF(KH12="","Нет показаний",IF(KH12&lt;=0,"Ошибка ПУ",(HX12-KH12*(($I12-метеостанция!Z$13)/($I12-JC12)))))</f>
        <v>#N/A</v>
      </c>
      <c r="LN12" s="110" t="e">
        <f>IF(KI12="","Нет показаний",IF(KI12&lt;=0,"Ошибка ПУ",(HY12-KI12*(($I12-метеостанция!AA$13)/($I12-JD12)))))</f>
        <v>#N/A</v>
      </c>
      <c r="LO12" s="110" t="e">
        <f>IF(KJ12="","Нет показаний",IF(KJ12&lt;=0,"Ошибка ПУ",(HZ12-KJ12*(($I12-метеостанция!AB$13)/($I12-JE12)))))</f>
        <v>#N/A</v>
      </c>
      <c r="LP12" s="110" t="e">
        <f>IF(KK12="","Нет показаний",IF(KK12&lt;=0,"Ошибка ПУ",(IA12-KK12*(($I12-метеостанция!AC$13)/($I12-JF12)))))</f>
        <v>#N/A</v>
      </c>
      <c r="LQ12" s="110" t="e">
        <f>IF(KL12="","Нет показаний",IF(KL12&lt;=0,"Ошибка ПУ",(IB12-KL12*(($I12-метеостанция!AD$13)/($I12-JG12)))))</f>
        <v>#N/A</v>
      </c>
      <c r="LR12" s="110" t="e">
        <f>IF(KM12="","Нет показаний",IF(KM12&lt;=0,"Ошибка ПУ",(IC12-KM12*(($I12-метеостанция!AE$13)/($I12-JH12)))))</f>
        <v>#N/A</v>
      </c>
      <c r="LS12" s="110" t="e">
        <f>IF(KN12="","Нет показаний",IF(KN12&lt;=0,"Ошибка ПУ",(ID12-KN12*(($I12-метеостанция!AF$13)/($I12-JI12)))))</f>
        <v>#N/A</v>
      </c>
      <c r="LT12" s="54" t="e">
        <f t="shared" si="711"/>
        <v>#N/A</v>
      </c>
      <c r="LU12" s="54" t="e">
        <f t="shared" si="712"/>
        <v>#N/A</v>
      </c>
      <c r="LV12" s="54" t="e">
        <f t="shared" si="713"/>
        <v>#N/A</v>
      </c>
      <c r="LW12" s="54" t="e">
        <f t="shared" si="714"/>
        <v>#N/A</v>
      </c>
      <c r="LX12" s="54" t="e">
        <f t="shared" si="715"/>
        <v>#N/A</v>
      </c>
      <c r="LY12" s="54" t="e">
        <f t="shared" si="716"/>
        <v>#N/A</v>
      </c>
      <c r="LZ12" s="54" t="e">
        <f t="shared" si="717"/>
        <v>#N/A</v>
      </c>
      <c r="MA12" s="54" t="e">
        <f t="shared" si="718"/>
        <v>#N/A</v>
      </c>
      <c r="MB12" s="54" t="e">
        <f t="shared" si="719"/>
        <v>#N/A</v>
      </c>
      <c r="MC12" s="54" t="e">
        <f t="shared" si="720"/>
        <v>#N/A</v>
      </c>
      <c r="MD12" s="54" t="e">
        <f t="shared" si="721"/>
        <v>#N/A</v>
      </c>
      <c r="ME12" s="54" t="e">
        <f t="shared" si="722"/>
        <v>#N/A</v>
      </c>
      <c r="MF12" s="54" t="e">
        <f t="shared" si="723"/>
        <v>#N/A</v>
      </c>
      <c r="MG12" s="54" t="e">
        <f t="shared" si="724"/>
        <v>#N/A</v>
      </c>
      <c r="MH12" s="54" t="e">
        <f t="shared" si="725"/>
        <v>#N/A</v>
      </c>
      <c r="MI12" s="54" t="e">
        <f t="shared" si="726"/>
        <v>#N/A</v>
      </c>
      <c r="MJ12" s="54" t="e">
        <f t="shared" si="727"/>
        <v>#N/A</v>
      </c>
      <c r="MK12" s="54" t="e">
        <f t="shared" si="728"/>
        <v>#N/A</v>
      </c>
      <c r="ML12" s="54" t="e">
        <f t="shared" si="729"/>
        <v>#N/A</v>
      </c>
      <c r="MM12" s="54" t="e">
        <f t="shared" si="730"/>
        <v>#N/A</v>
      </c>
      <c r="MN12" s="54" t="e">
        <f t="shared" si="731"/>
        <v>#N/A</v>
      </c>
      <c r="MO12" s="54" t="e">
        <f t="shared" si="732"/>
        <v>#N/A</v>
      </c>
      <c r="MP12" s="54" t="e">
        <f t="shared" si="733"/>
        <v>#N/A</v>
      </c>
      <c r="MQ12" s="54" t="e">
        <f t="shared" si="734"/>
        <v>#N/A</v>
      </c>
      <c r="MR12" s="54" t="e">
        <f t="shared" si="735"/>
        <v>#N/A</v>
      </c>
      <c r="MS12" s="54" t="e">
        <f t="shared" si="736"/>
        <v>#N/A</v>
      </c>
      <c r="MT12" s="54" t="e">
        <f t="shared" si="737"/>
        <v>#N/A</v>
      </c>
      <c r="MU12" s="54" t="e">
        <f t="shared" si="738"/>
        <v>#N/A</v>
      </c>
      <c r="MV12" s="54" t="e">
        <f t="shared" si="739"/>
        <v>#N/A</v>
      </c>
      <c r="MW12" s="54" t="e">
        <f t="shared" si="740"/>
        <v>#N/A</v>
      </c>
      <c r="MX12" s="54" t="e">
        <f t="shared" si="741"/>
        <v>#N/A</v>
      </c>
      <c r="MY12" s="53" t="e">
        <f t="shared" si="742"/>
        <v>#N/A</v>
      </c>
      <c r="MZ12" s="53" t="e">
        <f t="shared" si="743"/>
        <v>#N/A</v>
      </c>
      <c r="NA12" s="53" t="e">
        <f t="shared" si="744"/>
        <v>#N/A</v>
      </c>
      <c r="NB12" s="53" t="e">
        <f t="shared" si="745"/>
        <v>#N/A</v>
      </c>
      <c r="NC12" s="53" t="e">
        <f t="shared" si="746"/>
        <v>#N/A</v>
      </c>
      <c r="ND12" s="53" t="e">
        <f t="shared" si="747"/>
        <v>#N/A</v>
      </c>
      <c r="NE12" s="53" t="e">
        <f t="shared" si="748"/>
        <v>#N/A</v>
      </c>
      <c r="NF12" s="53" t="e">
        <f t="shared" si="749"/>
        <v>#N/A</v>
      </c>
      <c r="NG12" s="53" t="e">
        <f t="shared" si="750"/>
        <v>#N/A</v>
      </c>
      <c r="NH12" s="53" t="e">
        <f t="shared" si="751"/>
        <v>#N/A</v>
      </c>
      <c r="NI12" s="53" t="e">
        <f t="shared" si="752"/>
        <v>#N/A</v>
      </c>
      <c r="NJ12" s="53" t="e">
        <f t="shared" si="753"/>
        <v>#N/A</v>
      </c>
      <c r="NK12" s="53" t="e">
        <f t="shared" si="754"/>
        <v>#N/A</v>
      </c>
      <c r="NL12" s="53" t="e">
        <f t="shared" si="755"/>
        <v>#N/A</v>
      </c>
      <c r="NM12" s="53" t="e">
        <f t="shared" si="756"/>
        <v>#N/A</v>
      </c>
      <c r="NN12" s="53" t="e">
        <f t="shared" si="757"/>
        <v>#N/A</v>
      </c>
      <c r="NO12" s="53" t="e">
        <f t="shared" si="758"/>
        <v>#N/A</v>
      </c>
      <c r="NP12" s="53" t="e">
        <f t="shared" si="759"/>
        <v>#N/A</v>
      </c>
      <c r="NQ12" s="53" t="e">
        <f t="shared" si="760"/>
        <v>#N/A</v>
      </c>
      <c r="NR12" s="53" t="e">
        <f t="shared" si="761"/>
        <v>#N/A</v>
      </c>
      <c r="NS12" s="53" t="e">
        <f t="shared" si="762"/>
        <v>#N/A</v>
      </c>
      <c r="NT12" s="53" t="e">
        <f t="shared" si="763"/>
        <v>#N/A</v>
      </c>
      <c r="NU12" s="53" t="e">
        <f t="shared" si="764"/>
        <v>#N/A</v>
      </c>
      <c r="NV12" s="53" t="e">
        <f t="shared" si="765"/>
        <v>#N/A</v>
      </c>
      <c r="NW12" s="53" t="e">
        <f t="shared" si="766"/>
        <v>#N/A</v>
      </c>
      <c r="NX12" s="53" t="e">
        <f t="shared" si="767"/>
        <v>#N/A</v>
      </c>
      <c r="NY12" s="53" t="e">
        <f t="shared" si="768"/>
        <v>#N/A</v>
      </c>
      <c r="NZ12" s="53" t="e">
        <f t="shared" si="769"/>
        <v>#N/A</v>
      </c>
      <c r="OA12" s="53" t="e">
        <f t="shared" si="770"/>
        <v>#N/A</v>
      </c>
      <c r="OB12" s="53" t="e">
        <f t="shared" si="771"/>
        <v>#N/A</v>
      </c>
      <c r="OC12" s="53" t="e">
        <f t="shared" si="772"/>
        <v>#N/A</v>
      </c>
      <c r="OD12" s="53" t="e">
        <f t="shared" si="773"/>
        <v>#N/A</v>
      </c>
      <c r="OE12" s="53" t="e">
        <f t="shared" si="774"/>
        <v>#N/A</v>
      </c>
      <c r="OF12" s="53" t="e">
        <f t="shared" si="775"/>
        <v>#N/A</v>
      </c>
      <c r="OG12" s="53" t="e">
        <f t="shared" si="776"/>
        <v>#N/A</v>
      </c>
      <c r="OH12" s="53" t="e">
        <f t="shared" si="777"/>
        <v>#N/A</v>
      </c>
      <c r="OI12" s="53" t="e">
        <f t="shared" si="778"/>
        <v>#N/A</v>
      </c>
      <c r="OJ12" s="53" t="e">
        <f t="shared" si="779"/>
        <v>#N/A</v>
      </c>
      <c r="OK12" s="53" t="e">
        <f t="shared" si="780"/>
        <v>#N/A</v>
      </c>
      <c r="OL12" s="53" t="e">
        <f t="shared" si="781"/>
        <v>#N/A</v>
      </c>
      <c r="OM12" s="53" t="e">
        <f t="shared" si="782"/>
        <v>#N/A</v>
      </c>
      <c r="ON12" s="53" t="e">
        <f t="shared" si="783"/>
        <v>#N/A</v>
      </c>
      <c r="OO12" s="53" t="e">
        <f t="shared" si="784"/>
        <v>#N/A</v>
      </c>
      <c r="OP12" s="53" t="e">
        <f t="shared" si="785"/>
        <v>#N/A</v>
      </c>
      <c r="OQ12" s="53" t="e">
        <f t="shared" si="786"/>
        <v>#N/A</v>
      </c>
      <c r="OR12" s="53" t="e">
        <f t="shared" si="787"/>
        <v>#N/A</v>
      </c>
      <c r="OS12" s="53" t="e">
        <f t="shared" si="788"/>
        <v>#N/A</v>
      </c>
      <c r="OT12" s="53" t="e">
        <f t="shared" si="789"/>
        <v>#N/A</v>
      </c>
      <c r="OU12" s="53" t="e">
        <f t="shared" si="790"/>
        <v>#N/A</v>
      </c>
      <c r="OV12" s="53" t="e">
        <f t="shared" si="791"/>
        <v>#N/A</v>
      </c>
      <c r="OW12" s="53" t="e">
        <f t="shared" si="792"/>
        <v>#N/A</v>
      </c>
      <c r="OX12" s="53" t="e">
        <f t="shared" si="793"/>
        <v>#N/A</v>
      </c>
      <c r="OY12" s="53" t="e">
        <f t="shared" si="794"/>
        <v>#N/A</v>
      </c>
      <c r="OZ12" s="53" t="e">
        <f t="shared" si="795"/>
        <v>#N/A</v>
      </c>
      <c r="PA12" s="53" t="e">
        <f t="shared" si="796"/>
        <v>#N/A</v>
      </c>
      <c r="PB12" s="53" t="e">
        <f t="shared" si="797"/>
        <v>#N/A</v>
      </c>
      <c r="PC12" s="53" t="e">
        <f t="shared" si="798"/>
        <v>#N/A</v>
      </c>
      <c r="PD12" s="53" t="e">
        <f t="shared" si="799"/>
        <v>#N/A</v>
      </c>
      <c r="PE12" s="53" t="e">
        <f t="shared" si="800"/>
        <v>#N/A</v>
      </c>
      <c r="PF12" s="53" t="e">
        <f t="shared" si="801"/>
        <v>#N/A</v>
      </c>
      <c r="PG12" s="53" t="e">
        <f t="shared" si="802"/>
        <v>#N/A</v>
      </c>
      <c r="PH12" s="53" t="e">
        <f t="shared" si="803"/>
        <v>#N/A</v>
      </c>
      <c r="PI12" s="111" t="e">
        <f t="shared" ref="PI12:PR13" si="1094">MY12*$G12</f>
        <v>#N/A</v>
      </c>
      <c r="PJ12" s="111" t="e">
        <f t="shared" si="1094"/>
        <v>#N/A</v>
      </c>
      <c r="PK12" s="111" t="e">
        <f t="shared" si="1094"/>
        <v>#N/A</v>
      </c>
      <c r="PL12" s="111" t="e">
        <f t="shared" si="1094"/>
        <v>#N/A</v>
      </c>
      <c r="PM12" s="111" t="e">
        <f t="shared" si="1094"/>
        <v>#N/A</v>
      </c>
      <c r="PN12" s="111" t="e">
        <f t="shared" si="1094"/>
        <v>#N/A</v>
      </c>
      <c r="PO12" s="111" t="e">
        <f t="shared" si="1094"/>
        <v>#N/A</v>
      </c>
      <c r="PP12" s="111" t="e">
        <f t="shared" si="1094"/>
        <v>#N/A</v>
      </c>
      <c r="PQ12" s="111" t="e">
        <f t="shared" si="1094"/>
        <v>#N/A</v>
      </c>
      <c r="PR12" s="111" t="e">
        <f t="shared" si="1094"/>
        <v>#N/A</v>
      </c>
      <c r="PS12" s="111" t="e">
        <f t="shared" ref="PS12:QB13" si="1095">NI12*$G12</f>
        <v>#N/A</v>
      </c>
      <c r="PT12" s="111" t="e">
        <f t="shared" si="1095"/>
        <v>#N/A</v>
      </c>
      <c r="PU12" s="111" t="e">
        <f t="shared" si="1095"/>
        <v>#N/A</v>
      </c>
      <c r="PV12" s="111" t="e">
        <f t="shared" si="1095"/>
        <v>#N/A</v>
      </c>
      <c r="PW12" s="111" t="e">
        <f t="shared" si="1095"/>
        <v>#N/A</v>
      </c>
      <c r="PX12" s="111" t="e">
        <f t="shared" si="1095"/>
        <v>#N/A</v>
      </c>
      <c r="PY12" s="111" t="e">
        <f t="shared" si="1095"/>
        <v>#N/A</v>
      </c>
      <c r="PZ12" s="111" t="e">
        <f t="shared" si="1095"/>
        <v>#N/A</v>
      </c>
      <c r="QA12" s="111" t="e">
        <f t="shared" si="1095"/>
        <v>#N/A</v>
      </c>
      <c r="QB12" s="111" t="e">
        <f t="shared" si="1095"/>
        <v>#N/A</v>
      </c>
      <c r="QC12" s="111" t="e">
        <f t="shared" ref="QC12:QL13" si="1096">NS12*$G12</f>
        <v>#N/A</v>
      </c>
      <c r="QD12" s="111" t="e">
        <f t="shared" si="1096"/>
        <v>#N/A</v>
      </c>
      <c r="QE12" s="111" t="e">
        <f t="shared" si="1096"/>
        <v>#N/A</v>
      </c>
      <c r="QF12" s="111" t="e">
        <f t="shared" si="1096"/>
        <v>#N/A</v>
      </c>
      <c r="QG12" s="111" t="e">
        <f t="shared" si="1096"/>
        <v>#N/A</v>
      </c>
      <c r="QH12" s="111" t="e">
        <f t="shared" si="1096"/>
        <v>#N/A</v>
      </c>
      <c r="QI12" s="111" t="e">
        <f t="shared" si="1096"/>
        <v>#N/A</v>
      </c>
      <c r="QJ12" s="111" t="e">
        <f t="shared" si="1096"/>
        <v>#N/A</v>
      </c>
      <c r="QK12" s="111" t="e">
        <f t="shared" si="1096"/>
        <v>#N/A</v>
      </c>
      <c r="QL12" s="111" t="e">
        <f t="shared" si="1096"/>
        <v>#N/A</v>
      </c>
      <c r="QM12" s="111" t="e">
        <f t="shared" ref="QM12:QM13" si="1097">OC12*$G12</f>
        <v>#N/A</v>
      </c>
      <c r="QN12" s="54" t="e">
        <f t="shared" si="808"/>
        <v>#N/A</v>
      </c>
      <c r="QO12" s="53" t="e">
        <f t="shared" si="809"/>
        <v>#N/A</v>
      </c>
      <c r="QP12" s="53" t="e">
        <f t="shared" si="810"/>
        <v>#N/A</v>
      </c>
      <c r="QQ12" s="53" t="e">
        <f t="shared" si="811"/>
        <v>#N/A</v>
      </c>
      <c r="QR12" s="53" t="e">
        <f t="shared" si="812"/>
        <v>#N/A</v>
      </c>
      <c r="QS12" s="53" t="e">
        <f t="shared" si="813"/>
        <v>#N/A</v>
      </c>
      <c r="QT12" s="53" t="e">
        <f t="shared" si="814"/>
        <v>#N/A</v>
      </c>
      <c r="QU12" s="53" t="e">
        <f t="shared" si="815"/>
        <v>#N/A</v>
      </c>
      <c r="QV12" s="53" t="e">
        <f t="shared" si="816"/>
        <v>#N/A</v>
      </c>
      <c r="QW12" s="53" t="e">
        <f t="shared" si="817"/>
        <v>#N/A</v>
      </c>
      <c r="QX12" s="53" t="e">
        <f t="shared" si="818"/>
        <v>#N/A</v>
      </c>
      <c r="QY12" s="53" t="e">
        <f t="shared" si="819"/>
        <v>#N/A</v>
      </c>
      <c r="QZ12" s="53" t="e">
        <f t="shared" si="820"/>
        <v>#N/A</v>
      </c>
      <c r="RA12" s="53" t="e">
        <f t="shared" si="821"/>
        <v>#N/A</v>
      </c>
      <c r="RB12" s="53" t="e">
        <f t="shared" si="822"/>
        <v>#N/A</v>
      </c>
      <c r="RC12" s="53" t="e">
        <f t="shared" si="823"/>
        <v>#N/A</v>
      </c>
      <c r="RD12" s="53" t="e">
        <f t="shared" si="824"/>
        <v>#N/A</v>
      </c>
      <c r="RE12" s="53" t="e">
        <f t="shared" si="825"/>
        <v>#N/A</v>
      </c>
      <c r="RF12" s="53" t="e">
        <f t="shared" si="826"/>
        <v>#N/A</v>
      </c>
      <c r="RG12" s="53" t="e">
        <f t="shared" si="827"/>
        <v>#N/A</v>
      </c>
      <c r="RH12" s="53" t="e">
        <f t="shared" si="828"/>
        <v>#N/A</v>
      </c>
      <c r="RI12" s="53" t="e">
        <f t="shared" si="829"/>
        <v>#N/A</v>
      </c>
      <c r="RJ12" s="53" t="e">
        <f t="shared" si="830"/>
        <v>#N/A</v>
      </c>
      <c r="RK12" s="53" t="e">
        <f t="shared" si="831"/>
        <v>#N/A</v>
      </c>
      <c r="RL12" s="53" t="e">
        <f t="shared" si="832"/>
        <v>#N/A</v>
      </c>
      <c r="RM12" s="53" t="e">
        <f t="shared" si="833"/>
        <v>#N/A</v>
      </c>
      <c r="RN12" s="53" t="e">
        <f t="shared" si="834"/>
        <v>#N/A</v>
      </c>
      <c r="RO12" s="53" t="e">
        <f t="shared" si="835"/>
        <v>#N/A</v>
      </c>
      <c r="RP12" s="53" t="e">
        <f t="shared" si="836"/>
        <v>#N/A</v>
      </c>
      <c r="RQ12" s="53" t="e">
        <f t="shared" si="837"/>
        <v>#N/A</v>
      </c>
      <c r="RR12" s="53" t="e">
        <f t="shared" si="838"/>
        <v>#N/A</v>
      </c>
      <c r="RS12" s="111" t="e">
        <f t="shared" si="839"/>
        <v>#N/A</v>
      </c>
      <c r="RT12" s="111" t="e">
        <f t="shared" si="840"/>
        <v>#N/A</v>
      </c>
      <c r="RU12" s="111" t="e">
        <f t="shared" si="841"/>
        <v>#N/A</v>
      </c>
      <c r="RV12" s="111" t="e">
        <f t="shared" si="842"/>
        <v>#N/A</v>
      </c>
      <c r="RW12" s="111" t="e">
        <f t="shared" si="843"/>
        <v>#N/A</v>
      </c>
      <c r="RX12" s="111" t="e">
        <f t="shared" si="844"/>
        <v>#N/A</v>
      </c>
      <c r="RY12" s="111" t="e">
        <f t="shared" si="845"/>
        <v>#N/A</v>
      </c>
      <c r="RZ12" s="111" t="e">
        <f t="shared" si="846"/>
        <v>#N/A</v>
      </c>
      <c r="SA12" s="111" t="e">
        <f t="shared" si="847"/>
        <v>#N/A</v>
      </c>
      <c r="SB12" s="111" t="e">
        <f t="shared" si="848"/>
        <v>#N/A</v>
      </c>
      <c r="SC12" s="111" t="e">
        <f t="shared" si="849"/>
        <v>#N/A</v>
      </c>
      <c r="SD12" s="111" t="e">
        <f t="shared" si="850"/>
        <v>#N/A</v>
      </c>
      <c r="SE12" s="111" t="e">
        <f t="shared" si="851"/>
        <v>#N/A</v>
      </c>
      <c r="SF12" s="111" t="e">
        <f t="shared" si="852"/>
        <v>#N/A</v>
      </c>
      <c r="SG12" s="111" t="e">
        <f t="shared" si="853"/>
        <v>#N/A</v>
      </c>
      <c r="SH12" s="111" t="e">
        <f t="shared" si="854"/>
        <v>#N/A</v>
      </c>
      <c r="SI12" s="111" t="e">
        <f t="shared" si="855"/>
        <v>#N/A</v>
      </c>
      <c r="SJ12" s="111" t="e">
        <f t="shared" si="856"/>
        <v>#N/A</v>
      </c>
      <c r="SK12" s="111" t="e">
        <f t="shared" si="857"/>
        <v>#N/A</v>
      </c>
      <c r="SL12" s="111" t="e">
        <f t="shared" si="858"/>
        <v>#N/A</v>
      </c>
      <c r="SM12" s="111" t="e">
        <f t="shared" si="859"/>
        <v>#N/A</v>
      </c>
      <c r="SN12" s="111" t="e">
        <f t="shared" si="860"/>
        <v>#N/A</v>
      </c>
      <c r="SO12" s="111" t="e">
        <f t="shared" si="861"/>
        <v>#N/A</v>
      </c>
      <c r="SP12" s="111" t="e">
        <f t="shared" si="862"/>
        <v>#N/A</v>
      </c>
      <c r="SQ12" s="111" t="e">
        <f t="shared" si="863"/>
        <v>#N/A</v>
      </c>
      <c r="SR12" s="111" t="e">
        <f t="shared" si="864"/>
        <v>#N/A</v>
      </c>
      <c r="SS12" s="111" t="e">
        <f t="shared" si="865"/>
        <v>#N/A</v>
      </c>
      <c r="ST12" s="111" t="e">
        <f t="shared" si="866"/>
        <v>#N/A</v>
      </c>
      <c r="SU12" s="111" t="e">
        <f t="shared" si="867"/>
        <v>#N/A</v>
      </c>
      <c r="SV12" s="111" t="e">
        <f t="shared" si="868"/>
        <v>#N/A</v>
      </c>
      <c r="SW12" s="111" t="e">
        <f t="shared" si="869"/>
        <v>#N/A</v>
      </c>
      <c r="SX12" s="111" t="e">
        <f t="shared" si="870"/>
        <v>#N/A</v>
      </c>
      <c r="SY12" s="111" t="e">
        <f t="shared" si="871"/>
        <v>#N/A</v>
      </c>
      <c r="SZ12" s="111" t="e">
        <f t="shared" si="872"/>
        <v>#N/A</v>
      </c>
      <c r="TA12" s="111" t="e">
        <f t="shared" si="873"/>
        <v>#N/A</v>
      </c>
      <c r="TB12" s="111" t="e">
        <f t="shared" si="874"/>
        <v>#N/A</v>
      </c>
      <c r="TC12" s="111" t="e">
        <f t="shared" si="875"/>
        <v>#N/A</v>
      </c>
      <c r="TD12" s="111" t="e">
        <f t="shared" si="876"/>
        <v>#N/A</v>
      </c>
      <c r="TE12" s="111" t="e">
        <f t="shared" si="877"/>
        <v>#N/A</v>
      </c>
      <c r="TF12" s="111" t="e">
        <f t="shared" si="878"/>
        <v>#N/A</v>
      </c>
      <c r="TG12" s="111" t="e">
        <f t="shared" si="879"/>
        <v>#N/A</v>
      </c>
      <c r="TH12" s="111" t="e">
        <f t="shared" si="880"/>
        <v>#N/A</v>
      </c>
      <c r="TI12" s="111" t="e">
        <f t="shared" si="881"/>
        <v>#N/A</v>
      </c>
      <c r="TJ12" s="111" t="e">
        <f t="shared" si="882"/>
        <v>#N/A</v>
      </c>
      <c r="TK12" s="111" t="e">
        <f t="shared" si="883"/>
        <v>#N/A</v>
      </c>
      <c r="TL12" s="111" t="e">
        <f t="shared" si="884"/>
        <v>#N/A</v>
      </c>
      <c r="TM12" s="111" t="e">
        <f t="shared" si="885"/>
        <v>#N/A</v>
      </c>
      <c r="TN12" s="111" t="e">
        <f t="shared" si="886"/>
        <v>#N/A</v>
      </c>
      <c r="TO12" s="111" t="e">
        <f t="shared" si="887"/>
        <v>#N/A</v>
      </c>
      <c r="TP12" s="111" t="e">
        <f t="shared" si="888"/>
        <v>#N/A</v>
      </c>
      <c r="TQ12" s="111" t="e">
        <f t="shared" si="889"/>
        <v>#N/A</v>
      </c>
      <c r="TR12" s="111" t="e">
        <f t="shared" si="890"/>
        <v>#N/A</v>
      </c>
      <c r="TS12" s="111" t="e">
        <f t="shared" si="891"/>
        <v>#N/A</v>
      </c>
      <c r="TT12" s="111" t="e">
        <f t="shared" si="892"/>
        <v>#N/A</v>
      </c>
      <c r="TU12" s="111" t="e">
        <f t="shared" si="893"/>
        <v>#N/A</v>
      </c>
      <c r="TV12" s="111" t="e">
        <f t="shared" si="894"/>
        <v>#N/A</v>
      </c>
      <c r="TW12" s="111" t="e">
        <f t="shared" si="895"/>
        <v>#N/A</v>
      </c>
      <c r="TX12" s="111" t="e">
        <f t="shared" si="896"/>
        <v>#N/A</v>
      </c>
      <c r="TY12" s="111" t="e">
        <f t="shared" si="897"/>
        <v>#N/A</v>
      </c>
      <c r="TZ12" s="111" t="e">
        <f t="shared" si="898"/>
        <v>#N/A</v>
      </c>
      <c r="UA12" s="111" t="e">
        <f t="shared" si="899"/>
        <v>#N/A</v>
      </c>
      <c r="UB12" s="111" t="e">
        <f t="shared" si="900"/>
        <v>#N/A</v>
      </c>
      <c r="UC12" s="112">
        <f t="shared" si="901"/>
        <v>440.4259134973405</v>
      </c>
      <c r="UD12" s="112">
        <f t="shared" si="902"/>
        <v>871.13208269680854</v>
      </c>
      <c r="UE12" s="112">
        <f t="shared" si="903"/>
        <v>1175.1778340146279</v>
      </c>
      <c r="UF12" s="112">
        <f t="shared" si="904"/>
        <v>1510.2052702819151</v>
      </c>
      <c r="UG12" s="112">
        <f t="shared" si="905"/>
        <v>1893.8314280385639</v>
      </c>
      <c r="UH12" s="112">
        <f t="shared" si="906"/>
        <v>2324.537597238032</v>
      </c>
      <c r="UI12" s="112">
        <f t="shared" si="907"/>
        <v>2738.5379559255321</v>
      </c>
      <c r="UJ12" s="112">
        <f t="shared" si="908"/>
        <v>3151.0196045664893</v>
      </c>
      <c r="UK12" s="112">
        <f t="shared" si="909"/>
        <v>3567.1461573191491</v>
      </c>
      <c r="UL12" s="112">
        <f t="shared" si="910"/>
        <v>3999.978520583777</v>
      </c>
      <c r="UM12" s="112">
        <f t="shared" si="911"/>
        <v>4398.1842947872346</v>
      </c>
      <c r="UN12" s="112">
        <f t="shared" si="912"/>
        <v>4734.7304411010646</v>
      </c>
      <c r="UO12" s="112">
        <f t="shared" si="913"/>
        <v>5118.9640828763304</v>
      </c>
      <c r="UP12" s="112">
        <f t="shared" si="914"/>
        <v>5386.5607930771293</v>
      </c>
      <c r="UQ12" s="112">
        <f t="shared" si="915"/>
        <v>5813.622058164895</v>
      </c>
      <c r="UR12" s="112">
        <f t="shared" si="916"/>
        <v>6283.2072045558525</v>
      </c>
      <c r="US12" s="112">
        <f t="shared" si="917"/>
        <v>6793.1900381848427</v>
      </c>
      <c r="UT12" s="112">
        <f t="shared" si="918"/>
        <v>7311.6776480744702</v>
      </c>
      <c r="UU12" s="112">
        <f t="shared" si="919"/>
        <v>7741.7763332553195</v>
      </c>
      <c r="UV12" s="112">
        <f t="shared" si="920"/>
        <v>8156.384175961437</v>
      </c>
      <c r="UW12" s="112">
        <f t="shared" si="921"/>
        <v>8614.7308680079805</v>
      </c>
      <c r="UX12" s="112">
        <f t="shared" si="922"/>
        <v>9110.4378271994701</v>
      </c>
      <c r="UY12" s="112">
        <f t="shared" si="923"/>
        <v>9637.1264713404271</v>
      </c>
      <c r="UZ12" s="112">
        <f t="shared" si="924"/>
        <v>10205.731512765959</v>
      </c>
      <c r="VA12" s="112">
        <f t="shared" si="925"/>
        <v>10757.630743679523</v>
      </c>
      <c r="VB12" s="112">
        <f t="shared" si="926"/>
        <v>11335.955529402927</v>
      </c>
      <c r="VC12" s="112">
        <f t="shared" si="927"/>
        <v>11943.439548019949</v>
      </c>
      <c r="VD12" s="112">
        <f t="shared" si="928"/>
        <v>12596.788610042555</v>
      </c>
      <c r="VE12" s="112">
        <f t="shared" si="929"/>
        <v>13167.823587542554</v>
      </c>
      <c r="VF12" s="112">
        <f t="shared" si="930"/>
        <v>13683.881261357716</v>
      </c>
      <c r="VG12" s="112">
        <f t="shared" si="931"/>
        <v>13683.881261357716</v>
      </c>
      <c r="VH12" s="111" t="e">
        <f t="shared" si="932"/>
        <v>#N/A</v>
      </c>
      <c r="VI12" s="111" t="e">
        <f t="shared" si="933"/>
        <v>#N/A</v>
      </c>
      <c r="VJ12" s="111" t="e">
        <f t="shared" si="934"/>
        <v>#N/A</v>
      </c>
      <c r="VK12" s="111" t="e">
        <f t="shared" si="935"/>
        <v>#N/A</v>
      </c>
      <c r="VL12" s="111" t="e">
        <f t="shared" si="936"/>
        <v>#N/A</v>
      </c>
      <c r="VM12" s="111" t="e">
        <f t="shared" si="937"/>
        <v>#N/A</v>
      </c>
      <c r="VN12" s="111" t="e">
        <f t="shared" si="938"/>
        <v>#N/A</v>
      </c>
      <c r="VO12" s="111" t="e">
        <f t="shared" si="939"/>
        <v>#N/A</v>
      </c>
      <c r="VP12" s="111" t="e">
        <f t="shared" si="940"/>
        <v>#N/A</v>
      </c>
      <c r="VQ12" s="111" t="e">
        <f t="shared" si="941"/>
        <v>#N/A</v>
      </c>
      <c r="VR12" s="111" t="e">
        <f t="shared" si="942"/>
        <v>#N/A</v>
      </c>
      <c r="VS12" s="111" t="e">
        <f t="shared" si="943"/>
        <v>#N/A</v>
      </c>
      <c r="VT12" s="111" t="e">
        <f t="shared" si="944"/>
        <v>#N/A</v>
      </c>
      <c r="VU12" s="111" t="e">
        <f t="shared" si="945"/>
        <v>#N/A</v>
      </c>
      <c r="VV12" s="111" t="e">
        <f t="shared" si="946"/>
        <v>#N/A</v>
      </c>
      <c r="VW12" s="111" t="e">
        <f t="shared" si="947"/>
        <v>#N/A</v>
      </c>
      <c r="VX12" s="111" t="e">
        <f t="shared" si="948"/>
        <v>#N/A</v>
      </c>
      <c r="VY12" s="111" t="e">
        <f t="shared" si="949"/>
        <v>#N/A</v>
      </c>
      <c r="VZ12" s="111" t="e">
        <f t="shared" si="950"/>
        <v>#N/A</v>
      </c>
      <c r="WA12" s="111" t="e">
        <f t="shared" si="951"/>
        <v>#N/A</v>
      </c>
      <c r="WB12" s="111" t="e">
        <f t="shared" si="952"/>
        <v>#N/A</v>
      </c>
      <c r="WC12" s="111" t="e">
        <f t="shared" si="953"/>
        <v>#N/A</v>
      </c>
      <c r="WD12" s="111" t="e">
        <f t="shared" si="954"/>
        <v>#N/A</v>
      </c>
      <c r="WE12" s="111" t="e">
        <f t="shared" si="955"/>
        <v>#N/A</v>
      </c>
      <c r="WF12" s="111" t="e">
        <f t="shared" si="956"/>
        <v>#N/A</v>
      </c>
      <c r="WG12" s="111" t="e">
        <f t="shared" si="957"/>
        <v>#N/A</v>
      </c>
      <c r="WH12" s="111" t="e">
        <f t="shared" si="958"/>
        <v>#N/A</v>
      </c>
      <c r="WI12" s="111" t="e">
        <f t="shared" si="959"/>
        <v>#N/A</v>
      </c>
      <c r="WJ12" s="111" t="e">
        <f t="shared" si="960"/>
        <v>#N/A</v>
      </c>
      <c r="WK12" s="111" t="e">
        <f t="shared" si="961"/>
        <v>#N/A</v>
      </c>
      <c r="WL12" s="111" t="e">
        <f t="shared" si="962"/>
        <v>#N/A</v>
      </c>
      <c r="WM12" s="111" t="e">
        <f t="shared" si="963"/>
        <v>#N/A</v>
      </c>
      <c r="WN12" s="111" t="e">
        <f t="shared" si="964"/>
        <v>#N/A</v>
      </c>
      <c r="WO12" s="111" t="e">
        <f t="shared" si="965"/>
        <v>#N/A</v>
      </c>
      <c r="WP12" s="111" t="e">
        <f t="shared" si="966"/>
        <v>#N/A</v>
      </c>
      <c r="WQ12" s="111" t="e">
        <f t="shared" si="967"/>
        <v>#N/A</v>
      </c>
      <c r="WR12" s="111" t="e">
        <f t="shared" si="968"/>
        <v>#N/A</v>
      </c>
      <c r="WS12" s="111" t="e">
        <f t="shared" si="969"/>
        <v>#N/A</v>
      </c>
      <c r="WT12" s="111" t="e">
        <f t="shared" si="970"/>
        <v>#N/A</v>
      </c>
      <c r="WU12" s="111" t="e">
        <f t="shared" si="971"/>
        <v>#N/A</v>
      </c>
      <c r="WV12" s="111" t="e">
        <f t="shared" si="972"/>
        <v>#N/A</v>
      </c>
      <c r="WW12" s="111" t="e">
        <f t="shared" si="973"/>
        <v>#N/A</v>
      </c>
      <c r="WX12" s="111" t="e">
        <f t="shared" si="974"/>
        <v>#N/A</v>
      </c>
      <c r="WY12" s="111" t="e">
        <f t="shared" si="975"/>
        <v>#N/A</v>
      </c>
      <c r="WZ12" s="111" t="e">
        <f t="shared" si="976"/>
        <v>#N/A</v>
      </c>
      <c r="XA12" s="111" t="e">
        <f t="shared" si="977"/>
        <v>#N/A</v>
      </c>
      <c r="XB12" s="111" t="e">
        <f t="shared" si="978"/>
        <v>#N/A</v>
      </c>
      <c r="XC12" s="111" t="e">
        <f t="shared" si="979"/>
        <v>#N/A</v>
      </c>
      <c r="XD12" s="111" t="e">
        <f t="shared" si="980"/>
        <v>#N/A</v>
      </c>
      <c r="XE12" s="111" t="e">
        <f t="shared" si="981"/>
        <v>#N/A</v>
      </c>
      <c r="XF12" s="111" t="e">
        <f t="shared" si="982"/>
        <v>#N/A</v>
      </c>
      <c r="XG12" s="111" t="e">
        <f t="shared" si="983"/>
        <v>#N/A</v>
      </c>
      <c r="XH12" s="111" t="e">
        <f t="shared" si="984"/>
        <v>#N/A</v>
      </c>
      <c r="XI12" s="111" t="e">
        <f t="shared" si="985"/>
        <v>#N/A</v>
      </c>
      <c r="XJ12" s="111" t="e">
        <f t="shared" si="986"/>
        <v>#N/A</v>
      </c>
      <c r="XK12" s="111" t="e">
        <f t="shared" si="987"/>
        <v>#N/A</v>
      </c>
      <c r="XL12" s="111" t="e">
        <f t="shared" si="988"/>
        <v>#N/A</v>
      </c>
      <c r="XM12" s="111" t="e">
        <f t="shared" si="989"/>
        <v>#N/A</v>
      </c>
      <c r="XN12" s="111" t="e">
        <f t="shared" si="990"/>
        <v>#N/A</v>
      </c>
      <c r="XO12" s="111" t="e">
        <f t="shared" si="991"/>
        <v>#N/A</v>
      </c>
      <c r="XP12" s="111" t="e">
        <f t="shared" si="992"/>
        <v>#N/A</v>
      </c>
      <c r="XQ12" s="111" t="e">
        <f t="shared" si="993"/>
        <v>#N/A</v>
      </c>
      <c r="XR12" s="111" t="e">
        <f t="shared" si="994"/>
        <v>#N/A</v>
      </c>
      <c r="XS12" s="111" t="e">
        <f t="shared" si="995"/>
        <v>#N/A</v>
      </c>
      <c r="XT12" s="111" t="e">
        <f t="shared" si="996"/>
        <v>#N/A</v>
      </c>
      <c r="XU12" s="111" t="e">
        <f t="shared" si="997"/>
        <v>#N/A</v>
      </c>
      <c r="XV12" s="111" t="e">
        <f t="shared" si="998"/>
        <v>#N/A</v>
      </c>
      <c r="XW12" s="111" t="e">
        <f t="shared" si="999"/>
        <v>#N/A</v>
      </c>
      <c r="XX12" s="111" t="e">
        <f t="shared" si="1000"/>
        <v>#N/A</v>
      </c>
      <c r="XY12" s="111" t="e">
        <f t="shared" si="1001"/>
        <v>#N/A</v>
      </c>
      <c r="XZ12" s="111" t="e">
        <f t="shared" si="1002"/>
        <v>#N/A</v>
      </c>
      <c r="YA12" s="111" t="e">
        <f t="shared" si="1003"/>
        <v>#N/A</v>
      </c>
      <c r="YB12" s="111" t="e">
        <f t="shared" si="1004"/>
        <v>#N/A</v>
      </c>
      <c r="YC12" s="111" t="e">
        <f t="shared" si="1005"/>
        <v>#N/A</v>
      </c>
      <c r="YD12" s="111" t="e">
        <f t="shared" si="1006"/>
        <v>#N/A</v>
      </c>
      <c r="YE12" s="111" t="e">
        <f t="shared" si="1007"/>
        <v>#N/A</v>
      </c>
      <c r="YF12" s="111" t="e">
        <f t="shared" si="1008"/>
        <v>#N/A</v>
      </c>
      <c r="YG12" s="111" t="e">
        <f t="shared" si="1009"/>
        <v>#N/A</v>
      </c>
      <c r="YH12" s="111" t="e">
        <f t="shared" si="1010"/>
        <v>#N/A</v>
      </c>
      <c r="YI12" s="111" t="e">
        <f t="shared" si="1011"/>
        <v>#N/A</v>
      </c>
      <c r="YJ12" s="111" t="e">
        <f t="shared" si="1012"/>
        <v>#N/A</v>
      </c>
      <c r="YK12" s="111" t="e">
        <f t="shared" si="1013"/>
        <v>#N/A</v>
      </c>
      <c r="YL12" s="111" t="e">
        <f t="shared" si="1014"/>
        <v>#N/A</v>
      </c>
      <c r="YM12" s="111" t="e">
        <f t="shared" si="1015"/>
        <v>#N/A</v>
      </c>
      <c r="YN12" s="111" t="e">
        <f t="shared" si="1016"/>
        <v>#N/A</v>
      </c>
      <c r="YO12" s="111" t="e">
        <f t="shared" si="1017"/>
        <v>#N/A</v>
      </c>
      <c r="YP12" s="111" t="e">
        <f t="shared" si="1018"/>
        <v>#N/A</v>
      </c>
      <c r="YQ12" s="111" t="e">
        <f t="shared" si="1019"/>
        <v>#N/A</v>
      </c>
      <c r="YR12" s="111" t="e">
        <f t="shared" si="1020"/>
        <v>#N/A</v>
      </c>
      <c r="YS12" s="111" t="e">
        <f t="shared" si="1021"/>
        <v>#N/A</v>
      </c>
      <c r="YT12" s="111" t="e">
        <f t="shared" si="1022"/>
        <v>#N/A</v>
      </c>
      <c r="YU12" s="111" t="e">
        <f t="shared" si="1023"/>
        <v>#N/A</v>
      </c>
      <c r="YV12" s="111" t="e">
        <f t="shared" si="1024"/>
        <v>#N/A</v>
      </c>
      <c r="YW12" s="111" t="e">
        <f t="shared" si="1025"/>
        <v>#N/A</v>
      </c>
      <c r="YX12" s="111" t="e">
        <f t="shared" si="1026"/>
        <v>#N/A</v>
      </c>
      <c r="YY12" s="111" t="e">
        <f t="shared" si="1027"/>
        <v>#N/A</v>
      </c>
      <c r="YZ12" s="111" t="e">
        <f t="shared" si="1028"/>
        <v>#N/A</v>
      </c>
      <c r="ZA12" s="111" t="e">
        <f t="shared" si="1029"/>
        <v>#N/A</v>
      </c>
      <c r="ZB12" s="111" t="e">
        <f t="shared" si="1030"/>
        <v>#N/A</v>
      </c>
      <c r="ZC12" s="111" t="e">
        <f t="shared" si="1031"/>
        <v>#N/A</v>
      </c>
      <c r="ZD12" s="111" t="e">
        <f t="shared" si="1032"/>
        <v>#N/A</v>
      </c>
      <c r="ZE12" s="111" t="e">
        <f t="shared" si="1033"/>
        <v>#N/A</v>
      </c>
      <c r="ZF12" s="111" t="e">
        <f t="shared" si="1034"/>
        <v>#N/A</v>
      </c>
      <c r="ZG12" s="111" t="e">
        <f t="shared" si="1035"/>
        <v>#N/A</v>
      </c>
      <c r="ZH12" s="111" t="e">
        <f t="shared" si="1036"/>
        <v>#N/A</v>
      </c>
      <c r="ZI12" s="111" t="e">
        <f t="shared" si="1037"/>
        <v>#N/A</v>
      </c>
      <c r="ZJ12" s="111" t="e">
        <f t="shared" si="1038"/>
        <v>#N/A</v>
      </c>
      <c r="ZK12" s="111" t="e">
        <f t="shared" si="1039"/>
        <v>#N/A</v>
      </c>
      <c r="ZL12" s="111" t="e">
        <f t="shared" si="1040"/>
        <v>#N/A</v>
      </c>
      <c r="ZM12" s="111" t="e">
        <f t="shared" si="1041"/>
        <v>#N/A</v>
      </c>
      <c r="ZN12" s="111" t="e">
        <f t="shared" si="1042"/>
        <v>#N/A</v>
      </c>
      <c r="ZO12" s="111" t="e">
        <f t="shared" si="1043"/>
        <v>#N/A</v>
      </c>
      <c r="ZP12" s="111" t="e">
        <f t="shared" si="1044"/>
        <v>#N/A</v>
      </c>
      <c r="ZQ12" s="111" t="e">
        <f t="shared" si="1045"/>
        <v>#N/A</v>
      </c>
      <c r="ZR12" s="111" t="e">
        <f t="shared" si="1046"/>
        <v>#N/A</v>
      </c>
      <c r="ZS12" s="111" t="e">
        <f t="shared" si="1047"/>
        <v>#N/A</v>
      </c>
      <c r="ZT12" s="111" t="e">
        <f t="shared" si="1048"/>
        <v>#N/A</v>
      </c>
      <c r="ZU12" s="111" t="e">
        <f t="shared" si="1049"/>
        <v>#N/A</v>
      </c>
      <c r="ZV12" s="111" t="e">
        <f t="shared" si="1050"/>
        <v>#N/A</v>
      </c>
      <c r="ZW12" s="111" t="e">
        <f t="shared" si="1051"/>
        <v>#N/A</v>
      </c>
      <c r="ZX12" s="111" t="e">
        <f t="shared" si="1052"/>
        <v>#N/A</v>
      </c>
      <c r="ZY12" s="111" t="e">
        <f t="shared" si="1053"/>
        <v>#N/A</v>
      </c>
      <c r="ZZ12" s="111" t="e">
        <f t="shared" si="1054"/>
        <v>#N/A</v>
      </c>
      <c r="AAA12" s="111" t="e">
        <f t="shared" si="1055"/>
        <v>#N/A</v>
      </c>
      <c r="AAB12" s="111" t="e">
        <f t="shared" si="1056"/>
        <v>#N/A</v>
      </c>
      <c r="AAC12" s="111" t="e">
        <f t="shared" si="1057"/>
        <v>#N/A</v>
      </c>
      <c r="AAD12" s="111" t="e">
        <f t="shared" si="1058"/>
        <v>#N/A</v>
      </c>
      <c r="AAE12" s="111" t="e">
        <f t="shared" si="1059"/>
        <v>#N/A</v>
      </c>
      <c r="AAF12" s="111" t="e">
        <f t="shared" si="1060"/>
        <v>#N/A</v>
      </c>
      <c r="AAG12" s="111" t="e">
        <f t="shared" si="1061"/>
        <v>#N/A</v>
      </c>
      <c r="AAH12" s="111" t="e">
        <f t="shared" si="1062"/>
        <v>#N/A</v>
      </c>
      <c r="AAI12" s="111" t="e">
        <f t="shared" si="1063"/>
        <v>#N/A</v>
      </c>
      <c r="AAJ12" s="111" t="e">
        <f t="shared" si="1064"/>
        <v>#N/A</v>
      </c>
      <c r="AAK12" s="111" t="e">
        <f t="shared" si="1065"/>
        <v>#N/A</v>
      </c>
      <c r="AAL12" s="111" t="e">
        <f t="shared" si="1066"/>
        <v>#N/A</v>
      </c>
      <c r="AAM12" s="111" t="e">
        <f t="shared" si="1067"/>
        <v>#N/A</v>
      </c>
      <c r="AAN12" s="111" t="e">
        <f t="shared" si="1068"/>
        <v>#N/A</v>
      </c>
      <c r="AAO12" s="111" t="e">
        <f t="shared" si="1069"/>
        <v>#N/A</v>
      </c>
      <c r="AAP12" s="111" t="e">
        <f t="shared" si="1070"/>
        <v>#N/A</v>
      </c>
      <c r="AAQ12" s="111" t="e">
        <f t="shared" si="1071"/>
        <v>#N/A</v>
      </c>
      <c r="AAR12" s="111" t="e">
        <f t="shared" si="1072"/>
        <v>#N/A</v>
      </c>
      <c r="AAS12" s="111" t="e">
        <f t="shared" si="1073"/>
        <v>#N/A</v>
      </c>
      <c r="AAT12" s="111" t="e">
        <f t="shared" si="1074"/>
        <v>#N/A</v>
      </c>
      <c r="AAU12" s="111" t="e">
        <f t="shared" si="1075"/>
        <v>#N/A</v>
      </c>
      <c r="AAV12" s="111" t="e">
        <f t="shared" si="1076"/>
        <v>#N/A</v>
      </c>
      <c r="AAW12" s="111" t="e">
        <f t="shared" si="1077"/>
        <v>#N/A</v>
      </c>
      <c r="AAX12" s="111" t="e">
        <f t="shared" si="1078"/>
        <v>#N/A</v>
      </c>
      <c r="AAY12" s="111" t="e">
        <f t="shared" si="1079"/>
        <v>#N/A</v>
      </c>
      <c r="AAZ12" s="111" t="e">
        <f t="shared" si="1080"/>
        <v>#N/A</v>
      </c>
      <c r="ABA12" s="111" t="e">
        <f t="shared" si="1081"/>
        <v>#N/A</v>
      </c>
      <c r="ABB12" s="111" t="e">
        <f t="shared" si="1082"/>
        <v>#N/A</v>
      </c>
      <c r="ABC12" s="111" t="e">
        <f t="shared" si="1083"/>
        <v>#N/A</v>
      </c>
      <c r="ABD12" s="111" t="e">
        <f t="shared" si="1084"/>
        <v>#N/A</v>
      </c>
      <c r="ABE12" s="111" t="e">
        <f t="shared" si="1085"/>
        <v>#N/A</v>
      </c>
      <c r="ABF12" s="111" t="e">
        <f t="shared" si="1086"/>
        <v>#N/A</v>
      </c>
    </row>
    <row r="13" spans="1:734" ht="60" hidden="1" customHeight="1">
      <c r="A13" s="92">
        <v>10</v>
      </c>
      <c r="B13" s="59" t="s">
        <v>14</v>
      </c>
      <c r="C13" s="100" t="s">
        <v>17</v>
      </c>
      <c r="D13" s="101" t="s">
        <v>114</v>
      </c>
      <c r="E13" s="59">
        <v>3114005914</v>
      </c>
      <c r="F13" s="46" t="s">
        <v>14</v>
      </c>
      <c r="G13" s="47">
        <v>0.9</v>
      </c>
      <c r="H13" s="48">
        <v>3826.03</v>
      </c>
      <c r="I13" s="48">
        <v>20</v>
      </c>
      <c r="J13" s="49">
        <v>1.2</v>
      </c>
      <c r="K13" s="50">
        <v>30</v>
      </c>
      <c r="L13" s="49">
        <v>16.18</v>
      </c>
      <c r="M13" s="49">
        <v>43.69</v>
      </c>
      <c r="N13" s="49">
        <v>0</v>
      </c>
      <c r="O13" s="49">
        <f t="shared" si="550"/>
        <v>0.53933333333333333</v>
      </c>
      <c r="P13" s="49">
        <f t="shared" si="551"/>
        <v>1.4563333333333333</v>
      </c>
      <c r="Q13" s="49">
        <f t="shared" si="552"/>
        <v>0</v>
      </c>
      <c r="R13" s="51">
        <v>30</v>
      </c>
      <c r="S13" s="52">
        <f t="shared" si="553"/>
        <v>16.18</v>
      </c>
      <c r="T13" s="52">
        <f t="shared" si="554"/>
        <v>43.69</v>
      </c>
      <c r="U13" s="52">
        <f t="shared" si="555"/>
        <v>0</v>
      </c>
      <c r="V13" s="130">
        <f>$O13*($I13-(метеостанция!B$13))/($I13-$J13)</f>
        <v>0.5199689716312057</v>
      </c>
      <c r="W13" s="130">
        <f>$O13*($I13-(метеостанция!C$13))/($I13-$J13)</f>
        <v>0.5084937943262412</v>
      </c>
      <c r="X13" s="130">
        <f>$O13*($I13-(метеостанция!D$13))/($I13-$J13)</f>
        <v>0.35895789007092194</v>
      </c>
      <c r="Y13" s="130">
        <f>$O13*($I13-(метеостанция!E$13))/($I13-$J13)</f>
        <v>0.39553501773049649</v>
      </c>
      <c r="Z13" s="130">
        <f>$O13*($I13-(метеостанция!F$13))/($I13-$J13)</f>
        <v>0.45291090425531916</v>
      </c>
      <c r="AA13" s="130">
        <f>$O13*($I13-(метеостанция!G$13))/($I13-$J13)</f>
        <v>0.5084937943262412</v>
      </c>
      <c r="AB13" s="130">
        <f>$O13*($I13-(метеостанция!H$13))/($I13-$J13)</f>
        <v>0.48877083333333332</v>
      </c>
      <c r="AC13" s="130">
        <f>$O13*($I13-(метеостанция!I$13))/($I13-$J13)</f>
        <v>0.48697783687943264</v>
      </c>
      <c r="AD13" s="130">
        <f>$O13*($I13-(метеостанция!J$13))/($I13-$J13)</f>
        <v>0.49128102836879428</v>
      </c>
      <c r="AE13" s="130">
        <f>$O13*($I13-(метеостанция!K$13))/($I13-$J13)</f>
        <v>0.5110039893617021</v>
      </c>
      <c r="AF13" s="130">
        <f>$O13*($I13-(метеостанция!L$13))/($I13-$J13)</f>
        <v>0.47012367021276591</v>
      </c>
      <c r="AG13" s="130">
        <f>$O13*($I13-(метеостанция!M$13))/($I13-$J13)</f>
        <v>0.39732801418439717</v>
      </c>
      <c r="AH13" s="130">
        <f>$O13*($I13-(метеостанция!N$13))/($I13-$J13)</f>
        <v>0.45362810283687943</v>
      </c>
      <c r="AI13" s="130">
        <f>$O13*($I13-(метеостанция!O$13))/($I13-$J13)</f>
        <v>0.31592597517730497</v>
      </c>
      <c r="AJ13" s="130">
        <f>$O13*($I13-(метеостанция!P$13))/($I13-$J13)</f>
        <v>0.50419060283687933</v>
      </c>
      <c r="AK13" s="130">
        <f>$O13*($I13-(метеостанция!Q$13))/($I13-$J13)</f>
        <v>0.5543945035460992</v>
      </c>
      <c r="AL13" s="130">
        <f>$O13*($I13-(метеостанция!R$13))/($I13-$J13)</f>
        <v>0.60208820921985817</v>
      </c>
      <c r="AM13" s="130">
        <f>$O13*($I13-(метеостанция!S$13))/($I13-$J13)</f>
        <v>0.61212898936170212</v>
      </c>
      <c r="AN13" s="130">
        <f>$O13*($I13-(метеостанция!T$13))/($I13-$J13)</f>
        <v>0.50777659574468081</v>
      </c>
      <c r="AO13" s="130">
        <f>$O13*($I13-(метеостанция!U$13))/($I13-$J13)</f>
        <v>0.4894880319148936</v>
      </c>
      <c r="AP13" s="130">
        <f>$O13*($I13-(метеостанция!V$13))/($I13-$J13)</f>
        <v>0.54112632978723407</v>
      </c>
      <c r="AQ13" s="130">
        <f>$O13*($I13-(метеостанция!W$13))/($I13-$J13)</f>
        <v>0.58523404255319145</v>
      </c>
      <c r="AR13" s="130">
        <f>$O13*($I13-(метеостанция!X$13))/($I13-$J13)</f>
        <v>0.621811170212766</v>
      </c>
      <c r="AS13" s="130">
        <f>$O13*($I13-(метеостанция!Y$13))/($I13-$J13)</f>
        <v>0.67129787234042548</v>
      </c>
      <c r="AT13" s="130">
        <f>$O13*($I13-(метеостанция!Z$13))/($I13-$J13)</f>
        <v>0.65157491134751766</v>
      </c>
      <c r="AU13" s="130">
        <f>$O13*($I13-(метеостанция!AA$13))/($I13-$J13)</f>
        <v>0.6827730496453901</v>
      </c>
      <c r="AV13" s="130">
        <f>$O13*($I13-(метеостанция!AB$13))/($I13-$J13)</f>
        <v>0.7171985815602836</v>
      </c>
      <c r="AW13" s="130">
        <f>$O13*($I13-(метеостанция!AC$13))/($I13-$J13)</f>
        <v>0.77134707446808504</v>
      </c>
      <c r="AX13" s="130">
        <f>$O13*($I13-(метеостанция!AD$13))/($I13-$J13)</f>
        <v>0.67416666666666658</v>
      </c>
      <c r="AY13" s="130">
        <f>$O13*($I13-(метеостанция!AE$13))/($I13-$J13)</f>
        <v>0.60926019503546103</v>
      </c>
      <c r="AZ13" s="130"/>
      <c r="BA13" s="130">
        <f t="shared" si="556"/>
        <v>0.5199689716312057</v>
      </c>
      <c r="BB13" s="130">
        <f t="shared" si="557"/>
        <v>1.028462765957447</v>
      </c>
      <c r="BC13" s="130">
        <f t="shared" si="558"/>
        <v>1.3874206560283691</v>
      </c>
      <c r="BD13" s="130">
        <f t="shared" si="559"/>
        <v>1.7829556737588654</v>
      </c>
      <c r="BE13" s="130">
        <f t="shared" si="560"/>
        <v>2.2358665780141846</v>
      </c>
      <c r="BF13" s="130">
        <f t="shared" si="561"/>
        <v>2.744360372340426</v>
      </c>
      <c r="BG13" s="130">
        <f t="shared" si="562"/>
        <v>3.2331312056737591</v>
      </c>
      <c r="BH13" s="130">
        <f t="shared" si="563"/>
        <v>3.720109042553192</v>
      </c>
      <c r="BI13" s="130">
        <f t="shared" si="564"/>
        <v>4.2113900709219863</v>
      </c>
      <c r="BJ13" s="130">
        <f t="shared" si="565"/>
        <v>4.7223940602836887</v>
      </c>
      <c r="BK13" s="130">
        <f t="shared" si="566"/>
        <v>5.1925177304964549</v>
      </c>
      <c r="BL13" s="130">
        <f t="shared" si="567"/>
        <v>5.5898457446808525</v>
      </c>
      <c r="BM13" s="130">
        <f t="shared" si="568"/>
        <v>6.0434738475177321</v>
      </c>
      <c r="BN13" s="130">
        <f t="shared" si="569"/>
        <v>6.3593998226950372</v>
      </c>
      <c r="BO13" s="130">
        <f t="shared" si="570"/>
        <v>6.8635904255319167</v>
      </c>
      <c r="BP13" s="130">
        <f t="shared" si="571"/>
        <v>7.417984929078016</v>
      </c>
      <c r="BQ13" s="130">
        <f t="shared" si="572"/>
        <v>8.0200731382978745</v>
      </c>
      <c r="BR13" s="130">
        <f t="shared" si="573"/>
        <v>8.6322021276595766</v>
      </c>
      <c r="BS13" s="130">
        <f t="shared" si="574"/>
        <v>9.1399787234042567</v>
      </c>
      <c r="BT13" s="130">
        <f t="shared" si="575"/>
        <v>9.6294667553191502</v>
      </c>
      <c r="BU13" s="130">
        <f t="shared" si="576"/>
        <v>10.170593085106384</v>
      </c>
      <c r="BV13" s="130">
        <f t="shared" si="577"/>
        <v>10.755827127659575</v>
      </c>
      <c r="BW13" s="130">
        <f t="shared" si="578"/>
        <v>11.377638297872341</v>
      </c>
      <c r="BX13" s="130">
        <f t="shared" si="579"/>
        <v>12.048936170212766</v>
      </c>
      <c r="BY13" s="130">
        <f t="shared" si="580"/>
        <v>12.700511081560284</v>
      </c>
      <c r="BZ13" s="130">
        <f t="shared" si="581"/>
        <v>13.383284131205674</v>
      </c>
      <c r="CA13" s="130">
        <f t="shared" si="582"/>
        <v>14.100482712765958</v>
      </c>
      <c r="CB13" s="130">
        <f t="shared" si="583"/>
        <v>14.871829787234043</v>
      </c>
      <c r="CC13" s="130">
        <f t="shared" si="584"/>
        <v>15.54599645390071</v>
      </c>
      <c r="CD13" s="130">
        <f t="shared" si="585"/>
        <v>16.15525664893617</v>
      </c>
      <c r="CE13" s="130">
        <f t="shared" si="586"/>
        <v>16.15525664893617</v>
      </c>
      <c r="CF13" s="130">
        <f t="shared" si="587"/>
        <v>1989.4168845301419</v>
      </c>
      <c r="CG13" s="130">
        <f t="shared" si="588"/>
        <v>1945.5125119060287</v>
      </c>
      <c r="CH13" s="130">
        <f t="shared" si="589"/>
        <v>1373.3836561480496</v>
      </c>
      <c r="CI13" s="130">
        <f t="shared" si="590"/>
        <v>1513.3288438874115</v>
      </c>
      <c r="CJ13" s="130">
        <f t="shared" si="591"/>
        <v>1732.8507070079788</v>
      </c>
      <c r="CK13" s="130">
        <f t="shared" si="592"/>
        <v>1945.5125119060287</v>
      </c>
      <c r="CL13" s="130">
        <f t="shared" si="593"/>
        <v>1870.0518714583334</v>
      </c>
      <c r="CM13" s="130">
        <f t="shared" si="594"/>
        <v>1863.1918132358157</v>
      </c>
      <c r="CN13" s="130">
        <f t="shared" si="595"/>
        <v>1879.6559529698582</v>
      </c>
      <c r="CO13" s="130">
        <f t="shared" si="596"/>
        <v>1955.1165934175533</v>
      </c>
      <c r="CP13" s="130">
        <f t="shared" si="597"/>
        <v>1798.707265944149</v>
      </c>
      <c r="CQ13" s="130">
        <f t="shared" si="598"/>
        <v>1520.1889021099291</v>
      </c>
      <c r="CR13" s="130">
        <f t="shared" si="599"/>
        <v>1735.594730296986</v>
      </c>
      <c r="CS13" s="130">
        <f t="shared" si="600"/>
        <v>1208.7422588076242</v>
      </c>
      <c r="CT13" s="130">
        <f t="shared" si="601"/>
        <v>1929.0483721719854</v>
      </c>
      <c r="CU13" s="130">
        <f t="shared" si="602"/>
        <v>2121.1300024024822</v>
      </c>
      <c r="CV13" s="130">
        <f t="shared" si="603"/>
        <v>2303.607551121454</v>
      </c>
      <c r="CW13" s="130">
        <f t="shared" si="604"/>
        <v>2342.0238771675531</v>
      </c>
      <c r="CX13" s="130">
        <f t="shared" si="605"/>
        <v>1942.7684886170211</v>
      </c>
      <c r="CY13" s="130">
        <f t="shared" si="606"/>
        <v>1872.7958947473405</v>
      </c>
      <c r="CZ13" s="130">
        <f t="shared" si="607"/>
        <v>2070.3655715558511</v>
      </c>
      <c r="DA13" s="130">
        <f t="shared" si="608"/>
        <v>2239.1230038297872</v>
      </c>
      <c r="DB13" s="130">
        <f t="shared" si="609"/>
        <v>2379.0681915691493</v>
      </c>
      <c r="DC13" s="130">
        <f t="shared" si="610"/>
        <v>2568.4057985106383</v>
      </c>
      <c r="DD13" s="130">
        <f t="shared" si="611"/>
        <v>2492.9451580629429</v>
      </c>
      <c r="DE13" s="130">
        <f t="shared" si="612"/>
        <v>2612.3101711347522</v>
      </c>
      <c r="DF13" s="130">
        <f t="shared" si="613"/>
        <v>2744.023289007092</v>
      </c>
      <c r="DG13" s="130">
        <f t="shared" si="614"/>
        <v>2951.1970473271276</v>
      </c>
      <c r="DH13" s="130">
        <f t="shared" si="615"/>
        <v>2579.3818916666664</v>
      </c>
      <c r="DI13" s="130">
        <f t="shared" si="616"/>
        <v>2331.047784011525</v>
      </c>
      <c r="DJ13" s="130">
        <f t="shared" si="617"/>
        <v>0</v>
      </c>
      <c r="DK13" s="110">
        <f t="shared" si="618"/>
        <v>1989.4168845301419</v>
      </c>
      <c r="DL13" s="130">
        <f t="shared" si="619"/>
        <v>3934.9293964361705</v>
      </c>
      <c r="DM13" s="130">
        <f t="shared" si="620"/>
        <v>5308.3130525842198</v>
      </c>
      <c r="DN13" s="130">
        <f t="shared" si="621"/>
        <v>6821.6418964716313</v>
      </c>
      <c r="DO13" s="130">
        <f t="shared" si="622"/>
        <v>8554.4926034796099</v>
      </c>
      <c r="DP13" s="130">
        <f t="shared" si="623"/>
        <v>10500.005115385638</v>
      </c>
      <c r="DQ13" s="130">
        <f t="shared" si="624"/>
        <v>12370.056986843972</v>
      </c>
      <c r="DR13" s="130">
        <f t="shared" si="625"/>
        <v>14233.248800079788</v>
      </c>
      <c r="DS13" s="130">
        <f t="shared" si="626"/>
        <v>16112.904753049646</v>
      </c>
      <c r="DT13" s="130">
        <f t="shared" si="627"/>
        <v>18068.021346467198</v>
      </c>
      <c r="DU13" s="130">
        <f t="shared" si="628"/>
        <v>19866.728612411345</v>
      </c>
      <c r="DV13" s="130">
        <f t="shared" si="629"/>
        <v>21386.917514521276</v>
      </c>
      <c r="DW13" s="130">
        <f t="shared" si="630"/>
        <v>23122.512244818263</v>
      </c>
      <c r="DX13" s="130">
        <f t="shared" si="631"/>
        <v>24331.254503625889</v>
      </c>
      <c r="DY13" s="130">
        <f t="shared" si="632"/>
        <v>26260.302875797875</v>
      </c>
      <c r="DZ13" s="130">
        <f t="shared" si="633"/>
        <v>28381.432878200358</v>
      </c>
      <c r="EA13" s="130">
        <f t="shared" si="634"/>
        <v>30685.040429321813</v>
      </c>
      <c r="EB13" s="130">
        <f t="shared" si="635"/>
        <v>33027.064306489367</v>
      </c>
      <c r="EC13" s="130">
        <f t="shared" si="636"/>
        <v>34969.832795106391</v>
      </c>
      <c r="ED13" s="130">
        <f t="shared" si="637"/>
        <v>36842.628689853729</v>
      </c>
      <c r="EE13" s="130">
        <f t="shared" si="638"/>
        <v>38912.994261409578</v>
      </c>
      <c r="EF13" s="130">
        <f t="shared" si="639"/>
        <v>41152.117265239365</v>
      </c>
      <c r="EG13" s="130">
        <f t="shared" si="640"/>
        <v>43531.185456808511</v>
      </c>
      <c r="EH13" s="130">
        <f t="shared" si="641"/>
        <v>46099.591255319152</v>
      </c>
      <c r="EI13" s="130">
        <f t="shared" si="642"/>
        <v>48592.536413382099</v>
      </c>
      <c r="EJ13" s="130">
        <f t="shared" si="643"/>
        <v>51204.846584516854</v>
      </c>
      <c r="EK13" s="130">
        <f t="shared" si="644"/>
        <v>53948.869873523945</v>
      </c>
      <c r="EL13" s="130">
        <f t="shared" si="645"/>
        <v>56900.066920851074</v>
      </c>
      <c r="EM13" s="130">
        <f t="shared" si="646"/>
        <v>59479.448812517738</v>
      </c>
      <c r="EN13" s="130">
        <f t="shared" si="647"/>
        <v>61810.496596529265</v>
      </c>
      <c r="EO13" s="130">
        <f t="shared" si="648"/>
        <v>61810.496596529265</v>
      </c>
      <c r="EP13" s="130">
        <f t="shared" si="649"/>
        <v>1790.4751960771277</v>
      </c>
      <c r="EQ13" s="130">
        <f t="shared" si="650"/>
        <v>1750.9612607154259</v>
      </c>
      <c r="ER13" s="130">
        <f t="shared" si="651"/>
        <v>1236.0452905332447</v>
      </c>
      <c r="ES13" s="130">
        <f t="shared" si="652"/>
        <v>1361.9959594986703</v>
      </c>
      <c r="ET13" s="130">
        <f t="shared" si="653"/>
        <v>1559.565636307181</v>
      </c>
      <c r="EU13" s="130">
        <f t="shared" si="654"/>
        <v>1750.9612607154259</v>
      </c>
      <c r="EV13" s="130">
        <f t="shared" si="655"/>
        <v>1683.0466843125</v>
      </c>
      <c r="EW13" s="130">
        <f t="shared" si="656"/>
        <v>1676.8726319122343</v>
      </c>
      <c r="EX13" s="130">
        <f t="shared" si="657"/>
        <v>1691.6903576728723</v>
      </c>
      <c r="EY13" s="130">
        <f t="shared" si="658"/>
        <v>1759.6049340757979</v>
      </c>
      <c r="EZ13" s="130">
        <f t="shared" si="659"/>
        <v>1618.836539349734</v>
      </c>
      <c r="FA13" s="130">
        <f t="shared" si="660"/>
        <v>1368.1700118989363</v>
      </c>
      <c r="FB13" s="130">
        <f t="shared" si="661"/>
        <v>1562.0352572672873</v>
      </c>
      <c r="FC13" s="130">
        <f t="shared" si="662"/>
        <v>1087.8680329268618</v>
      </c>
      <c r="FD13" s="130">
        <f t="shared" si="663"/>
        <v>1736.1435349547869</v>
      </c>
      <c r="FE13" s="130">
        <f t="shared" si="664"/>
        <v>1909.0170021622341</v>
      </c>
      <c r="FF13" s="130">
        <f t="shared" si="665"/>
        <v>2073.2467960093086</v>
      </c>
      <c r="FG13" s="130">
        <f t="shared" si="666"/>
        <v>2107.8214894507978</v>
      </c>
      <c r="FH13" s="130">
        <f t="shared" si="667"/>
        <v>1748.4916397553191</v>
      </c>
      <c r="FI13" s="130">
        <f t="shared" si="668"/>
        <v>1685.5163052726066</v>
      </c>
      <c r="FJ13" s="130">
        <f t="shared" si="669"/>
        <v>1863.329014400266</v>
      </c>
      <c r="FK13" s="130">
        <f t="shared" si="670"/>
        <v>2015.2107034468086</v>
      </c>
      <c r="FL13" s="130">
        <f t="shared" si="671"/>
        <v>2141.1613724122344</v>
      </c>
      <c r="FM13" s="130">
        <f t="shared" si="672"/>
        <v>2311.5652186595744</v>
      </c>
      <c r="FN13" s="130">
        <f t="shared" si="673"/>
        <v>2243.6506422566486</v>
      </c>
      <c r="FO13" s="130">
        <f t="shared" si="674"/>
        <v>2351.0791540212772</v>
      </c>
      <c r="FP13" s="130">
        <f t="shared" si="675"/>
        <v>2469.6209601063829</v>
      </c>
      <c r="FQ13" s="130">
        <f t="shared" si="676"/>
        <v>2656.0773425944149</v>
      </c>
      <c r="FR13" s="130">
        <f t="shared" si="677"/>
        <v>2321.4437024999997</v>
      </c>
      <c r="FS13" s="130">
        <f t="shared" si="678"/>
        <v>2097.9430056103724</v>
      </c>
      <c r="FT13" s="130">
        <f t="shared" si="679"/>
        <v>0</v>
      </c>
      <c r="FU13" s="110">
        <f t="shared" si="680"/>
        <v>1790.4751960771277</v>
      </c>
      <c r="FV13" s="130">
        <f t="shared" si="681"/>
        <v>3541.4364567925536</v>
      </c>
      <c r="FW13" s="130">
        <f t="shared" si="682"/>
        <v>4777.4817473257981</v>
      </c>
      <c r="FX13" s="130">
        <f t="shared" si="683"/>
        <v>6139.4777068244684</v>
      </c>
      <c r="FY13" s="130">
        <f t="shared" si="684"/>
        <v>7699.0433431316496</v>
      </c>
      <c r="FZ13" s="130">
        <f t="shared" si="685"/>
        <v>9450.0046038470755</v>
      </c>
      <c r="GA13" s="130">
        <f t="shared" si="686"/>
        <v>11133.051288159575</v>
      </c>
      <c r="GB13" s="130">
        <f t="shared" si="687"/>
        <v>12809.923920071809</v>
      </c>
      <c r="GC13" s="130">
        <f t="shared" si="688"/>
        <v>14501.614277744682</v>
      </c>
      <c r="GD13" s="130">
        <f t="shared" si="689"/>
        <v>16261.21921182048</v>
      </c>
      <c r="GE13" s="130">
        <f t="shared" si="690"/>
        <v>17880.055751170214</v>
      </c>
      <c r="GF13" s="130">
        <f t="shared" si="691"/>
        <v>19248.225763069149</v>
      </c>
      <c r="GG13" s="130">
        <f t="shared" si="692"/>
        <v>20810.261020336438</v>
      </c>
      <c r="GH13" s="130">
        <f t="shared" si="693"/>
        <v>21898.129053263299</v>
      </c>
      <c r="GI13" s="130">
        <f t="shared" si="694"/>
        <v>23634.272588218086</v>
      </c>
      <c r="GJ13" s="130">
        <f t="shared" si="695"/>
        <v>25543.289590380318</v>
      </c>
      <c r="GK13" s="130">
        <f t="shared" si="696"/>
        <v>27616.536386389627</v>
      </c>
      <c r="GL13" s="130">
        <f t="shared" si="697"/>
        <v>29724.357875840426</v>
      </c>
      <c r="GM13" s="130">
        <f t="shared" si="698"/>
        <v>31472.849515595746</v>
      </c>
      <c r="GN13" s="130">
        <f t="shared" si="699"/>
        <v>33158.365820868356</v>
      </c>
      <c r="GO13" s="130">
        <f t="shared" si="700"/>
        <v>35021.694835268623</v>
      </c>
      <c r="GP13" s="130">
        <f t="shared" si="701"/>
        <v>37036.905538715429</v>
      </c>
      <c r="GQ13" s="130">
        <f t="shared" si="702"/>
        <v>39178.066911127666</v>
      </c>
      <c r="GR13" s="130">
        <f t="shared" si="703"/>
        <v>41489.632129787242</v>
      </c>
      <c r="GS13" s="130">
        <f t="shared" si="704"/>
        <v>43733.282772043887</v>
      </c>
      <c r="GT13" s="130">
        <f t="shared" si="705"/>
        <v>46084.361926065161</v>
      </c>
      <c r="GU13" s="130">
        <f t="shared" si="706"/>
        <v>48553.982886171543</v>
      </c>
      <c r="GV13" s="130">
        <f t="shared" si="707"/>
        <v>51210.060228765957</v>
      </c>
      <c r="GW13" s="130">
        <f t="shared" si="708"/>
        <v>53531.503931265957</v>
      </c>
      <c r="GX13" s="130">
        <f t="shared" si="709"/>
        <v>55629.446936876331</v>
      </c>
      <c r="GY13" s="130">
        <f t="shared" si="710"/>
        <v>55629.446936876331</v>
      </c>
      <c r="GZ13" s="130">
        <f>($T13+$U13)/$R13*($I13-(метеостанция!B$13))/($I13-$J13)</f>
        <v>1.4040447695035461</v>
      </c>
      <c r="HA13" s="130">
        <f>($T13+$U13)/$R13*($I13-(метеостанция!C$13))/($I13-$J13)</f>
        <v>1.3730589539007092</v>
      </c>
      <c r="HB13" s="130">
        <f>($T13+$U13)/$R13*($I13-(метеостанция!D$13))/($I13-$J13)</f>
        <v>0.96927504432624112</v>
      </c>
      <c r="HC13" s="130">
        <f>($T13+$U13)/$R13*($I13-(метеостанция!E$13))/($I13-$J13)</f>
        <v>1.0680423315602836</v>
      </c>
      <c r="HD13" s="130">
        <f>($T13+$U13)/$R13*($I13-(метеостанция!F$13))/($I13-$J13)</f>
        <v>1.2229714095744679</v>
      </c>
      <c r="HE13" s="130">
        <f>($T13+$U13)/$R13*($I13-(метеостанция!G$13))/($I13-$J13)</f>
        <v>1.3730589539007092</v>
      </c>
      <c r="HF13" s="130">
        <f>($T13+$U13)/$R13*($I13-(метеостанция!H$13))/($I13-$J13)</f>
        <v>1.3198020833333333</v>
      </c>
      <c r="HG13" s="130">
        <f>($T13+$U13)/$R13*($I13-(метеостанция!I$13))/($I13-$J13)</f>
        <v>1.31496054964539</v>
      </c>
      <c r="HH13" s="130">
        <f>($T13+$U13)/$R13*($I13-(метеостанция!J$13))/($I13-$J13)</f>
        <v>1.3265802304964538</v>
      </c>
      <c r="HI13" s="130">
        <f>($T13+$U13)/$R13*($I13-(метеостанция!K$13))/($I13-$J13)</f>
        <v>1.3798371010638295</v>
      </c>
      <c r="HJ13" s="130">
        <f>($T13+$U13)/$R13*($I13-(метеостанция!L$13))/($I13-$J13)</f>
        <v>1.2694501329787233</v>
      </c>
      <c r="HK13" s="130">
        <f>($T13+$U13)/$R13*($I13-(метеостанция!M$13))/($I13-$J13)</f>
        <v>1.0728838652482269</v>
      </c>
      <c r="HL13" s="130">
        <f>($T13+$U13)/$R13*($I13-(метеостанция!N$13))/($I13-$J13)</f>
        <v>1.2249080230496452</v>
      </c>
      <c r="HM13" s="130">
        <f>($T13+$U13)/$R13*($I13-(метеостанция!O$13))/($I13-$J13)</f>
        <v>0.85307823581560283</v>
      </c>
      <c r="HN13" s="130">
        <f>($T13+$U13)/$R13*($I13-(метеостанция!P$13))/($I13-$J13)</f>
        <v>1.3614392730496452</v>
      </c>
      <c r="HO13" s="130">
        <f>($T13+$U13)/$R13*($I13-(метеостанция!Q$13))/($I13-$J13)</f>
        <v>1.4970022163120564</v>
      </c>
      <c r="HP13" s="130">
        <f>($T13+$U13)/$R13*($I13-(метеостанция!R$13))/($I13-$J13)</f>
        <v>1.6257870124113474</v>
      </c>
      <c r="HQ13" s="130">
        <f>($T13+$U13)/$R13*($I13-(метеостанция!S$13))/($I13-$J13)</f>
        <v>1.6528996010638295</v>
      </c>
      <c r="HR13" s="130">
        <f>($T13+$U13)/$R13*($I13-(метеостанция!T$13))/($I13-$J13)</f>
        <v>1.3711223404255317</v>
      </c>
      <c r="HS13" s="130">
        <f>($T13+$U13)/$R13*($I13-(метеостанция!U$13))/($I13-$J13)</f>
        <v>1.3217386968085105</v>
      </c>
      <c r="HT13" s="130">
        <f>($T13+$U13)/$R13*($I13-(метеостанция!V$13))/($I13-$J13)</f>
        <v>1.4611748670212765</v>
      </c>
      <c r="HU13" s="130">
        <f>($T13+$U13)/$R13*($I13-(метеостанция!W$13))/($I13-$J13)</f>
        <v>1.5802765957446805</v>
      </c>
      <c r="HV13" s="130">
        <f>($T13+$U13)/$R13*($I13-(метеостанция!X$13))/($I13-$J13)</f>
        <v>1.6790438829787233</v>
      </c>
      <c r="HW13" s="130">
        <f>($T13+$U13)/$R13*($I13-(метеостанция!Y$13))/($I13-$J13)</f>
        <v>1.8126702127659571</v>
      </c>
      <c r="HX13" s="130">
        <f>($T13+$U13)/$R13*($I13-(метеостанция!Z$13))/($I13-$J13)</f>
        <v>1.7594133421985811</v>
      </c>
      <c r="HY13" s="130">
        <f>($T13+$U13)/$R13*($I13-(метеостанция!AA$13))/($I13-$J13)</f>
        <v>1.8436560283687942</v>
      </c>
      <c r="HZ13" s="130">
        <f>($T13+$U13)/$R13*($I13-(метеостанция!AB$13))/($I13-$J13)</f>
        <v>1.9366134751773048</v>
      </c>
      <c r="IA13" s="130">
        <f>($T13+$U13)/$R13*($I13-(метеостанция!AC$13))/($I13-$J13)</f>
        <v>2.0828277925531915</v>
      </c>
      <c r="IB13" s="130">
        <f>($T13+$U13)/$R13*($I13-(метеостанция!AD$13))/($I13-$J13)</f>
        <v>1.8204166666666666</v>
      </c>
      <c r="IC13" s="130">
        <f>($T13+$U13)/$R13*($I13-(метеостанция!AE$13))/($I13-$J13)</f>
        <v>1.6451531471631204</v>
      </c>
      <c r="ID13" s="130"/>
      <c r="IE13" s="131">
        <f>VLOOKUP($F13,метеостанция!$A$4:$AF$7,2,0)</f>
        <v>4.3</v>
      </c>
      <c r="IF13" s="131">
        <f>VLOOKUP($F13,метеостанция!$A$4:$AF$7,3,0)</f>
        <v>10.6</v>
      </c>
      <c r="IG13" s="131">
        <f>VLOOKUP($F13,метеостанция!$A$4:$AF$7,4,0)</f>
        <v>9.5</v>
      </c>
      <c r="IH13" s="131">
        <f>VLOOKUP($F13,метеостанция!$A$4:$AF$7,5,0)</f>
        <v>10.5</v>
      </c>
      <c r="II13" s="131">
        <f>VLOOKUP($F13,метеостанция!$A$4:$AF$7,6,0)</f>
        <v>11.6</v>
      </c>
      <c r="IJ13" s="131">
        <f>VLOOKUP($F13,метеостанция!$A$4:$AF$7,7,0)</f>
        <v>9.4</v>
      </c>
      <c r="IK13" s="131">
        <f>VLOOKUP($F13,метеостанция!$A$4:$AF$7,8,0)</f>
        <v>5.8</v>
      </c>
      <c r="IL13" s="131">
        <f>VLOOKUP($F13,метеостанция!$A$4:$AF$7,9,0)</f>
        <v>7.8</v>
      </c>
      <c r="IM13" s="131">
        <f>VLOOKUP($F13,метеостанция!$A$4:$AF$7,10,0)</f>
        <v>4.2</v>
      </c>
      <c r="IN13" s="131">
        <f>VLOOKUP($F13,метеостанция!$A$4:$AF$7,11,0)</f>
        <v>-1.1000000000000001</v>
      </c>
      <c r="IO13" s="131">
        <f>VLOOKUP($F13,метеостанция!$A$4:$AF$7,12,0)</f>
        <v>-1.3</v>
      </c>
      <c r="IP13" s="131">
        <f>VLOOKUP($F13,метеостанция!$A$4:$AF$7,13,0)</f>
        <v>3.1</v>
      </c>
      <c r="IQ13" s="131">
        <f>VLOOKUP($F13,метеостанция!$A$4:$AF$7,14,0)</f>
        <v>4</v>
      </c>
      <c r="IR13" s="131">
        <f>VLOOKUP($F13,метеостанция!$A$4:$AF$7,15,0)</f>
        <v>3.2</v>
      </c>
      <c r="IS13" s="131">
        <f>VLOOKUP($F13,метеостанция!$A$4:$AF$7,16,0)</f>
        <v>1.3</v>
      </c>
      <c r="IT13" s="131">
        <f>VLOOKUP($F13,метеостанция!$A$4:$AF$7,17,0)</f>
        <v>-2.6</v>
      </c>
      <c r="IU13" s="131">
        <f>VLOOKUP($F13,метеостанция!$A$4:$AF$7,18,0)</f>
        <v>-4.2</v>
      </c>
      <c r="IV13" s="131">
        <f>VLOOKUP($F13,метеостанция!$A$4:$AF$7,19,0)</f>
        <v>-5.4</v>
      </c>
      <c r="IW13" s="131">
        <f>VLOOKUP($F13,метеостанция!$A$4:$AF$7,20,0)</f>
        <v>-1.9</v>
      </c>
      <c r="IX13" s="131">
        <f>VLOOKUP($F13,метеостанция!$A$4:$AF$7,21,0)</f>
        <v>4.5999999999999996</v>
      </c>
      <c r="IY13" s="131">
        <f>VLOOKUP($F13,метеостанция!$A$4:$AF$7,22,0)</f>
        <v>3.8</v>
      </c>
      <c r="IZ13" s="131">
        <f>VLOOKUP($F13,метеостанция!$A$4:$AF$7,23,0)</f>
        <v>6</v>
      </c>
      <c r="JA13" s="131">
        <f>VLOOKUP($F13,метеостанция!$A$4:$AF$7,24,0)</f>
        <v>-1.2</v>
      </c>
      <c r="JB13" s="131">
        <f>VLOOKUP($F13,метеостанция!$A$4:$AF$7,25,0)</f>
        <v>-4.2</v>
      </c>
      <c r="JC13" s="131">
        <f>VLOOKUP($F13,метеостанция!$A$4:$AF$7,26,0)</f>
        <v>0.5</v>
      </c>
      <c r="JD13" s="131">
        <f>VLOOKUP($F13,метеостанция!$A$4:$AF$7,27,0)</f>
        <v>-2.2000000000000002</v>
      </c>
      <c r="JE13" s="131">
        <f>VLOOKUP($F13,метеостанция!$A$4:$AF$7,28,0)</f>
        <v>0.8</v>
      </c>
      <c r="JF13" s="131">
        <f>VLOOKUP($F13,метеостанция!$A$4:$AF$7,29,0)</f>
        <v>6.5</v>
      </c>
      <c r="JG13" s="131">
        <f>VLOOKUP($F13,метеостанция!$A$4:$AF$7,30,0)</f>
        <v>9.1</v>
      </c>
      <c r="JH13" s="131">
        <f>VLOOKUP($F13,метеостанция!$A$4:$AF$7,31,0)</f>
        <v>6.4</v>
      </c>
      <c r="JI13" s="131">
        <f>VLOOKUP($F13,метеостанция!$A$4:$AF$7,32,0)</f>
        <v>0</v>
      </c>
      <c r="JJ13" s="202" t="e">
        <f>VLOOKUP(D13,'Qп, Гкал'!$D$6:$O$60,2,FALSE)</f>
        <v>#N/A</v>
      </c>
      <c r="JK13" s="202" t="e">
        <f>VLOOKUP(D13,'Qп, Гкал'!$D$6:AI$64,3,FALSE)</f>
        <v>#N/A</v>
      </c>
      <c r="JL13" s="202" t="e">
        <f>VLOOKUP(D13,'Qп, Гкал'!$D$6:$AI$64,4,FALSE)</f>
        <v>#N/A</v>
      </c>
      <c r="JM13" s="202" t="e">
        <f>VLOOKUP(D13,'Qп, Гкал'!$D$6:$O$60,5,FALSE)</f>
        <v>#N/A</v>
      </c>
      <c r="JN13" s="202" t="e">
        <f>VLOOKUP(D13,'Qп, Гкал'!$D$6:$O$60,6,FALSE)</f>
        <v>#N/A</v>
      </c>
      <c r="JO13" s="202" t="e">
        <f>VLOOKUP(D13,'Qп, Гкал'!$D$6:$O$60,7,FALSE)</f>
        <v>#N/A</v>
      </c>
      <c r="JP13" s="202" t="e">
        <f>VLOOKUP(D13,'Qп, Гкал'!$D$6:$O$60,8,FALSE)</f>
        <v>#N/A</v>
      </c>
      <c r="JQ13" s="202" t="e">
        <f>VLOOKUP(D13,'Qп, Гкал'!$D$6:$O$60,9,FALSE)</f>
        <v>#N/A</v>
      </c>
      <c r="JR13" s="202" t="e">
        <f>VLOOKUP(D13,'Qп, Гкал'!$D$6:$O$60,10,FALSE)</f>
        <v>#N/A</v>
      </c>
      <c r="JS13" s="202" t="e">
        <f>VLOOKUP(D13,'Qп, Гкал'!$D$6:$O$60,11,FALSE)</f>
        <v>#N/A</v>
      </c>
      <c r="JT13" s="202" t="e">
        <f>VLOOKUP(D13,'Qп, Гкал'!$D$6:$O$60,12,FALSE)</f>
        <v>#N/A</v>
      </c>
      <c r="JU13" s="202" t="e">
        <f>VLOOKUP(D13,'Qп, Гкал'!$D$6:$P$60,13,FALSE)</f>
        <v>#N/A</v>
      </c>
      <c r="JV13" s="202" t="e">
        <f>VLOOKUP(D13,'Qп, Гкал'!$D$6:$Q$63,14,FALSE)</f>
        <v>#N/A</v>
      </c>
      <c r="JW13" s="203" t="e">
        <f>VLOOKUP(D13,'Qп, Гкал'!$D$6:$AI$65,15,FALSE)</f>
        <v>#N/A</v>
      </c>
      <c r="JX13" s="203" t="e">
        <f>VLOOKUP(D13,'Qп, Гкал'!$D$6:$AI$65,16,FALSE)</f>
        <v>#N/A</v>
      </c>
      <c r="JY13" s="204" t="e">
        <f>VLOOKUP(D13,'Qп, Гкал'!$D$6:$AI$65,17,FALSE)</f>
        <v>#N/A</v>
      </c>
      <c r="JZ13" s="203" t="e">
        <f>VLOOKUP(D13,'Qп, Гкал'!$D$6:$AI$65,18,FALSE)</f>
        <v>#N/A</v>
      </c>
      <c r="KA13" s="203" t="e">
        <f>VLOOKUP(D13,'Qп, Гкал'!$D$6:$AI$65,19,FALSE)</f>
        <v>#N/A</v>
      </c>
      <c r="KB13" s="203" t="e">
        <f>VLOOKUP(D13,'Qп, Гкал'!$D$6:$AI$65,20,FALSE)</f>
        <v>#N/A</v>
      </c>
      <c r="KC13" s="203" t="e">
        <f>VLOOKUP(D13,'Qп, Гкал'!$D$6:$AI$65,21,FALSE)</f>
        <v>#N/A</v>
      </c>
      <c r="KD13" s="203" t="e">
        <f>VLOOKUP(D13,'Qп, Гкал'!$D$6:$AI$65,22,FALSE)</f>
        <v>#N/A</v>
      </c>
      <c r="KE13" s="203" t="e">
        <f>VLOOKUP(D13,'Qп, Гкал'!$D$6:$AI$65,23,FALSE)</f>
        <v>#N/A</v>
      </c>
      <c r="KF13" s="203" t="e">
        <f>VLOOKUP(D13,'Qп, Гкал'!$D$6:$AI$65,24,FALSE)</f>
        <v>#N/A</v>
      </c>
      <c r="KG13" s="203" t="e">
        <f>VLOOKUP(D13,'Qп, Гкал'!$D$6:$AI$65,25,FALSE)</f>
        <v>#N/A</v>
      </c>
      <c r="KH13" s="203" t="e">
        <f>VLOOKUP(D13,'Qп, Гкал'!$D$6:$AI$65,26,FALSE)</f>
        <v>#N/A</v>
      </c>
      <c r="KI13" s="203" t="e">
        <f>VLOOKUP(D13,'Qп, Гкал'!$D$6:$AI$65,27,FALSE)</f>
        <v>#N/A</v>
      </c>
      <c r="KJ13" s="203" t="e">
        <f>VLOOKUP(D13,'Qп, Гкал'!$D$6:$AI$65,28,FALSE)</f>
        <v>#N/A</v>
      </c>
      <c r="KK13" s="203" t="e">
        <f>VLOOKUP(D13,'Qп, Гкал'!$D$6:$AI$65,29,FALSE)</f>
        <v>#N/A</v>
      </c>
      <c r="KL13" s="203" t="e">
        <f>VLOOKUP(D13,'Qп, Гкал'!$D$6:$AI$65,30,FALSE)</f>
        <v>#N/A</v>
      </c>
      <c r="KM13" s="203" t="e">
        <f>VLOOKUP(D13,'Qп, Гкал'!$D$6:$AI$65,31,FALSE)</f>
        <v>#N/A</v>
      </c>
      <c r="KN13" s="203" t="e">
        <f>VLOOKUP(D13,'Qп, Гкал'!$D$6:$AI$65,32,FALSE)</f>
        <v>#N/A</v>
      </c>
      <c r="KO13" s="110" t="e">
        <f>IF(JJ13="","Нет показаний",IF(JJ13&lt;=0,"Ошибка ПУ",(GZ13-JJ13*(($I13-метеостанция!B$13)/($I13-IE13)))))</f>
        <v>#N/A</v>
      </c>
      <c r="KP13" s="110" t="e">
        <f>IF(JK13="","Нет показаний",IF(JK13&lt;=0,"Ошибка ПУ",(HA13-JK13*(($I13-метеостанция!C$13)/($I13-IF13)))))</f>
        <v>#N/A</v>
      </c>
      <c r="KQ13" s="110" t="e">
        <f>IF(JL13="","Нет показаний",IF(JL13&lt;=0,"Ошибка ПУ",(HB13-JL13*(($I13-метеостанция!D$13)/($I13-IG13)))))</f>
        <v>#N/A</v>
      </c>
      <c r="KR13" s="110" t="e">
        <f>IF(JM13="","Нет показаний",IF(JM13&lt;=0,"Ошибка ПУ",(HC13-JM13*(($I13-метеостанция!E$13)/($I13-IH13)))))</f>
        <v>#N/A</v>
      </c>
      <c r="KS13" s="110" t="e">
        <f>IF(JN13="","Нет показаний",IF(JN13&lt;=0,"Ошибка ПУ",(HD13-JN13*(($I13-метеостанция!F$13)/($I13-II13)))))</f>
        <v>#N/A</v>
      </c>
      <c r="KT13" s="110" t="e">
        <f>IF(JO13="","Нет показаний",IF(JO13&lt;=0,"Ошибка ПУ",(HE13-JO13*(($I13-метеостанция!G$13)/($I13-IJ13)))))</f>
        <v>#N/A</v>
      </c>
      <c r="KU13" s="110" t="e">
        <f>IF(JP13="","Нет показаний",IF(JP13&lt;=0,"Ошибка ПУ",(HF13-JP13*(($I13-метеостанция!H$13)/($I13-IK13)))))</f>
        <v>#N/A</v>
      </c>
      <c r="KV13" s="110" t="e">
        <f>IF(JQ13="","Нет показаний",IF(JQ13&lt;=0,"Ошибка ПУ",(HG13-JQ13*(($I13-метеостанция!I$13)/($I13-IL13)))))</f>
        <v>#N/A</v>
      </c>
      <c r="KW13" s="110" t="e">
        <f>IF(JR13="","Нет показаний",IF(JR13&lt;=0,"Ошибка ПУ",(HH13-JR13*(($I13-метеостанция!J$13)/($I13-IM13)))))</f>
        <v>#N/A</v>
      </c>
      <c r="KX13" s="110" t="e">
        <f>IF(JS13="","Нет показаний",IF(JS13&lt;=0,"Ошибка ПУ",(HI13-JS13*(($I13-метеостанция!K$13)/($I13-IN13)))))</f>
        <v>#N/A</v>
      </c>
      <c r="KY13" s="110" t="e">
        <f>IF(JT13="","Нет показаний",IF(JT13&lt;=0,"Ошибка ПУ",(HJ13-JT13*(($I13-метеостанция!L$13)/($I13-IO13)))))</f>
        <v>#N/A</v>
      </c>
      <c r="KZ13" s="110" t="e">
        <f>IF(JU13="","Нет показаний",IF(JU13&lt;=0,"Ошибка ПУ",(HK13-JU13*(($I13-метеостанция!M$13)/($I13-IP13)))))</f>
        <v>#N/A</v>
      </c>
      <c r="LA13" s="110" t="e">
        <f>IF(JV13="","Нет показаний",IF(JV13&lt;=0,"Ошибка ПУ",(HL13-JV13*(($I13-метеостанция!N$13)/($I13-IQ13)))))</f>
        <v>#N/A</v>
      </c>
      <c r="LB13" s="110" t="e">
        <f>IF(JW13="","Нет показаний",IF(JW13&lt;=0,"Ошибка ПУ",(HM13-JW13*(($I13-метеостанция!O$13)/($I13-IR13)))))</f>
        <v>#N/A</v>
      </c>
      <c r="LC13" s="110" t="e">
        <f>IF(JX13="","Нет показаний",IF(JX13&lt;=0,"Ошибка ПУ",(HN13-JX13*(($I13-метеостанция!P$13)/($I13-IS13)))))</f>
        <v>#N/A</v>
      </c>
      <c r="LD13" s="110" t="e">
        <f>IF(JY13="","Нет показаний",IF(JY13&lt;=0,"Ошибка ПУ",(HO13-JY13*(($I13-метеостанция!Q$13)/($I13-IT13)))))</f>
        <v>#N/A</v>
      </c>
      <c r="LE13" s="110" t="e">
        <f>IF(JZ13="","Нет показаний",IF(JZ13&lt;=0,"Ошибка ПУ",(HP13-JZ13*(($I13-метеостанция!R$13)/($I13-IU13)))))</f>
        <v>#N/A</v>
      </c>
      <c r="LF13" s="110" t="e">
        <f>IF(KA13="","Нет показаний",IF(KA13&lt;=0,"Ошибка ПУ",(HQ13-KA13*(($I13-метеостанция!S$13)/($I13-IV13)))))</f>
        <v>#N/A</v>
      </c>
      <c r="LG13" s="110" t="e">
        <f>IF(KB13="","Нет показаний",IF(KB13&lt;=0,"Ошибка ПУ",(HR13-KB13*(($I13-метеостанция!T$13)/($I13-IW13)))))</f>
        <v>#N/A</v>
      </c>
      <c r="LH13" s="110" t="e">
        <f>IF(KC13="","Нет показаний",IF(KC13&lt;=0,"Ошибка ПУ",(HS13-KC13*(($I13-метеостанция!U$13)/($I13-IX13)))))</f>
        <v>#N/A</v>
      </c>
      <c r="LI13" s="110" t="e">
        <f>IF(KD13="","Нет показаний",IF(KD13&lt;=0,"Ошибка ПУ",(HT13-KD13*(($I13-метеостанция!V$13)/($I13-IY13)))))</f>
        <v>#N/A</v>
      </c>
      <c r="LJ13" s="110" t="e">
        <f>IF(KE13="","Нет показаний",IF(KE13&lt;=0,"Ошибка ПУ",(HU13-KE13*(($I13-метеостанция!W$13)/($I13-IZ13)))))</f>
        <v>#N/A</v>
      </c>
      <c r="LK13" s="110" t="e">
        <f>IF(KF13="","Нет показаний",IF(KF13&lt;=0,"Ошибка ПУ",(HV13-KF13*(($I13-метеостанция!X$13)/($I13-JA13)))))</f>
        <v>#N/A</v>
      </c>
      <c r="LL13" s="110" t="e">
        <f>IF(KG13="","Нет показаний",IF(KG13&lt;=0,"Ошибка ПУ",(HW13-KG13*(($I13-метеостанция!Y$13)/($I13-JB13)))))</f>
        <v>#N/A</v>
      </c>
      <c r="LM13" s="110" t="e">
        <f>IF(KH13="","Нет показаний",IF(KH13&lt;=0,"Ошибка ПУ",(HX13-KH13*(($I13-метеостанция!Z$13)/($I13-JC13)))))</f>
        <v>#N/A</v>
      </c>
      <c r="LN13" s="110" t="e">
        <f>IF(KI13="","Нет показаний",IF(KI13&lt;=0,"Ошибка ПУ",(HY13-KI13*(($I13-метеостанция!AA$13)/($I13-JD13)))))</f>
        <v>#N/A</v>
      </c>
      <c r="LO13" s="110" t="e">
        <f>IF(KJ13="","Нет показаний",IF(KJ13&lt;=0,"Ошибка ПУ",(HZ13-KJ13*(($I13-метеостанция!AB$13)/($I13-JE13)))))</f>
        <v>#N/A</v>
      </c>
      <c r="LP13" s="110" t="e">
        <f>IF(KK13="","Нет показаний",IF(KK13&lt;=0,"Ошибка ПУ",(IA13-KK13*(($I13-метеостанция!AC$13)/($I13-JF13)))))</f>
        <v>#N/A</v>
      </c>
      <c r="LQ13" s="110" t="e">
        <f>IF(KL13="","Нет показаний",IF(KL13&lt;=0,"Ошибка ПУ",(IB13-KL13*(($I13-метеостанция!AD$13)/($I13-JG13)))))</f>
        <v>#N/A</v>
      </c>
      <c r="LR13" s="110" t="e">
        <f>IF(KM13="","Нет показаний",IF(KM13&lt;=0,"Ошибка ПУ",(IC13-KM13*(($I13-метеостанция!AE$13)/($I13-JH13)))))</f>
        <v>#N/A</v>
      </c>
      <c r="LS13" s="110" t="e">
        <f>IF(KN13="","Нет показаний",IF(KN13&lt;=0,"Ошибка ПУ",(ID13-KN13*(($I13-метеостанция!AF$13)/($I13-JI13)))))</f>
        <v>#N/A</v>
      </c>
      <c r="LT13" s="54" t="e">
        <f t="shared" si="711"/>
        <v>#N/A</v>
      </c>
      <c r="LU13" s="54" t="e">
        <f t="shared" si="712"/>
        <v>#N/A</v>
      </c>
      <c r="LV13" s="54" t="e">
        <f t="shared" si="713"/>
        <v>#N/A</v>
      </c>
      <c r="LW13" s="54" t="e">
        <f t="shared" si="714"/>
        <v>#N/A</v>
      </c>
      <c r="LX13" s="54" t="e">
        <f t="shared" si="715"/>
        <v>#N/A</v>
      </c>
      <c r="LY13" s="54" t="e">
        <f t="shared" si="716"/>
        <v>#N/A</v>
      </c>
      <c r="LZ13" s="54" t="e">
        <f t="shared" si="717"/>
        <v>#N/A</v>
      </c>
      <c r="MA13" s="54" t="e">
        <f t="shared" si="718"/>
        <v>#N/A</v>
      </c>
      <c r="MB13" s="54" t="e">
        <f t="shared" si="719"/>
        <v>#N/A</v>
      </c>
      <c r="MC13" s="54" t="e">
        <f t="shared" si="720"/>
        <v>#N/A</v>
      </c>
      <c r="MD13" s="54" t="e">
        <f t="shared" si="721"/>
        <v>#N/A</v>
      </c>
      <c r="ME13" s="54" t="e">
        <f t="shared" si="722"/>
        <v>#N/A</v>
      </c>
      <c r="MF13" s="54" t="e">
        <f t="shared" si="723"/>
        <v>#N/A</v>
      </c>
      <c r="MG13" s="54" t="e">
        <f t="shared" si="724"/>
        <v>#N/A</v>
      </c>
      <c r="MH13" s="54" t="e">
        <f t="shared" si="725"/>
        <v>#N/A</v>
      </c>
      <c r="MI13" s="54" t="e">
        <f t="shared" si="726"/>
        <v>#N/A</v>
      </c>
      <c r="MJ13" s="54" t="e">
        <f t="shared" si="727"/>
        <v>#N/A</v>
      </c>
      <c r="MK13" s="54" t="e">
        <f t="shared" si="728"/>
        <v>#N/A</v>
      </c>
      <c r="ML13" s="54" t="e">
        <f t="shared" si="729"/>
        <v>#N/A</v>
      </c>
      <c r="MM13" s="54" t="e">
        <f t="shared" si="730"/>
        <v>#N/A</v>
      </c>
      <c r="MN13" s="54" t="e">
        <f t="shared" si="731"/>
        <v>#N/A</v>
      </c>
      <c r="MO13" s="54" t="e">
        <f t="shared" si="732"/>
        <v>#N/A</v>
      </c>
      <c r="MP13" s="54" t="e">
        <f t="shared" si="733"/>
        <v>#N/A</v>
      </c>
      <c r="MQ13" s="54" t="e">
        <f t="shared" si="734"/>
        <v>#N/A</v>
      </c>
      <c r="MR13" s="54" t="e">
        <f t="shared" si="735"/>
        <v>#N/A</v>
      </c>
      <c r="MS13" s="54" t="e">
        <f t="shared" si="736"/>
        <v>#N/A</v>
      </c>
      <c r="MT13" s="54" t="e">
        <f t="shared" si="737"/>
        <v>#N/A</v>
      </c>
      <c r="MU13" s="54" t="e">
        <f t="shared" si="738"/>
        <v>#N/A</v>
      </c>
      <c r="MV13" s="54" t="e">
        <f t="shared" si="739"/>
        <v>#N/A</v>
      </c>
      <c r="MW13" s="54" t="e">
        <f t="shared" si="740"/>
        <v>#N/A</v>
      </c>
      <c r="MX13" s="54" t="e">
        <f t="shared" si="741"/>
        <v>#N/A</v>
      </c>
      <c r="MY13" s="53" t="e">
        <f t="shared" si="742"/>
        <v>#N/A</v>
      </c>
      <c r="MZ13" s="53" t="e">
        <f t="shared" si="743"/>
        <v>#N/A</v>
      </c>
      <c r="NA13" s="53" t="e">
        <f t="shared" si="744"/>
        <v>#N/A</v>
      </c>
      <c r="NB13" s="53" t="e">
        <f t="shared" si="745"/>
        <v>#N/A</v>
      </c>
      <c r="NC13" s="53" t="e">
        <f t="shared" si="746"/>
        <v>#N/A</v>
      </c>
      <c r="ND13" s="53" t="e">
        <f t="shared" si="747"/>
        <v>#N/A</v>
      </c>
      <c r="NE13" s="53" t="e">
        <f t="shared" si="748"/>
        <v>#N/A</v>
      </c>
      <c r="NF13" s="53" t="e">
        <f t="shared" si="749"/>
        <v>#N/A</v>
      </c>
      <c r="NG13" s="53" t="e">
        <f t="shared" si="750"/>
        <v>#N/A</v>
      </c>
      <c r="NH13" s="53" t="e">
        <f t="shared" si="751"/>
        <v>#N/A</v>
      </c>
      <c r="NI13" s="53" t="e">
        <f t="shared" si="752"/>
        <v>#N/A</v>
      </c>
      <c r="NJ13" s="53" t="e">
        <f t="shared" si="753"/>
        <v>#N/A</v>
      </c>
      <c r="NK13" s="53" t="e">
        <f t="shared" si="754"/>
        <v>#N/A</v>
      </c>
      <c r="NL13" s="53" t="e">
        <f t="shared" si="755"/>
        <v>#N/A</v>
      </c>
      <c r="NM13" s="53" t="e">
        <f t="shared" si="756"/>
        <v>#N/A</v>
      </c>
      <c r="NN13" s="53" t="e">
        <f t="shared" si="757"/>
        <v>#N/A</v>
      </c>
      <c r="NO13" s="53" t="e">
        <f t="shared" si="758"/>
        <v>#N/A</v>
      </c>
      <c r="NP13" s="53" t="e">
        <f t="shared" si="759"/>
        <v>#N/A</v>
      </c>
      <c r="NQ13" s="53" t="e">
        <f t="shared" si="760"/>
        <v>#N/A</v>
      </c>
      <c r="NR13" s="53" t="e">
        <f t="shared" si="761"/>
        <v>#N/A</v>
      </c>
      <c r="NS13" s="53" t="e">
        <f t="shared" si="762"/>
        <v>#N/A</v>
      </c>
      <c r="NT13" s="53" t="e">
        <f t="shared" si="763"/>
        <v>#N/A</v>
      </c>
      <c r="NU13" s="53" t="e">
        <f t="shared" si="764"/>
        <v>#N/A</v>
      </c>
      <c r="NV13" s="53" t="e">
        <f t="shared" si="765"/>
        <v>#N/A</v>
      </c>
      <c r="NW13" s="53" t="e">
        <f t="shared" si="766"/>
        <v>#N/A</v>
      </c>
      <c r="NX13" s="53" t="e">
        <f t="shared" si="767"/>
        <v>#N/A</v>
      </c>
      <c r="NY13" s="53" t="e">
        <f t="shared" si="768"/>
        <v>#N/A</v>
      </c>
      <c r="NZ13" s="53" t="e">
        <f t="shared" si="769"/>
        <v>#N/A</v>
      </c>
      <c r="OA13" s="53" t="e">
        <f t="shared" si="770"/>
        <v>#N/A</v>
      </c>
      <c r="OB13" s="53" t="e">
        <f t="shared" si="771"/>
        <v>#N/A</v>
      </c>
      <c r="OC13" s="53" t="e">
        <f t="shared" si="772"/>
        <v>#N/A</v>
      </c>
      <c r="OD13" s="53" t="e">
        <f t="shared" si="773"/>
        <v>#N/A</v>
      </c>
      <c r="OE13" s="53" t="e">
        <f t="shared" si="774"/>
        <v>#N/A</v>
      </c>
      <c r="OF13" s="53" t="e">
        <f t="shared" si="775"/>
        <v>#N/A</v>
      </c>
      <c r="OG13" s="53" t="e">
        <f t="shared" si="776"/>
        <v>#N/A</v>
      </c>
      <c r="OH13" s="53" t="e">
        <f t="shared" si="777"/>
        <v>#N/A</v>
      </c>
      <c r="OI13" s="53" t="e">
        <f t="shared" si="778"/>
        <v>#N/A</v>
      </c>
      <c r="OJ13" s="53" t="e">
        <f t="shared" si="779"/>
        <v>#N/A</v>
      </c>
      <c r="OK13" s="53" t="e">
        <f t="shared" si="780"/>
        <v>#N/A</v>
      </c>
      <c r="OL13" s="53" t="e">
        <f t="shared" si="781"/>
        <v>#N/A</v>
      </c>
      <c r="OM13" s="53" t="e">
        <f t="shared" si="782"/>
        <v>#N/A</v>
      </c>
      <c r="ON13" s="53" t="e">
        <f t="shared" si="783"/>
        <v>#N/A</v>
      </c>
      <c r="OO13" s="53" t="e">
        <f t="shared" si="784"/>
        <v>#N/A</v>
      </c>
      <c r="OP13" s="53" t="e">
        <f t="shared" si="785"/>
        <v>#N/A</v>
      </c>
      <c r="OQ13" s="53" t="e">
        <f t="shared" si="786"/>
        <v>#N/A</v>
      </c>
      <c r="OR13" s="53" t="e">
        <f t="shared" si="787"/>
        <v>#N/A</v>
      </c>
      <c r="OS13" s="53" t="e">
        <f t="shared" si="788"/>
        <v>#N/A</v>
      </c>
      <c r="OT13" s="53" t="e">
        <f t="shared" si="789"/>
        <v>#N/A</v>
      </c>
      <c r="OU13" s="53" t="e">
        <f t="shared" si="790"/>
        <v>#N/A</v>
      </c>
      <c r="OV13" s="53" t="e">
        <f t="shared" si="791"/>
        <v>#N/A</v>
      </c>
      <c r="OW13" s="53" t="e">
        <f t="shared" si="792"/>
        <v>#N/A</v>
      </c>
      <c r="OX13" s="53" t="e">
        <f t="shared" si="793"/>
        <v>#N/A</v>
      </c>
      <c r="OY13" s="53" t="e">
        <f t="shared" si="794"/>
        <v>#N/A</v>
      </c>
      <c r="OZ13" s="53" t="e">
        <f t="shared" si="795"/>
        <v>#N/A</v>
      </c>
      <c r="PA13" s="53" t="e">
        <f t="shared" si="796"/>
        <v>#N/A</v>
      </c>
      <c r="PB13" s="53" t="e">
        <f t="shared" si="797"/>
        <v>#N/A</v>
      </c>
      <c r="PC13" s="53" t="e">
        <f t="shared" si="798"/>
        <v>#N/A</v>
      </c>
      <c r="PD13" s="53" t="e">
        <f t="shared" si="799"/>
        <v>#N/A</v>
      </c>
      <c r="PE13" s="53" t="e">
        <f t="shared" si="800"/>
        <v>#N/A</v>
      </c>
      <c r="PF13" s="53" t="e">
        <f t="shared" si="801"/>
        <v>#N/A</v>
      </c>
      <c r="PG13" s="53" t="e">
        <f t="shared" si="802"/>
        <v>#N/A</v>
      </c>
      <c r="PH13" s="53" t="e">
        <f t="shared" si="803"/>
        <v>#N/A</v>
      </c>
      <c r="PI13" s="111" t="e">
        <f t="shared" si="1094"/>
        <v>#N/A</v>
      </c>
      <c r="PJ13" s="111" t="e">
        <f t="shared" si="1094"/>
        <v>#N/A</v>
      </c>
      <c r="PK13" s="111" t="e">
        <f t="shared" si="1094"/>
        <v>#N/A</v>
      </c>
      <c r="PL13" s="111" t="e">
        <f t="shared" si="1094"/>
        <v>#N/A</v>
      </c>
      <c r="PM13" s="111" t="e">
        <f t="shared" si="1094"/>
        <v>#N/A</v>
      </c>
      <c r="PN13" s="111" t="e">
        <f t="shared" si="1094"/>
        <v>#N/A</v>
      </c>
      <c r="PO13" s="111" t="e">
        <f t="shared" si="1094"/>
        <v>#N/A</v>
      </c>
      <c r="PP13" s="111" t="e">
        <f t="shared" si="1094"/>
        <v>#N/A</v>
      </c>
      <c r="PQ13" s="111" t="e">
        <f t="shared" si="1094"/>
        <v>#N/A</v>
      </c>
      <c r="PR13" s="111" t="e">
        <f t="shared" si="1094"/>
        <v>#N/A</v>
      </c>
      <c r="PS13" s="111" t="e">
        <f t="shared" si="1095"/>
        <v>#N/A</v>
      </c>
      <c r="PT13" s="111" t="e">
        <f t="shared" si="1095"/>
        <v>#N/A</v>
      </c>
      <c r="PU13" s="111" t="e">
        <f t="shared" si="1095"/>
        <v>#N/A</v>
      </c>
      <c r="PV13" s="111" t="e">
        <f t="shared" si="1095"/>
        <v>#N/A</v>
      </c>
      <c r="PW13" s="111" t="e">
        <f t="shared" si="1095"/>
        <v>#N/A</v>
      </c>
      <c r="PX13" s="111" t="e">
        <f t="shared" si="1095"/>
        <v>#N/A</v>
      </c>
      <c r="PY13" s="111" t="e">
        <f t="shared" si="1095"/>
        <v>#N/A</v>
      </c>
      <c r="PZ13" s="111" t="e">
        <f t="shared" si="1095"/>
        <v>#N/A</v>
      </c>
      <c r="QA13" s="111" t="e">
        <f t="shared" si="1095"/>
        <v>#N/A</v>
      </c>
      <c r="QB13" s="111" t="e">
        <f t="shared" si="1095"/>
        <v>#N/A</v>
      </c>
      <c r="QC13" s="111" t="e">
        <f t="shared" si="1096"/>
        <v>#N/A</v>
      </c>
      <c r="QD13" s="111" t="e">
        <f t="shared" si="1096"/>
        <v>#N/A</v>
      </c>
      <c r="QE13" s="111" t="e">
        <f t="shared" si="1096"/>
        <v>#N/A</v>
      </c>
      <c r="QF13" s="111" t="e">
        <f t="shared" si="1096"/>
        <v>#N/A</v>
      </c>
      <c r="QG13" s="111" t="e">
        <f t="shared" si="1096"/>
        <v>#N/A</v>
      </c>
      <c r="QH13" s="111" t="e">
        <f t="shared" si="1096"/>
        <v>#N/A</v>
      </c>
      <c r="QI13" s="111" t="e">
        <f t="shared" si="1096"/>
        <v>#N/A</v>
      </c>
      <c r="QJ13" s="111" t="e">
        <f t="shared" si="1096"/>
        <v>#N/A</v>
      </c>
      <c r="QK13" s="111" t="e">
        <f t="shared" si="1096"/>
        <v>#N/A</v>
      </c>
      <c r="QL13" s="111" t="e">
        <f t="shared" si="1096"/>
        <v>#N/A</v>
      </c>
      <c r="QM13" s="111" t="e">
        <f t="shared" si="1097"/>
        <v>#N/A</v>
      </c>
      <c r="QN13" s="54" t="e">
        <f t="shared" si="808"/>
        <v>#N/A</v>
      </c>
      <c r="QO13" s="53" t="e">
        <f t="shared" si="809"/>
        <v>#N/A</v>
      </c>
      <c r="QP13" s="53" t="e">
        <f t="shared" si="810"/>
        <v>#N/A</v>
      </c>
      <c r="QQ13" s="53" t="e">
        <f t="shared" si="811"/>
        <v>#N/A</v>
      </c>
      <c r="QR13" s="53" t="e">
        <f t="shared" si="812"/>
        <v>#N/A</v>
      </c>
      <c r="QS13" s="53" t="e">
        <f t="shared" si="813"/>
        <v>#N/A</v>
      </c>
      <c r="QT13" s="53" t="e">
        <f t="shared" si="814"/>
        <v>#N/A</v>
      </c>
      <c r="QU13" s="53" t="e">
        <f t="shared" si="815"/>
        <v>#N/A</v>
      </c>
      <c r="QV13" s="53" t="e">
        <f t="shared" si="816"/>
        <v>#N/A</v>
      </c>
      <c r="QW13" s="53" t="e">
        <f t="shared" si="817"/>
        <v>#N/A</v>
      </c>
      <c r="QX13" s="53" t="e">
        <f t="shared" si="818"/>
        <v>#N/A</v>
      </c>
      <c r="QY13" s="53" t="e">
        <f t="shared" si="819"/>
        <v>#N/A</v>
      </c>
      <c r="QZ13" s="53" t="e">
        <f t="shared" si="820"/>
        <v>#N/A</v>
      </c>
      <c r="RA13" s="53" t="e">
        <f t="shared" si="821"/>
        <v>#N/A</v>
      </c>
      <c r="RB13" s="53" t="e">
        <f t="shared" si="822"/>
        <v>#N/A</v>
      </c>
      <c r="RC13" s="53" t="e">
        <f t="shared" si="823"/>
        <v>#N/A</v>
      </c>
      <c r="RD13" s="53" t="e">
        <f t="shared" si="824"/>
        <v>#N/A</v>
      </c>
      <c r="RE13" s="53" t="e">
        <f t="shared" si="825"/>
        <v>#N/A</v>
      </c>
      <c r="RF13" s="53" t="e">
        <f t="shared" si="826"/>
        <v>#N/A</v>
      </c>
      <c r="RG13" s="53" t="e">
        <f t="shared" si="827"/>
        <v>#N/A</v>
      </c>
      <c r="RH13" s="53" t="e">
        <f t="shared" si="828"/>
        <v>#N/A</v>
      </c>
      <c r="RI13" s="53" t="e">
        <f t="shared" si="829"/>
        <v>#N/A</v>
      </c>
      <c r="RJ13" s="53" t="e">
        <f t="shared" si="830"/>
        <v>#N/A</v>
      </c>
      <c r="RK13" s="53" t="e">
        <f t="shared" si="831"/>
        <v>#N/A</v>
      </c>
      <c r="RL13" s="53" t="e">
        <f t="shared" si="832"/>
        <v>#N/A</v>
      </c>
      <c r="RM13" s="53" t="e">
        <f t="shared" si="833"/>
        <v>#N/A</v>
      </c>
      <c r="RN13" s="53" t="e">
        <f t="shared" si="834"/>
        <v>#N/A</v>
      </c>
      <c r="RO13" s="53" t="e">
        <f t="shared" si="835"/>
        <v>#N/A</v>
      </c>
      <c r="RP13" s="53" t="e">
        <f t="shared" si="836"/>
        <v>#N/A</v>
      </c>
      <c r="RQ13" s="53" t="e">
        <f t="shared" si="837"/>
        <v>#N/A</v>
      </c>
      <c r="RR13" s="53" t="e">
        <f t="shared" si="838"/>
        <v>#N/A</v>
      </c>
      <c r="RS13" s="111" t="e">
        <f t="shared" si="839"/>
        <v>#N/A</v>
      </c>
      <c r="RT13" s="111" t="e">
        <f t="shared" si="840"/>
        <v>#N/A</v>
      </c>
      <c r="RU13" s="111" t="e">
        <f t="shared" si="841"/>
        <v>#N/A</v>
      </c>
      <c r="RV13" s="111" t="e">
        <f t="shared" si="842"/>
        <v>#N/A</v>
      </c>
      <c r="RW13" s="111" t="e">
        <f t="shared" si="843"/>
        <v>#N/A</v>
      </c>
      <c r="RX13" s="111" t="e">
        <f t="shared" si="844"/>
        <v>#N/A</v>
      </c>
      <c r="RY13" s="111" t="e">
        <f t="shared" si="845"/>
        <v>#N/A</v>
      </c>
      <c r="RZ13" s="111" t="e">
        <f t="shared" si="846"/>
        <v>#N/A</v>
      </c>
      <c r="SA13" s="111" t="e">
        <f t="shared" si="847"/>
        <v>#N/A</v>
      </c>
      <c r="SB13" s="111" t="e">
        <f t="shared" si="848"/>
        <v>#N/A</v>
      </c>
      <c r="SC13" s="111" t="e">
        <f t="shared" si="849"/>
        <v>#N/A</v>
      </c>
      <c r="SD13" s="111" t="e">
        <f t="shared" si="850"/>
        <v>#N/A</v>
      </c>
      <c r="SE13" s="111" t="e">
        <f t="shared" si="851"/>
        <v>#N/A</v>
      </c>
      <c r="SF13" s="111" t="e">
        <f t="shared" si="852"/>
        <v>#N/A</v>
      </c>
      <c r="SG13" s="111" t="e">
        <f t="shared" si="853"/>
        <v>#N/A</v>
      </c>
      <c r="SH13" s="111" t="e">
        <f t="shared" si="854"/>
        <v>#N/A</v>
      </c>
      <c r="SI13" s="111" t="e">
        <f t="shared" si="855"/>
        <v>#N/A</v>
      </c>
      <c r="SJ13" s="111" t="e">
        <f t="shared" si="856"/>
        <v>#N/A</v>
      </c>
      <c r="SK13" s="111" t="e">
        <f t="shared" si="857"/>
        <v>#N/A</v>
      </c>
      <c r="SL13" s="111" t="e">
        <f t="shared" si="858"/>
        <v>#N/A</v>
      </c>
      <c r="SM13" s="111" t="e">
        <f t="shared" si="859"/>
        <v>#N/A</v>
      </c>
      <c r="SN13" s="111" t="e">
        <f t="shared" si="860"/>
        <v>#N/A</v>
      </c>
      <c r="SO13" s="111" t="e">
        <f t="shared" si="861"/>
        <v>#N/A</v>
      </c>
      <c r="SP13" s="111" t="e">
        <f t="shared" si="862"/>
        <v>#N/A</v>
      </c>
      <c r="SQ13" s="111" t="e">
        <f t="shared" si="863"/>
        <v>#N/A</v>
      </c>
      <c r="SR13" s="111" t="e">
        <f t="shared" si="864"/>
        <v>#N/A</v>
      </c>
      <c r="SS13" s="111" t="e">
        <f t="shared" si="865"/>
        <v>#N/A</v>
      </c>
      <c r="ST13" s="111" t="e">
        <f t="shared" si="866"/>
        <v>#N/A</v>
      </c>
      <c r="SU13" s="111" t="e">
        <f t="shared" si="867"/>
        <v>#N/A</v>
      </c>
      <c r="SV13" s="111" t="e">
        <f t="shared" si="868"/>
        <v>#N/A</v>
      </c>
      <c r="SW13" s="111" t="e">
        <f t="shared" si="869"/>
        <v>#N/A</v>
      </c>
      <c r="SX13" s="111" t="e">
        <f t="shared" si="870"/>
        <v>#N/A</v>
      </c>
      <c r="SY13" s="111" t="e">
        <f t="shared" si="871"/>
        <v>#N/A</v>
      </c>
      <c r="SZ13" s="111" t="e">
        <f t="shared" si="872"/>
        <v>#N/A</v>
      </c>
      <c r="TA13" s="111" t="e">
        <f t="shared" si="873"/>
        <v>#N/A</v>
      </c>
      <c r="TB13" s="111" t="e">
        <f t="shared" si="874"/>
        <v>#N/A</v>
      </c>
      <c r="TC13" s="111" t="e">
        <f t="shared" si="875"/>
        <v>#N/A</v>
      </c>
      <c r="TD13" s="111" t="e">
        <f t="shared" si="876"/>
        <v>#N/A</v>
      </c>
      <c r="TE13" s="111" t="e">
        <f t="shared" si="877"/>
        <v>#N/A</v>
      </c>
      <c r="TF13" s="111" t="e">
        <f t="shared" si="878"/>
        <v>#N/A</v>
      </c>
      <c r="TG13" s="111" t="e">
        <f t="shared" si="879"/>
        <v>#N/A</v>
      </c>
      <c r="TH13" s="111" t="e">
        <f t="shared" si="880"/>
        <v>#N/A</v>
      </c>
      <c r="TI13" s="111" t="e">
        <f t="shared" si="881"/>
        <v>#N/A</v>
      </c>
      <c r="TJ13" s="111" t="e">
        <f t="shared" si="882"/>
        <v>#N/A</v>
      </c>
      <c r="TK13" s="111" t="e">
        <f t="shared" si="883"/>
        <v>#N/A</v>
      </c>
      <c r="TL13" s="111" t="e">
        <f t="shared" si="884"/>
        <v>#N/A</v>
      </c>
      <c r="TM13" s="111" t="e">
        <f t="shared" si="885"/>
        <v>#N/A</v>
      </c>
      <c r="TN13" s="111" t="e">
        <f t="shared" si="886"/>
        <v>#N/A</v>
      </c>
      <c r="TO13" s="111" t="e">
        <f t="shared" si="887"/>
        <v>#N/A</v>
      </c>
      <c r="TP13" s="111" t="e">
        <f t="shared" si="888"/>
        <v>#N/A</v>
      </c>
      <c r="TQ13" s="111" t="e">
        <f t="shared" si="889"/>
        <v>#N/A</v>
      </c>
      <c r="TR13" s="111" t="e">
        <f t="shared" si="890"/>
        <v>#N/A</v>
      </c>
      <c r="TS13" s="111" t="e">
        <f t="shared" si="891"/>
        <v>#N/A</v>
      </c>
      <c r="TT13" s="111" t="e">
        <f t="shared" si="892"/>
        <v>#N/A</v>
      </c>
      <c r="TU13" s="111" t="e">
        <f t="shared" si="893"/>
        <v>#N/A</v>
      </c>
      <c r="TV13" s="111" t="e">
        <f t="shared" si="894"/>
        <v>#N/A</v>
      </c>
      <c r="TW13" s="111" t="e">
        <f t="shared" si="895"/>
        <v>#N/A</v>
      </c>
      <c r="TX13" s="111" t="e">
        <f t="shared" si="896"/>
        <v>#N/A</v>
      </c>
      <c r="TY13" s="111" t="e">
        <f t="shared" si="897"/>
        <v>#N/A</v>
      </c>
      <c r="TZ13" s="111" t="e">
        <f t="shared" si="898"/>
        <v>#N/A</v>
      </c>
      <c r="UA13" s="111" t="e">
        <f t="shared" si="899"/>
        <v>#N/A</v>
      </c>
      <c r="UB13" s="111" t="e">
        <f t="shared" si="900"/>
        <v>#N/A</v>
      </c>
      <c r="UC13" s="112">
        <f t="shared" si="901"/>
        <v>198.94168845301419</v>
      </c>
      <c r="UD13" s="112">
        <f t="shared" si="902"/>
        <v>393.49293964361715</v>
      </c>
      <c r="UE13" s="112">
        <f t="shared" si="903"/>
        <v>530.83130525842205</v>
      </c>
      <c r="UF13" s="112">
        <f t="shared" si="904"/>
        <v>682.16418964716331</v>
      </c>
      <c r="UG13" s="112">
        <f t="shared" si="905"/>
        <v>855.44926034796117</v>
      </c>
      <c r="UH13" s="112">
        <f t="shared" si="906"/>
        <v>1050.0005115385641</v>
      </c>
      <c r="UI13" s="112">
        <f t="shared" si="907"/>
        <v>1237.0056986843974</v>
      </c>
      <c r="UJ13" s="112">
        <f t="shared" si="908"/>
        <v>1423.3248800079791</v>
      </c>
      <c r="UK13" s="112">
        <f t="shared" si="909"/>
        <v>1611.290475304965</v>
      </c>
      <c r="UL13" s="112">
        <f t="shared" si="910"/>
        <v>1806.8021346467203</v>
      </c>
      <c r="UM13" s="112">
        <f t="shared" si="911"/>
        <v>1986.6728612411353</v>
      </c>
      <c r="UN13" s="112">
        <f t="shared" si="912"/>
        <v>2138.6917514521283</v>
      </c>
      <c r="UO13" s="112">
        <f t="shared" si="913"/>
        <v>2312.2512244818272</v>
      </c>
      <c r="UP13" s="112">
        <f t="shared" si="914"/>
        <v>2433.1254503625896</v>
      </c>
      <c r="UQ13" s="112">
        <f t="shared" si="915"/>
        <v>2626.0302875797879</v>
      </c>
      <c r="UR13" s="112">
        <f t="shared" si="916"/>
        <v>2838.1432878200362</v>
      </c>
      <c r="US13" s="112">
        <f t="shared" si="917"/>
        <v>3068.5040429321821</v>
      </c>
      <c r="UT13" s="112">
        <f t="shared" si="918"/>
        <v>3302.7064306489374</v>
      </c>
      <c r="UU13" s="112">
        <f t="shared" si="919"/>
        <v>3496.9832795106395</v>
      </c>
      <c r="UV13" s="112">
        <f t="shared" si="920"/>
        <v>3684.2628689853732</v>
      </c>
      <c r="UW13" s="112">
        <f t="shared" si="921"/>
        <v>3891.2994261409585</v>
      </c>
      <c r="UX13" s="112">
        <f t="shared" si="922"/>
        <v>4115.2117265239367</v>
      </c>
      <c r="UY13" s="112">
        <f t="shared" si="923"/>
        <v>4353.1185456808516</v>
      </c>
      <c r="UZ13" s="112">
        <f t="shared" si="924"/>
        <v>4609.9591255319156</v>
      </c>
      <c r="VA13" s="112">
        <f t="shared" si="925"/>
        <v>4859.2536413382104</v>
      </c>
      <c r="VB13" s="112">
        <f t="shared" si="926"/>
        <v>5120.4846584516854</v>
      </c>
      <c r="VC13" s="112">
        <f t="shared" si="927"/>
        <v>5394.8869873523945</v>
      </c>
      <c r="VD13" s="112">
        <f t="shared" si="928"/>
        <v>5690.0066920851068</v>
      </c>
      <c r="VE13" s="112">
        <f t="shared" si="929"/>
        <v>5947.9448812517739</v>
      </c>
      <c r="VF13" s="112">
        <f t="shared" si="930"/>
        <v>6181.0496596529265</v>
      </c>
      <c r="VG13" s="112">
        <f t="shared" si="931"/>
        <v>6181.0496596529265</v>
      </c>
      <c r="VH13" s="111" t="e">
        <f t="shared" si="932"/>
        <v>#N/A</v>
      </c>
      <c r="VI13" s="111" t="e">
        <f t="shared" si="933"/>
        <v>#N/A</v>
      </c>
      <c r="VJ13" s="111" t="e">
        <f t="shared" si="934"/>
        <v>#N/A</v>
      </c>
      <c r="VK13" s="111" t="e">
        <f t="shared" si="935"/>
        <v>#N/A</v>
      </c>
      <c r="VL13" s="111" t="e">
        <f t="shared" si="936"/>
        <v>#N/A</v>
      </c>
      <c r="VM13" s="111" t="e">
        <f t="shared" si="937"/>
        <v>#N/A</v>
      </c>
      <c r="VN13" s="111" t="e">
        <f t="shared" si="938"/>
        <v>#N/A</v>
      </c>
      <c r="VO13" s="111" t="e">
        <f t="shared" si="939"/>
        <v>#N/A</v>
      </c>
      <c r="VP13" s="111" t="e">
        <f t="shared" si="940"/>
        <v>#N/A</v>
      </c>
      <c r="VQ13" s="111" t="e">
        <f t="shared" si="941"/>
        <v>#N/A</v>
      </c>
      <c r="VR13" s="111" t="e">
        <f t="shared" si="942"/>
        <v>#N/A</v>
      </c>
      <c r="VS13" s="111" t="e">
        <f t="shared" si="943"/>
        <v>#N/A</v>
      </c>
      <c r="VT13" s="111" t="e">
        <f t="shared" si="944"/>
        <v>#N/A</v>
      </c>
      <c r="VU13" s="111" t="e">
        <f t="shared" si="945"/>
        <v>#N/A</v>
      </c>
      <c r="VV13" s="111" t="e">
        <f t="shared" si="946"/>
        <v>#N/A</v>
      </c>
      <c r="VW13" s="111" t="e">
        <f t="shared" si="947"/>
        <v>#N/A</v>
      </c>
      <c r="VX13" s="111" t="e">
        <f t="shared" si="948"/>
        <v>#N/A</v>
      </c>
      <c r="VY13" s="111" t="e">
        <f t="shared" si="949"/>
        <v>#N/A</v>
      </c>
      <c r="VZ13" s="111" t="e">
        <f t="shared" si="950"/>
        <v>#N/A</v>
      </c>
      <c r="WA13" s="111" t="e">
        <f t="shared" si="951"/>
        <v>#N/A</v>
      </c>
      <c r="WB13" s="111" t="e">
        <f t="shared" si="952"/>
        <v>#N/A</v>
      </c>
      <c r="WC13" s="111" t="e">
        <f t="shared" si="953"/>
        <v>#N/A</v>
      </c>
      <c r="WD13" s="111" t="e">
        <f t="shared" si="954"/>
        <v>#N/A</v>
      </c>
      <c r="WE13" s="111" t="e">
        <f t="shared" si="955"/>
        <v>#N/A</v>
      </c>
      <c r="WF13" s="111" t="e">
        <f t="shared" si="956"/>
        <v>#N/A</v>
      </c>
      <c r="WG13" s="111" t="e">
        <f t="shared" si="957"/>
        <v>#N/A</v>
      </c>
      <c r="WH13" s="111" t="e">
        <f t="shared" si="958"/>
        <v>#N/A</v>
      </c>
      <c r="WI13" s="111" t="e">
        <f t="shared" si="959"/>
        <v>#N/A</v>
      </c>
      <c r="WJ13" s="111" t="e">
        <f t="shared" si="960"/>
        <v>#N/A</v>
      </c>
      <c r="WK13" s="111" t="e">
        <f t="shared" si="961"/>
        <v>#N/A</v>
      </c>
      <c r="WL13" s="111" t="e">
        <f t="shared" si="962"/>
        <v>#N/A</v>
      </c>
      <c r="WM13" s="111" t="e">
        <f t="shared" si="963"/>
        <v>#N/A</v>
      </c>
      <c r="WN13" s="111" t="e">
        <f t="shared" si="964"/>
        <v>#N/A</v>
      </c>
      <c r="WO13" s="111" t="e">
        <f t="shared" si="965"/>
        <v>#N/A</v>
      </c>
      <c r="WP13" s="111" t="e">
        <f t="shared" si="966"/>
        <v>#N/A</v>
      </c>
      <c r="WQ13" s="111" t="e">
        <f t="shared" si="967"/>
        <v>#N/A</v>
      </c>
      <c r="WR13" s="111" t="e">
        <f t="shared" si="968"/>
        <v>#N/A</v>
      </c>
      <c r="WS13" s="111" t="e">
        <f t="shared" si="969"/>
        <v>#N/A</v>
      </c>
      <c r="WT13" s="111" t="e">
        <f t="shared" si="970"/>
        <v>#N/A</v>
      </c>
      <c r="WU13" s="111" t="e">
        <f t="shared" si="971"/>
        <v>#N/A</v>
      </c>
      <c r="WV13" s="111" t="e">
        <f t="shared" si="972"/>
        <v>#N/A</v>
      </c>
      <c r="WW13" s="111" t="e">
        <f t="shared" si="973"/>
        <v>#N/A</v>
      </c>
      <c r="WX13" s="111" t="e">
        <f t="shared" si="974"/>
        <v>#N/A</v>
      </c>
      <c r="WY13" s="111" t="e">
        <f t="shared" si="975"/>
        <v>#N/A</v>
      </c>
      <c r="WZ13" s="111" t="e">
        <f t="shared" si="976"/>
        <v>#N/A</v>
      </c>
      <c r="XA13" s="111" t="e">
        <f t="shared" si="977"/>
        <v>#N/A</v>
      </c>
      <c r="XB13" s="111" t="e">
        <f t="shared" si="978"/>
        <v>#N/A</v>
      </c>
      <c r="XC13" s="111" t="e">
        <f t="shared" si="979"/>
        <v>#N/A</v>
      </c>
      <c r="XD13" s="111" t="e">
        <f t="shared" si="980"/>
        <v>#N/A</v>
      </c>
      <c r="XE13" s="111" t="e">
        <f t="shared" si="981"/>
        <v>#N/A</v>
      </c>
      <c r="XF13" s="111" t="e">
        <f t="shared" si="982"/>
        <v>#N/A</v>
      </c>
      <c r="XG13" s="111" t="e">
        <f t="shared" si="983"/>
        <v>#N/A</v>
      </c>
      <c r="XH13" s="111" t="e">
        <f t="shared" si="984"/>
        <v>#N/A</v>
      </c>
      <c r="XI13" s="111" t="e">
        <f t="shared" si="985"/>
        <v>#N/A</v>
      </c>
      <c r="XJ13" s="111" t="e">
        <f t="shared" si="986"/>
        <v>#N/A</v>
      </c>
      <c r="XK13" s="111" t="e">
        <f t="shared" si="987"/>
        <v>#N/A</v>
      </c>
      <c r="XL13" s="111" t="e">
        <f t="shared" si="988"/>
        <v>#N/A</v>
      </c>
      <c r="XM13" s="111" t="e">
        <f t="shared" si="989"/>
        <v>#N/A</v>
      </c>
      <c r="XN13" s="111" t="e">
        <f t="shared" si="990"/>
        <v>#N/A</v>
      </c>
      <c r="XO13" s="111" t="e">
        <f t="shared" si="991"/>
        <v>#N/A</v>
      </c>
      <c r="XP13" s="111" t="e">
        <f t="shared" si="992"/>
        <v>#N/A</v>
      </c>
      <c r="XQ13" s="111" t="e">
        <f t="shared" si="993"/>
        <v>#N/A</v>
      </c>
      <c r="XR13" s="111" t="e">
        <f t="shared" si="994"/>
        <v>#N/A</v>
      </c>
      <c r="XS13" s="111" t="e">
        <f t="shared" si="995"/>
        <v>#N/A</v>
      </c>
      <c r="XT13" s="111" t="e">
        <f t="shared" si="996"/>
        <v>#N/A</v>
      </c>
      <c r="XU13" s="111" t="e">
        <f t="shared" si="997"/>
        <v>#N/A</v>
      </c>
      <c r="XV13" s="111" t="e">
        <f t="shared" si="998"/>
        <v>#N/A</v>
      </c>
      <c r="XW13" s="111" t="e">
        <f t="shared" si="999"/>
        <v>#N/A</v>
      </c>
      <c r="XX13" s="111" t="e">
        <f t="shared" si="1000"/>
        <v>#N/A</v>
      </c>
      <c r="XY13" s="111" t="e">
        <f t="shared" si="1001"/>
        <v>#N/A</v>
      </c>
      <c r="XZ13" s="111" t="e">
        <f t="shared" si="1002"/>
        <v>#N/A</v>
      </c>
      <c r="YA13" s="111" t="e">
        <f t="shared" si="1003"/>
        <v>#N/A</v>
      </c>
      <c r="YB13" s="111" t="e">
        <f t="shared" si="1004"/>
        <v>#N/A</v>
      </c>
      <c r="YC13" s="111" t="e">
        <f t="shared" si="1005"/>
        <v>#N/A</v>
      </c>
      <c r="YD13" s="111" t="e">
        <f t="shared" si="1006"/>
        <v>#N/A</v>
      </c>
      <c r="YE13" s="111" t="e">
        <f t="shared" si="1007"/>
        <v>#N/A</v>
      </c>
      <c r="YF13" s="111" t="e">
        <f t="shared" si="1008"/>
        <v>#N/A</v>
      </c>
      <c r="YG13" s="111" t="e">
        <f t="shared" si="1009"/>
        <v>#N/A</v>
      </c>
      <c r="YH13" s="111" t="e">
        <f t="shared" si="1010"/>
        <v>#N/A</v>
      </c>
      <c r="YI13" s="111" t="e">
        <f t="shared" si="1011"/>
        <v>#N/A</v>
      </c>
      <c r="YJ13" s="111" t="e">
        <f t="shared" si="1012"/>
        <v>#N/A</v>
      </c>
      <c r="YK13" s="111" t="e">
        <f t="shared" si="1013"/>
        <v>#N/A</v>
      </c>
      <c r="YL13" s="111" t="e">
        <f t="shared" si="1014"/>
        <v>#N/A</v>
      </c>
      <c r="YM13" s="111" t="e">
        <f t="shared" si="1015"/>
        <v>#N/A</v>
      </c>
      <c r="YN13" s="111" t="e">
        <f t="shared" si="1016"/>
        <v>#N/A</v>
      </c>
      <c r="YO13" s="111" t="e">
        <f t="shared" si="1017"/>
        <v>#N/A</v>
      </c>
      <c r="YP13" s="111" t="e">
        <f t="shared" si="1018"/>
        <v>#N/A</v>
      </c>
      <c r="YQ13" s="111" t="e">
        <f t="shared" si="1019"/>
        <v>#N/A</v>
      </c>
      <c r="YR13" s="111" t="e">
        <f t="shared" si="1020"/>
        <v>#N/A</v>
      </c>
      <c r="YS13" s="111" t="e">
        <f t="shared" si="1021"/>
        <v>#N/A</v>
      </c>
      <c r="YT13" s="111" t="e">
        <f t="shared" si="1022"/>
        <v>#N/A</v>
      </c>
      <c r="YU13" s="111" t="e">
        <f t="shared" si="1023"/>
        <v>#N/A</v>
      </c>
      <c r="YV13" s="111" t="e">
        <f t="shared" si="1024"/>
        <v>#N/A</v>
      </c>
      <c r="YW13" s="111" t="e">
        <f t="shared" si="1025"/>
        <v>#N/A</v>
      </c>
      <c r="YX13" s="111" t="e">
        <f t="shared" si="1026"/>
        <v>#N/A</v>
      </c>
      <c r="YY13" s="111" t="e">
        <f t="shared" si="1027"/>
        <v>#N/A</v>
      </c>
      <c r="YZ13" s="111" t="e">
        <f t="shared" si="1028"/>
        <v>#N/A</v>
      </c>
      <c r="ZA13" s="111" t="e">
        <f t="shared" si="1029"/>
        <v>#N/A</v>
      </c>
      <c r="ZB13" s="111" t="e">
        <f t="shared" si="1030"/>
        <v>#N/A</v>
      </c>
      <c r="ZC13" s="111" t="e">
        <f t="shared" si="1031"/>
        <v>#N/A</v>
      </c>
      <c r="ZD13" s="111" t="e">
        <f t="shared" si="1032"/>
        <v>#N/A</v>
      </c>
      <c r="ZE13" s="111" t="e">
        <f t="shared" si="1033"/>
        <v>#N/A</v>
      </c>
      <c r="ZF13" s="111" t="e">
        <f t="shared" si="1034"/>
        <v>#N/A</v>
      </c>
      <c r="ZG13" s="111" t="e">
        <f t="shared" si="1035"/>
        <v>#N/A</v>
      </c>
      <c r="ZH13" s="111" t="e">
        <f t="shared" si="1036"/>
        <v>#N/A</v>
      </c>
      <c r="ZI13" s="111" t="e">
        <f t="shared" si="1037"/>
        <v>#N/A</v>
      </c>
      <c r="ZJ13" s="111" t="e">
        <f t="shared" si="1038"/>
        <v>#N/A</v>
      </c>
      <c r="ZK13" s="111" t="e">
        <f t="shared" si="1039"/>
        <v>#N/A</v>
      </c>
      <c r="ZL13" s="111" t="e">
        <f t="shared" si="1040"/>
        <v>#N/A</v>
      </c>
      <c r="ZM13" s="111" t="e">
        <f t="shared" si="1041"/>
        <v>#N/A</v>
      </c>
      <c r="ZN13" s="111" t="e">
        <f t="shared" si="1042"/>
        <v>#N/A</v>
      </c>
      <c r="ZO13" s="111" t="e">
        <f t="shared" si="1043"/>
        <v>#N/A</v>
      </c>
      <c r="ZP13" s="111" t="e">
        <f t="shared" si="1044"/>
        <v>#N/A</v>
      </c>
      <c r="ZQ13" s="111" t="e">
        <f t="shared" si="1045"/>
        <v>#N/A</v>
      </c>
      <c r="ZR13" s="111" t="e">
        <f t="shared" si="1046"/>
        <v>#N/A</v>
      </c>
      <c r="ZS13" s="111" t="e">
        <f t="shared" si="1047"/>
        <v>#N/A</v>
      </c>
      <c r="ZT13" s="111" t="e">
        <f t="shared" si="1048"/>
        <v>#N/A</v>
      </c>
      <c r="ZU13" s="111" t="e">
        <f t="shared" si="1049"/>
        <v>#N/A</v>
      </c>
      <c r="ZV13" s="111" t="e">
        <f t="shared" si="1050"/>
        <v>#N/A</v>
      </c>
      <c r="ZW13" s="111" t="e">
        <f t="shared" si="1051"/>
        <v>#N/A</v>
      </c>
      <c r="ZX13" s="111" t="e">
        <f t="shared" si="1052"/>
        <v>#N/A</v>
      </c>
      <c r="ZY13" s="111" t="e">
        <f t="shared" si="1053"/>
        <v>#N/A</v>
      </c>
      <c r="ZZ13" s="111" t="e">
        <f t="shared" si="1054"/>
        <v>#N/A</v>
      </c>
      <c r="AAA13" s="111" t="e">
        <f t="shared" si="1055"/>
        <v>#N/A</v>
      </c>
      <c r="AAB13" s="111" t="e">
        <f t="shared" si="1056"/>
        <v>#N/A</v>
      </c>
      <c r="AAC13" s="111" t="e">
        <f t="shared" si="1057"/>
        <v>#N/A</v>
      </c>
      <c r="AAD13" s="111" t="e">
        <f t="shared" si="1058"/>
        <v>#N/A</v>
      </c>
      <c r="AAE13" s="111" t="e">
        <f t="shared" si="1059"/>
        <v>#N/A</v>
      </c>
      <c r="AAF13" s="111" t="e">
        <f t="shared" si="1060"/>
        <v>#N/A</v>
      </c>
      <c r="AAG13" s="111" t="e">
        <f t="shared" si="1061"/>
        <v>#N/A</v>
      </c>
      <c r="AAH13" s="111" t="e">
        <f t="shared" si="1062"/>
        <v>#N/A</v>
      </c>
      <c r="AAI13" s="111" t="e">
        <f t="shared" si="1063"/>
        <v>#N/A</v>
      </c>
      <c r="AAJ13" s="111" t="e">
        <f t="shared" si="1064"/>
        <v>#N/A</v>
      </c>
      <c r="AAK13" s="111" t="e">
        <f t="shared" si="1065"/>
        <v>#N/A</v>
      </c>
      <c r="AAL13" s="111" t="e">
        <f t="shared" si="1066"/>
        <v>#N/A</v>
      </c>
      <c r="AAM13" s="111" t="e">
        <f t="shared" si="1067"/>
        <v>#N/A</v>
      </c>
      <c r="AAN13" s="111" t="e">
        <f t="shared" si="1068"/>
        <v>#N/A</v>
      </c>
      <c r="AAO13" s="111" t="e">
        <f t="shared" si="1069"/>
        <v>#N/A</v>
      </c>
      <c r="AAP13" s="111" t="e">
        <f t="shared" si="1070"/>
        <v>#N/A</v>
      </c>
      <c r="AAQ13" s="111" t="e">
        <f t="shared" si="1071"/>
        <v>#N/A</v>
      </c>
      <c r="AAR13" s="111" t="e">
        <f t="shared" si="1072"/>
        <v>#N/A</v>
      </c>
      <c r="AAS13" s="111" t="e">
        <f t="shared" si="1073"/>
        <v>#N/A</v>
      </c>
      <c r="AAT13" s="111" t="e">
        <f t="shared" si="1074"/>
        <v>#N/A</v>
      </c>
      <c r="AAU13" s="111" t="e">
        <f t="shared" si="1075"/>
        <v>#N/A</v>
      </c>
      <c r="AAV13" s="111" t="e">
        <f t="shared" si="1076"/>
        <v>#N/A</v>
      </c>
      <c r="AAW13" s="111" t="e">
        <f t="shared" si="1077"/>
        <v>#N/A</v>
      </c>
      <c r="AAX13" s="111" t="e">
        <f t="shared" si="1078"/>
        <v>#N/A</v>
      </c>
      <c r="AAY13" s="111" t="e">
        <f t="shared" si="1079"/>
        <v>#N/A</v>
      </c>
      <c r="AAZ13" s="111" t="e">
        <f t="shared" si="1080"/>
        <v>#N/A</v>
      </c>
      <c r="ABA13" s="111" t="e">
        <f t="shared" si="1081"/>
        <v>#N/A</v>
      </c>
      <c r="ABB13" s="111" t="e">
        <f t="shared" si="1082"/>
        <v>#N/A</v>
      </c>
      <c r="ABC13" s="111" t="e">
        <f t="shared" si="1083"/>
        <v>#N/A</v>
      </c>
      <c r="ABD13" s="111" t="e">
        <f t="shared" si="1084"/>
        <v>#N/A</v>
      </c>
      <c r="ABE13" s="111" t="e">
        <f t="shared" si="1085"/>
        <v>#N/A</v>
      </c>
      <c r="ABF13" s="111" t="e">
        <f t="shared" si="1086"/>
        <v>#N/A</v>
      </c>
    </row>
    <row r="14" spans="1:734" ht="84.75" hidden="1" customHeight="1">
      <c r="A14" s="92">
        <v>11</v>
      </c>
      <c r="B14" s="59" t="s">
        <v>14</v>
      </c>
      <c r="C14" s="104" t="s">
        <v>18</v>
      </c>
      <c r="D14" s="103">
        <v>1401091</v>
      </c>
      <c r="E14" s="59">
        <v>3114005657</v>
      </c>
      <c r="F14" s="46" t="s">
        <v>14</v>
      </c>
      <c r="G14" s="47">
        <v>0.9</v>
      </c>
      <c r="H14" s="48">
        <v>3826.03</v>
      </c>
      <c r="I14" s="48">
        <v>20</v>
      </c>
      <c r="J14" s="49">
        <v>1.2</v>
      </c>
      <c r="K14" s="50">
        <v>30</v>
      </c>
      <c r="L14" s="49">
        <v>50.45</v>
      </c>
      <c r="M14" s="49">
        <v>239.91300000000001</v>
      </c>
      <c r="N14" s="49">
        <v>0</v>
      </c>
      <c r="O14" s="49">
        <f t="shared" si="550"/>
        <v>1.6816666666666669</v>
      </c>
      <c r="P14" s="49">
        <f t="shared" si="551"/>
        <v>7.9971000000000005</v>
      </c>
      <c r="Q14" s="49">
        <f t="shared" si="552"/>
        <v>0</v>
      </c>
      <c r="R14" s="51">
        <v>30</v>
      </c>
      <c r="S14" s="52">
        <f t="shared" si="553"/>
        <v>50.45</v>
      </c>
      <c r="T14" s="52">
        <f t="shared" si="554"/>
        <v>239.91300000000001</v>
      </c>
      <c r="U14" s="52">
        <f t="shared" si="555"/>
        <v>0</v>
      </c>
      <c r="V14" s="130">
        <f>$O14*($I14-(метеостанция!B$13))/($I14-$J14)</f>
        <v>1.6212876773049647</v>
      </c>
      <c r="W14" s="130">
        <f>$O14*($I14-(метеостанция!C$13))/($I14-$J14)</f>
        <v>1.5855075354609931</v>
      </c>
      <c r="X14" s="130">
        <f>$O14*($I14-(метеостанция!D$13))/($I14-$J14)</f>
        <v>1.1192475620567375</v>
      </c>
      <c r="Y14" s="130">
        <f>$O14*($I14-(метеостанция!E$13))/($I14-$J14)</f>
        <v>1.2332967641843975</v>
      </c>
      <c r="Z14" s="130">
        <f>$O14*($I14-(метеостанция!F$13))/($I14-$J14)</f>
        <v>1.4121974734042555</v>
      </c>
      <c r="AA14" s="130">
        <f>$O14*($I14-(метеостанция!G$13))/($I14-$J14)</f>
        <v>1.5855075354609931</v>
      </c>
      <c r="AB14" s="130">
        <f>$O14*($I14-(метеостанция!H$13))/($I14-$J14)</f>
        <v>1.5240104166666668</v>
      </c>
      <c r="AC14" s="130">
        <f>$O14*($I14-(метеостанция!I$13))/($I14-$J14)</f>
        <v>1.5184197695035464</v>
      </c>
      <c r="AD14" s="130">
        <f>$O14*($I14-(метеостанция!J$13))/($I14-$J14)</f>
        <v>1.5318373226950355</v>
      </c>
      <c r="AE14" s="130">
        <f>$O14*($I14-(метеостанция!K$13))/($I14-$J14)</f>
        <v>1.5933344414893618</v>
      </c>
      <c r="AF14" s="130">
        <f>$O14*($I14-(метеостанция!L$13))/($I14-$J14)</f>
        <v>1.4658676861702129</v>
      </c>
      <c r="AG14" s="130">
        <f>$O14*($I14-(метеостанция!M$13))/($I14-$J14)</f>
        <v>1.2388874113475179</v>
      </c>
      <c r="AH14" s="130">
        <f>$O14*($I14-(метеостанция!N$13))/($I14-$J14)</f>
        <v>1.4144337322695035</v>
      </c>
      <c r="AI14" s="130">
        <f>$O14*($I14-(метеостанция!O$13))/($I14-$J14)</f>
        <v>0.98507203014184408</v>
      </c>
      <c r="AJ14" s="130">
        <f>$O14*($I14-(метеостанция!P$13))/($I14-$J14)</f>
        <v>1.5720899822695036</v>
      </c>
      <c r="AK14" s="130">
        <f>$O14*($I14-(метеостанция!Q$13))/($I14-$J14)</f>
        <v>1.7286281028368795</v>
      </c>
      <c r="AL14" s="130">
        <f>$O14*($I14-(метеостанция!R$13))/($I14-$J14)</f>
        <v>1.8773393173758868</v>
      </c>
      <c r="AM14" s="130">
        <f>$O14*($I14-(метеостанция!S$13))/($I14-$J14)</f>
        <v>1.9086469414893616</v>
      </c>
      <c r="AN14" s="130">
        <f>$O14*($I14-(метеостанция!T$13))/($I14-$J14)</f>
        <v>1.5832712765957448</v>
      </c>
      <c r="AO14" s="130">
        <f>$O14*($I14-(метеостанция!U$13))/($I14-$J14)</f>
        <v>1.5262466755319148</v>
      </c>
      <c r="AP14" s="130">
        <f>$O14*($I14-(метеостанция!V$13))/($I14-$J14)</f>
        <v>1.6872573138297875</v>
      </c>
      <c r="AQ14" s="130">
        <f>$O14*($I14-(метеостанция!W$13))/($I14-$J14)</f>
        <v>1.8247872340425533</v>
      </c>
      <c r="AR14" s="130">
        <f>$O14*($I14-(метеостанция!X$13))/($I14-$J14)</f>
        <v>1.9388364361702131</v>
      </c>
      <c r="AS14" s="130">
        <f>$O14*($I14-(метеостанция!Y$13))/($I14-$J14)</f>
        <v>2.0931382978723403</v>
      </c>
      <c r="AT14" s="130">
        <f>$O14*($I14-(метеостанция!Z$13))/($I14-$J14)</f>
        <v>2.0316411790780142</v>
      </c>
      <c r="AU14" s="130">
        <f>$O14*($I14-(метеостанция!AA$13))/($I14-$J14)</f>
        <v>2.1289184397163123</v>
      </c>
      <c r="AV14" s="130">
        <f>$O14*($I14-(метеостанция!AB$13))/($I14-$J14)</f>
        <v>2.2362588652482271</v>
      </c>
      <c r="AW14" s="130">
        <f>$O14*($I14-(метеостанция!AC$13))/($I14-$J14)</f>
        <v>2.4050964095744685</v>
      </c>
      <c r="AX14" s="130">
        <f>$O14*($I14-(метеостанция!AD$13))/($I14-$J14)</f>
        <v>2.1020833333333333</v>
      </c>
      <c r="AY14" s="130">
        <f>$O14*($I14-(метеостанция!AE$13))/($I14-$J14)</f>
        <v>1.8997019060283691</v>
      </c>
      <c r="AZ14" s="130"/>
      <c r="BA14" s="130">
        <f t="shared" si="556"/>
        <v>1.6212876773049647</v>
      </c>
      <c r="BB14" s="130">
        <f t="shared" si="557"/>
        <v>3.2067952127659578</v>
      </c>
      <c r="BC14" s="130">
        <f t="shared" si="558"/>
        <v>4.3260427748226951</v>
      </c>
      <c r="BD14" s="130">
        <f t="shared" si="559"/>
        <v>5.5593395390070928</v>
      </c>
      <c r="BE14" s="130">
        <f t="shared" si="560"/>
        <v>6.971537012411348</v>
      </c>
      <c r="BF14" s="130">
        <f t="shared" si="561"/>
        <v>8.5570445478723407</v>
      </c>
      <c r="BG14" s="130">
        <f t="shared" si="562"/>
        <v>10.081054964539007</v>
      </c>
      <c r="BH14" s="130">
        <f t="shared" si="563"/>
        <v>11.599474734042554</v>
      </c>
      <c r="BI14" s="130">
        <f t="shared" si="564"/>
        <v>13.131312056737588</v>
      </c>
      <c r="BJ14" s="130">
        <f t="shared" si="565"/>
        <v>14.724646498226949</v>
      </c>
      <c r="BK14" s="130">
        <f t="shared" si="566"/>
        <v>16.190514184397163</v>
      </c>
      <c r="BL14" s="130">
        <f t="shared" si="567"/>
        <v>17.429401595744679</v>
      </c>
      <c r="BM14" s="130">
        <f t="shared" si="568"/>
        <v>18.843835328014183</v>
      </c>
      <c r="BN14" s="130">
        <f t="shared" si="569"/>
        <v>19.828907358156027</v>
      </c>
      <c r="BO14" s="130">
        <f t="shared" si="570"/>
        <v>21.40099734042553</v>
      </c>
      <c r="BP14" s="130">
        <f t="shared" si="571"/>
        <v>23.129625443262409</v>
      </c>
      <c r="BQ14" s="130">
        <f t="shared" si="572"/>
        <v>25.006964760638297</v>
      </c>
      <c r="BR14" s="130">
        <f t="shared" si="573"/>
        <v>26.915611702127659</v>
      </c>
      <c r="BS14" s="130">
        <f t="shared" si="574"/>
        <v>28.498882978723405</v>
      </c>
      <c r="BT14" s="130">
        <f t="shared" si="575"/>
        <v>30.02512965425532</v>
      </c>
      <c r="BU14" s="130">
        <f t="shared" si="576"/>
        <v>31.712386968085106</v>
      </c>
      <c r="BV14" s="130">
        <f t="shared" si="577"/>
        <v>33.537174202127659</v>
      </c>
      <c r="BW14" s="130">
        <f t="shared" si="578"/>
        <v>35.476010638297872</v>
      </c>
      <c r="BX14" s="130">
        <f t="shared" si="579"/>
        <v>37.569148936170215</v>
      </c>
      <c r="BY14" s="130">
        <f t="shared" si="580"/>
        <v>39.60079011524823</v>
      </c>
      <c r="BZ14" s="130">
        <f t="shared" si="581"/>
        <v>41.729708554964546</v>
      </c>
      <c r="CA14" s="130">
        <f t="shared" si="582"/>
        <v>43.96596742021277</v>
      </c>
      <c r="CB14" s="130">
        <f t="shared" si="583"/>
        <v>46.371063829787239</v>
      </c>
      <c r="CC14" s="130">
        <f t="shared" si="584"/>
        <v>48.473147163120572</v>
      </c>
      <c r="CD14" s="130">
        <f t="shared" si="585"/>
        <v>50.372849069148941</v>
      </c>
      <c r="CE14" s="130">
        <f t="shared" si="586"/>
        <v>50.372849069148941</v>
      </c>
      <c r="CF14" s="130">
        <f t="shared" si="587"/>
        <v>6203.0952919991141</v>
      </c>
      <c r="CG14" s="130">
        <f t="shared" si="588"/>
        <v>6066.1993958998237</v>
      </c>
      <c r="CH14" s="130">
        <f t="shared" si="589"/>
        <v>4282.2747498559393</v>
      </c>
      <c r="CI14" s="130">
        <f t="shared" si="590"/>
        <v>4718.630418672431</v>
      </c>
      <c r="CJ14" s="130">
        <f t="shared" si="591"/>
        <v>5403.1098991688841</v>
      </c>
      <c r="CK14" s="130">
        <f t="shared" si="592"/>
        <v>6066.1993958998237</v>
      </c>
      <c r="CL14" s="130">
        <f t="shared" si="593"/>
        <v>5830.9095744791675</v>
      </c>
      <c r="CM14" s="130">
        <f t="shared" si="594"/>
        <v>5809.519590713654</v>
      </c>
      <c r="CN14" s="130">
        <f t="shared" si="595"/>
        <v>5860.8555517508867</v>
      </c>
      <c r="CO14" s="130">
        <f t="shared" si="596"/>
        <v>6096.1453731715428</v>
      </c>
      <c r="CP14" s="130">
        <f t="shared" si="597"/>
        <v>5608.4537433178202</v>
      </c>
      <c r="CQ14" s="130">
        <f t="shared" si="598"/>
        <v>4740.0204024379445</v>
      </c>
      <c r="CR14" s="130">
        <f t="shared" si="599"/>
        <v>5411.6658926750888</v>
      </c>
      <c r="CS14" s="130">
        <f t="shared" si="600"/>
        <v>3768.9151394835999</v>
      </c>
      <c r="CT14" s="130">
        <f t="shared" si="601"/>
        <v>6014.8634348625892</v>
      </c>
      <c r="CU14" s="130">
        <f t="shared" si="602"/>
        <v>6613.7829802969864</v>
      </c>
      <c r="CV14" s="130">
        <f t="shared" si="603"/>
        <v>7182.7565484596644</v>
      </c>
      <c r="CW14" s="130">
        <f t="shared" si="604"/>
        <v>7302.5404575465427</v>
      </c>
      <c r="CX14" s="130">
        <f t="shared" si="605"/>
        <v>6057.6434023936181</v>
      </c>
      <c r="CY14" s="130">
        <f t="shared" si="606"/>
        <v>5839.4655679853722</v>
      </c>
      <c r="CZ14" s="130">
        <f t="shared" si="607"/>
        <v>6455.4971004321824</v>
      </c>
      <c r="DA14" s="130">
        <f t="shared" si="608"/>
        <v>6981.6907010638306</v>
      </c>
      <c r="DB14" s="130">
        <f t="shared" si="609"/>
        <v>7418.0463698803205</v>
      </c>
      <c r="DC14" s="130">
        <f t="shared" si="610"/>
        <v>8008.4099218085103</v>
      </c>
      <c r="DD14" s="130">
        <f t="shared" si="611"/>
        <v>7773.120100387855</v>
      </c>
      <c r="DE14" s="130">
        <f t="shared" si="612"/>
        <v>8145.3058179078025</v>
      </c>
      <c r="DF14" s="130">
        <f t="shared" si="613"/>
        <v>8555.9935062056757</v>
      </c>
      <c r="DG14" s="130">
        <f t="shared" si="614"/>
        <v>9201.971015924204</v>
      </c>
      <c r="DH14" s="130">
        <f t="shared" si="615"/>
        <v>8042.6338958333336</v>
      </c>
      <c r="DI14" s="130">
        <f t="shared" si="616"/>
        <v>7268.3164835217212</v>
      </c>
      <c r="DJ14" s="130">
        <f t="shared" si="617"/>
        <v>0</v>
      </c>
      <c r="DK14" s="110">
        <f t="shared" si="618"/>
        <v>6203.0952919991141</v>
      </c>
      <c r="DL14" s="130">
        <f t="shared" si="619"/>
        <v>12269.294687898939</v>
      </c>
      <c r="DM14" s="130">
        <f t="shared" si="620"/>
        <v>16551.569437754879</v>
      </c>
      <c r="DN14" s="130">
        <f t="shared" si="621"/>
        <v>21270.199856427309</v>
      </c>
      <c r="DO14" s="130">
        <f t="shared" si="622"/>
        <v>26673.309755596194</v>
      </c>
      <c r="DP14" s="130">
        <f t="shared" si="623"/>
        <v>32739.509151496019</v>
      </c>
      <c r="DQ14" s="130">
        <f t="shared" si="624"/>
        <v>38570.418725975185</v>
      </c>
      <c r="DR14" s="130">
        <f t="shared" si="625"/>
        <v>44379.938316688836</v>
      </c>
      <c r="DS14" s="130">
        <f t="shared" si="626"/>
        <v>50240.793868439723</v>
      </c>
      <c r="DT14" s="130">
        <f t="shared" si="627"/>
        <v>56336.939241611268</v>
      </c>
      <c r="DU14" s="130">
        <f t="shared" si="628"/>
        <v>61945.392984929087</v>
      </c>
      <c r="DV14" s="130">
        <f t="shared" si="629"/>
        <v>66685.413387367036</v>
      </c>
      <c r="DW14" s="130">
        <f t="shared" si="630"/>
        <v>72097.079280042119</v>
      </c>
      <c r="DX14" s="130">
        <f t="shared" si="631"/>
        <v>75865.994419525712</v>
      </c>
      <c r="DY14" s="130">
        <f t="shared" si="632"/>
        <v>81880.857854388305</v>
      </c>
      <c r="DZ14" s="130">
        <f t="shared" si="633"/>
        <v>88494.640834685299</v>
      </c>
      <c r="EA14" s="130">
        <f t="shared" si="634"/>
        <v>95677.397383144969</v>
      </c>
      <c r="EB14" s="130">
        <f t="shared" si="635"/>
        <v>102979.93784069151</v>
      </c>
      <c r="EC14" s="130">
        <f t="shared" si="636"/>
        <v>109037.58124308512</v>
      </c>
      <c r="ED14" s="130">
        <f t="shared" si="637"/>
        <v>114877.0468110705</v>
      </c>
      <c r="EE14" s="130">
        <f t="shared" si="638"/>
        <v>121332.54391150268</v>
      </c>
      <c r="EF14" s="130">
        <f t="shared" si="639"/>
        <v>128314.23461256651</v>
      </c>
      <c r="EG14" s="130">
        <f t="shared" si="640"/>
        <v>135732.28098244683</v>
      </c>
      <c r="EH14" s="130">
        <f t="shared" si="641"/>
        <v>143740.69090425535</v>
      </c>
      <c r="EI14" s="130">
        <f t="shared" si="642"/>
        <v>151513.81100464321</v>
      </c>
      <c r="EJ14" s="130">
        <f t="shared" si="643"/>
        <v>159659.116822551</v>
      </c>
      <c r="EK14" s="130">
        <f t="shared" si="644"/>
        <v>168215.11032875668</v>
      </c>
      <c r="EL14" s="130">
        <f t="shared" si="645"/>
        <v>177417.08134468089</v>
      </c>
      <c r="EM14" s="130">
        <f t="shared" si="646"/>
        <v>185459.71524051423</v>
      </c>
      <c r="EN14" s="130">
        <f t="shared" si="647"/>
        <v>192728.03172403594</v>
      </c>
      <c r="EO14" s="130">
        <f t="shared" si="648"/>
        <v>192728.03172403594</v>
      </c>
      <c r="EP14" s="130">
        <f t="shared" si="649"/>
        <v>5582.7857627992025</v>
      </c>
      <c r="EQ14" s="130">
        <f t="shared" si="650"/>
        <v>5459.5794563098416</v>
      </c>
      <c r="ER14" s="130">
        <f t="shared" si="651"/>
        <v>3854.0472748703455</v>
      </c>
      <c r="ES14" s="130">
        <f t="shared" si="652"/>
        <v>4246.7673768051882</v>
      </c>
      <c r="ET14" s="130">
        <f t="shared" si="653"/>
        <v>4862.7989092519956</v>
      </c>
      <c r="EU14" s="130">
        <f t="shared" si="654"/>
        <v>5459.5794563098416</v>
      </c>
      <c r="EV14" s="130">
        <f t="shared" si="655"/>
        <v>5247.8186170312511</v>
      </c>
      <c r="EW14" s="130">
        <f t="shared" si="656"/>
        <v>5228.5676316422887</v>
      </c>
      <c r="EX14" s="130">
        <f t="shared" si="657"/>
        <v>5274.7699965757984</v>
      </c>
      <c r="EY14" s="130">
        <f t="shared" si="658"/>
        <v>5486.5308358543889</v>
      </c>
      <c r="EZ14" s="130">
        <f t="shared" si="659"/>
        <v>5047.6083689860379</v>
      </c>
      <c r="FA14" s="130">
        <f t="shared" si="660"/>
        <v>4266.0183621941505</v>
      </c>
      <c r="FB14" s="130">
        <f t="shared" si="661"/>
        <v>4870.4993034075796</v>
      </c>
      <c r="FC14" s="130">
        <f t="shared" si="662"/>
        <v>3392.0236255352402</v>
      </c>
      <c r="FD14" s="130">
        <f t="shared" si="663"/>
        <v>5413.3770913763301</v>
      </c>
      <c r="FE14" s="130">
        <f t="shared" si="664"/>
        <v>5952.4046822672881</v>
      </c>
      <c r="FF14" s="130">
        <f t="shared" si="665"/>
        <v>6464.4808936136978</v>
      </c>
      <c r="FG14" s="130">
        <f t="shared" si="666"/>
        <v>6572.2864117918889</v>
      </c>
      <c r="FH14" s="130">
        <f t="shared" si="667"/>
        <v>5451.8790621542566</v>
      </c>
      <c r="FI14" s="130">
        <f t="shared" si="668"/>
        <v>5255.5190111868351</v>
      </c>
      <c r="FJ14" s="130">
        <f t="shared" si="669"/>
        <v>5809.9473903889639</v>
      </c>
      <c r="FK14" s="130">
        <f t="shared" si="670"/>
        <v>6283.521630957448</v>
      </c>
      <c r="FL14" s="130">
        <f t="shared" si="671"/>
        <v>6676.2417328922884</v>
      </c>
      <c r="FM14" s="130">
        <f t="shared" si="672"/>
        <v>7207.5689296276596</v>
      </c>
      <c r="FN14" s="130">
        <f t="shared" si="673"/>
        <v>6995.80809034907</v>
      </c>
      <c r="FO14" s="130">
        <f t="shared" si="674"/>
        <v>7330.7752361170224</v>
      </c>
      <c r="FP14" s="130">
        <f t="shared" si="675"/>
        <v>7700.3941555851079</v>
      </c>
      <c r="FQ14" s="130">
        <f t="shared" si="676"/>
        <v>8281.7739143317831</v>
      </c>
      <c r="FR14" s="130">
        <f t="shared" si="677"/>
        <v>7238.3705062500003</v>
      </c>
      <c r="FS14" s="130">
        <f t="shared" si="678"/>
        <v>6541.4848351695491</v>
      </c>
      <c r="FT14" s="130">
        <f t="shared" si="679"/>
        <v>0</v>
      </c>
      <c r="FU14" s="110">
        <f t="shared" si="680"/>
        <v>5582.7857627992025</v>
      </c>
      <c r="FV14" s="130">
        <f t="shared" si="681"/>
        <v>11042.365219109044</v>
      </c>
      <c r="FW14" s="130">
        <f t="shared" si="682"/>
        <v>14896.412493979389</v>
      </c>
      <c r="FX14" s="130">
        <f t="shared" si="683"/>
        <v>19143.179870784577</v>
      </c>
      <c r="FY14" s="130">
        <f t="shared" si="684"/>
        <v>24005.978780036574</v>
      </c>
      <c r="FZ14" s="130">
        <f t="shared" si="685"/>
        <v>29465.558236346416</v>
      </c>
      <c r="GA14" s="130">
        <f t="shared" si="686"/>
        <v>34713.376853377667</v>
      </c>
      <c r="GB14" s="130">
        <f t="shared" si="687"/>
        <v>39941.944485019958</v>
      </c>
      <c r="GC14" s="130">
        <f t="shared" si="688"/>
        <v>45216.714481595758</v>
      </c>
      <c r="GD14" s="130">
        <f t="shared" si="689"/>
        <v>50703.24531745015</v>
      </c>
      <c r="GE14" s="130">
        <f t="shared" si="690"/>
        <v>55750.853686436189</v>
      </c>
      <c r="GF14" s="130">
        <f t="shared" si="691"/>
        <v>60016.872048630335</v>
      </c>
      <c r="GG14" s="130">
        <f t="shared" si="692"/>
        <v>64887.371352037917</v>
      </c>
      <c r="GH14" s="130">
        <f t="shared" si="693"/>
        <v>68279.39497757316</v>
      </c>
      <c r="GI14" s="130">
        <f t="shared" si="694"/>
        <v>73692.772068949489</v>
      </c>
      <c r="GJ14" s="130">
        <f t="shared" si="695"/>
        <v>79645.176751216772</v>
      </c>
      <c r="GK14" s="130">
        <f t="shared" si="696"/>
        <v>86109.65764483047</v>
      </c>
      <c r="GL14" s="130">
        <f t="shared" si="697"/>
        <v>92681.944056622364</v>
      </c>
      <c r="GM14" s="130">
        <f t="shared" si="698"/>
        <v>98133.823118776621</v>
      </c>
      <c r="GN14" s="130">
        <f t="shared" si="699"/>
        <v>103389.34212996345</v>
      </c>
      <c r="GO14" s="130">
        <f t="shared" si="700"/>
        <v>109199.28952035241</v>
      </c>
      <c r="GP14" s="130">
        <f t="shared" si="701"/>
        <v>115482.81115130986</v>
      </c>
      <c r="GQ14" s="130">
        <f t="shared" si="702"/>
        <v>122159.05288420214</v>
      </c>
      <c r="GR14" s="130">
        <f t="shared" si="703"/>
        <v>129366.6218138298</v>
      </c>
      <c r="GS14" s="130">
        <f t="shared" si="704"/>
        <v>136362.42990417886</v>
      </c>
      <c r="GT14" s="130">
        <f t="shared" si="705"/>
        <v>143693.20514029588</v>
      </c>
      <c r="GU14" s="130">
        <f t="shared" si="706"/>
        <v>151393.59929588099</v>
      </c>
      <c r="GV14" s="130">
        <f t="shared" si="707"/>
        <v>159675.37321021277</v>
      </c>
      <c r="GW14" s="130">
        <f t="shared" si="708"/>
        <v>166913.74371646278</v>
      </c>
      <c r="GX14" s="130">
        <f t="shared" si="709"/>
        <v>173455.22855163232</v>
      </c>
      <c r="GY14" s="130">
        <f t="shared" si="710"/>
        <v>173455.22855163232</v>
      </c>
      <c r="GZ14" s="130">
        <f>($T14+$U14)/$R14*($I14-(метеостанция!B$13))/($I14-$J14)</f>
        <v>7.7099700797872339</v>
      </c>
      <c r="HA14" s="130">
        <f>($T14+$U14)/$R14*($I14-(метеостанция!C$13))/($I14-$J14)</f>
        <v>7.5398190159574474</v>
      </c>
      <c r="HB14" s="130">
        <f>($T14+$U14)/$R14*($I14-(метеостанция!D$13))/($I14-$J14)</f>
        <v>5.322537965425532</v>
      </c>
      <c r="HC14" s="130">
        <f>($T14+$U14)/$R14*($I14-(метеостанция!E$13))/($I14-$J14)</f>
        <v>5.8648944813829793</v>
      </c>
      <c r="HD14" s="130">
        <f>($T14+$U14)/$R14*($I14-(метеостанция!F$13))/($I14-$J14)</f>
        <v>6.7156498005319145</v>
      </c>
      <c r="HE14" s="130">
        <f>($T14+$U14)/$R14*($I14-(метеостанция!G$13))/($I14-$J14)</f>
        <v>7.5398190159574474</v>
      </c>
      <c r="HF14" s="130">
        <f>($T14+$U14)/$R14*($I14-(метеостанция!H$13))/($I14-$J14)</f>
        <v>7.2473718750000007</v>
      </c>
      <c r="HG14" s="130">
        <f>($T14+$U14)/$R14*($I14-(метеостанция!I$13))/($I14-$J14)</f>
        <v>7.2207857712765957</v>
      </c>
      <c r="HH14" s="130">
        <f>($T14+$U14)/$R14*($I14-(метеостанция!J$13))/($I14-$J14)</f>
        <v>7.2845924202127668</v>
      </c>
      <c r="HI14" s="130">
        <f>($T14+$U14)/$R14*($I14-(метеостанция!K$13))/($I14-$J14)</f>
        <v>7.5770395611702135</v>
      </c>
      <c r="HJ14" s="130">
        <f>($T14+$U14)/$R14*($I14-(метеостанция!L$13))/($I14-$J14)</f>
        <v>6.9708763962765961</v>
      </c>
      <c r="HK14" s="130">
        <f>($T14+$U14)/$R14*($I14-(метеостанция!M$13))/($I14-$J14)</f>
        <v>5.8914805851063834</v>
      </c>
      <c r="HL14" s="130">
        <f>($T14+$U14)/$R14*($I14-(метеостанция!N$13))/($I14-$J14)</f>
        <v>6.7262842420212774</v>
      </c>
      <c r="HM14" s="130">
        <f>($T14+$U14)/$R14*($I14-(метеостанция!O$13))/($I14-$J14)</f>
        <v>4.6844714760638304</v>
      </c>
      <c r="HN14" s="130">
        <f>($T14+$U14)/$R14*($I14-(метеостанция!P$13))/($I14-$J14)</f>
        <v>7.4760123670212772</v>
      </c>
      <c r="HO14" s="130">
        <f>($T14+$U14)/$R14*($I14-(метеостанция!Q$13))/($I14-$J14)</f>
        <v>8.2204232712765961</v>
      </c>
      <c r="HP14" s="130">
        <f>($T14+$U14)/$R14*($I14-(метеостанция!R$13))/($I14-$J14)</f>
        <v>8.9276136303191507</v>
      </c>
      <c r="HQ14" s="130">
        <f>($T14+$U14)/$R14*($I14-(метеостанция!S$13))/($I14-$J14)</f>
        <v>9.0764958111702132</v>
      </c>
      <c r="HR14" s="130">
        <f>($T14+$U14)/$R14*($I14-(метеостанция!T$13))/($I14-$J14)</f>
        <v>7.5291845744680854</v>
      </c>
      <c r="HS14" s="130">
        <f>($T14+$U14)/$R14*($I14-(метеостанция!U$13))/($I14-$J14)</f>
        <v>7.2580063164893618</v>
      </c>
      <c r="HT14" s="130">
        <f>($T14+$U14)/$R14*($I14-(метеостанция!V$13))/($I14-$J14)</f>
        <v>8.0236861037234046</v>
      </c>
      <c r="HU14" s="130">
        <f>($T14+$U14)/$R14*($I14-(метеостанция!W$13))/($I14-$J14)</f>
        <v>8.6777042553191492</v>
      </c>
      <c r="HV14" s="130">
        <f>($T14+$U14)/$R14*($I14-(метеостанция!X$13))/($I14-$J14)</f>
        <v>9.2200607712765965</v>
      </c>
      <c r="HW14" s="130">
        <f>($T14+$U14)/$R14*($I14-(метеостанция!Y$13))/($I14-$J14)</f>
        <v>9.9538372340425525</v>
      </c>
      <c r="HX14" s="130">
        <f>($T14+$U14)/$R14*($I14-(метеостанция!Z$13))/($I14-$J14)</f>
        <v>9.6613900930851049</v>
      </c>
      <c r="HY14" s="130">
        <f>($T14+$U14)/$R14*($I14-(метеостанция!AA$13))/($I14-$J14)</f>
        <v>10.123988297872341</v>
      </c>
      <c r="HZ14" s="130">
        <f>($T14+$U14)/$R14*($I14-(метеостанция!AB$13))/($I14-$J14)</f>
        <v>10.634441489361702</v>
      </c>
      <c r="IA14" s="130">
        <f>($T14+$U14)/$R14*($I14-(метеостанция!AC$13))/($I14-$J14)</f>
        <v>11.437341821808511</v>
      </c>
      <c r="IB14" s="130">
        <f>($T14+$U14)/$R14*($I14-(метеостанция!AD$13))/($I14-$J14)</f>
        <v>9.9963750000000005</v>
      </c>
      <c r="IC14" s="130">
        <f>($T14+$U14)/$R14*($I14-(метеостанция!AE$13))/($I14-$J14)</f>
        <v>9.0339580452127652</v>
      </c>
      <c r="ID14" s="130"/>
      <c r="IE14" s="131">
        <f>VLOOKUP($F14,метеостанция!$A$4:$AF$7,2,0)</f>
        <v>4.3</v>
      </c>
      <c r="IF14" s="131">
        <f>VLOOKUP($F14,метеостанция!$A$4:$AF$7,3,0)</f>
        <v>10.6</v>
      </c>
      <c r="IG14" s="131">
        <f>VLOOKUP($F14,метеостанция!$A$4:$AF$7,4,0)</f>
        <v>9.5</v>
      </c>
      <c r="IH14" s="131">
        <f>VLOOKUP($F14,метеостанция!$A$4:$AF$7,5,0)</f>
        <v>10.5</v>
      </c>
      <c r="II14" s="131">
        <f>VLOOKUP($F14,метеостанция!$A$4:$AF$7,6,0)</f>
        <v>11.6</v>
      </c>
      <c r="IJ14" s="131">
        <f>VLOOKUP($F14,метеостанция!$A$4:$AF$7,7,0)</f>
        <v>9.4</v>
      </c>
      <c r="IK14" s="131">
        <f>VLOOKUP($F14,метеостанция!$A$4:$AF$7,8,0)</f>
        <v>5.8</v>
      </c>
      <c r="IL14" s="131">
        <f>VLOOKUP($F14,метеостанция!$A$4:$AF$7,9,0)</f>
        <v>7.8</v>
      </c>
      <c r="IM14" s="131">
        <f>VLOOKUP($F14,метеостанция!$A$4:$AF$7,10,0)</f>
        <v>4.2</v>
      </c>
      <c r="IN14" s="131">
        <f>VLOOKUP($F14,метеостанция!$A$4:$AF$7,11,0)</f>
        <v>-1.1000000000000001</v>
      </c>
      <c r="IO14" s="131">
        <f>VLOOKUP($F14,метеостанция!$A$4:$AF$7,12,0)</f>
        <v>-1.3</v>
      </c>
      <c r="IP14" s="131">
        <f>VLOOKUP($F14,метеостанция!$A$4:$AF$7,13,0)</f>
        <v>3.1</v>
      </c>
      <c r="IQ14" s="131">
        <f>VLOOKUP($F14,метеостанция!$A$4:$AF$7,14,0)</f>
        <v>4</v>
      </c>
      <c r="IR14" s="131">
        <f>VLOOKUP($F14,метеостанция!$A$4:$AF$7,15,0)</f>
        <v>3.2</v>
      </c>
      <c r="IS14" s="131">
        <f>VLOOKUP($F14,метеостанция!$A$4:$AF$7,16,0)</f>
        <v>1.3</v>
      </c>
      <c r="IT14" s="131">
        <f>VLOOKUP($F14,метеостанция!$A$4:$AF$7,17,0)</f>
        <v>-2.6</v>
      </c>
      <c r="IU14" s="131">
        <f>VLOOKUP($F14,метеостанция!$A$4:$AF$7,18,0)</f>
        <v>-4.2</v>
      </c>
      <c r="IV14" s="131">
        <f>VLOOKUP($F14,метеостанция!$A$4:$AF$7,19,0)</f>
        <v>-5.4</v>
      </c>
      <c r="IW14" s="131">
        <f>VLOOKUP($F14,метеостанция!$A$4:$AF$7,20,0)</f>
        <v>-1.9</v>
      </c>
      <c r="IX14" s="131">
        <f>VLOOKUP($F14,метеостанция!$A$4:$AF$7,21,0)</f>
        <v>4.5999999999999996</v>
      </c>
      <c r="IY14" s="131">
        <f>VLOOKUP($F14,метеостанция!$A$4:$AF$7,22,0)</f>
        <v>3.8</v>
      </c>
      <c r="IZ14" s="131">
        <f>VLOOKUP($F14,метеостанция!$A$4:$AF$7,23,0)</f>
        <v>6</v>
      </c>
      <c r="JA14" s="131">
        <f>VLOOKUP($F14,метеостанция!$A$4:$AF$7,24,0)</f>
        <v>-1.2</v>
      </c>
      <c r="JB14" s="131">
        <f>VLOOKUP($F14,метеостанция!$A$4:$AF$7,25,0)</f>
        <v>-4.2</v>
      </c>
      <c r="JC14" s="131">
        <f>VLOOKUP($F14,метеостанция!$A$4:$AF$7,26,0)</f>
        <v>0.5</v>
      </c>
      <c r="JD14" s="131">
        <f>VLOOKUP($F14,метеостанция!$A$4:$AF$7,27,0)</f>
        <v>-2.2000000000000002</v>
      </c>
      <c r="JE14" s="131">
        <f>VLOOKUP($F14,метеостанция!$A$4:$AF$7,28,0)</f>
        <v>0.8</v>
      </c>
      <c r="JF14" s="131">
        <f>VLOOKUP($F14,метеостанция!$A$4:$AF$7,29,0)</f>
        <v>6.5</v>
      </c>
      <c r="JG14" s="131">
        <f>VLOOKUP($F14,метеостанция!$A$4:$AF$7,30,0)</f>
        <v>9.1</v>
      </c>
      <c r="JH14" s="131">
        <f>VLOOKUP($F14,метеостанция!$A$4:$AF$7,31,0)</f>
        <v>6.4</v>
      </c>
      <c r="JI14" s="131">
        <f>VLOOKUP($F14,метеостанция!$A$4:$AF$7,32,0)</f>
        <v>0</v>
      </c>
      <c r="JJ14" s="203" t="e">
        <f>'Qп, Гкал'!E70</f>
        <v>#VALUE!</v>
      </c>
      <c r="JK14" s="203" t="e">
        <f>'Qп, Гкал'!F70</f>
        <v>#VALUE!</v>
      </c>
      <c r="JL14" s="203" t="e">
        <f>'Qп, Гкал'!G70</f>
        <v>#VALUE!</v>
      </c>
      <c r="JM14" s="203" t="e">
        <f>'Qп, Гкал'!H70</f>
        <v>#VALUE!</v>
      </c>
      <c r="JN14" s="203" t="e">
        <f>'Qп, Гкал'!I70</f>
        <v>#VALUE!</v>
      </c>
      <c r="JO14" s="203" t="e">
        <f>'Qп, Гкал'!J70</f>
        <v>#VALUE!</v>
      </c>
      <c r="JP14" s="203" t="e">
        <f>'Qп, Гкал'!K70</f>
        <v>#VALUE!</v>
      </c>
      <c r="JQ14" s="203" t="e">
        <f>'Qп, Гкал'!L70</f>
        <v>#VALUE!</v>
      </c>
      <c r="JR14" s="203" t="e">
        <f>'Qп, Гкал'!M70</f>
        <v>#VALUE!</v>
      </c>
      <c r="JS14" s="203" t="e">
        <f>'Qп, Гкал'!N70</f>
        <v>#VALUE!</v>
      </c>
      <c r="JT14" s="203" t="e">
        <f>'Qп, Гкал'!O70</f>
        <v>#VALUE!</v>
      </c>
      <c r="JU14" s="203" t="e">
        <f>'Qп, Гкал'!P70</f>
        <v>#VALUE!</v>
      </c>
      <c r="JV14" s="203" t="e">
        <f>'Qп, Гкал'!Q70</f>
        <v>#VALUE!</v>
      </c>
      <c r="JW14" s="203" t="e">
        <f>'Qп, Гкал'!R70</f>
        <v>#VALUE!</v>
      </c>
      <c r="JX14" s="203" t="e">
        <f>'Qп, Гкал'!S70</f>
        <v>#VALUE!</v>
      </c>
      <c r="JY14" s="203" t="e">
        <f>'Qп, Гкал'!T70</f>
        <v>#VALUE!</v>
      </c>
      <c r="JZ14" s="203" t="e">
        <f>'Qп, Гкал'!U70</f>
        <v>#VALUE!</v>
      </c>
      <c r="KA14" s="203" t="e">
        <f>'Qп, Гкал'!V70</f>
        <v>#VALUE!</v>
      </c>
      <c r="KB14" s="203" t="e">
        <f>'Qп, Гкал'!W70</f>
        <v>#VALUE!</v>
      </c>
      <c r="KC14" s="203" t="e">
        <f>'Qп, Гкал'!X70</f>
        <v>#VALUE!</v>
      </c>
      <c r="KD14" s="203" t="e">
        <f>'Qп, Гкал'!Y70</f>
        <v>#VALUE!</v>
      </c>
      <c r="KE14" s="203" t="e">
        <f>'Qп, Гкал'!Z70</f>
        <v>#VALUE!</v>
      </c>
      <c r="KF14" s="203" t="e">
        <f>'Qп, Гкал'!AA70</f>
        <v>#VALUE!</v>
      </c>
      <c r="KG14" s="203" t="e">
        <f>'Qп, Гкал'!AB70</f>
        <v>#VALUE!</v>
      </c>
      <c r="KH14" s="203" t="e">
        <f>'Qп, Гкал'!AC70</f>
        <v>#VALUE!</v>
      </c>
      <c r="KI14" s="203" t="e">
        <f>'Qп, Гкал'!AD70</f>
        <v>#VALUE!</v>
      </c>
      <c r="KJ14" s="203" t="e">
        <f>'Qп, Гкал'!AE70</f>
        <v>#VALUE!</v>
      </c>
      <c r="KK14" s="203" t="e">
        <f>'Qп, Гкал'!AF70</f>
        <v>#VALUE!</v>
      </c>
      <c r="KL14" s="203" t="e">
        <f>'Qп, Гкал'!AG70</f>
        <v>#VALUE!</v>
      </c>
      <c r="KM14" s="203" t="e">
        <f>'Qп, Гкал'!AH70</f>
        <v>#VALUE!</v>
      </c>
      <c r="KN14" s="203">
        <f>'Qп, Гкал'!AI70</f>
        <v>0</v>
      </c>
      <c r="KO14" s="110" t="e">
        <f>IF(JJ14="","Нет показаний",IF(JJ14&lt;=0,"Ошибка ПУ",(GZ14-JJ14*(($I14-метеостанция!B$13)/($I14-IE14)))))</f>
        <v>#VALUE!</v>
      </c>
      <c r="KP14" s="110" t="e">
        <f>IF(JK14="","Нет показаний",IF(JK14&lt;=0,"Ошибка ПУ",(HA14-JK14*(($I14-метеостанция!C$13)/($I14-IF14)))))</f>
        <v>#VALUE!</v>
      </c>
      <c r="KQ14" s="110" t="e">
        <f>IF(JL14="","Нет показаний",IF(JL14&lt;=0,"Ошибка ПУ",(HB14-JL14*(($I14-метеостанция!D$13)/($I14-IG14)))))</f>
        <v>#VALUE!</v>
      </c>
      <c r="KR14" s="110" t="e">
        <f>IF(JM14="","Нет показаний",IF(JM14&lt;=0,"Ошибка ПУ",(HC14-JM14*(($I14-метеостанция!E$13)/($I14-IH14)))))</f>
        <v>#VALUE!</v>
      </c>
      <c r="KS14" s="110" t="e">
        <f>IF(JN14="","Нет показаний",IF(JN14&lt;=0,"Ошибка ПУ",(HD14-JN14*(($I14-метеостанция!F$13)/($I14-II14)))))</f>
        <v>#VALUE!</v>
      </c>
      <c r="KT14" s="110" t="e">
        <f>IF(JO14="","Нет показаний",IF(JO14&lt;=0,"Ошибка ПУ",(HE14-JO14*(($I14-метеостанция!G$13)/($I14-IJ14)))))</f>
        <v>#VALUE!</v>
      </c>
      <c r="KU14" s="110" t="e">
        <f>IF(JP14="","Нет показаний",IF(JP14&lt;=0,"Ошибка ПУ",(HF14-JP14*(($I14-метеостанция!H$13)/($I14-IK14)))))</f>
        <v>#VALUE!</v>
      </c>
      <c r="KV14" s="110" t="e">
        <f>IF(JQ14="","Нет показаний",IF(JQ14&lt;=0,"Ошибка ПУ",(HG14-JQ14*(($I14-метеостанция!I$13)/($I14-IL14)))))</f>
        <v>#VALUE!</v>
      </c>
      <c r="KW14" s="110" t="e">
        <f>IF(JR14="","Нет показаний",IF(JR14&lt;=0,"Ошибка ПУ",(HH14-JR14*(($I14-метеостанция!J$13)/($I14-IM14)))))</f>
        <v>#VALUE!</v>
      </c>
      <c r="KX14" s="110" t="e">
        <f>IF(JS14="","Нет показаний",IF(JS14&lt;=0,"Ошибка ПУ",(HI14-JS14*(($I14-метеостанция!K$13)/($I14-IN14)))))</f>
        <v>#VALUE!</v>
      </c>
      <c r="KY14" s="110" t="e">
        <f>IF(JT14="","Нет показаний",IF(JT14&lt;=0,"Ошибка ПУ",(HJ14-JT14*(($I14-метеостанция!L$13)/($I14-IO14)))))</f>
        <v>#VALUE!</v>
      </c>
      <c r="KZ14" s="110" t="e">
        <f>IF(JU14="","Нет показаний",IF(JU14&lt;=0,"Ошибка ПУ",(HK14-JU14*(($I14-метеостанция!M$13)/($I14-IP14)))))</f>
        <v>#VALUE!</v>
      </c>
      <c r="LA14" s="110" t="e">
        <f>IF(JV14="","Нет показаний",IF(JV14&lt;=0,"Ошибка ПУ",(HL14-JV14*(($I14-метеостанция!N$13)/($I14-IQ14)))))</f>
        <v>#VALUE!</v>
      </c>
      <c r="LB14" s="110" t="e">
        <f>IF(JW14="","Нет показаний",IF(JW14&lt;=0,"Ошибка ПУ",(HM14-JW14*(($I14-метеостанция!O$13)/($I14-IR14)))))</f>
        <v>#VALUE!</v>
      </c>
      <c r="LC14" s="110" t="e">
        <f>IF(JX14="","Нет показаний",IF(JX14&lt;=0,"Ошибка ПУ",(HN14-JX14*(($I14-метеостанция!P$13)/($I14-IS14)))))</f>
        <v>#VALUE!</v>
      </c>
      <c r="LD14" s="110" t="e">
        <f>IF(JY14="","Нет показаний",IF(JY14&lt;=0,"Ошибка ПУ",(HO14-JY14*(($I14-метеостанция!Q$13)/($I14-IT14)))))</f>
        <v>#VALUE!</v>
      </c>
      <c r="LE14" s="110" t="e">
        <f>IF(JZ14="","Нет показаний",IF(JZ14&lt;=0,"Ошибка ПУ",(HP14-JZ14*(($I14-метеостанция!R$13)/($I14-IU14)))))</f>
        <v>#VALUE!</v>
      </c>
      <c r="LF14" s="110" t="e">
        <f>IF(KA14="","Нет показаний",IF(KA14&lt;=0,"Ошибка ПУ",(HQ14-KA14*(($I14-метеостанция!S$13)/($I14-IV14)))))</f>
        <v>#VALUE!</v>
      </c>
      <c r="LG14" s="110" t="e">
        <f>IF(KB14="","Нет показаний",IF(KB14&lt;=0,"Ошибка ПУ",(HR14-KB14*(($I14-метеостанция!T$13)/($I14-IW14)))))</f>
        <v>#VALUE!</v>
      </c>
      <c r="LH14" s="110" t="e">
        <f>IF(KC14="","Нет показаний",IF(KC14&lt;=0,"Ошибка ПУ",(HS14-KC14*(($I14-метеостанция!U$13)/($I14-IX14)))))</f>
        <v>#VALUE!</v>
      </c>
      <c r="LI14" s="110" t="e">
        <f>IF(KD14="","Нет показаний",IF(KD14&lt;=0,"Ошибка ПУ",(HT14-KD14*(($I14-метеостанция!V$13)/($I14-IY14)))))</f>
        <v>#VALUE!</v>
      </c>
      <c r="LJ14" s="110" t="e">
        <f>IF(KE14="","Нет показаний",IF(KE14&lt;=0,"Ошибка ПУ",(HU14-KE14*(($I14-метеостанция!W$13)/($I14-IZ14)))))</f>
        <v>#VALUE!</v>
      </c>
      <c r="LK14" s="110" t="e">
        <f>IF(KF14="","Нет показаний",IF(KF14&lt;=0,"Ошибка ПУ",(HV14-KF14*(($I14-метеостанция!X$13)/($I14-JA14)))))</f>
        <v>#VALUE!</v>
      </c>
      <c r="LL14" s="110" t="e">
        <f>IF(KG14="","Нет показаний",IF(KG14&lt;=0,"Ошибка ПУ",(HW14-KG14*(($I14-метеостанция!Y$13)/($I14-JB14)))))</f>
        <v>#VALUE!</v>
      </c>
      <c r="LM14" s="110" t="e">
        <f>IF(KH14="","Нет показаний",IF(KH14&lt;=0,"Ошибка ПУ",(HX14-KH14*(($I14-метеостанция!Z$13)/($I14-JC14)))))</f>
        <v>#VALUE!</v>
      </c>
      <c r="LN14" s="110" t="e">
        <f>IF(KI14="","Нет показаний",IF(KI14&lt;=0,"Ошибка ПУ",(HY14-KI14*(($I14-метеостанция!AA$13)/($I14-JD14)))))</f>
        <v>#VALUE!</v>
      </c>
      <c r="LO14" s="110" t="e">
        <f>IF(KJ14="","Нет показаний",IF(KJ14&lt;=0,"Ошибка ПУ",(HZ14-KJ14*(($I14-метеостанция!AB$13)/($I14-JE14)))))</f>
        <v>#VALUE!</v>
      </c>
      <c r="LP14" s="110" t="e">
        <f>IF(KK14="","Нет показаний",IF(KK14&lt;=0,"Ошибка ПУ",(IA14-KK14*(($I14-метеостанция!AC$13)/($I14-JF14)))))</f>
        <v>#VALUE!</v>
      </c>
      <c r="LQ14" s="110" t="e">
        <f>IF(KL14="","Нет показаний",IF(KL14&lt;=0,"Ошибка ПУ",(IB14-KL14*(($I14-метеостанция!AD$13)/($I14-JG14)))))</f>
        <v>#VALUE!</v>
      </c>
      <c r="LR14" s="110" t="e">
        <f>IF(KM14="","Нет показаний",IF(KM14&lt;=0,"Ошибка ПУ",(IC14-KM14*(($I14-метеостанция!AE$13)/($I14-JH14)))))</f>
        <v>#VALUE!</v>
      </c>
      <c r="LS14" s="110" t="str">
        <f>IF(KN14="","Нет показаний",IF(KN14&lt;=0,"Ошибка ПУ",(ID14-KN14*(($I14-метеостанция!AF$13)/($I14-JI14)))))</f>
        <v>Ошибка ПУ</v>
      </c>
      <c r="LT14" s="54" t="e">
        <f t="shared" si="711"/>
        <v>#VALUE!</v>
      </c>
      <c r="LU14" s="54" t="e">
        <f t="shared" si="712"/>
        <v>#VALUE!</v>
      </c>
      <c r="LV14" s="54" t="e">
        <f t="shared" si="713"/>
        <v>#VALUE!</v>
      </c>
      <c r="LW14" s="54" t="e">
        <f t="shared" si="714"/>
        <v>#VALUE!</v>
      </c>
      <c r="LX14" s="54" t="e">
        <f t="shared" si="715"/>
        <v>#VALUE!</v>
      </c>
      <c r="LY14" s="54" t="e">
        <f t="shared" si="716"/>
        <v>#VALUE!</v>
      </c>
      <c r="LZ14" s="54" t="e">
        <f t="shared" si="717"/>
        <v>#VALUE!</v>
      </c>
      <c r="MA14" s="54" t="e">
        <f t="shared" si="718"/>
        <v>#VALUE!</v>
      </c>
      <c r="MB14" s="54" t="e">
        <f t="shared" si="719"/>
        <v>#VALUE!</v>
      </c>
      <c r="MC14" s="54" t="e">
        <f t="shared" si="720"/>
        <v>#VALUE!</v>
      </c>
      <c r="MD14" s="54" t="e">
        <f t="shared" si="721"/>
        <v>#VALUE!</v>
      </c>
      <c r="ME14" s="54" t="e">
        <f t="shared" si="722"/>
        <v>#VALUE!</v>
      </c>
      <c r="MF14" s="54" t="e">
        <f t="shared" si="723"/>
        <v>#VALUE!</v>
      </c>
      <c r="MG14" s="54" t="e">
        <f t="shared" si="724"/>
        <v>#VALUE!</v>
      </c>
      <c r="MH14" s="54" t="e">
        <f t="shared" si="725"/>
        <v>#VALUE!</v>
      </c>
      <c r="MI14" s="54" t="e">
        <f t="shared" si="726"/>
        <v>#VALUE!</v>
      </c>
      <c r="MJ14" s="54" t="e">
        <f t="shared" si="727"/>
        <v>#VALUE!</v>
      </c>
      <c r="MK14" s="54" t="e">
        <f t="shared" si="728"/>
        <v>#VALUE!</v>
      </c>
      <c r="ML14" s="54" t="e">
        <f t="shared" si="729"/>
        <v>#VALUE!</v>
      </c>
      <c r="MM14" s="54" t="e">
        <f t="shared" si="730"/>
        <v>#VALUE!</v>
      </c>
      <c r="MN14" s="54" t="e">
        <f t="shared" si="731"/>
        <v>#VALUE!</v>
      </c>
      <c r="MO14" s="54" t="e">
        <f t="shared" si="732"/>
        <v>#VALUE!</v>
      </c>
      <c r="MP14" s="54" t="e">
        <f t="shared" si="733"/>
        <v>#VALUE!</v>
      </c>
      <c r="MQ14" s="54" t="e">
        <f t="shared" si="734"/>
        <v>#VALUE!</v>
      </c>
      <c r="MR14" s="54" t="e">
        <f t="shared" si="735"/>
        <v>#VALUE!</v>
      </c>
      <c r="MS14" s="54" t="e">
        <f t="shared" si="736"/>
        <v>#VALUE!</v>
      </c>
      <c r="MT14" s="54" t="e">
        <f t="shared" si="737"/>
        <v>#VALUE!</v>
      </c>
      <c r="MU14" s="54" t="e">
        <f t="shared" si="738"/>
        <v>#VALUE!</v>
      </c>
      <c r="MV14" s="54" t="e">
        <f t="shared" si="739"/>
        <v>#VALUE!</v>
      </c>
      <c r="MW14" s="54" t="e">
        <f t="shared" si="740"/>
        <v>#VALUE!</v>
      </c>
      <c r="MX14" s="54" t="e">
        <f t="shared" si="741"/>
        <v>#VALUE!</v>
      </c>
      <c r="MY14" s="53" t="e">
        <f t="shared" si="742"/>
        <v>#VALUE!</v>
      </c>
      <c r="MZ14" s="53" t="e">
        <f t="shared" si="743"/>
        <v>#VALUE!</v>
      </c>
      <c r="NA14" s="53" t="e">
        <f t="shared" si="744"/>
        <v>#VALUE!</v>
      </c>
      <c r="NB14" s="53" t="e">
        <f t="shared" si="745"/>
        <v>#VALUE!</v>
      </c>
      <c r="NC14" s="53" t="e">
        <f t="shared" si="746"/>
        <v>#VALUE!</v>
      </c>
      <c r="ND14" s="53" t="e">
        <f t="shared" si="747"/>
        <v>#VALUE!</v>
      </c>
      <c r="NE14" s="53" t="e">
        <f t="shared" si="748"/>
        <v>#VALUE!</v>
      </c>
      <c r="NF14" s="53" t="e">
        <f t="shared" si="749"/>
        <v>#VALUE!</v>
      </c>
      <c r="NG14" s="53" t="e">
        <f t="shared" si="750"/>
        <v>#VALUE!</v>
      </c>
      <c r="NH14" s="53" t="e">
        <f t="shared" si="751"/>
        <v>#VALUE!</v>
      </c>
      <c r="NI14" s="53" t="e">
        <f t="shared" si="752"/>
        <v>#VALUE!</v>
      </c>
      <c r="NJ14" s="53" t="e">
        <f t="shared" si="753"/>
        <v>#VALUE!</v>
      </c>
      <c r="NK14" s="53" t="e">
        <f t="shared" si="754"/>
        <v>#VALUE!</v>
      </c>
      <c r="NL14" s="53" t="e">
        <f t="shared" si="755"/>
        <v>#VALUE!</v>
      </c>
      <c r="NM14" s="53" t="e">
        <f t="shared" si="756"/>
        <v>#VALUE!</v>
      </c>
      <c r="NN14" s="53" t="e">
        <f t="shared" si="757"/>
        <v>#VALUE!</v>
      </c>
      <c r="NO14" s="53" t="e">
        <f t="shared" si="758"/>
        <v>#VALUE!</v>
      </c>
      <c r="NP14" s="53" t="e">
        <f t="shared" si="759"/>
        <v>#VALUE!</v>
      </c>
      <c r="NQ14" s="53" t="e">
        <f t="shared" si="760"/>
        <v>#VALUE!</v>
      </c>
      <c r="NR14" s="53" t="e">
        <f t="shared" si="761"/>
        <v>#VALUE!</v>
      </c>
      <c r="NS14" s="53" t="e">
        <f t="shared" si="762"/>
        <v>#VALUE!</v>
      </c>
      <c r="NT14" s="53" t="e">
        <f t="shared" si="763"/>
        <v>#VALUE!</v>
      </c>
      <c r="NU14" s="53" t="e">
        <f t="shared" si="764"/>
        <v>#VALUE!</v>
      </c>
      <c r="NV14" s="53" t="e">
        <f t="shared" si="765"/>
        <v>#VALUE!</v>
      </c>
      <c r="NW14" s="53" t="e">
        <f t="shared" si="766"/>
        <v>#VALUE!</v>
      </c>
      <c r="NX14" s="53" t="e">
        <f t="shared" si="767"/>
        <v>#VALUE!</v>
      </c>
      <c r="NY14" s="53" t="e">
        <f t="shared" si="768"/>
        <v>#VALUE!</v>
      </c>
      <c r="NZ14" s="53" t="e">
        <f t="shared" si="769"/>
        <v>#VALUE!</v>
      </c>
      <c r="OA14" s="53" t="e">
        <f t="shared" si="770"/>
        <v>#VALUE!</v>
      </c>
      <c r="OB14" s="53" t="e">
        <f t="shared" si="771"/>
        <v>#VALUE!</v>
      </c>
      <c r="OC14" s="53" t="e">
        <f t="shared" si="772"/>
        <v>#VALUE!</v>
      </c>
      <c r="OD14" s="53" t="e">
        <f t="shared" si="773"/>
        <v>#VALUE!</v>
      </c>
      <c r="OE14" s="53" t="e">
        <f t="shared" si="774"/>
        <v>#VALUE!</v>
      </c>
      <c r="OF14" s="53" t="e">
        <f t="shared" si="775"/>
        <v>#VALUE!</v>
      </c>
      <c r="OG14" s="53" t="e">
        <f t="shared" si="776"/>
        <v>#VALUE!</v>
      </c>
      <c r="OH14" s="53" t="e">
        <f t="shared" si="777"/>
        <v>#VALUE!</v>
      </c>
      <c r="OI14" s="53" t="e">
        <f t="shared" si="778"/>
        <v>#VALUE!</v>
      </c>
      <c r="OJ14" s="53" t="e">
        <f t="shared" si="779"/>
        <v>#VALUE!</v>
      </c>
      <c r="OK14" s="53" t="e">
        <f t="shared" si="780"/>
        <v>#VALUE!</v>
      </c>
      <c r="OL14" s="53" t="e">
        <f t="shared" si="781"/>
        <v>#VALUE!</v>
      </c>
      <c r="OM14" s="53" t="e">
        <f t="shared" si="782"/>
        <v>#VALUE!</v>
      </c>
      <c r="ON14" s="53" t="e">
        <f t="shared" si="783"/>
        <v>#VALUE!</v>
      </c>
      <c r="OO14" s="53" t="e">
        <f t="shared" si="784"/>
        <v>#VALUE!</v>
      </c>
      <c r="OP14" s="53" t="e">
        <f t="shared" si="785"/>
        <v>#VALUE!</v>
      </c>
      <c r="OQ14" s="53" t="e">
        <f t="shared" si="786"/>
        <v>#VALUE!</v>
      </c>
      <c r="OR14" s="53" t="e">
        <f t="shared" si="787"/>
        <v>#VALUE!</v>
      </c>
      <c r="OS14" s="53" t="e">
        <f t="shared" si="788"/>
        <v>#VALUE!</v>
      </c>
      <c r="OT14" s="53" t="e">
        <f t="shared" si="789"/>
        <v>#VALUE!</v>
      </c>
      <c r="OU14" s="53" t="e">
        <f t="shared" si="790"/>
        <v>#VALUE!</v>
      </c>
      <c r="OV14" s="53" t="e">
        <f t="shared" si="791"/>
        <v>#VALUE!</v>
      </c>
      <c r="OW14" s="53" t="e">
        <f t="shared" si="792"/>
        <v>#VALUE!</v>
      </c>
      <c r="OX14" s="53" t="e">
        <f t="shared" si="793"/>
        <v>#VALUE!</v>
      </c>
      <c r="OY14" s="53" t="e">
        <f t="shared" si="794"/>
        <v>#VALUE!</v>
      </c>
      <c r="OZ14" s="53" t="e">
        <f t="shared" si="795"/>
        <v>#VALUE!</v>
      </c>
      <c r="PA14" s="53" t="e">
        <f t="shared" si="796"/>
        <v>#VALUE!</v>
      </c>
      <c r="PB14" s="53" t="e">
        <f t="shared" si="797"/>
        <v>#VALUE!</v>
      </c>
      <c r="PC14" s="53" t="e">
        <f t="shared" si="798"/>
        <v>#VALUE!</v>
      </c>
      <c r="PD14" s="53" t="e">
        <f t="shared" si="799"/>
        <v>#VALUE!</v>
      </c>
      <c r="PE14" s="53" t="e">
        <f t="shared" si="800"/>
        <v>#VALUE!</v>
      </c>
      <c r="PF14" s="53" t="e">
        <f t="shared" si="801"/>
        <v>#VALUE!</v>
      </c>
      <c r="PG14" s="53" t="e">
        <f t="shared" si="802"/>
        <v>#VALUE!</v>
      </c>
      <c r="PH14" s="53" t="e">
        <f t="shared" si="803"/>
        <v>#VALUE!</v>
      </c>
      <c r="PI14" s="111" t="e">
        <f t="shared" ref="PI14:PR16" si="1098">IF(MY14*$G14&lt;0, 0, MY14*$G14)</f>
        <v>#VALUE!</v>
      </c>
      <c r="PJ14" s="111" t="e">
        <f t="shared" si="1098"/>
        <v>#VALUE!</v>
      </c>
      <c r="PK14" s="111" t="e">
        <f t="shared" si="1098"/>
        <v>#VALUE!</v>
      </c>
      <c r="PL14" s="111" t="e">
        <f t="shared" si="1098"/>
        <v>#VALUE!</v>
      </c>
      <c r="PM14" s="111" t="e">
        <f t="shared" si="1098"/>
        <v>#VALUE!</v>
      </c>
      <c r="PN14" s="111" t="e">
        <f t="shared" si="1098"/>
        <v>#VALUE!</v>
      </c>
      <c r="PO14" s="111" t="e">
        <f t="shared" si="1098"/>
        <v>#VALUE!</v>
      </c>
      <c r="PP14" s="111" t="e">
        <f t="shared" si="1098"/>
        <v>#VALUE!</v>
      </c>
      <c r="PQ14" s="111" t="e">
        <f t="shared" si="1098"/>
        <v>#VALUE!</v>
      </c>
      <c r="PR14" s="111" t="e">
        <f t="shared" si="1098"/>
        <v>#VALUE!</v>
      </c>
      <c r="PS14" s="111" t="e">
        <f t="shared" ref="PS14:QB16" si="1099">IF(NI14*$G14&lt;0, 0, NI14*$G14)</f>
        <v>#VALUE!</v>
      </c>
      <c r="PT14" s="111" t="e">
        <f t="shared" si="1099"/>
        <v>#VALUE!</v>
      </c>
      <c r="PU14" s="111" t="e">
        <f t="shared" si="1099"/>
        <v>#VALUE!</v>
      </c>
      <c r="PV14" s="111" t="e">
        <f t="shared" si="1099"/>
        <v>#VALUE!</v>
      </c>
      <c r="PW14" s="111" t="e">
        <f t="shared" si="1099"/>
        <v>#VALUE!</v>
      </c>
      <c r="PX14" s="111" t="e">
        <f t="shared" si="1099"/>
        <v>#VALUE!</v>
      </c>
      <c r="PY14" s="111" t="e">
        <f t="shared" si="1099"/>
        <v>#VALUE!</v>
      </c>
      <c r="PZ14" s="111" t="e">
        <f t="shared" si="1099"/>
        <v>#VALUE!</v>
      </c>
      <c r="QA14" s="111" t="e">
        <f t="shared" si="1099"/>
        <v>#VALUE!</v>
      </c>
      <c r="QB14" s="111" t="e">
        <f t="shared" si="1099"/>
        <v>#VALUE!</v>
      </c>
      <c r="QC14" s="111" t="e">
        <f t="shared" ref="QC14:QL16" si="1100">IF(NS14*$G14&lt;0, 0, NS14*$G14)</f>
        <v>#VALUE!</v>
      </c>
      <c r="QD14" s="111" t="e">
        <f t="shared" si="1100"/>
        <v>#VALUE!</v>
      </c>
      <c r="QE14" s="111" t="e">
        <f t="shared" si="1100"/>
        <v>#VALUE!</v>
      </c>
      <c r="QF14" s="111" t="e">
        <f t="shared" si="1100"/>
        <v>#VALUE!</v>
      </c>
      <c r="QG14" s="111" t="e">
        <f t="shared" si="1100"/>
        <v>#VALUE!</v>
      </c>
      <c r="QH14" s="111" t="e">
        <f t="shared" si="1100"/>
        <v>#VALUE!</v>
      </c>
      <c r="QI14" s="111" t="e">
        <f t="shared" si="1100"/>
        <v>#VALUE!</v>
      </c>
      <c r="QJ14" s="111" t="e">
        <f t="shared" si="1100"/>
        <v>#VALUE!</v>
      </c>
      <c r="QK14" s="111" t="e">
        <f t="shared" si="1100"/>
        <v>#VALUE!</v>
      </c>
      <c r="QL14" s="111" t="e">
        <f t="shared" si="1100"/>
        <v>#VALUE!</v>
      </c>
      <c r="QM14" s="111" t="e">
        <f t="shared" ref="QM14:QM16" si="1101">IF(OC14*$G14&lt;0, 0, OC14*$G14)</f>
        <v>#VALUE!</v>
      </c>
      <c r="QN14" s="54" t="e">
        <f t="shared" si="808"/>
        <v>#VALUE!</v>
      </c>
      <c r="QO14" s="53" t="e">
        <f t="shared" si="809"/>
        <v>#VALUE!</v>
      </c>
      <c r="QP14" s="53" t="e">
        <f t="shared" si="810"/>
        <v>#VALUE!</v>
      </c>
      <c r="QQ14" s="53" t="e">
        <f t="shared" si="811"/>
        <v>#VALUE!</v>
      </c>
      <c r="QR14" s="53" t="e">
        <f t="shared" si="812"/>
        <v>#VALUE!</v>
      </c>
      <c r="QS14" s="53" t="e">
        <f t="shared" si="813"/>
        <v>#VALUE!</v>
      </c>
      <c r="QT14" s="53" t="e">
        <f t="shared" si="814"/>
        <v>#VALUE!</v>
      </c>
      <c r="QU14" s="53" t="e">
        <f t="shared" si="815"/>
        <v>#VALUE!</v>
      </c>
      <c r="QV14" s="53" t="e">
        <f t="shared" si="816"/>
        <v>#VALUE!</v>
      </c>
      <c r="QW14" s="53" t="e">
        <f t="shared" si="817"/>
        <v>#VALUE!</v>
      </c>
      <c r="QX14" s="53" t="e">
        <f t="shared" si="818"/>
        <v>#VALUE!</v>
      </c>
      <c r="QY14" s="53" t="e">
        <f t="shared" si="819"/>
        <v>#VALUE!</v>
      </c>
      <c r="QZ14" s="53" t="e">
        <f t="shared" si="820"/>
        <v>#VALUE!</v>
      </c>
      <c r="RA14" s="53" t="e">
        <f t="shared" si="821"/>
        <v>#VALUE!</v>
      </c>
      <c r="RB14" s="53" t="e">
        <f t="shared" si="822"/>
        <v>#VALUE!</v>
      </c>
      <c r="RC14" s="53" t="e">
        <f t="shared" si="823"/>
        <v>#VALUE!</v>
      </c>
      <c r="RD14" s="53" t="e">
        <f t="shared" si="824"/>
        <v>#VALUE!</v>
      </c>
      <c r="RE14" s="53" t="e">
        <f t="shared" si="825"/>
        <v>#VALUE!</v>
      </c>
      <c r="RF14" s="53" t="e">
        <f t="shared" si="826"/>
        <v>#VALUE!</v>
      </c>
      <c r="RG14" s="53" t="e">
        <f t="shared" si="827"/>
        <v>#VALUE!</v>
      </c>
      <c r="RH14" s="53" t="e">
        <f t="shared" si="828"/>
        <v>#VALUE!</v>
      </c>
      <c r="RI14" s="53" t="e">
        <f t="shared" si="829"/>
        <v>#VALUE!</v>
      </c>
      <c r="RJ14" s="53" t="e">
        <f t="shared" si="830"/>
        <v>#VALUE!</v>
      </c>
      <c r="RK14" s="53" t="e">
        <f t="shared" si="831"/>
        <v>#VALUE!</v>
      </c>
      <c r="RL14" s="53" t="e">
        <f t="shared" si="832"/>
        <v>#VALUE!</v>
      </c>
      <c r="RM14" s="53" t="e">
        <f t="shared" si="833"/>
        <v>#VALUE!</v>
      </c>
      <c r="RN14" s="53" t="e">
        <f t="shared" si="834"/>
        <v>#VALUE!</v>
      </c>
      <c r="RO14" s="53" t="e">
        <f t="shared" si="835"/>
        <v>#VALUE!</v>
      </c>
      <c r="RP14" s="53" t="e">
        <f t="shared" si="836"/>
        <v>#VALUE!</v>
      </c>
      <c r="RQ14" s="53" t="e">
        <f t="shared" si="837"/>
        <v>#VALUE!</v>
      </c>
      <c r="RR14" s="53" t="e">
        <f t="shared" si="838"/>
        <v>#VALUE!</v>
      </c>
      <c r="RS14" s="111" t="e">
        <f t="shared" si="839"/>
        <v>#VALUE!</v>
      </c>
      <c r="RT14" s="111" t="e">
        <f t="shared" si="840"/>
        <v>#VALUE!</v>
      </c>
      <c r="RU14" s="111" t="e">
        <f t="shared" si="841"/>
        <v>#VALUE!</v>
      </c>
      <c r="RV14" s="111" t="e">
        <f t="shared" si="842"/>
        <v>#VALUE!</v>
      </c>
      <c r="RW14" s="111" t="e">
        <f t="shared" si="843"/>
        <v>#VALUE!</v>
      </c>
      <c r="RX14" s="111" t="e">
        <f t="shared" si="844"/>
        <v>#VALUE!</v>
      </c>
      <c r="RY14" s="111" t="e">
        <f t="shared" si="845"/>
        <v>#VALUE!</v>
      </c>
      <c r="RZ14" s="111" t="e">
        <f t="shared" si="846"/>
        <v>#VALUE!</v>
      </c>
      <c r="SA14" s="111" t="e">
        <f t="shared" si="847"/>
        <v>#VALUE!</v>
      </c>
      <c r="SB14" s="111" t="e">
        <f t="shared" si="848"/>
        <v>#VALUE!</v>
      </c>
      <c r="SC14" s="111" t="e">
        <f t="shared" si="849"/>
        <v>#VALUE!</v>
      </c>
      <c r="SD14" s="111" t="e">
        <f t="shared" si="850"/>
        <v>#VALUE!</v>
      </c>
      <c r="SE14" s="111" t="e">
        <f t="shared" si="851"/>
        <v>#VALUE!</v>
      </c>
      <c r="SF14" s="111" t="e">
        <f t="shared" si="852"/>
        <v>#VALUE!</v>
      </c>
      <c r="SG14" s="111" t="e">
        <f t="shared" si="853"/>
        <v>#VALUE!</v>
      </c>
      <c r="SH14" s="111" t="e">
        <f t="shared" si="854"/>
        <v>#VALUE!</v>
      </c>
      <c r="SI14" s="111" t="e">
        <f t="shared" si="855"/>
        <v>#VALUE!</v>
      </c>
      <c r="SJ14" s="111" t="e">
        <f t="shared" si="856"/>
        <v>#VALUE!</v>
      </c>
      <c r="SK14" s="111" t="e">
        <f t="shared" si="857"/>
        <v>#VALUE!</v>
      </c>
      <c r="SL14" s="111" t="e">
        <f t="shared" si="858"/>
        <v>#VALUE!</v>
      </c>
      <c r="SM14" s="111" t="e">
        <f t="shared" si="859"/>
        <v>#VALUE!</v>
      </c>
      <c r="SN14" s="111" t="e">
        <f t="shared" si="860"/>
        <v>#VALUE!</v>
      </c>
      <c r="SO14" s="111" t="e">
        <f t="shared" si="861"/>
        <v>#VALUE!</v>
      </c>
      <c r="SP14" s="111" t="e">
        <f t="shared" si="862"/>
        <v>#VALUE!</v>
      </c>
      <c r="SQ14" s="111" t="e">
        <f t="shared" si="863"/>
        <v>#VALUE!</v>
      </c>
      <c r="SR14" s="111" t="e">
        <f t="shared" si="864"/>
        <v>#VALUE!</v>
      </c>
      <c r="SS14" s="111" t="e">
        <f t="shared" si="865"/>
        <v>#VALUE!</v>
      </c>
      <c r="ST14" s="111" t="e">
        <f t="shared" si="866"/>
        <v>#VALUE!</v>
      </c>
      <c r="SU14" s="111" t="e">
        <f t="shared" si="867"/>
        <v>#VALUE!</v>
      </c>
      <c r="SV14" s="111" t="e">
        <f t="shared" si="868"/>
        <v>#VALUE!</v>
      </c>
      <c r="SW14" s="111" t="e">
        <f t="shared" si="869"/>
        <v>#VALUE!</v>
      </c>
      <c r="SX14" s="111" t="e">
        <f t="shared" si="870"/>
        <v>#VALUE!</v>
      </c>
      <c r="SY14" s="111" t="e">
        <f t="shared" si="871"/>
        <v>#VALUE!</v>
      </c>
      <c r="SZ14" s="111" t="e">
        <f t="shared" si="872"/>
        <v>#VALUE!</v>
      </c>
      <c r="TA14" s="111" t="e">
        <f t="shared" si="873"/>
        <v>#VALUE!</v>
      </c>
      <c r="TB14" s="111" t="e">
        <f t="shared" si="874"/>
        <v>#VALUE!</v>
      </c>
      <c r="TC14" s="111" t="e">
        <f t="shared" si="875"/>
        <v>#VALUE!</v>
      </c>
      <c r="TD14" s="111" t="e">
        <f t="shared" si="876"/>
        <v>#VALUE!</v>
      </c>
      <c r="TE14" s="111" t="e">
        <f t="shared" si="877"/>
        <v>#VALUE!</v>
      </c>
      <c r="TF14" s="111" t="e">
        <f t="shared" si="878"/>
        <v>#VALUE!</v>
      </c>
      <c r="TG14" s="111" t="e">
        <f t="shared" si="879"/>
        <v>#VALUE!</v>
      </c>
      <c r="TH14" s="111" t="e">
        <f t="shared" si="880"/>
        <v>#VALUE!</v>
      </c>
      <c r="TI14" s="111" t="e">
        <f t="shared" si="881"/>
        <v>#VALUE!</v>
      </c>
      <c r="TJ14" s="111" t="e">
        <f t="shared" si="882"/>
        <v>#VALUE!</v>
      </c>
      <c r="TK14" s="111" t="e">
        <f t="shared" si="883"/>
        <v>#VALUE!</v>
      </c>
      <c r="TL14" s="111" t="e">
        <f t="shared" si="884"/>
        <v>#VALUE!</v>
      </c>
      <c r="TM14" s="111" t="e">
        <f t="shared" si="885"/>
        <v>#VALUE!</v>
      </c>
      <c r="TN14" s="111" t="e">
        <f t="shared" si="886"/>
        <v>#VALUE!</v>
      </c>
      <c r="TO14" s="111" t="e">
        <f t="shared" si="887"/>
        <v>#VALUE!</v>
      </c>
      <c r="TP14" s="111" t="e">
        <f t="shared" si="888"/>
        <v>#VALUE!</v>
      </c>
      <c r="TQ14" s="111" t="e">
        <f t="shared" si="889"/>
        <v>#VALUE!</v>
      </c>
      <c r="TR14" s="111" t="e">
        <f t="shared" si="890"/>
        <v>#VALUE!</v>
      </c>
      <c r="TS14" s="111" t="e">
        <f t="shared" si="891"/>
        <v>#VALUE!</v>
      </c>
      <c r="TT14" s="111" t="e">
        <f t="shared" si="892"/>
        <v>#VALUE!</v>
      </c>
      <c r="TU14" s="111" t="e">
        <f t="shared" si="893"/>
        <v>#VALUE!</v>
      </c>
      <c r="TV14" s="111" t="e">
        <f t="shared" si="894"/>
        <v>#VALUE!</v>
      </c>
      <c r="TW14" s="111" t="e">
        <f t="shared" si="895"/>
        <v>#VALUE!</v>
      </c>
      <c r="TX14" s="111" t="e">
        <f t="shared" si="896"/>
        <v>#VALUE!</v>
      </c>
      <c r="TY14" s="111" t="e">
        <f t="shared" si="897"/>
        <v>#VALUE!</v>
      </c>
      <c r="TZ14" s="111" t="e">
        <f t="shared" si="898"/>
        <v>#VALUE!</v>
      </c>
      <c r="UA14" s="111" t="e">
        <f t="shared" si="899"/>
        <v>#VALUE!</v>
      </c>
      <c r="UB14" s="111" t="e">
        <f t="shared" si="900"/>
        <v>#VALUE!</v>
      </c>
      <c r="UC14" s="112">
        <f t="shared" si="901"/>
        <v>620.30952919991148</v>
      </c>
      <c r="UD14" s="112">
        <f t="shared" si="902"/>
        <v>1226.9294687898939</v>
      </c>
      <c r="UE14" s="112">
        <f t="shared" si="903"/>
        <v>1655.1569437754877</v>
      </c>
      <c r="UF14" s="112">
        <f t="shared" si="904"/>
        <v>2127.0199856427312</v>
      </c>
      <c r="UG14" s="112">
        <f t="shared" si="905"/>
        <v>2667.3309755596192</v>
      </c>
      <c r="UH14" s="112">
        <f t="shared" si="906"/>
        <v>3273.9509151496018</v>
      </c>
      <c r="UI14" s="112">
        <f t="shared" si="907"/>
        <v>3857.0418725975178</v>
      </c>
      <c r="UJ14" s="112">
        <f t="shared" si="908"/>
        <v>4437.993831668884</v>
      </c>
      <c r="UK14" s="112">
        <f t="shared" si="909"/>
        <v>5024.0793868439723</v>
      </c>
      <c r="UL14" s="112">
        <f t="shared" si="910"/>
        <v>5633.6939241611262</v>
      </c>
      <c r="UM14" s="112">
        <f t="shared" si="911"/>
        <v>6194.5392984929085</v>
      </c>
      <c r="UN14" s="112">
        <f t="shared" si="912"/>
        <v>6668.5413387367025</v>
      </c>
      <c r="UO14" s="112">
        <f t="shared" si="913"/>
        <v>7209.7079280042108</v>
      </c>
      <c r="UP14" s="112">
        <f t="shared" si="914"/>
        <v>7586.5994419525714</v>
      </c>
      <c r="UQ14" s="112">
        <f t="shared" si="915"/>
        <v>8188.0857854388296</v>
      </c>
      <c r="UR14" s="112">
        <f t="shared" si="916"/>
        <v>8849.4640834685288</v>
      </c>
      <c r="US14" s="112">
        <f t="shared" si="917"/>
        <v>9567.7397383144962</v>
      </c>
      <c r="UT14" s="112">
        <f t="shared" si="918"/>
        <v>10297.993784069149</v>
      </c>
      <c r="UU14" s="112">
        <f t="shared" si="919"/>
        <v>10903.758124308511</v>
      </c>
      <c r="UV14" s="112">
        <f t="shared" si="920"/>
        <v>11487.704681107049</v>
      </c>
      <c r="UW14" s="112">
        <f t="shared" si="921"/>
        <v>12133.254391150267</v>
      </c>
      <c r="UX14" s="112">
        <f t="shared" si="922"/>
        <v>12831.423461256651</v>
      </c>
      <c r="UY14" s="112">
        <f t="shared" si="923"/>
        <v>13573.228098244683</v>
      </c>
      <c r="UZ14" s="112">
        <f t="shared" si="924"/>
        <v>14374.069090425535</v>
      </c>
      <c r="VA14" s="112">
        <f t="shared" si="925"/>
        <v>15151.381100464319</v>
      </c>
      <c r="VB14" s="112">
        <f t="shared" si="926"/>
        <v>15965.9116822551</v>
      </c>
      <c r="VC14" s="112">
        <f t="shared" si="927"/>
        <v>16821.511032875667</v>
      </c>
      <c r="VD14" s="112">
        <f t="shared" si="928"/>
        <v>17741.708134468088</v>
      </c>
      <c r="VE14" s="112">
        <f t="shared" si="929"/>
        <v>18545.971524051423</v>
      </c>
      <c r="VF14" s="112">
        <f t="shared" si="930"/>
        <v>19272.803172403594</v>
      </c>
      <c r="VG14" s="112">
        <f t="shared" si="931"/>
        <v>19272.803172403594</v>
      </c>
      <c r="VH14" s="111" t="e">
        <f t="shared" si="932"/>
        <v>#VALUE!</v>
      </c>
      <c r="VI14" s="111" t="e">
        <f t="shared" si="933"/>
        <v>#VALUE!</v>
      </c>
      <c r="VJ14" s="111" t="e">
        <f t="shared" si="934"/>
        <v>#VALUE!</v>
      </c>
      <c r="VK14" s="111" t="e">
        <f t="shared" si="935"/>
        <v>#VALUE!</v>
      </c>
      <c r="VL14" s="111" t="e">
        <f t="shared" si="936"/>
        <v>#VALUE!</v>
      </c>
      <c r="VM14" s="111" t="e">
        <f t="shared" si="937"/>
        <v>#VALUE!</v>
      </c>
      <c r="VN14" s="111" t="e">
        <f t="shared" si="938"/>
        <v>#VALUE!</v>
      </c>
      <c r="VO14" s="111" t="e">
        <f t="shared" si="939"/>
        <v>#VALUE!</v>
      </c>
      <c r="VP14" s="111" t="e">
        <f t="shared" si="940"/>
        <v>#VALUE!</v>
      </c>
      <c r="VQ14" s="111" t="e">
        <f t="shared" si="941"/>
        <v>#VALUE!</v>
      </c>
      <c r="VR14" s="111" t="e">
        <f t="shared" si="942"/>
        <v>#VALUE!</v>
      </c>
      <c r="VS14" s="111" t="e">
        <f t="shared" si="943"/>
        <v>#VALUE!</v>
      </c>
      <c r="VT14" s="111" t="e">
        <f t="shared" si="944"/>
        <v>#VALUE!</v>
      </c>
      <c r="VU14" s="111" t="e">
        <f t="shared" si="945"/>
        <v>#VALUE!</v>
      </c>
      <c r="VV14" s="111" t="e">
        <f t="shared" si="946"/>
        <v>#VALUE!</v>
      </c>
      <c r="VW14" s="111" t="e">
        <f t="shared" si="947"/>
        <v>#VALUE!</v>
      </c>
      <c r="VX14" s="111" t="e">
        <f t="shared" si="948"/>
        <v>#VALUE!</v>
      </c>
      <c r="VY14" s="111" t="e">
        <f t="shared" si="949"/>
        <v>#VALUE!</v>
      </c>
      <c r="VZ14" s="111" t="e">
        <f t="shared" si="950"/>
        <v>#VALUE!</v>
      </c>
      <c r="WA14" s="111" t="e">
        <f t="shared" si="951"/>
        <v>#VALUE!</v>
      </c>
      <c r="WB14" s="111" t="e">
        <f t="shared" si="952"/>
        <v>#VALUE!</v>
      </c>
      <c r="WC14" s="111" t="e">
        <f t="shared" si="953"/>
        <v>#VALUE!</v>
      </c>
      <c r="WD14" s="111" t="e">
        <f t="shared" si="954"/>
        <v>#VALUE!</v>
      </c>
      <c r="WE14" s="111" t="e">
        <f t="shared" si="955"/>
        <v>#VALUE!</v>
      </c>
      <c r="WF14" s="111" t="e">
        <f t="shared" si="956"/>
        <v>#VALUE!</v>
      </c>
      <c r="WG14" s="111" t="e">
        <f t="shared" si="957"/>
        <v>#VALUE!</v>
      </c>
      <c r="WH14" s="111" t="e">
        <f t="shared" si="958"/>
        <v>#VALUE!</v>
      </c>
      <c r="WI14" s="111" t="e">
        <f t="shared" si="959"/>
        <v>#VALUE!</v>
      </c>
      <c r="WJ14" s="111" t="e">
        <f t="shared" si="960"/>
        <v>#VALUE!</v>
      </c>
      <c r="WK14" s="111" t="e">
        <f t="shared" si="961"/>
        <v>#VALUE!</v>
      </c>
      <c r="WL14" s="111" t="e">
        <f t="shared" si="962"/>
        <v>#VALUE!</v>
      </c>
      <c r="WM14" s="111" t="e">
        <f t="shared" si="963"/>
        <v>#VALUE!</v>
      </c>
      <c r="WN14" s="111" t="e">
        <f t="shared" si="964"/>
        <v>#VALUE!</v>
      </c>
      <c r="WO14" s="111" t="e">
        <f t="shared" si="965"/>
        <v>#VALUE!</v>
      </c>
      <c r="WP14" s="111" t="e">
        <f t="shared" si="966"/>
        <v>#VALUE!</v>
      </c>
      <c r="WQ14" s="111" t="e">
        <f t="shared" si="967"/>
        <v>#VALUE!</v>
      </c>
      <c r="WR14" s="111" t="e">
        <f t="shared" si="968"/>
        <v>#VALUE!</v>
      </c>
      <c r="WS14" s="111" t="e">
        <f t="shared" si="969"/>
        <v>#VALUE!</v>
      </c>
      <c r="WT14" s="111" t="e">
        <f t="shared" si="970"/>
        <v>#VALUE!</v>
      </c>
      <c r="WU14" s="111" t="e">
        <f t="shared" si="971"/>
        <v>#VALUE!</v>
      </c>
      <c r="WV14" s="111" t="e">
        <f t="shared" si="972"/>
        <v>#VALUE!</v>
      </c>
      <c r="WW14" s="111" t="e">
        <f t="shared" si="973"/>
        <v>#VALUE!</v>
      </c>
      <c r="WX14" s="111" t="e">
        <f t="shared" si="974"/>
        <v>#VALUE!</v>
      </c>
      <c r="WY14" s="111" t="e">
        <f t="shared" si="975"/>
        <v>#VALUE!</v>
      </c>
      <c r="WZ14" s="111" t="e">
        <f t="shared" si="976"/>
        <v>#VALUE!</v>
      </c>
      <c r="XA14" s="111" t="e">
        <f t="shared" si="977"/>
        <v>#VALUE!</v>
      </c>
      <c r="XB14" s="111" t="e">
        <f t="shared" si="978"/>
        <v>#VALUE!</v>
      </c>
      <c r="XC14" s="111" t="e">
        <f t="shared" si="979"/>
        <v>#VALUE!</v>
      </c>
      <c r="XD14" s="111" t="e">
        <f t="shared" si="980"/>
        <v>#VALUE!</v>
      </c>
      <c r="XE14" s="111" t="e">
        <f t="shared" si="981"/>
        <v>#VALUE!</v>
      </c>
      <c r="XF14" s="111" t="e">
        <f t="shared" si="982"/>
        <v>#VALUE!</v>
      </c>
      <c r="XG14" s="111" t="e">
        <f t="shared" si="983"/>
        <v>#VALUE!</v>
      </c>
      <c r="XH14" s="111" t="e">
        <f t="shared" si="984"/>
        <v>#VALUE!</v>
      </c>
      <c r="XI14" s="111" t="e">
        <f t="shared" si="985"/>
        <v>#VALUE!</v>
      </c>
      <c r="XJ14" s="111" t="e">
        <f t="shared" si="986"/>
        <v>#VALUE!</v>
      </c>
      <c r="XK14" s="111" t="e">
        <f t="shared" si="987"/>
        <v>#VALUE!</v>
      </c>
      <c r="XL14" s="111" t="e">
        <f t="shared" si="988"/>
        <v>#VALUE!</v>
      </c>
      <c r="XM14" s="111" t="e">
        <f t="shared" si="989"/>
        <v>#VALUE!</v>
      </c>
      <c r="XN14" s="111" t="e">
        <f t="shared" si="990"/>
        <v>#VALUE!</v>
      </c>
      <c r="XO14" s="111" t="e">
        <f t="shared" si="991"/>
        <v>#VALUE!</v>
      </c>
      <c r="XP14" s="111" t="e">
        <f t="shared" si="992"/>
        <v>#VALUE!</v>
      </c>
      <c r="XQ14" s="111" t="e">
        <f t="shared" si="993"/>
        <v>#VALUE!</v>
      </c>
      <c r="XR14" s="111" t="e">
        <f t="shared" si="994"/>
        <v>#VALUE!</v>
      </c>
      <c r="XS14" s="111" t="e">
        <f t="shared" si="995"/>
        <v>#VALUE!</v>
      </c>
      <c r="XT14" s="111" t="e">
        <f t="shared" si="996"/>
        <v>#VALUE!</v>
      </c>
      <c r="XU14" s="111" t="e">
        <f t="shared" si="997"/>
        <v>#VALUE!</v>
      </c>
      <c r="XV14" s="111" t="e">
        <f t="shared" si="998"/>
        <v>#VALUE!</v>
      </c>
      <c r="XW14" s="111" t="e">
        <f t="shared" si="999"/>
        <v>#VALUE!</v>
      </c>
      <c r="XX14" s="111" t="e">
        <f t="shared" si="1000"/>
        <v>#VALUE!</v>
      </c>
      <c r="XY14" s="111" t="e">
        <f t="shared" si="1001"/>
        <v>#VALUE!</v>
      </c>
      <c r="XZ14" s="111" t="e">
        <f t="shared" si="1002"/>
        <v>#VALUE!</v>
      </c>
      <c r="YA14" s="111" t="e">
        <f t="shared" si="1003"/>
        <v>#VALUE!</v>
      </c>
      <c r="YB14" s="111" t="e">
        <f t="shared" si="1004"/>
        <v>#VALUE!</v>
      </c>
      <c r="YC14" s="111" t="e">
        <f t="shared" si="1005"/>
        <v>#VALUE!</v>
      </c>
      <c r="YD14" s="111" t="e">
        <f t="shared" si="1006"/>
        <v>#VALUE!</v>
      </c>
      <c r="YE14" s="111" t="e">
        <f t="shared" si="1007"/>
        <v>#VALUE!</v>
      </c>
      <c r="YF14" s="111" t="e">
        <f t="shared" si="1008"/>
        <v>#VALUE!</v>
      </c>
      <c r="YG14" s="111" t="e">
        <f t="shared" si="1009"/>
        <v>#VALUE!</v>
      </c>
      <c r="YH14" s="111" t="e">
        <f t="shared" si="1010"/>
        <v>#VALUE!</v>
      </c>
      <c r="YI14" s="111" t="e">
        <f t="shared" si="1011"/>
        <v>#VALUE!</v>
      </c>
      <c r="YJ14" s="111" t="e">
        <f t="shared" si="1012"/>
        <v>#VALUE!</v>
      </c>
      <c r="YK14" s="111" t="e">
        <f t="shared" si="1013"/>
        <v>#VALUE!</v>
      </c>
      <c r="YL14" s="111" t="e">
        <f t="shared" si="1014"/>
        <v>#VALUE!</v>
      </c>
      <c r="YM14" s="111" t="e">
        <f t="shared" si="1015"/>
        <v>#VALUE!</v>
      </c>
      <c r="YN14" s="111" t="e">
        <f t="shared" si="1016"/>
        <v>#VALUE!</v>
      </c>
      <c r="YO14" s="111" t="e">
        <f t="shared" si="1017"/>
        <v>#VALUE!</v>
      </c>
      <c r="YP14" s="111" t="e">
        <f t="shared" si="1018"/>
        <v>#VALUE!</v>
      </c>
      <c r="YQ14" s="111" t="e">
        <f t="shared" si="1019"/>
        <v>#VALUE!</v>
      </c>
      <c r="YR14" s="111" t="e">
        <f t="shared" si="1020"/>
        <v>#VALUE!</v>
      </c>
      <c r="YS14" s="111" t="e">
        <f t="shared" si="1021"/>
        <v>#VALUE!</v>
      </c>
      <c r="YT14" s="111" t="e">
        <f t="shared" si="1022"/>
        <v>#VALUE!</v>
      </c>
      <c r="YU14" s="111" t="e">
        <f t="shared" si="1023"/>
        <v>#VALUE!</v>
      </c>
      <c r="YV14" s="111" t="e">
        <f t="shared" si="1024"/>
        <v>#VALUE!</v>
      </c>
      <c r="YW14" s="111" t="e">
        <f t="shared" si="1025"/>
        <v>#VALUE!</v>
      </c>
      <c r="YX14" s="111" t="e">
        <f t="shared" si="1026"/>
        <v>#VALUE!</v>
      </c>
      <c r="YY14" s="111" t="e">
        <f t="shared" si="1027"/>
        <v>#VALUE!</v>
      </c>
      <c r="YZ14" s="111" t="e">
        <f t="shared" si="1028"/>
        <v>#VALUE!</v>
      </c>
      <c r="ZA14" s="111" t="e">
        <f t="shared" si="1029"/>
        <v>#VALUE!</v>
      </c>
      <c r="ZB14" s="111" t="e">
        <f t="shared" si="1030"/>
        <v>#VALUE!</v>
      </c>
      <c r="ZC14" s="111" t="e">
        <f t="shared" si="1031"/>
        <v>#VALUE!</v>
      </c>
      <c r="ZD14" s="111" t="e">
        <f t="shared" si="1032"/>
        <v>#VALUE!</v>
      </c>
      <c r="ZE14" s="111" t="e">
        <f t="shared" si="1033"/>
        <v>#VALUE!</v>
      </c>
      <c r="ZF14" s="111" t="e">
        <f t="shared" si="1034"/>
        <v>#VALUE!</v>
      </c>
      <c r="ZG14" s="111" t="e">
        <f t="shared" si="1035"/>
        <v>#VALUE!</v>
      </c>
      <c r="ZH14" s="111" t="e">
        <f t="shared" si="1036"/>
        <v>#VALUE!</v>
      </c>
      <c r="ZI14" s="111" t="e">
        <f t="shared" si="1037"/>
        <v>#VALUE!</v>
      </c>
      <c r="ZJ14" s="111" t="e">
        <f t="shared" si="1038"/>
        <v>#VALUE!</v>
      </c>
      <c r="ZK14" s="111" t="e">
        <f t="shared" si="1039"/>
        <v>#VALUE!</v>
      </c>
      <c r="ZL14" s="111" t="e">
        <f t="shared" si="1040"/>
        <v>#VALUE!</v>
      </c>
      <c r="ZM14" s="111" t="e">
        <f t="shared" si="1041"/>
        <v>#VALUE!</v>
      </c>
      <c r="ZN14" s="111" t="e">
        <f t="shared" si="1042"/>
        <v>#VALUE!</v>
      </c>
      <c r="ZO14" s="111" t="e">
        <f t="shared" si="1043"/>
        <v>#VALUE!</v>
      </c>
      <c r="ZP14" s="111" t="e">
        <f t="shared" si="1044"/>
        <v>#VALUE!</v>
      </c>
      <c r="ZQ14" s="111" t="e">
        <f t="shared" si="1045"/>
        <v>#VALUE!</v>
      </c>
      <c r="ZR14" s="111" t="e">
        <f t="shared" si="1046"/>
        <v>#VALUE!</v>
      </c>
      <c r="ZS14" s="111" t="e">
        <f t="shared" si="1047"/>
        <v>#VALUE!</v>
      </c>
      <c r="ZT14" s="111" t="e">
        <f t="shared" si="1048"/>
        <v>#VALUE!</v>
      </c>
      <c r="ZU14" s="111" t="e">
        <f t="shared" si="1049"/>
        <v>#VALUE!</v>
      </c>
      <c r="ZV14" s="111" t="e">
        <f t="shared" si="1050"/>
        <v>#VALUE!</v>
      </c>
      <c r="ZW14" s="111" t="e">
        <f t="shared" si="1051"/>
        <v>#VALUE!</v>
      </c>
      <c r="ZX14" s="111" t="e">
        <f t="shared" si="1052"/>
        <v>#VALUE!</v>
      </c>
      <c r="ZY14" s="111" t="e">
        <f t="shared" si="1053"/>
        <v>#VALUE!</v>
      </c>
      <c r="ZZ14" s="111" t="e">
        <f t="shared" si="1054"/>
        <v>#VALUE!</v>
      </c>
      <c r="AAA14" s="111" t="e">
        <f t="shared" si="1055"/>
        <v>#VALUE!</v>
      </c>
      <c r="AAB14" s="111" t="e">
        <f t="shared" si="1056"/>
        <v>#VALUE!</v>
      </c>
      <c r="AAC14" s="111" t="e">
        <f t="shared" si="1057"/>
        <v>#VALUE!</v>
      </c>
      <c r="AAD14" s="111" t="e">
        <f t="shared" si="1058"/>
        <v>#VALUE!</v>
      </c>
      <c r="AAE14" s="111" t="e">
        <f t="shared" si="1059"/>
        <v>#VALUE!</v>
      </c>
      <c r="AAF14" s="111" t="e">
        <f t="shared" si="1060"/>
        <v>#VALUE!</v>
      </c>
      <c r="AAG14" s="111" t="e">
        <f t="shared" si="1061"/>
        <v>#VALUE!</v>
      </c>
      <c r="AAH14" s="111" t="e">
        <f t="shared" si="1062"/>
        <v>#VALUE!</v>
      </c>
      <c r="AAI14" s="111" t="e">
        <f t="shared" si="1063"/>
        <v>#VALUE!</v>
      </c>
      <c r="AAJ14" s="111" t="e">
        <f t="shared" si="1064"/>
        <v>#VALUE!</v>
      </c>
      <c r="AAK14" s="111" t="e">
        <f t="shared" si="1065"/>
        <v>#VALUE!</v>
      </c>
      <c r="AAL14" s="111" t="e">
        <f t="shared" si="1066"/>
        <v>#VALUE!</v>
      </c>
      <c r="AAM14" s="111" t="e">
        <f t="shared" si="1067"/>
        <v>#VALUE!</v>
      </c>
      <c r="AAN14" s="111" t="e">
        <f t="shared" si="1068"/>
        <v>#VALUE!</v>
      </c>
      <c r="AAO14" s="111" t="e">
        <f t="shared" si="1069"/>
        <v>#VALUE!</v>
      </c>
      <c r="AAP14" s="111" t="e">
        <f t="shared" si="1070"/>
        <v>#VALUE!</v>
      </c>
      <c r="AAQ14" s="111" t="e">
        <f t="shared" si="1071"/>
        <v>#VALUE!</v>
      </c>
      <c r="AAR14" s="111" t="e">
        <f t="shared" si="1072"/>
        <v>#VALUE!</v>
      </c>
      <c r="AAS14" s="111" t="e">
        <f t="shared" si="1073"/>
        <v>#VALUE!</v>
      </c>
      <c r="AAT14" s="111" t="e">
        <f t="shared" si="1074"/>
        <v>#VALUE!</v>
      </c>
      <c r="AAU14" s="111" t="e">
        <f t="shared" si="1075"/>
        <v>#VALUE!</v>
      </c>
      <c r="AAV14" s="111" t="e">
        <f t="shared" si="1076"/>
        <v>#VALUE!</v>
      </c>
      <c r="AAW14" s="111" t="e">
        <f t="shared" si="1077"/>
        <v>#VALUE!</v>
      </c>
      <c r="AAX14" s="111" t="e">
        <f t="shared" si="1078"/>
        <v>#VALUE!</v>
      </c>
      <c r="AAY14" s="111" t="e">
        <f t="shared" si="1079"/>
        <v>#VALUE!</v>
      </c>
      <c r="AAZ14" s="111" t="e">
        <f t="shared" si="1080"/>
        <v>#VALUE!</v>
      </c>
      <c r="ABA14" s="111" t="e">
        <f t="shared" si="1081"/>
        <v>#VALUE!</v>
      </c>
      <c r="ABB14" s="111" t="e">
        <f t="shared" si="1082"/>
        <v>#VALUE!</v>
      </c>
      <c r="ABC14" s="111" t="e">
        <f t="shared" si="1083"/>
        <v>#VALUE!</v>
      </c>
      <c r="ABD14" s="111" t="e">
        <f t="shared" si="1084"/>
        <v>#VALUE!</v>
      </c>
      <c r="ABE14" s="111" t="e">
        <f t="shared" si="1085"/>
        <v>#VALUE!</v>
      </c>
      <c r="ABF14" s="111" t="e">
        <f t="shared" si="1086"/>
        <v>#VALUE!</v>
      </c>
    </row>
    <row r="15" spans="1:734" ht="80.25" hidden="1" customHeight="1">
      <c r="A15" s="92">
        <v>44</v>
      </c>
      <c r="B15" s="59" t="s">
        <v>21</v>
      </c>
      <c r="C15" s="100" t="s">
        <v>53</v>
      </c>
      <c r="D15" s="101">
        <v>18062828</v>
      </c>
      <c r="E15" s="59">
        <v>3128028125</v>
      </c>
      <c r="F15" s="46" t="s">
        <v>21</v>
      </c>
      <c r="G15" s="47">
        <v>0.9</v>
      </c>
      <c r="H15" s="48">
        <v>1970.6</v>
      </c>
      <c r="I15" s="48">
        <v>21.5</v>
      </c>
      <c r="J15" s="49">
        <v>0.4</v>
      </c>
      <c r="K15" s="50">
        <v>30</v>
      </c>
      <c r="L15" s="49">
        <v>46.83</v>
      </c>
      <c r="M15" s="49">
        <v>72.924000000000007</v>
      </c>
      <c r="N15" s="49">
        <v>0</v>
      </c>
      <c r="O15" s="49">
        <f t="shared" si="550"/>
        <v>1.5609999999999999</v>
      </c>
      <c r="P15" s="49">
        <f t="shared" si="551"/>
        <v>2.4308000000000001</v>
      </c>
      <c r="Q15" s="49">
        <f t="shared" si="552"/>
        <v>0</v>
      </c>
      <c r="R15" s="51">
        <v>30</v>
      </c>
      <c r="S15" s="52">
        <f t="shared" si="553"/>
        <v>46.83</v>
      </c>
      <c r="T15" s="52">
        <f t="shared" si="554"/>
        <v>72.924000000000007</v>
      </c>
      <c r="U15" s="52">
        <f t="shared" si="555"/>
        <v>0</v>
      </c>
      <c r="V15" s="130">
        <f>$O15*($I15-(метеостанция!B$14))/($I15-$J15)</f>
        <v>1.5203104265402843</v>
      </c>
      <c r="W15" s="130">
        <f>$O15*($I15-(метеостанция!C$14))/($I15-$J15)</f>
        <v>1.5822695497630328</v>
      </c>
      <c r="X15" s="130">
        <f>$O15*($I15-(метеостанция!D$14))/($I15-$J15)</f>
        <v>1.2040414691943124</v>
      </c>
      <c r="Y15" s="130">
        <f>$O15*($I15-(метеостанция!E$14))/($I15-$J15)</f>
        <v>1.2770977488151658</v>
      </c>
      <c r="Z15" s="130">
        <f>$O15*($I15-(метеостанция!F$14))/($I15-$J15)</f>
        <v>1.3658749999999997</v>
      </c>
      <c r="AA15" s="130">
        <f>$O15*($I15-(метеостанция!G$14))/($I15-$J15)</f>
        <v>1.4056398104265402</v>
      </c>
      <c r="AB15" s="130">
        <f>$O15*($I15-(метеостанция!H$14))/($I15-$J15)</f>
        <v>1.4749970379146919</v>
      </c>
      <c r="AC15" s="130">
        <f>$O15*($I15-(метеостанция!I$14))/($I15-$J15)</f>
        <v>1.4185864928909953</v>
      </c>
      <c r="AD15" s="130">
        <f>$O15*($I15-(метеостанция!J$14))/($I15-$J15)</f>
        <v>1.4232103080568719</v>
      </c>
      <c r="AE15" s="130">
        <f>$O15*($I15-(метеостанция!K$14))/($I15-$J15)</f>
        <v>1.4722227488151656</v>
      </c>
      <c r="AF15" s="130">
        <f>$O15*($I15-(метеостанция!L$14))/($I15-$J15)</f>
        <v>1.3695740521327011</v>
      </c>
      <c r="AG15" s="130">
        <f>$O15*($I15-(метеостанция!M$14))/($I15-$J15)</f>
        <v>1.2327091232227485</v>
      </c>
      <c r="AH15" s="130">
        <f>$O15*($I15-(метеостанция!N$14))/($I15-$J15)</f>
        <v>1.4370817535545022</v>
      </c>
      <c r="AI15" s="130">
        <f>$O15*($I15-(метеостанция!O$14))/($I15-$J15)</f>
        <v>1.0782736966824644</v>
      </c>
      <c r="AJ15" s="130">
        <f>$O15*($I15-(метеостанция!P$14))/($I15-$J15)</f>
        <v>1.4666741706161135</v>
      </c>
      <c r="AK15" s="130">
        <f>$O15*($I15-(метеостанция!Q$14))/($I15-$J15)</f>
        <v>1.5203104265402843</v>
      </c>
      <c r="AL15" s="130">
        <f>$O15*($I15-(метеостанция!R$14))/($I15-$J15)</f>
        <v>1.6340562796208529</v>
      </c>
      <c r="AM15" s="130">
        <f>$O15*($I15-(метеостанция!S$14))/($I15-$J15)</f>
        <v>1.5896676540284358</v>
      </c>
      <c r="AN15" s="130">
        <f>$O15*($I15-(метеостанция!T$14))/($I15-$J15)</f>
        <v>1.4796208530805686</v>
      </c>
      <c r="AO15" s="130">
        <f>$O15*($I15-(метеостанция!U$14))/($I15-$J15)</f>
        <v>1.4685236966824644</v>
      </c>
      <c r="AP15" s="130">
        <f>$O15*($I15-(метеостанция!V$14))/($I15-$J15)</f>
        <v>1.5804200236966823</v>
      </c>
      <c r="AQ15" s="130">
        <f>$O15*($I15-(метеостанция!W$14))/($I15-$J15)</f>
        <v>1.6765953791469193</v>
      </c>
      <c r="AR15" s="130">
        <f>$O15*($I15-(метеостанция!X$14))/($I15-$J15)</f>
        <v>1.7625983412322273</v>
      </c>
      <c r="AS15" s="130">
        <f>$O15*($I15-(метеостанция!Y$14))/($I15-$J15)</f>
        <v>1.8902156398104264</v>
      </c>
      <c r="AT15" s="130">
        <f>$O15*($I15-(метеостанция!Z$14))/($I15-$J15)</f>
        <v>1.8532251184834123</v>
      </c>
      <c r="AU15" s="130">
        <f>$O15*($I15-(метеостанция!AA$14))/($I15-$J15)</f>
        <v>1.9235071090047391</v>
      </c>
      <c r="AV15" s="130">
        <f>$O15*($I15-(метеостанция!AB$14))/($I15-$J15)</f>
        <v>2.0095100710900473</v>
      </c>
      <c r="AW15" s="130">
        <f>$O15*($I15-(метеостанция!AC$14))/($I15-$J15)</f>
        <v>2.1167825829383884</v>
      </c>
      <c r="AX15" s="130">
        <f>$O15*($I15-(метеостанция!AD$14))/($I15-$J15)</f>
        <v>1.9346042654028435</v>
      </c>
      <c r="AY15" s="130">
        <f>$O15*($I15-(метеостанция!AE$14))/($I15-$J15)</f>
        <v>1.7533507109004738</v>
      </c>
      <c r="AZ15" s="130"/>
      <c r="BA15" s="130">
        <f t="shared" si="556"/>
        <v>1.5203104265402843</v>
      </c>
      <c r="BB15" s="130">
        <f t="shared" si="557"/>
        <v>3.1025799763033168</v>
      </c>
      <c r="BC15" s="130">
        <f t="shared" si="558"/>
        <v>4.3066214454976297</v>
      </c>
      <c r="BD15" s="130">
        <f t="shared" si="559"/>
        <v>5.5837191943127955</v>
      </c>
      <c r="BE15" s="130">
        <f t="shared" si="560"/>
        <v>6.9495941943127955</v>
      </c>
      <c r="BF15" s="130">
        <f t="shared" si="561"/>
        <v>8.3552340047393354</v>
      </c>
      <c r="BG15" s="130">
        <f t="shared" si="562"/>
        <v>9.8302310426540274</v>
      </c>
      <c r="BH15" s="130">
        <f t="shared" si="563"/>
        <v>11.248817535545022</v>
      </c>
      <c r="BI15" s="130">
        <f t="shared" si="564"/>
        <v>12.672027843601894</v>
      </c>
      <c r="BJ15" s="130">
        <f t="shared" si="565"/>
        <v>14.144250592417059</v>
      </c>
      <c r="BK15" s="130">
        <f t="shared" si="566"/>
        <v>15.513824644549761</v>
      </c>
      <c r="BL15" s="130">
        <f t="shared" si="567"/>
        <v>16.746533767772508</v>
      </c>
      <c r="BM15" s="130">
        <f t="shared" si="568"/>
        <v>18.18361552132701</v>
      </c>
      <c r="BN15" s="130">
        <f t="shared" si="569"/>
        <v>19.261889218009475</v>
      </c>
      <c r="BO15" s="130">
        <f t="shared" si="570"/>
        <v>20.728563388625588</v>
      </c>
      <c r="BP15" s="130">
        <f t="shared" si="571"/>
        <v>22.248873815165872</v>
      </c>
      <c r="BQ15" s="130">
        <f t="shared" si="572"/>
        <v>23.882930094786726</v>
      </c>
      <c r="BR15" s="130">
        <f t="shared" si="573"/>
        <v>25.472597748815161</v>
      </c>
      <c r="BS15" s="130">
        <f t="shared" si="574"/>
        <v>26.95221860189573</v>
      </c>
      <c r="BT15" s="130">
        <f t="shared" si="575"/>
        <v>28.420742298578194</v>
      </c>
      <c r="BU15" s="130">
        <f t="shared" si="576"/>
        <v>30.001162322274876</v>
      </c>
      <c r="BV15" s="130">
        <f t="shared" si="577"/>
        <v>31.677757701421797</v>
      </c>
      <c r="BW15" s="130">
        <f t="shared" si="578"/>
        <v>33.440356042654024</v>
      </c>
      <c r="BX15" s="130">
        <f t="shared" si="579"/>
        <v>35.330571682464452</v>
      </c>
      <c r="BY15" s="130">
        <f t="shared" si="580"/>
        <v>37.183796800947867</v>
      </c>
      <c r="BZ15" s="130">
        <f t="shared" si="581"/>
        <v>39.107303909952606</v>
      </c>
      <c r="CA15" s="130">
        <f t="shared" si="582"/>
        <v>41.116813981042654</v>
      </c>
      <c r="CB15" s="130">
        <f t="shared" si="583"/>
        <v>43.233596563981045</v>
      </c>
      <c r="CC15" s="130">
        <f t="shared" si="584"/>
        <v>45.168200829383892</v>
      </c>
      <c r="CD15" s="130">
        <f t="shared" si="585"/>
        <v>46.921551540284369</v>
      </c>
      <c r="CE15" s="130">
        <f t="shared" si="586"/>
        <v>46.921551540284369</v>
      </c>
      <c r="CF15" s="130">
        <f t="shared" si="587"/>
        <v>2995.923726540284</v>
      </c>
      <c r="CG15" s="130">
        <f t="shared" si="588"/>
        <v>3118.0203747630321</v>
      </c>
      <c r="CH15" s="130">
        <f t="shared" si="589"/>
        <v>2372.6841191943122</v>
      </c>
      <c r="CI15" s="130">
        <f t="shared" si="590"/>
        <v>2516.6488238151655</v>
      </c>
      <c r="CJ15" s="130">
        <f t="shared" si="591"/>
        <v>2691.5932749999993</v>
      </c>
      <c r="CK15" s="130">
        <f t="shared" si="592"/>
        <v>2769.9538104265398</v>
      </c>
      <c r="CL15" s="130">
        <f t="shared" si="593"/>
        <v>2906.6291629146917</v>
      </c>
      <c r="CM15" s="130">
        <f t="shared" si="594"/>
        <v>2795.4665428909952</v>
      </c>
      <c r="CN15" s="130">
        <f t="shared" si="595"/>
        <v>2804.5782330568718</v>
      </c>
      <c r="CO15" s="130">
        <f t="shared" si="596"/>
        <v>2901.162148815165</v>
      </c>
      <c r="CP15" s="130">
        <f t="shared" si="597"/>
        <v>2698.8826271327007</v>
      </c>
      <c r="CQ15" s="130">
        <f t="shared" si="598"/>
        <v>2429.176598222748</v>
      </c>
      <c r="CR15" s="130">
        <f t="shared" si="599"/>
        <v>2831.9133035545019</v>
      </c>
      <c r="CS15" s="130">
        <f t="shared" si="600"/>
        <v>2124.8461466824642</v>
      </c>
      <c r="CT15" s="130">
        <f t="shared" si="601"/>
        <v>2890.2281206161133</v>
      </c>
      <c r="CU15" s="130">
        <f t="shared" si="602"/>
        <v>2995.923726540284</v>
      </c>
      <c r="CV15" s="130">
        <f t="shared" si="603"/>
        <v>3220.0713046208525</v>
      </c>
      <c r="CW15" s="130">
        <f t="shared" si="604"/>
        <v>3132.5990790284354</v>
      </c>
      <c r="CX15" s="130">
        <f t="shared" si="605"/>
        <v>2915.7408530805683</v>
      </c>
      <c r="CY15" s="130">
        <f t="shared" si="606"/>
        <v>2893.872796682464</v>
      </c>
      <c r="CZ15" s="130">
        <f t="shared" si="607"/>
        <v>3114.3756986966819</v>
      </c>
      <c r="DA15" s="130">
        <f t="shared" si="608"/>
        <v>3303.8988541469189</v>
      </c>
      <c r="DB15" s="130">
        <f t="shared" si="609"/>
        <v>3473.3762912322268</v>
      </c>
      <c r="DC15" s="130">
        <f t="shared" si="610"/>
        <v>3724.8589398104259</v>
      </c>
      <c r="DD15" s="130">
        <f t="shared" si="611"/>
        <v>3651.9654184834121</v>
      </c>
      <c r="DE15" s="130">
        <f t="shared" si="612"/>
        <v>3790.4631090047387</v>
      </c>
      <c r="DF15" s="130">
        <f t="shared" si="613"/>
        <v>3959.9405460900471</v>
      </c>
      <c r="DG15" s="130">
        <f t="shared" si="614"/>
        <v>4171.3317579383884</v>
      </c>
      <c r="DH15" s="130">
        <f t="shared" si="615"/>
        <v>3812.331165402843</v>
      </c>
      <c r="DI15" s="130">
        <f t="shared" si="616"/>
        <v>3455.1529109004737</v>
      </c>
      <c r="DJ15" s="130">
        <f t="shared" si="617"/>
        <v>0</v>
      </c>
      <c r="DK15" s="110">
        <f t="shared" si="618"/>
        <v>2995.923726540284</v>
      </c>
      <c r="DL15" s="130">
        <f t="shared" si="619"/>
        <v>6113.9441013033156</v>
      </c>
      <c r="DM15" s="130">
        <f t="shared" si="620"/>
        <v>8486.6282204976269</v>
      </c>
      <c r="DN15" s="130">
        <f t="shared" si="621"/>
        <v>11003.277044312792</v>
      </c>
      <c r="DO15" s="130">
        <f t="shared" si="622"/>
        <v>13694.870319312791</v>
      </c>
      <c r="DP15" s="130">
        <f t="shared" si="623"/>
        <v>16464.824129739332</v>
      </c>
      <c r="DQ15" s="130">
        <f t="shared" si="624"/>
        <v>19371.453292654023</v>
      </c>
      <c r="DR15" s="130">
        <f t="shared" si="625"/>
        <v>22166.919835545017</v>
      </c>
      <c r="DS15" s="130">
        <f t="shared" si="626"/>
        <v>24971.49806860189</v>
      </c>
      <c r="DT15" s="130">
        <f t="shared" si="627"/>
        <v>27872.660217417055</v>
      </c>
      <c r="DU15" s="130">
        <f t="shared" si="628"/>
        <v>30571.542844549756</v>
      </c>
      <c r="DV15" s="130">
        <f t="shared" si="629"/>
        <v>33000.719442772504</v>
      </c>
      <c r="DW15" s="130">
        <f t="shared" si="630"/>
        <v>35832.632746327006</v>
      </c>
      <c r="DX15" s="130">
        <f t="shared" si="631"/>
        <v>37957.478893009473</v>
      </c>
      <c r="DY15" s="130">
        <f t="shared" si="632"/>
        <v>40847.707013625586</v>
      </c>
      <c r="DZ15" s="130">
        <f t="shared" si="633"/>
        <v>43843.630740165871</v>
      </c>
      <c r="EA15" s="130">
        <f t="shared" si="634"/>
        <v>47063.702044786725</v>
      </c>
      <c r="EB15" s="130">
        <f t="shared" si="635"/>
        <v>50196.301123815159</v>
      </c>
      <c r="EC15" s="130">
        <f t="shared" si="636"/>
        <v>53112.041976895729</v>
      </c>
      <c r="ED15" s="130">
        <f t="shared" si="637"/>
        <v>56005.914773578195</v>
      </c>
      <c r="EE15" s="130">
        <f t="shared" si="638"/>
        <v>59120.290472274879</v>
      </c>
      <c r="EF15" s="130">
        <f t="shared" si="639"/>
        <v>62424.189326421794</v>
      </c>
      <c r="EG15" s="130">
        <f t="shared" si="640"/>
        <v>65897.565617654021</v>
      </c>
      <c r="EH15" s="130">
        <f t="shared" si="641"/>
        <v>69622.424557464445</v>
      </c>
      <c r="EI15" s="130">
        <f t="shared" si="642"/>
        <v>73274.389975947852</v>
      </c>
      <c r="EJ15" s="130">
        <f t="shared" si="643"/>
        <v>77064.853084952585</v>
      </c>
      <c r="EK15" s="130">
        <f t="shared" si="644"/>
        <v>81024.79363104263</v>
      </c>
      <c r="EL15" s="130">
        <f t="shared" si="645"/>
        <v>85196.125388981018</v>
      </c>
      <c r="EM15" s="130">
        <f t="shared" si="646"/>
        <v>89008.456554383854</v>
      </c>
      <c r="EN15" s="130">
        <f t="shared" si="647"/>
        <v>92463.609465284331</v>
      </c>
      <c r="EO15" s="130">
        <f t="shared" si="648"/>
        <v>92463.609465284331</v>
      </c>
      <c r="EP15" s="130">
        <f t="shared" si="649"/>
        <v>2696.3313538862558</v>
      </c>
      <c r="EQ15" s="130">
        <f t="shared" si="650"/>
        <v>2806.2183372867289</v>
      </c>
      <c r="ER15" s="130">
        <f t="shared" si="651"/>
        <v>2135.4157072748812</v>
      </c>
      <c r="ES15" s="130">
        <f t="shared" si="652"/>
        <v>2264.9839414336489</v>
      </c>
      <c r="ET15" s="130">
        <f t="shared" si="653"/>
        <v>2422.4339474999992</v>
      </c>
      <c r="EU15" s="130">
        <f t="shared" si="654"/>
        <v>2492.9584293838857</v>
      </c>
      <c r="EV15" s="130">
        <f t="shared" si="655"/>
        <v>2615.9662466232226</v>
      </c>
      <c r="EW15" s="130">
        <f t="shared" si="656"/>
        <v>2515.9198886018958</v>
      </c>
      <c r="EX15" s="130">
        <f t="shared" si="657"/>
        <v>2524.1204097511845</v>
      </c>
      <c r="EY15" s="130">
        <f t="shared" si="658"/>
        <v>2611.0459339336485</v>
      </c>
      <c r="EZ15" s="130">
        <f t="shared" si="659"/>
        <v>2428.9943644194309</v>
      </c>
      <c r="FA15" s="130">
        <f t="shared" si="660"/>
        <v>2186.2589384004732</v>
      </c>
      <c r="FB15" s="130">
        <f t="shared" si="661"/>
        <v>2548.7219731990517</v>
      </c>
      <c r="FC15" s="130">
        <f t="shared" si="662"/>
        <v>1912.3615320142178</v>
      </c>
      <c r="FD15" s="130">
        <f t="shared" si="663"/>
        <v>2601.2053085545022</v>
      </c>
      <c r="FE15" s="130">
        <f t="shared" si="664"/>
        <v>2696.3313538862558</v>
      </c>
      <c r="FF15" s="130">
        <f t="shared" si="665"/>
        <v>2898.0641741587674</v>
      </c>
      <c r="FG15" s="130">
        <f t="shared" si="666"/>
        <v>2819.3391711255917</v>
      </c>
      <c r="FH15" s="130">
        <f t="shared" si="667"/>
        <v>2624.1667677725113</v>
      </c>
      <c r="FI15" s="130">
        <f t="shared" si="668"/>
        <v>2604.4855170142177</v>
      </c>
      <c r="FJ15" s="130">
        <f t="shared" si="669"/>
        <v>2802.9381288270138</v>
      </c>
      <c r="FK15" s="130">
        <f t="shared" si="670"/>
        <v>2973.508968732227</v>
      </c>
      <c r="FL15" s="130">
        <f t="shared" si="671"/>
        <v>3126.0386621090042</v>
      </c>
      <c r="FM15" s="130">
        <f t="shared" si="672"/>
        <v>3352.3730458293835</v>
      </c>
      <c r="FN15" s="130">
        <f t="shared" si="673"/>
        <v>3286.7688766350711</v>
      </c>
      <c r="FO15" s="130">
        <f t="shared" si="674"/>
        <v>3411.4167981042651</v>
      </c>
      <c r="FP15" s="130">
        <f t="shared" si="675"/>
        <v>3563.9464914810424</v>
      </c>
      <c r="FQ15" s="130">
        <f t="shared" si="676"/>
        <v>3754.1985821445496</v>
      </c>
      <c r="FR15" s="130">
        <f t="shared" si="677"/>
        <v>3431.0980488625587</v>
      </c>
      <c r="FS15" s="130">
        <f t="shared" si="678"/>
        <v>3109.6376198104263</v>
      </c>
      <c r="FT15" s="130">
        <f t="shared" si="679"/>
        <v>0</v>
      </c>
      <c r="FU15" s="110">
        <f t="shared" si="680"/>
        <v>2696.3313538862558</v>
      </c>
      <c r="FV15" s="130">
        <f t="shared" si="681"/>
        <v>5502.5496911729842</v>
      </c>
      <c r="FW15" s="130">
        <f t="shared" si="682"/>
        <v>7637.9653984478655</v>
      </c>
      <c r="FX15" s="130">
        <f t="shared" si="683"/>
        <v>9902.9493398815139</v>
      </c>
      <c r="FY15" s="130">
        <f t="shared" si="684"/>
        <v>12325.383287381514</v>
      </c>
      <c r="FZ15" s="130">
        <f t="shared" si="685"/>
        <v>14818.341716765399</v>
      </c>
      <c r="GA15" s="130">
        <f t="shared" si="686"/>
        <v>17434.307963388623</v>
      </c>
      <c r="GB15" s="130">
        <f t="shared" si="687"/>
        <v>19950.227851990519</v>
      </c>
      <c r="GC15" s="130">
        <f t="shared" si="688"/>
        <v>22474.348261741703</v>
      </c>
      <c r="GD15" s="130">
        <f t="shared" si="689"/>
        <v>25085.394195675352</v>
      </c>
      <c r="GE15" s="130">
        <f t="shared" si="690"/>
        <v>27514.388560094783</v>
      </c>
      <c r="GF15" s="130">
        <f t="shared" si="691"/>
        <v>29700.647498495258</v>
      </c>
      <c r="GG15" s="130">
        <f t="shared" si="692"/>
        <v>32249.36947169431</v>
      </c>
      <c r="GH15" s="130">
        <f t="shared" si="693"/>
        <v>34161.731003708526</v>
      </c>
      <c r="GI15" s="130">
        <f t="shared" si="694"/>
        <v>36762.936312263031</v>
      </c>
      <c r="GJ15" s="130">
        <f t="shared" si="695"/>
        <v>39459.267666149288</v>
      </c>
      <c r="GK15" s="130">
        <f t="shared" si="696"/>
        <v>42357.331840308056</v>
      </c>
      <c r="GL15" s="130">
        <f t="shared" si="697"/>
        <v>45176.671011433646</v>
      </c>
      <c r="GM15" s="130">
        <f t="shared" si="698"/>
        <v>47800.837779206158</v>
      </c>
      <c r="GN15" s="130">
        <f t="shared" si="699"/>
        <v>50405.323296220377</v>
      </c>
      <c r="GO15" s="130">
        <f t="shared" si="700"/>
        <v>53208.261425047393</v>
      </c>
      <c r="GP15" s="130">
        <f t="shared" si="701"/>
        <v>56181.770393779618</v>
      </c>
      <c r="GQ15" s="130">
        <f t="shared" si="702"/>
        <v>59307.809055888625</v>
      </c>
      <c r="GR15" s="130">
        <f t="shared" si="703"/>
        <v>62660.182101718012</v>
      </c>
      <c r="GS15" s="130">
        <f t="shared" si="704"/>
        <v>65946.950978353081</v>
      </c>
      <c r="GT15" s="130">
        <f t="shared" si="705"/>
        <v>69358.367776457351</v>
      </c>
      <c r="GU15" s="130">
        <f t="shared" si="706"/>
        <v>72922.314267938389</v>
      </c>
      <c r="GV15" s="130">
        <f t="shared" si="707"/>
        <v>76676.512850082945</v>
      </c>
      <c r="GW15" s="130">
        <f t="shared" si="708"/>
        <v>80107.61089894551</v>
      </c>
      <c r="GX15" s="130">
        <f t="shared" si="709"/>
        <v>83217.248518755936</v>
      </c>
      <c r="GY15" s="130">
        <f t="shared" si="710"/>
        <v>83217.248518755936</v>
      </c>
      <c r="GZ15" s="130">
        <f>($T15+$U15)/$R15*($I15-(метеостанция!B$14))/($I15-$J15)</f>
        <v>2.3674379146919433</v>
      </c>
      <c r="HA15" s="130">
        <f>($T15+$U15)/$R15*($I15-(метеостанция!C$14))/($I15-$J15)</f>
        <v>2.4639210900473931</v>
      </c>
      <c r="HB15" s="130">
        <f>($T15+$U15)/$R15*($I15-(метеостанция!D$14))/($I15-$J15)</f>
        <v>1.8749417061611373</v>
      </c>
      <c r="HC15" s="130">
        <f>($T15+$U15)/$R15*($I15-(метеостанция!E$14))/($I15-$J15)</f>
        <v>1.9887054502369668</v>
      </c>
      <c r="HD15" s="130">
        <f>($T15+$U15)/$R15*($I15-(метеостанция!F$14))/($I15-$J15)</f>
        <v>2.1269499999999999</v>
      </c>
      <c r="HE15" s="130">
        <f>($T15+$U15)/$R15*($I15-(метеостанция!G$14))/($I15-$J15)</f>
        <v>2.1888720379146918</v>
      </c>
      <c r="HF15" s="130">
        <f>($T15+$U15)/$R15*($I15-(метеостанция!H$14))/($I15-$J15)</f>
        <v>2.2968755924170616</v>
      </c>
      <c r="HG15" s="130">
        <f>($T15+$U15)/$R15*($I15-(метеостанция!I$14))/($I15-$J15)</f>
        <v>2.2090327014218007</v>
      </c>
      <c r="HH15" s="130">
        <f>($T15+$U15)/$R15*($I15-(метеостанция!J$14))/($I15-$J15)</f>
        <v>2.2162329383886257</v>
      </c>
      <c r="HI15" s="130">
        <f>($T15+$U15)/$R15*($I15-(метеостанция!K$14))/($I15-$J15)</f>
        <v>2.2925554502369665</v>
      </c>
      <c r="HJ15" s="130">
        <f>($T15+$U15)/$R15*($I15-(метеостанция!L$14))/($I15-$J15)</f>
        <v>2.1327101895734595</v>
      </c>
      <c r="HK15" s="130">
        <f>($T15+$U15)/$R15*($I15-(метеостанция!M$14))/($I15-$J15)</f>
        <v>1.9195831753554498</v>
      </c>
      <c r="HL15" s="130">
        <f>($T15+$U15)/$R15*($I15-(метеостанция!N$14))/($I15-$J15)</f>
        <v>2.2378336492890996</v>
      </c>
      <c r="HM15" s="130">
        <f>($T15+$U15)/$R15*($I15-(метеостанция!O$14))/($I15-$J15)</f>
        <v>1.679095260663507</v>
      </c>
      <c r="HN15" s="130">
        <f>($T15+$U15)/$R15*($I15-(метеостанция!P$14))/($I15-$J15)</f>
        <v>2.2839151658767771</v>
      </c>
      <c r="HO15" s="130">
        <f>($T15+$U15)/$R15*($I15-(метеостанция!Q$14))/($I15-$J15)</f>
        <v>2.3674379146919433</v>
      </c>
      <c r="HP15" s="130">
        <f>($T15+$U15)/$R15*($I15-(метеостанция!R$14))/($I15-$J15)</f>
        <v>2.5445637440758291</v>
      </c>
      <c r="HQ15" s="130">
        <f>($T15+$U15)/$R15*($I15-(метеостанция!S$14))/($I15-$J15)</f>
        <v>2.4754414691943127</v>
      </c>
      <c r="HR15" s="130">
        <f>($T15+$U15)/$R15*($I15-(метеостанция!T$14))/($I15-$J15)</f>
        <v>2.3040758293838861</v>
      </c>
      <c r="HS15" s="130">
        <f>($T15+$U15)/$R15*($I15-(метеостанция!U$14))/($I15-$J15)</f>
        <v>2.2867952606635074</v>
      </c>
      <c r="HT15" s="130">
        <f>($T15+$U15)/$R15*($I15-(метеостанция!V$14))/($I15-$J15)</f>
        <v>2.4610409952606633</v>
      </c>
      <c r="HU15" s="130">
        <f>($T15+$U15)/$R15*($I15-(метеостанция!W$14))/($I15-$J15)</f>
        <v>2.6108059241706161</v>
      </c>
      <c r="HV15" s="130">
        <f>($T15+$U15)/$R15*($I15-(метеостанция!X$14))/($I15-$J15)</f>
        <v>2.7447303317535541</v>
      </c>
      <c r="HW15" s="130">
        <f>($T15+$U15)/$R15*($I15-(метеостанция!Y$14))/($I15-$J15)</f>
        <v>2.9434568720379146</v>
      </c>
      <c r="HX15" s="130">
        <f>($T15+$U15)/$R15*($I15-(метеостанция!Z$14))/($I15-$J15)</f>
        <v>2.8858549763033174</v>
      </c>
      <c r="HY15" s="130">
        <f>($T15+$U15)/$R15*($I15-(метеостанция!AA$14))/($I15-$J15)</f>
        <v>2.9952985781990518</v>
      </c>
      <c r="HZ15" s="130">
        <f>($T15+$U15)/$R15*($I15-(метеостанция!AB$14))/($I15-$J15)</f>
        <v>3.1292229857819907</v>
      </c>
      <c r="IA15" s="130">
        <f>($T15+$U15)/$R15*($I15-(метеостанция!AC$14))/($I15-$J15)</f>
        <v>3.2962684834123221</v>
      </c>
      <c r="IB15" s="130">
        <f>($T15+$U15)/$R15*($I15-(метеостанция!AD$14))/($I15-$J15)</f>
        <v>3.012579146919431</v>
      </c>
      <c r="IC15" s="130">
        <f>($T15+$U15)/$R15*($I15-(метеостанция!AE$14))/($I15-$J15)</f>
        <v>2.7303298578199051</v>
      </c>
      <c r="ID15" s="130"/>
      <c r="IE15" s="131">
        <f>VLOOKUP($F15,метеостанция!$A$4:$AF$7,2,0)</f>
        <v>6</v>
      </c>
      <c r="IF15" s="131">
        <f>VLOOKUP($F15,метеостанция!$A$4:$AF$7,3,0)</f>
        <v>9.6</v>
      </c>
      <c r="IG15" s="131">
        <f>VLOOKUP($F15,метеостанция!$A$4:$AF$7,4,0)</f>
        <v>8.4</v>
      </c>
      <c r="IH15" s="131">
        <f>VLOOKUP($F15,метеостанция!$A$4:$AF$7,5,0)</f>
        <v>9.6999999999999993</v>
      </c>
      <c r="II15" s="131">
        <f>VLOOKUP($F15,метеостанция!$A$4:$AF$7,6,0)</f>
        <v>11.1</v>
      </c>
      <c r="IJ15" s="131">
        <f>VLOOKUP($F15,метеостанция!$A$4:$AF$7,7,0)</f>
        <v>9.5</v>
      </c>
      <c r="IK15" s="131">
        <f>VLOOKUP($F15,метеостанция!$A$4:$AF$7,8,0)</f>
        <v>6</v>
      </c>
      <c r="IL15" s="131">
        <f>VLOOKUP($F15,метеостанция!$A$4:$AF$7,9,0)</f>
        <v>6.8</v>
      </c>
      <c r="IM15" s="131">
        <f>VLOOKUP($F15,метеостанция!$A$4:$AF$7,10,0)</f>
        <v>3.2</v>
      </c>
      <c r="IN15" s="131">
        <f>VLOOKUP($F15,метеостанция!$A$4:$AF$7,11,0)</f>
        <v>-2</v>
      </c>
      <c r="IO15" s="131">
        <f>VLOOKUP($F15,метеостанция!$A$4:$AF$7,12,0)</f>
        <v>-0.4</v>
      </c>
      <c r="IP15" s="131">
        <f>VLOOKUP($F15,метеостанция!$A$4:$AF$7,13,0)</f>
        <v>2.1</v>
      </c>
      <c r="IQ15" s="131">
        <f>VLOOKUP($F15,метеостанция!$A$4:$AF$7,14,0)</f>
        <v>2.2999999999999998</v>
      </c>
      <c r="IR15" s="131">
        <f>VLOOKUP($F15,метеостанция!$A$4:$AF$7,15,0)</f>
        <v>2.2999999999999998</v>
      </c>
      <c r="IS15" s="131">
        <f>VLOOKUP($F15,метеостанция!$A$4:$AF$7,16,0)</f>
        <v>0.2</v>
      </c>
      <c r="IT15" s="131">
        <f>VLOOKUP($F15,метеостанция!$A$4:$AF$7,17,0)</f>
        <v>-3</v>
      </c>
      <c r="IU15" s="131">
        <f>VLOOKUP($F15,метеостанция!$A$4:$AF$7,18,0)</f>
        <v>-4</v>
      </c>
      <c r="IV15" s="131">
        <f>VLOOKUP($F15,метеостанция!$A$4:$AF$7,19,0)</f>
        <v>-3.6</v>
      </c>
      <c r="IW15" s="131">
        <f>VLOOKUP($F15,метеостанция!$A$4:$AF$7,20,0)</f>
        <v>-0.7</v>
      </c>
      <c r="IX15" s="131">
        <f>VLOOKUP($F15,метеостанция!$A$4:$AF$7,21,0)</f>
        <v>3.6</v>
      </c>
      <c r="IY15" s="131">
        <f>VLOOKUP($F15,метеостанция!$A$4:$AF$7,22,0)</f>
        <v>2.2000000000000002</v>
      </c>
      <c r="IZ15" s="131">
        <f>VLOOKUP($F15,метеостанция!$A$4:$AF$7,23,0)</f>
        <v>4.4000000000000004</v>
      </c>
      <c r="JA15" s="131">
        <f>VLOOKUP($F15,метеостанция!$A$4:$AF$7,24,0)</f>
        <v>-2.2999999999999998</v>
      </c>
      <c r="JB15" s="131">
        <f>VLOOKUP($F15,метеостанция!$A$4:$AF$7,25,0)</f>
        <v>-5.0999999999999996</v>
      </c>
      <c r="JC15" s="131">
        <f>VLOOKUP($F15,метеостанция!$A$4:$AF$7,26,0)</f>
        <v>0.6</v>
      </c>
      <c r="JD15" s="131">
        <f>VLOOKUP($F15,метеостанция!$A$4:$AF$7,27,0)</f>
        <v>-1.8</v>
      </c>
      <c r="JE15" s="131">
        <f>VLOOKUP($F15,метеостанция!$A$4:$AF$7,28,0)</f>
        <v>-0.5</v>
      </c>
      <c r="JF15" s="131">
        <f>VLOOKUP($F15,метеостанция!$A$4:$AF$7,29,0)</f>
        <v>5.4</v>
      </c>
      <c r="JG15" s="131">
        <f>VLOOKUP($F15,метеостанция!$A$4:$AF$7,30,0)</f>
        <v>8.4</v>
      </c>
      <c r="JH15" s="131">
        <f>VLOOKUP($F15,метеостанция!$A$4:$AF$7,31,0)</f>
        <v>5.0999999999999996</v>
      </c>
      <c r="JI15" s="131">
        <f>VLOOKUP($F15,метеостанция!$A$4:$AF$7,32,0)</f>
        <v>0</v>
      </c>
      <c r="JJ15" s="202">
        <f>VLOOKUP(D15,'Qп, Гкал'!$D$6:$O$63,2,FALSE)</f>
        <v>1.4963047076526199</v>
      </c>
      <c r="JK15" s="202">
        <f>VLOOKUP(D15,'Qп, Гкал'!$D$6:AI$64,3,FALSE)</f>
        <v>1.48127830323875</v>
      </c>
      <c r="JL15" s="202">
        <f>VLOOKUP(D15,'Qп, Гкал'!$D$6:$AI$64,4,FALSE)</f>
        <v>1.3419196044712001</v>
      </c>
      <c r="JM15" s="202">
        <f>VLOOKUP(D15,'Qп, Гкал'!$D$6:$O$60,5,FALSE)</f>
        <v>1.3765591860131801</v>
      </c>
      <c r="JN15" s="202">
        <f>VLOOKUP(D15,'Qп, Гкал'!$D$6:$O$60,6,FALSE)</f>
        <v>1.3597726187064101</v>
      </c>
      <c r="JO15" s="202">
        <f>VLOOKUP(D15,'Qп, Гкал'!$D$6:$O$60,7,FALSE)</f>
        <v>1.3062446259673299</v>
      </c>
      <c r="JP15" s="202">
        <f>VLOOKUP(D15,'Qп, Гкал'!$D$6:$O$60,8,FALSE)</f>
        <v>1.35602337823636</v>
      </c>
      <c r="JQ15" s="202">
        <f>VLOOKUP(D15,'Qп, Гкал'!$D$6:$O$60,9,FALSE)</f>
        <v>1.4033708321391001</v>
      </c>
      <c r="JR15" s="202">
        <f>VLOOKUP(D15,'Qп, Гкал'!$D$6:$O$60,10,FALSE)</f>
        <v>1.4196675265118901</v>
      </c>
      <c r="JS15" s="202">
        <f>VLOOKUP(D15,'Qп, Гкал'!$D$6:$O$60,11,FALSE)</f>
        <v>1.7910631030858899</v>
      </c>
      <c r="JT15" s="202">
        <f>VLOOKUP(D15,'Qп, Гкал'!$D$6:$O$60,12,FALSE)</f>
        <v>2.6357805961593601</v>
      </c>
      <c r="JU15" s="202">
        <f>VLOOKUP(D15,'Qп, Гкал'!$D$6:$P$60,13,FALSE)</f>
        <v>2.24593675360657</v>
      </c>
      <c r="JV15" s="202">
        <f>VLOOKUP(D15,'Qп, Гкал'!$D$6:$Q$63,14,FALSE)</f>
        <v>2.0352811216203301</v>
      </c>
      <c r="JW15" s="203">
        <f>VLOOKUP(D15,'Qп, Гкал'!$D$6:$AI$65,15,FALSE)</f>
        <v>1.9134314989968499</v>
      </c>
      <c r="JX15" s="203">
        <f>VLOOKUP(D15,'Qп, Гкал'!$D$6:$AI$65,16,FALSE)</f>
        <v>1.77993899159262</v>
      </c>
      <c r="JY15" s="203">
        <f>VLOOKUP(D15,'Qп, Гкал'!$D$6:$AI$65,17,FALSE)</f>
        <v>2.4082299130600902</v>
      </c>
      <c r="JZ15" s="203">
        <f>VLOOKUP(D15,'Qп, Гкал'!$D$6:$AI$65,18,FALSE)</f>
        <v>2.5521926053310402</v>
      </c>
      <c r="KA15" s="203">
        <f>VLOOKUP(D15,'Qп, Гкал'!$D$6:$AI$65,19,FALSE)</f>
        <v>2.6104237603898</v>
      </c>
      <c r="KB15" s="203">
        <f>VLOOKUP(D15,'Qп, Гкал'!$D$6:$AI$65,20,FALSE)</f>
        <v>2.60836280691698</v>
      </c>
      <c r="KC15" s="203">
        <f>VLOOKUP(D15,'Qп, Гкал'!$D$6:$AI$65,21,FALSE)</f>
        <v>2.3372432406611301</v>
      </c>
      <c r="KD15" s="203">
        <f>VLOOKUP(D15,'Qп, Гкал'!$D$6:$AI$65,22,FALSE)</f>
        <v>1.8935831661412099</v>
      </c>
      <c r="KE15" s="203">
        <f>VLOOKUP(D15,'Qп, Гкал'!$D$6:$AI$65,23,FALSE)</f>
        <v>1.7545606358077801</v>
      </c>
      <c r="KF15" s="203">
        <f>VLOOKUP(D15,'Qп, Гкал'!$D$6:$AI$65,24,FALSE)</f>
        <v>1.9410659692366501</v>
      </c>
      <c r="KG15" s="203">
        <f>VLOOKUP(D15,'Qп, Гкал'!$D$6:$AI$65,25,FALSE)</f>
        <v>2.4242078675838399</v>
      </c>
      <c r="KH15" s="203">
        <f>VLOOKUP(D15,'Qп, Гкал'!$D$6:$AI$65,26,FALSE)</f>
        <v>1.2608917001050901</v>
      </c>
      <c r="KI15" s="203">
        <f>VLOOKUP(D15,'Qп, Гкал'!$D$6:$AI$65,27,FALSE)</f>
        <v>2.2935069743001799</v>
      </c>
      <c r="KJ15" s="203">
        <f>VLOOKUP(D15,'Qп, Гкал'!$D$6:$AI$65,28,FALSE)</f>
        <v>2.5113357695614802</v>
      </c>
      <c r="KK15" s="203">
        <f>VLOOKUP(D15,'Qп, Гкал'!$D$6:$AI$65,29,FALSE)</f>
        <v>2.3076306487054601</v>
      </c>
      <c r="KL15" s="203">
        <f>VLOOKUP(D15,'Qп, Гкал'!$D$6:$AI$65,30,FALSE)</f>
        <v>1.68744046527181</v>
      </c>
      <c r="KM15" s="203">
        <f>VLOOKUP(D15,'Qп, Гкал'!$D$6:$AI$65,31,FALSE)</f>
        <v>1.7720483424094799</v>
      </c>
      <c r="KN15" s="203">
        <f>VLOOKUP(D15,'Qп, Гкал'!$D$6:$AI$65,32,FALSE)</f>
        <v>0</v>
      </c>
      <c r="KO15" s="110">
        <f>IF(JJ15="","Нет показаний",IF(JJ15&lt;=0,"Ошибка ПУ",(GZ15-JJ15*(($I15-метеостанция!B$14)/($I15-IE15)))))</f>
        <v>0.38362747970734068</v>
      </c>
      <c r="KP15" s="110">
        <f>IF(JK15="","Нет показаний",IF(JK15&lt;=0,"Ошибка ПУ",(HA15-JK15*(($I15-метеостанция!C$14)/($I15-IF15)))))</f>
        <v>-0.19833434781132642</v>
      </c>
      <c r="KQ15" s="110">
        <f>IF(JL15="","Нет показаний",IF(JL15&lt;=0,"Ошибка ПУ",(HB15-JL15*(($I15-метеостанция!D$14)/($I15-IG15)))))</f>
        <v>0.20778586167497104</v>
      </c>
      <c r="KR15" s="110">
        <f>IF(JM15="","Нет показаний",IF(JM15&lt;=0,"Ошибка ПУ",(HC15-JM15*(($I15-метеостанция!E$14)/($I15-IH15)))))</f>
        <v>-2.5095647097992391E-2</v>
      </c>
      <c r="KS15" s="110">
        <f>IF(JN15="","Нет показаний",IF(JN15&lt;=0,"Ошибка ПУ",(HD15-JN15*(($I15-метеостанция!F$14)/($I15-II15)))))</f>
        <v>-0.28697326662183587</v>
      </c>
      <c r="KT15" s="110">
        <f>IF(JO15="","Нет показаний",IF(JO15&lt;=0,"Ошибка ПУ",(HE15-JO15*(($I15-метеостанция!G$14)/($I15-IJ15)))))</f>
        <v>0.12065138013308596</v>
      </c>
      <c r="KU15" s="110">
        <f>IF(JP15="","Нет показаний",IF(JP15&lt;=0,"Ошибка ПУ",(HF15-JP15*(($I15-метеостанция!H$14)/($I15-IK15)))))</f>
        <v>0.55263584379851793</v>
      </c>
      <c r="KV15" s="110">
        <f>IF(JQ15="","Нет показаний",IF(JQ15&lt;=0,"Ошибка ПУ",(HG15-JQ15*(($I15-метеостанция!I$14)/($I15-IL15)))))</f>
        <v>0.37844523841042355</v>
      </c>
      <c r="KW15" s="110">
        <f>IF(JR15="","Нет показаний",IF(JR15&lt;=0,"Ошибка ПУ",(HH15-JR15*(($I15-метеостанция!J$14)/($I15-IM15)))))</f>
        <v>0.72383654269067566</v>
      </c>
      <c r="KX15" s="110">
        <f>IF(JS15="","Нет показаний",IF(JS15&lt;=0,"Ошибка ПУ",(HI15-JS15*(($I15-метеостанция!K$14)/($I15-IN15)))))</f>
        <v>0.77586797145359609</v>
      </c>
      <c r="KY15" s="110">
        <f>IF(JT15="","Нет показаний",IF(JT15&lt;=0,"Ошибка ПУ",(HJ15-JT15*(($I15-метеостанция!L$14)/($I15-IO15)))))</f>
        <v>-9.5366901129743997E-2</v>
      </c>
      <c r="KZ15" s="110">
        <f>IF(JU15="","Нет показаний",IF(JU15&lt;=0,"Ошибка ПУ",(HK15-JU15*(($I15-метеостанция!M$14)/($I15-IP15)))))</f>
        <v>-9.4333791275125201E-3</v>
      </c>
      <c r="LA15" s="110">
        <f>IF(JV15="","Нет показаний",IF(JV15&lt;=0,"Ошибка ПУ",(HL15-JV15*(($I15-метеостанция!N$14)/($I15-IQ15)))))</f>
        <v>0.17870157702478107</v>
      </c>
      <c r="LB15" s="110">
        <f>IF(JW15="","Нет показаний",IF(JW15&lt;=0,"Ошибка ПУ",(HM15-JW15*(($I15-метеостанция!O$14)/($I15-IR15)))))</f>
        <v>0.22658150556563772</v>
      </c>
      <c r="LC15" s="110">
        <f>IF(JX15="","Нет показаний",IF(JX15&lt;=0,"Ошибка ПУ",(HN15-JX15*(($I15-метеостанция!P$14)/($I15-IS15)))))</f>
        <v>0.62723486032167419</v>
      </c>
      <c r="LD15" s="110">
        <f>IF(JY15="","Нет показаний",IF(JY15&lt;=0,"Ошибка ПУ",(HO15-JY15*(($I15-метеостанция!Q$14)/($I15-IT15)))))</f>
        <v>0.3474736406762351</v>
      </c>
      <c r="LE15" s="110">
        <f>IF(JZ15="","Нет показаний",IF(JZ15&lt;=0,"Ошибка ПУ",(HP15-JZ15*(($I15-метеостанция!R$14)/($I15-IU15)))))</f>
        <v>0.3339145609287959</v>
      </c>
      <c r="LF15" s="110">
        <f>IF(KA15="","Нет показаний",IF(KA15&lt;=0,"Ошибка ПУ",(HQ15-KA15*(($I15-метеостанция!S$14)/($I15-IV15)))))</f>
        <v>0.24072112850204874</v>
      </c>
      <c r="LG15" s="110">
        <f>IF(KB15="","Нет показаний",IF(KB15&lt;=0,"Ошибка ПУ",(HR15-KB15*(($I15-метеостанция!T$14)/($I15-IW15)))))</f>
        <v>-4.5800573244023646E-2</v>
      </c>
      <c r="LH15" s="110">
        <f>IF(KC15="","Нет показаний",IF(KC15&lt;=0,"Ошибка ПУ",(HS15-KC15*(($I15-метеостанция!U$14)/($I15-IX15)))))</f>
        <v>-0.30506386375679639</v>
      </c>
      <c r="LI15" s="110">
        <f>IF(KD15="","Нет показаний",IF(KD15&lt;=0,"Ошибка ПУ",(HT15-KD15*(($I15-метеостанция!V$14)/($I15-IY15)))))</f>
        <v>0.36509952444762739</v>
      </c>
      <c r="LJ15" s="110">
        <f>IF(KE15="","Нет показаний",IF(KE15&lt;=0,"Ошибка ПУ",(HU15-KE15*(($I15-метеостанция!W$14)/($I15-IZ15)))))</f>
        <v>0.28550005229963293</v>
      </c>
      <c r="LK15" s="110">
        <f>IF(KF15="","Нет показаний",IF(KF15&lt;=0,"Ошибка ПУ",(HV15-KF15*(($I15-метеостанция!X$14)/($I15-JA15)))))</f>
        <v>0.80162542767526879</v>
      </c>
      <c r="LL15" s="110">
        <f>IF(KG15="","Нет показаний",IF(KG15&lt;=0,"Ошибка ПУ",(HW15-KG15*(($I15-метеостанция!Y$14)/($I15-JB15)))))</f>
        <v>0.61494142027975274</v>
      </c>
      <c r="LM15" s="110">
        <f>IF(KH15="","Нет показаний",IF(KH15&lt;=0,"Ошибка ПУ",(HX15-KH15*(($I15-метеостанция!Z$14)/($I15-JC15)))))</f>
        <v>1.3745948285697045</v>
      </c>
      <c r="LN15" s="110">
        <f>IF(KI15="","Нет показаний",IF(KI15&lt;=0,"Ошибка ПУ",(HY15-KI15*(($I15-метеостанция!AA$14)/($I15-JD15)))))</f>
        <v>0.4360204094520701</v>
      </c>
      <c r="LO15" s="110">
        <f>IF(KJ15="","Нет показаний",IF(KJ15&lt;=0,"Ошибка ПУ",(HZ15-KJ15*(($I15-метеостанция!AB$14)/($I15-JE15)))))</f>
        <v>2.8579447567731453E-2</v>
      </c>
      <c r="LP15" s="110">
        <f>IF(KK15="","Нет показаний",IF(KK15&lt;=0,"Ошибка ПУ",(IA15-KK15*(($I15-метеостанция!AC$14)/($I15-JF15)))))</f>
        <v>-0.8047925064066197</v>
      </c>
      <c r="LQ15" s="110">
        <f>IF(KL15="","Нет показаний",IF(KL15&lt;=0,"Ошибка ПУ",(IB15-KL15*(($I15-метеостанция!AD$14)/($I15-JG15)))))</f>
        <v>-0.35586117116131977</v>
      </c>
      <c r="LR15" s="110">
        <f>IF(KM15="","Нет показаний",IF(KM15&lt;=0,"Ошибка ПУ",(IC15-KM15*(($I15-метеостанция!AE$14)/($I15-JH15)))))</f>
        <v>0.169503899581815</v>
      </c>
      <c r="LS15" s="110" t="str">
        <f>IF(KN15="","Нет показаний",IF(KN15&lt;=0,"Ошибка ПУ",(ID15-KN15*(($I15-метеостанция!AF$14)/($I15-JI15)))))</f>
        <v>Ошибка ПУ</v>
      </c>
      <c r="LT15" s="54">
        <f t="shared" si="711"/>
        <v>0.38362747970734068</v>
      </c>
      <c r="LU15" s="54">
        <f t="shared" si="712"/>
        <v>0.18529313189601426</v>
      </c>
      <c r="LV15" s="54">
        <f t="shared" si="713"/>
        <v>0.3930789935709853</v>
      </c>
      <c r="LW15" s="54">
        <f t="shared" si="714"/>
        <v>0.36798334647299291</v>
      </c>
      <c r="LX15" s="54">
        <f t="shared" si="715"/>
        <v>8.1010079851157046E-2</v>
      </c>
      <c r="LY15" s="54">
        <f t="shared" si="716"/>
        <v>0.20166145998424301</v>
      </c>
      <c r="LZ15" s="54">
        <f t="shared" si="717"/>
        <v>0.75429730378276094</v>
      </c>
      <c r="MA15" s="54">
        <f t="shared" si="718"/>
        <v>1.1327425421931845</v>
      </c>
      <c r="MB15" s="54">
        <f t="shared" si="719"/>
        <v>1.8565790848838601</v>
      </c>
      <c r="MC15" s="54">
        <f t="shared" si="720"/>
        <v>2.6324470563374565</v>
      </c>
      <c r="MD15" s="54">
        <f t="shared" si="721"/>
        <v>2.5370801552077125</v>
      </c>
      <c r="ME15" s="54">
        <f t="shared" si="722"/>
        <v>2.5276467760801999</v>
      </c>
      <c r="MF15" s="54">
        <f t="shared" si="723"/>
        <v>2.706348353104981</v>
      </c>
      <c r="MG15" s="54">
        <f t="shared" si="724"/>
        <v>2.9329298586706187</v>
      </c>
      <c r="MH15" s="54">
        <f t="shared" si="725"/>
        <v>3.5601647189922927</v>
      </c>
      <c r="MI15" s="54">
        <f t="shared" si="726"/>
        <v>3.9076383596685278</v>
      </c>
      <c r="MJ15" s="54">
        <f t="shared" si="727"/>
        <v>4.2415529205973233</v>
      </c>
      <c r="MK15" s="54">
        <f t="shared" si="728"/>
        <v>4.482274049099372</v>
      </c>
      <c r="ML15" s="54">
        <f t="shared" si="729"/>
        <v>4.4364734758553483</v>
      </c>
      <c r="MM15" s="54">
        <f t="shared" si="730"/>
        <v>4.131409612098552</v>
      </c>
      <c r="MN15" s="54">
        <f t="shared" si="731"/>
        <v>4.4965091365461793</v>
      </c>
      <c r="MO15" s="54">
        <f t="shared" si="732"/>
        <v>4.7820091888458123</v>
      </c>
      <c r="MP15" s="54">
        <f t="shared" si="733"/>
        <v>5.5836346165210813</v>
      </c>
      <c r="MQ15" s="54">
        <f t="shared" si="734"/>
        <v>6.1985760368008336</v>
      </c>
      <c r="MR15" s="54">
        <f t="shared" si="735"/>
        <v>7.5731708653705381</v>
      </c>
      <c r="MS15" s="54">
        <f t="shared" si="736"/>
        <v>8.0091912748226086</v>
      </c>
      <c r="MT15" s="54">
        <f t="shared" si="737"/>
        <v>8.0377707223903396</v>
      </c>
      <c r="MU15" s="54">
        <f t="shared" si="738"/>
        <v>7.2329782159837199</v>
      </c>
      <c r="MV15" s="54">
        <f t="shared" si="739"/>
        <v>6.8771170448224002</v>
      </c>
      <c r="MW15" s="54">
        <f t="shared" si="740"/>
        <v>7.0466209444042152</v>
      </c>
      <c r="MX15" s="54">
        <f t="shared" si="741"/>
        <v>7.0466209444042152</v>
      </c>
      <c r="MY15" s="53">
        <f t="shared" si="742"/>
        <v>755.97631151128553</v>
      </c>
      <c r="MZ15" s="53">
        <f t="shared" si="743"/>
        <v>-390.83766579699983</v>
      </c>
      <c r="NA15" s="53">
        <f t="shared" si="744"/>
        <v>409.46281901669789</v>
      </c>
      <c r="NB15" s="53">
        <f t="shared" si="745"/>
        <v>-49.453482171303804</v>
      </c>
      <c r="NC15" s="53">
        <f t="shared" si="746"/>
        <v>-565.50951920498972</v>
      </c>
      <c r="ND15" s="53">
        <f t="shared" si="747"/>
        <v>237.75560969025918</v>
      </c>
      <c r="NE15" s="53">
        <f t="shared" si="748"/>
        <v>1089.0241937893593</v>
      </c>
      <c r="NF15" s="53">
        <f t="shared" si="749"/>
        <v>745.76418681158066</v>
      </c>
      <c r="NG15" s="53">
        <f t="shared" si="750"/>
        <v>1426.3922910262454</v>
      </c>
      <c r="NH15" s="53">
        <f t="shared" si="751"/>
        <v>1528.9254245464565</v>
      </c>
      <c r="NI15" s="53">
        <f t="shared" si="752"/>
        <v>-187.93001536627352</v>
      </c>
      <c r="NJ15" s="53">
        <f t="shared" si="753"/>
        <v>-18.589416908676171</v>
      </c>
      <c r="NK15" s="53">
        <f t="shared" si="754"/>
        <v>352.14932768503354</v>
      </c>
      <c r="NL15" s="53">
        <f t="shared" si="755"/>
        <v>446.50151486764565</v>
      </c>
      <c r="NM15" s="53">
        <f t="shared" si="756"/>
        <v>1236.0290157498912</v>
      </c>
      <c r="NN15" s="53">
        <f t="shared" si="757"/>
        <v>684.73155631658881</v>
      </c>
      <c r="NO15" s="53">
        <f t="shared" si="758"/>
        <v>658.01203376628519</v>
      </c>
      <c r="NP15" s="53">
        <f t="shared" si="759"/>
        <v>474.36505582613722</v>
      </c>
      <c r="NQ15" s="53">
        <f t="shared" si="760"/>
        <v>-90.254609634672988</v>
      </c>
      <c r="NR15" s="53">
        <f t="shared" si="761"/>
        <v>-601.15884991914299</v>
      </c>
      <c r="NS15" s="53">
        <f t="shared" si="762"/>
        <v>719.46512287649455</v>
      </c>
      <c r="NT15" s="53">
        <f t="shared" si="763"/>
        <v>562.60640306165658</v>
      </c>
      <c r="NU15" s="53">
        <f t="shared" si="764"/>
        <v>1579.6830677768846</v>
      </c>
      <c r="NV15" s="53">
        <f t="shared" si="765"/>
        <v>1211.8035628032808</v>
      </c>
      <c r="NW15" s="53">
        <f t="shared" si="766"/>
        <v>2708.7765691794593</v>
      </c>
      <c r="NX15" s="53">
        <f t="shared" si="767"/>
        <v>859.22181886624935</v>
      </c>
      <c r="NY15" s="53">
        <f t="shared" si="768"/>
        <v>56.318659376971596</v>
      </c>
      <c r="NZ15" s="53">
        <f t="shared" si="769"/>
        <v>-1585.9241131248848</v>
      </c>
      <c r="OA15" s="53">
        <f t="shared" si="770"/>
        <v>-701.26002389049665</v>
      </c>
      <c r="OB15" s="53">
        <f t="shared" si="771"/>
        <v>334.02438451592462</v>
      </c>
      <c r="OC15" s="53" t="e">
        <f t="shared" si="772"/>
        <v>#VALUE!</v>
      </c>
      <c r="OD15" s="53">
        <f t="shared" si="773"/>
        <v>755.97631151128553</v>
      </c>
      <c r="OE15" s="53">
        <f t="shared" si="774"/>
        <v>365.1386457142857</v>
      </c>
      <c r="OF15" s="53">
        <f t="shared" si="775"/>
        <v>774.60146473098359</v>
      </c>
      <c r="OG15" s="53">
        <f t="shared" si="776"/>
        <v>725.1479825596798</v>
      </c>
      <c r="OH15" s="53">
        <f t="shared" si="777"/>
        <v>159.63846335469009</v>
      </c>
      <c r="OI15" s="53">
        <f t="shared" si="778"/>
        <v>397.39407304494927</v>
      </c>
      <c r="OJ15" s="53">
        <f t="shared" si="779"/>
        <v>1486.4182668343085</v>
      </c>
      <c r="OK15" s="53">
        <f t="shared" si="780"/>
        <v>2232.1824536458889</v>
      </c>
      <c r="OL15" s="53">
        <f t="shared" si="781"/>
        <v>3658.5747446721343</v>
      </c>
      <c r="OM15" s="53">
        <f t="shared" si="782"/>
        <v>5187.5001692185906</v>
      </c>
      <c r="ON15" s="53">
        <f t="shared" si="783"/>
        <v>4999.5701538523172</v>
      </c>
      <c r="OO15" s="53">
        <f t="shared" si="784"/>
        <v>4980.9807369436412</v>
      </c>
      <c r="OP15" s="53">
        <f t="shared" si="785"/>
        <v>5333.1300646286745</v>
      </c>
      <c r="OQ15" s="53">
        <f t="shared" si="786"/>
        <v>5779.6315794963202</v>
      </c>
      <c r="OR15" s="53">
        <f t="shared" si="787"/>
        <v>7015.6605952462114</v>
      </c>
      <c r="OS15" s="53">
        <f t="shared" si="788"/>
        <v>7700.3921515627999</v>
      </c>
      <c r="OT15" s="53">
        <f t="shared" si="789"/>
        <v>8358.4041853290855</v>
      </c>
      <c r="OU15" s="53">
        <f t="shared" si="790"/>
        <v>8832.7692411552234</v>
      </c>
      <c r="OV15" s="53">
        <f t="shared" si="791"/>
        <v>8742.5146315205511</v>
      </c>
      <c r="OW15" s="53">
        <f t="shared" si="792"/>
        <v>8141.3557816014081</v>
      </c>
      <c r="OX15" s="53">
        <f t="shared" si="793"/>
        <v>8860.8209044779032</v>
      </c>
      <c r="OY15" s="53">
        <f t="shared" si="794"/>
        <v>9423.4273075395595</v>
      </c>
      <c r="OZ15" s="53">
        <f t="shared" si="795"/>
        <v>11003.110375316444</v>
      </c>
      <c r="PA15" s="53">
        <f t="shared" si="796"/>
        <v>12214.913938119726</v>
      </c>
      <c r="PB15" s="53">
        <f t="shared" si="797"/>
        <v>14923.690507299185</v>
      </c>
      <c r="PC15" s="53">
        <f t="shared" si="798"/>
        <v>15782.912326165435</v>
      </c>
      <c r="PD15" s="53">
        <f t="shared" si="799"/>
        <v>15839.230985542406</v>
      </c>
      <c r="PE15" s="53">
        <f t="shared" si="800"/>
        <v>14253.306872417521</v>
      </c>
      <c r="PF15" s="53">
        <f t="shared" si="801"/>
        <v>13552.046848527025</v>
      </c>
      <c r="PG15" s="53">
        <f t="shared" si="802"/>
        <v>13886.071233042949</v>
      </c>
      <c r="PH15" s="53" t="e">
        <f t="shared" si="803"/>
        <v>#VALUE!</v>
      </c>
      <c r="PI15" s="111">
        <f t="shared" si="1098"/>
        <v>680.37868036015698</v>
      </c>
      <c r="PJ15" s="111">
        <f t="shared" si="1098"/>
        <v>0</v>
      </c>
      <c r="PK15" s="111">
        <f t="shared" si="1098"/>
        <v>368.51653711502809</v>
      </c>
      <c r="PL15" s="111">
        <f t="shared" si="1098"/>
        <v>0</v>
      </c>
      <c r="PM15" s="111">
        <f t="shared" si="1098"/>
        <v>0</v>
      </c>
      <c r="PN15" s="111">
        <f t="shared" si="1098"/>
        <v>213.98004872123326</v>
      </c>
      <c r="PO15" s="111">
        <f t="shared" si="1098"/>
        <v>980.12177441042343</v>
      </c>
      <c r="PP15" s="111">
        <f t="shared" si="1098"/>
        <v>671.18776813042257</v>
      </c>
      <c r="PQ15" s="111">
        <f t="shared" si="1098"/>
        <v>1283.7530619236209</v>
      </c>
      <c r="PR15" s="111">
        <f t="shared" si="1098"/>
        <v>1376.032882091811</v>
      </c>
      <c r="PS15" s="111">
        <f t="shared" si="1099"/>
        <v>0</v>
      </c>
      <c r="PT15" s="111">
        <f t="shared" si="1099"/>
        <v>0</v>
      </c>
      <c r="PU15" s="111">
        <f t="shared" si="1099"/>
        <v>316.93439491653021</v>
      </c>
      <c r="PV15" s="111">
        <f t="shared" si="1099"/>
        <v>401.85136338088108</v>
      </c>
      <c r="PW15" s="111">
        <f t="shared" si="1099"/>
        <v>1112.4261141749021</v>
      </c>
      <c r="PX15" s="111">
        <f t="shared" si="1099"/>
        <v>616.25840068492994</v>
      </c>
      <c r="PY15" s="111">
        <f t="shared" si="1099"/>
        <v>592.21083038965673</v>
      </c>
      <c r="PZ15" s="111">
        <f t="shared" si="1099"/>
        <v>426.92855024352349</v>
      </c>
      <c r="QA15" s="111">
        <f t="shared" si="1099"/>
        <v>0</v>
      </c>
      <c r="QB15" s="111">
        <f t="shared" si="1099"/>
        <v>0</v>
      </c>
      <c r="QC15" s="111">
        <f t="shared" si="1100"/>
        <v>647.51861058884515</v>
      </c>
      <c r="QD15" s="111">
        <f t="shared" si="1100"/>
        <v>506.34576275549091</v>
      </c>
      <c r="QE15" s="111">
        <f t="shared" si="1100"/>
        <v>1421.7147609991962</v>
      </c>
      <c r="QF15" s="111">
        <f t="shared" si="1100"/>
        <v>1090.6232065229528</v>
      </c>
      <c r="QG15" s="111">
        <f t="shared" si="1100"/>
        <v>2437.8989122615135</v>
      </c>
      <c r="QH15" s="111">
        <f t="shared" si="1100"/>
        <v>773.29963697962444</v>
      </c>
      <c r="QI15" s="111">
        <f t="shared" si="1100"/>
        <v>50.686793439274439</v>
      </c>
      <c r="QJ15" s="111">
        <f t="shared" si="1100"/>
        <v>0</v>
      </c>
      <c r="QK15" s="111">
        <f t="shared" si="1100"/>
        <v>0</v>
      </c>
      <c r="QL15" s="111">
        <f t="shared" si="1100"/>
        <v>300.62194606433218</v>
      </c>
      <c r="QM15" s="111" t="e">
        <f t="shared" si="1101"/>
        <v>#VALUE!</v>
      </c>
      <c r="QN15" s="54">
        <f t="shared" si="808"/>
        <v>680.37868036015698</v>
      </c>
      <c r="QO15" s="53">
        <f t="shared" si="809"/>
        <v>680.37868036015698</v>
      </c>
      <c r="QP15" s="53">
        <f t="shared" si="810"/>
        <v>1048.8952174751851</v>
      </c>
      <c r="QQ15" s="53">
        <f t="shared" si="811"/>
        <v>1048.8952174751851</v>
      </c>
      <c r="QR15" s="53">
        <f t="shared" si="812"/>
        <v>1048.8952174751851</v>
      </c>
      <c r="QS15" s="53">
        <f t="shared" si="813"/>
        <v>1262.8752661964184</v>
      </c>
      <c r="QT15" s="53">
        <f t="shared" si="814"/>
        <v>2242.9970406068419</v>
      </c>
      <c r="QU15" s="53">
        <f t="shared" si="815"/>
        <v>2914.1848087372646</v>
      </c>
      <c r="QV15" s="53">
        <f t="shared" si="816"/>
        <v>4197.9378706608859</v>
      </c>
      <c r="QW15" s="53">
        <f t="shared" si="817"/>
        <v>5573.9707527526971</v>
      </c>
      <c r="QX15" s="53">
        <f t="shared" si="818"/>
        <v>5573.9707527526971</v>
      </c>
      <c r="QY15" s="53">
        <f t="shared" si="819"/>
        <v>5573.9707527526971</v>
      </c>
      <c r="QZ15" s="53">
        <f t="shared" si="820"/>
        <v>5890.9051476692275</v>
      </c>
      <c r="RA15" s="53">
        <f t="shared" si="821"/>
        <v>6292.7565110501082</v>
      </c>
      <c r="RB15" s="53">
        <f t="shared" si="822"/>
        <v>7405.1826252250103</v>
      </c>
      <c r="RC15" s="53">
        <f t="shared" si="823"/>
        <v>8021.4410259099404</v>
      </c>
      <c r="RD15" s="53">
        <f t="shared" si="824"/>
        <v>8613.6518562995971</v>
      </c>
      <c r="RE15" s="53">
        <f t="shared" si="825"/>
        <v>9040.5804065431203</v>
      </c>
      <c r="RF15" s="53">
        <f t="shared" si="826"/>
        <v>9040.5804065431203</v>
      </c>
      <c r="RG15" s="53">
        <f t="shared" si="827"/>
        <v>9040.5804065431203</v>
      </c>
      <c r="RH15" s="53">
        <f t="shared" si="828"/>
        <v>9688.0990171319645</v>
      </c>
      <c r="RI15" s="53">
        <f t="shared" si="829"/>
        <v>10194.444779887455</v>
      </c>
      <c r="RJ15" s="53">
        <f t="shared" si="830"/>
        <v>11616.159540886652</v>
      </c>
      <c r="RK15" s="53">
        <f t="shared" si="831"/>
        <v>12706.782747409605</v>
      </c>
      <c r="RL15" s="53">
        <f t="shared" si="832"/>
        <v>15144.681659671118</v>
      </c>
      <c r="RM15" s="53">
        <f t="shared" si="833"/>
        <v>15917.981296650742</v>
      </c>
      <c r="RN15" s="53">
        <f t="shared" si="834"/>
        <v>15968.668090090016</v>
      </c>
      <c r="RO15" s="53">
        <f t="shared" si="835"/>
        <v>15968.668090090016</v>
      </c>
      <c r="RP15" s="53">
        <f t="shared" si="836"/>
        <v>15968.668090090016</v>
      </c>
      <c r="RQ15" s="53">
        <f t="shared" si="837"/>
        <v>16269.290036154347</v>
      </c>
      <c r="RR15" s="53" t="e">
        <f t="shared" si="838"/>
        <v>#VALUE!</v>
      </c>
      <c r="RS15" s="111">
        <f t="shared" si="839"/>
        <v>-2015.9526735260988</v>
      </c>
      <c r="RT15" s="111">
        <f t="shared" si="840"/>
        <v>-4822.1710108128273</v>
      </c>
      <c r="RU15" s="111">
        <f t="shared" si="841"/>
        <v>-6589.0701809726806</v>
      </c>
      <c r="RV15" s="111">
        <f t="shared" si="842"/>
        <v>-8854.054122406329</v>
      </c>
      <c r="RW15" s="111">
        <f t="shared" si="843"/>
        <v>-11276.488069906329</v>
      </c>
      <c r="RX15" s="111">
        <f t="shared" si="844"/>
        <v>-13555.46645056898</v>
      </c>
      <c r="RY15" s="111">
        <f t="shared" si="845"/>
        <v>-15191.31092278178</v>
      </c>
      <c r="RZ15" s="111">
        <f t="shared" si="846"/>
        <v>-17036.043043253256</v>
      </c>
      <c r="SA15" s="111">
        <f t="shared" si="847"/>
        <v>-18276.410391080819</v>
      </c>
      <c r="SB15" s="111">
        <f t="shared" si="848"/>
        <v>-19511.423442922656</v>
      </c>
      <c r="SC15" s="111">
        <f t="shared" si="849"/>
        <v>-21940.417807342084</v>
      </c>
      <c r="SD15" s="111">
        <f t="shared" si="850"/>
        <v>-24126.676745742559</v>
      </c>
      <c r="SE15" s="111">
        <f t="shared" si="851"/>
        <v>-26358.464324025081</v>
      </c>
      <c r="SF15" s="111">
        <f t="shared" si="852"/>
        <v>-27868.974492658417</v>
      </c>
      <c r="SG15" s="111">
        <f t="shared" si="853"/>
        <v>-29357.753687038021</v>
      </c>
      <c r="SH15" s="111">
        <f t="shared" si="854"/>
        <v>-31437.826640239349</v>
      </c>
      <c r="SI15" s="111">
        <f t="shared" si="855"/>
        <v>-33743.679984008457</v>
      </c>
      <c r="SJ15" s="111">
        <f t="shared" si="856"/>
        <v>-36136.090604890524</v>
      </c>
      <c r="SK15" s="111">
        <f t="shared" si="857"/>
        <v>-38760.257372663036</v>
      </c>
      <c r="SL15" s="111">
        <f t="shared" si="858"/>
        <v>-41364.742889677254</v>
      </c>
      <c r="SM15" s="111">
        <f t="shared" si="859"/>
        <v>-43520.162407915428</v>
      </c>
      <c r="SN15" s="111">
        <f t="shared" si="860"/>
        <v>-45987.325613892164</v>
      </c>
      <c r="SO15" s="111">
        <f t="shared" si="861"/>
        <v>-47691.649515001976</v>
      </c>
      <c r="SP15" s="111">
        <f t="shared" si="862"/>
        <v>-49953.399354308407</v>
      </c>
      <c r="SQ15" s="111">
        <f t="shared" si="863"/>
        <v>-50802.269318681967</v>
      </c>
      <c r="SR15" s="111">
        <f t="shared" si="864"/>
        <v>-53440.386479806606</v>
      </c>
      <c r="SS15" s="111">
        <f t="shared" si="865"/>
        <v>-56953.646177848372</v>
      </c>
      <c r="ST15" s="111">
        <f t="shared" si="866"/>
        <v>-60707.844759992928</v>
      </c>
      <c r="SU15" s="111">
        <f t="shared" si="867"/>
        <v>-64138.942808855492</v>
      </c>
      <c r="SV15" s="111">
        <f t="shared" si="868"/>
        <v>-66947.958482601593</v>
      </c>
      <c r="SW15" s="111" t="e">
        <f t="shared" si="869"/>
        <v>#VALUE!</v>
      </c>
      <c r="SX15" s="111">
        <f t="shared" si="870"/>
        <v>2239.9474150289984</v>
      </c>
      <c r="SY15" s="111">
        <f t="shared" si="871"/>
        <v>5748.8054555890303</v>
      </c>
      <c r="SZ15" s="111">
        <f t="shared" si="872"/>
        <v>7712.0267557666448</v>
      </c>
      <c r="TA15" s="111">
        <f t="shared" si="873"/>
        <v>10278.129061753114</v>
      </c>
      <c r="TB15" s="111">
        <f t="shared" si="874"/>
        <v>13535.231855958105</v>
      </c>
      <c r="TC15" s="111">
        <f t="shared" si="875"/>
        <v>16067.430056694386</v>
      </c>
      <c r="TD15" s="111">
        <f t="shared" si="876"/>
        <v>17885.035025819718</v>
      </c>
      <c r="TE15" s="111">
        <f t="shared" si="877"/>
        <v>19934.737381899129</v>
      </c>
      <c r="TF15" s="111">
        <f t="shared" si="878"/>
        <v>21312.923323929757</v>
      </c>
      <c r="TG15" s="111">
        <f t="shared" si="879"/>
        <v>22685.160048198464</v>
      </c>
      <c r="TH15" s="111">
        <f t="shared" si="880"/>
        <v>25571.972690697439</v>
      </c>
      <c r="TI15" s="111">
        <f t="shared" si="881"/>
        <v>28019.738705828862</v>
      </c>
      <c r="TJ15" s="111">
        <f t="shared" si="882"/>
        <v>30499.502681698326</v>
      </c>
      <c r="TK15" s="111">
        <f t="shared" si="883"/>
        <v>32177.84731351315</v>
      </c>
      <c r="TL15" s="111">
        <f t="shared" si="884"/>
        <v>33832.046418379367</v>
      </c>
      <c r="TM15" s="111">
        <f t="shared" si="885"/>
        <v>36143.238588603068</v>
      </c>
      <c r="TN15" s="111">
        <f t="shared" si="886"/>
        <v>38705.297859457634</v>
      </c>
      <c r="TO15" s="111">
        <f t="shared" si="887"/>
        <v>41363.531882659932</v>
      </c>
      <c r="TP15" s="111">
        <f t="shared" si="888"/>
        <v>44369.527345375172</v>
      </c>
      <c r="TQ15" s="111">
        <f t="shared" si="889"/>
        <v>47864.558991976781</v>
      </c>
      <c r="TR15" s="111">
        <f t="shared" si="890"/>
        <v>50259.469567796965</v>
      </c>
      <c r="TS15" s="111">
        <f t="shared" si="891"/>
        <v>53000.762018882233</v>
      </c>
      <c r="TT15" s="111">
        <f t="shared" si="892"/>
        <v>54894.455242337572</v>
      </c>
      <c r="TU15" s="111">
        <f t="shared" si="893"/>
        <v>57407.510619344721</v>
      </c>
      <c r="TV15" s="111">
        <f t="shared" si="894"/>
        <v>58350.69946864868</v>
      </c>
      <c r="TW15" s="111">
        <f t="shared" si="895"/>
        <v>61281.940758787168</v>
      </c>
      <c r="TX15" s="111">
        <f t="shared" si="896"/>
        <v>65185.562645500242</v>
      </c>
      <c r="TY15" s="111">
        <f t="shared" si="897"/>
        <v>70942.818516563522</v>
      </c>
      <c r="TZ15" s="111">
        <f t="shared" si="898"/>
        <v>75456.409705856873</v>
      </c>
      <c r="UA15" s="111">
        <f t="shared" si="899"/>
        <v>78577.538232241423</v>
      </c>
      <c r="UB15" s="111">
        <f t="shared" si="900"/>
        <v>78577.538232241423</v>
      </c>
      <c r="UC15" s="112">
        <f t="shared" si="901"/>
        <v>299.5923726540284</v>
      </c>
      <c r="UD15" s="112">
        <f t="shared" si="902"/>
        <v>611.39441013033161</v>
      </c>
      <c r="UE15" s="112">
        <f t="shared" si="903"/>
        <v>848.66282204976289</v>
      </c>
      <c r="UF15" s="112">
        <f t="shared" si="904"/>
        <v>1100.3277044312795</v>
      </c>
      <c r="UG15" s="112">
        <f t="shared" si="905"/>
        <v>1369.4870319312795</v>
      </c>
      <c r="UH15" s="112">
        <f t="shared" si="906"/>
        <v>1646.4824129739334</v>
      </c>
      <c r="UI15" s="112">
        <f t="shared" si="907"/>
        <v>1937.1453292654028</v>
      </c>
      <c r="UJ15" s="112">
        <f t="shared" si="908"/>
        <v>2216.6919835545023</v>
      </c>
      <c r="UK15" s="112">
        <f t="shared" si="909"/>
        <v>2497.1498068601891</v>
      </c>
      <c r="UL15" s="112">
        <f t="shared" si="910"/>
        <v>2787.2660217417056</v>
      </c>
      <c r="UM15" s="112">
        <f t="shared" si="911"/>
        <v>3057.1542844549758</v>
      </c>
      <c r="UN15" s="112">
        <f t="shared" si="912"/>
        <v>3300.0719442772506</v>
      </c>
      <c r="UO15" s="112">
        <f t="shared" si="913"/>
        <v>3583.2632746327008</v>
      </c>
      <c r="UP15" s="112">
        <f t="shared" si="914"/>
        <v>3795.7478893009475</v>
      </c>
      <c r="UQ15" s="112">
        <f t="shared" si="915"/>
        <v>4084.7707013625582</v>
      </c>
      <c r="UR15" s="112">
        <f t="shared" si="916"/>
        <v>4384.3630740165863</v>
      </c>
      <c r="US15" s="112">
        <f t="shared" si="917"/>
        <v>4706.3702044786723</v>
      </c>
      <c r="UT15" s="112">
        <f t="shared" si="918"/>
        <v>5019.6301123815156</v>
      </c>
      <c r="UU15" s="112">
        <f t="shared" si="919"/>
        <v>5311.2041976895725</v>
      </c>
      <c r="UV15" s="112">
        <f t="shared" si="920"/>
        <v>5600.5914773578188</v>
      </c>
      <c r="UW15" s="112">
        <f t="shared" si="921"/>
        <v>5912.0290472274864</v>
      </c>
      <c r="UX15" s="112">
        <f t="shared" si="922"/>
        <v>6242.4189326421792</v>
      </c>
      <c r="UY15" s="112">
        <f t="shared" si="923"/>
        <v>6589.7565617654027</v>
      </c>
      <c r="UZ15" s="112">
        <f t="shared" si="924"/>
        <v>6962.2424557464446</v>
      </c>
      <c r="VA15" s="112">
        <f t="shared" si="925"/>
        <v>7327.438997594787</v>
      </c>
      <c r="VB15" s="112">
        <f t="shared" si="926"/>
        <v>7706.4853084952601</v>
      </c>
      <c r="VC15" s="112">
        <f t="shared" si="927"/>
        <v>8102.4793631042648</v>
      </c>
      <c r="VD15" s="112">
        <f t="shared" si="928"/>
        <v>8519.6125388981054</v>
      </c>
      <c r="VE15" s="112">
        <f t="shared" si="929"/>
        <v>8900.8456554383902</v>
      </c>
      <c r="VF15" s="112">
        <f t="shared" si="930"/>
        <v>9246.3609465284371</v>
      </c>
      <c r="VG15" s="112">
        <f t="shared" si="931"/>
        <v>9246.3609465284371</v>
      </c>
      <c r="VH15" s="111">
        <f t="shared" si="932"/>
        <v>1559.5687346688414</v>
      </c>
      <c r="VI15" s="111">
        <f t="shared" si="933"/>
        <v>5068.4267752288733</v>
      </c>
      <c r="VJ15" s="111">
        <f t="shared" si="934"/>
        <v>6663.1315382914599</v>
      </c>
      <c r="VK15" s="111">
        <f t="shared" si="935"/>
        <v>9229.2338442779292</v>
      </c>
      <c r="VL15" s="111">
        <f t="shared" si="936"/>
        <v>12486.336638482921</v>
      </c>
      <c r="VM15" s="111">
        <f t="shared" si="937"/>
        <v>14804.554790497967</v>
      </c>
      <c r="VN15" s="111">
        <f t="shared" si="938"/>
        <v>15642.037985212875</v>
      </c>
      <c r="VO15" s="111">
        <f t="shared" si="939"/>
        <v>17020.552573161865</v>
      </c>
      <c r="VP15" s="111">
        <f t="shared" si="940"/>
        <v>17114.98545326887</v>
      </c>
      <c r="VQ15" s="111">
        <f t="shared" si="941"/>
        <v>17111.189295445765</v>
      </c>
      <c r="VR15" s="111">
        <f t="shared" si="942"/>
        <v>19998.00193794474</v>
      </c>
      <c r="VS15" s="111">
        <f t="shared" si="943"/>
        <v>22445.767953076167</v>
      </c>
      <c r="VT15" s="111">
        <f t="shared" si="944"/>
        <v>24608.597534029097</v>
      </c>
      <c r="VU15" s="111">
        <f t="shared" si="945"/>
        <v>25885.090802463041</v>
      </c>
      <c r="VV15" s="111">
        <f t="shared" si="946"/>
        <v>26426.863793154356</v>
      </c>
      <c r="VW15" s="111">
        <f t="shared" si="947"/>
        <v>28121.797562693129</v>
      </c>
      <c r="VX15" s="111">
        <f t="shared" si="948"/>
        <v>30091.646003158035</v>
      </c>
      <c r="VY15" s="111">
        <f t="shared" si="949"/>
        <v>32322.95147611681</v>
      </c>
      <c r="VZ15" s="111">
        <f t="shared" si="950"/>
        <v>35328.94693883205</v>
      </c>
      <c r="WA15" s="111">
        <f t="shared" si="951"/>
        <v>38823.978585433659</v>
      </c>
      <c r="WB15" s="111">
        <f t="shared" si="952"/>
        <v>40571.370550665</v>
      </c>
      <c r="WC15" s="111">
        <f t="shared" si="953"/>
        <v>42806.317238994779</v>
      </c>
      <c r="WD15" s="111">
        <f t="shared" si="954"/>
        <v>43278.295701450916</v>
      </c>
      <c r="WE15" s="111">
        <f t="shared" si="955"/>
        <v>44700.727871935116</v>
      </c>
      <c r="WF15" s="111">
        <f t="shared" si="956"/>
        <v>43206.017808977558</v>
      </c>
      <c r="WG15" s="111">
        <f t="shared" si="957"/>
        <v>45363.959462136423</v>
      </c>
      <c r="WH15" s="111">
        <f t="shared" si="958"/>
        <v>49216.894555410225</v>
      </c>
      <c r="WI15" s="111">
        <f t="shared" si="959"/>
        <v>54974.150426473505</v>
      </c>
      <c r="WJ15" s="111">
        <f t="shared" si="960"/>
        <v>59487.741615766856</v>
      </c>
      <c r="WK15" s="111">
        <f t="shared" si="961"/>
        <v>62308.248196087079</v>
      </c>
      <c r="WL15" s="111" t="e">
        <f t="shared" si="962"/>
        <v>#VALUE!</v>
      </c>
      <c r="WM15" s="111">
        <f t="shared" si="963"/>
        <v>979.97105301418537</v>
      </c>
      <c r="WN15" s="111">
        <f t="shared" si="964"/>
        <v>1291.7730904904886</v>
      </c>
      <c r="WO15" s="111">
        <f t="shared" si="965"/>
        <v>1897.5580395249481</v>
      </c>
      <c r="WP15" s="111">
        <f t="shared" si="966"/>
        <v>2149.2229219064648</v>
      </c>
      <c r="WQ15" s="111">
        <f t="shared" si="967"/>
        <v>2418.3822494064643</v>
      </c>
      <c r="WR15" s="111">
        <f t="shared" si="968"/>
        <v>2909.3576791703517</v>
      </c>
      <c r="WS15" s="111">
        <f t="shared" si="969"/>
        <v>4180.1423698722447</v>
      </c>
      <c r="WT15" s="111">
        <f t="shared" si="970"/>
        <v>5130.8767922917668</v>
      </c>
      <c r="WU15" s="111">
        <f t="shared" si="971"/>
        <v>6695.0876775210745</v>
      </c>
      <c r="WV15" s="111">
        <f t="shared" si="972"/>
        <v>8361.2367744944022</v>
      </c>
      <c r="WW15" s="111">
        <f t="shared" si="973"/>
        <v>8631.125037207672</v>
      </c>
      <c r="WX15" s="111">
        <f t="shared" si="974"/>
        <v>8874.0426970299486</v>
      </c>
      <c r="WY15" s="111">
        <f t="shared" si="975"/>
        <v>9474.1684223019292</v>
      </c>
      <c r="WZ15" s="111">
        <f t="shared" si="976"/>
        <v>10088.504400351056</v>
      </c>
      <c r="XA15" s="111">
        <f t="shared" si="977"/>
        <v>11489.953326587569</v>
      </c>
      <c r="XB15" s="111">
        <f t="shared" si="978"/>
        <v>12405.804099926527</v>
      </c>
      <c r="XC15" s="111">
        <f t="shared" si="979"/>
        <v>13320.022060778268</v>
      </c>
      <c r="XD15" s="111">
        <f t="shared" si="980"/>
        <v>14060.210518924636</v>
      </c>
      <c r="XE15" s="111">
        <f t="shared" si="981"/>
        <v>14351.784604232693</v>
      </c>
      <c r="XF15" s="111">
        <f t="shared" si="982"/>
        <v>14641.171883900939</v>
      </c>
      <c r="XG15" s="111">
        <f t="shared" si="983"/>
        <v>15600.128064359451</v>
      </c>
      <c r="XH15" s="111">
        <f t="shared" si="984"/>
        <v>16436.863712529634</v>
      </c>
      <c r="XI15" s="111">
        <f t="shared" si="985"/>
        <v>18205.916102652056</v>
      </c>
      <c r="XJ15" s="111">
        <f t="shared" si="986"/>
        <v>19669.025203156049</v>
      </c>
      <c r="XK15" s="111">
        <f t="shared" si="987"/>
        <v>22472.120657265907</v>
      </c>
      <c r="XL15" s="111">
        <f t="shared" si="988"/>
        <v>23624.466605146001</v>
      </c>
      <c r="XM15" s="111">
        <f t="shared" si="989"/>
        <v>24071.14745319428</v>
      </c>
      <c r="XN15" s="111">
        <f t="shared" si="990"/>
        <v>24488.280628988119</v>
      </c>
      <c r="XO15" s="111">
        <f t="shared" si="991"/>
        <v>24869.513745528406</v>
      </c>
      <c r="XP15" s="111">
        <f t="shared" si="992"/>
        <v>25515.650982682782</v>
      </c>
      <c r="XQ15" s="111" t="e">
        <f t="shared" si="993"/>
        <v>#VALUE!</v>
      </c>
      <c r="XR15" s="111">
        <f t="shared" si="994"/>
        <v>0</v>
      </c>
      <c r="XS15" s="111">
        <f t="shared" si="995"/>
        <v>0</v>
      </c>
      <c r="XT15" s="111">
        <f t="shared" si="996"/>
        <v>0</v>
      </c>
      <c r="XU15" s="111">
        <f t="shared" si="997"/>
        <v>0</v>
      </c>
      <c r="XV15" s="111">
        <f t="shared" si="998"/>
        <v>0</v>
      </c>
      <c r="XW15" s="111">
        <f t="shared" si="999"/>
        <v>0</v>
      </c>
      <c r="XX15" s="111">
        <f t="shared" si="1000"/>
        <v>0</v>
      </c>
      <c r="XY15" s="111">
        <f t="shared" si="1001"/>
        <v>0</v>
      </c>
      <c r="XZ15" s="111">
        <f t="shared" si="1002"/>
        <v>0</v>
      </c>
      <c r="YA15" s="111">
        <f t="shared" si="1003"/>
        <v>0</v>
      </c>
      <c r="YB15" s="111">
        <f t="shared" si="1004"/>
        <v>0</v>
      </c>
      <c r="YC15" s="111">
        <f t="shared" si="1005"/>
        <v>0</v>
      </c>
      <c r="YD15" s="111">
        <f t="shared" si="1006"/>
        <v>0</v>
      </c>
      <c r="YE15" s="111">
        <f t="shared" si="1007"/>
        <v>0</v>
      </c>
      <c r="YF15" s="111">
        <f t="shared" si="1008"/>
        <v>0</v>
      </c>
      <c r="YG15" s="111">
        <f t="shared" si="1009"/>
        <v>0</v>
      </c>
      <c r="YH15" s="111">
        <f t="shared" si="1010"/>
        <v>0</v>
      </c>
      <c r="YI15" s="111">
        <f t="shared" si="1011"/>
        <v>0</v>
      </c>
      <c r="YJ15" s="111">
        <f t="shared" si="1012"/>
        <v>0</v>
      </c>
      <c r="YK15" s="111">
        <f t="shared" si="1013"/>
        <v>0</v>
      </c>
      <c r="YL15" s="111">
        <f t="shared" si="1014"/>
        <v>0</v>
      </c>
      <c r="YM15" s="111">
        <f t="shared" si="1015"/>
        <v>0</v>
      </c>
      <c r="YN15" s="111">
        <f t="shared" si="1016"/>
        <v>0</v>
      </c>
      <c r="YO15" s="111">
        <f t="shared" si="1017"/>
        <v>0</v>
      </c>
      <c r="YP15" s="111">
        <f t="shared" si="1018"/>
        <v>0</v>
      </c>
      <c r="YQ15" s="111">
        <f t="shared" si="1019"/>
        <v>0</v>
      </c>
      <c r="YR15" s="111">
        <f t="shared" si="1020"/>
        <v>0</v>
      </c>
      <c r="YS15" s="111">
        <f t="shared" si="1021"/>
        <v>0</v>
      </c>
      <c r="YT15" s="111">
        <f t="shared" si="1022"/>
        <v>0</v>
      </c>
      <c r="YU15" s="111">
        <f t="shared" si="1023"/>
        <v>0</v>
      </c>
      <c r="YV15" s="111" t="e">
        <f t="shared" si="1024"/>
        <v>#VALUE!</v>
      </c>
      <c r="YW15" s="111">
        <f t="shared" si="1025"/>
        <v>299.5923726540284</v>
      </c>
      <c r="YX15" s="111">
        <f t="shared" si="1026"/>
        <v>611.39441013033161</v>
      </c>
      <c r="YY15" s="111">
        <f t="shared" si="1027"/>
        <v>848.66282204976301</v>
      </c>
      <c r="YZ15" s="111">
        <f t="shared" si="1028"/>
        <v>1100.3277044312797</v>
      </c>
      <c r="ZA15" s="111">
        <f t="shared" si="1029"/>
        <v>1369.4870319312793</v>
      </c>
      <c r="ZB15" s="111">
        <f t="shared" si="1030"/>
        <v>1646.4824129739334</v>
      </c>
      <c r="ZC15" s="111">
        <f t="shared" si="1031"/>
        <v>1937.1453292654028</v>
      </c>
      <c r="ZD15" s="111">
        <f t="shared" si="1032"/>
        <v>2216.6919835545023</v>
      </c>
      <c r="ZE15" s="111">
        <f t="shared" si="1033"/>
        <v>2497.1498068601886</v>
      </c>
      <c r="ZF15" s="111">
        <f t="shared" si="1034"/>
        <v>2787.2660217417051</v>
      </c>
      <c r="ZG15" s="111">
        <f t="shared" si="1035"/>
        <v>3057.1542844549749</v>
      </c>
      <c r="ZH15" s="111">
        <f t="shared" si="1036"/>
        <v>3300.0719442772515</v>
      </c>
      <c r="ZI15" s="111">
        <f t="shared" si="1037"/>
        <v>3583.2632746327017</v>
      </c>
      <c r="ZJ15" s="111">
        <f t="shared" si="1038"/>
        <v>3795.7478893009475</v>
      </c>
      <c r="ZK15" s="111">
        <f t="shared" si="1039"/>
        <v>4084.7707013625586</v>
      </c>
      <c r="ZL15" s="111">
        <f t="shared" si="1040"/>
        <v>4384.3630740165863</v>
      </c>
      <c r="ZM15" s="111">
        <f t="shared" si="1041"/>
        <v>4706.3702044786714</v>
      </c>
      <c r="ZN15" s="111">
        <f t="shared" si="1042"/>
        <v>5019.6301123815156</v>
      </c>
      <c r="ZO15" s="111">
        <f t="shared" si="1043"/>
        <v>5311.2041976895725</v>
      </c>
      <c r="ZP15" s="111">
        <f t="shared" si="1044"/>
        <v>5600.5914773578188</v>
      </c>
      <c r="ZQ15" s="111">
        <f t="shared" si="1045"/>
        <v>5912.0290472274864</v>
      </c>
      <c r="ZR15" s="111">
        <f t="shared" si="1046"/>
        <v>6242.4189326421783</v>
      </c>
      <c r="ZS15" s="111">
        <f t="shared" si="1047"/>
        <v>6589.7565617654036</v>
      </c>
      <c r="ZT15" s="111">
        <f t="shared" si="1048"/>
        <v>6962.2424557464437</v>
      </c>
      <c r="ZU15" s="111">
        <f t="shared" si="1049"/>
        <v>7327.4389975947888</v>
      </c>
      <c r="ZV15" s="111">
        <f t="shared" si="1050"/>
        <v>7706.4853084952592</v>
      </c>
      <c r="ZW15" s="111">
        <f t="shared" si="1051"/>
        <v>8102.4793631042648</v>
      </c>
      <c r="ZX15" s="111">
        <f t="shared" si="1052"/>
        <v>8519.6125388981036</v>
      </c>
      <c r="ZY15" s="111">
        <f t="shared" si="1053"/>
        <v>8900.8456554383902</v>
      </c>
      <c r="ZZ15" s="111">
        <f t="shared" si="1054"/>
        <v>9246.3609465284353</v>
      </c>
      <c r="AAA15" s="111" t="e">
        <f t="shared" si="1055"/>
        <v>#VALUE!</v>
      </c>
      <c r="AAB15" s="111">
        <f t="shared" si="1056"/>
        <v>-2015.9526735260988</v>
      </c>
      <c r="AAC15" s="111">
        <f t="shared" si="1057"/>
        <v>-2806.2183372867285</v>
      </c>
      <c r="AAD15" s="111">
        <f t="shared" si="1058"/>
        <v>-1766.8991701598534</v>
      </c>
      <c r="AAE15" s="111">
        <f t="shared" si="1059"/>
        <v>-2264.9839414336484</v>
      </c>
      <c r="AAF15" s="111">
        <f t="shared" si="1060"/>
        <v>-2422.4339474999997</v>
      </c>
      <c r="AAG15" s="111">
        <f t="shared" si="1061"/>
        <v>-2278.978380662651</v>
      </c>
      <c r="AAH15" s="111">
        <f t="shared" si="1062"/>
        <v>-1635.8444722128006</v>
      </c>
      <c r="AAI15" s="111">
        <f t="shared" si="1063"/>
        <v>-1844.7321204714754</v>
      </c>
      <c r="AAJ15" s="111">
        <f t="shared" si="1064"/>
        <v>-1240.3673478275632</v>
      </c>
      <c r="AAK15" s="111">
        <f t="shared" si="1065"/>
        <v>-1235.0130518418373</v>
      </c>
      <c r="AAL15" s="111">
        <f t="shared" si="1066"/>
        <v>-2428.9943644194282</v>
      </c>
      <c r="AAM15" s="111">
        <f t="shared" si="1067"/>
        <v>-2186.258938400475</v>
      </c>
      <c r="AAN15" s="111">
        <f t="shared" si="1068"/>
        <v>-2231.7875782825213</v>
      </c>
      <c r="AAO15" s="111">
        <f t="shared" si="1069"/>
        <v>-1510.5101686333364</v>
      </c>
      <c r="AAP15" s="111">
        <f t="shared" si="1070"/>
        <v>-1488.7791943796037</v>
      </c>
      <c r="AAQ15" s="111">
        <f t="shared" si="1071"/>
        <v>-2080.0729532013283</v>
      </c>
      <c r="AAR15" s="111">
        <f t="shared" si="1072"/>
        <v>-2305.8533437691076</v>
      </c>
      <c r="AAS15" s="111">
        <f t="shared" si="1073"/>
        <v>-2392.4106208820667</v>
      </c>
      <c r="AAT15" s="111">
        <f t="shared" si="1074"/>
        <v>-2624.1667677725127</v>
      </c>
      <c r="AAU15" s="111">
        <f t="shared" si="1075"/>
        <v>-2604.4855170142182</v>
      </c>
      <c r="AAV15" s="111">
        <f t="shared" si="1076"/>
        <v>-2155.4195182381736</v>
      </c>
      <c r="AAW15" s="111">
        <f t="shared" si="1077"/>
        <v>-2467.1632059767362</v>
      </c>
      <c r="AAX15" s="111">
        <f t="shared" si="1078"/>
        <v>-1704.3239011098121</v>
      </c>
      <c r="AAY15" s="111">
        <f t="shared" si="1079"/>
        <v>-2261.7498393064307</v>
      </c>
      <c r="AAZ15" s="111">
        <f t="shared" si="1080"/>
        <v>-848.86996437355992</v>
      </c>
      <c r="ABA15" s="111">
        <f t="shared" si="1081"/>
        <v>-2638.1171611246391</v>
      </c>
      <c r="ABB15" s="111">
        <f t="shared" si="1082"/>
        <v>-3513.2596980417657</v>
      </c>
      <c r="ABC15" s="111">
        <f t="shared" si="1083"/>
        <v>-3754.198582144556</v>
      </c>
      <c r="ABD15" s="111">
        <f t="shared" si="1084"/>
        <v>-3431.0980488625646</v>
      </c>
      <c r="ABE15" s="111">
        <f t="shared" si="1085"/>
        <v>-2809.0156737461002</v>
      </c>
      <c r="ABF15" s="111" t="e">
        <f t="shared" si="1086"/>
        <v>#VALUE!</v>
      </c>
    </row>
    <row r="16" spans="1:734" ht="93.75" hidden="1" customHeight="1">
      <c r="A16" s="92">
        <v>91</v>
      </c>
      <c r="B16" s="59" t="s">
        <v>75</v>
      </c>
      <c r="C16" s="236" t="s">
        <v>106</v>
      </c>
      <c r="D16" s="101">
        <v>1900484</v>
      </c>
      <c r="E16" s="59">
        <v>3123056432</v>
      </c>
      <c r="F16" s="46" t="s">
        <v>115</v>
      </c>
      <c r="G16" s="47">
        <v>0.95</v>
      </c>
      <c r="H16" s="48">
        <v>1958.2</v>
      </c>
      <c r="I16" s="48">
        <v>20</v>
      </c>
      <c r="J16" s="49">
        <v>1.1000000000000001</v>
      </c>
      <c r="K16" s="50">
        <v>30</v>
      </c>
      <c r="L16" s="49">
        <v>20.686389639606094</v>
      </c>
      <c r="M16" s="49">
        <v>31.48</v>
      </c>
      <c r="N16" s="49">
        <v>0</v>
      </c>
      <c r="O16" s="49">
        <f t="shared" si="550"/>
        <v>0.6895463213202031</v>
      </c>
      <c r="P16" s="49">
        <f t="shared" si="551"/>
        <v>1.0493333333333335</v>
      </c>
      <c r="Q16" s="49">
        <f t="shared" si="552"/>
        <v>0</v>
      </c>
      <c r="R16" s="51">
        <v>30</v>
      </c>
      <c r="S16" s="52">
        <f t="shared" si="553"/>
        <v>20.686389639606094</v>
      </c>
      <c r="T16" s="52">
        <f t="shared" si="554"/>
        <v>31.480000000000004</v>
      </c>
      <c r="U16" s="52">
        <f t="shared" si="555"/>
        <v>0</v>
      </c>
      <c r="V16" s="130">
        <f>$O16*($I16-(метеостанция!B$12))/($I16-$J16)</f>
        <v>0.70322779594957219</v>
      </c>
      <c r="W16" s="130">
        <f>$O16*($I16-(метеостанция!C$12))/($I16-$J16)</f>
        <v>0.62797968548804206</v>
      </c>
      <c r="X16" s="130">
        <f>$O16*($I16-(метеостанция!D$12))/($I16-$J16)</f>
        <v>0.46106569500973904</v>
      </c>
      <c r="Y16" s="130">
        <f>$O16*($I16-(метеостанция!E$12))/($I16-$J16)</f>
        <v>0.49526938158316181</v>
      </c>
      <c r="Z16" s="130">
        <f>$O16*($I16-(метеостанция!F$12))/($I16-$J16)</f>
        <v>0.56002836149550894</v>
      </c>
      <c r="AA16" s="130">
        <f>$O16*($I16-(метеостанция!G$12))/($I16-$J16)</f>
        <v>0.66035917544421574</v>
      </c>
      <c r="AB16" s="130">
        <f>$O16*($I16-(метеостанция!H$12))/($I16-$J16)</f>
        <v>0.65123819235796965</v>
      </c>
      <c r="AC16" s="130">
        <f>$O16*($I16-(метеостанция!I$12))/($I16-$J16)</f>
        <v>0.64439745504328505</v>
      </c>
      <c r="AD16" s="130">
        <f>$O16*($I16-(метеостанция!J$12))/($I16-$J16)</f>
        <v>0.65944707713559114</v>
      </c>
      <c r="AE16" s="130">
        <f>$O16*($I16-(метеостанция!K$12))/($I16-$J16)</f>
        <v>0.64987004489503275</v>
      </c>
      <c r="AF16" s="130">
        <f>$O16*($I16-(метеостанция!L$12))/($I16-$J16)</f>
        <v>0.5965122938404932</v>
      </c>
      <c r="AG16" s="130">
        <f>$O16*($I16-(метеостанция!M$12))/($I16-$J16)</f>
        <v>0.52126418337896308</v>
      </c>
      <c r="AH16" s="130">
        <f>$O16*($I16-(метеостанция!N$12))/($I16-$J16)</f>
        <v>0.60289698200086539</v>
      </c>
      <c r="AI16" s="130">
        <f>$O16*($I16-(метеостанция!O$12))/($I16-$J16)</f>
        <v>0.44556002376312065</v>
      </c>
      <c r="AJ16" s="130">
        <f>$O16*($I16-(метеостанция!P$12))/($I16-$J16)</f>
        <v>0.66583176529596333</v>
      </c>
      <c r="AK16" s="130">
        <f>$O16*($I16-(метеостанция!Q$12))/($I16-$J16)</f>
        <v>0.71599717227031667</v>
      </c>
      <c r="AL16" s="130">
        <f>$O16*($I16-(метеостанция!R$12))/($I16-$J16)</f>
        <v>0.66263942121577724</v>
      </c>
      <c r="AM16" s="130">
        <f>$O16*($I16-(метеостанция!S$12))/($I16-$J16)</f>
        <v>0.68270558400551851</v>
      </c>
      <c r="AN16" s="130">
        <f>$O16*($I16-(метеостанция!T$12))/($I16-$J16)</f>
        <v>0.67540879753652172</v>
      </c>
      <c r="AO16" s="130">
        <f>$O16*($I16-(метеостанция!U$12))/($I16-$J16)</f>
        <v>0.68042533823395701</v>
      </c>
      <c r="AP16" s="130">
        <f>$O16*($I16-(метеостанция!V$12))/($I16-$J16)</f>
        <v>0.73059074520831047</v>
      </c>
      <c r="AQ16" s="130">
        <f>$O16*($I16-(метеостанция!W$12))/($I16-$J16)</f>
        <v>0.77847590641110231</v>
      </c>
      <c r="AR16" s="130">
        <f>$O16*($I16-(метеостанция!X$12))/($I16-$J16)</f>
        <v>0.8017344132810299</v>
      </c>
      <c r="AS16" s="130">
        <f>$O16*($I16-(метеостанция!Y$12))/($I16-$J16)</f>
        <v>0.84916352532950934</v>
      </c>
      <c r="AT16" s="130">
        <f>$O16*($I16-(метеостанция!Z$12))/($I16-$J16)</f>
        <v>0.84095464055188796</v>
      </c>
      <c r="AU16" s="130">
        <f>$O16*($I16-(метеостанция!AA$12))/($I16-$J16)</f>
        <v>0.81085539636727599</v>
      </c>
      <c r="AV16" s="130">
        <f>$O16*($I16-(метеостанция!AB$12))/($I16-$J16)</f>
        <v>0.90525757130992279</v>
      </c>
      <c r="AW16" s="130">
        <f>$O16*($I16-(метеостанция!AC$12))/($I16-$J16)</f>
        <v>0.93398866803159797</v>
      </c>
      <c r="AX16" s="130">
        <f>$O16*($I16-(метеостанция!AD$12))/($I16-$J16)</f>
        <v>0.87971881866843371</v>
      </c>
      <c r="AY16" s="130">
        <f>$O16*($I16-(метеостанция!AE$12))/($I16-$J16)</f>
        <v>0.77984405387403932</v>
      </c>
      <c r="AZ16" s="130"/>
      <c r="BA16" s="130">
        <f t="shared" si="556"/>
        <v>0.70322779594957219</v>
      </c>
      <c r="BB16" s="130">
        <f t="shared" ref="BB16:CE16" si="1102">BA16+W16</f>
        <v>1.3312074814376142</v>
      </c>
      <c r="BC16" s="130">
        <f t="shared" si="1102"/>
        <v>1.7922731764473534</v>
      </c>
      <c r="BD16" s="130">
        <f t="shared" si="1102"/>
        <v>2.2875425580305153</v>
      </c>
      <c r="BE16" s="130">
        <f t="shared" si="1102"/>
        <v>2.8475709195260244</v>
      </c>
      <c r="BF16" s="130">
        <f t="shared" si="1102"/>
        <v>3.5079300949702401</v>
      </c>
      <c r="BG16" s="130">
        <f t="shared" si="1102"/>
        <v>4.1591682873282094</v>
      </c>
      <c r="BH16" s="130">
        <f t="shared" si="1102"/>
        <v>4.8035657423714948</v>
      </c>
      <c r="BI16" s="130">
        <f t="shared" si="1102"/>
        <v>5.4630128195070862</v>
      </c>
      <c r="BJ16" s="130">
        <f t="shared" si="1102"/>
        <v>6.1128828644021187</v>
      </c>
      <c r="BK16" s="130">
        <f t="shared" si="1102"/>
        <v>6.7093951582426117</v>
      </c>
      <c r="BL16" s="130">
        <f t="shared" si="1102"/>
        <v>7.2306593416215748</v>
      </c>
      <c r="BM16" s="130">
        <f t="shared" si="1102"/>
        <v>7.8335563236224406</v>
      </c>
      <c r="BN16" s="130">
        <f t="shared" si="1102"/>
        <v>8.2791163473855605</v>
      </c>
      <c r="BO16" s="130">
        <f t="shared" si="1102"/>
        <v>8.9449481126815229</v>
      </c>
      <c r="BP16" s="130">
        <f t="shared" si="1102"/>
        <v>9.6609452849518398</v>
      </c>
      <c r="BQ16" s="130">
        <f t="shared" si="1102"/>
        <v>10.323584706167617</v>
      </c>
      <c r="BR16" s="130">
        <f t="shared" si="1102"/>
        <v>11.006290290173135</v>
      </c>
      <c r="BS16" s="130">
        <f t="shared" si="1102"/>
        <v>11.681699087709656</v>
      </c>
      <c r="BT16" s="130">
        <f t="shared" si="1102"/>
        <v>12.362124425943614</v>
      </c>
      <c r="BU16" s="130">
        <f t="shared" si="1102"/>
        <v>13.092715171151925</v>
      </c>
      <c r="BV16" s="130">
        <f t="shared" si="1102"/>
        <v>13.871191077563028</v>
      </c>
      <c r="BW16" s="130">
        <f t="shared" si="1102"/>
        <v>14.672925490844058</v>
      </c>
      <c r="BX16" s="130">
        <f t="shared" si="1102"/>
        <v>15.522089016173567</v>
      </c>
      <c r="BY16" s="130">
        <f t="shared" si="1102"/>
        <v>16.363043656725456</v>
      </c>
      <c r="BZ16" s="130">
        <f t="shared" si="1102"/>
        <v>17.173899053092732</v>
      </c>
      <c r="CA16" s="130">
        <f t="shared" si="1102"/>
        <v>18.079156624402657</v>
      </c>
      <c r="CB16" s="130">
        <f t="shared" si="1102"/>
        <v>19.013145292434256</v>
      </c>
      <c r="CC16" s="130">
        <f t="shared" si="1102"/>
        <v>19.892864111102689</v>
      </c>
      <c r="CD16" s="130">
        <f t="shared" si="1102"/>
        <v>20.672708164976729</v>
      </c>
      <c r="CE16" s="130">
        <f t="shared" si="1102"/>
        <v>20.672708164976729</v>
      </c>
      <c r="CF16" s="130">
        <f t="shared" si="587"/>
        <v>1377.0606700284523</v>
      </c>
      <c r="CG16" s="130">
        <f t="shared" si="588"/>
        <v>1229.7098201226841</v>
      </c>
      <c r="CH16" s="130">
        <f t="shared" si="589"/>
        <v>902.85884396807103</v>
      </c>
      <c r="CI16" s="130">
        <f t="shared" si="590"/>
        <v>969.8365030161475</v>
      </c>
      <c r="CJ16" s="130">
        <f t="shared" si="591"/>
        <v>1096.6475374805057</v>
      </c>
      <c r="CK16" s="130">
        <f t="shared" si="592"/>
        <v>1293.1153373548632</v>
      </c>
      <c r="CL16" s="130">
        <f t="shared" si="593"/>
        <v>1275.2546282753763</v>
      </c>
      <c r="CM16" s="130">
        <f t="shared" si="594"/>
        <v>1261.8590964657608</v>
      </c>
      <c r="CN16" s="130">
        <f t="shared" si="595"/>
        <v>1291.3292664469145</v>
      </c>
      <c r="CO16" s="130">
        <f t="shared" si="596"/>
        <v>1272.5755219134533</v>
      </c>
      <c r="CP16" s="130">
        <f t="shared" si="597"/>
        <v>1168.0903737984538</v>
      </c>
      <c r="CQ16" s="130">
        <f t="shared" si="598"/>
        <v>1020.7395238926855</v>
      </c>
      <c r="CR16" s="130">
        <f t="shared" si="599"/>
        <v>1180.5928701540947</v>
      </c>
      <c r="CS16" s="130">
        <f t="shared" si="600"/>
        <v>872.49563853294285</v>
      </c>
      <c r="CT16" s="130">
        <f t="shared" si="601"/>
        <v>1303.8317628025554</v>
      </c>
      <c r="CU16" s="130">
        <f t="shared" si="602"/>
        <v>1402.0656627397341</v>
      </c>
      <c r="CV16" s="130">
        <f t="shared" si="603"/>
        <v>1297.5805146247351</v>
      </c>
      <c r="CW16" s="130">
        <f t="shared" si="604"/>
        <v>1336.8740745996063</v>
      </c>
      <c r="CX16" s="130">
        <f t="shared" si="605"/>
        <v>1322.5855073360169</v>
      </c>
      <c r="CY16" s="130">
        <f t="shared" si="606"/>
        <v>1332.4088973297346</v>
      </c>
      <c r="CZ16" s="130">
        <f t="shared" si="607"/>
        <v>1430.6427972669135</v>
      </c>
      <c r="DA16" s="130">
        <f t="shared" si="608"/>
        <v>1524.4115199342207</v>
      </c>
      <c r="DB16" s="130">
        <f t="shared" si="609"/>
        <v>1569.9563280869129</v>
      </c>
      <c r="DC16" s="130">
        <f t="shared" si="610"/>
        <v>1662.8320153002453</v>
      </c>
      <c r="DD16" s="130">
        <f t="shared" si="611"/>
        <v>1646.757377128707</v>
      </c>
      <c r="DE16" s="130">
        <f t="shared" si="612"/>
        <v>1587.8170371663998</v>
      </c>
      <c r="DF16" s="130">
        <f t="shared" si="613"/>
        <v>1772.6753761390908</v>
      </c>
      <c r="DG16" s="130">
        <f t="shared" si="614"/>
        <v>1828.9366097394752</v>
      </c>
      <c r="DH16" s="130">
        <f t="shared" si="615"/>
        <v>1722.6653907165269</v>
      </c>
      <c r="DI16" s="130">
        <f t="shared" si="616"/>
        <v>1527.0906262961439</v>
      </c>
      <c r="DJ16" s="130">
        <f t="shared" si="617"/>
        <v>0</v>
      </c>
      <c r="DK16" s="110">
        <f t="shared" si="618"/>
        <v>1377.0606700284523</v>
      </c>
      <c r="DL16" s="130">
        <f t="shared" si="619"/>
        <v>2606.7704901511361</v>
      </c>
      <c r="DM16" s="130">
        <f t="shared" si="620"/>
        <v>3509.6293341192072</v>
      </c>
      <c r="DN16" s="130">
        <f t="shared" si="621"/>
        <v>4479.4658371353544</v>
      </c>
      <c r="DO16" s="130">
        <f t="shared" si="622"/>
        <v>5576.1133746158603</v>
      </c>
      <c r="DP16" s="130">
        <f t="shared" si="623"/>
        <v>6869.2287119707235</v>
      </c>
      <c r="DQ16" s="130">
        <f t="shared" si="624"/>
        <v>8144.4833402460999</v>
      </c>
      <c r="DR16" s="130">
        <f t="shared" si="625"/>
        <v>9406.3424367118605</v>
      </c>
      <c r="DS16" s="130">
        <f t="shared" si="626"/>
        <v>10697.671703158776</v>
      </c>
      <c r="DT16" s="130">
        <f t="shared" si="627"/>
        <v>11970.247225072229</v>
      </c>
      <c r="DU16" s="130">
        <f t="shared" si="628"/>
        <v>13138.337598870683</v>
      </c>
      <c r="DV16" s="130">
        <f t="shared" si="629"/>
        <v>14159.077122763369</v>
      </c>
      <c r="DW16" s="130">
        <f t="shared" si="630"/>
        <v>15339.669992917463</v>
      </c>
      <c r="DX16" s="130">
        <f t="shared" si="631"/>
        <v>16212.165631450405</v>
      </c>
      <c r="DY16" s="130">
        <f t="shared" si="632"/>
        <v>17515.997394252961</v>
      </c>
      <c r="DZ16" s="130">
        <f t="shared" si="633"/>
        <v>18918.063056992694</v>
      </c>
      <c r="EA16" s="130">
        <f t="shared" si="634"/>
        <v>20215.643571617431</v>
      </c>
      <c r="EB16" s="130">
        <f t="shared" si="635"/>
        <v>21552.517646217038</v>
      </c>
      <c r="EC16" s="130">
        <f t="shared" si="636"/>
        <v>22875.103153553056</v>
      </c>
      <c r="ED16" s="130">
        <f t="shared" si="637"/>
        <v>24207.512050882789</v>
      </c>
      <c r="EE16" s="130">
        <f t="shared" si="638"/>
        <v>25638.154848149701</v>
      </c>
      <c r="EF16" s="130">
        <f t="shared" si="639"/>
        <v>27162.566368083921</v>
      </c>
      <c r="EG16" s="130">
        <f t="shared" si="640"/>
        <v>28732.522696170832</v>
      </c>
      <c r="EH16" s="130">
        <f t="shared" si="641"/>
        <v>30395.354711471078</v>
      </c>
      <c r="EI16" s="130">
        <f t="shared" si="642"/>
        <v>32042.112088599784</v>
      </c>
      <c r="EJ16" s="130">
        <f t="shared" si="643"/>
        <v>33629.929125766183</v>
      </c>
      <c r="EK16" s="130">
        <f t="shared" si="644"/>
        <v>35402.604501905276</v>
      </c>
      <c r="EL16" s="130">
        <f t="shared" si="645"/>
        <v>37231.54111164475</v>
      </c>
      <c r="EM16" s="130">
        <f t="shared" si="646"/>
        <v>38954.206502361274</v>
      </c>
      <c r="EN16" s="130">
        <f t="shared" si="647"/>
        <v>40481.297128657417</v>
      </c>
      <c r="EO16" s="130">
        <f t="shared" si="648"/>
        <v>40481.297128657417</v>
      </c>
      <c r="EP16" s="130">
        <f t="shared" si="649"/>
        <v>1308.2076365270295</v>
      </c>
      <c r="EQ16" s="130">
        <f t="shared" si="650"/>
        <v>1168.2243291165498</v>
      </c>
      <c r="ER16" s="130">
        <f t="shared" si="651"/>
        <v>857.71590176966743</v>
      </c>
      <c r="ES16" s="130">
        <f t="shared" si="652"/>
        <v>921.34467786534003</v>
      </c>
      <c r="ET16" s="130">
        <f t="shared" si="653"/>
        <v>1041.8151606064803</v>
      </c>
      <c r="EU16" s="130">
        <f t="shared" si="654"/>
        <v>1228.4595704871199</v>
      </c>
      <c r="EV16" s="130">
        <f t="shared" si="655"/>
        <v>1211.4918968616073</v>
      </c>
      <c r="EW16" s="130">
        <f t="shared" si="656"/>
        <v>1198.7661416424728</v>
      </c>
      <c r="EX16" s="130">
        <f t="shared" si="657"/>
        <v>1226.7628031245688</v>
      </c>
      <c r="EY16" s="130">
        <f t="shared" si="658"/>
        <v>1208.9467458177805</v>
      </c>
      <c r="EZ16" s="130">
        <f t="shared" si="659"/>
        <v>1109.6858551085311</v>
      </c>
      <c r="FA16" s="130">
        <f t="shared" si="660"/>
        <v>969.70254769805115</v>
      </c>
      <c r="FB16" s="130">
        <f t="shared" si="661"/>
        <v>1121.5632266463899</v>
      </c>
      <c r="FC16" s="130">
        <f t="shared" si="662"/>
        <v>828.87085660629566</v>
      </c>
      <c r="FD16" s="130">
        <f t="shared" si="663"/>
        <v>1238.6401746624276</v>
      </c>
      <c r="FE16" s="130">
        <f t="shared" si="664"/>
        <v>1331.9623796027472</v>
      </c>
      <c r="FF16" s="130">
        <f t="shared" si="665"/>
        <v>1232.7014888934982</v>
      </c>
      <c r="FG16" s="130">
        <f t="shared" si="666"/>
        <v>1270.0303708696258</v>
      </c>
      <c r="FH16" s="130">
        <f t="shared" si="667"/>
        <v>1256.4562319692161</v>
      </c>
      <c r="FI16" s="130">
        <f t="shared" si="668"/>
        <v>1265.7884524632477</v>
      </c>
      <c r="FJ16" s="130">
        <f t="shared" si="669"/>
        <v>1359.1106574035678</v>
      </c>
      <c r="FK16" s="130">
        <f t="shared" si="670"/>
        <v>1448.1909439375095</v>
      </c>
      <c r="FL16" s="130">
        <f t="shared" si="671"/>
        <v>1491.4585116825672</v>
      </c>
      <c r="FM16" s="130">
        <f t="shared" si="672"/>
        <v>1579.690414535233</v>
      </c>
      <c r="FN16" s="130">
        <f t="shared" si="673"/>
        <v>1564.4195082722715</v>
      </c>
      <c r="FO16" s="130">
        <f t="shared" si="674"/>
        <v>1508.4261853080798</v>
      </c>
      <c r="FP16" s="130">
        <f t="shared" si="675"/>
        <v>1684.0416073321362</v>
      </c>
      <c r="FQ16" s="130">
        <f t="shared" si="676"/>
        <v>1737.4897792525014</v>
      </c>
      <c r="FR16" s="130">
        <f t="shared" si="677"/>
        <v>1636.5321211807004</v>
      </c>
      <c r="FS16" s="130">
        <f t="shared" si="678"/>
        <v>1450.7360949813367</v>
      </c>
      <c r="FT16" s="130">
        <f t="shared" si="679"/>
        <v>0</v>
      </c>
      <c r="FU16" s="110">
        <f t="shared" si="680"/>
        <v>1308.2076365270295</v>
      </c>
      <c r="FV16" s="130">
        <f t="shared" si="681"/>
        <v>2476.4319656435791</v>
      </c>
      <c r="FW16" s="130">
        <f t="shared" si="682"/>
        <v>3334.1478674132468</v>
      </c>
      <c r="FX16" s="130">
        <f t="shared" si="683"/>
        <v>4255.4925452785865</v>
      </c>
      <c r="FY16" s="130">
        <f t="shared" si="684"/>
        <v>5297.3077058850668</v>
      </c>
      <c r="FZ16" s="130">
        <f t="shared" si="685"/>
        <v>6525.7672763721866</v>
      </c>
      <c r="GA16" s="130">
        <f t="shared" si="686"/>
        <v>7737.2591732337942</v>
      </c>
      <c r="GB16" s="130">
        <f t="shared" si="687"/>
        <v>8936.0253148762677</v>
      </c>
      <c r="GC16" s="130">
        <f t="shared" si="688"/>
        <v>10162.788118000837</v>
      </c>
      <c r="GD16" s="130">
        <f t="shared" si="689"/>
        <v>11371.734863818618</v>
      </c>
      <c r="GE16" s="130">
        <f t="shared" si="690"/>
        <v>12481.420718927149</v>
      </c>
      <c r="GF16" s="130">
        <f t="shared" si="691"/>
        <v>13451.1232666252</v>
      </c>
      <c r="GG16" s="130">
        <f t="shared" si="692"/>
        <v>14572.686493271591</v>
      </c>
      <c r="GH16" s="130">
        <f t="shared" si="693"/>
        <v>15401.557349877887</v>
      </c>
      <c r="GI16" s="130">
        <f t="shared" si="694"/>
        <v>16640.197524540315</v>
      </c>
      <c r="GJ16" s="130">
        <f t="shared" si="695"/>
        <v>17972.159904143064</v>
      </c>
      <c r="GK16" s="130">
        <f t="shared" si="696"/>
        <v>19204.861393036561</v>
      </c>
      <c r="GL16" s="130">
        <f t="shared" si="697"/>
        <v>20474.891763906187</v>
      </c>
      <c r="GM16" s="130">
        <f t="shared" si="698"/>
        <v>21731.347995875403</v>
      </c>
      <c r="GN16" s="130">
        <f t="shared" si="699"/>
        <v>22997.13644833865</v>
      </c>
      <c r="GO16" s="130">
        <f t="shared" si="700"/>
        <v>24356.247105742219</v>
      </c>
      <c r="GP16" s="130">
        <f t="shared" si="701"/>
        <v>25804.438049679728</v>
      </c>
      <c r="GQ16" s="130">
        <f t="shared" si="702"/>
        <v>27295.896561362293</v>
      </c>
      <c r="GR16" s="130">
        <f t="shared" si="703"/>
        <v>28875.586975897528</v>
      </c>
      <c r="GS16" s="130">
        <f t="shared" si="704"/>
        <v>30440.0064841698</v>
      </c>
      <c r="GT16" s="130">
        <f t="shared" si="705"/>
        <v>31948.432669477879</v>
      </c>
      <c r="GU16" s="130">
        <f t="shared" si="706"/>
        <v>33632.474276810019</v>
      </c>
      <c r="GV16" s="130">
        <f t="shared" si="707"/>
        <v>35369.964056062519</v>
      </c>
      <c r="GW16" s="130">
        <f t="shared" si="708"/>
        <v>37006.496177243222</v>
      </c>
      <c r="GX16" s="130">
        <f t="shared" si="709"/>
        <v>38457.232272224559</v>
      </c>
      <c r="GY16" s="130">
        <f t="shared" si="710"/>
        <v>38457.232272224559</v>
      </c>
      <c r="GZ16" s="130">
        <f>($T16+$U16)/$R16*($I16-(метеостанция!B$12))/($I16-$J16)</f>
        <v>1.0701534391534393</v>
      </c>
      <c r="HA16" s="130">
        <f>($T16+$U16)/$R16*($I16-(метеостанция!C$12))/($I16-$J16)</f>
        <v>0.95564285714285724</v>
      </c>
      <c r="HB16" s="130">
        <f>($T16+$U16)/$R16*($I16-(метеостанция!D$12))/($I16-$J16)</f>
        <v>0.70163756613756623</v>
      </c>
      <c r="HC16" s="130">
        <f>($T16+$U16)/$R16*($I16-(метеостанция!E$12))/($I16-$J16)</f>
        <v>0.75368783068783085</v>
      </c>
      <c r="HD16" s="130">
        <f>($T16+$U16)/$R16*($I16-(метеостанция!F$12))/($I16-$J16)</f>
        <v>0.85223633156966516</v>
      </c>
      <c r="HE16" s="130">
        <f>($T16+$U16)/$R16*($I16-(метеостанция!G$12))/($I16-$J16)</f>
        <v>1.0049171075837746</v>
      </c>
      <c r="HF16" s="130">
        <f>($T16+$U16)/$R16*($I16-(метеостанция!H$12))/($I16-$J16)</f>
        <v>0.99103703703703727</v>
      </c>
      <c r="HG16" s="130">
        <f>($T16+$U16)/$R16*($I16-(метеостанция!I$12))/($I16-$J16)</f>
        <v>0.98062698412698446</v>
      </c>
      <c r="HH16" s="130">
        <f>($T16+$U16)/$R16*($I16-(метеостанция!J$12))/($I16-$J16)</f>
        <v>1.0035291005291007</v>
      </c>
      <c r="HI16" s="130">
        <f>($T16+$U16)/$R16*($I16-(метеостанция!K$12))/($I16-$J16)</f>
        <v>0.98895502645502675</v>
      </c>
      <c r="HJ16" s="130">
        <f>($T16+$U16)/$R16*($I16-(метеостанция!L$12))/($I16-$J16)</f>
        <v>0.90775661375661409</v>
      </c>
      <c r="HK16" s="130">
        <f>($T16+$U16)/$R16*($I16-(метеостанция!M$12))/($I16-$J16)</f>
        <v>0.79324603174603181</v>
      </c>
      <c r="HL16" s="130">
        <f>($T16+$U16)/$R16*($I16-(метеостанция!N$12))/($I16-$J16)</f>
        <v>0.91747266313932985</v>
      </c>
      <c r="HM16" s="130">
        <f>($T16+$U16)/$R16*($I16-(метеостанция!O$12))/($I16-$J16)</f>
        <v>0.67804144620811302</v>
      </c>
      <c r="HN16" s="130">
        <f>($T16+$U16)/$R16*($I16-(метеостанция!P$12))/($I16-$J16)</f>
        <v>1.0132451499118167</v>
      </c>
      <c r="HO16" s="130">
        <f>($T16+$U16)/$R16*($I16-(метеостанция!Q$12))/($I16-$J16)</f>
        <v>1.0895855379188715</v>
      </c>
      <c r="HP16" s="130">
        <f>($T16+$U16)/$R16*($I16-(метеостанция!R$12))/($I16-$J16)</f>
        <v>1.0083871252204588</v>
      </c>
      <c r="HQ16" s="130">
        <f>($T16+$U16)/$R16*($I16-(метеостанция!S$12))/($I16-$J16)</f>
        <v>1.0389232804232806</v>
      </c>
      <c r="HR16" s="130">
        <f>($T16+$U16)/$R16*($I16-(метеостанция!T$12))/($I16-$J16)</f>
        <v>1.0278192239858908</v>
      </c>
      <c r="HS16" s="130">
        <f>($T16+$U16)/$R16*($I16-(метеостанция!U$12))/($I16-$J16)</f>
        <v>1.0354532627865962</v>
      </c>
      <c r="HT16" s="130">
        <f>($T16+$U16)/$R16*($I16-(метеостанция!V$12))/($I16-$J16)</f>
        <v>1.111793650793651</v>
      </c>
      <c r="HU16" s="130">
        <f>($T16+$U16)/$R16*($I16-(метеостанция!W$12))/($I16-$J16)</f>
        <v>1.1846640211640214</v>
      </c>
      <c r="HV16" s="130">
        <f>($T16+$U16)/$R16*($I16-(метеостанция!X$12))/($I16-$J16)</f>
        <v>1.2200582010582013</v>
      </c>
      <c r="HW16" s="130">
        <f>($T16+$U16)/$R16*($I16-(метеостанция!Y$12))/($I16-$J16)</f>
        <v>1.2922345679012348</v>
      </c>
      <c r="HX16" s="130">
        <f>($T16+$U16)/$R16*($I16-(метеостанция!Z$12))/($I16-$J16)</f>
        <v>1.2797425044091713</v>
      </c>
      <c r="HY16" s="130">
        <f>($T16+$U16)/$R16*($I16-(метеостанция!AA$12))/($I16-$J16)</f>
        <v>1.2339382716049387</v>
      </c>
      <c r="HZ16" s="130">
        <f>($T16+$U16)/$R16*($I16-(метеостанция!AB$12))/($I16-$J16)</f>
        <v>1.3775970017636687</v>
      </c>
      <c r="IA16" s="130">
        <f>($T16+$U16)/$R16*($I16-(метеостанция!AC$12))/($I16-$J16)</f>
        <v>1.4213192239858909</v>
      </c>
      <c r="IB16" s="130">
        <f>($T16+$U16)/$R16*($I16-(метеостанция!AD$12))/($I16-$J16)</f>
        <v>1.3387328042328046</v>
      </c>
      <c r="IC16" s="130">
        <f>($T16+$U16)/$R16*($I16-(метеостанция!AE$12))/($I16-$J16)</f>
        <v>1.1867460317460319</v>
      </c>
      <c r="ID16" s="130"/>
      <c r="IE16" s="131">
        <f>VLOOKUP($F16,метеостанция!$A$4:$AF$7,2,0)</f>
        <v>6.1</v>
      </c>
      <c r="IF16" s="131">
        <f>VLOOKUP($F16,метеостанция!$A$4:$AF$7,3,0)</f>
        <v>9</v>
      </c>
      <c r="IG16" s="131">
        <f>VLOOKUP($F16,метеостанция!$A$4:$AF$7,4,0)</f>
        <v>7.4</v>
      </c>
      <c r="IH16" s="131">
        <f>VLOOKUP($F16,метеостанция!$A$4:$AF$7,5,0)</f>
        <v>10.9</v>
      </c>
      <c r="II16" s="131">
        <f>VLOOKUP($F16,метеостанция!$A$4:$AF$7,6,0)</f>
        <v>12.1</v>
      </c>
      <c r="IJ16" s="131">
        <f>VLOOKUP($F16,метеостанция!$A$4:$AF$7,7,0)</f>
        <v>9.4</v>
      </c>
      <c r="IK16" s="131">
        <f>VLOOKUP($F16,метеостанция!$A$4:$AF$7,8,0)</f>
        <v>6.1</v>
      </c>
      <c r="IL16" s="131">
        <f>VLOOKUP($F16,метеостанция!$A$4:$AF$7,9,0)</f>
        <v>8.1</v>
      </c>
      <c r="IM16" s="131">
        <f>VLOOKUP($F16,метеостанция!$A$4:$AF$7,10,0)</f>
        <v>3.4</v>
      </c>
      <c r="IN16" s="131">
        <f>VLOOKUP($F16,метеостанция!$A$4:$AF$7,11,0)</f>
        <v>-1.2</v>
      </c>
      <c r="IO16" s="131">
        <f>VLOOKUP($F16,метеостанция!$A$4:$AF$7,12,0)</f>
        <v>0.4</v>
      </c>
      <c r="IP16" s="131">
        <f>VLOOKUP($F16,метеостанция!$A$4:$AF$7,13,0)</f>
        <v>3</v>
      </c>
      <c r="IQ16" s="131">
        <f>VLOOKUP($F16,метеостанция!$A$4:$AF$7,14,0)</f>
        <v>2.5</v>
      </c>
      <c r="IR16" s="131">
        <f>VLOOKUP($F16,метеостанция!$A$4:$AF$7,15,0)</f>
        <v>1.5</v>
      </c>
      <c r="IS16" s="131">
        <f>VLOOKUP($F16,метеостанция!$A$4:$AF$7,16,0)</f>
        <v>-0.4</v>
      </c>
      <c r="IT16" s="131">
        <f>VLOOKUP($F16,метеостанция!$A$4:$AF$7,17,0)</f>
        <v>-2.6</v>
      </c>
      <c r="IU16" s="131">
        <f>VLOOKUP($F16,метеостанция!$A$4:$AF$7,18,0)</f>
        <v>-3.5</v>
      </c>
      <c r="IV16" s="131">
        <f>VLOOKUP($F16,метеостанция!$A$4:$AF$7,19,0)</f>
        <v>-4.4000000000000004</v>
      </c>
      <c r="IW16" s="131">
        <f>VLOOKUP($F16,метеостанция!$A$4:$AF$7,20,0)</f>
        <v>-0.3</v>
      </c>
      <c r="IX16" s="131">
        <f>VLOOKUP($F16,метеостанция!$A$4:$AF$7,21,0)</f>
        <v>4.5</v>
      </c>
      <c r="IY16" s="131">
        <f>VLOOKUP($F16,метеостанция!$A$4:$AF$7,22,0)</f>
        <v>3.5</v>
      </c>
      <c r="IZ16" s="131">
        <f>VLOOKUP($F16,метеостанция!$A$4:$AF$7,23,0)</f>
        <v>5</v>
      </c>
      <c r="JA16" s="131">
        <f>VLOOKUP($F16,метеостанция!$A$4:$AF$7,24,0)</f>
        <v>-1.7</v>
      </c>
      <c r="JB16" s="131">
        <f>VLOOKUP($F16,метеостанция!$A$4:$AF$7,25,0)</f>
        <v>-3.7</v>
      </c>
      <c r="JC16" s="131">
        <f>VLOOKUP($F16,метеостанция!$A$4:$AF$7,26,0)</f>
        <v>0.7</v>
      </c>
      <c r="JD16" s="131">
        <f>VLOOKUP($F16,метеостанция!$A$4:$AF$7,27,0)</f>
        <v>-1.6</v>
      </c>
      <c r="JE16" s="131">
        <f>VLOOKUP($F16,метеостанция!$A$4:$AF$7,28,0)</f>
        <v>0.7</v>
      </c>
      <c r="JF16" s="131">
        <f>VLOOKUP($F16,метеостанция!$A$4:$AF$7,29,0)</f>
        <v>6.6</v>
      </c>
      <c r="JG16" s="131">
        <f>VLOOKUP($F16,метеостанция!$A$4:$AF$7,30,0)</f>
        <v>9</v>
      </c>
      <c r="JH16" s="131">
        <f>VLOOKUP($F16,метеостанция!$A$4:$AF$7,31,0)</f>
        <v>4.8</v>
      </c>
      <c r="JI16" s="131">
        <f>VLOOKUP($F16,метеостанция!$A$4:$AF$7,32,0)</f>
        <v>0</v>
      </c>
      <c r="JJ16" s="202">
        <f>VLOOKUP(D16,'Qп, Гкал'!$D$6:$O$63,2,FALSE)</f>
        <v>1.7306773669628399</v>
      </c>
      <c r="JK16" s="202">
        <f>VLOOKUP(D16,'Qп, Гкал'!$D$6:AI$64,3,FALSE)</f>
        <v>1.7657877137670801</v>
      </c>
      <c r="JL16" s="202">
        <f>VLOOKUP(D16,'Qп, Гкал'!$D$6:$AI$64,4,FALSE)</f>
        <v>1.77080347759626</v>
      </c>
      <c r="JM16" s="202">
        <f>VLOOKUP(D16,'Qп, Гкал'!$D$6:$O$60,5,FALSE)</f>
        <v>1.7471577338301301</v>
      </c>
      <c r="JN16" s="202">
        <f>VLOOKUP(D16,'Qп, Гкал'!$D$6:$O$60,6,FALSE)</f>
        <v>1.7602942581446499</v>
      </c>
      <c r="JO16" s="202">
        <f>VLOOKUP(D16,'Qп, Гкал'!$D$6:$O$60,7,FALSE)</f>
        <v>1.74405273717398</v>
      </c>
      <c r="JP16" s="202">
        <f>VLOOKUP(D16,'Qп, Гкал'!$D$6:$O$60,8,FALSE)</f>
        <v>1.92223177605809</v>
      </c>
      <c r="JQ16" s="202">
        <f>VLOOKUP(D16,'Qп, Гкал'!$D$6:$O$60,9,FALSE)</f>
        <v>3.2922518391134101</v>
      </c>
      <c r="JR16" s="202">
        <f>VLOOKUP(D16,'Qп, Гкал'!$D$6:$O$60,10,FALSE)</f>
        <v>3.4945543135568902</v>
      </c>
      <c r="JS16" s="202">
        <f>VLOOKUP(D16,'Qп, Гкал'!$D$6:$O$60,11,FALSE)</f>
        <v>4.2082258526798499</v>
      </c>
      <c r="JT16" s="202">
        <f>VLOOKUP(D16,'Qп, Гкал'!$D$6:$O$60,12,FALSE)</f>
        <v>3.98394955574663</v>
      </c>
      <c r="JU16" s="202">
        <f>VLOOKUP(D16,'Qп, Гкал'!$D$6:$P$60,13,FALSE)</f>
        <v>3.8153243527276199</v>
      </c>
      <c r="JV16" s="202">
        <f>VLOOKUP(D16,'Qп, Гкал'!$D$6:$Q$63,14,FALSE)</f>
        <v>2.4799369446832902</v>
      </c>
      <c r="JW16" s="203">
        <f>VLOOKUP(D16,'Qп, Гкал'!$D$6:$AI$65,15,FALSE)</f>
        <v>2.1792299608292698</v>
      </c>
      <c r="JX16" s="203">
        <f>VLOOKUP(D16,'Qп, Гкал'!$D$6:$AI$65,16,FALSE)</f>
        <v>4.1516193751791404</v>
      </c>
      <c r="JY16" s="203">
        <f>VLOOKUP(D16,'Qп, Гкал'!$D$6:$AI$65,17,FALSE)</f>
        <v>4.3510556988630897</v>
      </c>
      <c r="JZ16" s="203">
        <f>VLOOKUP(D16,'Qп, Гкал'!$D$6:$AI$65,18,FALSE)</f>
        <v>4.5970669723894204</v>
      </c>
      <c r="KA16" s="203">
        <f>VLOOKUP(D16,'Qп, Гкал'!$D$6:$AI$65,19,FALSE)</f>
        <v>4.65486767937327</v>
      </c>
      <c r="KB16" s="203">
        <f>VLOOKUP(D16,'Qп, Гкал'!$D$6:$AI$65,20,FALSE)</f>
        <v>4.1301232444826601</v>
      </c>
      <c r="KC16" s="203">
        <f>VLOOKUP(D16,'Qп, Гкал'!$D$6:$AI$65,21,FALSE)</f>
        <v>2.4636954237126201</v>
      </c>
      <c r="KD16" s="203">
        <f>VLOOKUP(D16,'Qп, Гкал'!$D$6:$AI$65,22,FALSE)</f>
        <v>2.1266838635712202</v>
      </c>
      <c r="KE16" s="203">
        <f>VLOOKUP(D16,'Qп, Гкал'!$D$6:$AI$65,23,FALSE)</f>
        <v>3.6383395433266501</v>
      </c>
      <c r="KF16" s="203">
        <f>VLOOKUP(D16,'Qп, Гкал'!$D$6:$AI$65,24,FALSE)</f>
        <v>4.3262157256138396</v>
      </c>
      <c r="KG16" s="203">
        <f>VLOOKUP(D16,'Qп, Гкал'!$D$6:$AI$65,25,FALSE)</f>
        <v>4.9171204738702601</v>
      </c>
      <c r="KH16" s="203">
        <f>VLOOKUP(D16,'Qп, Гкал'!$D$6:$AI$65,26,FALSE)</f>
        <v>4.33576956147893</v>
      </c>
      <c r="KI16" s="203">
        <f>VLOOKUP(D16,'Qп, Гкал'!$D$6:$AI$65,27,FALSE)</f>
        <v>4.79507022069361</v>
      </c>
      <c r="KJ16" s="203">
        <f>VLOOKUP(D16,'Qп, Гкал'!$D$6:$AI$65,28,FALSE)</f>
        <v>3.0794401452183102</v>
      </c>
      <c r="KK16" s="203">
        <f>VLOOKUP(D16,'Qп, Гкал'!$D$6:$AI$65,29,FALSE)</f>
        <v>2.2668864048915598</v>
      </c>
      <c r="KL16" s="203">
        <f>VLOOKUP(D16,'Qп, Гкал'!$D$6:$AI$65,30,FALSE)</f>
        <v>3.46111588802904</v>
      </c>
      <c r="KM16" s="203">
        <f>VLOOKUP(D16,'Qп, Гкал'!$D$6:$AI$65,31,FALSE)</f>
        <v>3.6132607241807602</v>
      </c>
      <c r="KN16" s="203">
        <f>VLOOKUP(D16,'Qп, Гкал'!$D$6:$AI$65,32,FALSE)</f>
        <v>0</v>
      </c>
      <c r="KO16" s="110">
        <f>IF(JJ16="","Нет показаний",IF(JJ16&lt;=0,"Ошибка ПУ",(GZ16-JJ16*(($I16-метеостанция!B$12)/($I16-IE16)))))</f>
        <v>-1.3297606794227286</v>
      </c>
      <c r="KP16" s="110">
        <f>IF(JK16="","Нет показаний",IF(JK16&lt;=0,"Ошибка ПУ",(HA16-JK16*(($I16-метеостанция!C$12)/($I16-IF16)))))</f>
        <v>-1.8074135995131306</v>
      </c>
      <c r="KQ16" s="110">
        <f>IF(JL16="","Нет показаний",IF(JL16&lt;=0,"Ошибка ПУ",(HB16-JL16*(($I16-метеостанция!D$12)/($I16-IG16)))))</f>
        <v>-1.0744361599039207</v>
      </c>
      <c r="KR16" s="110">
        <f>IF(JM16="","Нет показаний",IF(JM16&lt;=0,"Ошибка ПУ",(HC16-JM16*(($I16-метеостанция!E$12)/($I16-IH16)))))</f>
        <v>-1.8526491184049183</v>
      </c>
      <c r="KS16" s="110">
        <f>IF(JN16="","Нет показаний",IF(JN16&lt;=0,"Ошибка ПУ",(HD16-JN16*(($I16-метеостанция!F$12)/($I16-II16)))))</f>
        <v>-2.568082258622788</v>
      </c>
      <c r="KT16" s="110">
        <f>IF(JO16="","Нет показаний",IF(JO16&lt;=0,"Ошибка ПУ",(HE16-JO16*(($I16-метеостанция!G$12)/($I16-IJ16)))))</f>
        <v>-1.9731352077793427</v>
      </c>
      <c r="KU16" s="110">
        <f>IF(JP16="","Нет показаний",IF(JP16&lt;=0,"Ошибка ПУ",(HF16-JP16*(($I16-метеостанция!H$12)/($I16-IK16)))))</f>
        <v>-1.4774404595555457</v>
      </c>
      <c r="KV16" s="110">
        <f>IF(JQ16="","Нет показаний",IF(JQ16&lt;=0,"Ошибка ПУ",(HG16-JQ16*(($I16-метеостанция!I$12)/($I16-IL16)))))</f>
        <v>-3.9058770585907139</v>
      </c>
      <c r="KW16" s="110">
        <f>IF(JR16="","Нет показаний",IF(JR16&lt;=0,"Ошибка ПУ",(HH16-JR16*(($I16-метеостанция!J$12)/($I16-IM16)))))</f>
        <v>-2.8015353101661269</v>
      </c>
      <c r="KX16" s="110">
        <f>IF(JS16="","Нет показаний",IF(JS16&lt;=0,"Ошибка ПУ",(HI16-JS16*(($I16-метеостанция!K$12)/($I16-IN16)))))</f>
        <v>-2.5468479452836443</v>
      </c>
      <c r="KY16" s="110">
        <f>IF(JT16="","Нет показаний",IF(JT16&lt;=0,"Ошибка ПУ",(HJ16-JT16*(($I16-метеостанция!L$12)/($I16-IO16)))))</f>
        <v>-2.4155890615728457</v>
      </c>
      <c r="KZ16" s="110">
        <f>IF(JU16="","Нет показаний",IF(JU16&lt;=0,"Ошибка ПУ",(HK16-JU16*(($I16-метеостанция!M$12)/($I16-IP16)))))</f>
        <v>-2.4133096558772542</v>
      </c>
      <c r="LA16" s="110">
        <f>IF(JV16="","Нет показаний",IF(JV16&lt;=0,"Ошибка ПУ",(HL16-JV16*(($I16-метеостанция!N$12)/($I16-IQ16)))))</f>
        <v>-1.4242963660544627</v>
      </c>
      <c r="LB16" s="110">
        <f>IF(JW16="","Нет показаний",IF(JW16&lt;=0,"Ошибка ПУ",(HM16-JW16*(($I16-метеостанция!O$12)/($I16-IR16)))))</f>
        <v>-0.7605448184744521</v>
      </c>
      <c r="LC16" s="110">
        <f>IF(JX16="","Нет показаний",IF(JX16&lt;=0,"Ошибка ПУ",(HN16-JX16*(($I16-метеостанция!P$12)/($I16-IS16)))))</f>
        <v>-2.7008261048440323</v>
      </c>
      <c r="LD16" s="110">
        <f>IF(JY16="","Нет показаний",IF(JY16&lt;=0,"Ошибка ПУ",(HO16-JY16*(($I16-метеостанция!Q$12)/($I16-IT16)))))</f>
        <v>-2.6887095103195415</v>
      </c>
      <c r="LE16" s="110">
        <f>IF(JZ16="","Нет показаний",IF(JZ16&lt;=0,"Ошибка ПУ",(HP16-JZ16*(($I16-метеостанция!R$12)/($I16-IU16)))))</f>
        <v>-2.5445587848230669</v>
      </c>
      <c r="LF16" s="110">
        <f>IF(KA16="","Нет показаний",IF(KA16&lt;=0,"Ошибка ПУ",(HQ16-KA16*(($I16-метеостанция!S$12)/($I16-IV16)))))</f>
        <v>-2.5309214511452565</v>
      </c>
      <c r="LG16" s="110">
        <f>IF(KB16="","Нет показаний",IF(KB16&lt;=0,"Ошибка ПУ",(HR16-KB16*(($I16-метеостанция!T$12)/($I16-IW16)))))</f>
        <v>-2.7386293752005741</v>
      </c>
      <c r="LH16" s="110">
        <f>IF(KC16="","Нет показаний",IF(KC16&lt;=0,"Ошибка ПУ",(HS16-KC16*(($I16-метеостанция!U$12)/($I16-IX16)))))</f>
        <v>-1.9289286502611691</v>
      </c>
      <c r="LI16" s="110">
        <f>IF(KD16="","Нет показаний",IF(KD16&lt;=0,"Ошибка ПУ",(HT16-KD16*(($I16-метеостанция!V$12)/($I16-IY16)))))</f>
        <v>-1.4692272199950569</v>
      </c>
      <c r="LJ16" s="110">
        <f>IF(KE16="","Нет показаний",IF(KE16&lt;=0,"Ошибка ПУ",(HU16-KE16*(($I16-метеостанция!W$12)/($I16-IZ16)))))</f>
        <v>-3.9908739792181382</v>
      </c>
      <c r="LK16" s="110">
        <f>IF(KF16="","Нет показаний",IF(KF16&lt;=0,"Ошибка ПУ",(HV16-KF16*(($I16-метеостанция!X$12)/($I16-JA16)))))</f>
        <v>-3.1609828390507451</v>
      </c>
      <c r="LL16" s="110">
        <f>IF(KG16="","Нет показаний",IF(KG16&lt;=0,"Ошибка ПУ",(HW16-KG16*(($I16-метеостанция!Y$12)/($I16-JB16)))))</f>
        <v>-3.5367096949397059</v>
      </c>
      <c r="LM16" s="110">
        <f>IF(KH16="","Нет показаний",IF(KH16&lt;=0,"Ошибка ПУ",(HX16-KH16*(($I16-метеостанция!Z$12)/($I16-JC16)))))</f>
        <v>-3.898469329377841</v>
      </c>
      <c r="LN16" s="110">
        <f>IF(KI16="","Нет показаний",IF(KI16&lt;=0,"Ошибка ПУ",(HY16-KI16*(($I16-метеостанция!AA$12)/($I16-JD16)))))</f>
        <v>-3.6998781939004077</v>
      </c>
      <c r="LO16" s="110">
        <f>IF(KJ16="","Нет показаний",IF(KJ16&lt;=0,"Ошибка ПУ",(HZ16-KJ16*(($I16-метеостанция!AB$12)/($I16-JE16)))))</f>
        <v>-2.5813982626523577</v>
      </c>
      <c r="LP16" s="110">
        <f>IF(KK16="","Нет показаний",IF(KK16&lt;=0,"Ошибка ПУ",(IA16-KK16*(($I16-метеостанция!AC$12)/($I16-JF16)))))</f>
        <v>-2.9094488331203729</v>
      </c>
      <c r="LQ16" s="110">
        <f>IF(KL16="","Нет показаний",IF(KL16&lt;=0,"Ошибка ПУ",(IB16-KL16*(($I16-метеостанция!AD$12)/($I16-JG16)))))</f>
        <v>-6.2481905457763069</v>
      </c>
      <c r="LR16" s="110">
        <f>IF(KM16="","Нет показаний",IF(KM16&lt;=0,"Ошибка ПУ",(IC16-KM16*(($I16-метеостанция!AE$12)/($I16-JH16)))))</f>
        <v>-3.8944018616331624</v>
      </c>
      <c r="LS16" s="110" t="str">
        <f>IF(KN16="","Нет показаний",IF(KN16&lt;=0,"Ошибка ПУ",(ID16-KN16*(($I16-метеостанция!AF$12)/($I16-JI16)))))</f>
        <v>Ошибка ПУ</v>
      </c>
      <c r="LT16" s="54">
        <f t="shared" si="711"/>
        <v>-1.3297606794227286</v>
      </c>
      <c r="LU16" s="54">
        <f t="shared" si="712"/>
        <v>-3.1371742789358592</v>
      </c>
      <c r="LV16" s="54">
        <f t="shared" si="713"/>
        <v>-4.2116104388397799</v>
      </c>
      <c r="LW16" s="54">
        <f t="shared" si="714"/>
        <v>-6.0642595572446982</v>
      </c>
      <c r="LX16" s="54">
        <f t="shared" si="715"/>
        <v>-8.6323418158674858</v>
      </c>
      <c r="LY16" s="54">
        <f t="shared" si="716"/>
        <v>-10.605477023646829</v>
      </c>
      <c r="LZ16" s="54">
        <f t="shared" si="717"/>
        <v>-12.082917483202374</v>
      </c>
      <c r="MA16" s="54">
        <f t="shared" si="718"/>
        <v>-15.988794541793087</v>
      </c>
      <c r="MB16" s="54">
        <f t="shared" si="719"/>
        <v>-18.790329851959214</v>
      </c>
      <c r="MC16" s="54">
        <f t="shared" si="720"/>
        <v>-21.337177797242859</v>
      </c>
      <c r="MD16" s="54">
        <f t="shared" si="721"/>
        <v>-23.752766858815704</v>
      </c>
      <c r="ME16" s="54">
        <f t="shared" si="722"/>
        <v>-26.166076514692957</v>
      </c>
      <c r="MF16" s="54">
        <f t="shared" si="723"/>
        <v>-27.59037288074742</v>
      </c>
      <c r="MG16" s="54">
        <f t="shared" si="724"/>
        <v>-28.350917699221874</v>
      </c>
      <c r="MH16" s="54">
        <f t="shared" si="725"/>
        <v>-31.051743804065907</v>
      </c>
      <c r="MI16" s="54">
        <f t="shared" si="726"/>
        <v>-33.740453314385448</v>
      </c>
      <c r="MJ16" s="54">
        <f t="shared" si="727"/>
        <v>-36.285012099208515</v>
      </c>
      <c r="MK16" s="54">
        <f t="shared" si="728"/>
        <v>-38.815933550353769</v>
      </c>
      <c r="ML16" s="54">
        <f t="shared" si="729"/>
        <v>-41.554562925554343</v>
      </c>
      <c r="MM16" s="54">
        <f t="shared" si="730"/>
        <v>-43.483491575815513</v>
      </c>
      <c r="MN16" s="54">
        <f t="shared" si="731"/>
        <v>-44.952718795810569</v>
      </c>
      <c r="MO16" s="54">
        <f t="shared" si="732"/>
        <v>-48.943592775028705</v>
      </c>
      <c r="MP16" s="54">
        <f t="shared" si="733"/>
        <v>-52.104575614079451</v>
      </c>
      <c r="MQ16" s="54">
        <f t="shared" si="734"/>
        <v>-55.641285309019153</v>
      </c>
      <c r="MR16" s="54">
        <f t="shared" si="735"/>
        <v>-59.539754638396992</v>
      </c>
      <c r="MS16" s="54">
        <f t="shared" si="736"/>
        <v>-63.239632832297403</v>
      </c>
      <c r="MT16" s="54">
        <f t="shared" si="737"/>
        <v>-65.82103109494976</v>
      </c>
      <c r="MU16" s="54">
        <f t="shared" si="738"/>
        <v>-68.730479928070139</v>
      </c>
      <c r="MV16" s="54">
        <f t="shared" si="739"/>
        <v>-74.978670473846449</v>
      </c>
      <c r="MW16" s="54">
        <f t="shared" si="740"/>
        <v>-78.873072335479605</v>
      </c>
      <c r="MX16" s="54">
        <f t="shared" si="741"/>
        <v>-78.873072335479605</v>
      </c>
      <c r="MY16" s="53">
        <f t="shared" si="742"/>
        <v>-2603.937362445587</v>
      </c>
      <c r="MZ16" s="53">
        <f t="shared" si="743"/>
        <v>-3539.2773105666124</v>
      </c>
      <c r="NA16" s="53">
        <f t="shared" si="744"/>
        <v>-2103.9608883238575</v>
      </c>
      <c r="NB16" s="53">
        <f t="shared" si="745"/>
        <v>-3627.8575036605112</v>
      </c>
      <c r="NC16" s="53">
        <f t="shared" si="746"/>
        <v>-5028.8186788351441</v>
      </c>
      <c r="ND16" s="53">
        <f t="shared" si="747"/>
        <v>-3863.793363873509</v>
      </c>
      <c r="NE16" s="53">
        <f t="shared" si="748"/>
        <v>-2893.1239079016696</v>
      </c>
      <c r="NF16" s="53">
        <f t="shared" si="749"/>
        <v>-7648.4884561323361</v>
      </c>
      <c r="NG16" s="53">
        <f t="shared" si="750"/>
        <v>-5485.96644436731</v>
      </c>
      <c r="NH16" s="53">
        <f t="shared" si="751"/>
        <v>-4987.2376464544323</v>
      </c>
      <c r="NI16" s="53">
        <f t="shared" si="752"/>
        <v>-4730.2065003719463</v>
      </c>
      <c r="NJ16" s="53">
        <f t="shared" si="753"/>
        <v>-4725.7429681388394</v>
      </c>
      <c r="NK16" s="53">
        <f t="shared" si="754"/>
        <v>-2789.0571440078488</v>
      </c>
      <c r="NL16" s="53">
        <f t="shared" si="755"/>
        <v>-1489.2988635366721</v>
      </c>
      <c r="NM16" s="53">
        <f t="shared" si="756"/>
        <v>-5288.7576785055844</v>
      </c>
      <c r="NN16" s="53">
        <f t="shared" si="757"/>
        <v>-5265.0309631077262</v>
      </c>
      <c r="NO16" s="53">
        <f t="shared" si="758"/>
        <v>-4982.7550124405298</v>
      </c>
      <c r="NP16" s="53">
        <f t="shared" si="759"/>
        <v>-4956.0503856326413</v>
      </c>
      <c r="NQ16" s="53">
        <f t="shared" si="760"/>
        <v>-5362.7840425177646</v>
      </c>
      <c r="NR16" s="53">
        <f t="shared" si="761"/>
        <v>-3777.2280829414212</v>
      </c>
      <c r="NS16" s="53">
        <f t="shared" si="762"/>
        <v>-2877.0407421943205</v>
      </c>
      <c r="NT16" s="53">
        <f t="shared" si="763"/>
        <v>-7814.9294261049581</v>
      </c>
      <c r="NU16" s="53">
        <f t="shared" si="764"/>
        <v>-6189.8365954291694</v>
      </c>
      <c r="NV16" s="53">
        <f t="shared" si="765"/>
        <v>-6925.5849246309326</v>
      </c>
      <c r="NW16" s="53">
        <f t="shared" si="766"/>
        <v>-7633.9826407876881</v>
      </c>
      <c r="NX16" s="53">
        <f t="shared" si="767"/>
        <v>-7245.1014792957785</v>
      </c>
      <c r="NY16" s="53">
        <f t="shared" si="768"/>
        <v>-5054.8940779258473</v>
      </c>
      <c r="NZ16" s="53">
        <f t="shared" si="769"/>
        <v>-5697.2827050163141</v>
      </c>
      <c r="OA16" s="53">
        <f t="shared" si="770"/>
        <v>-12235.206726739165</v>
      </c>
      <c r="OB16" s="53">
        <f t="shared" si="771"/>
        <v>-7626.0177254500586</v>
      </c>
      <c r="OC16" s="53" t="e">
        <f t="shared" si="772"/>
        <v>#VALUE!</v>
      </c>
      <c r="OD16" s="53">
        <f t="shared" si="773"/>
        <v>-2603.937362445587</v>
      </c>
      <c r="OE16" s="53">
        <f t="shared" si="774"/>
        <v>-6143.2146730121995</v>
      </c>
      <c r="OF16" s="53">
        <f t="shared" si="775"/>
        <v>-8247.1755613360565</v>
      </c>
      <c r="OG16" s="53">
        <f t="shared" si="776"/>
        <v>-11875.033064996567</v>
      </c>
      <c r="OH16" s="53">
        <f t="shared" si="777"/>
        <v>-16903.85174383171</v>
      </c>
      <c r="OI16" s="53">
        <f t="shared" si="778"/>
        <v>-20767.645107705219</v>
      </c>
      <c r="OJ16" s="53">
        <f t="shared" si="779"/>
        <v>-23660.769015606889</v>
      </c>
      <c r="OK16" s="53">
        <f t="shared" si="780"/>
        <v>-31309.257471739227</v>
      </c>
      <c r="OL16" s="53">
        <f t="shared" si="781"/>
        <v>-36795.223916106537</v>
      </c>
      <c r="OM16" s="53">
        <f t="shared" si="782"/>
        <v>-41782.461562560973</v>
      </c>
      <c r="ON16" s="53">
        <f t="shared" si="783"/>
        <v>-46512.66806293292</v>
      </c>
      <c r="OO16" s="53">
        <f t="shared" si="784"/>
        <v>-51238.411031071759</v>
      </c>
      <c r="OP16" s="53">
        <f t="shared" si="785"/>
        <v>-54027.468175079608</v>
      </c>
      <c r="OQ16" s="53">
        <f t="shared" si="786"/>
        <v>-55516.767038616279</v>
      </c>
      <c r="OR16" s="53">
        <f t="shared" si="787"/>
        <v>-60805.524717121865</v>
      </c>
      <c r="OS16" s="53">
        <f t="shared" si="788"/>
        <v>-66070.555680229591</v>
      </c>
      <c r="OT16" s="53">
        <f t="shared" si="789"/>
        <v>-71053.310692670115</v>
      </c>
      <c r="OU16" s="53">
        <f t="shared" si="790"/>
        <v>-76009.361078302754</v>
      </c>
      <c r="OV16" s="53">
        <f t="shared" si="791"/>
        <v>-81372.145120820525</v>
      </c>
      <c r="OW16" s="53">
        <f t="shared" si="792"/>
        <v>-85149.373203761948</v>
      </c>
      <c r="OX16" s="53">
        <f t="shared" si="793"/>
        <v>-88026.413945956272</v>
      </c>
      <c r="OY16" s="53">
        <f t="shared" si="794"/>
        <v>-95841.343372061237</v>
      </c>
      <c r="OZ16" s="53">
        <f t="shared" si="795"/>
        <v>-102031.1799674904</v>
      </c>
      <c r="PA16" s="53">
        <f t="shared" si="796"/>
        <v>-108956.76489212134</v>
      </c>
      <c r="PB16" s="53">
        <f t="shared" si="797"/>
        <v>-116590.74753290902</v>
      </c>
      <c r="PC16" s="53">
        <f t="shared" si="798"/>
        <v>-123835.8490122048</v>
      </c>
      <c r="PD16" s="53">
        <f t="shared" si="799"/>
        <v>-128890.74309013064</v>
      </c>
      <c r="PE16" s="53">
        <f t="shared" si="800"/>
        <v>-134588.02579514694</v>
      </c>
      <c r="PF16" s="53">
        <f t="shared" si="801"/>
        <v>-146823.23252188609</v>
      </c>
      <c r="PG16" s="53">
        <f t="shared" si="802"/>
        <v>-154449.25024733614</v>
      </c>
      <c r="PH16" s="53" t="e">
        <f t="shared" si="803"/>
        <v>#VALUE!</v>
      </c>
      <c r="PI16" s="111">
        <f t="shared" si="1098"/>
        <v>0</v>
      </c>
      <c r="PJ16" s="111">
        <f t="shared" si="1098"/>
        <v>0</v>
      </c>
      <c r="PK16" s="111">
        <f t="shared" si="1098"/>
        <v>0</v>
      </c>
      <c r="PL16" s="111">
        <f t="shared" si="1098"/>
        <v>0</v>
      </c>
      <c r="PM16" s="111">
        <f t="shared" si="1098"/>
        <v>0</v>
      </c>
      <c r="PN16" s="111">
        <f t="shared" si="1098"/>
        <v>0</v>
      </c>
      <c r="PO16" s="111">
        <f t="shared" si="1098"/>
        <v>0</v>
      </c>
      <c r="PP16" s="111">
        <f t="shared" si="1098"/>
        <v>0</v>
      </c>
      <c r="PQ16" s="111">
        <f t="shared" si="1098"/>
        <v>0</v>
      </c>
      <c r="PR16" s="111">
        <f t="shared" si="1098"/>
        <v>0</v>
      </c>
      <c r="PS16" s="111">
        <f t="shared" si="1099"/>
        <v>0</v>
      </c>
      <c r="PT16" s="111">
        <f t="shared" si="1099"/>
        <v>0</v>
      </c>
      <c r="PU16" s="111">
        <f t="shared" si="1099"/>
        <v>0</v>
      </c>
      <c r="PV16" s="111">
        <f t="shared" si="1099"/>
        <v>0</v>
      </c>
      <c r="PW16" s="111">
        <f t="shared" si="1099"/>
        <v>0</v>
      </c>
      <c r="PX16" s="111">
        <f t="shared" si="1099"/>
        <v>0</v>
      </c>
      <c r="PY16" s="111">
        <f t="shared" si="1099"/>
        <v>0</v>
      </c>
      <c r="PZ16" s="111">
        <f t="shared" si="1099"/>
        <v>0</v>
      </c>
      <c r="QA16" s="111">
        <f t="shared" si="1099"/>
        <v>0</v>
      </c>
      <c r="QB16" s="111">
        <f t="shared" si="1099"/>
        <v>0</v>
      </c>
      <c r="QC16" s="111">
        <f t="shared" si="1100"/>
        <v>0</v>
      </c>
      <c r="QD16" s="111">
        <f t="shared" si="1100"/>
        <v>0</v>
      </c>
      <c r="QE16" s="111">
        <f t="shared" si="1100"/>
        <v>0</v>
      </c>
      <c r="QF16" s="111">
        <f t="shared" si="1100"/>
        <v>0</v>
      </c>
      <c r="QG16" s="111">
        <f t="shared" si="1100"/>
        <v>0</v>
      </c>
      <c r="QH16" s="111">
        <f t="shared" si="1100"/>
        <v>0</v>
      </c>
      <c r="QI16" s="111">
        <f t="shared" si="1100"/>
        <v>0</v>
      </c>
      <c r="QJ16" s="111">
        <f t="shared" si="1100"/>
        <v>0</v>
      </c>
      <c r="QK16" s="111">
        <f t="shared" si="1100"/>
        <v>0</v>
      </c>
      <c r="QL16" s="111">
        <f t="shared" si="1100"/>
        <v>0</v>
      </c>
      <c r="QM16" s="111" t="e">
        <f t="shared" si="1101"/>
        <v>#VALUE!</v>
      </c>
      <c r="QN16" s="54">
        <f t="shared" si="808"/>
        <v>0</v>
      </c>
      <c r="QO16" s="53">
        <f t="shared" si="809"/>
        <v>0</v>
      </c>
      <c r="QP16" s="53">
        <f t="shared" si="810"/>
        <v>0</v>
      </c>
      <c r="QQ16" s="53">
        <f t="shared" si="811"/>
        <v>0</v>
      </c>
      <c r="QR16" s="53">
        <f t="shared" si="812"/>
        <v>0</v>
      </c>
      <c r="QS16" s="53">
        <f t="shared" si="813"/>
        <v>0</v>
      </c>
      <c r="QT16" s="53">
        <f t="shared" si="814"/>
        <v>0</v>
      </c>
      <c r="QU16" s="53">
        <f t="shared" si="815"/>
        <v>0</v>
      </c>
      <c r="QV16" s="53">
        <f t="shared" si="816"/>
        <v>0</v>
      </c>
      <c r="QW16" s="53">
        <f t="shared" si="817"/>
        <v>0</v>
      </c>
      <c r="QX16" s="53">
        <f t="shared" si="818"/>
        <v>0</v>
      </c>
      <c r="QY16" s="53">
        <f t="shared" si="819"/>
        <v>0</v>
      </c>
      <c r="QZ16" s="53">
        <f t="shared" si="820"/>
        <v>0</v>
      </c>
      <c r="RA16" s="53">
        <f t="shared" si="821"/>
        <v>0</v>
      </c>
      <c r="RB16" s="53">
        <f t="shared" si="822"/>
        <v>0</v>
      </c>
      <c r="RC16" s="53">
        <f t="shared" si="823"/>
        <v>0</v>
      </c>
      <c r="RD16" s="53">
        <f t="shared" si="824"/>
        <v>0</v>
      </c>
      <c r="RE16" s="53">
        <f t="shared" si="825"/>
        <v>0</v>
      </c>
      <c r="RF16" s="53">
        <f t="shared" si="826"/>
        <v>0</v>
      </c>
      <c r="RG16" s="53">
        <f t="shared" si="827"/>
        <v>0</v>
      </c>
      <c r="RH16" s="53">
        <f t="shared" si="828"/>
        <v>0</v>
      </c>
      <c r="RI16" s="53">
        <f t="shared" si="829"/>
        <v>0</v>
      </c>
      <c r="RJ16" s="53">
        <f t="shared" si="830"/>
        <v>0</v>
      </c>
      <c r="RK16" s="53">
        <f t="shared" si="831"/>
        <v>0</v>
      </c>
      <c r="RL16" s="53">
        <f t="shared" si="832"/>
        <v>0</v>
      </c>
      <c r="RM16" s="53">
        <f t="shared" si="833"/>
        <v>0</v>
      </c>
      <c r="RN16" s="53">
        <f t="shared" si="834"/>
        <v>0</v>
      </c>
      <c r="RO16" s="53">
        <f t="shared" si="835"/>
        <v>0</v>
      </c>
      <c r="RP16" s="53">
        <f t="shared" si="836"/>
        <v>0</v>
      </c>
      <c r="RQ16" s="53">
        <f t="shared" si="837"/>
        <v>0</v>
      </c>
      <c r="RR16" s="53" t="e">
        <f t="shared" si="838"/>
        <v>#VALUE!</v>
      </c>
      <c r="RS16" s="111">
        <f t="shared" si="839"/>
        <v>-1308.2076365270295</v>
      </c>
      <c r="RT16" s="111">
        <f t="shared" si="840"/>
        <v>-2476.4319656435791</v>
      </c>
      <c r="RU16" s="111">
        <f t="shared" si="841"/>
        <v>-3334.1478674132468</v>
      </c>
      <c r="RV16" s="111">
        <f t="shared" si="842"/>
        <v>-4255.4925452785865</v>
      </c>
      <c r="RW16" s="111">
        <f t="shared" si="843"/>
        <v>-5297.3077058850668</v>
      </c>
      <c r="RX16" s="111">
        <f t="shared" si="844"/>
        <v>-6525.7672763721866</v>
      </c>
      <c r="RY16" s="111">
        <f t="shared" si="845"/>
        <v>-7737.2591732337942</v>
      </c>
      <c r="RZ16" s="111">
        <f t="shared" si="846"/>
        <v>-8936.0253148762677</v>
      </c>
      <c r="SA16" s="111">
        <f t="shared" si="847"/>
        <v>-10162.788118000837</v>
      </c>
      <c r="SB16" s="111">
        <f t="shared" si="848"/>
        <v>-11371.734863818618</v>
      </c>
      <c r="SC16" s="111">
        <f t="shared" si="849"/>
        <v>-12481.420718927149</v>
      </c>
      <c r="SD16" s="111">
        <f t="shared" si="850"/>
        <v>-13451.1232666252</v>
      </c>
      <c r="SE16" s="111">
        <f t="shared" si="851"/>
        <v>-14572.686493271591</v>
      </c>
      <c r="SF16" s="111">
        <f t="shared" si="852"/>
        <v>-15401.557349877887</v>
      </c>
      <c r="SG16" s="111">
        <f t="shared" si="853"/>
        <v>-16640.197524540315</v>
      </c>
      <c r="SH16" s="111">
        <f t="shared" si="854"/>
        <v>-17972.159904143064</v>
      </c>
      <c r="SI16" s="111">
        <f t="shared" si="855"/>
        <v>-19204.861393036561</v>
      </c>
      <c r="SJ16" s="111">
        <f t="shared" si="856"/>
        <v>-20474.891763906187</v>
      </c>
      <c r="SK16" s="111">
        <f t="shared" si="857"/>
        <v>-21731.347995875403</v>
      </c>
      <c r="SL16" s="111">
        <f t="shared" si="858"/>
        <v>-22997.13644833865</v>
      </c>
      <c r="SM16" s="111">
        <f t="shared" si="859"/>
        <v>-24356.247105742219</v>
      </c>
      <c r="SN16" s="111">
        <f t="shared" si="860"/>
        <v>-25804.438049679728</v>
      </c>
      <c r="SO16" s="111">
        <f t="shared" si="861"/>
        <v>-27295.896561362293</v>
      </c>
      <c r="SP16" s="111">
        <f t="shared" si="862"/>
        <v>-28875.586975897528</v>
      </c>
      <c r="SQ16" s="111">
        <f t="shared" si="863"/>
        <v>-30440.0064841698</v>
      </c>
      <c r="SR16" s="111">
        <f t="shared" si="864"/>
        <v>-31948.432669477879</v>
      </c>
      <c r="SS16" s="111">
        <f t="shared" si="865"/>
        <v>-33632.474276810019</v>
      </c>
      <c r="ST16" s="111">
        <f t="shared" si="866"/>
        <v>-35369.964056062519</v>
      </c>
      <c r="SU16" s="111">
        <f t="shared" si="867"/>
        <v>-37006.496177243222</v>
      </c>
      <c r="SV16" s="111">
        <f t="shared" si="868"/>
        <v>-38457.232272224559</v>
      </c>
      <c r="SW16" s="111" t="e">
        <f t="shared" si="869"/>
        <v>#VALUE!</v>
      </c>
      <c r="SX16" s="111">
        <f t="shared" si="870"/>
        <v>3980.9980324740391</v>
      </c>
      <c r="SY16" s="111">
        <f t="shared" si="871"/>
        <v>8749.9851631633355</v>
      </c>
      <c r="SZ16" s="111">
        <f t="shared" si="872"/>
        <v>11756.804895455265</v>
      </c>
      <c r="TA16" s="111">
        <f t="shared" si="873"/>
        <v>16354.498902131922</v>
      </c>
      <c r="TB16" s="111">
        <f t="shared" si="874"/>
        <v>22479.965118447573</v>
      </c>
      <c r="TC16" s="111">
        <f t="shared" si="875"/>
        <v>27636.873819675944</v>
      </c>
      <c r="TD16" s="111">
        <f t="shared" si="876"/>
        <v>31805.252355852987</v>
      </c>
      <c r="TE16" s="111">
        <f t="shared" si="877"/>
        <v>40715.599908451084</v>
      </c>
      <c r="TF16" s="111">
        <f t="shared" si="878"/>
        <v>47492.895619265306</v>
      </c>
      <c r="TG16" s="111">
        <f t="shared" si="879"/>
        <v>53752.708787633193</v>
      </c>
      <c r="TH16" s="111">
        <f t="shared" si="880"/>
        <v>59651.005661803596</v>
      </c>
      <c r="TI16" s="111">
        <f t="shared" si="881"/>
        <v>65397.488153835126</v>
      </c>
      <c r="TJ16" s="111">
        <f t="shared" si="882"/>
        <v>69367.138167997065</v>
      </c>
      <c r="TK16" s="111">
        <f t="shared" si="883"/>
        <v>71728.932670066686</v>
      </c>
      <c r="TL16" s="111">
        <f t="shared" si="884"/>
        <v>78321.522111374827</v>
      </c>
      <c r="TM16" s="111">
        <f t="shared" si="885"/>
        <v>84988.618737222278</v>
      </c>
      <c r="TN16" s="111">
        <f t="shared" si="886"/>
        <v>91268.954264287546</v>
      </c>
      <c r="TO16" s="111">
        <f t="shared" si="887"/>
        <v>97561.878724519789</v>
      </c>
      <c r="TP16" s="111">
        <f t="shared" si="888"/>
        <v>104247.24827437356</v>
      </c>
      <c r="TQ16" s="111">
        <f t="shared" si="889"/>
        <v>109356.88525464472</v>
      </c>
      <c r="TR16" s="111">
        <f t="shared" si="890"/>
        <v>113664.56879410596</v>
      </c>
      <c r="TS16" s="111">
        <f t="shared" si="891"/>
        <v>123003.90974014513</v>
      </c>
      <c r="TT16" s="111">
        <f t="shared" si="892"/>
        <v>130763.70266366123</v>
      </c>
      <c r="TU16" s="111">
        <f t="shared" si="893"/>
        <v>139352.11960359238</v>
      </c>
      <c r="TV16" s="111">
        <f t="shared" si="894"/>
        <v>148632.85962150877</v>
      </c>
      <c r="TW16" s="111">
        <f t="shared" si="895"/>
        <v>157465.77813797098</v>
      </c>
      <c r="TX16" s="111">
        <f t="shared" si="896"/>
        <v>164293.34759203592</v>
      </c>
      <c r="TY16" s="111">
        <f t="shared" si="897"/>
        <v>171819.5669067917</v>
      </c>
      <c r="TZ16" s="111">
        <f t="shared" si="898"/>
        <v>185777.4390242474</v>
      </c>
      <c r="UA16" s="111">
        <f t="shared" si="899"/>
        <v>194930.5473759936</v>
      </c>
      <c r="UB16" s="111">
        <f t="shared" si="900"/>
        <v>194930.5473759936</v>
      </c>
      <c r="UC16" s="112">
        <f t="shared" si="901"/>
        <v>137.70606700284523</v>
      </c>
      <c r="UD16" s="112">
        <f t="shared" si="902"/>
        <v>260.6770490151136</v>
      </c>
      <c r="UE16" s="112">
        <f t="shared" si="903"/>
        <v>350.9629334119208</v>
      </c>
      <c r="UF16" s="112">
        <f t="shared" si="904"/>
        <v>447.94658371353557</v>
      </c>
      <c r="UG16" s="112">
        <f t="shared" si="905"/>
        <v>557.61133746158612</v>
      </c>
      <c r="UH16" s="112">
        <f t="shared" si="906"/>
        <v>686.92287119707248</v>
      </c>
      <c r="UI16" s="112">
        <f t="shared" si="907"/>
        <v>814.44833402461006</v>
      </c>
      <c r="UJ16" s="112">
        <f t="shared" si="908"/>
        <v>940.63424367118614</v>
      </c>
      <c r="UK16" s="112">
        <f t="shared" si="909"/>
        <v>1069.7671703158776</v>
      </c>
      <c r="UL16" s="112">
        <f t="shared" si="910"/>
        <v>1197.024722507223</v>
      </c>
      <c r="UM16" s="112">
        <f t="shared" si="911"/>
        <v>1313.8337598870685</v>
      </c>
      <c r="UN16" s="112">
        <f t="shared" si="912"/>
        <v>1415.907712276337</v>
      </c>
      <c r="UO16" s="112">
        <f t="shared" si="913"/>
        <v>1533.9669992917463</v>
      </c>
      <c r="UP16" s="112">
        <f t="shared" si="914"/>
        <v>1621.2165631450407</v>
      </c>
      <c r="UQ16" s="112">
        <f t="shared" si="915"/>
        <v>1751.5997394252959</v>
      </c>
      <c r="UR16" s="112">
        <f t="shared" si="916"/>
        <v>1891.8063056992696</v>
      </c>
      <c r="US16" s="112">
        <f t="shared" si="917"/>
        <v>2021.5643571617429</v>
      </c>
      <c r="UT16" s="112">
        <f t="shared" si="918"/>
        <v>2155.2517646217034</v>
      </c>
      <c r="UU16" s="112">
        <f t="shared" si="919"/>
        <v>2287.510315355305</v>
      </c>
      <c r="UV16" s="112">
        <f t="shared" si="920"/>
        <v>2420.7512050882788</v>
      </c>
      <c r="UW16" s="112">
        <f t="shared" si="921"/>
        <v>2563.8154848149702</v>
      </c>
      <c r="UX16" s="112">
        <f t="shared" si="922"/>
        <v>2716.2566368083922</v>
      </c>
      <c r="UY16" s="112">
        <f t="shared" si="923"/>
        <v>2873.2522696170836</v>
      </c>
      <c r="UZ16" s="112">
        <f t="shared" si="924"/>
        <v>3039.5354711471082</v>
      </c>
      <c r="VA16" s="112">
        <f t="shared" si="925"/>
        <v>3204.2112088599788</v>
      </c>
      <c r="VB16" s="112">
        <f t="shared" si="926"/>
        <v>3362.9929125766193</v>
      </c>
      <c r="VC16" s="112">
        <f t="shared" si="927"/>
        <v>3540.2604501905284</v>
      </c>
      <c r="VD16" s="112">
        <f t="shared" si="928"/>
        <v>3723.154111164476</v>
      </c>
      <c r="VE16" s="112">
        <f t="shared" si="929"/>
        <v>3895.4206502361289</v>
      </c>
      <c r="VF16" s="112">
        <f t="shared" si="930"/>
        <v>4048.1297128657434</v>
      </c>
      <c r="VG16" s="112">
        <f t="shared" si="931"/>
        <v>4048.1297128657434</v>
      </c>
      <c r="VH16" s="111">
        <f t="shared" si="932"/>
        <v>3980.9980324740391</v>
      </c>
      <c r="VI16" s="111">
        <f t="shared" si="933"/>
        <v>8749.9851631633355</v>
      </c>
      <c r="VJ16" s="111">
        <f t="shared" si="934"/>
        <v>11756.804895455265</v>
      </c>
      <c r="VK16" s="111">
        <f t="shared" si="935"/>
        <v>16354.498902131922</v>
      </c>
      <c r="VL16" s="111">
        <f t="shared" si="936"/>
        <v>22479.965118447573</v>
      </c>
      <c r="VM16" s="111">
        <f t="shared" si="937"/>
        <v>27636.873819675944</v>
      </c>
      <c r="VN16" s="111">
        <f t="shared" si="938"/>
        <v>31805.252355852987</v>
      </c>
      <c r="VO16" s="111">
        <f t="shared" si="939"/>
        <v>40715.599908451084</v>
      </c>
      <c r="VP16" s="111">
        <f t="shared" si="940"/>
        <v>47492.895619265306</v>
      </c>
      <c r="VQ16" s="111">
        <f t="shared" si="941"/>
        <v>53752.708787633193</v>
      </c>
      <c r="VR16" s="111">
        <f t="shared" si="942"/>
        <v>59651.005661803596</v>
      </c>
      <c r="VS16" s="111">
        <f t="shared" si="943"/>
        <v>65397.488153835126</v>
      </c>
      <c r="VT16" s="111">
        <f t="shared" si="944"/>
        <v>69367.138167997065</v>
      </c>
      <c r="VU16" s="111">
        <f t="shared" si="945"/>
        <v>71728.932670066686</v>
      </c>
      <c r="VV16" s="111">
        <f t="shared" si="946"/>
        <v>78321.522111374827</v>
      </c>
      <c r="VW16" s="111">
        <f t="shared" si="947"/>
        <v>84988.618737222278</v>
      </c>
      <c r="VX16" s="111">
        <f t="shared" si="948"/>
        <v>91268.954264287546</v>
      </c>
      <c r="VY16" s="111">
        <f t="shared" si="949"/>
        <v>97561.878724519789</v>
      </c>
      <c r="VZ16" s="111">
        <f t="shared" si="950"/>
        <v>104247.24827437356</v>
      </c>
      <c r="WA16" s="111">
        <f t="shared" si="951"/>
        <v>109356.88525464472</v>
      </c>
      <c r="WB16" s="111">
        <f t="shared" si="952"/>
        <v>113664.56879410596</v>
      </c>
      <c r="WC16" s="111">
        <f t="shared" si="953"/>
        <v>123003.90974014513</v>
      </c>
      <c r="WD16" s="111">
        <f t="shared" si="954"/>
        <v>130763.70266366123</v>
      </c>
      <c r="WE16" s="111">
        <f t="shared" si="955"/>
        <v>139352.11960359238</v>
      </c>
      <c r="WF16" s="111">
        <f t="shared" si="956"/>
        <v>148632.85962150877</v>
      </c>
      <c r="WG16" s="111">
        <f t="shared" si="957"/>
        <v>157465.77813797098</v>
      </c>
      <c r="WH16" s="111">
        <f t="shared" si="958"/>
        <v>164293.34759203592</v>
      </c>
      <c r="WI16" s="111">
        <f t="shared" si="959"/>
        <v>171819.5669067917</v>
      </c>
      <c r="WJ16" s="111">
        <f t="shared" si="960"/>
        <v>185777.4390242474</v>
      </c>
      <c r="WK16" s="111">
        <f t="shared" si="961"/>
        <v>194930.5473759936</v>
      </c>
      <c r="WL16" s="111" t="e">
        <f t="shared" si="962"/>
        <v>#VALUE!</v>
      </c>
      <c r="WM16" s="111">
        <f t="shared" si="963"/>
        <v>137.70606700284523</v>
      </c>
      <c r="WN16" s="111">
        <f t="shared" si="964"/>
        <v>260.6770490151136</v>
      </c>
      <c r="WO16" s="111">
        <f t="shared" si="965"/>
        <v>350.9629334119208</v>
      </c>
      <c r="WP16" s="111">
        <f t="shared" si="966"/>
        <v>447.94658371353557</v>
      </c>
      <c r="WQ16" s="111">
        <f t="shared" si="967"/>
        <v>557.61133746158612</v>
      </c>
      <c r="WR16" s="111">
        <f t="shared" si="968"/>
        <v>686.92287119707248</v>
      </c>
      <c r="WS16" s="111">
        <f t="shared" si="969"/>
        <v>814.44833402461006</v>
      </c>
      <c r="WT16" s="111">
        <f t="shared" si="970"/>
        <v>940.63424367118614</v>
      </c>
      <c r="WU16" s="111">
        <f t="shared" si="971"/>
        <v>1069.7671703158776</v>
      </c>
      <c r="WV16" s="111">
        <f t="shared" si="972"/>
        <v>1197.024722507223</v>
      </c>
      <c r="WW16" s="111">
        <f t="shared" si="973"/>
        <v>1313.8337598870685</v>
      </c>
      <c r="WX16" s="111">
        <f t="shared" si="974"/>
        <v>1415.907712276337</v>
      </c>
      <c r="WY16" s="111">
        <f t="shared" si="975"/>
        <v>1533.9669992917463</v>
      </c>
      <c r="WZ16" s="111">
        <f t="shared" si="976"/>
        <v>1621.2165631450407</v>
      </c>
      <c r="XA16" s="111">
        <f t="shared" si="977"/>
        <v>1751.5997394252959</v>
      </c>
      <c r="XB16" s="111">
        <f t="shared" si="978"/>
        <v>1891.8063056992696</v>
      </c>
      <c r="XC16" s="111">
        <f t="shared" si="979"/>
        <v>2021.5643571617429</v>
      </c>
      <c r="XD16" s="111">
        <f t="shared" si="980"/>
        <v>2155.2517646217034</v>
      </c>
      <c r="XE16" s="111">
        <f t="shared" si="981"/>
        <v>2287.510315355305</v>
      </c>
      <c r="XF16" s="111">
        <f t="shared" si="982"/>
        <v>2420.7512050882788</v>
      </c>
      <c r="XG16" s="111">
        <f t="shared" si="983"/>
        <v>2563.8154848149702</v>
      </c>
      <c r="XH16" s="111">
        <f t="shared" si="984"/>
        <v>2716.2566368083922</v>
      </c>
      <c r="XI16" s="111">
        <f t="shared" si="985"/>
        <v>2873.2522696170836</v>
      </c>
      <c r="XJ16" s="111">
        <f t="shared" si="986"/>
        <v>3039.5354711471082</v>
      </c>
      <c r="XK16" s="111">
        <f t="shared" si="987"/>
        <v>3204.2112088599788</v>
      </c>
      <c r="XL16" s="111">
        <f t="shared" si="988"/>
        <v>3362.9929125766193</v>
      </c>
      <c r="XM16" s="111">
        <f t="shared" si="989"/>
        <v>3540.2604501905284</v>
      </c>
      <c r="XN16" s="111">
        <f t="shared" si="990"/>
        <v>3723.154111164476</v>
      </c>
      <c r="XO16" s="111">
        <f t="shared" si="991"/>
        <v>3895.4206502361289</v>
      </c>
      <c r="XP16" s="111">
        <f t="shared" si="992"/>
        <v>4048.1297128657434</v>
      </c>
      <c r="XQ16" s="111" t="e">
        <f t="shared" si="993"/>
        <v>#VALUE!</v>
      </c>
      <c r="XR16" s="111">
        <f t="shared" si="994"/>
        <v>0</v>
      </c>
      <c r="XS16" s="111">
        <f t="shared" si="995"/>
        <v>0</v>
      </c>
      <c r="XT16" s="111">
        <f t="shared" si="996"/>
        <v>0</v>
      </c>
      <c r="XU16" s="111">
        <f t="shared" si="997"/>
        <v>0</v>
      </c>
      <c r="XV16" s="111">
        <f t="shared" si="998"/>
        <v>0</v>
      </c>
      <c r="XW16" s="111">
        <f t="shared" si="999"/>
        <v>0</v>
      </c>
      <c r="XX16" s="111">
        <f t="shared" si="1000"/>
        <v>0</v>
      </c>
      <c r="XY16" s="111">
        <f t="shared" si="1001"/>
        <v>0</v>
      </c>
      <c r="XZ16" s="111">
        <f t="shared" si="1002"/>
        <v>0</v>
      </c>
      <c r="YA16" s="111">
        <f t="shared" si="1003"/>
        <v>0</v>
      </c>
      <c r="YB16" s="111">
        <f t="shared" si="1004"/>
        <v>0</v>
      </c>
      <c r="YC16" s="111">
        <f t="shared" si="1005"/>
        <v>0</v>
      </c>
      <c r="YD16" s="111">
        <f t="shared" si="1006"/>
        <v>0</v>
      </c>
      <c r="YE16" s="111">
        <f t="shared" si="1007"/>
        <v>0</v>
      </c>
      <c r="YF16" s="111">
        <f t="shared" si="1008"/>
        <v>0</v>
      </c>
      <c r="YG16" s="111">
        <f t="shared" si="1009"/>
        <v>0</v>
      </c>
      <c r="YH16" s="111">
        <f t="shared" si="1010"/>
        <v>0</v>
      </c>
      <c r="YI16" s="111">
        <f t="shared" si="1011"/>
        <v>0</v>
      </c>
      <c r="YJ16" s="111">
        <f t="shared" si="1012"/>
        <v>0</v>
      </c>
      <c r="YK16" s="111">
        <f t="shared" si="1013"/>
        <v>0</v>
      </c>
      <c r="YL16" s="111">
        <f t="shared" si="1014"/>
        <v>0</v>
      </c>
      <c r="YM16" s="111">
        <f t="shared" si="1015"/>
        <v>0</v>
      </c>
      <c r="YN16" s="111">
        <f t="shared" si="1016"/>
        <v>0</v>
      </c>
      <c r="YO16" s="111">
        <f t="shared" si="1017"/>
        <v>0</v>
      </c>
      <c r="YP16" s="111">
        <f t="shared" si="1018"/>
        <v>0</v>
      </c>
      <c r="YQ16" s="111">
        <f t="shared" si="1019"/>
        <v>0</v>
      </c>
      <c r="YR16" s="111">
        <f t="shared" si="1020"/>
        <v>0</v>
      </c>
      <c r="YS16" s="111">
        <f t="shared" si="1021"/>
        <v>0</v>
      </c>
      <c r="YT16" s="111">
        <f t="shared" si="1022"/>
        <v>0</v>
      </c>
      <c r="YU16" s="111">
        <f t="shared" si="1023"/>
        <v>0</v>
      </c>
      <c r="YV16" s="111" t="e">
        <f t="shared" si="1024"/>
        <v>#VALUE!</v>
      </c>
      <c r="YW16" s="111">
        <f t="shared" si="1025"/>
        <v>137.70606700284523</v>
      </c>
      <c r="YX16" s="111">
        <f t="shared" si="1026"/>
        <v>260.6770490151136</v>
      </c>
      <c r="YY16" s="111">
        <f t="shared" si="1027"/>
        <v>350.9629334119208</v>
      </c>
      <c r="YZ16" s="111">
        <f t="shared" si="1028"/>
        <v>447.94658371353557</v>
      </c>
      <c r="ZA16" s="111">
        <f t="shared" si="1029"/>
        <v>557.61133746158612</v>
      </c>
      <c r="ZB16" s="111">
        <f t="shared" si="1030"/>
        <v>686.92287119707248</v>
      </c>
      <c r="ZC16" s="111">
        <f t="shared" si="1031"/>
        <v>814.44833402461006</v>
      </c>
      <c r="ZD16" s="111">
        <f t="shared" si="1032"/>
        <v>940.63424367118614</v>
      </c>
      <c r="ZE16" s="111">
        <f t="shared" si="1033"/>
        <v>1069.7671703158776</v>
      </c>
      <c r="ZF16" s="111">
        <f t="shared" si="1034"/>
        <v>1197.024722507223</v>
      </c>
      <c r="ZG16" s="111">
        <f t="shared" si="1035"/>
        <v>1313.8337598870685</v>
      </c>
      <c r="ZH16" s="111">
        <f t="shared" si="1036"/>
        <v>1415.907712276337</v>
      </c>
      <c r="ZI16" s="111">
        <f t="shared" si="1037"/>
        <v>1533.9669992917463</v>
      </c>
      <c r="ZJ16" s="111">
        <f t="shared" si="1038"/>
        <v>1621.2165631450407</v>
      </c>
      <c r="ZK16" s="111">
        <f t="shared" si="1039"/>
        <v>1751.5997394252959</v>
      </c>
      <c r="ZL16" s="111">
        <f t="shared" si="1040"/>
        <v>1891.8063056992696</v>
      </c>
      <c r="ZM16" s="111">
        <f t="shared" si="1041"/>
        <v>2021.5643571617429</v>
      </c>
      <c r="ZN16" s="111">
        <f t="shared" si="1042"/>
        <v>2155.2517646217034</v>
      </c>
      <c r="ZO16" s="111">
        <f t="shared" si="1043"/>
        <v>2287.510315355305</v>
      </c>
      <c r="ZP16" s="111">
        <f t="shared" si="1044"/>
        <v>2420.7512050882788</v>
      </c>
      <c r="ZQ16" s="111">
        <f t="shared" si="1045"/>
        <v>2563.8154848149702</v>
      </c>
      <c r="ZR16" s="111">
        <f t="shared" si="1046"/>
        <v>2716.2566368083922</v>
      </c>
      <c r="ZS16" s="111">
        <f t="shared" si="1047"/>
        <v>2873.2522696170836</v>
      </c>
      <c r="ZT16" s="111">
        <f t="shared" si="1048"/>
        <v>3039.5354711471082</v>
      </c>
      <c r="ZU16" s="111">
        <f t="shared" si="1049"/>
        <v>3204.2112088599788</v>
      </c>
      <c r="ZV16" s="111">
        <f t="shared" si="1050"/>
        <v>3362.9929125766193</v>
      </c>
      <c r="ZW16" s="111">
        <f t="shared" si="1051"/>
        <v>3540.2604501905284</v>
      </c>
      <c r="ZX16" s="111">
        <f t="shared" si="1052"/>
        <v>3723.154111164476</v>
      </c>
      <c r="ZY16" s="111">
        <f t="shared" si="1053"/>
        <v>3895.4206502361289</v>
      </c>
      <c r="ZZ16" s="111">
        <f t="shared" si="1054"/>
        <v>4048.1297128657434</v>
      </c>
      <c r="AAA16" s="111" t="e">
        <f t="shared" si="1055"/>
        <v>#VALUE!</v>
      </c>
      <c r="AAB16" s="111">
        <f t="shared" si="1056"/>
        <v>-1308.2076365270295</v>
      </c>
      <c r="AAC16" s="111">
        <f t="shared" si="1057"/>
        <v>-1168.2243291165496</v>
      </c>
      <c r="AAD16" s="111">
        <f t="shared" si="1058"/>
        <v>-857.71590176966765</v>
      </c>
      <c r="AAE16" s="111">
        <f t="shared" si="1059"/>
        <v>-921.34467786533969</v>
      </c>
      <c r="AAF16" s="111">
        <f t="shared" si="1060"/>
        <v>-1041.8151606064803</v>
      </c>
      <c r="AAG16" s="111">
        <f t="shared" si="1061"/>
        <v>-1228.4595704871199</v>
      </c>
      <c r="AAH16" s="111">
        <f t="shared" si="1062"/>
        <v>-1211.4918968616075</v>
      </c>
      <c r="AAI16" s="111">
        <f t="shared" si="1063"/>
        <v>-1198.7661416424735</v>
      </c>
      <c r="AAJ16" s="111">
        <f t="shared" si="1064"/>
        <v>-1226.7628031245695</v>
      </c>
      <c r="AAK16" s="111">
        <f t="shared" si="1065"/>
        <v>-1208.9467458177805</v>
      </c>
      <c r="AAL16" s="111">
        <f t="shared" si="1066"/>
        <v>-1109.6858551085315</v>
      </c>
      <c r="AAM16" s="111">
        <f t="shared" si="1067"/>
        <v>-969.70254769805069</v>
      </c>
      <c r="AAN16" s="111">
        <f t="shared" si="1068"/>
        <v>-1121.5632266463908</v>
      </c>
      <c r="AAO16" s="111">
        <f t="shared" si="1069"/>
        <v>-828.870856606296</v>
      </c>
      <c r="AAP16" s="111">
        <f t="shared" si="1070"/>
        <v>-1238.6401746624288</v>
      </c>
      <c r="AAQ16" s="111">
        <f t="shared" si="1071"/>
        <v>-1331.9623796027481</v>
      </c>
      <c r="AAR16" s="111">
        <f t="shared" si="1072"/>
        <v>-1232.7014888934973</v>
      </c>
      <c r="AAS16" s="111">
        <f t="shared" si="1073"/>
        <v>-1270.0303708696265</v>
      </c>
      <c r="AAT16" s="111">
        <f t="shared" si="1074"/>
        <v>-1256.4562319692159</v>
      </c>
      <c r="AAU16" s="111">
        <f t="shared" si="1075"/>
        <v>-1265.7884524632464</v>
      </c>
      <c r="AAV16" s="111">
        <f t="shared" si="1076"/>
        <v>-1359.1106574035693</v>
      </c>
      <c r="AAW16" s="111">
        <f t="shared" si="1077"/>
        <v>-1448.1909439375086</v>
      </c>
      <c r="AAX16" s="111">
        <f t="shared" si="1078"/>
        <v>-1491.4585116825656</v>
      </c>
      <c r="AAY16" s="111">
        <f t="shared" si="1079"/>
        <v>-1579.6904145352346</v>
      </c>
      <c r="AAZ16" s="111">
        <f t="shared" si="1080"/>
        <v>-1564.4195082722727</v>
      </c>
      <c r="ABA16" s="111">
        <f t="shared" si="1081"/>
        <v>-1508.4261853080789</v>
      </c>
      <c r="ABB16" s="111">
        <f t="shared" si="1082"/>
        <v>-1684.0416073321394</v>
      </c>
      <c r="ABC16" s="111">
        <f t="shared" si="1083"/>
        <v>-1737.4897792525007</v>
      </c>
      <c r="ABD16" s="111">
        <f t="shared" si="1084"/>
        <v>-1636.5321211807022</v>
      </c>
      <c r="ABE16" s="111">
        <f t="shared" si="1085"/>
        <v>-1450.7360949813374</v>
      </c>
      <c r="ABF16" s="111" t="e">
        <f t="shared" si="1086"/>
        <v>#VALUE!</v>
      </c>
    </row>
    <row r="17" spans="1:734" ht="55.5" hidden="1" customHeight="1">
      <c r="A17" s="92">
        <v>14</v>
      </c>
      <c r="B17" s="59" t="s">
        <v>21</v>
      </c>
      <c r="C17" s="100" t="s">
        <v>23</v>
      </c>
      <c r="D17" s="101" t="s">
        <v>114</v>
      </c>
      <c r="E17" s="59">
        <v>3128030364</v>
      </c>
      <c r="F17" s="46" t="s">
        <v>21</v>
      </c>
      <c r="G17" s="47">
        <v>0.9</v>
      </c>
      <c r="H17" s="48">
        <v>1970.6</v>
      </c>
      <c r="I17" s="48">
        <v>21.5</v>
      </c>
      <c r="J17" s="49">
        <v>-1.5</v>
      </c>
      <c r="K17" s="50">
        <v>30</v>
      </c>
      <c r="L17" s="49">
        <v>14.79</v>
      </c>
      <c r="M17" s="49">
        <v>58.4</v>
      </c>
      <c r="N17" s="49">
        <v>28.08</v>
      </c>
      <c r="O17" s="49">
        <f t="shared" si="550"/>
        <v>0.49299999999999999</v>
      </c>
      <c r="P17" s="49">
        <f t="shared" si="551"/>
        <v>1.9466666666666665</v>
      </c>
      <c r="Q17" s="49">
        <f t="shared" si="552"/>
        <v>0.93599999999999994</v>
      </c>
      <c r="R17" s="51">
        <v>30</v>
      </c>
      <c r="S17" s="52">
        <f t="shared" si="553"/>
        <v>14.79</v>
      </c>
      <c r="T17" s="52">
        <f t="shared" si="554"/>
        <v>58.4</v>
      </c>
      <c r="U17" s="52">
        <f t="shared" si="555"/>
        <v>28.08</v>
      </c>
      <c r="V17" s="130">
        <f>$O17*($I17-(метеостанция!B$14))/($I17-$J17)</f>
        <v>0.44048478260869567</v>
      </c>
      <c r="W17" s="130">
        <f>$O17*($I17-(метеостанция!C$14))/($I17-$J17)</f>
        <v>0.45843641304347826</v>
      </c>
      <c r="X17" s="130">
        <f>$O17*($I17-(метеостанция!D$14))/($I17-$J17)</f>
        <v>0.34885108695652173</v>
      </c>
      <c r="Y17" s="130">
        <f>$O17*($I17-(метеостанция!E$14))/($I17-$J17)</f>
        <v>0.37001793478260864</v>
      </c>
      <c r="Z17" s="130">
        <f>$O17*($I17-(метеостанция!F$14))/($I17-$J17)</f>
        <v>0.39573967391304343</v>
      </c>
      <c r="AA17" s="130">
        <f>$O17*($I17-(метеостанция!G$14))/($I17-$J17)</f>
        <v>0.40726086956521734</v>
      </c>
      <c r="AB17" s="130">
        <f>$O17*($I17-(метеостанция!H$14))/($I17-$J17)</f>
        <v>0.42735597826086957</v>
      </c>
      <c r="AC17" s="130">
        <f>$O17*($I17-(метеостанция!I$14))/($I17-$J17)</f>
        <v>0.41101195652173911</v>
      </c>
      <c r="AD17" s="130">
        <f>$O17*($I17-(метеостанция!J$14))/($I17-$J17)</f>
        <v>0.41235163043478268</v>
      </c>
      <c r="AE17" s="130">
        <f>$O17*($I17-(метеостанция!K$14))/($I17-$J17)</f>
        <v>0.42655217391304345</v>
      </c>
      <c r="AF17" s="130">
        <f>$O17*($I17-(метеостанция!L$14))/($I17-$J17)</f>
        <v>0.39681141304347828</v>
      </c>
      <c r="AG17" s="130">
        <f>$O17*($I17-(метеостанция!M$14))/($I17-$J17)</f>
        <v>0.35715706521739127</v>
      </c>
      <c r="AH17" s="130">
        <f>$O17*($I17-(метеостанция!N$14))/($I17-$J17)</f>
        <v>0.41637065217391306</v>
      </c>
      <c r="AI17" s="130">
        <f>$O17*($I17-(метеостанция!O$14))/($I17-$J17)</f>
        <v>0.31241195652173909</v>
      </c>
      <c r="AJ17" s="130">
        <f>$O17*($I17-(метеостанция!P$14))/($I17-$J17)</f>
        <v>0.42494456521739127</v>
      </c>
      <c r="AK17" s="130">
        <f>$O17*($I17-(метеостанция!Q$14))/($I17-$J17)</f>
        <v>0.44048478260869567</v>
      </c>
      <c r="AL17" s="130">
        <f>$O17*($I17-(метеостанция!R$14))/($I17-$J17)</f>
        <v>0.47344076086956516</v>
      </c>
      <c r="AM17" s="130">
        <f>$O17*($I17-(метеостанция!S$14))/($I17-$J17)</f>
        <v>0.46057989130434784</v>
      </c>
      <c r="AN17" s="130">
        <f>$O17*($I17-(метеостанция!T$14))/($I17-$J17)</f>
        <v>0.42869565217391303</v>
      </c>
      <c r="AO17" s="130">
        <f>$O17*($I17-(метеостанция!U$14))/($I17-$J17)</f>
        <v>0.42548043478260877</v>
      </c>
      <c r="AP17" s="130">
        <f>$O17*($I17-(метеостанция!V$14))/($I17-$J17)</f>
        <v>0.45790054347826087</v>
      </c>
      <c r="AQ17" s="130">
        <f>$O17*($I17-(метеостанция!W$14))/($I17-$J17)</f>
        <v>0.4857657608695653</v>
      </c>
      <c r="AR17" s="130">
        <f>$O17*($I17-(метеостанция!X$14))/($I17-$J17)</f>
        <v>0.51068369565217397</v>
      </c>
      <c r="AS17" s="130">
        <f>$O17*($I17-(метеостанция!Y$14))/($I17-$J17)</f>
        <v>0.54765869565217395</v>
      </c>
      <c r="AT17" s="130">
        <f>$O17*($I17-(метеостанция!Z$14))/($I17-$J17)</f>
        <v>0.53694130434782605</v>
      </c>
      <c r="AU17" s="130">
        <f>$O17*($I17-(метеостанция!AA$14))/($I17-$J17)</f>
        <v>0.55730434782608695</v>
      </c>
      <c r="AV17" s="130">
        <f>$O17*($I17-(метеостанция!AB$14))/($I17-$J17)</f>
        <v>0.58222228260869568</v>
      </c>
      <c r="AW17" s="130">
        <f>$O17*($I17-(метеостанция!AC$14))/($I17-$J17)</f>
        <v>0.61330271739130438</v>
      </c>
      <c r="AX17" s="130">
        <f>$O17*($I17-(метеостанция!AD$14))/($I17-$J17)</f>
        <v>0.56051956521739132</v>
      </c>
      <c r="AY17" s="130">
        <f>$O17*($I17-(метеостанция!AE$14))/($I17-$J17)</f>
        <v>0.50800434782608694</v>
      </c>
      <c r="AZ17" s="130"/>
      <c r="BA17" s="130">
        <f t="shared" si="556"/>
        <v>0.44048478260869567</v>
      </c>
      <c r="BB17" s="130">
        <f t="shared" ref="BB17:BB48" si="1103">SUM(BA17,W17)</f>
        <v>0.89892119565217388</v>
      </c>
      <c r="BC17" s="130">
        <f t="shared" ref="BC17:BC48" si="1104">SUM(BB17,X17)</f>
        <v>1.2477722826086957</v>
      </c>
      <c r="BD17" s="130">
        <f t="shared" ref="BD17:BD48" si="1105">SUM(BC17,Y17)</f>
        <v>1.6177902173913044</v>
      </c>
      <c r="BE17" s="130">
        <f t="shared" ref="BE17:BE48" si="1106">SUM(BD17,Z17)</f>
        <v>2.0135298913043478</v>
      </c>
      <c r="BF17" s="130">
        <f t="shared" ref="BF17:BF48" si="1107">SUM(BE17,AA17)</f>
        <v>2.4207907608695649</v>
      </c>
      <c r="BG17" s="130">
        <f t="shared" ref="BG17:BG48" si="1108">SUM(BF17,AB17)</f>
        <v>2.8481467391304345</v>
      </c>
      <c r="BH17" s="130">
        <f t="shared" ref="BH17:BH48" si="1109">SUM(BG17,AC17)</f>
        <v>3.2591586956521734</v>
      </c>
      <c r="BI17" s="130">
        <f t="shared" ref="BI17:BI48" si="1110">SUM(BH17,AD17)</f>
        <v>3.6715103260869562</v>
      </c>
      <c r="BJ17" s="130">
        <f t="shared" ref="BJ17:BJ48" si="1111">SUM(BI17,AE17)</f>
        <v>4.0980624999999993</v>
      </c>
      <c r="BK17" s="130">
        <f t="shared" ref="BK17:BK48" si="1112">SUM(BJ17,AF17)</f>
        <v>4.4948739130434774</v>
      </c>
      <c r="BL17" s="130">
        <f t="shared" ref="BL17:BL48" si="1113">SUM(BK17,AG17)</f>
        <v>4.8520309782608688</v>
      </c>
      <c r="BM17" s="130">
        <f t="shared" ref="BM17:BM48" si="1114">SUM(BL17,AH17)</f>
        <v>5.2684016304347816</v>
      </c>
      <c r="BN17" s="130">
        <f t="shared" ref="BN17:BN48" si="1115">SUM(BM17,AI17)</f>
        <v>5.5808135869565207</v>
      </c>
      <c r="BO17" s="130">
        <f t="shared" ref="BO17:BO48" si="1116">SUM(BN17,AJ17)</f>
        <v>6.0057581521739118</v>
      </c>
      <c r="BP17" s="130">
        <f t="shared" ref="BP17:BP48" si="1117">SUM(BO17,AK17)</f>
        <v>6.4462429347826076</v>
      </c>
      <c r="BQ17" s="130">
        <f t="shared" ref="BQ17:BQ48" si="1118">SUM(BP17,AL17)</f>
        <v>6.9196836956521723</v>
      </c>
      <c r="BR17" s="130">
        <f t="shared" ref="BR17:BR48" si="1119">SUM(BQ17,AM17)</f>
        <v>7.3802635869565201</v>
      </c>
      <c r="BS17" s="130">
        <f t="shared" ref="BS17:BS48" si="1120">SUM(BR17,AN17)</f>
        <v>7.8089592391304334</v>
      </c>
      <c r="BT17" s="130">
        <f t="shared" ref="BT17:BT48" si="1121">SUM(BS17,AO17)</f>
        <v>8.2344396739130428</v>
      </c>
      <c r="BU17" s="130">
        <f t="shared" ref="BU17:BU48" si="1122">SUM(BT17,AP17)</f>
        <v>8.6923402173913029</v>
      </c>
      <c r="BV17" s="130">
        <f t="shared" ref="BV17:BV48" si="1123">SUM(BU17,AQ17)</f>
        <v>9.1781059782608683</v>
      </c>
      <c r="BW17" s="130">
        <f t="shared" ref="BW17:BW48" si="1124">SUM(BV17,AR17)</f>
        <v>9.6887896739130426</v>
      </c>
      <c r="BX17" s="130">
        <f t="shared" ref="BX17:BX48" si="1125">SUM(BW17,AS17)</f>
        <v>10.236448369565217</v>
      </c>
      <c r="BY17" s="130">
        <f t="shared" ref="BY17:BY48" si="1126">SUM(BX17,AT17)</f>
        <v>10.773389673913043</v>
      </c>
      <c r="BZ17" s="130">
        <f t="shared" ref="BZ17:BZ48" si="1127">SUM(BY17,AU17)</f>
        <v>11.330694021739129</v>
      </c>
      <c r="CA17" s="130">
        <f t="shared" ref="CA17:CA48" si="1128">SUM(BZ17,AV17)</f>
        <v>11.912916304347824</v>
      </c>
      <c r="CB17" s="130">
        <f t="shared" ref="CB17:CB48" si="1129">SUM(CA17,AW17)</f>
        <v>12.526219021739129</v>
      </c>
      <c r="CC17" s="130">
        <f t="shared" ref="CC17:CC48" si="1130">SUM(CB17,AX17)</f>
        <v>13.086738586956521</v>
      </c>
      <c r="CD17" s="130">
        <f t="shared" ref="CD17:CD48" si="1131">SUM(CC17,AY17)</f>
        <v>13.594742934782609</v>
      </c>
      <c r="CE17" s="130">
        <f t="shared" ref="CE17:CE48" si="1132">SUM(CD17,AZ17)</f>
        <v>13.594742934782609</v>
      </c>
      <c r="CF17" s="130">
        <f t="shared" si="587"/>
        <v>868.0193126086956</v>
      </c>
      <c r="CG17" s="130">
        <f t="shared" si="588"/>
        <v>903.39479554347827</v>
      </c>
      <c r="CH17" s="130">
        <f t="shared" si="589"/>
        <v>687.44595195652164</v>
      </c>
      <c r="CI17" s="130">
        <f t="shared" si="590"/>
        <v>729.15734228260851</v>
      </c>
      <c r="CJ17" s="130">
        <f t="shared" si="591"/>
        <v>779.84460141304339</v>
      </c>
      <c r="CK17" s="130">
        <f t="shared" si="592"/>
        <v>802.54826956521731</v>
      </c>
      <c r="CL17" s="130">
        <f t="shared" si="593"/>
        <v>842.14769076086952</v>
      </c>
      <c r="CM17" s="130">
        <f t="shared" si="594"/>
        <v>809.94016152173901</v>
      </c>
      <c r="CN17" s="130">
        <f t="shared" si="595"/>
        <v>812.58012293478271</v>
      </c>
      <c r="CO17" s="130">
        <f t="shared" si="596"/>
        <v>840.56371391304344</v>
      </c>
      <c r="CP17" s="130">
        <f t="shared" si="597"/>
        <v>781.95657054347828</v>
      </c>
      <c r="CQ17" s="130">
        <f t="shared" si="598"/>
        <v>703.81371271739124</v>
      </c>
      <c r="CR17" s="130">
        <f t="shared" si="599"/>
        <v>820.50000717391299</v>
      </c>
      <c r="CS17" s="130">
        <f t="shared" si="600"/>
        <v>615.63900152173903</v>
      </c>
      <c r="CT17" s="130">
        <f t="shared" si="601"/>
        <v>837.39576021739117</v>
      </c>
      <c r="CU17" s="130">
        <f t="shared" si="602"/>
        <v>868.0193126086956</v>
      </c>
      <c r="CV17" s="130">
        <f t="shared" si="603"/>
        <v>932.96236336956508</v>
      </c>
      <c r="CW17" s="130">
        <f t="shared" si="604"/>
        <v>907.61873380434781</v>
      </c>
      <c r="CX17" s="130">
        <f t="shared" si="605"/>
        <v>844.78765217391299</v>
      </c>
      <c r="CY17" s="130">
        <f t="shared" si="606"/>
        <v>838.45174478260878</v>
      </c>
      <c r="CZ17" s="130">
        <f t="shared" si="607"/>
        <v>902.33881097826088</v>
      </c>
      <c r="DA17" s="130">
        <f t="shared" si="608"/>
        <v>957.25000836956531</v>
      </c>
      <c r="DB17" s="130">
        <f t="shared" si="609"/>
        <v>1006.353290652174</v>
      </c>
      <c r="DC17" s="130">
        <f t="shared" si="610"/>
        <v>1079.216225652174</v>
      </c>
      <c r="DD17" s="130">
        <f t="shared" si="611"/>
        <v>1058.096534347826</v>
      </c>
      <c r="DE17" s="130">
        <f t="shared" si="612"/>
        <v>1098.2239478260869</v>
      </c>
      <c r="DF17" s="130">
        <f t="shared" si="613"/>
        <v>1147.3272301086956</v>
      </c>
      <c r="DG17" s="130">
        <f t="shared" si="614"/>
        <v>1208.5743348913043</v>
      </c>
      <c r="DH17" s="130">
        <f t="shared" si="615"/>
        <v>1104.5598552173913</v>
      </c>
      <c r="DI17" s="130">
        <f t="shared" si="616"/>
        <v>1001.0733678260868</v>
      </c>
      <c r="DJ17" s="130">
        <f t="shared" si="617"/>
        <v>0</v>
      </c>
      <c r="DK17" s="110">
        <f t="shared" si="618"/>
        <v>868.0193126086956</v>
      </c>
      <c r="DL17" s="130">
        <f t="shared" si="619"/>
        <v>1771.4141081521739</v>
      </c>
      <c r="DM17" s="130">
        <f t="shared" si="620"/>
        <v>2458.8600601086955</v>
      </c>
      <c r="DN17" s="130">
        <f t="shared" si="621"/>
        <v>3188.0174023913041</v>
      </c>
      <c r="DO17" s="130">
        <f t="shared" si="622"/>
        <v>3967.8620038043473</v>
      </c>
      <c r="DP17" s="130">
        <f t="shared" si="623"/>
        <v>4770.4102733695645</v>
      </c>
      <c r="DQ17" s="130">
        <f t="shared" si="624"/>
        <v>5612.5579641304339</v>
      </c>
      <c r="DR17" s="130">
        <f t="shared" si="625"/>
        <v>6422.4981256521733</v>
      </c>
      <c r="DS17" s="130">
        <f t="shared" si="626"/>
        <v>7235.0782485869559</v>
      </c>
      <c r="DT17" s="130">
        <f t="shared" si="627"/>
        <v>8075.641962499999</v>
      </c>
      <c r="DU17" s="130">
        <f t="shared" si="628"/>
        <v>8857.5985330434778</v>
      </c>
      <c r="DV17" s="130">
        <f t="shared" si="629"/>
        <v>9561.4122457608682</v>
      </c>
      <c r="DW17" s="130">
        <f t="shared" si="630"/>
        <v>10381.912252934781</v>
      </c>
      <c r="DX17" s="130">
        <f t="shared" si="631"/>
        <v>10997.551254456519</v>
      </c>
      <c r="DY17" s="130">
        <f t="shared" si="632"/>
        <v>11834.94701467391</v>
      </c>
      <c r="DZ17" s="130">
        <f t="shared" si="633"/>
        <v>12702.966327282606</v>
      </c>
      <c r="EA17" s="130">
        <f t="shared" si="634"/>
        <v>13635.92869065217</v>
      </c>
      <c r="EB17" s="130">
        <f t="shared" si="635"/>
        <v>14543.547424456518</v>
      </c>
      <c r="EC17" s="130">
        <f t="shared" si="636"/>
        <v>15388.33507663043</v>
      </c>
      <c r="ED17" s="130">
        <f t="shared" si="637"/>
        <v>16226.786821413039</v>
      </c>
      <c r="EE17" s="130">
        <f t="shared" si="638"/>
        <v>17129.1256323913</v>
      </c>
      <c r="EF17" s="130">
        <f t="shared" si="639"/>
        <v>18086.375640760867</v>
      </c>
      <c r="EG17" s="130">
        <f t="shared" si="640"/>
        <v>19092.728931413039</v>
      </c>
      <c r="EH17" s="130">
        <f t="shared" si="641"/>
        <v>20171.945157065213</v>
      </c>
      <c r="EI17" s="130">
        <f t="shared" si="642"/>
        <v>21230.04169141304</v>
      </c>
      <c r="EJ17" s="130">
        <f t="shared" si="643"/>
        <v>22328.265639239125</v>
      </c>
      <c r="EK17" s="130">
        <f t="shared" si="644"/>
        <v>23475.59286934782</v>
      </c>
      <c r="EL17" s="130">
        <f t="shared" si="645"/>
        <v>24684.167204239126</v>
      </c>
      <c r="EM17" s="130">
        <f t="shared" si="646"/>
        <v>25788.727059456516</v>
      </c>
      <c r="EN17" s="130">
        <f t="shared" si="647"/>
        <v>26789.800427282604</v>
      </c>
      <c r="EO17" s="130">
        <f t="shared" si="648"/>
        <v>26789.800427282604</v>
      </c>
      <c r="EP17" s="130">
        <f t="shared" si="649"/>
        <v>781.21738134782606</v>
      </c>
      <c r="EQ17" s="130">
        <f t="shared" si="650"/>
        <v>813.05531598913046</v>
      </c>
      <c r="ER17" s="130">
        <f t="shared" si="651"/>
        <v>618.70135676086954</v>
      </c>
      <c r="ES17" s="130">
        <f t="shared" si="652"/>
        <v>656.24160805434769</v>
      </c>
      <c r="ET17" s="130">
        <f t="shared" si="653"/>
        <v>701.86014127173905</v>
      </c>
      <c r="EU17" s="130">
        <f t="shared" si="654"/>
        <v>722.29344260869561</v>
      </c>
      <c r="EV17" s="130">
        <f t="shared" si="655"/>
        <v>757.93292168478263</v>
      </c>
      <c r="EW17" s="130">
        <f t="shared" si="656"/>
        <v>728.9461453695651</v>
      </c>
      <c r="EX17" s="130">
        <f t="shared" si="657"/>
        <v>731.32211064130445</v>
      </c>
      <c r="EY17" s="130">
        <f t="shared" si="658"/>
        <v>756.50734252173913</v>
      </c>
      <c r="EZ17" s="130">
        <f t="shared" si="659"/>
        <v>703.76091348913042</v>
      </c>
      <c r="FA17" s="130">
        <f t="shared" si="660"/>
        <v>633.43234144565213</v>
      </c>
      <c r="FB17" s="130">
        <f t="shared" si="661"/>
        <v>738.45000645652169</v>
      </c>
      <c r="FC17" s="130">
        <f t="shared" si="662"/>
        <v>554.07510136956512</v>
      </c>
      <c r="FD17" s="130">
        <f t="shared" si="663"/>
        <v>753.65618419565203</v>
      </c>
      <c r="FE17" s="130">
        <f t="shared" si="664"/>
        <v>781.21738134782606</v>
      </c>
      <c r="FF17" s="130">
        <f t="shared" si="665"/>
        <v>839.66612703260864</v>
      </c>
      <c r="FG17" s="130">
        <f t="shared" si="666"/>
        <v>816.85686042391308</v>
      </c>
      <c r="FH17" s="130">
        <f t="shared" si="667"/>
        <v>760.30888695652175</v>
      </c>
      <c r="FI17" s="130">
        <f t="shared" si="668"/>
        <v>754.60657030434788</v>
      </c>
      <c r="FJ17" s="130">
        <f t="shared" si="669"/>
        <v>812.10492988043484</v>
      </c>
      <c r="FK17" s="130">
        <f t="shared" si="670"/>
        <v>861.52500753260881</v>
      </c>
      <c r="FL17" s="130">
        <f t="shared" si="671"/>
        <v>905.71796158695656</v>
      </c>
      <c r="FM17" s="130">
        <f t="shared" si="672"/>
        <v>971.29460308695661</v>
      </c>
      <c r="FN17" s="130">
        <f t="shared" si="673"/>
        <v>952.28688091304343</v>
      </c>
      <c r="FO17" s="130">
        <f t="shared" si="674"/>
        <v>988.40155304347832</v>
      </c>
      <c r="FP17" s="130">
        <f t="shared" si="675"/>
        <v>1032.5945070978262</v>
      </c>
      <c r="FQ17" s="130">
        <f t="shared" si="676"/>
        <v>1087.7169014021738</v>
      </c>
      <c r="FR17" s="130">
        <f t="shared" si="677"/>
        <v>994.10386969565218</v>
      </c>
      <c r="FS17" s="130">
        <f t="shared" si="678"/>
        <v>900.96603104347821</v>
      </c>
      <c r="FT17" s="130">
        <f t="shared" si="679"/>
        <v>0</v>
      </c>
      <c r="FU17" s="110">
        <f t="shared" si="680"/>
        <v>781.21738134782606</v>
      </c>
      <c r="FV17" s="130">
        <f t="shared" si="681"/>
        <v>1594.2726973369565</v>
      </c>
      <c r="FW17" s="130">
        <f t="shared" si="682"/>
        <v>2212.974054097826</v>
      </c>
      <c r="FX17" s="130">
        <f t="shared" si="683"/>
        <v>2869.2156621521735</v>
      </c>
      <c r="FY17" s="130">
        <f t="shared" si="684"/>
        <v>3571.0758034239125</v>
      </c>
      <c r="FZ17" s="130">
        <f t="shared" si="685"/>
        <v>4293.3692460326083</v>
      </c>
      <c r="GA17" s="130">
        <f t="shared" si="686"/>
        <v>5051.3021677173911</v>
      </c>
      <c r="GB17" s="130">
        <f t="shared" si="687"/>
        <v>5780.2483130869559</v>
      </c>
      <c r="GC17" s="130">
        <f t="shared" si="688"/>
        <v>6511.5704237282607</v>
      </c>
      <c r="GD17" s="130">
        <f t="shared" si="689"/>
        <v>7268.0777662499995</v>
      </c>
      <c r="GE17" s="130">
        <f t="shared" si="690"/>
        <v>7971.8386797391304</v>
      </c>
      <c r="GF17" s="130">
        <f t="shared" si="691"/>
        <v>8605.2710211847825</v>
      </c>
      <c r="GG17" s="130">
        <f t="shared" si="692"/>
        <v>9343.7210276413043</v>
      </c>
      <c r="GH17" s="130">
        <f t="shared" si="693"/>
        <v>9897.7961290108688</v>
      </c>
      <c r="GI17" s="130">
        <f t="shared" si="694"/>
        <v>10651.452313206521</v>
      </c>
      <c r="GJ17" s="130">
        <f t="shared" si="695"/>
        <v>11432.669694554346</v>
      </c>
      <c r="GK17" s="130">
        <f t="shared" si="696"/>
        <v>12272.335821586956</v>
      </c>
      <c r="GL17" s="130">
        <f t="shared" si="697"/>
        <v>13089.192682010869</v>
      </c>
      <c r="GM17" s="130">
        <f t="shared" si="698"/>
        <v>13849.501568967391</v>
      </c>
      <c r="GN17" s="130">
        <f t="shared" si="699"/>
        <v>14604.108139271739</v>
      </c>
      <c r="GO17" s="130">
        <f t="shared" si="700"/>
        <v>15416.213069152174</v>
      </c>
      <c r="GP17" s="130">
        <f t="shared" si="701"/>
        <v>16277.738076684784</v>
      </c>
      <c r="GQ17" s="130">
        <f t="shared" si="702"/>
        <v>17183.456038271739</v>
      </c>
      <c r="GR17" s="130">
        <f t="shared" si="703"/>
        <v>18154.750641358696</v>
      </c>
      <c r="GS17" s="130">
        <f t="shared" si="704"/>
        <v>19107.037522271741</v>
      </c>
      <c r="GT17" s="130">
        <f t="shared" si="705"/>
        <v>20095.439075315218</v>
      </c>
      <c r="GU17" s="130">
        <f t="shared" si="706"/>
        <v>21128.033582413045</v>
      </c>
      <c r="GV17" s="130">
        <f t="shared" si="707"/>
        <v>22215.75048381522</v>
      </c>
      <c r="GW17" s="130">
        <f t="shared" si="708"/>
        <v>23209.854353510873</v>
      </c>
      <c r="GX17" s="130">
        <f t="shared" si="709"/>
        <v>24110.82038455435</v>
      </c>
      <c r="GY17" s="130">
        <f t="shared" si="710"/>
        <v>24110.82038455435</v>
      </c>
      <c r="GZ17" s="130">
        <f>($T17+$U17)/$R17*($I17-(метеостанция!B$14))/($I17-$J17)</f>
        <v>2.5755999999999997</v>
      </c>
      <c r="HA17" s="130">
        <f>($T17+$U17)/$R17*($I17-(метеостанция!C$14))/($I17-$J17)</f>
        <v>2.6805666666666665</v>
      </c>
      <c r="HB17" s="130">
        <f>($T17+$U17)/$R17*($I17-(метеостанция!D$14))/($I17-$J17)</f>
        <v>2.0397999999999996</v>
      </c>
      <c r="HC17" s="130">
        <f>($T17+$U17)/$R17*($I17-(метеостанция!E$14))/($I17-$J17)</f>
        <v>2.1635666666666666</v>
      </c>
      <c r="HD17" s="130">
        <f>($T17+$U17)/$R17*($I17-(метеостанция!F$14))/($I17-$J17)</f>
        <v>2.3139666666666661</v>
      </c>
      <c r="HE17" s="130">
        <f>($T17+$U17)/$R17*($I17-(метеостанция!G$14))/($I17-$J17)</f>
        <v>2.3813333333333331</v>
      </c>
      <c r="HF17" s="130">
        <f>($T17+$U17)/$R17*($I17-(метеостанция!H$14))/($I17-$J17)</f>
        <v>2.4988333333333328</v>
      </c>
      <c r="HG17" s="130">
        <f>($T17+$U17)/$R17*($I17-(метеостанция!I$14))/($I17-$J17)</f>
        <v>2.4032666666666667</v>
      </c>
      <c r="HH17" s="130">
        <f>($T17+$U17)/$R17*($I17-(метеостанция!J$14))/($I17-$J17)</f>
        <v>2.4110999999999998</v>
      </c>
      <c r="HI17" s="130">
        <f>($T17+$U17)/$R17*($I17-(метеостанция!K$14))/($I17-$J17)</f>
        <v>2.4941333333333331</v>
      </c>
      <c r="HJ17" s="130">
        <f>($T17+$U17)/$R17*($I17-(метеостанция!L$14))/($I17-$J17)</f>
        <v>2.3202333333333329</v>
      </c>
      <c r="HK17" s="130">
        <f>($T17+$U17)/$R17*($I17-(метеостанция!M$14))/($I17-$J17)</f>
        <v>2.088366666666666</v>
      </c>
      <c r="HL17" s="130">
        <f>($T17+$U17)/$R17*($I17-(метеостанция!N$14))/($I17-$J17)</f>
        <v>2.4345999999999997</v>
      </c>
      <c r="HM17" s="130">
        <f>($T17+$U17)/$R17*($I17-(метеостанция!O$14))/($I17-$J17)</f>
        <v>1.8267333333333329</v>
      </c>
      <c r="HN17" s="130">
        <f>($T17+$U17)/$R17*($I17-(метеостанция!P$14))/($I17-$J17)</f>
        <v>2.4847333333333328</v>
      </c>
      <c r="HO17" s="130">
        <f>($T17+$U17)/$R17*($I17-(метеостанция!Q$14))/($I17-$J17)</f>
        <v>2.5755999999999997</v>
      </c>
      <c r="HP17" s="130">
        <f>($T17+$U17)/$R17*($I17-(метеостанция!R$14))/($I17-$J17)</f>
        <v>2.7682999999999995</v>
      </c>
      <c r="HQ17" s="130">
        <f>($T17+$U17)/$R17*($I17-(метеостанция!S$14))/($I17-$J17)</f>
        <v>2.6930999999999998</v>
      </c>
      <c r="HR17" s="130">
        <f>($T17+$U17)/$R17*($I17-(метеостанция!T$14))/($I17-$J17)</f>
        <v>2.5066666666666664</v>
      </c>
      <c r="HS17" s="130">
        <f>($T17+$U17)/$R17*($I17-(метеостанция!U$14))/($I17-$J17)</f>
        <v>2.4878666666666662</v>
      </c>
      <c r="HT17" s="130">
        <f>($T17+$U17)/$R17*($I17-(метеостанция!V$14))/($I17-$J17)</f>
        <v>2.6774333333333331</v>
      </c>
      <c r="HU17" s="130">
        <f>($T17+$U17)/$R17*($I17-(метеостанция!W$14))/($I17-$J17)</f>
        <v>2.8403666666666663</v>
      </c>
      <c r="HV17" s="130">
        <f>($T17+$U17)/$R17*($I17-(метеостанция!X$14))/($I17-$J17)</f>
        <v>2.9860666666666664</v>
      </c>
      <c r="HW17" s="130">
        <f>($T17+$U17)/$R17*($I17-(метеостанция!Y$14))/($I17-$J17)</f>
        <v>3.2022666666666662</v>
      </c>
      <c r="HX17" s="130">
        <f>($T17+$U17)/$R17*($I17-(метеостанция!Z$14))/($I17-$J17)</f>
        <v>3.1395999999999997</v>
      </c>
      <c r="HY17" s="130">
        <f>($T17+$U17)/$R17*($I17-(метеостанция!AA$14))/($I17-$J17)</f>
        <v>3.2586666666666666</v>
      </c>
      <c r="HZ17" s="130">
        <f>($T17+$U17)/$R17*($I17-(метеостанция!AB$14))/($I17-$J17)</f>
        <v>3.4043666666666668</v>
      </c>
      <c r="IA17" s="130">
        <f>($T17+$U17)/$R17*($I17-(метеостанция!AC$14))/($I17-$J17)</f>
        <v>3.5860999999999992</v>
      </c>
      <c r="IB17" s="130">
        <f>($T17+$U17)/$R17*($I17-(метеостанция!AD$14))/($I17-$J17)</f>
        <v>3.2774666666666659</v>
      </c>
      <c r="IC17" s="130">
        <f>($T17+$U17)/$R17*($I17-(метеостанция!AE$14))/($I17-$J17)</f>
        <v>2.9703999999999997</v>
      </c>
      <c r="ID17" s="130"/>
      <c r="IE17" s="131">
        <f>VLOOKUP($F17,метеостанция!$A$4:$AF$7,2,0)</f>
        <v>6</v>
      </c>
      <c r="IF17" s="131">
        <f>VLOOKUP($F17,метеостанция!$A$4:$AF$7,3,0)</f>
        <v>9.6</v>
      </c>
      <c r="IG17" s="131">
        <f>VLOOKUP($F17,метеостанция!$A$4:$AF$7,4,0)</f>
        <v>8.4</v>
      </c>
      <c r="IH17" s="131">
        <f>VLOOKUP($F17,метеостанция!$A$4:$AF$7,5,0)</f>
        <v>9.6999999999999993</v>
      </c>
      <c r="II17" s="131">
        <f>VLOOKUP($F17,метеостанция!$A$4:$AF$7,6,0)</f>
        <v>11.1</v>
      </c>
      <c r="IJ17" s="131">
        <f>VLOOKUP($F17,метеостанция!$A$4:$AF$7,7,0)</f>
        <v>9.5</v>
      </c>
      <c r="IK17" s="131">
        <f>VLOOKUP($F17,метеостанция!$A$4:$AF$7,8,0)</f>
        <v>6</v>
      </c>
      <c r="IL17" s="131">
        <f>VLOOKUP($F17,метеостанция!$A$4:$AF$7,9,0)</f>
        <v>6.8</v>
      </c>
      <c r="IM17" s="131">
        <f>VLOOKUP($F17,метеостанция!$A$4:$AF$7,10,0)</f>
        <v>3.2</v>
      </c>
      <c r="IN17" s="131">
        <f>VLOOKUP($F17,метеостанция!$A$4:$AF$7,11,0)</f>
        <v>-2</v>
      </c>
      <c r="IO17" s="131">
        <f>VLOOKUP($F17,метеостанция!$A$4:$AF$7,12,0)</f>
        <v>-0.4</v>
      </c>
      <c r="IP17" s="131">
        <f>VLOOKUP($F17,метеостанция!$A$4:$AF$7,13,0)</f>
        <v>2.1</v>
      </c>
      <c r="IQ17" s="131">
        <f>VLOOKUP($F17,метеостанция!$A$4:$AF$7,14,0)</f>
        <v>2.2999999999999998</v>
      </c>
      <c r="IR17" s="131">
        <f>VLOOKUP($F17,метеостанция!$A$4:$AF$7,15,0)</f>
        <v>2.2999999999999998</v>
      </c>
      <c r="IS17" s="131">
        <f>VLOOKUP($F17,метеостанция!$A$4:$AF$7,16,0)</f>
        <v>0.2</v>
      </c>
      <c r="IT17" s="131">
        <f>VLOOKUP($F17,метеостанция!$A$4:$AF$7,17,0)</f>
        <v>-3</v>
      </c>
      <c r="IU17" s="131">
        <f>VLOOKUP($F17,метеостанция!$A$4:$AF$7,18,0)</f>
        <v>-4</v>
      </c>
      <c r="IV17" s="131">
        <f>VLOOKUP($F17,метеостанция!$A$4:$AF$7,19,0)</f>
        <v>-3.6</v>
      </c>
      <c r="IW17" s="131">
        <f>VLOOKUP($F17,метеостанция!$A$4:$AF$7,20,0)</f>
        <v>-0.7</v>
      </c>
      <c r="IX17" s="131">
        <f>VLOOKUP($F17,метеостанция!$A$4:$AF$7,21,0)</f>
        <v>3.6</v>
      </c>
      <c r="IY17" s="131">
        <f>VLOOKUP($F17,метеостанция!$A$4:$AF$7,22,0)</f>
        <v>2.2000000000000002</v>
      </c>
      <c r="IZ17" s="131">
        <f>VLOOKUP($F17,метеостанция!$A$4:$AF$7,23,0)</f>
        <v>4.4000000000000004</v>
      </c>
      <c r="JA17" s="131">
        <f>VLOOKUP($F17,метеостанция!$A$4:$AF$7,24,0)</f>
        <v>-2.2999999999999998</v>
      </c>
      <c r="JB17" s="131">
        <f>VLOOKUP($F17,метеостанция!$A$4:$AF$7,25,0)</f>
        <v>-5.0999999999999996</v>
      </c>
      <c r="JC17" s="131">
        <f>VLOOKUP($F17,метеостанция!$A$4:$AF$7,26,0)</f>
        <v>0.6</v>
      </c>
      <c r="JD17" s="131">
        <f>VLOOKUP($F17,метеостанция!$A$4:$AF$7,27,0)</f>
        <v>-1.8</v>
      </c>
      <c r="JE17" s="131">
        <f>VLOOKUP($F17,метеостанция!$A$4:$AF$7,28,0)</f>
        <v>-0.5</v>
      </c>
      <c r="JF17" s="131">
        <f>VLOOKUP($F17,метеостанция!$A$4:$AF$7,29,0)</f>
        <v>5.4</v>
      </c>
      <c r="JG17" s="131">
        <f>VLOOKUP($F17,метеостанция!$A$4:$AF$7,30,0)</f>
        <v>8.4</v>
      </c>
      <c r="JH17" s="131">
        <f>VLOOKUP($F17,метеостанция!$A$4:$AF$7,31,0)</f>
        <v>5.0999999999999996</v>
      </c>
      <c r="JI17" s="131">
        <f>VLOOKUP($F17,метеостанция!$A$4:$AF$7,32,0)</f>
        <v>0</v>
      </c>
      <c r="JJ17" s="202" t="e">
        <f>VLOOKUP(D17,'Qп, Гкал'!$D$6:$O$60,2,FALSE)</f>
        <v>#N/A</v>
      </c>
      <c r="JK17" s="202" t="e">
        <f>VLOOKUP(D17,'Qп, Гкал'!$D$6:AI$64,3,FALSE)</f>
        <v>#N/A</v>
      </c>
      <c r="JL17" s="202" t="e">
        <f>VLOOKUP(D17,'Qп, Гкал'!$D$6:$AI$64,4,FALSE)</f>
        <v>#N/A</v>
      </c>
      <c r="JM17" s="202" t="e">
        <f>VLOOKUP(D17,'Qп, Гкал'!$D$6:$O$60,5,FALSE)</f>
        <v>#N/A</v>
      </c>
      <c r="JN17" s="202" t="e">
        <f>VLOOKUP(D17,'Qп, Гкал'!$D$6:$O$60,6,FALSE)</f>
        <v>#N/A</v>
      </c>
      <c r="JO17" s="202" t="e">
        <f>VLOOKUP(D17,'Qп, Гкал'!$D$6:$O$60,7,FALSE)</f>
        <v>#N/A</v>
      </c>
      <c r="JP17" s="202" t="e">
        <f>VLOOKUP(D17,'Qп, Гкал'!$D$6:$O$60,8,FALSE)</f>
        <v>#N/A</v>
      </c>
      <c r="JQ17" s="202" t="e">
        <f>VLOOKUP(D17,'Qп, Гкал'!$D$6:$O$60,9,FALSE)</f>
        <v>#N/A</v>
      </c>
      <c r="JR17" s="202" t="e">
        <f>VLOOKUP(D17,'Qп, Гкал'!$D$6:$O$60,10,FALSE)</f>
        <v>#N/A</v>
      </c>
      <c r="JS17" s="202" t="e">
        <f>VLOOKUP(D17,'Qп, Гкал'!$D$6:$O$60,11,FALSE)</f>
        <v>#N/A</v>
      </c>
      <c r="JT17" s="202" t="e">
        <f>VLOOKUP(D17,'Qп, Гкал'!$D$6:$O$60,12,FALSE)</f>
        <v>#N/A</v>
      </c>
      <c r="JU17" s="202" t="e">
        <f>VLOOKUP(D17,'Qп, Гкал'!$D$6:$P$60,13,FALSE)</f>
        <v>#N/A</v>
      </c>
      <c r="JV17" s="202" t="e">
        <f>VLOOKUP(D17,'Qп, Гкал'!$D$6:$Q$63,14,FALSE)</f>
        <v>#N/A</v>
      </c>
      <c r="JW17" s="203" t="e">
        <f>VLOOKUP(D17,'Qп, Гкал'!$D$6:$AI$65,15,FALSE)</f>
        <v>#N/A</v>
      </c>
      <c r="JX17" s="203" t="e">
        <f>VLOOKUP(D17,'Qп, Гкал'!$D$6:$AI$65,16,FALSE)</f>
        <v>#N/A</v>
      </c>
      <c r="JY17" s="204" t="e">
        <f>VLOOKUP(D17,'Qп, Гкал'!$D$6:$AI$65,17,FALSE)</f>
        <v>#N/A</v>
      </c>
      <c r="JZ17" s="203" t="e">
        <f>VLOOKUP(D17,'Qп, Гкал'!$D$6:$AI$65,18,FALSE)</f>
        <v>#N/A</v>
      </c>
      <c r="KA17" s="203" t="e">
        <f>VLOOKUP(D17,'Qп, Гкал'!$D$6:$AI$65,19,FALSE)</f>
        <v>#N/A</v>
      </c>
      <c r="KB17" s="203" t="e">
        <f>VLOOKUP(D17,'Qп, Гкал'!$D$6:$AI$65,20,FALSE)</f>
        <v>#N/A</v>
      </c>
      <c r="KC17" s="203" t="e">
        <f>VLOOKUP(D17,'Qп, Гкал'!$D$6:$AI$65,21,FALSE)</f>
        <v>#N/A</v>
      </c>
      <c r="KD17" s="203" t="e">
        <f>VLOOKUP(D17,'Qп, Гкал'!$D$6:$AI$65,22,FALSE)</f>
        <v>#N/A</v>
      </c>
      <c r="KE17" s="203" t="e">
        <f>VLOOKUP(D17,'Qп, Гкал'!$D$6:$AI$65,23,FALSE)</f>
        <v>#N/A</v>
      </c>
      <c r="KF17" s="203" t="e">
        <f>VLOOKUP(D17,'Qп, Гкал'!$D$6:$AI$65,24,FALSE)</f>
        <v>#N/A</v>
      </c>
      <c r="KG17" s="203" t="e">
        <f>VLOOKUP(D17,'Qп, Гкал'!$D$6:$AI$65,25,FALSE)</f>
        <v>#N/A</v>
      </c>
      <c r="KH17" s="203" t="e">
        <f>VLOOKUP(D17,'Qп, Гкал'!$D$6:$AI$65,26,FALSE)</f>
        <v>#N/A</v>
      </c>
      <c r="KI17" s="203" t="e">
        <f>VLOOKUP(D17,'Qп, Гкал'!$D$6:$AI$65,27,FALSE)</f>
        <v>#N/A</v>
      </c>
      <c r="KJ17" s="203" t="e">
        <f>VLOOKUP(D17,'Qп, Гкал'!$D$6:$AI$65,28,FALSE)</f>
        <v>#N/A</v>
      </c>
      <c r="KK17" s="203" t="e">
        <f>VLOOKUP(D17,'Qп, Гкал'!$D$6:$AI$65,29,FALSE)</f>
        <v>#N/A</v>
      </c>
      <c r="KL17" s="203" t="e">
        <f>VLOOKUP(D17,'Qп, Гкал'!$D$6:$AI$65,30,FALSE)</f>
        <v>#N/A</v>
      </c>
      <c r="KM17" s="203" t="e">
        <f>VLOOKUP(D17,'Qп, Гкал'!$D$6:$AI$65,31,FALSE)</f>
        <v>#N/A</v>
      </c>
      <c r="KN17" s="203" t="e">
        <f>VLOOKUP(D17,'Qп, Гкал'!$D$6:$AI$65,32,FALSE)</f>
        <v>#N/A</v>
      </c>
      <c r="KO17" s="110" t="e">
        <f>IF(JJ17="","Нет показаний",IF(JJ17&lt;=0,"Ошибка ПУ",(GZ17-JJ17*(($I17-метеостанция!B$14)/($I17-IE17)))))</f>
        <v>#N/A</v>
      </c>
      <c r="KP17" s="110" t="e">
        <f>IF(JK17="","Нет показаний",IF(JK17&lt;=0,"Ошибка ПУ",(HA17-JK17*(($I17-метеостанция!C$14)/($I17-IF17)))))</f>
        <v>#N/A</v>
      </c>
      <c r="KQ17" s="110" t="e">
        <f>IF(JL17="","Нет показаний",IF(JL17&lt;=0,"Ошибка ПУ",(HB17-JL17*(($I17-метеостанция!D$14)/($I17-IG17)))))</f>
        <v>#N/A</v>
      </c>
      <c r="KR17" s="110" t="e">
        <f>IF(JM17="","Нет показаний",IF(JM17&lt;=0,"Ошибка ПУ",(HC17-JM17*(($I17-метеостанция!E$14)/($I17-IH17)))))</f>
        <v>#N/A</v>
      </c>
      <c r="KS17" s="110" t="e">
        <f>IF(JN17="","Нет показаний",IF(JN17&lt;=0,"Ошибка ПУ",(HD17-JN17*(($I17-метеостанция!F$14)/($I17-II17)))))</f>
        <v>#N/A</v>
      </c>
      <c r="KT17" s="110" t="e">
        <f>IF(JO17="","Нет показаний",IF(JO17&lt;=0,"Ошибка ПУ",(HE17-JO17*(($I17-метеостанция!G$14)/($I17-IJ17)))))</f>
        <v>#N/A</v>
      </c>
      <c r="KU17" s="110" t="e">
        <f>IF(JP17="","Нет показаний",IF(JP17&lt;=0,"Ошибка ПУ",(HF17-JP17*(($I17-метеостанция!H$14)/($I17-IK17)))))</f>
        <v>#N/A</v>
      </c>
      <c r="KV17" s="110" t="e">
        <f>IF(JQ17="","Нет показаний",IF(JQ17&lt;=0,"Ошибка ПУ",(HG17-JQ17*(($I17-метеостанция!I$14)/($I17-IL17)))))</f>
        <v>#N/A</v>
      </c>
      <c r="KW17" s="110" t="e">
        <f>IF(JR17="","Нет показаний",IF(JR17&lt;=0,"Ошибка ПУ",(HH17-JR17*(($I17-метеостанция!J$14)/($I17-IM17)))))</f>
        <v>#N/A</v>
      </c>
      <c r="KX17" s="110" t="e">
        <f>IF(JS17="","Нет показаний",IF(JS17&lt;=0,"Ошибка ПУ",(HI17-JS17*(($I17-метеостанция!K$14)/($I17-IN17)))))</f>
        <v>#N/A</v>
      </c>
      <c r="KY17" s="110" t="e">
        <f>IF(JT17="","Нет показаний",IF(JT17&lt;=0,"Ошибка ПУ",(HJ17-JT17*(($I17-метеостанция!L$14)/($I17-IO17)))))</f>
        <v>#N/A</v>
      </c>
      <c r="KZ17" s="110" t="e">
        <f>IF(JU17="","Нет показаний",IF(JU17&lt;=0,"Ошибка ПУ",(HK17-JU17*(($I17-метеостанция!M$14)/($I17-IP17)))))</f>
        <v>#N/A</v>
      </c>
      <c r="LA17" s="110" t="e">
        <f>IF(JV17="","Нет показаний",IF(JV17&lt;=0,"Ошибка ПУ",(HL17-JV17*(($I17-метеостанция!N$14)/($I17-IQ17)))))</f>
        <v>#N/A</v>
      </c>
      <c r="LB17" s="110" t="e">
        <f>IF(JW17="","Нет показаний",IF(JW17&lt;=0,"Ошибка ПУ",(HM17-JW17*(($I17-метеостанция!O$14)/($I17-IR17)))))</f>
        <v>#N/A</v>
      </c>
      <c r="LC17" s="110" t="e">
        <f>IF(JX17="","Нет показаний",IF(JX17&lt;=0,"Ошибка ПУ",(HN17-JX17*(($I17-метеостанция!P$14)/($I17-IS17)))))</f>
        <v>#N/A</v>
      </c>
      <c r="LD17" s="110" t="e">
        <f>IF(JY17="","Нет показаний",IF(JY17&lt;=0,"Ошибка ПУ",(HO17-JY17*(($I17-метеостанция!Q$14)/($I17-IT17)))))</f>
        <v>#N/A</v>
      </c>
      <c r="LE17" s="110" t="e">
        <f>IF(JZ17="","Нет показаний",IF(JZ17&lt;=0,"Ошибка ПУ",(HP17-JZ17*(($I17-метеостанция!R$14)/($I17-IU17)))))</f>
        <v>#N/A</v>
      </c>
      <c r="LF17" s="110" t="e">
        <f>IF(KA17="","Нет показаний",IF(KA17&lt;=0,"Ошибка ПУ",(HQ17-KA17*(($I17-метеостанция!S$14)/($I17-IV17)))))</f>
        <v>#N/A</v>
      </c>
      <c r="LG17" s="110" t="e">
        <f>IF(KB17="","Нет показаний",IF(KB17&lt;=0,"Ошибка ПУ",(HR17-KB17*(($I17-метеостанция!T$14)/($I17-IW17)))))</f>
        <v>#N/A</v>
      </c>
      <c r="LH17" s="110" t="e">
        <f>IF(KC17="","Нет показаний",IF(KC17&lt;=0,"Ошибка ПУ",(HS17-KC17*(($I17-метеостанция!U$14)/($I17-IX17)))))</f>
        <v>#N/A</v>
      </c>
      <c r="LI17" s="110" t="e">
        <f>IF(KD17="","Нет показаний",IF(KD17&lt;=0,"Ошибка ПУ",(HT17-KD17*(($I17-метеостанция!V$14)/($I17-IY17)))))</f>
        <v>#N/A</v>
      </c>
      <c r="LJ17" s="110" t="e">
        <f>IF(KE17="","Нет показаний",IF(KE17&lt;=0,"Ошибка ПУ",(HU17-KE17*(($I17-метеостанция!W$14)/($I17-IZ17)))))</f>
        <v>#N/A</v>
      </c>
      <c r="LK17" s="110" t="e">
        <f>IF(KF17="","Нет показаний",IF(KF17&lt;=0,"Ошибка ПУ",(HV17-KF17*(($I17-метеостанция!X$14)/($I17-JA17)))))</f>
        <v>#N/A</v>
      </c>
      <c r="LL17" s="110" t="e">
        <f>IF(KG17="","Нет показаний",IF(KG17&lt;=0,"Ошибка ПУ",(HW17-KG17*(($I17-метеостанция!Y$14)/($I17-JB17)))))</f>
        <v>#N/A</v>
      </c>
      <c r="LM17" s="110" t="e">
        <f>IF(KH17="","Нет показаний",IF(KH17&lt;=0,"Ошибка ПУ",(HX17-KH17*(($I17-метеостанция!Z$14)/($I17-JC17)))))</f>
        <v>#N/A</v>
      </c>
      <c r="LN17" s="110" t="e">
        <f>IF(KI17="","Нет показаний",IF(KI17&lt;=0,"Ошибка ПУ",(HY17-KI17*(($I17-метеостанция!AA$14)/($I17-JD17)))))</f>
        <v>#N/A</v>
      </c>
      <c r="LO17" s="110" t="e">
        <f>IF(KJ17="","Нет показаний",IF(KJ17&lt;=0,"Ошибка ПУ",(HZ17-KJ17*(($I17-метеостанция!AB$14)/($I17-JE17)))))</f>
        <v>#N/A</v>
      </c>
      <c r="LP17" s="110" t="e">
        <f>IF(KK17="","Нет показаний",IF(KK17&lt;=0,"Ошибка ПУ",(IA17-KK17*(($I17-метеостанция!AC$14)/($I17-JF17)))))</f>
        <v>#N/A</v>
      </c>
      <c r="LQ17" s="110" t="e">
        <f>IF(KL17="","Нет показаний",IF(KL17&lt;=0,"Ошибка ПУ",(IB17-KL17*(($I17-метеостанция!AD$14)/($I17-JG17)))))</f>
        <v>#N/A</v>
      </c>
      <c r="LR17" s="110" t="e">
        <f>IF(KM17="","Нет показаний",IF(KM17&lt;=0,"Ошибка ПУ",(IC17-KM17*(($I17-метеостанция!AE$14)/($I17-JH17)))))</f>
        <v>#N/A</v>
      </c>
      <c r="LS17" s="110" t="e">
        <f>IF(KN17="","Нет показаний",IF(KN17&lt;=0,"Ошибка ПУ",(ID17-KN17*(($I17-метеостанция!AF$14)/($I17-JI17)))))</f>
        <v>#N/A</v>
      </c>
      <c r="LT17" s="54" t="e">
        <f t="shared" si="711"/>
        <v>#N/A</v>
      </c>
      <c r="LU17" s="54" t="e">
        <f t="shared" si="712"/>
        <v>#N/A</v>
      </c>
      <c r="LV17" s="54" t="e">
        <f t="shared" si="713"/>
        <v>#N/A</v>
      </c>
      <c r="LW17" s="54" t="e">
        <f t="shared" si="714"/>
        <v>#N/A</v>
      </c>
      <c r="LX17" s="54" t="e">
        <f t="shared" si="715"/>
        <v>#N/A</v>
      </c>
      <c r="LY17" s="54" t="e">
        <f t="shared" si="716"/>
        <v>#N/A</v>
      </c>
      <c r="LZ17" s="54" t="e">
        <f t="shared" si="717"/>
        <v>#N/A</v>
      </c>
      <c r="MA17" s="54" t="e">
        <f t="shared" si="718"/>
        <v>#N/A</v>
      </c>
      <c r="MB17" s="54" t="e">
        <f t="shared" si="719"/>
        <v>#N/A</v>
      </c>
      <c r="MC17" s="54" t="e">
        <f t="shared" si="720"/>
        <v>#N/A</v>
      </c>
      <c r="MD17" s="54" t="e">
        <f t="shared" si="721"/>
        <v>#N/A</v>
      </c>
      <c r="ME17" s="54" t="e">
        <f t="shared" si="722"/>
        <v>#N/A</v>
      </c>
      <c r="MF17" s="54" t="e">
        <f t="shared" si="723"/>
        <v>#N/A</v>
      </c>
      <c r="MG17" s="54" t="e">
        <f t="shared" si="724"/>
        <v>#N/A</v>
      </c>
      <c r="MH17" s="54" t="e">
        <f t="shared" si="725"/>
        <v>#N/A</v>
      </c>
      <c r="MI17" s="54" t="e">
        <f t="shared" si="726"/>
        <v>#N/A</v>
      </c>
      <c r="MJ17" s="54" t="e">
        <f t="shared" si="727"/>
        <v>#N/A</v>
      </c>
      <c r="MK17" s="54" t="e">
        <f t="shared" si="728"/>
        <v>#N/A</v>
      </c>
      <c r="ML17" s="54" t="e">
        <f t="shared" si="729"/>
        <v>#N/A</v>
      </c>
      <c r="MM17" s="54" t="e">
        <f t="shared" si="730"/>
        <v>#N/A</v>
      </c>
      <c r="MN17" s="54" t="e">
        <f t="shared" si="731"/>
        <v>#N/A</v>
      </c>
      <c r="MO17" s="54" t="e">
        <f t="shared" si="732"/>
        <v>#N/A</v>
      </c>
      <c r="MP17" s="54" t="e">
        <f t="shared" si="733"/>
        <v>#N/A</v>
      </c>
      <c r="MQ17" s="54" t="e">
        <f t="shared" si="734"/>
        <v>#N/A</v>
      </c>
      <c r="MR17" s="54" t="e">
        <f t="shared" si="735"/>
        <v>#N/A</v>
      </c>
      <c r="MS17" s="54" t="e">
        <f t="shared" si="736"/>
        <v>#N/A</v>
      </c>
      <c r="MT17" s="54" t="e">
        <f t="shared" si="737"/>
        <v>#N/A</v>
      </c>
      <c r="MU17" s="54" t="e">
        <f t="shared" si="738"/>
        <v>#N/A</v>
      </c>
      <c r="MV17" s="54" t="e">
        <f t="shared" si="739"/>
        <v>#N/A</v>
      </c>
      <c r="MW17" s="54" t="e">
        <f t="shared" si="740"/>
        <v>#N/A</v>
      </c>
      <c r="MX17" s="54" t="e">
        <f t="shared" si="741"/>
        <v>#N/A</v>
      </c>
      <c r="MY17" s="53" t="e">
        <f t="shared" si="742"/>
        <v>#N/A</v>
      </c>
      <c r="MZ17" s="53" t="e">
        <f t="shared" si="743"/>
        <v>#N/A</v>
      </c>
      <c r="NA17" s="53" t="e">
        <f t="shared" si="744"/>
        <v>#N/A</v>
      </c>
      <c r="NB17" s="53" t="e">
        <f t="shared" si="745"/>
        <v>#N/A</v>
      </c>
      <c r="NC17" s="53" t="e">
        <f t="shared" si="746"/>
        <v>#N/A</v>
      </c>
      <c r="ND17" s="53" t="e">
        <f t="shared" si="747"/>
        <v>#N/A</v>
      </c>
      <c r="NE17" s="53" t="e">
        <f t="shared" si="748"/>
        <v>#N/A</v>
      </c>
      <c r="NF17" s="53" t="e">
        <f t="shared" si="749"/>
        <v>#N/A</v>
      </c>
      <c r="NG17" s="53" t="e">
        <f t="shared" si="750"/>
        <v>#N/A</v>
      </c>
      <c r="NH17" s="53" t="e">
        <f t="shared" si="751"/>
        <v>#N/A</v>
      </c>
      <c r="NI17" s="53" t="e">
        <f t="shared" si="752"/>
        <v>#N/A</v>
      </c>
      <c r="NJ17" s="53" t="e">
        <f t="shared" si="753"/>
        <v>#N/A</v>
      </c>
      <c r="NK17" s="53" t="e">
        <f t="shared" si="754"/>
        <v>#N/A</v>
      </c>
      <c r="NL17" s="53" t="e">
        <f t="shared" si="755"/>
        <v>#N/A</v>
      </c>
      <c r="NM17" s="53" t="e">
        <f t="shared" si="756"/>
        <v>#N/A</v>
      </c>
      <c r="NN17" s="53" t="e">
        <f t="shared" si="757"/>
        <v>#N/A</v>
      </c>
      <c r="NO17" s="53" t="e">
        <f t="shared" si="758"/>
        <v>#N/A</v>
      </c>
      <c r="NP17" s="53" t="e">
        <f t="shared" si="759"/>
        <v>#N/A</v>
      </c>
      <c r="NQ17" s="53" t="e">
        <f t="shared" si="760"/>
        <v>#N/A</v>
      </c>
      <c r="NR17" s="53" t="e">
        <f t="shared" si="761"/>
        <v>#N/A</v>
      </c>
      <c r="NS17" s="53" t="e">
        <f t="shared" si="762"/>
        <v>#N/A</v>
      </c>
      <c r="NT17" s="53" t="e">
        <f t="shared" si="763"/>
        <v>#N/A</v>
      </c>
      <c r="NU17" s="53" t="e">
        <f t="shared" si="764"/>
        <v>#N/A</v>
      </c>
      <c r="NV17" s="53" t="e">
        <f t="shared" si="765"/>
        <v>#N/A</v>
      </c>
      <c r="NW17" s="53" t="e">
        <f t="shared" si="766"/>
        <v>#N/A</v>
      </c>
      <c r="NX17" s="53" t="e">
        <f t="shared" si="767"/>
        <v>#N/A</v>
      </c>
      <c r="NY17" s="53" t="e">
        <f t="shared" si="768"/>
        <v>#N/A</v>
      </c>
      <c r="NZ17" s="53" t="e">
        <f t="shared" si="769"/>
        <v>#N/A</v>
      </c>
      <c r="OA17" s="53" t="e">
        <f t="shared" si="770"/>
        <v>#N/A</v>
      </c>
      <c r="OB17" s="53" t="e">
        <f t="shared" si="771"/>
        <v>#N/A</v>
      </c>
      <c r="OC17" s="53" t="e">
        <f t="shared" si="772"/>
        <v>#N/A</v>
      </c>
      <c r="OD17" s="53" t="e">
        <f t="shared" si="773"/>
        <v>#N/A</v>
      </c>
      <c r="OE17" s="53" t="e">
        <f t="shared" si="774"/>
        <v>#N/A</v>
      </c>
      <c r="OF17" s="53" t="e">
        <f t="shared" si="775"/>
        <v>#N/A</v>
      </c>
      <c r="OG17" s="53" t="e">
        <f t="shared" si="776"/>
        <v>#N/A</v>
      </c>
      <c r="OH17" s="53" t="e">
        <f t="shared" si="777"/>
        <v>#N/A</v>
      </c>
      <c r="OI17" s="53" t="e">
        <f t="shared" si="778"/>
        <v>#N/A</v>
      </c>
      <c r="OJ17" s="53" t="e">
        <f t="shared" si="779"/>
        <v>#N/A</v>
      </c>
      <c r="OK17" s="53" t="e">
        <f t="shared" si="780"/>
        <v>#N/A</v>
      </c>
      <c r="OL17" s="53" t="e">
        <f t="shared" si="781"/>
        <v>#N/A</v>
      </c>
      <c r="OM17" s="53" t="e">
        <f t="shared" si="782"/>
        <v>#N/A</v>
      </c>
      <c r="ON17" s="53" t="e">
        <f t="shared" si="783"/>
        <v>#N/A</v>
      </c>
      <c r="OO17" s="53" t="e">
        <f t="shared" si="784"/>
        <v>#N/A</v>
      </c>
      <c r="OP17" s="53" t="e">
        <f t="shared" si="785"/>
        <v>#N/A</v>
      </c>
      <c r="OQ17" s="53" t="e">
        <f t="shared" si="786"/>
        <v>#N/A</v>
      </c>
      <c r="OR17" s="53" t="e">
        <f t="shared" si="787"/>
        <v>#N/A</v>
      </c>
      <c r="OS17" s="53" t="e">
        <f t="shared" si="788"/>
        <v>#N/A</v>
      </c>
      <c r="OT17" s="53" t="e">
        <f t="shared" si="789"/>
        <v>#N/A</v>
      </c>
      <c r="OU17" s="53" t="e">
        <f t="shared" si="790"/>
        <v>#N/A</v>
      </c>
      <c r="OV17" s="53" t="e">
        <f t="shared" si="791"/>
        <v>#N/A</v>
      </c>
      <c r="OW17" s="53" t="e">
        <f t="shared" si="792"/>
        <v>#N/A</v>
      </c>
      <c r="OX17" s="53" t="e">
        <f t="shared" si="793"/>
        <v>#N/A</v>
      </c>
      <c r="OY17" s="53" t="e">
        <f t="shared" si="794"/>
        <v>#N/A</v>
      </c>
      <c r="OZ17" s="53" t="e">
        <f t="shared" si="795"/>
        <v>#N/A</v>
      </c>
      <c r="PA17" s="53" t="e">
        <f t="shared" si="796"/>
        <v>#N/A</v>
      </c>
      <c r="PB17" s="53" t="e">
        <f t="shared" si="797"/>
        <v>#N/A</v>
      </c>
      <c r="PC17" s="53" t="e">
        <f t="shared" si="798"/>
        <v>#N/A</v>
      </c>
      <c r="PD17" s="53" t="e">
        <f t="shared" si="799"/>
        <v>#N/A</v>
      </c>
      <c r="PE17" s="53" t="e">
        <f t="shared" si="800"/>
        <v>#N/A</v>
      </c>
      <c r="PF17" s="53" t="e">
        <f t="shared" si="801"/>
        <v>#N/A</v>
      </c>
      <c r="PG17" s="53" t="e">
        <f t="shared" si="802"/>
        <v>#N/A</v>
      </c>
      <c r="PH17" s="53" t="e">
        <f t="shared" si="803"/>
        <v>#N/A</v>
      </c>
      <c r="PI17" s="111" t="e">
        <f t="shared" ref="PI17:PI33" si="1133">MY17*$G17</f>
        <v>#N/A</v>
      </c>
      <c r="PJ17" s="111" t="e">
        <f t="shared" ref="PJ17:PJ33" si="1134">MZ17*$G17</f>
        <v>#N/A</v>
      </c>
      <c r="PK17" s="111" t="e">
        <f t="shared" ref="PK17:PK33" si="1135">NA17*$G17</f>
        <v>#N/A</v>
      </c>
      <c r="PL17" s="111" t="e">
        <f t="shared" ref="PL17:PL33" si="1136">NB17*$G17</f>
        <v>#N/A</v>
      </c>
      <c r="PM17" s="111" t="e">
        <f t="shared" ref="PM17:PM33" si="1137">NC17*$G17</f>
        <v>#N/A</v>
      </c>
      <c r="PN17" s="111" t="e">
        <f t="shared" ref="PN17:PN33" si="1138">ND17*$G17</f>
        <v>#N/A</v>
      </c>
      <c r="PO17" s="111" t="e">
        <f t="shared" ref="PO17:PO33" si="1139">NE17*$G17</f>
        <v>#N/A</v>
      </c>
      <c r="PP17" s="111" t="e">
        <f t="shared" ref="PP17:PP33" si="1140">NF17*$G17</f>
        <v>#N/A</v>
      </c>
      <c r="PQ17" s="111" t="e">
        <f t="shared" ref="PQ17:PQ33" si="1141">NG17*$G17</f>
        <v>#N/A</v>
      </c>
      <c r="PR17" s="111" t="e">
        <f t="shared" ref="PR17:PR33" si="1142">NH17*$G17</f>
        <v>#N/A</v>
      </c>
      <c r="PS17" s="111" t="e">
        <f t="shared" ref="PS17:PS33" si="1143">NI17*$G17</f>
        <v>#N/A</v>
      </c>
      <c r="PT17" s="111" t="e">
        <f t="shared" ref="PT17:PT33" si="1144">NJ17*$G17</f>
        <v>#N/A</v>
      </c>
      <c r="PU17" s="111" t="e">
        <f t="shared" ref="PU17:PU33" si="1145">NK17*$G17</f>
        <v>#N/A</v>
      </c>
      <c r="PV17" s="111" t="e">
        <f t="shared" ref="PV17:PV33" si="1146">NL17*$G17</f>
        <v>#N/A</v>
      </c>
      <c r="PW17" s="111" t="e">
        <f t="shared" ref="PW17:PW33" si="1147">NM17*$G17</f>
        <v>#N/A</v>
      </c>
      <c r="PX17" s="111" t="e">
        <f t="shared" ref="PX17:PX33" si="1148">NN17*$G17</f>
        <v>#N/A</v>
      </c>
      <c r="PY17" s="111" t="e">
        <f t="shared" ref="PY17:PY33" si="1149">NO17*$G17</f>
        <v>#N/A</v>
      </c>
      <c r="PZ17" s="111" t="e">
        <f t="shared" ref="PZ17:PZ33" si="1150">NP17*$G17</f>
        <v>#N/A</v>
      </c>
      <c r="QA17" s="111" t="e">
        <f t="shared" ref="QA17:QA33" si="1151">NQ17*$G17</f>
        <v>#N/A</v>
      </c>
      <c r="QB17" s="111" t="e">
        <f t="shared" ref="QB17:QB33" si="1152">NR17*$G17</f>
        <v>#N/A</v>
      </c>
      <c r="QC17" s="111" t="e">
        <f t="shared" ref="QC17:QC33" si="1153">NS17*$G17</f>
        <v>#N/A</v>
      </c>
      <c r="QD17" s="111" t="e">
        <f t="shared" ref="QD17:QD33" si="1154">NT17*$G17</f>
        <v>#N/A</v>
      </c>
      <c r="QE17" s="111" t="e">
        <f t="shared" ref="QE17:QE33" si="1155">NU17*$G17</f>
        <v>#N/A</v>
      </c>
      <c r="QF17" s="111" t="e">
        <f t="shared" ref="QF17:QF33" si="1156">NV17*$G17</f>
        <v>#N/A</v>
      </c>
      <c r="QG17" s="111" t="e">
        <f t="shared" ref="QG17:QG33" si="1157">NW17*$G17</f>
        <v>#N/A</v>
      </c>
      <c r="QH17" s="111" t="e">
        <f t="shared" ref="QH17:QH33" si="1158">NX17*$G17</f>
        <v>#N/A</v>
      </c>
      <c r="QI17" s="111" t="e">
        <f t="shared" ref="QI17:QI33" si="1159">NY17*$G17</f>
        <v>#N/A</v>
      </c>
      <c r="QJ17" s="111" t="e">
        <f t="shared" ref="QJ17:QJ33" si="1160">NZ17*$G17</f>
        <v>#N/A</v>
      </c>
      <c r="QK17" s="111" t="e">
        <f t="shared" ref="QK17:QK33" si="1161">OA17*$G17</f>
        <v>#N/A</v>
      </c>
      <c r="QL17" s="111" t="e">
        <f t="shared" ref="QL17:QL33" si="1162">OB17*$G17</f>
        <v>#N/A</v>
      </c>
      <c r="QM17" s="111" t="e">
        <f t="shared" ref="QM17:QM33" si="1163">OC17*$G17</f>
        <v>#N/A</v>
      </c>
      <c r="QN17" s="54" t="e">
        <f t="shared" si="808"/>
        <v>#N/A</v>
      </c>
      <c r="QO17" s="53" t="e">
        <f t="shared" si="809"/>
        <v>#N/A</v>
      </c>
      <c r="QP17" s="53" t="e">
        <f t="shared" si="810"/>
        <v>#N/A</v>
      </c>
      <c r="QQ17" s="53" t="e">
        <f t="shared" si="811"/>
        <v>#N/A</v>
      </c>
      <c r="QR17" s="53" t="e">
        <f t="shared" si="812"/>
        <v>#N/A</v>
      </c>
      <c r="QS17" s="53" t="e">
        <f t="shared" si="813"/>
        <v>#N/A</v>
      </c>
      <c r="QT17" s="53" t="e">
        <f t="shared" si="814"/>
        <v>#N/A</v>
      </c>
      <c r="QU17" s="53" t="e">
        <f t="shared" si="815"/>
        <v>#N/A</v>
      </c>
      <c r="QV17" s="53" t="e">
        <f t="shared" si="816"/>
        <v>#N/A</v>
      </c>
      <c r="QW17" s="53" t="e">
        <f t="shared" si="817"/>
        <v>#N/A</v>
      </c>
      <c r="QX17" s="53" t="e">
        <f t="shared" si="818"/>
        <v>#N/A</v>
      </c>
      <c r="QY17" s="53" t="e">
        <f t="shared" si="819"/>
        <v>#N/A</v>
      </c>
      <c r="QZ17" s="53" t="e">
        <f t="shared" si="820"/>
        <v>#N/A</v>
      </c>
      <c r="RA17" s="53" t="e">
        <f t="shared" si="821"/>
        <v>#N/A</v>
      </c>
      <c r="RB17" s="53" t="e">
        <f t="shared" si="822"/>
        <v>#N/A</v>
      </c>
      <c r="RC17" s="53" t="e">
        <f t="shared" si="823"/>
        <v>#N/A</v>
      </c>
      <c r="RD17" s="53" t="e">
        <f t="shared" si="824"/>
        <v>#N/A</v>
      </c>
      <c r="RE17" s="53" t="e">
        <f t="shared" si="825"/>
        <v>#N/A</v>
      </c>
      <c r="RF17" s="53" t="e">
        <f t="shared" si="826"/>
        <v>#N/A</v>
      </c>
      <c r="RG17" s="53" t="e">
        <f t="shared" si="827"/>
        <v>#N/A</v>
      </c>
      <c r="RH17" s="53" t="e">
        <f t="shared" si="828"/>
        <v>#N/A</v>
      </c>
      <c r="RI17" s="53" t="e">
        <f t="shared" si="829"/>
        <v>#N/A</v>
      </c>
      <c r="RJ17" s="53" t="e">
        <f t="shared" si="830"/>
        <v>#N/A</v>
      </c>
      <c r="RK17" s="53" t="e">
        <f t="shared" si="831"/>
        <v>#N/A</v>
      </c>
      <c r="RL17" s="53" t="e">
        <f t="shared" si="832"/>
        <v>#N/A</v>
      </c>
      <c r="RM17" s="53" t="e">
        <f t="shared" si="833"/>
        <v>#N/A</v>
      </c>
      <c r="RN17" s="53" t="e">
        <f t="shared" si="834"/>
        <v>#N/A</v>
      </c>
      <c r="RO17" s="53" t="e">
        <f t="shared" si="835"/>
        <v>#N/A</v>
      </c>
      <c r="RP17" s="53" t="e">
        <f t="shared" si="836"/>
        <v>#N/A</v>
      </c>
      <c r="RQ17" s="53" t="e">
        <f t="shared" si="837"/>
        <v>#N/A</v>
      </c>
      <c r="RR17" s="53" t="e">
        <f t="shared" si="838"/>
        <v>#N/A</v>
      </c>
      <c r="RS17" s="111" t="e">
        <f t="shared" si="839"/>
        <v>#N/A</v>
      </c>
      <c r="RT17" s="111" t="e">
        <f t="shared" si="840"/>
        <v>#N/A</v>
      </c>
      <c r="RU17" s="111" t="e">
        <f t="shared" si="841"/>
        <v>#N/A</v>
      </c>
      <c r="RV17" s="111" t="e">
        <f t="shared" si="842"/>
        <v>#N/A</v>
      </c>
      <c r="RW17" s="111" t="e">
        <f t="shared" si="843"/>
        <v>#N/A</v>
      </c>
      <c r="RX17" s="111" t="e">
        <f t="shared" si="844"/>
        <v>#N/A</v>
      </c>
      <c r="RY17" s="111" t="e">
        <f t="shared" si="845"/>
        <v>#N/A</v>
      </c>
      <c r="RZ17" s="111" t="e">
        <f t="shared" si="846"/>
        <v>#N/A</v>
      </c>
      <c r="SA17" s="111" t="e">
        <f t="shared" si="847"/>
        <v>#N/A</v>
      </c>
      <c r="SB17" s="111" t="e">
        <f t="shared" si="848"/>
        <v>#N/A</v>
      </c>
      <c r="SC17" s="111" t="e">
        <f t="shared" si="849"/>
        <v>#N/A</v>
      </c>
      <c r="SD17" s="111" t="e">
        <f t="shared" si="850"/>
        <v>#N/A</v>
      </c>
      <c r="SE17" s="111" t="e">
        <f t="shared" si="851"/>
        <v>#N/A</v>
      </c>
      <c r="SF17" s="111" t="e">
        <f t="shared" si="852"/>
        <v>#N/A</v>
      </c>
      <c r="SG17" s="111" t="e">
        <f t="shared" si="853"/>
        <v>#N/A</v>
      </c>
      <c r="SH17" s="111" t="e">
        <f t="shared" si="854"/>
        <v>#N/A</v>
      </c>
      <c r="SI17" s="111" t="e">
        <f t="shared" si="855"/>
        <v>#N/A</v>
      </c>
      <c r="SJ17" s="111" t="e">
        <f t="shared" si="856"/>
        <v>#N/A</v>
      </c>
      <c r="SK17" s="111" t="e">
        <f t="shared" si="857"/>
        <v>#N/A</v>
      </c>
      <c r="SL17" s="111" t="e">
        <f t="shared" si="858"/>
        <v>#N/A</v>
      </c>
      <c r="SM17" s="111" t="e">
        <f t="shared" si="859"/>
        <v>#N/A</v>
      </c>
      <c r="SN17" s="111" t="e">
        <f t="shared" si="860"/>
        <v>#N/A</v>
      </c>
      <c r="SO17" s="111" t="e">
        <f t="shared" si="861"/>
        <v>#N/A</v>
      </c>
      <c r="SP17" s="111" t="e">
        <f t="shared" si="862"/>
        <v>#N/A</v>
      </c>
      <c r="SQ17" s="111" t="e">
        <f t="shared" si="863"/>
        <v>#N/A</v>
      </c>
      <c r="SR17" s="111" t="e">
        <f t="shared" si="864"/>
        <v>#N/A</v>
      </c>
      <c r="SS17" s="111" t="e">
        <f t="shared" si="865"/>
        <v>#N/A</v>
      </c>
      <c r="ST17" s="111" t="e">
        <f t="shared" si="866"/>
        <v>#N/A</v>
      </c>
      <c r="SU17" s="111" t="e">
        <f t="shared" si="867"/>
        <v>#N/A</v>
      </c>
      <c r="SV17" s="111" t="e">
        <f t="shared" si="868"/>
        <v>#N/A</v>
      </c>
      <c r="SW17" s="111" t="e">
        <f t="shared" si="869"/>
        <v>#N/A</v>
      </c>
      <c r="SX17" s="111" t="e">
        <f t="shared" si="870"/>
        <v>#N/A</v>
      </c>
      <c r="SY17" s="111" t="e">
        <f t="shared" si="871"/>
        <v>#N/A</v>
      </c>
      <c r="SZ17" s="111" t="e">
        <f t="shared" si="872"/>
        <v>#N/A</v>
      </c>
      <c r="TA17" s="111" t="e">
        <f t="shared" si="873"/>
        <v>#N/A</v>
      </c>
      <c r="TB17" s="111" t="e">
        <f t="shared" si="874"/>
        <v>#N/A</v>
      </c>
      <c r="TC17" s="111" t="e">
        <f t="shared" si="875"/>
        <v>#N/A</v>
      </c>
      <c r="TD17" s="111" t="e">
        <f t="shared" si="876"/>
        <v>#N/A</v>
      </c>
      <c r="TE17" s="111" t="e">
        <f t="shared" si="877"/>
        <v>#N/A</v>
      </c>
      <c r="TF17" s="111" t="e">
        <f t="shared" si="878"/>
        <v>#N/A</v>
      </c>
      <c r="TG17" s="111" t="e">
        <f t="shared" si="879"/>
        <v>#N/A</v>
      </c>
      <c r="TH17" s="111" t="e">
        <f t="shared" si="880"/>
        <v>#N/A</v>
      </c>
      <c r="TI17" s="111" t="e">
        <f t="shared" si="881"/>
        <v>#N/A</v>
      </c>
      <c r="TJ17" s="111" t="e">
        <f t="shared" si="882"/>
        <v>#N/A</v>
      </c>
      <c r="TK17" s="111" t="e">
        <f t="shared" si="883"/>
        <v>#N/A</v>
      </c>
      <c r="TL17" s="111" t="e">
        <f t="shared" si="884"/>
        <v>#N/A</v>
      </c>
      <c r="TM17" s="111" t="e">
        <f t="shared" si="885"/>
        <v>#N/A</v>
      </c>
      <c r="TN17" s="111" t="e">
        <f t="shared" si="886"/>
        <v>#N/A</v>
      </c>
      <c r="TO17" s="111" t="e">
        <f t="shared" si="887"/>
        <v>#N/A</v>
      </c>
      <c r="TP17" s="111" t="e">
        <f t="shared" si="888"/>
        <v>#N/A</v>
      </c>
      <c r="TQ17" s="111" t="e">
        <f t="shared" si="889"/>
        <v>#N/A</v>
      </c>
      <c r="TR17" s="111" t="e">
        <f t="shared" si="890"/>
        <v>#N/A</v>
      </c>
      <c r="TS17" s="111" t="e">
        <f t="shared" si="891"/>
        <v>#N/A</v>
      </c>
      <c r="TT17" s="111" t="e">
        <f t="shared" si="892"/>
        <v>#N/A</v>
      </c>
      <c r="TU17" s="111" t="e">
        <f t="shared" si="893"/>
        <v>#N/A</v>
      </c>
      <c r="TV17" s="111" t="e">
        <f t="shared" si="894"/>
        <v>#N/A</v>
      </c>
      <c r="TW17" s="111" t="e">
        <f t="shared" si="895"/>
        <v>#N/A</v>
      </c>
      <c r="TX17" s="111" t="e">
        <f t="shared" si="896"/>
        <v>#N/A</v>
      </c>
      <c r="TY17" s="111" t="e">
        <f t="shared" si="897"/>
        <v>#N/A</v>
      </c>
      <c r="TZ17" s="111" t="e">
        <f t="shared" si="898"/>
        <v>#N/A</v>
      </c>
      <c r="UA17" s="111" t="e">
        <f t="shared" si="899"/>
        <v>#N/A</v>
      </c>
      <c r="UB17" s="111" t="e">
        <f t="shared" si="900"/>
        <v>#N/A</v>
      </c>
      <c r="UC17" s="112">
        <f t="shared" si="901"/>
        <v>86.801931260869566</v>
      </c>
      <c r="UD17" s="112">
        <f t="shared" si="902"/>
        <v>177.1414108152174</v>
      </c>
      <c r="UE17" s="112">
        <f t="shared" si="903"/>
        <v>245.88600601086955</v>
      </c>
      <c r="UF17" s="112">
        <f t="shared" si="904"/>
        <v>318.80174023913042</v>
      </c>
      <c r="UG17" s="112">
        <f t="shared" si="905"/>
        <v>396.78620038043482</v>
      </c>
      <c r="UH17" s="112">
        <f t="shared" si="906"/>
        <v>477.04102733695646</v>
      </c>
      <c r="UI17" s="112">
        <f t="shared" si="907"/>
        <v>561.25579641304341</v>
      </c>
      <c r="UJ17" s="112">
        <f t="shared" si="908"/>
        <v>642.24981256521733</v>
      </c>
      <c r="UK17" s="112">
        <f t="shared" si="909"/>
        <v>723.50782485869559</v>
      </c>
      <c r="UL17" s="112">
        <f t="shared" si="910"/>
        <v>807.5641962499999</v>
      </c>
      <c r="UM17" s="112">
        <f t="shared" si="911"/>
        <v>885.75985330434764</v>
      </c>
      <c r="UN17" s="112">
        <f t="shared" si="912"/>
        <v>956.14122457608687</v>
      </c>
      <c r="UO17" s="112">
        <f t="shared" si="913"/>
        <v>1038.1912252934781</v>
      </c>
      <c r="UP17" s="112">
        <f t="shared" si="914"/>
        <v>1099.7551254456519</v>
      </c>
      <c r="UQ17" s="112">
        <f t="shared" si="915"/>
        <v>1183.494701467391</v>
      </c>
      <c r="UR17" s="112">
        <f t="shared" si="916"/>
        <v>1270.2966327282606</v>
      </c>
      <c r="US17" s="112">
        <f t="shared" si="917"/>
        <v>1363.5928690652172</v>
      </c>
      <c r="UT17" s="112">
        <f t="shared" si="918"/>
        <v>1454.3547424456519</v>
      </c>
      <c r="UU17" s="112">
        <f t="shared" si="919"/>
        <v>1538.8335076630433</v>
      </c>
      <c r="UV17" s="112">
        <f t="shared" si="920"/>
        <v>1622.6786821413043</v>
      </c>
      <c r="UW17" s="112">
        <f t="shared" si="921"/>
        <v>1712.9125632391301</v>
      </c>
      <c r="UX17" s="112">
        <f t="shared" si="922"/>
        <v>1808.6375640760868</v>
      </c>
      <c r="UY17" s="112">
        <f t="shared" si="923"/>
        <v>1909.2728931413039</v>
      </c>
      <c r="UZ17" s="112">
        <f t="shared" si="924"/>
        <v>2017.1945157065218</v>
      </c>
      <c r="VA17" s="112">
        <f t="shared" si="925"/>
        <v>2123.0041691413039</v>
      </c>
      <c r="VB17" s="112">
        <f t="shared" si="926"/>
        <v>2232.8265639239125</v>
      </c>
      <c r="VC17" s="112">
        <f t="shared" si="927"/>
        <v>2347.559286934782</v>
      </c>
      <c r="VD17" s="112">
        <f t="shared" si="928"/>
        <v>2468.4167204239129</v>
      </c>
      <c r="VE17" s="112">
        <f t="shared" si="929"/>
        <v>2578.8727059456523</v>
      </c>
      <c r="VF17" s="112">
        <f t="shared" si="930"/>
        <v>2678.9800427282607</v>
      </c>
      <c r="VG17" s="112">
        <f t="shared" si="931"/>
        <v>2678.9800427282607</v>
      </c>
      <c r="VH17" s="111" t="e">
        <f t="shared" si="932"/>
        <v>#N/A</v>
      </c>
      <c r="VI17" s="111" t="e">
        <f t="shared" si="933"/>
        <v>#N/A</v>
      </c>
      <c r="VJ17" s="111" t="e">
        <f t="shared" si="934"/>
        <v>#N/A</v>
      </c>
      <c r="VK17" s="111" t="e">
        <f t="shared" si="935"/>
        <v>#N/A</v>
      </c>
      <c r="VL17" s="111" t="e">
        <f t="shared" si="936"/>
        <v>#N/A</v>
      </c>
      <c r="VM17" s="111" t="e">
        <f t="shared" si="937"/>
        <v>#N/A</v>
      </c>
      <c r="VN17" s="111" t="e">
        <f t="shared" si="938"/>
        <v>#N/A</v>
      </c>
      <c r="VO17" s="111" t="e">
        <f t="shared" si="939"/>
        <v>#N/A</v>
      </c>
      <c r="VP17" s="111" t="e">
        <f t="shared" si="940"/>
        <v>#N/A</v>
      </c>
      <c r="VQ17" s="111" t="e">
        <f t="shared" si="941"/>
        <v>#N/A</v>
      </c>
      <c r="VR17" s="111" t="e">
        <f t="shared" si="942"/>
        <v>#N/A</v>
      </c>
      <c r="VS17" s="111" t="e">
        <f t="shared" si="943"/>
        <v>#N/A</v>
      </c>
      <c r="VT17" s="111" t="e">
        <f t="shared" si="944"/>
        <v>#N/A</v>
      </c>
      <c r="VU17" s="111" t="e">
        <f t="shared" si="945"/>
        <v>#N/A</v>
      </c>
      <c r="VV17" s="111" t="e">
        <f t="shared" si="946"/>
        <v>#N/A</v>
      </c>
      <c r="VW17" s="111" t="e">
        <f t="shared" si="947"/>
        <v>#N/A</v>
      </c>
      <c r="VX17" s="111" t="e">
        <f t="shared" si="948"/>
        <v>#N/A</v>
      </c>
      <c r="VY17" s="111" t="e">
        <f t="shared" si="949"/>
        <v>#N/A</v>
      </c>
      <c r="VZ17" s="111" t="e">
        <f t="shared" si="950"/>
        <v>#N/A</v>
      </c>
      <c r="WA17" s="111" t="e">
        <f t="shared" si="951"/>
        <v>#N/A</v>
      </c>
      <c r="WB17" s="111" t="e">
        <f t="shared" si="952"/>
        <v>#N/A</v>
      </c>
      <c r="WC17" s="111" t="e">
        <f t="shared" si="953"/>
        <v>#N/A</v>
      </c>
      <c r="WD17" s="111" t="e">
        <f t="shared" si="954"/>
        <v>#N/A</v>
      </c>
      <c r="WE17" s="111" t="e">
        <f t="shared" si="955"/>
        <v>#N/A</v>
      </c>
      <c r="WF17" s="111" t="e">
        <f t="shared" si="956"/>
        <v>#N/A</v>
      </c>
      <c r="WG17" s="111" t="e">
        <f t="shared" si="957"/>
        <v>#N/A</v>
      </c>
      <c r="WH17" s="111" t="e">
        <f t="shared" si="958"/>
        <v>#N/A</v>
      </c>
      <c r="WI17" s="111" t="e">
        <f t="shared" si="959"/>
        <v>#N/A</v>
      </c>
      <c r="WJ17" s="111" t="e">
        <f t="shared" si="960"/>
        <v>#N/A</v>
      </c>
      <c r="WK17" s="111" t="e">
        <f t="shared" si="961"/>
        <v>#N/A</v>
      </c>
      <c r="WL17" s="111" t="e">
        <f t="shared" si="962"/>
        <v>#N/A</v>
      </c>
      <c r="WM17" s="111" t="e">
        <f t="shared" si="963"/>
        <v>#N/A</v>
      </c>
      <c r="WN17" s="111" t="e">
        <f t="shared" si="964"/>
        <v>#N/A</v>
      </c>
      <c r="WO17" s="111" t="e">
        <f t="shared" si="965"/>
        <v>#N/A</v>
      </c>
      <c r="WP17" s="111" t="e">
        <f t="shared" si="966"/>
        <v>#N/A</v>
      </c>
      <c r="WQ17" s="111" t="e">
        <f t="shared" si="967"/>
        <v>#N/A</v>
      </c>
      <c r="WR17" s="111" t="e">
        <f t="shared" si="968"/>
        <v>#N/A</v>
      </c>
      <c r="WS17" s="111" t="e">
        <f t="shared" si="969"/>
        <v>#N/A</v>
      </c>
      <c r="WT17" s="111" t="e">
        <f t="shared" si="970"/>
        <v>#N/A</v>
      </c>
      <c r="WU17" s="111" t="e">
        <f t="shared" si="971"/>
        <v>#N/A</v>
      </c>
      <c r="WV17" s="111" t="e">
        <f t="shared" si="972"/>
        <v>#N/A</v>
      </c>
      <c r="WW17" s="111" t="e">
        <f t="shared" si="973"/>
        <v>#N/A</v>
      </c>
      <c r="WX17" s="111" t="e">
        <f t="shared" si="974"/>
        <v>#N/A</v>
      </c>
      <c r="WY17" s="111" t="e">
        <f t="shared" si="975"/>
        <v>#N/A</v>
      </c>
      <c r="WZ17" s="111" t="e">
        <f t="shared" si="976"/>
        <v>#N/A</v>
      </c>
      <c r="XA17" s="111" t="e">
        <f t="shared" si="977"/>
        <v>#N/A</v>
      </c>
      <c r="XB17" s="111" t="e">
        <f t="shared" si="978"/>
        <v>#N/A</v>
      </c>
      <c r="XC17" s="111" t="e">
        <f t="shared" si="979"/>
        <v>#N/A</v>
      </c>
      <c r="XD17" s="111" t="e">
        <f t="shared" si="980"/>
        <v>#N/A</v>
      </c>
      <c r="XE17" s="111" t="e">
        <f t="shared" si="981"/>
        <v>#N/A</v>
      </c>
      <c r="XF17" s="111" t="e">
        <f t="shared" si="982"/>
        <v>#N/A</v>
      </c>
      <c r="XG17" s="111" t="e">
        <f t="shared" si="983"/>
        <v>#N/A</v>
      </c>
      <c r="XH17" s="111" t="e">
        <f t="shared" si="984"/>
        <v>#N/A</v>
      </c>
      <c r="XI17" s="111" t="e">
        <f t="shared" si="985"/>
        <v>#N/A</v>
      </c>
      <c r="XJ17" s="111" t="e">
        <f t="shared" si="986"/>
        <v>#N/A</v>
      </c>
      <c r="XK17" s="111" t="e">
        <f t="shared" si="987"/>
        <v>#N/A</v>
      </c>
      <c r="XL17" s="111" t="e">
        <f t="shared" si="988"/>
        <v>#N/A</v>
      </c>
      <c r="XM17" s="111" t="e">
        <f t="shared" si="989"/>
        <v>#N/A</v>
      </c>
      <c r="XN17" s="111" t="e">
        <f t="shared" si="990"/>
        <v>#N/A</v>
      </c>
      <c r="XO17" s="111" t="e">
        <f t="shared" si="991"/>
        <v>#N/A</v>
      </c>
      <c r="XP17" s="111" t="e">
        <f t="shared" si="992"/>
        <v>#N/A</v>
      </c>
      <c r="XQ17" s="111" t="e">
        <f t="shared" si="993"/>
        <v>#N/A</v>
      </c>
      <c r="XR17" s="111" t="e">
        <f t="shared" si="994"/>
        <v>#N/A</v>
      </c>
      <c r="XS17" s="111" t="e">
        <f t="shared" si="995"/>
        <v>#N/A</v>
      </c>
      <c r="XT17" s="111" t="e">
        <f t="shared" si="996"/>
        <v>#N/A</v>
      </c>
      <c r="XU17" s="111" t="e">
        <f t="shared" si="997"/>
        <v>#N/A</v>
      </c>
      <c r="XV17" s="111" t="e">
        <f t="shared" si="998"/>
        <v>#N/A</v>
      </c>
      <c r="XW17" s="111" t="e">
        <f t="shared" si="999"/>
        <v>#N/A</v>
      </c>
      <c r="XX17" s="111" t="e">
        <f t="shared" si="1000"/>
        <v>#N/A</v>
      </c>
      <c r="XY17" s="111" t="e">
        <f t="shared" si="1001"/>
        <v>#N/A</v>
      </c>
      <c r="XZ17" s="111" t="e">
        <f t="shared" si="1002"/>
        <v>#N/A</v>
      </c>
      <c r="YA17" s="111" t="e">
        <f t="shared" si="1003"/>
        <v>#N/A</v>
      </c>
      <c r="YB17" s="111" t="e">
        <f t="shared" si="1004"/>
        <v>#N/A</v>
      </c>
      <c r="YC17" s="111" t="e">
        <f t="shared" si="1005"/>
        <v>#N/A</v>
      </c>
      <c r="YD17" s="111" t="e">
        <f t="shared" si="1006"/>
        <v>#N/A</v>
      </c>
      <c r="YE17" s="111" t="e">
        <f t="shared" si="1007"/>
        <v>#N/A</v>
      </c>
      <c r="YF17" s="111" t="e">
        <f t="shared" si="1008"/>
        <v>#N/A</v>
      </c>
      <c r="YG17" s="111" t="e">
        <f t="shared" si="1009"/>
        <v>#N/A</v>
      </c>
      <c r="YH17" s="111" t="e">
        <f t="shared" si="1010"/>
        <v>#N/A</v>
      </c>
      <c r="YI17" s="111" t="e">
        <f t="shared" si="1011"/>
        <v>#N/A</v>
      </c>
      <c r="YJ17" s="111" t="e">
        <f t="shared" si="1012"/>
        <v>#N/A</v>
      </c>
      <c r="YK17" s="111" t="e">
        <f t="shared" si="1013"/>
        <v>#N/A</v>
      </c>
      <c r="YL17" s="111" t="e">
        <f t="shared" si="1014"/>
        <v>#N/A</v>
      </c>
      <c r="YM17" s="111" t="e">
        <f t="shared" si="1015"/>
        <v>#N/A</v>
      </c>
      <c r="YN17" s="111" t="e">
        <f t="shared" si="1016"/>
        <v>#N/A</v>
      </c>
      <c r="YO17" s="111" t="e">
        <f t="shared" si="1017"/>
        <v>#N/A</v>
      </c>
      <c r="YP17" s="111" t="e">
        <f t="shared" si="1018"/>
        <v>#N/A</v>
      </c>
      <c r="YQ17" s="111" t="e">
        <f t="shared" si="1019"/>
        <v>#N/A</v>
      </c>
      <c r="YR17" s="111" t="e">
        <f t="shared" si="1020"/>
        <v>#N/A</v>
      </c>
      <c r="YS17" s="111" t="e">
        <f t="shared" si="1021"/>
        <v>#N/A</v>
      </c>
      <c r="YT17" s="111" t="e">
        <f t="shared" si="1022"/>
        <v>#N/A</v>
      </c>
      <c r="YU17" s="111" t="e">
        <f t="shared" si="1023"/>
        <v>#N/A</v>
      </c>
      <c r="YV17" s="111" t="e">
        <f t="shared" si="1024"/>
        <v>#N/A</v>
      </c>
      <c r="YW17" s="111" t="e">
        <f t="shared" si="1025"/>
        <v>#N/A</v>
      </c>
      <c r="YX17" s="111" t="e">
        <f t="shared" si="1026"/>
        <v>#N/A</v>
      </c>
      <c r="YY17" s="111" t="e">
        <f t="shared" si="1027"/>
        <v>#N/A</v>
      </c>
      <c r="YZ17" s="111" t="e">
        <f t="shared" si="1028"/>
        <v>#N/A</v>
      </c>
      <c r="ZA17" s="111" t="e">
        <f t="shared" si="1029"/>
        <v>#N/A</v>
      </c>
      <c r="ZB17" s="111" t="e">
        <f t="shared" si="1030"/>
        <v>#N/A</v>
      </c>
      <c r="ZC17" s="111" t="e">
        <f t="shared" si="1031"/>
        <v>#N/A</v>
      </c>
      <c r="ZD17" s="111" t="e">
        <f t="shared" si="1032"/>
        <v>#N/A</v>
      </c>
      <c r="ZE17" s="111" t="e">
        <f t="shared" si="1033"/>
        <v>#N/A</v>
      </c>
      <c r="ZF17" s="111" t="e">
        <f t="shared" si="1034"/>
        <v>#N/A</v>
      </c>
      <c r="ZG17" s="111" t="e">
        <f t="shared" si="1035"/>
        <v>#N/A</v>
      </c>
      <c r="ZH17" s="111" t="e">
        <f t="shared" si="1036"/>
        <v>#N/A</v>
      </c>
      <c r="ZI17" s="111" t="e">
        <f t="shared" si="1037"/>
        <v>#N/A</v>
      </c>
      <c r="ZJ17" s="111" t="e">
        <f t="shared" si="1038"/>
        <v>#N/A</v>
      </c>
      <c r="ZK17" s="111" t="e">
        <f t="shared" si="1039"/>
        <v>#N/A</v>
      </c>
      <c r="ZL17" s="111" t="e">
        <f t="shared" si="1040"/>
        <v>#N/A</v>
      </c>
      <c r="ZM17" s="111" t="e">
        <f t="shared" si="1041"/>
        <v>#N/A</v>
      </c>
      <c r="ZN17" s="111" t="e">
        <f t="shared" si="1042"/>
        <v>#N/A</v>
      </c>
      <c r="ZO17" s="111" t="e">
        <f t="shared" si="1043"/>
        <v>#N/A</v>
      </c>
      <c r="ZP17" s="111" t="e">
        <f t="shared" si="1044"/>
        <v>#N/A</v>
      </c>
      <c r="ZQ17" s="111" t="e">
        <f t="shared" si="1045"/>
        <v>#N/A</v>
      </c>
      <c r="ZR17" s="111" t="e">
        <f t="shared" si="1046"/>
        <v>#N/A</v>
      </c>
      <c r="ZS17" s="111" t="e">
        <f t="shared" si="1047"/>
        <v>#N/A</v>
      </c>
      <c r="ZT17" s="111" t="e">
        <f t="shared" si="1048"/>
        <v>#N/A</v>
      </c>
      <c r="ZU17" s="111" t="e">
        <f t="shared" si="1049"/>
        <v>#N/A</v>
      </c>
      <c r="ZV17" s="111" t="e">
        <f t="shared" si="1050"/>
        <v>#N/A</v>
      </c>
      <c r="ZW17" s="111" t="e">
        <f t="shared" si="1051"/>
        <v>#N/A</v>
      </c>
      <c r="ZX17" s="111" t="e">
        <f t="shared" si="1052"/>
        <v>#N/A</v>
      </c>
      <c r="ZY17" s="111" t="e">
        <f t="shared" si="1053"/>
        <v>#N/A</v>
      </c>
      <c r="ZZ17" s="111" t="e">
        <f t="shared" si="1054"/>
        <v>#N/A</v>
      </c>
      <c r="AAA17" s="111" t="e">
        <f t="shared" si="1055"/>
        <v>#N/A</v>
      </c>
      <c r="AAB17" s="111" t="e">
        <f t="shared" si="1056"/>
        <v>#N/A</v>
      </c>
      <c r="AAC17" s="111" t="e">
        <f t="shared" si="1057"/>
        <v>#N/A</v>
      </c>
      <c r="AAD17" s="111" t="e">
        <f t="shared" si="1058"/>
        <v>#N/A</v>
      </c>
      <c r="AAE17" s="111" t="e">
        <f t="shared" si="1059"/>
        <v>#N/A</v>
      </c>
      <c r="AAF17" s="111" t="e">
        <f t="shared" si="1060"/>
        <v>#N/A</v>
      </c>
      <c r="AAG17" s="111" t="e">
        <f t="shared" si="1061"/>
        <v>#N/A</v>
      </c>
      <c r="AAH17" s="111" t="e">
        <f t="shared" si="1062"/>
        <v>#N/A</v>
      </c>
      <c r="AAI17" s="111" t="e">
        <f t="shared" si="1063"/>
        <v>#N/A</v>
      </c>
      <c r="AAJ17" s="111" t="e">
        <f t="shared" si="1064"/>
        <v>#N/A</v>
      </c>
      <c r="AAK17" s="111" t="e">
        <f t="shared" si="1065"/>
        <v>#N/A</v>
      </c>
      <c r="AAL17" s="111" t="e">
        <f t="shared" si="1066"/>
        <v>#N/A</v>
      </c>
      <c r="AAM17" s="111" t="e">
        <f t="shared" si="1067"/>
        <v>#N/A</v>
      </c>
      <c r="AAN17" s="111" t="e">
        <f t="shared" si="1068"/>
        <v>#N/A</v>
      </c>
      <c r="AAO17" s="111" t="e">
        <f t="shared" si="1069"/>
        <v>#N/A</v>
      </c>
      <c r="AAP17" s="111" t="e">
        <f t="shared" si="1070"/>
        <v>#N/A</v>
      </c>
      <c r="AAQ17" s="111" t="e">
        <f t="shared" si="1071"/>
        <v>#N/A</v>
      </c>
      <c r="AAR17" s="111" t="e">
        <f t="shared" si="1072"/>
        <v>#N/A</v>
      </c>
      <c r="AAS17" s="111" t="e">
        <f t="shared" si="1073"/>
        <v>#N/A</v>
      </c>
      <c r="AAT17" s="111" t="e">
        <f t="shared" si="1074"/>
        <v>#N/A</v>
      </c>
      <c r="AAU17" s="111" t="e">
        <f t="shared" si="1075"/>
        <v>#N/A</v>
      </c>
      <c r="AAV17" s="111" t="e">
        <f t="shared" si="1076"/>
        <v>#N/A</v>
      </c>
      <c r="AAW17" s="111" t="e">
        <f t="shared" si="1077"/>
        <v>#N/A</v>
      </c>
      <c r="AAX17" s="111" t="e">
        <f t="shared" si="1078"/>
        <v>#N/A</v>
      </c>
      <c r="AAY17" s="111" t="e">
        <f t="shared" si="1079"/>
        <v>#N/A</v>
      </c>
      <c r="AAZ17" s="111" t="e">
        <f t="shared" si="1080"/>
        <v>#N/A</v>
      </c>
      <c r="ABA17" s="111" t="e">
        <f t="shared" si="1081"/>
        <v>#N/A</v>
      </c>
      <c r="ABB17" s="111" t="e">
        <f t="shared" si="1082"/>
        <v>#N/A</v>
      </c>
      <c r="ABC17" s="111" t="e">
        <f t="shared" si="1083"/>
        <v>#N/A</v>
      </c>
      <c r="ABD17" s="111" t="e">
        <f t="shared" si="1084"/>
        <v>#N/A</v>
      </c>
      <c r="ABE17" s="111" t="e">
        <f t="shared" si="1085"/>
        <v>#N/A</v>
      </c>
      <c r="ABF17" s="111" t="e">
        <f t="shared" si="1086"/>
        <v>#N/A</v>
      </c>
    </row>
    <row r="18" spans="1:734" ht="75" hidden="1" customHeight="1">
      <c r="A18" s="92">
        <v>15</v>
      </c>
      <c r="B18" s="59" t="s">
        <v>21</v>
      </c>
      <c r="C18" s="100" t="s">
        <v>24</v>
      </c>
      <c r="D18" s="101" t="s">
        <v>114</v>
      </c>
      <c r="E18" s="59">
        <v>3128056860</v>
      </c>
      <c r="F18" s="46" t="s">
        <v>21</v>
      </c>
      <c r="G18" s="47">
        <v>0.9</v>
      </c>
      <c r="H18" s="48">
        <v>1970.6</v>
      </c>
      <c r="I18" s="48">
        <v>21.5</v>
      </c>
      <c r="J18" s="49">
        <v>-1.5</v>
      </c>
      <c r="K18" s="50">
        <v>30</v>
      </c>
      <c r="L18" s="49">
        <v>10.91</v>
      </c>
      <c r="M18" s="49">
        <v>50.78</v>
      </c>
      <c r="N18" s="49">
        <v>5.76</v>
      </c>
      <c r="O18" s="49">
        <f t="shared" si="550"/>
        <v>0.36366666666666669</v>
      </c>
      <c r="P18" s="49">
        <f t="shared" si="551"/>
        <v>1.6926666666666668</v>
      </c>
      <c r="Q18" s="49">
        <f t="shared" si="552"/>
        <v>0.192</v>
      </c>
      <c r="R18" s="51">
        <v>30</v>
      </c>
      <c r="S18" s="52">
        <f t="shared" si="553"/>
        <v>10.91</v>
      </c>
      <c r="T18" s="52">
        <f t="shared" si="554"/>
        <v>50.78</v>
      </c>
      <c r="U18" s="52">
        <f t="shared" si="555"/>
        <v>5.76</v>
      </c>
      <c r="V18" s="130">
        <f>$O18*($I18-(метеостанция!B$14))/($I18-$J18)</f>
        <v>0.32492826086956528</v>
      </c>
      <c r="W18" s="130">
        <f>$O18*($I18-(метеостанция!C$14))/($I18-$J18)</f>
        <v>0.33817047101449277</v>
      </c>
      <c r="X18" s="130">
        <f>$O18*($I18-(метеостанция!D$14))/($I18-$J18)</f>
        <v>0.25733369565217395</v>
      </c>
      <c r="Y18" s="130">
        <f>$O18*($I18-(метеостанция!E$14))/($I18-$J18)</f>
        <v>0.2729476449275362</v>
      </c>
      <c r="Z18" s="130">
        <f>$O18*($I18-(метеостанция!F$14))/($I18-$J18)</f>
        <v>0.29192155797101449</v>
      </c>
      <c r="AA18" s="130">
        <f>$O18*($I18-(метеостанция!G$14))/($I18-$J18)</f>
        <v>0.30042028985507246</v>
      </c>
      <c r="AB18" s="130">
        <f>$O18*($I18-(метеостанция!H$14))/($I18-$J18)</f>
        <v>0.31524365942028987</v>
      </c>
      <c r="AC18" s="130">
        <f>$O18*($I18-(метеостанция!I$14))/($I18-$J18)</f>
        <v>0.30318731884057976</v>
      </c>
      <c r="AD18" s="130">
        <f>$O18*($I18-(метеостанция!J$14))/($I18-$J18)</f>
        <v>0.30417554347826092</v>
      </c>
      <c r="AE18" s="130">
        <f>$O18*($I18-(метеостанция!K$14))/($I18-$J18)</f>
        <v>0.31465072463768118</v>
      </c>
      <c r="AF18" s="130">
        <f>$O18*($I18-(метеостанция!L$14))/($I18-$J18)</f>
        <v>0.29271213768115945</v>
      </c>
      <c r="AG18" s="130">
        <f>$O18*($I18-(метеостанция!M$14))/($I18-$J18)</f>
        <v>0.26346068840579706</v>
      </c>
      <c r="AH18" s="130">
        <f>$O18*($I18-(метеостанция!N$14))/($I18-$J18)</f>
        <v>0.30714021739130437</v>
      </c>
      <c r="AI18" s="130">
        <f>$O18*($I18-(метеостанция!O$14))/($I18-$J18)</f>
        <v>0.23045398550724638</v>
      </c>
      <c r="AJ18" s="130">
        <f>$O18*($I18-(метеостанция!P$14))/($I18-$J18)</f>
        <v>0.3134648550724638</v>
      </c>
      <c r="AK18" s="130">
        <f>$O18*($I18-(метеостанция!Q$14))/($I18-$J18)</f>
        <v>0.32492826086956528</v>
      </c>
      <c r="AL18" s="130">
        <f>$O18*($I18-(метеостанция!R$14))/($I18-$J18)</f>
        <v>0.34923858695652177</v>
      </c>
      <c r="AM18" s="130">
        <f>$O18*($I18-(метеостанция!S$14))/($I18-$J18)</f>
        <v>0.33975163043478263</v>
      </c>
      <c r="AN18" s="130">
        <f>$O18*($I18-(метеостанция!T$14))/($I18-$J18)</f>
        <v>0.31623188405797104</v>
      </c>
      <c r="AO18" s="130">
        <f>$O18*($I18-(метеостанция!U$14))/($I18-$J18)</f>
        <v>0.31386014492753628</v>
      </c>
      <c r="AP18" s="130">
        <f>$O18*($I18-(метеостанция!V$14))/($I18-$J18)</f>
        <v>0.33777518115942035</v>
      </c>
      <c r="AQ18" s="130">
        <f>$O18*($I18-(метеостанция!W$14))/($I18-$J18)</f>
        <v>0.35833025362318849</v>
      </c>
      <c r="AR18" s="130">
        <f>$O18*($I18-(метеостанция!X$14))/($I18-$J18)</f>
        <v>0.37671123188405803</v>
      </c>
      <c r="AS18" s="130">
        <f>$O18*($I18-(метеостанция!Y$14))/($I18-$J18)</f>
        <v>0.40398623188405802</v>
      </c>
      <c r="AT18" s="130">
        <f>$O18*($I18-(метеостанция!Z$14))/($I18-$J18)</f>
        <v>0.39608043478260874</v>
      </c>
      <c r="AU18" s="130">
        <f>$O18*($I18-(метеостанция!AA$14))/($I18-$J18)</f>
        <v>0.41110144927536235</v>
      </c>
      <c r="AV18" s="130">
        <f>$O18*($I18-(метеостанция!AB$14))/($I18-$J18)</f>
        <v>0.42948242753623195</v>
      </c>
      <c r="AW18" s="130">
        <f>$O18*($I18-(метеостанция!AC$14))/($I18-$J18)</f>
        <v>0.45240923913043479</v>
      </c>
      <c r="AX18" s="130">
        <f>$O18*($I18-(метеостанция!AD$14))/($I18-$J18)</f>
        <v>0.41347318840579705</v>
      </c>
      <c r="AY18" s="130">
        <f>$O18*($I18-(метеостанция!AE$14))/($I18-$J18)</f>
        <v>0.37473478260869564</v>
      </c>
      <c r="AZ18" s="130"/>
      <c r="BA18" s="130">
        <f t="shared" si="556"/>
        <v>0.32492826086956528</v>
      </c>
      <c r="BB18" s="130">
        <f t="shared" si="1103"/>
        <v>0.66309873188405799</v>
      </c>
      <c r="BC18" s="130">
        <f t="shared" si="1104"/>
        <v>0.92043242753623189</v>
      </c>
      <c r="BD18" s="130">
        <f t="shared" si="1105"/>
        <v>1.1933800724637682</v>
      </c>
      <c r="BE18" s="130">
        <f t="shared" si="1106"/>
        <v>1.4853016304347828</v>
      </c>
      <c r="BF18" s="130">
        <f t="shared" si="1107"/>
        <v>1.7857219202898553</v>
      </c>
      <c r="BG18" s="130">
        <f t="shared" si="1108"/>
        <v>2.1009655797101452</v>
      </c>
      <c r="BH18" s="130">
        <f t="shared" si="1109"/>
        <v>2.4041528985507248</v>
      </c>
      <c r="BI18" s="130">
        <f t="shared" si="1110"/>
        <v>2.7083284420289857</v>
      </c>
      <c r="BJ18" s="130">
        <f t="shared" si="1111"/>
        <v>3.022979166666667</v>
      </c>
      <c r="BK18" s="130">
        <f t="shared" si="1112"/>
        <v>3.3156913043478262</v>
      </c>
      <c r="BL18" s="130">
        <f t="shared" si="1113"/>
        <v>3.5791519927536233</v>
      </c>
      <c r="BM18" s="130">
        <f t="shared" si="1114"/>
        <v>3.8862922101449278</v>
      </c>
      <c r="BN18" s="130">
        <f t="shared" si="1115"/>
        <v>4.1167461956521745</v>
      </c>
      <c r="BO18" s="130">
        <f t="shared" si="1116"/>
        <v>4.4302110507246386</v>
      </c>
      <c r="BP18" s="130">
        <f t="shared" si="1117"/>
        <v>4.7551393115942036</v>
      </c>
      <c r="BQ18" s="130">
        <f t="shared" si="1118"/>
        <v>5.1043778985507249</v>
      </c>
      <c r="BR18" s="130">
        <f t="shared" si="1119"/>
        <v>5.4441295289855072</v>
      </c>
      <c r="BS18" s="130">
        <f t="shared" si="1120"/>
        <v>5.7603614130434782</v>
      </c>
      <c r="BT18" s="130">
        <f t="shared" si="1121"/>
        <v>6.0742215579710148</v>
      </c>
      <c r="BU18" s="130">
        <f t="shared" si="1122"/>
        <v>6.4119967391304353</v>
      </c>
      <c r="BV18" s="130">
        <f t="shared" si="1123"/>
        <v>6.770326992753624</v>
      </c>
      <c r="BW18" s="130">
        <f t="shared" si="1124"/>
        <v>7.147038224637682</v>
      </c>
      <c r="BX18" s="130">
        <f t="shared" si="1125"/>
        <v>7.5510244565217404</v>
      </c>
      <c r="BY18" s="130">
        <f t="shared" si="1126"/>
        <v>7.9471048913043489</v>
      </c>
      <c r="BZ18" s="130">
        <f t="shared" si="1127"/>
        <v>8.3582063405797111</v>
      </c>
      <c r="CA18" s="130">
        <f t="shared" si="1128"/>
        <v>8.7876887681159435</v>
      </c>
      <c r="CB18" s="130">
        <f t="shared" si="1129"/>
        <v>9.2400980072463774</v>
      </c>
      <c r="CC18" s="130">
        <f t="shared" si="1130"/>
        <v>9.6535711956521748</v>
      </c>
      <c r="CD18" s="130">
        <f t="shared" si="1131"/>
        <v>10.028305978260871</v>
      </c>
      <c r="CE18" s="130">
        <f t="shared" si="1132"/>
        <v>10.028305978260871</v>
      </c>
      <c r="CF18" s="130">
        <f t="shared" si="587"/>
        <v>640.30363086956527</v>
      </c>
      <c r="CG18" s="130">
        <f t="shared" si="588"/>
        <v>666.39873018115941</v>
      </c>
      <c r="CH18" s="130">
        <f t="shared" si="589"/>
        <v>507.101780652174</v>
      </c>
      <c r="CI18" s="130">
        <f t="shared" si="590"/>
        <v>537.87062909420285</v>
      </c>
      <c r="CJ18" s="130">
        <f t="shared" si="591"/>
        <v>575.26062213768114</v>
      </c>
      <c r="CK18" s="130">
        <f t="shared" si="592"/>
        <v>592.00822318840574</v>
      </c>
      <c r="CL18" s="130">
        <f t="shared" si="593"/>
        <v>621.21915525362317</v>
      </c>
      <c r="CM18" s="130">
        <f t="shared" si="594"/>
        <v>597.46093050724642</v>
      </c>
      <c r="CN18" s="130">
        <f t="shared" si="595"/>
        <v>599.4083259782609</v>
      </c>
      <c r="CO18" s="130">
        <f t="shared" si="596"/>
        <v>620.05071797101448</v>
      </c>
      <c r="CP18" s="130">
        <f t="shared" si="597"/>
        <v>576.81853851449273</v>
      </c>
      <c r="CQ18" s="130">
        <f t="shared" si="598"/>
        <v>519.17563257246366</v>
      </c>
      <c r="CR18" s="130">
        <f t="shared" si="599"/>
        <v>605.25051239130437</v>
      </c>
      <c r="CS18" s="130">
        <f t="shared" si="600"/>
        <v>454.1326238405797</v>
      </c>
      <c r="CT18" s="130">
        <f t="shared" si="601"/>
        <v>617.71384340579709</v>
      </c>
      <c r="CU18" s="130">
        <f t="shared" si="602"/>
        <v>640.30363086956527</v>
      </c>
      <c r="CV18" s="130">
        <f t="shared" si="603"/>
        <v>688.20955945652179</v>
      </c>
      <c r="CW18" s="130">
        <f t="shared" si="604"/>
        <v>669.51456293478259</v>
      </c>
      <c r="CX18" s="130">
        <f t="shared" si="605"/>
        <v>623.16655072463766</v>
      </c>
      <c r="CY18" s="130">
        <f t="shared" si="606"/>
        <v>618.492801594203</v>
      </c>
      <c r="CZ18" s="130">
        <f t="shared" si="607"/>
        <v>665.61977199275373</v>
      </c>
      <c r="DA18" s="130">
        <f t="shared" si="608"/>
        <v>706.12559778985519</v>
      </c>
      <c r="DB18" s="130">
        <f t="shared" si="609"/>
        <v>742.34715355072467</v>
      </c>
      <c r="DC18" s="130">
        <f t="shared" si="610"/>
        <v>796.09526855072465</v>
      </c>
      <c r="DD18" s="130">
        <f t="shared" si="611"/>
        <v>780.51610478260875</v>
      </c>
      <c r="DE18" s="130">
        <f t="shared" si="612"/>
        <v>810.11651594202897</v>
      </c>
      <c r="DF18" s="130">
        <f t="shared" si="613"/>
        <v>846.33807170289867</v>
      </c>
      <c r="DG18" s="130">
        <f t="shared" si="614"/>
        <v>891.5176466304348</v>
      </c>
      <c r="DH18" s="130">
        <f t="shared" si="615"/>
        <v>814.79026507246363</v>
      </c>
      <c r="DI18" s="130">
        <f t="shared" si="616"/>
        <v>738.45236260869558</v>
      </c>
      <c r="DJ18" s="130">
        <f t="shared" si="617"/>
        <v>0</v>
      </c>
      <c r="DK18" s="110">
        <f t="shared" si="618"/>
        <v>640.30363086956527</v>
      </c>
      <c r="DL18" s="130">
        <f t="shared" si="619"/>
        <v>1306.7023610507247</v>
      </c>
      <c r="DM18" s="130">
        <f t="shared" si="620"/>
        <v>1813.8041417028987</v>
      </c>
      <c r="DN18" s="130">
        <f t="shared" si="621"/>
        <v>2351.6747707971017</v>
      </c>
      <c r="DO18" s="130">
        <f t="shared" si="622"/>
        <v>2926.9353929347826</v>
      </c>
      <c r="DP18" s="130">
        <f t="shared" si="623"/>
        <v>3518.9436161231883</v>
      </c>
      <c r="DQ18" s="130">
        <f t="shared" si="624"/>
        <v>4140.1627713768112</v>
      </c>
      <c r="DR18" s="130">
        <f t="shared" si="625"/>
        <v>4737.6237018840575</v>
      </c>
      <c r="DS18" s="130">
        <f t="shared" si="626"/>
        <v>5337.0320278623185</v>
      </c>
      <c r="DT18" s="130">
        <f t="shared" si="627"/>
        <v>5957.0827458333333</v>
      </c>
      <c r="DU18" s="130">
        <f t="shared" si="628"/>
        <v>6533.9012843478258</v>
      </c>
      <c r="DV18" s="130">
        <f t="shared" si="629"/>
        <v>7053.0769169202895</v>
      </c>
      <c r="DW18" s="130">
        <f t="shared" si="630"/>
        <v>7658.3274293115937</v>
      </c>
      <c r="DX18" s="130">
        <f t="shared" si="631"/>
        <v>8112.4600531521737</v>
      </c>
      <c r="DY18" s="130">
        <f t="shared" si="632"/>
        <v>8730.1738965579716</v>
      </c>
      <c r="DZ18" s="130">
        <f t="shared" si="633"/>
        <v>9370.4775274275362</v>
      </c>
      <c r="EA18" s="130">
        <f t="shared" si="634"/>
        <v>10058.687086884058</v>
      </c>
      <c r="EB18" s="130">
        <f t="shared" si="635"/>
        <v>10728.20164981884</v>
      </c>
      <c r="EC18" s="130">
        <f t="shared" si="636"/>
        <v>11351.368200543478</v>
      </c>
      <c r="ED18" s="130">
        <f t="shared" si="637"/>
        <v>11969.861002137681</v>
      </c>
      <c r="EE18" s="130">
        <f t="shared" si="638"/>
        <v>12635.480774130434</v>
      </c>
      <c r="EF18" s="130">
        <f t="shared" si="639"/>
        <v>13341.606371920288</v>
      </c>
      <c r="EG18" s="130">
        <f t="shared" si="640"/>
        <v>14083.953525471014</v>
      </c>
      <c r="EH18" s="130">
        <f t="shared" si="641"/>
        <v>14880.048794021739</v>
      </c>
      <c r="EI18" s="130">
        <f t="shared" si="642"/>
        <v>15660.564898804349</v>
      </c>
      <c r="EJ18" s="130">
        <f t="shared" si="643"/>
        <v>16470.681414746377</v>
      </c>
      <c r="EK18" s="130">
        <f t="shared" si="644"/>
        <v>17317.019486449277</v>
      </c>
      <c r="EL18" s="130">
        <f t="shared" si="645"/>
        <v>18208.537133079713</v>
      </c>
      <c r="EM18" s="130">
        <f t="shared" si="646"/>
        <v>19023.327398152178</v>
      </c>
      <c r="EN18" s="130">
        <f t="shared" si="647"/>
        <v>19761.779760760874</v>
      </c>
      <c r="EO18" s="130">
        <f t="shared" si="648"/>
        <v>19761.779760760874</v>
      </c>
      <c r="EP18" s="130">
        <f t="shared" si="649"/>
        <v>576.27326778260874</v>
      </c>
      <c r="EQ18" s="130">
        <f t="shared" si="650"/>
        <v>599.75885716304344</v>
      </c>
      <c r="ER18" s="130">
        <f t="shared" si="651"/>
        <v>456.39160258695659</v>
      </c>
      <c r="ES18" s="130">
        <f t="shared" si="652"/>
        <v>484.08356618478257</v>
      </c>
      <c r="ET18" s="130">
        <f t="shared" si="653"/>
        <v>517.73455992391303</v>
      </c>
      <c r="EU18" s="130">
        <f t="shared" si="654"/>
        <v>532.80740086956519</v>
      </c>
      <c r="EV18" s="130">
        <f t="shared" si="655"/>
        <v>559.09723972826089</v>
      </c>
      <c r="EW18" s="130">
        <f t="shared" si="656"/>
        <v>537.71483745652176</v>
      </c>
      <c r="EX18" s="130">
        <f t="shared" si="657"/>
        <v>539.4674933804348</v>
      </c>
      <c r="EY18" s="130">
        <f t="shared" si="658"/>
        <v>558.04564617391304</v>
      </c>
      <c r="EZ18" s="130">
        <f t="shared" si="659"/>
        <v>519.13668466304352</v>
      </c>
      <c r="FA18" s="130">
        <f t="shared" si="660"/>
        <v>467.25806931521731</v>
      </c>
      <c r="FB18" s="130">
        <f t="shared" si="661"/>
        <v>544.72546115217392</v>
      </c>
      <c r="FC18" s="130">
        <f t="shared" si="662"/>
        <v>408.71936145652171</v>
      </c>
      <c r="FD18" s="130">
        <f t="shared" si="663"/>
        <v>555.94245906521735</v>
      </c>
      <c r="FE18" s="130">
        <f t="shared" si="664"/>
        <v>576.27326778260874</v>
      </c>
      <c r="FF18" s="130">
        <f t="shared" si="665"/>
        <v>619.38860351086964</v>
      </c>
      <c r="FG18" s="130">
        <f t="shared" si="666"/>
        <v>602.56310664130433</v>
      </c>
      <c r="FH18" s="130">
        <f t="shared" si="667"/>
        <v>560.84989565217393</v>
      </c>
      <c r="FI18" s="130">
        <f t="shared" si="668"/>
        <v>556.64352143478277</v>
      </c>
      <c r="FJ18" s="130">
        <f t="shared" si="669"/>
        <v>599.05779479347837</v>
      </c>
      <c r="FK18" s="130">
        <f t="shared" si="670"/>
        <v>635.51303801086965</v>
      </c>
      <c r="FL18" s="130">
        <f t="shared" si="671"/>
        <v>668.1124381956522</v>
      </c>
      <c r="FM18" s="130">
        <f t="shared" si="672"/>
        <v>716.48574169565222</v>
      </c>
      <c r="FN18" s="130">
        <f t="shared" si="673"/>
        <v>702.46449430434791</v>
      </c>
      <c r="FO18" s="130">
        <f t="shared" si="674"/>
        <v>729.10486434782604</v>
      </c>
      <c r="FP18" s="130">
        <f t="shared" si="675"/>
        <v>761.70426453260882</v>
      </c>
      <c r="FQ18" s="130">
        <f t="shared" si="676"/>
        <v>802.36588196739137</v>
      </c>
      <c r="FR18" s="130">
        <f t="shared" si="677"/>
        <v>733.31123856521731</v>
      </c>
      <c r="FS18" s="130">
        <f t="shared" si="678"/>
        <v>664.60712634782601</v>
      </c>
      <c r="FT18" s="130">
        <f t="shared" si="679"/>
        <v>0</v>
      </c>
      <c r="FU18" s="110">
        <f t="shared" si="680"/>
        <v>576.27326778260874</v>
      </c>
      <c r="FV18" s="130">
        <f t="shared" si="681"/>
        <v>1176.0321249456522</v>
      </c>
      <c r="FW18" s="130">
        <f t="shared" si="682"/>
        <v>1632.4237275326088</v>
      </c>
      <c r="FX18" s="130">
        <f t="shared" si="683"/>
        <v>2116.5072937173913</v>
      </c>
      <c r="FY18" s="130">
        <f t="shared" si="684"/>
        <v>2634.2418536413043</v>
      </c>
      <c r="FZ18" s="130">
        <f t="shared" si="685"/>
        <v>3167.0492545108696</v>
      </c>
      <c r="GA18" s="130">
        <f t="shared" si="686"/>
        <v>3726.1464942391303</v>
      </c>
      <c r="GB18" s="130">
        <f t="shared" si="687"/>
        <v>4263.8613316956526</v>
      </c>
      <c r="GC18" s="130">
        <f t="shared" si="688"/>
        <v>4803.328825076087</v>
      </c>
      <c r="GD18" s="130">
        <f t="shared" si="689"/>
        <v>5361.3744712500002</v>
      </c>
      <c r="GE18" s="130">
        <f t="shared" si="690"/>
        <v>5880.5111559130437</v>
      </c>
      <c r="GF18" s="130">
        <f t="shared" si="691"/>
        <v>6347.7692252282613</v>
      </c>
      <c r="GG18" s="130">
        <f t="shared" si="692"/>
        <v>6892.4946863804353</v>
      </c>
      <c r="GH18" s="130">
        <f t="shared" si="693"/>
        <v>7301.2140478369565</v>
      </c>
      <c r="GI18" s="130">
        <f t="shared" si="694"/>
        <v>7857.1565069021735</v>
      </c>
      <c r="GJ18" s="130">
        <f t="shared" si="695"/>
        <v>8433.4297746847824</v>
      </c>
      <c r="GK18" s="130">
        <f t="shared" si="696"/>
        <v>9052.8183781956523</v>
      </c>
      <c r="GL18" s="130">
        <f t="shared" si="697"/>
        <v>9655.3814848369566</v>
      </c>
      <c r="GM18" s="130">
        <f t="shared" si="698"/>
        <v>10216.231380489131</v>
      </c>
      <c r="GN18" s="130">
        <f t="shared" si="699"/>
        <v>10772.874901923913</v>
      </c>
      <c r="GO18" s="130">
        <f t="shared" si="700"/>
        <v>11371.932696717391</v>
      </c>
      <c r="GP18" s="130">
        <f t="shared" si="701"/>
        <v>12007.445734728261</v>
      </c>
      <c r="GQ18" s="130">
        <f t="shared" si="702"/>
        <v>12675.558172923913</v>
      </c>
      <c r="GR18" s="130">
        <f t="shared" si="703"/>
        <v>13392.043914619566</v>
      </c>
      <c r="GS18" s="130">
        <f t="shared" si="704"/>
        <v>14094.508408923914</v>
      </c>
      <c r="GT18" s="130">
        <f t="shared" si="705"/>
        <v>14823.61327327174</v>
      </c>
      <c r="GU18" s="130">
        <f t="shared" si="706"/>
        <v>15585.317537804349</v>
      </c>
      <c r="GV18" s="130">
        <f t="shared" si="707"/>
        <v>16387.68341977174</v>
      </c>
      <c r="GW18" s="130">
        <f t="shared" si="708"/>
        <v>17120.994658336956</v>
      </c>
      <c r="GX18" s="130">
        <f t="shared" si="709"/>
        <v>17785.601784684783</v>
      </c>
      <c r="GY18" s="130">
        <f t="shared" si="710"/>
        <v>17785.601784684783</v>
      </c>
      <c r="GZ18" s="130">
        <f>($T18+$U18)/$R18*($I18-(метеостанция!B$14))/($I18-$J18)</f>
        <v>1.683908695652174</v>
      </c>
      <c r="HA18" s="130">
        <f>($T18+$U18)/$R18*($I18-(метеостанция!C$14))/($I18-$J18)</f>
        <v>1.7525351449275364</v>
      </c>
      <c r="HB18" s="130">
        <f>($T18+$U18)/$R18*($I18-(метеостанция!D$14))/($I18-$J18)</f>
        <v>1.3336065217391302</v>
      </c>
      <c r="HC18" s="130">
        <f>($T18+$U18)/$R18*($I18-(метеостанция!E$14))/($I18-$J18)</f>
        <v>1.4145242753623188</v>
      </c>
      <c r="HD18" s="130">
        <f>($T18+$U18)/$R18*($I18-(метеостанция!F$14))/($I18-$J18)</f>
        <v>1.5128547101449272</v>
      </c>
      <c r="HE18" s="130">
        <f>($T18+$U18)/$R18*($I18-(метеостанция!G$14))/($I18-$J18)</f>
        <v>1.5568985507246378</v>
      </c>
      <c r="HF18" s="130">
        <f>($T18+$U18)/$R18*($I18-(метеостанция!H$14))/($I18-$J18)</f>
        <v>1.6337192028985508</v>
      </c>
      <c r="HG18" s="130">
        <f>($T18+$U18)/$R18*($I18-(метеостанция!I$14))/($I18-$J18)</f>
        <v>1.5712384057971014</v>
      </c>
      <c r="HH18" s="130">
        <f>($T18+$U18)/$R18*($I18-(метеостанция!J$14))/($I18-$J18)</f>
        <v>1.5763597826086957</v>
      </c>
      <c r="HI18" s="130">
        <f>($T18+$U18)/$R18*($I18-(метеостанция!K$14))/($I18-$J18)</f>
        <v>1.6306463768115942</v>
      </c>
      <c r="HJ18" s="130">
        <f>($T18+$U18)/$R18*($I18-(метеостанция!L$14))/($I18-$J18)</f>
        <v>1.5169518115942027</v>
      </c>
      <c r="HK18" s="130">
        <f>($T18+$U18)/$R18*($I18-(метеостанция!M$14))/($I18-$J18)</f>
        <v>1.3653590579710144</v>
      </c>
      <c r="HL18" s="130">
        <f>($T18+$U18)/$R18*($I18-(метеостанция!N$14))/($I18-$J18)</f>
        <v>1.5917239130434784</v>
      </c>
      <c r="HM18" s="130">
        <f>($T18+$U18)/$R18*($I18-(метеостанция!O$14))/($I18-$J18)</f>
        <v>1.194305072463768</v>
      </c>
      <c r="HN18" s="130">
        <f>($T18+$U18)/$R18*($I18-(метеостанция!P$14))/($I18-$J18)</f>
        <v>1.6245007246376812</v>
      </c>
      <c r="HO18" s="130">
        <f>($T18+$U18)/$R18*($I18-(метеостанция!Q$14))/($I18-$J18)</f>
        <v>1.683908695652174</v>
      </c>
      <c r="HP18" s="130">
        <f>($T18+$U18)/$R18*($I18-(метеостанция!R$14))/($I18-$J18)</f>
        <v>1.8098945652173912</v>
      </c>
      <c r="HQ18" s="130">
        <f>($T18+$U18)/$R18*($I18-(метеостанция!S$14))/($I18-$J18)</f>
        <v>1.760729347826087</v>
      </c>
      <c r="HR18" s="130">
        <f>($T18+$U18)/$R18*($I18-(метеостанция!T$14))/($I18-$J18)</f>
        <v>1.6388405797101451</v>
      </c>
      <c r="HS18" s="130">
        <f>($T18+$U18)/$R18*($I18-(метеостанция!U$14))/($I18-$J18)</f>
        <v>1.626549275362319</v>
      </c>
      <c r="HT18" s="130">
        <f>($T18+$U18)/$R18*($I18-(метеостанция!V$14))/($I18-$J18)</f>
        <v>1.7504865942028986</v>
      </c>
      <c r="HU18" s="130">
        <f>($T18+$U18)/$R18*($I18-(метеостанция!W$14))/($I18-$J18)</f>
        <v>1.8570112318840584</v>
      </c>
      <c r="HV18" s="130">
        <f>($T18+$U18)/$R18*($I18-(метеостанция!X$14))/($I18-$J18)</f>
        <v>1.9522688405797102</v>
      </c>
      <c r="HW18" s="130">
        <f>($T18+$U18)/$R18*($I18-(метеостанция!Y$14))/($I18-$J18)</f>
        <v>2.09361884057971</v>
      </c>
      <c r="HX18" s="130">
        <f>($T18+$U18)/$R18*($I18-(метеостанция!Z$14))/($I18-$J18)</f>
        <v>2.0526478260869565</v>
      </c>
      <c r="HY18" s="130">
        <f>($T18+$U18)/$R18*($I18-(метеостанция!AA$14))/($I18-$J18)</f>
        <v>2.1304927536231886</v>
      </c>
      <c r="HZ18" s="130">
        <f>($T18+$U18)/$R18*($I18-(метеостанция!AB$14))/($I18-$J18)</f>
        <v>2.2257503623188408</v>
      </c>
      <c r="IA18" s="130">
        <f>($T18+$U18)/$R18*($I18-(метеостанция!AC$14))/($I18-$J18)</f>
        <v>2.3445663043478264</v>
      </c>
      <c r="IB18" s="130">
        <f>($T18+$U18)/$R18*($I18-(метеостанция!AD$14))/($I18-$J18)</f>
        <v>2.1427840579710145</v>
      </c>
      <c r="IC18" s="130">
        <f>($T18+$U18)/$R18*($I18-(метеостанция!AE$14))/($I18-$J18)</f>
        <v>1.9420260869565218</v>
      </c>
      <c r="ID18" s="130"/>
      <c r="IE18" s="131">
        <f>VLOOKUP($F18,метеостанция!$A$4:$AF$7,2,0)</f>
        <v>6</v>
      </c>
      <c r="IF18" s="131">
        <f>VLOOKUP($F18,метеостанция!$A$4:$AF$7,3,0)</f>
        <v>9.6</v>
      </c>
      <c r="IG18" s="131">
        <f>VLOOKUP($F18,метеостанция!$A$4:$AF$7,4,0)</f>
        <v>8.4</v>
      </c>
      <c r="IH18" s="131">
        <f>VLOOKUP($F18,метеостанция!$A$4:$AF$7,5,0)</f>
        <v>9.6999999999999993</v>
      </c>
      <c r="II18" s="131">
        <f>VLOOKUP($F18,метеостанция!$A$4:$AF$7,6,0)</f>
        <v>11.1</v>
      </c>
      <c r="IJ18" s="131">
        <f>VLOOKUP($F18,метеостанция!$A$4:$AF$7,7,0)</f>
        <v>9.5</v>
      </c>
      <c r="IK18" s="131">
        <f>VLOOKUP($F18,метеостанция!$A$4:$AF$7,8,0)</f>
        <v>6</v>
      </c>
      <c r="IL18" s="131">
        <f>VLOOKUP($F18,метеостанция!$A$4:$AF$7,9,0)</f>
        <v>6.8</v>
      </c>
      <c r="IM18" s="131">
        <f>VLOOKUP($F18,метеостанция!$A$4:$AF$7,10,0)</f>
        <v>3.2</v>
      </c>
      <c r="IN18" s="131">
        <f>VLOOKUP($F18,метеостанция!$A$4:$AF$7,11,0)</f>
        <v>-2</v>
      </c>
      <c r="IO18" s="131">
        <f>VLOOKUP($F18,метеостанция!$A$4:$AF$7,12,0)</f>
        <v>-0.4</v>
      </c>
      <c r="IP18" s="131">
        <f>VLOOKUP($F18,метеостанция!$A$4:$AF$7,13,0)</f>
        <v>2.1</v>
      </c>
      <c r="IQ18" s="131">
        <f>VLOOKUP($F18,метеостанция!$A$4:$AF$7,14,0)</f>
        <v>2.2999999999999998</v>
      </c>
      <c r="IR18" s="131">
        <f>VLOOKUP($F18,метеостанция!$A$4:$AF$7,15,0)</f>
        <v>2.2999999999999998</v>
      </c>
      <c r="IS18" s="131">
        <f>VLOOKUP($F18,метеостанция!$A$4:$AF$7,16,0)</f>
        <v>0.2</v>
      </c>
      <c r="IT18" s="131">
        <f>VLOOKUP($F18,метеостанция!$A$4:$AF$7,17,0)</f>
        <v>-3</v>
      </c>
      <c r="IU18" s="131">
        <f>VLOOKUP($F18,метеостанция!$A$4:$AF$7,18,0)</f>
        <v>-4</v>
      </c>
      <c r="IV18" s="131">
        <f>VLOOKUP($F18,метеостанция!$A$4:$AF$7,19,0)</f>
        <v>-3.6</v>
      </c>
      <c r="IW18" s="131">
        <f>VLOOKUP($F18,метеостанция!$A$4:$AF$7,20,0)</f>
        <v>-0.7</v>
      </c>
      <c r="IX18" s="131">
        <f>VLOOKUP($F18,метеостанция!$A$4:$AF$7,21,0)</f>
        <v>3.6</v>
      </c>
      <c r="IY18" s="131">
        <f>VLOOKUP($F18,метеостанция!$A$4:$AF$7,22,0)</f>
        <v>2.2000000000000002</v>
      </c>
      <c r="IZ18" s="131">
        <f>VLOOKUP($F18,метеостанция!$A$4:$AF$7,23,0)</f>
        <v>4.4000000000000004</v>
      </c>
      <c r="JA18" s="131">
        <f>VLOOKUP($F18,метеостанция!$A$4:$AF$7,24,0)</f>
        <v>-2.2999999999999998</v>
      </c>
      <c r="JB18" s="131">
        <f>VLOOKUP($F18,метеостанция!$A$4:$AF$7,25,0)</f>
        <v>-5.0999999999999996</v>
      </c>
      <c r="JC18" s="131">
        <f>VLOOKUP($F18,метеостанция!$A$4:$AF$7,26,0)</f>
        <v>0.6</v>
      </c>
      <c r="JD18" s="131">
        <f>VLOOKUP($F18,метеостанция!$A$4:$AF$7,27,0)</f>
        <v>-1.8</v>
      </c>
      <c r="JE18" s="131">
        <f>VLOOKUP($F18,метеостанция!$A$4:$AF$7,28,0)</f>
        <v>-0.5</v>
      </c>
      <c r="JF18" s="131">
        <f>VLOOKUP($F18,метеостанция!$A$4:$AF$7,29,0)</f>
        <v>5.4</v>
      </c>
      <c r="JG18" s="131">
        <f>VLOOKUP($F18,метеостанция!$A$4:$AF$7,30,0)</f>
        <v>8.4</v>
      </c>
      <c r="JH18" s="131">
        <f>VLOOKUP($F18,метеостанция!$A$4:$AF$7,31,0)</f>
        <v>5.0999999999999996</v>
      </c>
      <c r="JI18" s="131">
        <f>VLOOKUP($F18,метеостанция!$A$4:$AF$7,32,0)</f>
        <v>0</v>
      </c>
      <c r="JJ18" s="202" t="e">
        <f>VLOOKUP(D18,'Qп, Гкал'!$D$6:$O$60,2,FALSE)</f>
        <v>#N/A</v>
      </c>
      <c r="JK18" s="202" t="e">
        <f>VLOOKUP(D18,'Qп, Гкал'!$D$6:AI$64,3,FALSE)</f>
        <v>#N/A</v>
      </c>
      <c r="JL18" s="202" t="e">
        <f>VLOOKUP(D18,'Qп, Гкал'!$D$6:$AI$64,4,FALSE)</f>
        <v>#N/A</v>
      </c>
      <c r="JM18" s="202" t="e">
        <f>VLOOKUP(D18,'Qп, Гкал'!$D$6:$O$60,5,FALSE)</f>
        <v>#N/A</v>
      </c>
      <c r="JN18" s="202" t="e">
        <f>VLOOKUP(D18,'Qп, Гкал'!$D$6:$O$60,6,FALSE)</f>
        <v>#N/A</v>
      </c>
      <c r="JO18" s="202" t="e">
        <f>VLOOKUP(D18,'Qп, Гкал'!$D$6:$O$60,7,FALSE)</f>
        <v>#N/A</v>
      </c>
      <c r="JP18" s="202" t="e">
        <f>VLOOKUP(D18,'Qп, Гкал'!$D$6:$O$60,8,FALSE)</f>
        <v>#N/A</v>
      </c>
      <c r="JQ18" s="202" t="e">
        <f>VLOOKUP(D18,'Qп, Гкал'!$D$6:$O$60,9,FALSE)</f>
        <v>#N/A</v>
      </c>
      <c r="JR18" s="202" t="e">
        <f>VLOOKUP(D18,'Qп, Гкал'!$D$6:$O$60,10,FALSE)</f>
        <v>#N/A</v>
      </c>
      <c r="JS18" s="202" t="e">
        <f>VLOOKUP(D18,'Qп, Гкал'!$D$6:$O$60,11,FALSE)</f>
        <v>#N/A</v>
      </c>
      <c r="JT18" s="202" t="e">
        <f>VLOOKUP(D18,'Qп, Гкал'!$D$6:$O$60,12,FALSE)</f>
        <v>#N/A</v>
      </c>
      <c r="JU18" s="202" t="e">
        <f>VLOOKUP(D18,'Qп, Гкал'!$D$6:$P$60,13,FALSE)</f>
        <v>#N/A</v>
      </c>
      <c r="JV18" s="202" t="e">
        <f>VLOOKUP(D18,'Qп, Гкал'!$D$6:$Q$63,14,FALSE)</f>
        <v>#N/A</v>
      </c>
      <c r="JW18" s="203" t="e">
        <f>VLOOKUP(D18,'Qп, Гкал'!$D$6:$AI$65,15,FALSE)</f>
        <v>#N/A</v>
      </c>
      <c r="JX18" s="203" t="e">
        <f>VLOOKUP(D18,'Qп, Гкал'!$D$6:$AI$65,16,FALSE)</f>
        <v>#N/A</v>
      </c>
      <c r="JY18" s="204" t="e">
        <f>VLOOKUP(D18,'Qп, Гкал'!$D$6:$AI$65,17,FALSE)</f>
        <v>#N/A</v>
      </c>
      <c r="JZ18" s="203" t="e">
        <f>VLOOKUP(D18,'Qп, Гкал'!$D$6:$AI$65,18,FALSE)</f>
        <v>#N/A</v>
      </c>
      <c r="KA18" s="203" t="e">
        <f>VLOOKUP(D18,'Qп, Гкал'!$D$6:$AI$65,19,FALSE)</f>
        <v>#N/A</v>
      </c>
      <c r="KB18" s="203" t="e">
        <f>VLOOKUP(D18,'Qп, Гкал'!$D$6:$AI$65,20,FALSE)</f>
        <v>#N/A</v>
      </c>
      <c r="KC18" s="203" t="e">
        <f>VLOOKUP(D18,'Qп, Гкал'!$D$6:$AI$65,21,FALSE)</f>
        <v>#N/A</v>
      </c>
      <c r="KD18" s="203" t="e">
        <f>VLOOKUP(D18,'Qп, Гкал'!$D$6:$AI$65,22,FALSE)</f>
        <v>#N/A</v>
      </c>
      <c r="KE18" s="203" t="e">
        <f>VLOOKUP(D18,'Qп, Гкал'!$D$6:$AI$65,23,FALSE)</f>
        <v>#N/A</v>
      </c>
      <c r="KF18" s="203" t="e">
        <f>VLOOKUP(D18,'Qп, Гкал'!$D$6:$AI$65,24,FALSE)</f>
        <v>#N/A</v>
      </c>
      <c r="KG18" s="203" t="e">
        <f>VLOOKUP(D18,'Qп, Гкал'!$D$6:$AI$65,25,FALSE)</f>
        <v>#N/A</v>
      </c>
      <c r="KH18" s="203" t="e">
        <f>VLOOKUP(D18,'Qп, Гкал'!$D$6:$AI$65,26,FALSE)</f>
        <v>#N/A</v>
      </c>
      <c r="KI18" s="203" t="e">
        <f>VLOOKUP(D18,'Qп, Гкал'!$D$6:$AI$65,27,FALSE)</f>
        <v>#N/A</v>
      </c>
      <c r="KJ18" s="203" t="e">
        <f>VLOOKUP(D18,'Qп, Гкал'!$D$6:$AI$65,28,FALSE)</f>
        <v>#N/A</v>
      </c>
      <c r="KK18" s="203" t="e">
        <f>VLOOKUP(D18,'Qп, Гкал'!$D$6:$AI$65,29,FALSE)</f>
        <v>#N/A</v>
      </c>
      <c r="KL18" s="203" t="e">
        <f>VLOOKUP(D18,'Qп, Гкал'!$D$6:$AI$65,30,FALSE)</f>
        <v>#N/A</v>
      </c>
      <c r="KM18" s="203" t="e">
        <f>VLOOKUP(D18,'Qп, Гкал'!$D$6:$AI$65,31,FALSE)</f>
        <v>#N/A</v>
      </c>
      <c r="KN18" s="203" t="e">
        <f>VLOOKUP(D18,'Qп, Гкал'!$D$6:$AI$65,32,FALSE)</f>
        <v>#N/A</v>
      </c>
      <c r="KO18" s="110" t="e">
        <f>IF(JJ18="","Нет показаний",IF(JJ18&lt;=0,"Ошибка ПУ",(GZ18-JJ18*(($I18-метеостанция!B$14)/($I18-IE18)))))</f>
        <v>#N/A</v>
      </c>
      <c r="KP18" s="110" t="e">
        <f>IF(JK18="","Нет показаний",IF(JK18&lt;=0,"Ошибка ПУ",(HA18-JK18*(($I18-метеостанция!C$14)/($I18-IF18)))))</f>
        <v>#N/A</v>
      </c>
      <c r="KQ18" s="110" t="e">
        <f>IF(JL18="","Нет показаний",IF(JL18&lt;=0,"Ошибка ПУ",(HB18-JL18*(($I18-метеостанция!D$14)/($I18-IG18)))))</f>
        <v>#N/A</v>
      </c>
      <c r="KR18" s="110" t="e">
        <f>IF(JM18="","Нет показаний",IF(JM18&lt;=0,"Ошибка ПУ",(HC18-JM18*(($I18-метеостанция!E$14)/($I18-IH18)))))</f>
        <v>#N/A</v>
      </c>
      <c r="KS18" s="110" t="e">
        <f>IF(JN18="","Нет показаний",IF(JN18&lt;=0,"Ошибка ПУ",(HD18-JN18*(($I18-метеостанция!F$14)/($I18-II18)))))</f>
        <v>#N/A</v>
      </c>
      <c r="KT18" s="110" t="e">
        <f>IF(JO18="","Нет показаний",IF(JO18&lt;=0,"Ошибка ПУ",(HE18-JO18*(($I18-метеостанция!G$14)/($I18-IJ18)))))</f>
        <v>#N/A</v>
      </c>
      <c r="KU18" s="110" t="e">
        <f>IF(JP18="","Нет показаний",IF(JP18&lt;=0,"Ошибка ПУ",(HF18-JP18*(($I18-метеостанция!H$14)/($I18-IK18)))))</f>
        <v>#N/A</v>
      </c>
      <c r="KV18" s="110" t="e">
        <f>IF(JQ18="","Нет показаний",IF(JQ18&lt;=0,"Ошибка ПУ",(HG18-JQ18*(($I18-метеостанция!I$14)/($I18-IL18)))))</f>
        <v>#N/A</v>
      </c>
      <c r="KW18" s="110" t="e">
        <f>IF(JR18="","Нет показаний",IF(JR18&lt;=0,"Ошибка ПУ",(HH18-JR18*(($I18-метеостанция!J$14)/($I18-IM18)))))</f>
        <v>#N/A</v>
      </c>
      <c r="KX18" s="110" t="e">
        <f>IF(JS18="","Нет показаний",IF(JS18&lt;=0,"Ошибка ПУ",(HI18-JS18*(($I18-метеостанция!K$14)/($I18-IN18)))))</f>
        <v>#N/A</v>
      </c>
      <c r="KY18" s="110" t="e">
        <f>IF(JT18="","Нет показаний",IF(JT18&lt;=0,"Ошибка ПУ",(HJ18-JT18*(($I18-метеостанция!L$14)/($I18-IO18)))))</f>
        <v>#N/A</v>
      </c>
      <c r="KZ18" s="110" t="e">
        <f>IF(JU18="","Нет показаний",IF(JU18&lt;=0,"Ошибка ПУ",(HK18-JU18*(($I18-метеостанция!M$14)/($I18-IP18)))))</f>
        <v>#N/A</v>
      </c>
      <c r="LA18" s="110" t="e">
        <f>IF(JV18="","Нет показаний",IF(JV18&lt;=0,"Ошибка ПУ",(HL18-JV18*(($I18-метеостанция!N$14)/($I18-IQ18)))))</f>
        <v>#N/A</v>
      </c>
      <c r="LB18" s="110" t="e">
        <f>IF(JW18="","Нет показаний",IF(JW18&lt;=0,"Ошибка ПУ",(HM18-JW18*(($I18-метеостанция!O$14)/($I18-IR18)))))</f>
        <v>#N/A</v>
      </c>
      <c r="LC18" s="110" t="e">
        <f>IF(JX18="","Нет показаний",IF(JX18&lt;=0,"Ошибка ПУ",(HN18-JX18*(($I18-метеостанция!P$14)/($I18-IS18)))))</f>
        <v>#N/A</v>
      </c>
      <c r="LD18" s="110" t="e">
        <f>IF(JY18="","Нет показаний",IF(JY18&lt;=0,"Ошибка ПУ",(HO18-JY18*(($I18-метеостанция!Q$14)/($I18-IT18)))))</f>
        <v>#N/A</v>
      </c>
      <c r="LE18" s="110" t="e">
        <f>IF(JZ18="","Нет показаний",IF(JZ18&lt;=0,"Ошибка ПУ",(HP18-JZ18*(($I18-метеостанция!R$14)/($I18-IU18)))))</f>
        <v>#N/A</v>
      </c>
      <c r="LF18" s="110" t="e">
        <f>IF(KA18="","Нет показаний",IF(KA18&lt;=0,"Ошибка ПУ",(HQ18-KA18*(($I18-метеостанция!S$14)/($I18-IV18)))))</f>
        <v>#N/A</v>
      </c>
      <c r="LG18" s="110" t="e">
        <f>IF(KB18="","Нет показаний",IF(KB18&lt;=0,"Ошибка ПУ",(HR18-KB18*(($I18-метеостанция!T$14)/($I18-IW18)))))</f>
        <v>#N/A</v>
      </c>
      <c r="LH18" s="110" t="e">
        <f>IF(KC18="","Нет показаний",IF(KC18&lt;=0,"Ошибка ПУ",(HS18-KC18*(($I18-метеостанция!U$14)/($I18-IX18)))))</f>
        <v>#N/A</v>
      </c>
      <c r="LI18" s="110" t="e">
        <f>IF(KD18="","Нет показаний",IF(KD18&lt;=0,"Ошибка ПУ",(HT18-KD18*(($I18-метеостанция!V$14)/($I18-IY18)))))</f>
        <v>#N/A</v>
      </c>
      <c r="LJ18" s="110" t="e">
        <f>IF(KE18="","Нет показаний",IF(KE18&lt;=0,"Ошибка ПУ",(HU18-KE18*(($I18-метеостанция!W$14)/($I18-IZ18)))))</f>
        <v>#N/A</v>
      </c>
      <c r="LK18" s="110" t="e">
        <f>IF(KF18="","Нет показаний",IF(KF18&lt;=0,"Ошибка ПУ",(HV18-KF18*(($I18-метеостанция!X$14)/($I18-JA18)))))</f>
        <v>#N/A</v>
      </c>
      <c r="LL18" s="110" t="e">
        <f>IF(KG18="","Нет показаний",IF(KG18&lt;=0,"Ошибка ПУ",(HW18-KG18*(($I18-метеостанция!Y$14)/($I18-JB18)))))</f>
        <v>#N/A</v>
      </c>
      <c r="LM18" s="110" t="e">
        <f>IF(KH18="","Нет показаний",IF(KH18&lt;=0,"Ошибка ПУ",(HX18-KH18*(($I18-метеостанция!Z$14)/($I18-JC18)))))</f>
        <v>#N/A</v>
      </c>
      <c r="LN18" s="110" t="e">
        <f>IF(KI18="","Нет показаний",IF(KI18&lt;=0,"Ошибка ПУ",(HY18-KI18*(($I18-метеостанция!AA$14)/($I18-JD18)))))</f>
        <v>#N/A</v>
      </c>
      <c r="LO18" s="110" t="e">
        <f>IF(KJ18="","Нет показаний",IF(KJ18&lt;=0,"Ошибка ПУ",(HZ18-KJ18*(($I18-метеостанция!AB$14)/($I18-JE18)))))</f>
        <v>#N/A</v>
      </c>
      <c r="LP18" s="110" t="e">
        <f>IF(KK18="","Нет показаний",IF(KK18&lt;=0,"Ошибка ПУ",(IA18-KK18*(($I18-метеостанция!AC$14)/($I18-JF18)))))</f>
        <v>#N/A</v>
      </c>
      <c r="LQ18" s="110" t="e">
        <f>IF(KL18="","Нет показаний",IF(KL18&lt;=0,"Ошибка ПУ",(IB18-KL18*(($I18-метеостанция!AD$14)/($I18-JG18)))))</f>
        <v>#N/A</v>
      </c>
      <c r="LR18" s="110" t="e">
        <f>IF(KM18="","Нет показаний",IF(KM18&lt;=0,"Ошибка ПУ",(IC18-KM18*(($I18-метеостанция!AE$14)/($I18-JH18)))))</f>
        <v>#N/A</v>
      </c>
      <c r="LS18" s="110" t="e">
        <f>IF(KN18="","Нет показаний",IF(KN18&lt;=0,"Ошибка ПУ",(ID18-KN18*(($I18-метеостанция!AF$14)/($I18-JI18)))))</f>
        <v>#N/A</v>
      </c>
      <c r="LT18" s="54" t="e">
        <f t="shared" si="711"/>
        <v>#N/A</v>
      </c>
      <c r="LU18" s="54" t="e">
        <f t="shared" si="712"/>
        <v>#N/A</v>
      </c>
      <c r="LV18" s="54" t="e">
        <f t="shared" si="713"/>
        <v>#N/A</v>
      </c>
      <c r="LW18" s="54" t="e">
        <f t="shared" si="714"/>
        <v>#N/A</v>
      </c>
      <c r="LX18" s="54" t="e">
        <f t="shared" si="715"/>
        <v>#N/A</v>
      </c>
      <c r="LY18" s="54" t="e">
        <f t="shared" si="716"/>
        <v>#N/A</v>
      </c>
      <c r="LZ18" s="54" t="e">
        <f t="shared" si="717"/>
        <v>#N/A</v>
      </c>
      <c r="MA18" s="54" t="e">
        <f t="shared" si="718"/>
        <v>#N/A</v>
      </c>
      <c r="MB18" s="54" t="e">
        <f t="shared" si="719"/>
        <v>#N/A</v>
      </c>
      <c r="MC18" s="54" t="e">
        <f t="shared" si="720"/>
        <v>#N/A</v>
      </c>
      <c r="MD18" s="54" t="e">
        <f t="shared" si="721"/>
        <v>#N/A</v>
      </c>
      <c r="ME18" s="54" t="e">
        <f t="shared" si="722"/>
        <v>#N/A</v>
      </c>
      <c r="MF18" s="54" t="e">
        <f t="shared" si="723"/>
        <v>#N/A</v>
      </c>
      <c r="MG18" s="54" t="e">
        <f t="shared" si="724"/>
        <v>#N/A</v>
      </c>
      <c r="MH18" s="54" t="e">
        <f t="shared" si="725"/>
        <v>#N/A</v>
      </c>
      <c r="MI18" s="54" t="e">
        <f t="shared" si="726"/>
        <v>#N/A</v>
      </c>
      <c r="MJ18" s="54" t="e">
        <f t="shared" si="727"/>
        <v>#N/A</v>
      </c>
      <c r="MK18" s="54" t="e">
        <f t="shared" si="728"/>
        <v>#N/A</v>
      </c>
      <c r="ML18" s="54" t="e">
        <f t="shared" si="729"/>
        <v>#N/A</v>
      </c>
      <c r="MM18" s="54" t="e">
        <f t="shared" si="730"/>
        <v>#N/A</v>
      </c>
      <c r="MN18" s="54" t="e">
        <f t="shared" si="731"/>
        <v>#N/A</v>
      </c>
      <c r="MO18" s="54" t="e">
        <f t="shared" si="732"/>
        <v>#N/A</v>
      </c>
      <c r="MP18" s="54" t="e">
        <f t="shared" si="733"/>
        <v>#N/A</v>
      </c>
      <c r="MQ18" s="54" t="e">
        <f t="shared" si="734"/>
        <v>#N/A</v>
      </c>
      <c r="MR18" s="54" t="e">
        <f t="shared" si="735"/>
        <v>#N/A</v>
      </c>
      <c r="MS18" s="54" t="e">
        <f t="shared" si="736"/>
        <v>#N/A</v>
      </c>
      <c r="MT18" s="54" t="e">
        <f t="shared" si="737"/>
        <v>#N/A</v>
      </c>
      <c r="MU18" s="54" t="e">
        <f t="shared" si="738"/>
        <v>#N/A</v>
      </c>
      <c r="MV18" s="54" t="e">
        <f t="shared" si="739"/>
        <v>#N/A</v>
      </c>
      <c r="MW18" s="54" t="e">
        <f t="shared" si="740"/>
        <v>#N/A</v>
      </c>
      <c r="MX18" s="54" t="e">
        <f t="shared" si="741"/>
        <v>#N/A</v>
      </c>
      <c r="MY18" s="53" t="e">
        <f t="shared" si="742"/>
        <v>#N/A</v>
      </c>
      <c r="MZ18" s="53" t="e">
        <f t="shared" si="743"/>
        <v>#N/A</v>
      </c>
      <c r="NA18" s="53" t="e">
        <f t="shared" si="744"/>
        <v>#N/A</v>
      </c>
      <c r="NB18" s="53" t="e">
        <f t="shared" si="745"/>
        <v>#N/A</v>
      </c>
      <c r="NC18" s="53" t="e">
        <f t="shared" si="746"/>
        <v>#N/A</v>
      </c>
      <c r="ND18" s="53" t="e">
        <f t="shared" si="747"/>
        <v>#N/A</v>
      </c>
      <c r="NE18" s="53" t="e">
        <f t="shared" si="748"/>
        <v>#N/A</v>
      </c>
      <c r="NF18" s="53" t="e">
        <f t="shared" si="749"/>
        <v>#N/A</v>
      </c>
      <c r="NG18" s="53" t="e">
        <f t="shared" si="750"/>
        <v>#N/A</v>
      </c>
      <c r="NH18" s="53" t="e">
        <f t="shared" si="751"/>
        <v>#N/A</v>
      </c>
      <c r="NI18" s="53" t="e">
        <f t="shared" si="752"/>
        <v>#N/A</v>
      </c>
      <c r="NJ18" s="53" t="e">
        <f t="shared" si="753"/>
        <v>#N/A</v>
      </c>
      <c r="NK18" s="53" t="e">
        <f t="shared" si="754"/>
        <v>#N/A</v>
      </c>
      <c r="NL18" s="53" t="e">
        <f t="shared" si="755"/>
        <v>#N/A</v>
      </c>
      <c r="NM18" s="53" t="e">
        <f t="shared" si="756"/>
        <v>#N/A</v>
      </c>
      <c r="NN18" s="53" t="e">
        <f t="shared" si="757"/>
        <v>#N/A</v>
      </c>
      <c r="NO18" s="53" t="e">
        <f t="shared" si="758"/>
        <v>#N/A</v>
      </c>
      <c r="NP18" s="53" t="e">
        <f t="shared" si="759"/>
        <v>#N/A</v>
      </c>
      <c r="NQ18" s="53" t="e">
        <f t="shared" si="760"/>
        <v>#N/A</v>
      </c>
      <c r="NR18" s="53" t="e">
        <f t="shared" si="761"/>
        <v>#N/A</v>
      </c>
      <c r="NS18" s="53" t="e">
        <f t="shared" si="762"/>
        <v>#N/A</v>
      </c>
      <c r="NT18" s="53" t="e">
        <f t="shared" si="763"/>
        <v>#N/A</v>
      </c>
      <c r="NU18" s="53" t="e">
        <f t="shared" si="764"/>
        <v>#N/A</v>
      </c>
      <c r="NV18" s="53" t="e">
        <f t="shared" si="765"/>
        <v>#N/A</v>
      </c>
      <c r="NW18" s="53" t="e">
        <f t="shared" si="766"/>
        <v>#N/A</v>
      </c>
      <c r="NX18" s="53" t="e">
        <f t="shared" si="767"/>
        <v>#N/A</v>
      </c>
      <c r="NY18" s="53" t="e">
        <f t="shared" si="768"/>
        <v>#N/A</v>
      </c>
      <c r="NZ18" s="53" t="e">
        <f t="shared" si="769"/>
        <v>#N/A</v>
      </c>
      <c r="OA18" s="53" t="e">
        <f t="shared" si="770"/>
        <v>#N/A</v>
      </c>
      <c r="OB18" s="53" t="e">
        <f t="shared" si="771"/>
        <v>#N/A</v>
      </c>
      <c r="OC18" s="53" t="e">
        <f t="shared" si="772"/>
        <v>#N/A</v>
      </c>
      <c r="OD18" s="53" t="e">
        <f t="shared" si="773"/>
        <v>#N/A</v>
      </c>
      <c r="OE18" s="53" t="e">
        <f t="shared" si="774"/>
        <v>#N/A</v>
      </c>
      <c r="OF18" s="53" t="e">
        <f t="shared" si="775"/>
        <v>#N/A</v>
      </c>
      <c r="OG18" s="53" t="e">
        <f t="shared" si="776"/>
        <v>#N/A</v>
      </c>
      <c r="OH18" s="53" t="e">
        <f t="shared" si="777"/>
        <v>#N/A</v>
      </c>
      <c r="OI18" s="53" t="e">
        <f t="shared" si="778"/>
        <v>#N/A</v>
      </c>
      <c r="OJ18" s="53" t="e">
        <f t="shared" si="779"/>
        <v>#N/A</v>
      </c>
      <c r="OK18" s="53" t="e">
        <f t="shared" si="780"/>
        <v>#N/A</v>
      </c>
      <c r="OL18" s="53" t="e">
        <f t="shared" si="781"/>
        <v>#N/A</v>
      </c>
      <c r="OM18" s="53" t="e">
        <f t="shared" si="782"/>
        <v>#N/A</v>
      </c>
      <c r="ON18" s="53" t="e">
        <f t="shared" si="783"/>
        <v>#N/A</v>
      </c>
      <c r="OO18" s="53" t="e">
        <f t="shared" si="784"/>
        <v>#N/A</v>
      </c>
      <c r="OP18" s="53" t="e">
        <f t="shared" si="785"/>
        <v>#N/A</v>
      </c>
      <c r="OQ18" s="53" t="e">
        <f t="shared" si="786"/>
        <v>#N/A</v>
      </c>
      <c r="OR18" s="53" t="e">
        <f t="shared" si="787"/>
        <v>#N/A</v>
      </c>
      <c r="OS18" s="53" t="e">
        <f t="shared" si="788"/>
        <v>#N/A</v>
      </c>
      <c r="OT18" s="53" t="e">
        <f t="shared" si="789"/>
        <v>#N/A</v>
      </c>
      <c r="OU18" s="53" t="e">
        <f t="shared" si="790"/>
        <v>#N/A</v>
      </c>
      <c r="OV18" s="53" t="e">
        <f t="shared" si="791"/>
        <v>#N/A</v>
      </c>
      <c r="OW18" s="53" t="e">
        <f t="shared" si="792"/>
        <v>#N/A</v>
      </c>
      <c r="OX18" s="53" t="e">
        <f t="shared" si="793"/>
        <v>#N/A</v>
      </c>
      <c r="OY18" s="53" t="e">
        <f t="shared" si="794"/>
        <v>#N/A</v>
      </c>
      <c r="OZ18" s="53" t="e">
        <f t="shared" si="795"/>
        <v>#N/A</v>
      </c>
      <c r="PA18" s="53" t="e">
        <f t="shared" si="796"/>
        <v>#N/A</v>
      </c>
      <c r="PB18" s="53" t="e">
        <f t="shared" si="797"/>
        <v>#N/A</v>
      </c>
      <c r="PC18" s="53" t="e">
        <f t="shared" si="798"/>
        <v>#N/A</v>
      </c>
      <c r="PD18" s="53" t="e">
        <f t="shared" si="799"/>
        <v>#N/A</v>
      </c>
      <c r="PE18" s="53" t="e">
        <f t="shared" si="800"/>
        <v>#N/A</v>
      </c>
      <c r="PF18" s="53" t="e">
        <f t="shared" si="801"/>
        <v>#N/A</v>
      </c>
      <c r="PG18" s="53" t="e">
        <f t="shared" si="802"/>
        <v>#N/A</v>
      </c>
      <c r="PH18" s="53" t="e">
        <f t="shared" si="803"/>
        <v>#N/A</v>
      </c>
      <c r="PI18" s="111" t="e">
        <f t="shared" si="1133"/>
        <v>#N/A</v>
      </c>
      <c r="PJ18" s="111" t="e">
        <f t="shared" si="1134"/>
        <v>#N/A</v>
      </c>
      <c r="PK18" s="111" t="e">
        <f t="shared" si="1135"/>
        <v>#N/A</v>
      </c>
      <c r="PL18" s="111" t="e">
        <f t="shared" si="1136"/>
        <v>#N/A</v>
      </c>
      <c r="PM18" s="111" t="e">
        <f t="shared" si="1137"/>
        <v>#N/A</v>
      </c>
      <c r="PN18" s="111" t="e">
        <f t="shared" si="1138"/>
        <v>#N/A</v>
      </c>
      <c r="PO18" s="111" t="e">
        <f t="shared" si="1139"/>
        <v>#N/A</v>
      </c>
      <c r="PP18" s="111" t="e">
        <f t="shared" si="1140"/>
        <v>#N/A</v>
      </c>
      <c r="PQ18" s="111" t="e">
        <f t="shared" si="1141"/>
        <v>#N/A</v>
      </c>
      <c r="PR18" s="111" t="e">
        <f t="shared" si="1142"/>
        <v>#N/A</v>
      </c>
      <c r="PS18" s="111" t="e">
        <f t="shared" si="1143"/>
        <v>#N/A</v>
      </c>
      <c r="PT18" s="111" t="e">
        <f t="shared" si="1144"/>
        <v>#N/A</v>
      </c>
      <c r="PU18" s="111" t="e">
        <f t="shared" si="1145"/>
        <v>#N/A</v>
      </c>
      <c r="PV18" s="111" t="e">
        <f t="shared" si="1146"/>
        <v>#N/A</v>
      </c>
      <c r="PW18" s="111" t="e">
        <f t="shared" si="1147"/>
        <v>#N/A</v>
      </c>
      <c r="PX18" s="111" t="e">
        <f t="shared" si="1148"/>
        <v>#N/A</v>
      </c>
      <c r="PY18" s="111" t="e">
        <f t="shared" si="1149"/>
        <v>#N/A</v>
      </c>
      <c r="PZ18" s="111" t="e">
        <f t="shared" si="1150"/>
        <v>#N/A</v>
      </c>
      <c r="QA18" s="111" t="e">
        <f t="shared" si="1151"/>
        <v>#N/A</v>
      </c>
      <c r="QB18" s="111" t="e">
        <f t="shared" si="1152"/>
        <v>#N/A</v>
      </c>
      <c r="QC18" s="111" t="e">
        <f t="shared" si="1153"/>
        <v>#N/A</v>
      </c>
      <c r="QD18" s="111" t="e">
        <f t="shared" si="1154"/>
        <v>#N/A</v>
      </c>
      <c r="QE18" s="111" t="e">
        <f t="shared" si="1155"/>
        <v>#N/A</v>
      </c>
      <c r="QF18" s="111" t="e">
        <f t="shared" si="1156"/>
        <v>#N/A</v>
      </c>
      <c r="QG18" s="111" t="e">
        <f t="shared" si="1157"/>
        <v>#N/A</v>
      </c>
      <c r="QH18" s="111" t="e">
        <f t="shared" si="1158"/>
        <v>#N/A</v>
      </c>
      <c r="QI18" s="111" t="e">
        <f t="shared" si="1159"/>
        <v>#N/A</v>
      </c>
      <c r="QJ18" s="111" t="e">
        <f t="shared" si="1160"/>
        <v>#N/A</v>
      </c>
      <c r="QK18" s="111" t="e">
        <f t="shared" si="1161"/>
        <v>#N/A</v>
      </c>
      <c r="QL18" s="111" t="e">
        <f t="shared" si="1162"/>
        <v>#N/A</v>
      </c>
      <c r="QM18" s="111" t="e">
        <f t="shared" si="1163"/>
        <v>#N/A</v>
      </c>
      <c r="QN18" s="54" t="e">
        <f t="shared" si="808"/>
        <v>#N/A</v>
      </c>
      <c r="QO18" s="53" t="e">
        <f t="shared" si="809"/>
        <v>#N/A</v>
      </c>
      <c r="QP18" s="53" t="e">
        <f t="shared" si="810"/>
        <v>#N/A</v>
      </c>
      <c r="QQ18" s="53" t="e">
        <f t="shared" si="811"/>
        <v>#N/A</v>
      </c>
      <c r="QR18" s="53" t="e">
        <f t="shared" si="812"/>
        <v>#N/A</v>
      </c>
      <c r="QS18" s="53" t="e">
        <f t="shared" si="813"/>
        <v>#N/A</v>
      </c>
      <c r="QT18" s="53" t="e">
        <f t="shared" si="814"/>
        <v>#N/A</v>
      </c>
      <c r="QU18" s="53" t="e">
        <f t="shared" si="815"/>
        <v>#N/A</v>
      </c>
      <c r="QV18" s="53" t="e">
        <f t="shared" si="816"/>
        <v>#N/A</v>
      </c>
      <c r="QW18" s="53" t="e">
        <f t="shared" si="817"/>
        <v>#N/A</v>
      </c>
      <c r="QX18" s="53" t="e">
        <f t="shared" si="818"/>
        <v>#N/A</v>
      </c>
      <c r="QY18" s="53" t="e">
        <f t="shared" si="819"/>
        <v>#N/A</v>
      </c>
      <c r="QZ18" s="53" t="e">
        <f t="shared" si="820"/>
        <v>#N/A</v>
      </c>
      <c r="RA18" s="53" t="e">
        <f t="shared" si="821"/>
        <v>#N/A</v>
      </c>
      <c r="RB18" s="53" t="e">
        <f t="shared" si="822"/>
        <v>#N/A</v>
      </c>
      <c r="RC18" s="53" t="e">
        <f t="shared" si="823"/>
        <v>#N/A</v>
      </c>
      <c r="RD18" s="53" t="e">
        <f t="shared" si="824"/>
        <v>#N/A</v>
      </c>
      <c r="RE18" s="53" t="e">
        <f t="shared" si="825"/>
        <v>#N/A</v>
      </c>
      <c r="RF18" s="53" t="e">
        <f t="shared" si="826"/>
        <v>#N/A</v>
      </c>
      <c r="RG18" s="53" t="e">
        <f t="shared" si="827"/>
        <v>#N/A</v>
      </c>
      <c r="RH18" s="53" t="e">
        <f t="shared" si="828"/>
        <v>#N/A</v>
      </c>
      <c r="RI18" s="53" t="e">
        <f t="shared" si="829"/>
        <v>#N/A</v>
      </c>
      <c r="RJ18" s="53" t="e">
        <f t="shared" si="830"/>
        <v>#N/A</v>
      </c>
      <c r="RK18" s="53" t="e">
        <f t="shared" si="831"/>
        <v>#N/A</v>
      </c>
      <c r="RL18" s="53" t="e">
        <f t="shared" si="832"/>
        <v>#N/A</v>
      </c>
      <c r="RM18" s="53" t="e">
        <f t="shared" si="833"/>
        <v>#N/A</v>
      </c>
      <c r="RN18" s="53" t="e">
        <f t="shared" si="834"/>
        <v>#N/A</v>
      </c>
      <c r="RO18" s="53" t="e">
        <f t="shared" si="835"/>
        <v>#N/A</v>
      </c>
      <c r="RP18" s="53" t="e">
        <f t="shared" si="836"/>
        <v>#N/A</v>
      </c>
      <c r="RQ18" s="53" t="e">
        <f t="shared" si="837"/>
        <v>#N/A</v>
      </c>
      <c r="RR18" s="53" t="e">
        <f t="shared" si="838"/>
        <v>#N/A</v>
      </c>
      <c r="RS18" s="111" t="e">
        <f t="shared" si="839"/>
        <v>#N/A</v>
      </c>
      <c r="RT18" s="111" t="e">
        <f t="shared" si="840"/>
        <v>#N/A</v>
      </c>
      <c r="RU18" s="111" t="e">
        <f t="shared" si="841"/>
        <v>#N/A</v>
      </c>
      <c r="RV18" s="111" t="e">
        <f t="shared" si="842"/>
        <v>#N/A</v>
      </c>
      <c r="RW18" s="111" t="e">
        <f t="shared" si="843"/>
        <v>#N/A</v>
      </c>
      <c r="RX18" s="111" t="e">
        <f t="shared" si="844"/>
        <v>#N/A</v>
      </c>
      <c r="RY18" s="111" t="e">
        <f t="shared" si="845"/>
        <v>#N/A</v>
      </c>
      <c r="RZ18" s="111" t="e">
        <f t="shared" si="846"/>
        <v>#N/A</v>
      </c>
      <c r="SA18" s="111" t="e">
        <f t="shared" si="847"/>
        <v>#N/A</v>
      </c>
      <c r="SB18" s="111" t="e">
        <f t="shared" si="848"/>
        <v>#N/A</v>
      </c>
      <c r="SC18" s="111" t="e">
        <f t="shared" si="849"/>
        <v>#N/A</v>
      </c>
      <c r="SD18" s="111" t="e">
        <f t="shared" si="850"/>
        <v>#N/A</v>
      </c>
      <c r="SE18" s="111" t="e">
        <f t="shared" si="851"/>
        <v>#N/A</v>
      </c>
      <c r="SF18" s="111" t="e">
        <f t="shared" si="852"/>
        <v>#N/A</v>
      </c>
      <c r="SG18" s="111" t="e">
        <f t="shared" si="853"/>
        <v>#N/A</v>
      </c>
      <c r="SH18" s="111" t="e">
        <f t="shared" si="854"/>
        <v>#N/A</v>
      </c>
      <c r="SI18" s="111" t="e">
        <f t="shared" si="855"/>
        <v>#N/A</v>
      </c>
      <c r="SJ18" s="111" t="e">
        <f t="shared" si="856"/>
        <v>#N/A</v>
      </c>
      <c r="SK18" s="111" t="e">
        <f t="shared" si="857"/>
        <v>#N/A</v>
      </c>
      <c r="SL18" s="111" t="e">
        <f t="shared" si="858"/>
        <v>#N/A</v>
      </c>
      <c r="SM18" s="111" t="e">
        <f t="shared" si="859"/>
        <v>#N/A</v>
      </c>
      <c r="SN18" s="111" t="e">
        <f t="shared" si="860"/>
        <v>#N/A</v>
      </c>
      <c r="SO18" s="111" t="e">
        <f t="shared" si="861"/>
        <v>#N/A</v>
      </c>
      <c r="SP18" s="111" t="e">
        <f t="shared" si="862"/>
        <v>#N/A</v>
      </c>
      <c r="SQ18" s="111" t="e">
        <f t="shared" si="863"/>
        <v>#N/A</v>
      </c>
      <c r="SR18" s="111" t="e">
        <f t="shared" si="864"/>
        <v>#N/A</v>
      </c>
      <c r="SS18" s="111" t="e">
        <f t="shared" si="865"/>
        <v>#N/A</v>
      </c>
      <c r="ST18" s="111" t="e">
        <f t="shared" si="866"/>
        <v>#N/A</v>
      </c>
      <c r="SU18" s="111" t="e">
        <f t="shared" si="867"/>
        <v>#N/A</v>
      </c>
      <c r="SV18" s="111" t="e">
        <f t="shared" si="868"/>
        <v>#N/A</v>
      </c>
      <c r="SW18" s="111" t="e">
        <f t="shared" si="869"/>
        <v>#N/A</v>
      </c>
      <c r="SX18" s="111" t="e">
        <f t="shared" si="870"/>
        <v>#N/A</v>
      </c>
      <c r="SY18" s="111" t="e">
        <f t="shared" si="871"/>
        <v>#N/A</v>
      </c>
      <c r="SZ18" s="111" t="e">
        <f t="shared" si="872"/>
        <v>#N/A</v>
      </c>
      <c r="TA18" s="111" t="e">
        <f t="shared" si="873"/>
        <v>#N/A</v>
      </c>
      <c r="TB18" s="111" t="e">
        <f t="shared" si="874"/>
        <v>#N/A</v>
      </c>
      <c r="TC18" s="111" t="e">
        <f t="shared" si="875"/>
        <v>#N/A</v>
      </c>
      <c r="TD18" s="111" t="e">
        <f t="shared" si="876"/>
        <v>#N/A</v>
      </c>
      <c r="TE18" s="111" t="e">
        <f t="shared" si="877"/>
        <v>#N/A</v>
      </c>
      <c r="TF18" s="111" t="e">
        <f t="shared" si="878"/>
        <v>#N/A</v>
      </c>
      <c r="TG18" s="111" t="e">
        <f t="shared" si="879"/>
        <v>#N/A</v>
      </c>
      <c r="TH18" s="111" t="e">
        <f t="shared" si="880"/>
        <v>#N/A</v>
      </c>
      <c r="TI18" s="111" t="e">
        <f t="shared" si="881"/>
        <v>#N/A</v>
      </c>
      <c r="TJ18" s="111" t="e">
        <f t="shared" si="882"/>
        <v>#N/A</v>
      </c>
      <c r="TK18" s="111" t="e">
        <f t="shared" si="883"/>
        <v>#N/A</v>
      </c>
      <c r="TL18" s="111" t="e">
        <f t="shared" si="884"/>
        <v>#N/A</v>
      </c>
      <c r="TM18" s="111" t="e">
        <f t="shared" si="885"/>
        <v>#N/A</v>
      </c>
      <c r="TN18" s="111" t="e">
        <f t="shared" si="886"/>
        <v>#N/A</v>
      </c>
      <c r="TO18" s="111" t="e">
        <f t="shared" si="887"/>
        <v>#N/A</v>
      </c>
      <c r="TP18" s="111" t="e">
        <f t="shared" si="888"/>
        <v>#N/A</v>
      </c>
      <c r="TQ18" s="111" t="e">
        <f t="shared" si="889"/>
        <v>#N/A</v>
      </c>
      <c r="TR18" s="111" t="e">
        <f t="shared" si="890"/>
        <v>#N/A</v>
      </c>
      <c r="TS18" s="111" t="e">
        <f t="shared" si="891"/>
        <v>#N/A</v>
      </c>
      <c r="TT18" s="111" t="e">
        <f t="shared" si="892"/>
        <v>#N/A</v>
      </c>
      <c r="TU18" s="111" t="e">
        <f t="shared" si="893"/>
        <v>#N/A</v>
      </c>
      <c r="TV18" s="111" t="e">
        <f t="shared" si="894"/>
        <v>#N/A</v>
      </c>
      <c r="TW18" s="111" t="e">
        <f t="shared" si="895"/>
        <v>#N/A</v>
      </c>
      <c r="TX18" s="111" t="e">
        <f t="shared" si="896"/>
        <v>#N/A</v>
      </c>
      <c r="TY18" s="111" t="e">
        <f t="shared" si="897"/>
        <v>#N/A</v>
      </c>
      <c r="TZ18" s="111" t="e">
        <f t="shared" si="898"/>
        <v>#N/A</v>
      </c>
      <c r="UA18" s="111" t="e">
        <f t="shared" si="899"/>
        <v>#N/A</v>
      </c>
      <c r="UB18" s="111" t="e">
        <f t="shared" si="900"/>
        <v>#N/A</v>
      </c>
      <c r="UC18" s="112">
        <f t="shared" si="901"/>
        <v>64.030363086956527</v>
      </c>
      <c r="UD18" s="112">
        <f t="shared" si="902"/>
        <v>130.67023610507246</v>
      </c>
      <c r="UE18" s="112">
        <f t="shared" si="903"/>
        <v>181.38041417028987</v>
      </c>
      <c r="UF18" s="112">
        <f t="shared" si="904"/>
        <v>235.16747707971018</v>
      </c>
      <c r="UG18" s="112">
        <f t="shared" si="905"/>
        <v>292.6935392934783</v>
      </c>
      <c r="UH18" s="112">
        <f t="shared" si="906"/>
        <v>351.8943616123189</v>
      </c>
      <c r="UI18" s="112">
        <f t="shared" si="907"/>
        <v>414.01627713768124</v>
      </c>
      <c r="UJ18" s="112">
        <f t="shared" si="908"/>
        <v>473.76237018840584</v>
      </c>
      <c r="UK18" s="112">
        <f t="shared" si="909"/>
        <v>533.70320278623194</v>
      </c>
      <c r="UL18" s="112">
        <f t="shared" si="910"/>
        <v>595.70827458333338</v>
      </c>
      <c r="UM18" s="112">
        <f t="shared" si="911"/>
        <v>653.39012843478258</v>
      </c>
      <c r="UN18" s="112">
        <f t="shared" si="912"/>
        <v>705.30769169202904</v>
      </c>
      <c r="UO18" s="112">
        <f t="shared" si="913"/>
        <v>765.83274293115949</v>
      </c>
      <c r="UP18" s="112">
        <f t="shared" si="914"/>
        <v>811.24600531521753</v>
      </c>
      <c r="UQ18" s="112">
        <f t="shared" si="915"/>
        <v>873.01738965579716</v>
      </c>
      <c r="UR18" s="112">
        <f t="shared" si="916"/>
        <v>937.04775274275369</v>
      </c>
      <c r="US18" s="112">
        <f t="shared" si="917"/>
        <v>1005.8687086884058</v>
      </c>
      <c r="UT18" s="112">
        <f t="shared" si="918"/>
        <v>1072.8201649818841</v>
      </c>
      <c r="UU18" s="112">
        <f t="shared" si="919"/>
        <v>1135.1368200543477</v>
      </c>
      <c r="UV18" s="112">
        <f t="shared" si="920"/>
        <v>1196.9861002137682</v>
      </c>
      <c r="UW18" s="112">
        <f t="shared" si="921"/>
        <v>1263.5480774130438</v>
      </c>
      <c r="UX18" s="112">
        <f t="shared" si="922"/>
        <v>1334.1606371920291</v>
      </c>
      <c r="UY18" s="112">
        <f t="shared" si="923"/>
        <v>1408.3953525471015</v>
      </c>
      <c r="UZ18" s="112">
        <f t="shared" si="924"/>
        <v>1488.0048794021741</v>
      </c>
      <c r="VA18" s="112">
        <f t="shared" si="925"/>
        <v>1566.056489880435</v>
      </c>
      <c r="VB18" s="112">
        <f t="shared" si="926"/>
        <v>1647.0681414746377</v>
      </c>
      <c r="VC18" s="112">
        <f t="shared" si="927"/>
        <v>1731.7019486449278</v>
      </c>
      <c r="VD18" s="112">
        <f t="shared" si="928"/>
        <v>1820.853713307971</v>
      </c>
      <c r="VE18" s="112">
        <f t="shared" si="929"/>
        <v>1902.3327398152176</v>
      </c>
      <c r="VF18" s="112">
        <f t="shared" si="930"/>
        <v>1976.1779760760871</v>
      </c>
      <c r="VG18" s="112">
        <f t="shared" si="931"/>
        <v>1976.1779760760871</v>
      </c>
      <c r="VH18" s="111" t="e">
        <f t="shared" si="932"/>
        <v>#N/A</v>
      </c>
      <c r="VI18" s="111" t="e">
        <f t="shared" si="933"/>
        <v>#N/A</v>
      </c>
      <c r="VJ18" s="111" t="e">
        <f t="shared" si="934"/>
        <v>#N/A</v>
      </c>
      <c r="VK18" s="111" t="e">
        <f t="shared" si="935"/>
        <v>#N/A</v>
      </c>
      <c r="VL18" s="111" t="e">
        <f t="shared" si="936"/>
        <v>#N/A</v>
      </c>
      <c r="VM18" s="111" t="e">
        <f t="shared" si="937"/>
        <v>#N/A</v>
      </c>
      <c r="VN18" s="111" t="e">
        <f t="shared" si="938"/>
        <v>#N/A</v>
      </c>
      <c r="VO18" s="111" t="e">
        <f t="shared" si="939"/>
        <v>#N/A</v>
      </c>
      <c r="VP18" s="111" t="e">
        <f t="shared" si="940"/>
        <v>#N/A</v>
      </c>
      <c r="VQ18" s="111" t="e">
        <f t="shared" si="941"/>
        <v>#N/A</v>
      </c>
      <c r="VR18" s="111" t="e">
        <f t="shared" si="942"/>
        <v>#N/A</v>
      </c>
      <c r="VS18" s="111" t="e">
        <f t="shared" si="943"/>
        <v>#N/A</v>
      </c>
      <c r="VT18" s="111" t="e">
        <f t="shared" si="944"/>
        <v>#N/A</v>
      </c>
      <c r="VU18" s="111" t="e">
        <f t="shared" si="945"/>
        <v>#N/A</v>
      </c>
      <c r="VV18" s="111" t="e">
        <f t="shared" si="946"/>
        <v>#N/A</v>
      </c>
      <c r="VW18" s="111" t="e">
        <f t="shared" si="947"/>
        <v>#N/A</v>
      </c>
      <c r="VX18" s="111" t="e">
        <f t="shared" si="948"/>
        <v>#N/A</v>
      </c>
      <c r="VY18" s="111" t="e">
        <f t="shared" si="949"/>
        <v>#N/A</v>
      </c>
      <c r="VZ18" s="111" t="e">
        <f t="shared" si="950"/>
        <v>#N/A</v>
      </c>
      <c r="WA18" s="111" t="e">
        <f t="shared" si="951"/>
        <v>#N/A</v>
      </c>
      <c r="WB18" s="111" t="e">
        <f t="shared" si="952"/>
        <v>#N/A</v>
      </c>
      <c r="WC18" s="111" t="e">
        <f t="shared" si="953"/>
        <v>#N/A</v>
      </c>
      <c r="WD18" s="111" t="e">
        <f t="shared" si="954"/>
        <v>#N/A</v>
      </c>
      <c r="WE18" s="111" t="e">
        <f t="shared" si="955"/>
        <v>#N/A</v>
      </c>
      <c r="WF18" s="111" t="e">
        <f t="shared" si="956"/>
        <v>#N/A</v>
      </c>
      <c r="WG18" s="111" t="e">
        <f t="shared" si="957"/>
        <v>#N/A</v>
      </c>
      <c r="WH18" s="111" t="e">
        <f t="shared" si="958"/>
        <v>#N/A</v>
      </c>
      <c r="WI18" s="111" t="e">
        <f t="shared" si="959"/>
        <v>#N/A</v>
      </c>
      <c r="WJ18" s="111" t="e">
        <f t="shared" si="960"/>
        <v>#N/A</v>
      </c>
      <c r="WK18" s="111" t="e">
        <f t="shared" si="961"/>
        <v>#N/A</v>
      </c>
      <c r="WL18" s="111" t="e">
        <f t="shared" si="962"/>
        <v>#N/A</v>
      </c>
      <c r="WM18" s="111" t="e">
        <f t="shared" si="963"/>
        <v>#N/A</v>
      </c>
      <c r="WN18" s="111" t="e">
        <f t="shared" si="964"/>
        <v>#N/A</v>
      </c>
      <c r="WO18" s="111" t="e">
        <f t="shared" si="965"/>
        <v>#N/A</v>
      </c>
      <c r="WP18" s="111" t="e">
        <f t="shared" si="966"/>
        <v>#N/A</v>
      </c>
      <c r="WQ18" s="111" t="e">
        <f t="shared" si="967"/>
        <v>#N/A</v>
      </c>
      <c r="WR18" s="111" t="e">
        <f t="shared" si="968"/>
        <v>#N/A</v>
      </c>
      <c r="WS18" s="111" t="e">
        <f t="shared" si="969"/>
        <v>#N/A</v>
      </c>
      <c r="WT18" s="111" t="e">
        <f t="shared" si="970"/>
        <v>#N/A</v>
      </c>
      <c r="WU18" s="111" t="e">
        <f t="shared" si="971"/>
        <v>#N/A</v>
      </c>
      <c r="WV18" s="111" t="e">
        <f t="shared" si="972"/>
        <v>#N/A</v>
      </c>
      <c r="WW18" s="111" t="e">
        <f t="shared" si="973"/>
        <v>#N/A</v>
      </c>
      <c r="WX18" s="111" t="e">
        <f t="shared" si="974"/>
        <v>#N/A</v>
      </c>
      <c r="WY18" s="111" t="e">
        <f t="shared" si="975"/>
        <v>#N/A</v>
      </c>
      <c r="WZ18" s="111" t="e">
        <f t="shared" si="976"/>
        <v>#N/A</v>
      </c>
      <c r="XA18" s="111" t="e">
        <f t="shared" si="977"/>
        <v>#N/A</v>
      </c>
      <c r="XB18" s="111" t="e">
        <f t="shared" si="978"/>
        <v>#N/A</v>
      </c>
      <c r="XC18" s="111" t="e">
        <f t="shared" si="979"/>
        <v>#N/A</v>
      </c>
      <c r="XD18" s="111" t="e">
        <f t="shared" si="980"/>
        <v>#N/A</v>
      </c>
      <c r="XE18" s="111" t="e">
        <f t="shared" si="981"/>
        <v>#N/A</v>
      </c>
      <c r="XF18" s="111" t="e">
        <f t="shared" si="982"/>
        <v>#N/A</v>
      </c>
      <c r="XG18" s="111" t="e">
        <f t="shared" si="983"/>
        <v>#N/A</v>
      </c>
      <c r="XH18" s="111" t="e">
        <f t="shared" si="984"/>
        <v>#N/A</v>
      </c>
      <c r="XI18" s="111" t="e">
        <f t="shared" si="985"/>
        <v>#N/A</v>
      </c>
      <c r="XJ18" s="111" t="e">
        <f t="shared" si="986"/>
        <v>#N/A</v>
      </c>
      <c r="XK18" s="111" t="e">
        <f t="shared" si="987"/>
        <v>#N/A</v>
      </c>
      <c r="XL18" s="111" t="e">
        <f t="shared" si="988"/>
        <v>#N/A</v>
      </c>
      <c r="XM18" s="111" t="e">
        <f t="shared" si="989"/>
        <v>#N/A</v>
      </c>
      <c r="XN18" s="111" t="e">
        <f t="shared" si="990"/>
        <v>#N/A</v>
      </c>
      <c r="XO18" s="111" t="e">
        <f t="shared" si="991"/>
        <v>#N/A</v>
      </c>
      <c r="XP18" s="111" t="e">
        <f t="shared" si="992"/>
        <v>#N/A</v>
      </c>
      <c r="XQ18" s="111" t="e">
        <f t="shared" si="993"/>
        <v>#N/A</v>
      </c>
      <c r="XR18" s="111" t="e">
        <f t="shared" si="994"/>
        <v>#N/A</v>
      </c>
      <c r="XS18" s="111" t="e">
        <f t="shared" si="995"/>
        <v>#N/A</v>
      </c>
      <c r="XT18" s="111" t="e">
        <f t="shared" si="996"/>
        <v>#N/A</v>
      </c>
      <c r="XU18" s="111" t="e">
        <f t="shared" si="997"/>
        <v>#N/A</v>
      </c>
      <c r="XV18" s="111" t="e">
        <f t="shared" si="998"/>
        <v>#N/A</v>
      </c>
      <c r="XW18" s="111" t="e">
        <f t="shared" si="999"/>
        <v>#N/A</v>
      </c>
      <c r="XX18" s="111" t="e">
        <f t="shared" si="1000"/>
        <v>#N/A</v>
      </c>
      <c r="XY18" s="111" t="e">
        <f t="shared" si="1001"/>
        <v>#N/A</v>
      </c>
      <c r="XZ18" s="111" t="e">
        <f t="shared" si="1002"/>
        <v>#N/A</v>
      </c>
      <c r="YA18" s="111" t="e">
        <f t="shared" si="1003"/>
        <v>#N/A</v>
      </c>
      <c r="YB18" s="111" t="e">
        <f t="shared" si="1004"/>
        <v>#N/A</v>
      </c>
      <c r="YC18" s="111" t="e">
        <f t="shared" si="1005"/>
        <v>#N/A</v>
      </c>
      <c r="YD18" s="111" t="e">
        <f t="shared" si="1006"/>
        <v>#N/A</v>
      </c>
      <c r="YE18" s="111" t="e">
        <f t="shared" si="1007"/>
        <v>#N/A</v>
      </c>
      <c r="YF18" s="111" t="e">
        <f t="shared" si="1008"/>
        <v>#N/A</v>
      </c>
      <c r="YG18" s="111" t="e">
        <f t="shared" si="1009"/>
        <v>#N/A</v>
      </c>
      <c r="YH18" s="111" t="e">
        <f t="shared" si="1010"/>
        <v>#N/A</v>
      </c>
      <c r="YI18" s="111" t="e">
        <f t="shared" si="1011"/>
        <v>#N/A</v>
      </c>
      <c r="YJ18" s="111" t="e">
        <f t="shared" si="1012"/>
        <v>#N/A</v>
      </c>
      <c r="YK18" s="111" t="e">
        <f t="shared" si="1013"/>
        <v>#N/A</v>
      </c>
      <c r="YL18" s="111" t="e">
        <f t="shared" si="1014"/>
        <v>#N/A</v>
      </c>
      <c r="YM18" s="111" t="e">
        <f t="shared" si="1015"/>
        <v>#N/A</v>
      </c>
      <c r="YN18" s="111" t="e">
        <f t="shared" si="1016"/>
        <v>#N/A</v>
      </c>
      <c r="YO18" s="111" t="e">
        <f t="shared" si="1017"/>
        <v>#N/A</v>
      </c>
      <c r="YP18" s="111" t="e">
        <f t="shared" si="1018"/>
        <v>#N/A</v>
      </c>
      <c r="YQ18" s="111" t="e">
        <f t="shared" si="1019"/>
        <v>#N/A</v>
      </c>
      <c r="YR18" s="111" t="e">
        <f t="shared" si="1020"/>
        <v>#N/A</v>
      </c>
      <c r="YS18" s="111" t="e">
        <f t="shared" si="1021"/>
        <v>#N/A</v>
      </c>
      <c r="YT18" s="111" t="e">
        <f t="shared" si="1022"/>
        <v>#N/A</v>
      </c>
      <c r="YU18" s="111" t="e">
        <f t="shared" si="1023"/>
        <v>#N/A</v>
      </c>
      <c r="YV18" s="111" t="e">
        <f t="shared" si="1024"/>
        <v>#N/A</v>
      </c>
      <c r="YW18" s="111" t="e">
        <f t="shared" si="1025"/>
        <v>#N/A</v>
      </c>
      <c r="YX18" s="111" t="e">
        <f t="shared" si="1026"/>
        <v>#N/A</v>
      </c>
      <c r="YY18" s="111" t="e">
        <f t="shared" si="1027"/>
        <v>#N/A</v>
      </c>
      <c r="YZ18" s="111" t="e">
        <f t="shared" si="1028"/>
        <v>#N/A</v>
      </c>
      <c r="ZA18" s="111" t="e">
        <f t="shared" si="1029"/>
        <v>#N/A</v>
      </c>
      <c r="ZB18" s="111" t="e">
        <f t="shared" si="1030"/>
        <v>#N/A</v>
      </c>
      <c r="ZC18" s="111" t="e">
        <f t="shared" si="1031"/>
        <v>#N/A</v>
      </c>
      <c r="ZD18" s="111" t="e">
        <f t="shared" si="1032"/>
        <v>#N/A</v>
      </c>
      <c r="ZE18" s="111" t="e">
        <f t="shared" si="1033"/>
        <v>#N/A</v>
      </c>
      <c r="ZF18" s="111" t="e">
        <f t="shared" si="1034"/>
        <v>#N/A</v>
      </c>
      <c r="ZG18" s="111" t="e">
        <f t="shared" si="1035"/>
        <v>#N/A</v>
      </c>
      <c r="ZH18" s="111" t="e">
        <f t="shared" si="1036"/>
        <v>#N/A</v>
      </c>
      <c r="ZI18" s="111" t="e">
        <f t="shared" si="1037"/>
        <v>#N/A</v>
      </c>
      <c r="ZJ18" s="111" t="e">
        <f t="shared" si="1038"/>
        <v>#N/A</v>
      </c>
      <c r="ZK18" s="111" t="e">
        <f t="shared" si="1039"/>
        <v>#N/A</v>
      </c>
      <c r="ZL18" s="111" t="e">
        <f t="shared" si="1040"/>
        <v>#N/A</v>
      </c>
      <c r="ZM18" s="111" t="e">
        <f t="shared" si="1041"/>
        <v>#N/A</v>
      </c>
      <c r="ZN18" s="111" t="e">
        <f t="shared" si="1042"/>
        <v>#N/A</v>
      </c>
      <c r="ZO18" s="111" t="e">
        <f t="shared" si="1043"/>
        <v>#N/A</v>
      </c>
      <c r="ZP18" s="111" t="e">
        <f t="shared" si="1044"/>
        <v>#N/A</v>
      </c>
      <c r="ZQ18" s="111" t="e">
        <f t="shared" si="1045"/>
        <v>#N/A</v>
      </c>
      <c r="ZR18" s="111" t="e">
        <f t="shared" si="1046"/>
        <v>#N/A</v>
      </c>
      <c r="ZS18" s="111" t="e">
        <f t="shared" si="1047"/>
        <v>#N/A</v>
      </c>
      <c r="ZT18" s="111" t="e">
        <f t="shared" si="1048"/>
        <v>#N/A</v>
      </c>
      <c r="ZU18" s="111" t="e">
        <f t="shared" si="1049"/>
        <v>#N/A</v>
      </c>
      <c r="ZV18" s="111" t="e">
        <f t="shared" si="1050"/>
        <v>#N/A</v>
      </c>
      <c r="ZW18" s="111" t="e">
        <f t="shared" si="1051"/>
        <v>#N/A</v>
      </c>
      <c r="ZX18" s="111" t="e">
        <f t="shared" si="1052"/>
        <v>#N/A</v>
      </c>
      <c r="ZY18" s="111" t="e">
        <f t="shared" si="1053"/>
        <v>#N/A</v>
      </c>
      <c r="ZZ18" s="111" t="e">
        <f t="shared" si="1054"/>
        <v>#N/A</v>
      </c>
      <c r="AAA18" s="111" t="e">
        <f t="shared" si="1055"/>
        <v>#N/A</v>
      </c>
      <c r="AAB18" s="111" t="e">
        <f t="shared" si="1056"/>
        <v>#N/A</v>
      </c>
      <c r="AAC18" s="111" t="e">
        <f t="shared" si="1057"/>
        <v>#N/A</v>
      </c>
      <c r="AAD18" s="111" t="e">
        <f t="shared" si="1058"/>
        <v>#N/A</v>
      </c>
      <c r="AAE18" s="111" t="e">
        <f t="shared" si="1059"/>
        <v>#N/A</v>
      </c>
      <c r="AAF18" s="111" t="e">
        <f t="shared" si="1060"/>
        <v>#N/A</v>
      </c>
      <c r="AAG18" s="111" t="e">
        <f t="shared" si="1061"/>
        <v>#N/A</v>
      </c>
      <c r="AAH18" s="111" t="e">
        <f t="shared" si="1062"/>
        <v>#N/A</v>
      </c>
      <c r="AAI18" s="111" t="e">
        <f t="shared" si="1063"/>
        <v>#N/A</v>
      </c>
      <c r="AAJ18" s="111" t="e">
        <f t="shared" si="1064"/>
        <v>#N/A</v>
      </c>
      <c r="AAK18" s="111" t="e">
        <f t="shared" si="1065"/>
        <v>#N/A</v>
      </c>
      <c r="AAL18" s="111" t="e">
        <f t="shared" si="1066"/>
        <v>#N/A</v>
      </c>
      <c r="AAM18" s="111" t="e">
        <f t="shared" si="1067"/>
        <v>#N/A</v>
      </c>
      <c r="AAN18" s="111" t="e">
        <f t="shared" si="1068"/>
        <v>#N/A</v>
      </c>
      <c r="AAO18" s="111" t="e">
        <f t="shared" si="1069"/>
        <v>#N/A</v>
      </c>
      <c r="AAP18" s="111" t="e">
        <f t="shared" si="1070"/>
        <v>#N/A</v>
      </c>
      <c r="AAQ18" s="111" t="e">
        <f t="shared" si="1071"/>
        <v>#N/A</v>
      </c>
      <c r="AAR18" s="111" t="e">
        <f t="shared" si="1072"/>
        <v>#N/A</v>
      </c>
      <c r="AAS18" s="111" t="e">
        <f t="shared" si="1073"/>
        <v>#N/A</v>
      </c>
      <c r="AAT18" s="111" t="e">
        <f t="shared" si="1074"/>
        <v>#N/A</v>
      </c>
      <c r="AAU18" s="111" t="e">
        <f t="shared" si="1075"/>
        <v>#N/A</v>
      </c>
      <c r="AAV18" s="111" t="e">
        <f t="shared" si="1076"/>
        <v>#N/A</v>
      </c>
      <c r="AAW18" s="111" t="e">
        <f t="shared" si="1077"/>
        <v>#N/A</v>
      </c>
      <c r="AAX18" s="111" t="e">
        <f t="shared" si="1078"/>
        <v>#N/A</v>
      </c>
      <c r="AAY18" s="111" t="e">
        <f t="shared" si="1079"/>
        <v>#N/A</v>
      </c>
      <c r="AAZ18" s="111" t="e">
        <f t="shared" si="1080"/>
        <v>#N/A</v>
      </c>
      <c r="ABA18" s="111" t="e">
        <f t="shared" si="1081"/>
        <v>#N/A</v>
      </c>
      <c r="ABB18" s="111" t="e">
        <f t="shared" si="1082"/>
        <v>#N/A</v>
      </c>
      <c r="ABC18" s="111" t="e">
        <f t="shared" si="1083"/>
        <v>#N/A</v>
      </c>
      <c r="ABD18" s="111" t="e">
        <f t="shared" si="1084"/>
        <v>#N/A</v>
      </c>
      <c r="ABE18" s="111" t="e">
        <f t="shared" si="1085"/>
        <v>#N/A</v>
      </c>
      <c r="ABF18" s="111" t="e">
        <f t="shared" si="1086"/>
        <v>#N/A</v>
      </c>
    </row>
    <row r="19" spans="1:734" ht="75" hidden="1" customHeight="1">
      <c r="A19" s="92">
        <v>16</v>
      </c>
      <c r="B19" s="59" t="s">
        <v>21</v>
      </c>
      <c r="C19" s="100" t="s">
        <v>25</v>
      </c>
      <c r="D19" s="101" t="s">
        <v>114</v>
      </c>
      <c r="E19" s="59">
        <v>3128030389</v>
      </c>
      <c r="F19" s="46" t="s">
        <v>21</v>
      </c>
      <c r="G19" s="47">
        <v>0.9</v>
      </c>
      <c r="H19" s="48">
        <v>1970.6</v>
      </c>
      <c r="I19" s="48">
        <v>21.5</v>
      </c>
      <c r="J19" s="49">
        <v>-1.5</v>
      </c>
      <c r="K19" s="50">
        <v>30</v>
      </c>
      <c r="L19" s="49">
        <v>15.29</v>
      </c>
      <c r="M19" s="49">
        <v>65.132000000000005</v>
      </c>
      <c r="N19" s="49">
        <v>7.9210000000000003</v>
      </c>
      <c r="O19" s="49">
        <f t="shared" si="550"/>
        <v>0.5096666666666666</v>
      </c>
      <c r="P19" s="49">
        <f t="shared" si="551"/>
        <v>2.1710666666666669</v>
      </c>
      <c r="Q19" s="49">
        <f t="shared" si="552"/>
        <v>0.26403333333333334</v>
      </c>
      <c r="R19" s="51">
        <v>30</v>
      </c>
      <c r="S19" s="52">
        <f t="shared" si="553"/>
        <v>15.29</v>
      </c>
      <c r="T19" s="52">
        <f t="shared" si="554"/>
        <v>65.132000000000005</v>
      </c>
      <c r="U19" s="52">
        <f t="shared" si="555"/>
        <v>7.9210000000000003</v>
      </c>
      <c r="V19" s="130">
        <f>$O19*($I19-(метеостанция!B$14))/($I19-$J19)</f>
        <v>0.45537608695652171</v>
      </c>
      <c r="W19" s="130">
        <f>$O19*($I19-(метеостанция!C$14))/($I19-$J19)</f>
        <v>0.47393460144927529</v>
      </c>
      <c r="X19" s="130">
        <f>$O19*($I19-(метеостанция!D$14))/($I19-$J19)</f>
        <v>0.36064456521739119</v>
      </c>
      <c r="Y19" s="130">
        <f>$O19*($I19-(метеостанция!E$14))/($I19-$J19)</f>
        <v>0.38252699275362312</v>
      </c>
      <c r="Z19" s="130">
        <f>$O19*($I19-(метеостанция!F$14))/($I19-$J19)</f>
        <v>0.4091182971014492</v>
      </c>
      <c r="AA19" s="130">
        <f>$O19*($I19-(метеостанция!G$14))/($I19-$J19)</f>
        <v>0.42102898550724632</v>
      </c>
      <c r="AB19" s="130">
        <f>$O19*($I19-(метеостанция!H$14))/($I19-$J19)</f>
        <v>0.44180344202898547</v>
      </c>
      <c r="AC19" s="130">
        <f>$O19*($I19-(метеостанция!I$14))/($I19-$J19)</f>
        <v>0.42490688405797095</v>
      </c>
      <c r="AD19" s="130">
        <f>$O19*($I19-(метеостанция!J$14))/($I19-$J19)</f>
        <v>0.42629184782608692</v>
      </c>
      <c r="AE19" s="130">
        <f>$O19*($I19-(метеостанция!K$14))/($I19-$J19)</f>
        <v>0.44097246376811583</v>
      </c>
      <c r="AF19" s="130">
        <f>$O19*($I19-(метеостанция!L$14))/($I19-$J19)</f>
        <v>0.41022626811594198</v>
      </c>
      <c r="AG19" s="130">
        <f>$O19*($I19-(метеостанция!M$14))/($I19-$J19)</f>
        <v>0.36923134057971002</v>
      </c>
      <c r="AH19" s="130">
        <f>$O19*($I19-(метеостанция!N$14))/($I19-$J19)</f>
        <v>0.43044673913043474</v>
      </c>
      <c r="AI19" s="130">
        <f>$O19*($I19-(метеостанция!O$14))/($I19-$J19)</f>
        <v>0.32297355072463763</v>
      </c>
      <c r="AJ19" s="130">
        <f>$O19*($I19-(метеостанция!P$14))/($I19-$J19)</f>
        <v>0.43931050724637677</v>
      </c>
      <c r="AK19" s="130">
        <f>$O19*($I19-(метеостанция!Q$14))/($I19-$J19)</f>
        <v>0.45537608695652171</v>
      </c>
      <c r="AL19" s="130">
        <f>$O19*($I19-(метеостанция!R$14))/($I19-$J19)</f>
        <v>0.48944619565217379</v>
      </c>
      <c r="AM19" s="130">
        <f>$O19*($I19-(метеостанция!S$14))/($I19-$J19)</f>
        <v>0.4761505434782608</v>
      </c>
      <c r="AN19" s="130">
        <f>$O19*($I19-(метеостанция!T$14))/($I19-$J19)</f>
        <v>0.44318840579710139</v>
      </c>
      <c r="AO19" s="130">
        <f>$O19*($I19-(метеостанция!U$14))/($I19-$J19)</f>
        <v>0.43986449275362316</v>
      </c>
      <c r="AP19" s="130">
        <f>$O19*($I19-(метеостанция!V$14))/($I19-$J19)</f>
        <v>0.47338061594202896</v>
      </c>
      <c r="AQ19" s="130">
        <f>$O19*($I19-(метеостанция!W$14))/($I19-$J19)</f>
        <v>0.50218786231884049</v>
      </c>
      <c r="AR19" s="130">
        <f>$O19*($I19-(метеостанция!X$14))/($I19-$J19)</f>
        <v>0.52794818840579705</v>
      </c>
      <c r="AS19" s="130">
        <f>$O19*($I19-(метеостанция!Y$14))/($I19-$J19)</f>
        <v>0.566173188405797</v>
      </c>
      <c r="AT19" s="130">
        <f>$O19*($I19-(метеостанция!Z$14))/($I19-$J19)</f>
        <v>0.55509347826086952</v>
      </c>
      <c r="AU19" s="130">
        <f>$O19*($I19-(метеостанция!AA$14))/($I19-$J19)</f>
        <v>0.57614492753623181</v>
      </c>
      <c r="AV19" s="130">
        <f>$O19*($I19-(метеостанция!AB$14))/($I19-$J19)</f>
        <v>0.60190525362318836</v>
      </c>
      <c r="AW19" s="130">
        <f>$O19*($I19-(метеостанция!AC$14))/($I19-$J19)</f>
        <v>0.63403641304347824</v>
      </c>
      <c r="AX19" s="130">
        <f>$O19*($I19-(метеостанция!AD$14))/($I19-$J19)</f>
        <v>0.57946884057971004</v>
      </c>
      <c r="AY19" s="130">
        <f>$O19*($I19-(метеостанция!AE$14))/($I19-$J19)</f>
        <v>0.52517826086956521</v>
      </c>
      <c r="AZ19" s="130"/>
      <c r="BA19" s="130">
        <f t="shared" si="556"/>
        <v>0.45537608695652171</v>
      </c>
      <c r="BB19" s="130">
        <f t="shared" si="1103"/>
        <v>0.929310688405797</v>
      </c>
      <c r="BC19" s="130">
        <f t="shared" si="1104"/>
        <v>1.2899552536231882</v>
      </c>
      <c r="BD19" s="130">
        <f t="shared" si="1105"/>
        <v>1.6724822463768114</v>
      </c>
      <c r="BE19" s="130">
        <f t="shared" si="1106"/>
        <v>2.0816005434782605</v>
      </c>
      <c r="BF19" s="130">
        <f t="shared" si="1107"/>
        <v>2.5026295289855067</v>
      </c>
      <c r="BG19" s="130">
        <f t="shared" si="1108"/>
        <v>2.9444329710144923</v>
      </c>
      <c r="BH19" s="130">
        <f t="shared" si="1109"/>
        <v>3.3693398550724631</v>
      </c>
      <c r="BI19" s="130">
        <f t="shared" si="1110"/>
        <v>3.7956317028985502</v>
      </c>
      <c r="BJ19" s="130">
        <f t="shared" si="1111"/>
        <v>4.2366041666666661</v>
      </c>
      <c r="BK19" s="130">
        <f t="shared" si="1112"/>
        <v>4.6468304347826077</v>
      </c>
      <c r="BL19" s="130">
        <f t="shared" si="1113"/>
        <v>5.016061775362318</v>
      </c>
      <c r="BM19" s="130">
        <f t="shared" si="1114"/>
        <v>5.446508514492753</v>
      </c>
      <c r="BN19" s="130">
        <f t="shared" si="1115"/>
        <v>5.7694820652173906</v>
      </c>
      <c r="BO19" s="130">
        <f t="shared" si="1116"/>
        <v>6.2087925724637678</v>
      </c>
      <c r="BP19" s="130">
        <f t="shared" si="1117"/>
        <v>6.6641686594202891</v>
      </c>
      <c r="BQ19" s="130">
        <f t="shared" si="1118"/>
        <v>7.1536148550724628</v>
      </c>
      <c r="BR19" s="130">
        <f t="shared" si="1119"/>
        <v>7.6297653985507239</v>
      </c>
      <c r="BS19" s="130">
        <f t="shared" si="1120"/>
        <v>8.0729538043478257</v>
      </c>
      <c r="BT19" s="130">
        <f t="shared" si="1121"/>
        <v>8.5128182971014486</v>
      </c>
      <c r="BU19" s="130">
        <f t="shared" si="1122"/>
        <v>8.9861989130434772</v>
      </c>
      <c r="BV19" s="130">
        <f t="shared" si="1123"/>
        <v>9.4883867753623186</v>
      </c>
      <c r="BW19" s="130">
        <f t="shared" si="1124"/>
        <v>10.016334963768116</v>
      </c>
      <c r="BX19" s="130">
        <f t="shared" si="1125"/>
        <v>10.582508152173913</v>
      </c>
      <c r="BY19" s="130">
        <f t="shared" si="1126"/>
        <v>11.137601630434784</v>
      </c>
      <c r="BZ19" s="130">
        <f t="shared" si="1127"/>
        <v>11.713746557971016</v>
      </c>
      <c r="CA19" s="130">
        <f t="shared" si="1128"/>
        <v>12.315651811594204</v>
      </c>
      <c r="CB19" s="130">
        <f t="shared" si="1129"/>
        <v>12.949688224637683</v>
      </c>
      <c r="CC19" s="130">
        <f t="shared" si="1130"/>
        <v>13.529157065217392</v>
      </c>
      <c r="CD19" s="130">
        <f t="shared" si="1131"/>
        <v>14.054335326086957</v>
      </c>
      <c r="CE19" s="130">
        <f t="shared" si="1132"/>
        <v>14.054335326086957</v>
      </c>
      <c r="CF19" s="130">
        <f t="shared" si="587"/>
        <v>897.36411695652168</v>
      </c>
      <c r="CG19" s="130">
        <f t="shared" si="588"/>
        <v>933.93552561594186</v>
      </c>
      <c r="CH19" s="130">
        <f t="shared" si="589"/>
        <v>710.6861802173911</v>
      </c>
      <c r="CI19" s="130">
        <f t="shared" si="590"/>
        <v>753.8076919202897</v>
      </c>
      <c r="CJ19" s="130">
        <f t="shared" si="591"/>
        <v>806.20851626811577</v>
      </c>
      <c r="CK19" s="130">
        <f t="shared" si="592"/>
        <v>829.67971884057954</v>
      </c>
      <c r="CL19" s="130">
        <f t="shared" si="593"/>
        <v>870.6178628623187</v>
      </c>
      <c r="CM19" s="130">
        <f t="shared" si="594"/>
        <v>837.32150572463752</v>
      </c>
      <c r="CN19" s="130">
        <f t="shared" si="595"/>
        <v>840.0507153260869</v>
      </c>
      <c r="CO19" s="130">
        <f t="shared" si="596"/>
        <v>868.98033710144898</v>
      </c>
      <c r="CP19" s="130">
        <f t="shared" si="597"/>
        <v>808.39188394927521</v>
      </c>
      <c r="CQ19" s="130">
        <f t="shared" si="598"/>
        <v>727.60727974637655</v>
      </c>
      <c r="CR19" s="130">
        <f t="shared" si="599"/>
        <v>848.23834413043471</v>
      </c>
      <c r="CS19" s="130">
        <f t="shared" si="600"/>
        <v>636.45167905797086</v>
      </c>
      <c r="CT19" s="130">
        <f t="shared" si="601"/>
        <v>865.70528557970999</v>
      </c>
      <c r="CU19" s="130">
        <f t="shared" si="602"/>
        <v>897.36411695652168</v>
      </c>
      <c r="CV19" s="130">
        <f t="shared" si="603"/>
        <v>964.50267315217366</v>
      </c>
      <c r="CW19" s="130">
        <f t="shared" si="604"/>
        <v>938.30226097826073</v>
      </c>
      <c r="CX19" s="130">
        <f t="shared" si="605"/>
        <v>873.34707246376797</v>
      </c>
      <c r="CY19" s="130">
        <f t="shared" si="606"/>
        <v>866.79696942028977</v>
      </c>
      <c r="CZ19" s="130">
        <f t="shared" si="607"/>
        <v>932.84384177536219</v>
      </c>
      <c r="DA19" s="130">
        <f t="shared" si="608"/>
        <v>989.61140148550703</v>
      </c>
      <c r="DB19" s="130">
        <f t="shared" si="609"/>
        <v>1040.3747000724636</v>
      </c>
      <c r="DC19" s="130">
        <f t="shared" si="610"/>
        <v>1115.7008850724635</v>
      </c>
      <c r="DD19" s="130">
        <f t="shared" si="611"/>
        <v>1093.8672082608693</v>
      </c>
      <c r="DE19" s="130">
        <f t="shared" si="612"/>
        <v>1135.3511942028983</v>
      </c>
      <c r="DF19" s="130">
        <f t="shared" si="613"/>
        <v>1186.1144927898549</v>
      </c>
      <c r="DG19" s="130">
        <f t="shared" si="614"/>
        <v>1249.4321555434781</v>
      </c>
      <c r="DH19" s="130">
        <f t="shared" si="615"/>
        <v>1141.9012972463765</v>
      </c>
      <c r="DI19" s="130">
        <f t="shared" si="616"/>
        <v>1034.9162808695651</v>
      </c>
      <c r="DJ19" s="130">
        <f t="shared" si="617"/>
        <v>0</v>
      </c>
      <c r="DK19" s="110">
        <f t="shared" si="618"/>
        <v>897.36411695652168</v>
      </c>
      <c r="DL19" s="130">
        <f t="shared" si="619"/>
        <v>1831.2996425724637</v>
      </c>
      <c r="DM19" s="130">
        <f t="shared" si="620"/>
        <v>2541.9858227898549</v>
      </c>
      <c r="DN19" s="130">
        <f t="shared" si="621"/>
        <v>3295.7935147101443</v>
      </c>
      <c r="DO19" s="130">
        <f t="shared" si="622"/>
        <v>4102.0020309782603</v>
      </c>
      <c r="DP19" s="130">
        <f t="shared" si="623"/>
        <v>4931.6817498188402</v>
      </c>
      <c r="DQ19" s="130">
        <f t="shared" si="624"/>
        <v>5802.2996126811586</v>
      </c>
      <c r="DR19" s="130">
        <f t="shared" si="625"/>
        <v>6639.6211184057956</v>
      </c>
      <c r="DS19" s="130">
        <f t="shared" si="626"/>
        <v>7479.6718337318825</v>
      </c>
      <c r="DT19" s="130">
        <f t="shared" si="627"/>
        <v>8348.6521708333312</v>
      </c>
      <c r="DU19" s="130">
        <f t="shared" si="628"/>
        <v>9157.0440547826056</v>
      </c>
      <c r="DV19" s="130">
        <f t="shared" si="629"/>
        <v>9884.6513345289823</v>
      </c>
      <c r="DW19" s="130">
        <f t="shared" si="630"/>
        <v>10732.889678659418</v>
      </c>
      <c r="DX19" s="130">
        <f t="shared" si="631"/>
        <v>11369.341357717389</v>
      </c>
      <c r="DY19" s="130">
        <f t="shared" si="632"/>
        <v>12235.046643297099</v>
      </c>
      <c r="DZ19" s="130">
        <f t="shared" si="633"/>
        <v>13132.410760253621</v>
      </c>
      <c r="EA19" s="130">
        <f t="shared" si="634"/>
        <v>14096.913433405794</v>
      </c>
      <c r="EB19" s="130">
        <f t="shared" si="635"/>
        <v>15035.215694384055</v>
      </c>
      <c r="EC19" s="130">
        <f t="shared" si="636"/>
        <v>15908.562766847823</v>
      </c>
      <c r="ED19" s="130">
        <f t="shared" si="637"/>
        <v>16775.359736268114</v>
      </c>
      <c r="EE19" s="130">
        <f t="shared" si="638"/>
        <v>17708.203578043474</v>
      </c>
      <c r="EF19" s="130">
        <f t="shared" si="639"/>
        <v>18697.814979528983</v>
      </c>
      <c r="EG19" s="130">
        <f t="shared" si="640"/>
        <v>19738.189679601448</v>
      </c>
      <c r="EH19" s="130">
        <f t="shared" si="641"/>
        <v>20853.890564673911</v>
      </c>
      <c r="EI19" s="130">
        <f t="shared" si="642"/>
        <v>21947.757772934779</v>
      </c>
      <c r="EJ19" s="130">
        <f t="shared" si="643"/>
        <v>23083.108967137679</v>
      </c>
      <c r="EK19" s="130">
        <f t="shared" si="644"/>
        <v>24269.223459927533</v>
      </c>
      <c r="EL19" s="130">
        <f t="shared" si="645"/>
        <v>25518.655615471012</v>
      </c>
      <c r="EM19" s="130">
        <f t="shared" si="646"/>
        <v>26660.556912717388</v>
      </c>
      <c r="EN19" s="130">
        <f t="shared" si="647"/>
        <v>27695.473193586953</v>
      </c>
      <c r="EO19" s="130">
        <f t="shared" si="648"/>
        <v>27695.473193586953</v>
      </c>
      <c r="EP19" s="130">
        <f t="shared" si="649"/>
        <v>807.62770526086956</v>
      </c>
      <c r="EQ19" s="130">
        <f t="shared" si="650"/>
        <v>840.54197305434764</v>
      </c>
      <c r="ER19" s="130">
        <f t="shared" si="651"/>
        <v>639.617562195652</v>
      </c>
      <c r="ES19" s="130">
        <f t="shared" si="652"/>
        <v>678.42692272826071</v>
      </c>
      <c r="ET19" s="130">
        <f t="shared" si="653"/>
        <v>725.58766464130417</v>
      </c>
      <c r="EU19" s="130">
        <f t="shared" si="654"/>
        <v>746.71174695652155</v>
      </c>
      <c r="EV19" s="130">
        <f t="shared" si="655"/>
        <v>783.55607657608687</v>
      </c>
      <c r="EW19" s="130">
        <f t="shared" si="656"/>
        <v>753.58935515217377</v>
      </c>
      <c r="EX19" s="130">
        <f t="shared" si="657"/>
        <v>756.04564379347823</v>
      </c>
      <c r="EY19" s="130">
        <f t="shared" si="658"/>
        <v>782.08230339130409</v>
      </c>
      <c r="EZ19" s="130">
        <f t="shared" si="659"/>
        <v>727.55269555434768</v>
      </c>
      <c r="FA19" s="130">
        <f t="shared" si="660"/>
        <v>654.84655177173886</v>
      </c>
      <c r="FB19" s="130">
        <f t="shared" si="661"/>
        <v>763.4145097173913</v>
      </c>
      <c r="FC19" s="130">
        <f t="shared" si="662"/>
        <v>572.80651115217381</v>
      </c>
      <c r="FD19" s="130">
        <f t="shared" si="663"/>
        <v>779.13475702173901</v>
      </c>
      <c r="FE19" s="130">
        <f t="shared" si="664"/>
        <v>807.62770526086956</v>
      </c>
      <c r="FF19" s="130">
        <f t="shared" si="665"/>
        <v>868.05240583695627</v>
      </c>
      <c r="FG19" s="130">
        <f t="shared" si="666"/>
        <v>844.47203488043465</v>
      </c>
      <c r="FH19" s="130">
        <f t="shared" si="667"/>
        <v>786.01236521739122</v>
      </c>
      <c r="FI19" s="130">
        <f t="shared" si="668"/>
        <v>780.11727247826082</v>
      </c>
      <c r="FJ19" s="130">
        <f t="shared" si="669"/>
        <v>839.55945759782594</v>
      </c>
      <c r="FK19" s="130">
        <f t="shared" si="670"/>
        <v>890.65026133695631</v>
      </c>
      <c r="FL19" s="130">
        <f t="shared" si="671"/>
        <v>936.33723006521723</v>
      </c>
      <c r="FM19" s="130">
        <f t="shared" si="672"/>
        <v>1004.1307965652172</v>
      </c>
      <c r="FN19" s="130">
        <f t="shared" si="673"/>
        <v>984.48048743478239</v>
      </c>
      <c r="FO19" s="130">
        <f t="shared" si="674"/>
        <v>1021.8160747826086</v>
      </c>
      <c r="FP19" s="130">
        <f t="shared" si="675"/>
        <v>1067.5030435108695</v>
      </c>
      <c r="FQ19" s="130">
        <f t="shared" si="676"/>
        <v>1124.4889399891304</v>
      </c>
      <c r="FR19" s="130">
        <f t="shared" si="677"/>
        <v>1027.7111675217388</v>
      </c>
      <c r="FS19" s="130">
        <f t="shared" si="678"/>
        <v>931.42465278260863</v>
      </c>
      <c r="FT19" s="130">
        <f t="shared" si="679"/>
        <v>0</v>
      </c>
      <c r="FU19" s="110">
        <f t="shared" si="680"/>
        <v>807.62770526086956</v>
      </c>
      <c r="FV19" s="130">
        <f t="shared" si="681"/>
        <v>1648.1696783152172</v>
      </c>
      <c r="FW19" s="130">
        <f t="shared" si="682"/>
        <v>2287.7872405108692</v>
      </c>
      <c r="FX19" s="130">
        <f t="shared" si="683"/>
        <v>2966.2141632391299</v>
      </c>
      <c r="FY19" s="130">
        <f t="shared" si="684"/>
        <v>3691.8018278804338</v>
      </c>
      <c r="FZ19" s="130">
        <f t="shared" si="685"/>
        <v>4438.5135748369557</v>
      </c>
      <c r="GA19" s="130">
        <f t="shared" si="686"/>
        <v>5222.0696514130423</v>
      </c>
      <c r="GB19" s="130">
        <f t="shared" si="687"/>
        <v>5975.6590065652163</v>
      </c>
      <c r="GC19" s="130">
        <f t="shared" si="688"/>
        <v>6731.7046503586944</v>
      </c>
      <c r="GD19" s="130">
        <f t="shared" si="689"/>
        <v>7513.7869537499982</v>
      </c>
      <c r="GE19" s="130">
        <f t="shared" si="690"/>
        <v>8241.3396493043456</v>
      </c>
      <c r="GF19" s="130">
        <f t="shared" si="691"/>
        <v>8896.1862010760851</v>
      </c>
      <c r="GG19" s="130">
        <f t="shared" si="692"/>
        <v>9659.6007107934765</v>
      </c>
      <c r="GH19" s="130">
        <f t="shared" si="693"/>
        <v>10232.40722194565</v>
      </c>
      <c r="GI19" s="130">
        <f t="shared" si="694"/>
        <v>11011.541978967389</v>
      </c>
      <c r="GJ19" s="130">
        <f t="shared" si="695"/>
        <v>11819.169684228258</v>
      </c>
      <c r="GK19" s="130">
        <f t="shared" si="696"/>
        <v>12687.222090065214</v>
      </c>
      <c r="GL19" s="130">
        <f t="shared" si="697"/>
        <v>13531.694124945649</v>
      </c>
      <c r="GM19" s="130">
        <f t="shared" si="698"/>
        <v>14317.70649016304</v>
      </c>
      <c r="GN19" s="130">
        <f t="shared" si="699"/>
        <v>15097.823762641301</v>
      </c>
      <c r="GO19" s="130">
        <f t="shared" si="700"/>
        <v>15937.383220239128</v>
      </c>
      <c r="GP19" s="130">
        <f t="shared" si="701"/>
        <v>16828.033481576083</v>
      </c>
      <c r="GQ19" s="130">
        <f t="shared" si="702"/>
        <v>17764.370711641299</v>
      </c>
      <c r="GR19" s="130">
        <f t="shared" si="703"/>
        <v>18768.501508206515</v>
      </c>
      <c r="GS19" s="130">
        <f t="shared" si="704"/>
        <v>19752.981995641298</v>
      </c>
      <c r="GT19" s="130">
        <f t="shared" si="705"/>
        <v>20774.798070423905</v>
      </c>
      <c r="GU19" s="130">
        <f t="shared" si="706"/>
        <v>21842.301113934776</v>
      </c>
      <c r="GV19" s="130">
        <f t="shared" si="707"/>
        <v>22966.790053923905</v>
      </c>
      <c r="GW19" s="130">
        <f t="shared" si="708"/>
        <v>23994.501221445644</v>
      </c>
      <c r="GX19" s="130">
        <f t="shared" si="709"/>
        <v>24925.925874228251</v>
      </c>
      <c r="GY19" s="130">
        <f t="shared" si="710"/>
        <v>24925.925874228251</v>
      </c>
      <c r="GZ19" s="130">
        <f>($T19+$U19)/$R19*($I19-(метеостанция!B$14))/($I19-$J19)</f>
        <v>2.1757089130434788</v>
      </c>
      <c r="HA19" s="130">
        <f>($T19+$U19)/$R19*($I19-(метеостанция!C$14))/($I19-$J19)</f>
        <v>2.2643783152173915</v>
      </c>
      <c r="HB19" s="130">
        <f>($T19+$U19)/$R19*($I19-(метеостанция!D$14))/($I19-$J19)</f>
        <v>1.7230979347826088</v>
      </c>
      <c r="HC19" s="130">
        <f>($T19+$U19)/$R19*($I19-(метеостанция!E$14))/($I19-$J19)</f>
        <v>1.8276484239130437</v>
      </c>
      <c r="HD19" s="130">
        <f>($T19+$U19)/$R19*($I19-(метеостанция!F$14))/($I19-$J19)</f>
        <v>1.9546971195652174</v>
      </c>
      <c r="HE19" s="130">
        <f>($T19+$U19)/$R19*($I19-(метеостанция!G$14))/($I19-$J19)</f>
        <v>2.0116043478260872</v>
      </c>
      <c r="HF19" s="130">
        <f>($T19+$U19)/$R19*($I19-(метеостанция!H$14))/($I19-$J19)</f>
        <v>2.1108611413043481</v>
      </c>
      <c r="HG19" s="130">
        <f>($T19+$U19)/$R19*($I19-(метеостанция!I$14))/($I19-$J19)</f>
        <v>2.030132282608696</v>
      </c>
      <c r="HH19" s="130">
        <f>($T19+$U19)/$R19*($I19-(метеостанция!J$14))/($I19-$J19)</f>
        <v>2.0367494021739132</v>
      </c>
      <c r="HI19" s="130">
        <f>($T19+$U19)/$R19*($I19-(метеостанция!K$14))/($I19-$J19)</f>
        <v>2.1068908695652175</v>
      </c>
      <c r="HJ19" s="130">
        <f>($T19+$U19)/$R19*($I19-(метеостанция!L$14))/($I19-$J19)</f>
        <v>1.9599908152173915</v>
      </c>
      <c r="HK19" s="130">
        <f>($T19+$U19)/$R19*($I19-(метеостанция!M$14))/($I19-$J19)</f>
        <v>1.7641240760869565</v>
      </c>
      <c r="HL19" s="130">
        <f>($T19+$U19)/$R19*($I19-(метеостанция!N$14))/($I19-$J19)</f>
        <v>2.0566007608695656</v>
      </c>
      <c r="HM19" s="130">
        <f>($T19+$U19)/$R19*($I19-(метеостанция!O$14))/($I19-$J19)</f>
        <v>1.5431122826086956</v>
      </c>
      <c r="HN19" s="130">
        <f>($T19+$U19)/$R19*($I19-(метеостанция!P$14))/($I19-$J19)</f>
        <v>2.0989503260869564</v>
      </c>
      <c r="HO19" s="130">
        <f>($T19+$U19)/$R19*($I19-(метеостанция!Q$14))/($I19-$J19)</f>
        <v>2.1757089130434788</v>
      </c>
      <c r="HP19" s="130">
        <f>($T19+$U19)/$R19*($I19-(метеостанция!R$14))/($I19-$J19)</f>
        <v>2.338490054347826</v>
      </c>
      <c r="HQ19" s="130">
        <f>($T19+$U19)/$R19*($I19-(метеостанция!S$14))/($I19-$J19)</f>
        <v>2.2749657065217392</v>
      </c>
      <c r="HR19" s="130">
        <f>($T19+$U19)/$R19*($I19-(метеостанция!T$14))/($I19-$J19)</f>
        <v>2.1174782608695653</v>
      </c>
      <c r="HS19" s="130">
        <f>($T19+$U19)/$R19*($I19-(метеостанция!U$14))/($I19-$J19)</f>
        <v>2.1015971739130439</v>
      </c>
      <c r="HT19" s="130">
        <f>($T19+$U19)/$R19*($I19-(метеостанция!V$14))/($I19-$J19)</f>
        <v>2.2617314673913045</v>
      </c>
      <c r="HU19" s="130">
        <f>($T19+$U19)/$R19*($I19-(метеостанция!W$14))/($I19-$J19)</f>
        <v>2.3993675543478266</v>
      </c>
      <c r="HV19" s="130">
        <f>($T19+$U19)/$R19*($I19-(метеостанция!X$14))/($I19-$J19)</f>
        <v>2.5224459782608695</v>
      </c>
      <c r="HW19" s="130">
        <f>($T19+$U19)/$R19*($I19-(метеостанция!Y$14))/($I19-$J19)</f>
        <v>2.7050784782608699</v>
      </c>
      <c r="HX19" s="130">
        <f>($T19+$U19)/$R19*($I19-(метеостанция!Z$14))/($I19-$J19)</f>
        <v>2.6521415217391309</v>
      </c>
      <c r="HY19" s="130">
        <f>($T19+$U19)/$R19*($I19-(метеостанция!AA$14))/($I19-$J19)</f>
        <v>2.7527217391304348</v>
      </c>
      <c r="HZ19" s="130">
        <f>($T19+$U19)/$R19*($I19-(метеостанция!AB$14))/($I19-$J19)</f>
        <v>2.8758001630434786</v>
      </c>
      <c r="IA19" s="130">
        <f>($T19+$U19)/$R19*($I19-(метеостанция!AC$14))/($I19-$J19)</f>
        <v>3.0293173369565221</v>
      </c>
      <c r="IB19" s="130">
        <f>($T19+$U19)/$R19*($I19-(метеостанция!AD$14))/($I19-$J19)</f>
        <v>2.7686028260869566</v>
      </c>
      <c r="IC19" s="130">
        <f>($T19+$U19)/$R19*($I19-(метеостанция!AE$14))/($I19-$J19)</f>
        <v>2.5092117391304352</v>
      </c>
      <c r="ID19" s="130"/>
      <c r="IE19" s="131">
        <f>VLOOKUP($F19,метеостанция!$A$4:$AF$7,2,0)</f>
        <v>6</v>
      </c>
      <c r="IF19" s="131">
        <f>VLOOKUP($F19,метеостанция!$A$4:$AF$7,3,0)</f>
        <v>9.6</v>
      </c>
      <c r="IG19" s="131">
        <f>VLOOKUP($F19,метеостанция!$A$4:$AF$7,4,0)</f>
        <v>8.4</v>
      </c>
      <c r="IH19" s="131">
        <f>VLOOKUP($F19,метеостанция!$A$4:$AF$7,5,0)</f>
        <v>9.6999999999999993</v>
      </c>
      <c r="II19" s="131">
        <f>VLOOKUP($F19,метеостанция!$A$4:$AF$7,6,0)</f>
        <v>11.1</v>
      </c>
      <c r="IJ19" s="131">
        <f>VLOOKUP($F19,метеостанция!$A$4:$AF$7,7,0)</f>
        <v>9.5</v>
      </c>
      <c r="IK19" s="131">
        <f>VLOOKUP($F19,метеостанция!$A$4:$AF$7,8,0)</f>
        <v>6</v>
      </c>
      <c r="IL19" s="131">
        <f>VLOOKUP($F19,метеостанция!$A$4:$AF$7,9,0)</f>
        <v>6.8</v>
      </c>
      <c r="IM19" s="131">
        <f>VLOOKUP($F19,метеостанция!$A$4:$AF$7,10,0)</f>
        <v>3.2</v>
      </c>
      <c r="IN19" s="131">
        <f>VLOOKUP($F19,метеостанция!$A$4:$AF$7,11,0)</f>
        <v>-2</v>
      </c>
      <c r="IO19" s="131">
        <f>VLOOKUP($F19,метеостанция!$A$4:$AF$7,12,0)</f>
        <v>-0.4</v>
      </c>
      <c r="IP19" s="131">
        <f>VLOOKUP($F19,метеостанция!$A$4:$AF$7,13,0)</f>
        <v>2.1</v>
      </c>
      <c r="IQ19" s="131">
        <f>VLOOKUP($F19,метеостанция!$A$4:$AF$7,14,0)</f>
        <v>2.2999999999999998</v>
      </c>
      <c r="IR19" s="131">
        <f>VLOOKUP($F19,метеостанция!$A$4:$AF$7,15,0)</f>
        <v>2.2999999999999998</v>
      </c>
      <c r="IS19" s="131">
        <f>VLOOKUP($F19,метеостанция!$A$4:$AF$7,16,0)</f>
        <v>0.2</v>
      </c>
      <c r="IT19" s="131">
        <f>VLOOKUP($F19,метеостанция!$A$4:$AF$7,17,0)</f>
        <v>-3</v>
      </c>
      <c r="IU19" s="131">
        <f>VLOOKUP($F19,метеостанция!$A$4:$AF$7,18,0)</f>
        <v>-4</v>
      </c>
      <c r="IV19" s="131">
        <f>VLOOKUP($F19,метеостанция!$A$4:$AF$7,19,0)</f>
        <v>-3.6</v>
      </c>
      <c r="IW19" s="131">
        <f>VLOOKUP($F19,метеостанция!$A$4:$AF$7,20,0)</f>
        <v>-0.7</v>
      </c>
      <c r="IX19" s="131">
        <f>VLOOKUP($F19,метеостанция!$A$4:$AF$7,21,0)</f>
        <v>3.6</v>
      </c>
      <c r="IY19" s="131">
        <f>VLOOKUP($F19,метеостанция!$A$4:$AF$7,22,0)</f>
        <v>2.2000000000000002</v>
      </c>
      <c r="IZ19" s="131">
        <f>VLOOKUP($F19,метеостанция!$A$4:$AF$7,23,0)</f>
        <v>4.4000000000000004</v>
      </c>
      <c r="JA19" s="131">
        <f>VLOOKUP($F19,метеостанция!$A$4:$AF$7,24,0)</f>
        <v>-2.2999999999999998</v>
      </c>
      <c r="JB19" s="131">
        <f>VLOOKUP($F19,метеостанция!$A$4:$AF$7,25,0)</f>
        <v>-5.0999999999999996</v>
      </c>
      <c r="JC19" s="131">
        <f>VLOOKUP($F19,метеостанция!$A$4:$AF$7,26,0)</f>
        <v>0.6</v>
      </c>
      <c r="JD19" s="131">
        <f>VLOOKUP($F19,метеостанция!$A$4:$AF$7,27,0)</f>
        <v>-1.8</v>
      </c>
      <c r="JE19" s="131">
        <f>VLOOKUP($F19,метеостанция!$A$4:$AF$7,28,0)</f>
        <v>-0.5</v>
      </c>
      <c r="JF19" s="131">
        <f>VLOOKUP($F19,метеостанция!$A$4:$AF$7,29,0)</f>
        <v>5.4</v>
      </c>
      <c r="JG19" s="131">
        <f>VLOOKUP($F19,метеостанция!$A$4:$AF$7,30,0)</f>
        <v>8.4</v>
      </c>
      <c r="JH19" s="131">
        <f>VLOOKUP($F19,метеостанция!$A$4:$AF$7,31,0)</f>
        <v>5.0999999999999996</v>
      </c>
      <c r="JI19" s="131">
        <f>VLOOKUP($F19,метеостанция!$A$4:$AF$7,32,0)</f>
        <v>0</v>
      </c>
      <c r="JJ19" s="202" t="e">
        <f>VLOOKUP(D19,'Qп, Гкал'!$D$6:$O$60,2,FALSE)</f>
        <v>#N/A</v>
      </c>
      <c r="JK19" s="202" t="e">
        <f>VLOOKUP(D19,'Qп, Гкал'!$D$6:AI$64,3,FALSE)</f>
        <v>#N/A</v>
      </c>
      <c r="JL19" s="202" t="e">
        <f>VLOOKUP(D19,'Qп, Гкал'!$D$6:$AI$64,4,FALSE)</f>
        <v>#N/A</v>
      </c>
      <c r="JM19" s="202" t="e">
        <f>VLOOKUP(D19,'Qп, Гкал'!$D$6:$O$60,5,FALSE)</f>
        <v>#N/A</v>
      </c>
      <c r="JN19" s="202" t="e">
        <f>VLOOKUP(D19,'Qп, Гкал'!$D$6:$O$60,6,FALSE)</f>
        <v>#N/A</v>
      </c>
      <c r="JO19" s="202" t="e">
        <f>VLOOKUP(D19,'Qп, Гкал'!$D$6:$O$60,7,FALSE)</f>
        <v>#N/A</v>
      </c>
      <c r="JP19" s="202" t="e">
        <f>VLOOKUP(D19,'Qп, Гкал'!$D$6:$O$60,8,FALSE)</f>
        <v>#N/A</v>
      </c>
      <c r="JQ19" s="202" t="e">
        <f>VLOOKUP(D19,'Qп, Гкал'!$D$6:$O$60,9,FALSE)</f>
        <v>#N/A</v>
      </c>
      <c r="JR19" s="202" t="e">
        <f>VLOOKUP(D19,'Qп, Гкал'!$D$6:$O$60,10,FALSE)</f>
        <v>#N/A</v>
      </c>
      <c r="JS19" s="202" t="e">
        <f>VLOOKUP(D19,'Qп, Гкал'!$D$6:$O$60,11,FALSE)</f>
        <v>#N/A</v>
      </c>
      <c r="JT19" s="202" t="e">
        <f>VLOOKUP(D19,'Qп, Гкал'!$D$6:$O$60,12,FALSE)</f>
        <v>#N/A</v>
      </c>
      <c r="JU19" s="202" t="e">
        <f>VLOOKUP(D19,'Qп, Гкал'!$D$6:$P$60,13,FALSE)</f>
        <v>#N/A</v>
      </c>
      <c r="JV19" s="202" t="e">
        <f>VLOOKUP(D19,'Qп, Гкал'!$D$6:$Q$63,14,FALSE)</f>
        <v>#N/A</v>
      </c>
      <c r="JW19" s="203" t="e">
        <f>VLOOKUP(D19,'Qп, Гкал'!$D$6:$AI$65,15,FALSE)</f>
        <v>#N/A</v>
      </c>
      <c r="JX19" s="203" t="e">
        <f>VLOOKUP(D19,'Qп, Гкал'!$D$6:$AI$65,16,FALSE)</f>
        <v>#N/A</v>
      </c>
      <c r="JY19" s="204" t="e">
        <f>VLOOKUP(D19,'Qп, Гкал'!$D$6:$AI$65,17,FALSE)</f>
        <v>#N/A</v>
      </c>
      <c r="JZ19" s="203" t="e">
        <f>VLOOKUP(D19,'Qп, Гкал'!$D$6:$AI$65,18,FALSE)</f>
        <v>#N/A</v>
      </c>
      <c r="KA19" s="203" t="e">
        <f>VLOOKUP(D19,'Qп, Гкал'!$D$6:$AI$65,19,FALSE)</f>
        <v>#N/A</v>
      </c>
      <c r="KB19" s="203" t="e">
        <f>VLOOKUP(D19,'Qп, Гкал'!$D$6:$AI$65,20,FALSE)</f>
        <v>#N/A</v>
      </c>
      <c r="KC19" s="203" t="e">
        <f>VLOOKUP(D19,'Qп, Гкал'!$D$6:$AI$65,21,FALSE)</f>
        <v>#N/A</v>
      </c>
      <c r="KD19" s="203" t="e">
        <f>VLOOKUP(D19,'Qп, Гкал'!$D$6:$AI$65,22,FALSE)</f>
        <v>#N/A</v>
      </c>
      <c r="KE19" s="203" t="e">
        <f>VLOOKUP(D19,'Qп, Гкал'!$D$6:$AI$65,23,FALSE)</f>
        <v>#N/A</v>
      </c>
      <c r="KF19" s="203" t="e">
        <f>VLOOKUP(D19,'Qп, Гкал'!$D$6:$AI$65,24,FALSE)</f>
        <v>#N/A</v>
      </c>
      <c r="KG19" s="203" t="e">
        <f>VLOOKUP(D19,'Qп, Гкал'!$D$6:$AI$65,25,FALSE)</f>
        <v>#N/A</v>
      </c>
      <c r="KH19" s="203" t="e">
        <f>VLOOKUP(D19,'Qп, Гкал'!$D$6:$AI$65,26,FALSE)</f>
        <v>#N/A</v>
      </c>
      <c r="KI19" s="203" t="e">
        <f>VLOOKUP(D19,'Qп, Гкал'!$D$6:$AI$65,27,FALSE)</f>
        <v>#N/A</v>
      </c>
      <c r="KJ19" s="203" t="e">
        <f>VLOOKUP(D19,'Qп, Гкал'!$D$6:$AI$65,28,FALSE)</f>
        <v>#N/A</v>
      </c>
      <c r="KK19" s="203" t="e">
        <f>VLOOKUP(D19,'Qп, Гкал'!$D$6:$AI$65,29,FALSE)</f>
        <v>#N/A</v>
      </c>
      <c r="KL19" s="203" t="e">
        <f>VLOOKUP(D19,'Qп, Гкал'!$D$6:$AI$65,30,FALSE)</f>
        <v>#N/A</v>
      </c>
      <c r="KM19" s="203" t="e">
        <f>VLOOKUP(D19,'Qп, Гкал'!$D$6:$AI$65,31,FALSE)</f>
        <v>#N/A</v>
      </c>
      <c r="KN19" s="203" t="e">
        <f>VLOOKUP(D19,'Qп, Гкал'!$D$6:$AI$65,32,FALSE)</f>
        <v>#N/A</v>
      </c>
      <c r="KO19" s="110" t="e">
        <f>IF(JJ19="","Нет показаний",IF(JJ19&lt;=0,"Ошибка ПУ",(GZ19-JJ19*(($I19-метеостанция!B$14)/($I19-IE19)))))</f>
        <v>#N/A</v>
      </c>
      <c r="KP19" s="110" t="e">
        <f>IF(JK19="","Нет показаний",IF(JK19&lt;=0,"Ошибка ПУ",(HA19-JK19*(($I19-метеостанция!C$14)/($I19-IF19)))))</f>
        <v>#N/A</v>
      </c>
      <c r="KQ19" s="110" t="e">
        <f>IF(JL19="","Нет показаний",IF(JL19&lt;=0,"Ошибка ПУ",(HB19-JL19*(($I19-метеостанция!D$14)/($I19-IG19)))))</f>
        <v>#N/A</v>
      </c>
      <c r="KR19" s="110" t="e">
        <f>IF(JM19="","Нет показаний",IF(JM19&lt;=0,"Ошибка ПУ",(HC19-JM19*(($I19-метеостанция!E$14)/($I19-IH19)))))</f>
        <v>#N/A</v>
      </c>
      <c r="KS19" s="110" t="e">
        <f>IF(JN19="","Нет показаний",IF(JN19&lt;=0,"Ошибка ПУ",(HD19-JN19*(($I19-метеостанция!F$14)/($I19-II19)))))</f>
        <v>#N/A</v>
      </c>
      <c r="KT19" s="110" t="e">
        <f>IF(JO19="","Нет показаний",IF(JO19&lt;=0,"Ошибка ПУ",(HE19-JO19*(($I19-метеостанция!G$14)/($I19-IJ19)))))</f>
        <v>#N/A</v>
      </c>
      <c r="KU19" s="110" t="e">
        <f>IF(JP19="","Нет показаний",IF(JP19&lt;=0,"Ошибка ПУ",(HF19-JP19*(($I19-метеостанция!H$14)/($I19-IK19)))))</f>
        <v>#N/A</v>
      </c>
      <c r="KV19" s="110" t="e">
        <f>IF(JQ19="","Нет показаний",IF(JQ19&lt;=0,"Ошибка ПУ",(HG19-JQ19*(($I19-метеостанция!I$14)/($I19-IL19)))))</f>
        <v>#N/A</v>
      </c>
      <c r="KW19" s="110" t="e">
        <f>IF(JR19="","Нет показаний",IF(JR19&lt;=0,"Ошибка ПУ",(HH19-JR19*(($I19-метеостанция!J$14)/($I19-IM19)))))</f>
        <v>#N/A</v>
      </c>
      <c r="KX19" s="110" t="e">
        <f>IF(JS19="","Нет показаний",IF(JS19&lt;=0,"Ошибка ПУ",(HI19-JS19*(($I19-метеостанция!K$14)/($I19-IN19)))))</f>
        <v>#N/A</v>
      </c>
      <c r="KY19" s="110" t="e">
        <f>IF(JT19="","Нет показаний",IF(JT19&lt;=0,"Ошибка ПУ",(HJ19-JT19*(($I19-метеостанция!L$14)/($I19-IO19)))))</f>
        <v>#N/A</v>
      </c>
      <c r="KZ19" s="110" t="e">
        <f>IF(JU19="","Нет показаний",IF(JU19&lt;=0,"Ошибка ПУ",(HK19-JU19*(($I19-метеостанция!M$14)/($I19-IP19)))))</f>
        <v>#N/A</v>
      </c>
      <c r="LA19" s="110" t="e">
        <f>IF(JV19="","Нет показаний",IF(JV19&lt;=0,"Ошибка ПУ",(HL19-JV19*(($I19-метеостанция!N$14)/($I19-IQ19)))))</f>
        <v>#N/A</v>
      </c>
      <c r="LB19" s="110" t="e">
        <f>IF(JW19="","Нет показаний",IF(JW19&lt;=0,"Ошибка ПУ",(HM19-JW19*(($I19-метеостанция!O$14)/($I19-IR19)))))</f>
        <v>#N/A</v>
      </c>
      <c r="LC19" s="110" t="e">
        <f>IF(JX19="","Нет показаний",IF(JX19&lt;=0,"Ошибка ПУ",(HN19-JX19*(($I19-метеостанция!P$14)/($I19-IS19)))))</f>
        <v>#N/A</v>
      </c>
      <c r="LD19" s="110" t="e">
        <f>IF(JY19="","Нет показаний",IF(JY19&lt;=0,"Ошибка ПУ",(HO19-JY19*(($I19-метеостанция!Q$14)/($I19-IT19)))))</f>
        <v>#N/A</v>
      </c>
      <c r="LE19" s="110" t="e">
        <f>IF(JZ19="","Нет показаний",IF(JZ19&lt;=0,"Ошибка ПУ",(HP19-JZ19*(($I19-метеостанция!R$14)/($I19-IU19)))))</f>
        <v>#N/A</v>
      </c>
      <c r="LF19" s="110" t="e">
        <f>IF(KA19="","Нет показаний",IF(KA19&lt;=0,"Ошибка ПУ",(HQ19-KA19*(($I19-метеостанция!S$14)/($I19-IV19)))))</f>
        <v>#N/A</v>
      </c>
      <c r="LG19" s="110" t="e">
        <f>IF(KB19="","Нет показаний",IF(KB19&lt;=0,"Ошибка ПУ",(HR19-KB19*(($I19-метеостанция!T$14)/($I19-IW19)))))</f>
        <v>#N/A</v>
      </c>
      <c r="LH19" s="110" t="e">
        <f>IF(KC19="","Нет показаний",IF(KC19&lt;=0,"Ошибка ПУ",(HS19-KC19*(($I19-метеостанция!U$14)/($I19-IX19)))))</f>
        <v>#N/A</v>
      </c>
      <c r="LI19" s="110" t="e">
        <f>IF(KD19="","Нет показаний",IF(KD19&lt;=0,"Ошибка ПУ",(HT19-KD19*(($I19-метеостанция!V$14)/($I19-IY19)))))</f>
        <v>#N/A</v>
      </c>
      <c r="LJ19" s="110" t="e">
        <f>IF(KE19="","Нет показаний",IF(KE19&lt;=0,"Ошибка ПУ",(HU19-KE19*(($I19-метеостанция!W$14)/($I19-IZ19)))))</f>
        <v>#N/A</v>
      </c>
      <c r="LK19" s="110" t="e">
        <f>IF(KF19="","Нет показаний",IF(KF19&lt;=0,"Ошибка ПУ",(HV19-KF19*(($I19-метеостанция!X$14)/($I19-JA19)))))</f>
        <v>#N/A</v>
      </c>
      <c r="LL19" s="110" t="e">
        <f>IF(KG19="","Нет показаний",IF(KG19&lt;=0,"Ошибка ПУ",(HW19-KG19*(($I19-метеостанция!Y$14)/($I19-JB19)))))</f>
        <v>#N/A</v>
      </c>
      <c r="LM19" s="110" t="e">
        <f>IF(KH19="","Нет показаний",IF(KH19&lt;=0,"Ошибка ПУ",(HX19-KH19*(($I19-метеостанция!Z$14)/($I19-JC19)))))</f>
        <v>#N/A</v>
      </c>
      <c r="LN19" s="110" t="e">
        <f>IF(KI19="","Нет показаний",IF(KI19&lt;=0,"Ошибка ПУ",(HY19-KI19*(($I19-метеостанция!AA$14)/($I19-JD19)))))</f>
        <v>#N/A</v>
      </c>
      <c r="LO19" s="110" t="e">
        <f>IF(KJ19="","Нет показаний",IF(KJ19&lt;=0,"Ошибка ПУ",(HZ19-KJ19*(($I19-метеостанция!AB$14)/($I19-JE19)))))</f>
        <v>#N/A</v>
      </c>
      <c r="LP19" s="110" t="e">
        <f>IF(KK19="","Нет показаний",IF(KK19&lt;=0,"Ошибка ПУ",(IA19-KK19*(($I19-метеостанция!AC$14)/($I19-JF19)))))</f>
        <v>#N/A</v>
      </c>
      <c r="LQ19" s="110" t="e">
        <f>IF(KL19="","Нет показаний",IF(KL19&lt;=0,"Ошибка ПУ",(IB19-KL19*(($I19-метеостанция!AD$14)/($I19-JG19)))))</f>
        <v>#N/A</v>
      </c>
      <c r="LR19" s="110" t="e">
        <f>IF(KM19="","Нет показаний",IF(KM19&lt;=0,"Ошибка ПУ",(IC19-KM19*(($I19-метеостанция!AE$14)/($I19-JH19)))))</f>
        <v>#N/A</v>
      </c>
      <c r="LS19" s="110" t="e">
        <f>IF(KN19="","Нет показаний",IF(KN19&lt;=0,"Ошибка ПУ",(ID19-KN19*(($I19-метеостанция!AF$14)/($I19-JI19)))))</f>
        <v>#N/A</v>
      </c>
      <c r="LT19" s="54" t="e">
        <f t="shared" si="711"/>
        <v>#N/A</v>
      </c>
      <c r="LU19" s="54" t="e">
        <f t="shared" si="712"/>
        <v>#N/A</v>
      </c>
      <c r="LV19" s="54" t="e">
        <f t="shared" si="713"/>
        <v>#N/A</v>
      </c>
      <c r="LW19" s="54" t="e">
        <f t="shared" si="714"/>
        <v>#N/A</v>
      </c>
      <c r="LX19" s="54" t="e">
        <f t="shared" si="715"/>
        <v>#N/A</v>
      </c>
      <c r="LY19" s="54" t="e">
        <f t="shared" si="716"/>
        <v>#N/A</v>
      </c>
      <c r="LZ19" s="54" t="e">
        <f t="shared" si="717"/>
        <v>#N/A</v>
      </c>
      <c r="MA19" s="54" t="e">
        <f t="shared" si="718"/>
        <v>#N/A</v>
      </c>
      <c r="MB19" s="54" t="e">
        <f t="shared" si="719"/>
        <v>#N/A</v>
      </c>
      <c r="MC19" s="54" t="e">
        <f t="shared" si="720"/>
        <v>#N/A</v>
      </c>
      <c r="MD19" s="54" t="e">
        <f t="shared" si="721"/>
        <v>#N/A</v>
      </c>
      <c r="ME19" s="54" t="e">
        <f t="shared" si="722"/>
        <v>#N/A</v>
      </c>
      <c r="MF19" s="54" t="e">
        <f t="shared" si="723"/>
        <v>#N/A</v>
      </c>
      <c r="MG19" s="54" t="e">
        <f t="shared" si="724"/>
        <v>#N/A</v>
      </c>
      <c r="MH19" s="54" t="e">
        <f t="shared" si="725"/>
        <v>#N/A</v>
      </c>
      <c r="MI19" s="54" t="e">
        <f t="shared" si="726"/>
        <v>#N/A</v>
      </c>
      <c r="MJ19" s="54" t="e">
        <f t="shared" si="727"/>
        <v>#N/A</v>
      </c>
      <c r="MK19" s="54" t="e">
        <f t="shared" si="728"/>
        <v>#N/A</v>
      </c>
      <c r="ML19" s="54" t="e">
        <f t="shared" si="729"/>
        <v>#N/A</v>
      </c>
      <c r="MM19" s="54" t="e">
        <f t="shared" si="730"/>
        <v>#N/A</v>
      </c>
      <c r="MN19" s="54" t="e">
        <f t="shared" si="731"/>
        <v>#N/A</v>
      </c>
      <c r="MO19" s="54" t="e">
        <f t="shared" si="732"/>
        <v>#N/A</v>
      </c>
      <c r="MP19" s="54" t="e">
        <f t="shared" si="733"/>
        <v>#N/A</v>
      </c>
      <c r="MQ19" s="54" t="e">
        <f t="shared" si="734"/>
        <v>#N/A</v>
      </c>
      <c r="MR19" s="54" t="e">
        <f t="shared" si="735"/>
        <v>#N/A</v>
      </c>
      <c r="MS19" s="54" t="e">
        <f t="shared" si="736"/>
        <v>#N/A</v>
      </c>
      <c r="MT19" s="54" t="e">
        <f t="shared" si="737"/>
        <v>#N/A</v>
      </c>
      <c r="MU19" s="54" t="e">
        <f t="shared" si="738"/>
        <v>#N/A</v>
      </c>
      <c r="MV19" s="54" t="e">
        <f t="shared" si="739"/>
        <v>#N/A</v>
      </c>
      <c r="MW19" s="54" t="e">
        <f t="shared" si="740"/>
        <v>#N/A</v>
      </c>
      <c r="MX19" s="54" t="e">
        <f t="shared" si="741"/>
        <v>#N/A</v>
      </c>
      <c r="MY19" s="53" t="e">
        <f t="shared" si="742"/>
        <v>#N/A</v>
      </c>
      <c r="MZ19" s="53" t="e">
        <f t="shared" si="743"/>
        <v>#N/A</v>
      </c>
      <c r="NA19" s="53" t="e">
        <f t="shared" si="744"/>
        <v>#N/A</v>
      </c>
      <c r="NB19" s="53" t="e">
        <f t="shared" si="745"/>
        <v>#N/A</v>
      </c>
      <c r="NC19" s="53" t="e">
        <f t="shared" si="746"/>
        <v>#N/A</v>
      </c>
      <c r="ND19" s="53" t="e">
        <f t="shared" si="747"/>
        <v>#N/A</v>
      </c>
      <c r="NE19" s="53" t="e">
        <f t="shared" si="748"/>
        <v>#N/A</v>
      </c>
      <c r="NF19" s="53" t="e">
        <f t="shared" si="749"/>
        <v>#N/A</v>
      </c>
      <c r="NG19" s="53" t="e">
        <f t="shared" si="750"/>
        <v>#N/A</v>
      </c>
      <c r="NH19" s="53" t="e">
        <f t="shared" si="751"/>
        <v>#N/A</v>
      </c>
      <c r="NI19" s="53" t="e">
        <f t="shared" si="752"/>
        <v>#N/A</v>
      </c>
      <c r="NJ19" s="53" t="e">
        <f t="shared" si="753"/>
        <v>#N/A</v>
      </c>
      <c r="NK19" s="53" t="e">
        <f t="shared" si="754"/>
        <v>#N/A</v>
      </c>
      <c r="NL19" s="53" t="e">
        <f t="shared" si="755"/>
        <v>#N/A</v>
      </c>
      <c r="NM19" s="53" t="e">
        <f t="shared" si="756"/>
        <v>#N/A</v>
      </c>
      <c r="NN19" s="53" t="e">
        <f t="shared" si="757"/>
        <v>#N/A</v>
      </c>
      <c r="NO19" s="53" t="e">
        <f t="shared" si="758"/>
        <v>#N/A</v>
      </c>
      <c r="NP19" s="53" t="e">
        <f t="shared" si="759"/>
        <v>#N/A</v>
      </c>
      <c r="NQ19" s="53" t="e">
        <f t="shared" si="760"/>
        <v>#N/A</v>
      </c>
      <c r="NR19" s="53" t="e">
        <f t="shared" si="761"/>
        <v>#N/A</v>
      </c>
      <c r="NS19" s="53" t="e">
        <f t="shared" si="762"/>
        <v>#N/A</v>
      </c>
      <c r="NT19" s="53" t="e">
        <f t="shared" si="763"/>
        <v>#N/A</v>
      </c>
      <c r="NU19" s="53" t="e">
        <f t="shared" si="764"/>
        <v>#N/A</v>
      </c>
      <c r="NV19" s="53" t="e">
        <f t="shared" si="765"/>
        <v>#N/A</v>
      </c>
      <c r="NW19" s="53" t="e">
        <f t="shared" si="766"/>
        <v>#N/A</v>
      </c>
      <c r="NX19" s="53" t="e">
        <f t="shared" si="767"/>
        <v>#N/A</v>
      </c>
      <c r="NY19" s="53" t="e">
        <f t="shared" si="768"/>
        <v>#N/A</v>
      </c>
      <c r="NZ19" s="53" t="e">
        <f t="shared" si="769"/>
        <v>#N/A</v>
      </c>
      <c r="OA19" s="53" t="e">
        <f t="shared" si="770"/>
        <v>#N/A</v>
      </c>
      <c r="OB19" s="53" t="e">
        <f t="shared" si="771"/>
        <v>#N/A</v>
      </c>
      <c r="OC19" s="53" t="e">
        <f t="shared" si="772"/>
        <v>#N/A</v>
      </c>
      <c r="OD19" s="53" t="e">
        <f t="shared" si="773"/>
        <v>#N/A</v>
      </c>
      <c r="OE19" s="53" t="e">
        <f t="shared" si="774"/>
        <v>#N/A</v>
      </c>
      <c r="OF19" s="53" t="e">
        <f t="shared" si="775"/>
        <v>#N/A</v>
      </c>
      <c r="OG19" s="53" t="e">
        <f t="shared" si="776"/>
        <v>#N/A</v>
      </c>
      <c r="OH19" s="53" t="e">
        <f t="shared" si="777"/>
        <v>#N/A</v>
      </c>
      <c r="OI19" s="53" t="e">
        <f t="shared" si="778"/>
        <v>#N/A</v>
      </c>
      <c r="OJ19" s="53" t="e">
        <f t="shared" si="779"/>
        <v>#N/A</v>
      </c>
      <c r="OK19" s="53" t="e">
        <f t="shared" si="780"/>
        <v>#N/A</v>
      </c>
      <c r="OL19" s="53" t="e">
        <f t="shared" si="781"/>
        <v>#N/A</v>
      </c>
      <c r="OM19" s="53" t="e">
        <f t="shared" si="782"/>
        <v>#N/A</v>
      </c>
      <c r="ON19" s="53" t="e">
        <f t="shared" si="783"/>
        <v>#N/A</v>
      </c>
      <c r="OO19" s="53" t="e">
        <f t="shared" si="784"/>
        <v>#N/A</v>
      </c>
      <c r="OP19" s="53" t="e">
        <f t="shared" si="785"/>
        <v>#N/A</v>
      </c>
      <c r="OQ19" s="53" t="e">
        <f t="shared" si="786"/>
        <v>#N/A</v>
      </c>
      <c r="OR19" s="53" t="e">
        <f t="shared" si="787"/>
        <v>#N/A</v>
      </c>
      <c r="OS19" s="53" t="e">
        <f t="shared" si="788"/>
        <v>#N/A</v>
      </c>
      <c r="OT19" s="53" t="e">
        <f t="shared" si="789"/>
        <v>#N/A</v>
      </c>
      <c r="OU19" s="53" t="e">
        <f t="shared" si="790"/>
        <v>#N/A</v>
      </c>
      <c r="OV19" s="53" t="e">
        <f t="shared" si="791"/>
        <v>#N/A</v>
      </c>
      <c r="OW19" s="53" t="e">
        <f t="shared" si="792"/>
        <v>#N/A</v>
      </c>
      <c r="OX19" s="53" t="e">
        <f t="shared" si="793"/>
        <v>#N/A</v>
      </c>
      <c r="OY19" s="53" t="e">
        <f t="shared" si="794"/>
        <v>#N/A</v>
      </c>
      <c r="OZ19" s="53" t="e">
        <f t="shared" si="795"/>
        <v>#N/A</v>
      </c>
      <c r="PA19" s="53" t="e">
        <f t="shared" si="796"/>
        <v>#N/A</v>
      </c>
      <c r="PB19" s="53" t="e">
        <f t="shared" si="797"/>
        <v>#N/A</v>
      </c>
      <c r="PC19" s="53" t="e">
        <f t="shared" si="798"/>
        <v>#N/A</v>
      </c>
      <c r="PD19" s="53" t="e">
        <f t="shared" si="799"/>
        <v>#N/A</v>
      </c>
      <c r="PE19" s="53" t="e">
        <f t="shared" si="800"/>
        <v>#N/A</v>
      </c>
      <c r="PF19" s="53" t="e">
        <f t="shared" si="801"/>
        <v>#N/A</v>
      </c>
      <c r="PG19" s="53" t="e">
        <f t="shared" si="802"/>
        <v>#N/A</v>
      </c>
      <c r="PH19" s="53" t="e">
        <f t="shared" si="803"/>
        <v>#N/A</v>
      </c>
      <c r="PI19" s="111" t="e">
        <f t="shared" si="1133"/>
        <v>#N/A</v>
      </c>
      <c r="PJ19" s="111" t="e">
        <f t="shared" si="1134"/>
        <v>#N/A</v>
      </c>
      <c r="PK19" s="111" t="e">
        <f t="shared" si="1135"/>
        <v>#N/A</v>
      </c>
      <c r="PL19" s="111" t="e">
        <f t="shared" si="1136"/>
        <v>#N/A</v>
      </c>
      <c r="PM19" s="111" t="e">
        <f t="shared" si="1137"/>
        <v>#N/A</v>
      </c>
      <c r="PN19" s="111" t="e">
        <f t="shared" si="1138"/>
        <v>#N/A</v>
      </c>
      <c r="PO19" s="111" t="e">
        <f t="shared" si="1139"/>
        <v>#N/A</v>
      </c>
      <c r="PP19" s="111" t="e">
        <f t="shared" si="1140"/>
        <v>#N/A</v>
      </c>
      <c r="PQ19" s="111" t="e">
        <f t="shared" si="1141"/>
        <v>#N/A</v>
      </c>
      <c r="PR19" s="111" t="e">
        <f t="shared" si="1142"/>
        <v>#N/A</v>
      </c>
      <c r="PS19" s="111" t="e">
        <f t="shared" si="1143"/>
        <v>#N/A</v>
      </c>
      <c r="PT19" s="111" t="e">
        <f t="shared" si="1144"/>
        <v>#N/A</v>
      </c>
      <c r="PU19" s="111" t="e">
        <f t="shared" si="1145"/>
        <v>#N/A</v>
      </c>
      <c r="PV19" s="111" t="e">
        <f t="shared" si="1146"/>
        <v>#N/A</v>
      </c>
      <c r="PW19" s="111" t="e">
        <f t="shared" si="1147"/>
        <v>#N/A</v>
      </c>
      <c r="PX19" s="111" t="e">
        <f t="shared" si="1148"/>
        <v>#N/A</v>
      </c>
      <c r="PY19" s="111" t="e">
        <f t="shared" si="1149"/>
        <v>#N/A</v>
      </c>
      <c r="PZ19" s="111" t="e">
        <f t="shared" si="1150"/>
        <v>#N/A</v>
      </c>
      <c r="QA19" s="111" t="e">
        <f t="shared" si="1151"/>
        <v>#N/A</v>
      </c>
      <c r="QB19" s="111" t="e">
        <f t="shared" si="1152"/>
        <v>#N/A</v>
      </c>
      <c r="QC19" s="111" t="e">
        <f t="shared" si="1153"/>
        <v>#N/A</v>
      </c>
      <c r="QD19" s="111" t="e">
        <f t="shared" si="1154"/>
        <v>#N/A</v>
      </c>
      <c r="QE19" s="111" t="e">
        <f t="shared" si="1155"/>
        <v>#N/A</v>
      </c>
      <c r="QF19" s="111" t="e">
        <f t="shared" si="1156"/>
        <v>#N/A</v>
      </c>
      <c r="QG19" s="111" t="e">
        <f t="shared" si="1157"/>
        <v>#N/A</v>
      </c>
      <c r="QH19" s="111" t="e">
        <f t="shared" si="1158"/>
        <v>#N/A</v>
      </c>
      <c r="QI19" s="111" t="e">
        <f t="shared" si="1159"/>
        <v>#N/A</v>
      </c>
      <c r="QJ19" s="111" t="e">
        <f t="shared" si="1160"/>
        <v>#N/A</v>
      </c>
      <c r="QK19" s="111" t="e">
        <f t="shared" si="1161"/>
        <v>#N/A</v>
      </c>
      <c r="QL19" s="111" t="e">
        <f t="shared" si="1162"/>
        <v>#N/A</v>
      </c>
      <c r="QM19" s="111" t="e">
        <f t="shared" si="1163"/>
        <v>#N/A</v>
      </c>
      <c r="QN19" s="54" t="e">
        <f t="shared" si="808"/>
        <v>#N/A</v>
      </c>
      <c r="QO19" s="53" t="e">
        <f t="shared" si="809"/>
        <v>#N/A</v>
      </c>
      <c r="QP19" s="53" t="e">
        <f t="shared" si="810"/>
        <v>#N/A</v>
      </c>
      <c r="QQ19" s="53" t="e">
        <f t="shared" si="811"/>
        <v>#N/A</v>
      </c>
      <c r="QR19" s="53" t="e">
        <f t="shared" si="812"/>
        <v>#N/A</v>
      </c>
      <c r="QS19" s="53" t="e">
        <f t="shared" si="813"/>
        <v>#N/A</v>
      </c>
      <c r="QT19" s="53" t="e">
        <f t="shared" si="814"/>
        <v>#N/A</v>
      </c>
      <c r="QU19" s="53" t="e">
        <f t="shared" si="815"/>
        <v>#N/A</v>
      </c>
      <c r="QV19" s="53" t="e">
        <f t="shared" si="816"/>
        <v>#N/A</v>
      </c>
      <c r="QW19" s="53" t="e">
        <f t="shared" si="817"/>
        <v>#N/A</v>
      </c>
      <c r="QX19" s="53" t="e">
        <f t="shared" si="818"/>
        <v>#N/A</v>
      </c>
      <c r="QY19" s="53" t="e">
        <f t="shared" si="819"/>
        <v>#N/A</v>
      </c>
      <c r="QZ19" s="53" t="e">
        <f t="shared" si="820"/>
        <v>#N/A</v>
      </c>
      <c r="RA19" s="53" t="e">
        <f t="shared" si="821"/>
        <v>#N/A</v>
      </c>
      <c r="RB19" s="53" t="e">
        <f t="shared" si="822"/>
        <v>#N/A</v>
      </c>
      <c r="RC19" s="53" t="e">
        <f t="shared" si="823"/>
        <v>#N/A</v>
      </c>
      <c r="RD19" s="53" t="e">
        <f t="shared" si="824"/>
        <v>#N/A</v>
      </c>
      <c r="RE19" s="53" t="e">
        <f t="shared" si="825"/>
        <v>#N/A</v>
      </c>
      <c r="RF19" s="53" t="e">
        <f t="shared" si="826"/>
        <v>#N/A</v>
      </c>
      <c r="RG19" s="53" t="e">
        <f t="shared" si="827"/>
        <v>#N/A</v>
      </c>
      <c r="RH19" s="53" t="e">
        <f t="shared" si="828"/>
        <v>#N/A</v>
      </c>
      <c r="RI19" s="53" t="e">
        <f t="shared" si="829"/>
        <v>#N/A</v>
      </c>
      <c r="RJ19" s="53" t="e">
        <f t="shared" si="830"/>
        <v>#N/A</v>
      </c>
      <c r="RK19" s="53" t="e">
        <f t="shared" si="831"/>
        <v>#N/A</v>
      </c>
      <c r="RL19" s="53" t="e">
        <f t="shared" si="832"/>
        <v>#N/A</v>
      </c>
      <c r="RM19" s="53" t="e">
        <f t="shared" si="833"/>
        <v>#N/A</v>
      </c>
      <c r="RN19" s="53" t="e">
        <f t="shared" si="834"/>
        <v>#N/A</v>
      </c>
      <c r="RO19" s="53" t="e">
        <f t="shared" si="835"/>
        <v>#N/A</v>
      </c>
      <c r="RP19" s="53" t="e">
        <f t="shared" si="836"/>
        <v>#N/A</v>
      </c>
      <c r="RQ19" s="53" t="e">
        <f t="shared" si="837"/>
        <v>#N/A</v>
      </c>
      <c r="RR19" s="53" t="e">
        <f t="shared" si="838"/>
        <v>#N/A</v>
      </c>
      <c r="RS19" s="111" t="e">
        <f t="shared" si="839"/>
        <v>#N/A</v>
      </c>
      <c r="RT19" s="111" t="e">
        <f t="shared" si="840"/>
        <v>#N/A</v>
      </c>
      <c r="RU19" s="111" t="e">
        <f t="shared" si="841"/>
        <v>#N/A</v>
      </c>
      <c r="RV19" s="111" t="e">
        <f t="shared" si="842"/>
        <v>#N/A</v>
      </c>
      <c r="RW19" s="111" t="e">
        <f t="shared" si="843"/>
        <v>#N/A</v>
      </c>
      <c r="RX19" s="111" t="e">
        <f t="shared" si="844"/>
        <v>#N/A</v>
      </c>
      <c r="RY19" s="111" t="e">
        <f t="shared" si="845"/>
        <v>#N/A</v>
      </c>
      <c r="RZ19" s="111" t="e">
        <f t="shared" si="846"/>
        <v>#N/A</v>
      </c>
      <c r="SA19" s="111" t="e">
        <f t="shared" si="847"/>
        <v>#N/A</v>
      </c>
      <c r="SB19" s="111" t="e">
        <f t="shared" si="848"/>
        <v>#N/A</v>
      </c>
      <c r="SC19" s="111" t="e">
        <f t="shared" si="849"/>
        <v>#N/A</v>
      </c>
      <c r="SD19" s="111" t="e">
        <f t="shared" si="850"/>
        <v>#N/A</v>
      </c>
      <c r="SE19" s="111" t="e">
        <f t="shared" si="851"/>
        <v>#N/A</v>
      </c>
      <c r="SF19" s="111" t="e">
        <f t="shared" si="852"/>
        <v>#N/A</v>
      </c>
      <c r="SG19" s="111" t="e">
        <f t="shared" si="853"/>
        <v>#N/A</v>
      </c>
      <c r="SH19" s="111" t="e">
        <f t="shared" si="854"/>
        <v>#N/A</v>
      </c>
      <c r="SI19" s="111" t="e">
        <f t="shared" si="855"/>
        <v>#N/A</v>
      </c>
      <c r="SJ19" s="111" t="e">
        <f t="shared" si="856"/>
        <v>#N/A</v>
      </c>
      <c r="SK19" s="111" t="e">
        <f t="shared" si="857"/>
        <v>#N/A</v>
      </c>
      <c r="SL19" s="111" t="e">
        <f t="shared" si="858"/>
        <v>#N/A</v>
      </c>
      <c r="SM19" s="111" t="e">
        <f t="shared" si="859"/>
        <v>#N/A</v>
      </c>
      <c r="SN19" s="111" t="e">
        <f t="shared" si="860"/>
        <v>#N/A</v>
      </c>
      <c r="SO19" s="111" t="e">
        <f t="shared" si="861"/>
        <v>#N/A</v>
      </c>
      <c r="SP19" s="111" t="e">
        <f t="shared" si="862"/>
        <v>#N/A</v>
      </c>
      <c r="SQ19" s="111" t="e">
        <f t="shared" si="863"/>
        <v>#N/A</v>
      </c>
      <c r="SR19" s="111" t="e">
        <f t="shared" si="864"/>
        <v>#N/A</v>
      </c>
      <c r="SS19" s="111" t="e">
        <f t="shared" si="865"/>
        <v>#N/A</v>
      </c>
      <c r="ST19" s="111" t="e">
        <f t="shared" si="866"/>
        <v>#N/A</v>
      </c>
      <c r="SU19" s="111" t="e">
        <f t="shared" si="867"/>
        <v>#N/A</v>
      </c>
      <c r="SV19" s="111" t="e">
        <f t="shared" si="868"/>
        <v>#N/A</v>
      </c>
      <c r="SW19" s="111" t="e">
        <f t="shared" si="869"/>
        <v>#N/A</v>
      </c>
      <c r="SX19" s="111" t="e">
        <f t="shared" si="870"/>
        <v>#N/A</v>
      </c>
      <c r="SY19" s="111" t="e">
        <f t="shared" si="871"/>
        <v>#N/A</v>
      </c>
      <c r="SZ19" s="111" t="e">
        <f t="shared" si="872"/>
        <v>#N/A</v>
      </c>
      <c r="TA19" s="111" t="e">
        <f t="shared" si="873"/>
        <v>#N/A</v>
      </c>
      <c r="TB19" s="111" t="e">
        <f t="shared" si="874"/>
        <v>#N/A</v>
      </c>
      <c r="TC19" s="111" t="e">
        <f t="shared" si="875"/>
        <v>#N/A</v>
      </c>
      <c r="TD19" s="111" t="e">
        <f t="shared" si="876"/>
        <v>#N/A</v>
      </c>
      <c r="TE19" s="111" t="e">
        <f t="shared" si="877"/>
        <v>#N/A</v>
      </c>
      <c r="TF19" s="111" t="e">
        <f t="shared" si="878"/>
        <v>#N/A</v>
      </c>
      <c r="TG19" s="111" t="e">
        <f t="shared" si="879"/>
        <v>#N/A</v>
      </c>
      <c r="TH19" s="111" t="e">
        <f t="shared" si="880"/>
        <v>#N/A</v>
      </c>
      <c r="TI19" s="111" t="e">
        <f t="shared" si="881"/>
        <v>#N/A</v>
      </c>
      <c r="TJ19" s="111" t="e">
        <f t="shared" si="882"/>
        <v>#N/A</v>
      </c>
      <c r="TK19" s="111" t="e">
        <f t="shared" si="883"/>
        <v>#N/A</v>
      </c>
      <c r="TL19" s="111" t="e">
        <f t="shared" si="884"/>
        <v>#N/A</v>
      </c>
      <c r="TM19" s="111" t="e">
        <f t="shared" si="885"/>
        <v>#N/A</v>
      </c>
      <c r="TN19" s="111" t="e">
        <f t="shared" si="886"/>
        <v>#N/A</v>
      </c>
      <c r="TO19" s="111" t="e">
        <f t="shared" si="887"/>
        <v>#N/A</v>
      </c>
      <c r="TP19" s="111" t="e">
        <f t="shared" si="888"/>
        <v>#N/A</v>
      </c>
      <c r="TQ19" s="111" t="e">
        <f t="shared" si="889"/>
        <v>#N/A</v>
      </c>
      <c r="TR19" s="111" t="e">
        <f t="shared" si="890"/>
        <v>#N/A</v>
      </c>
      <c r="TS19" s="111" t="e">
        <f t="shared" si="891"/>
        <v>#N/A</v>
      </c>
      <c r="TT19" s="111" t="e">
        <f t="shared" si="892"/>
        <v>#N/A</v>
      </c>
      <c r="TU19" s="111" t="e">
        <f t="shared" si="893"/>
        <v>#N/A</v>
      </c>
      <c r="TV19" s="111" t="e">
        <f t="shared" si="894"/>
        <v>#N/A</v>
      </c>
      <c r="TW19" s="111" t="e">
        <f t="shared" si="895"/>
        <v>#N/A</v>
      </c>
      <c r="TX19" s="111" t="e">
        <f t="shared" si="896"/>
        <v>#N/A</v>
      </c>
      <c r="TY19" s="111" t="e">
        <f t="shared" si="897"/>
        <v>#N/A</v>
      </c>
      <c r="TZ19" s="111" t="e">
        <f t="shared" si="898"/>
        <v>#N/A</v>
      </c>
      <c r="UA19" s="111" t="e">
        <f t="shared" si="899"/>
        <v>#N/A</v>
      </c>
      <c r="UB19" s="111" t="e">
        <f t="shared" si="900"/>
        <v>#N/A</v>
      </c>
      <c r="UC19" s="112">
        <f t="shared" si="901"/>
        <v>89.73641169565218</v>
      </c>
      <c r="UD19" s="112">
        <f t="shared" si="902"/>
        <v>183.12996425724634</v>
      </c>
      <c r="UE19" s="112">
        <f t="shared" si="903"/>
        <v>254.19858227898544</v>
      </c>
      <c r="UF19" s="112">
        <f t="shared" si="904"/>
        <v>329.57935147101443</v>
      </c>
      <c r="UG19" s="112">
        <f t="shared" si="905"/>
        <v>410.20020309782603</v>
      </c>
      <c r="UH19" s="112">
        <f t="shared" si="906"/>
        <v>493.16817498188396</v>
      </c>
      <c r="UI19" s="112">
        <f t="shared" si="907"/>
        <v>580.22996126811586</v>
      </c>
      <c r="UJ19" s="112">
        <f t="shared" si="908"/>
        <v>663.96211184057961</v>
      </c>
      <c r="UK19" s="112">
        <f t="shared" si="909"/>
        <v>747.96718337318828</v>
      </c>
      <c r="UL19" s="112">
        <f t="shared" si="910"/>
        <v>834.86521708333316</v>
      </c>
      <c r="UM19" s="112">
        <f t="shared" si="911"/>
        <v>915.70440547826058</v>
      </c>
      <c r="UN19" s="112">
        <f t="shared" si="912"/>
        <v>988.4651334528985</v>
      </c>
      <c r="UO19" s="112">
        <f t="shared" si="913"/>
        <v>1073.2889678659419</v>
      </c>
      <c r="UP19" s="112">
        <f t="shared" si="914"/>
        <v>1136.934135771739</v>
      </c>
      <c r="UQ19" s="112">
        <f t="shared" si="915"/>
        <v>1223.5046643297101</v>
      </c>
      <c r="UR19" s="112">
        <f t="shared" si="916"/>
        <v>1313.2410760253622</v>
      </c>
      <c r="US19" s="112">
        <f t="shared" si="917"/>
        <v>1409.6913433405796</v>
      </c>
      <c r="UT19" s="112">
        <f t="shared" si="918"/>
        <v>1503.5215694384058</v>
      </c>
      <c r="UU19" s="112">
        <f t="shared" si="919"/>
        <v>1590.8562766847826</v>
      </c>
      <c r="UV19" s="112">
        <f t="shared" si="920"/>
        <v>1677.5359736268115</v>
      </c>
      <c r="UW19" s="112">
        <f t="shared" si="921"/>
        <v>1770.8203578043476</v>
      </c>
      <c r="UX19" s="112">
        <f t="shared" si="922"/>
        <v>1869.7814979528985</v>
      </c>
      <c r="UY19" s="112">
        <f t="shared" si="923"/>
        <v>1973.8189679601448</v>
      </c>
      <c r="UZ19" s="112">
        <f t="shared" si="924"/>
        <v>2085.3890564673911</v>
      </c>
      <c r="VA19" s="112">
        <f t="shared" si="925"/>
        <v>2194.7757772934783</v>
      </c>
      <c r="VB19" s="112">
        <f t="shared" si="926"/>
        <v>2308.3108967137682</v>
      </c>
      <c r="VC19" s="112">
        <f t="shared" si="927"/>
        <v>2426.9223459927539</v>
      </c>
      <c r="VD19" s="112">
        <f t="shared" si="928"/>
        <v>2551.8655615471016</v>
      </c>
      <c r="VE19" s="112">
        <f t="shared" si="929"/>
        <v>2666.0556912717393</v>
      </c>
      <c r="VF19" s="112">
        <f t="shared" si="930"/>
        <v>2769.5473193586959</v>
      </c>
      <c r="VG19" s="112">
        <f t="shared" si="931"/>
        <v>2769.5473193586959</v>
      </c>
      <c r="VH19" s="111" t="e">
        <f t="shared" si="932"/>
        <v>#N/A</v>
      </c>
      <c r="VI19" s="111" t="e">
        <f t="shared" si="933"/>
        <v>#N/A</v>
      </c>
      <c r="VJ19" s="111" t="e">
        <f t="shared" si="934"/>
        <v>#N/A</v>
      </c>
      <c r="VK19" s="111" t="e">
        <f t="shared" si="935"/>
        <v>#N/A</v>
      </c>
      <c r="VL19" s="111" t="e">
        <f t="shared" si="936"/>
        <v>#N/A</v>
      </c>
      <c r="VM19" s="111" t="e">
        <f t="shared" si="937"/>
        <v>#N/A</v>
      </c>
      <c r="VN19" s="111" t="e">
        <f t="shared" si="938"/>
        <v>#N/A</v>
      </c>
      <c r="VO19" s="111" t="e">
        <f t="shared" si="939"/>
        <v>#N/A</v>
      </c>
      <c r="VP19" s="111" t="e">
        <f t="shared" si="940"/>
        <v>#N/A</v>
      </c>
      <c r="VQ19" s="111" t="e">
        <f t="shared" si="941"/>
        <v>#N/A</v>
      </c>
      <c r="VR19" s="111" t="e">
        <f t="shared" si="942"/>
        <v>#N/A</v>
      </c>
      <c r="VS19" s="111" t="e">
        <f t="shared" si="943"/>
        <v>#N/A</v>
      </c>
      <c r="VT19" s="111" t="e">
        <f t="shared" si="944"/>
        <v>#N/A</v>
      </c>
      <c r="VU19" s="111" t="e">
        <f t="shared" si="945"/>
        <v>#N/A</v>
      </c>
      <c r="VV19" s="111" t="e">
        <f t="shared" si="946"/>
        <v>#N/A</v>
      </c>
      <c r="VW19" s="111" t="e">
        <f t="shared" si="947"/>
        <v>#N/A</v>
      </c>
      <c r="VX19" s="111" t="e">
        <f t="shared" si="948"/>
        <v>#N/A</v>
      </c>
      <c r="VY19" s="111" t="e">
        <f t="shared" si="949"/>
        <v>#N/A</v>
      </c>
      <c r="VZ19" s="111" t="e">
        <f t="shared" si="950"/>
        <v>#N/A</v>
      </c>
      <c r="WA19" s="111" t="e">
        <f t="shared" si="951"/>
        <v>#N/A</v>
      </c>
      <c r="WB19" s="111" t="e">
        <f t="shared" si="952"/>
        <v>#N/A</v>
      </c>
      <c r="WC19" s="111" t="e">
        <f t="shared" si="953"/>
        <v>#N/A</v>
      </c>
      <c r="WD19" s="111" t="e">
        <f t="shared" si="954"/>
        <v>#N/A</v>
      </c>
      <c r="WE19" s="111" t="e">
        <f t="shared" si="955"/>
        <v>#N/A</v>
      </c>
      <c r="WF19" s="111" t="e">
        <f t="shared" si="956"/>
        <v>#N/A</v>
      </c>
      <c r="WG19" s="111" t="e">
        <f t="shared" si="957"/>
        <v>#N/A</v>
      </c>
      <c r="WH19" s="111" t="e">
        <f t="shared" si="958"/>
        <v>#N/A</v>
      </c>
      <c r="WI19" s="111" t="e">
        <f t="shared" si="959"/>
        <v>#N/A</v>
      </c>
      <c r="WJ19" s="111" t="e">
        <f t="shared" si="960"/>
        <v>#N/A</v>
      </c>
      <c r="WK19" s="111" t="e">
        <f t="shared" si="961"/>
        <v>#N/A</v>
      </c>
      <c r="WL19" s="111" t="e">
        <f t="shared" si="962"/>
        <v>#N/A</v>
      </c>
      <c r="WM19" s="111" t="e">
        <f t="shared" si="963"/>
        <v>#N/A</v>
      </c>
      <c r="WN19" s="111" t="e">
        <f t="shared" si="964"/>
        <v>#N/A</v>
      </c>
      <c r="WO19" s="111" t="e">
        <f t="shared" si="965"/>
        <v>#N/A</v>
      </c>
      <c r="WP19" s="111" t="e">
        <f t="shared" si="966"/>
        <v>#N/A</v>
      </c>
      <c r="WQ19" s="111" t="e">
        <f t="shared" si="967"/>
        <v>#N/A</v>
      </c>
      <c r="WR19" s="111" t="e">
        <f t="shared" si="968"/>
        <v>#N/A</v>
      </c>
      <c r="WS19" s="111" t="e">
        <f t="shared" si="969"/>
        <v>#N/A</v>
      </c>
      <c r="WT19" s="111" t="e">
        <f t="shared" si="970"/>
        <v>#N/A</v>
      </c>
      <c r="WU19" s="111" t="e">
        <f t="shared" si="971"/>
        <v>#N/A</v>
      </c>
      <c r="WV19" s="111" t="e">
        <f t="shared" si="972"/>
        <v>#N/A</v>
      </c>
      <c r="WW19" s="111" t="e">
        <f t="shared" si="973"/>
        <v>#N/A</v>
      </c>
      <c r="WX19" s="111" t="e">
        <f t="shared" si="974"/>
        <v>#N/A</v>
      </c>
      <c r="WY19" s="111" t="e">
        <f t="shared" si="975"/>
        <v>#N/A</v>
      </c>
      <c r="WZ19" s="111" t="e">
        <f t="shared" si="976"/>
        <v>#N/A</v>
      </c>
      <c r="XA19" s="111" t="e">
        <f t="shared" si="977"/>
        <v>#N/A</v>
      </c>
      <c r="XB19" s="111" t="e">
        <f t="shared" si="978"/>
        <v>#N/A</v>
      </c>
      <c r="XC19" s="111" t="e">
        <f t="shared" si="979"/>
        <v>#N/A</v>
      </c>
      <c r="XD19" s="111" t="e">
        <f t="shared" si="980"/>
        <v>#N/A</v>
      </c>
      <c r="XE19" s="111" t="e">
        <f t="shared" si="981"/>
        <v>#N/A</v>
      </c>
      <c r="XF19" s="111" t="e">
        <f t="shared" si="982"/>
        <v>#N/A</v>
      </c>
      <c r="XG19" s="111" t="e">
        <f t="shared" si="983"/>
        <v>#N/A</v>
      </c>
      <c r="XH19" s="111" t="e">
        <f t="shared" si="984"/>
        <v>#N/A</v>
      </c>
      <c r="XI19" s="111" t="e">
        <f t="shared" si="985"/>
        <v>#N/A</v>
      </c>
      <c r="XJ19" s="111" t="e">
        <f t="shared" si="986"/>
        <v>#N/A</v>
      </c>
      <c r="XK19" s="111" t="e">
        <f t="shared" si="987"/>
        <v>#N/A</v>
      </c>
      <c r="XL19" s="111" t="e">
        <f t="shared" si="988"/>
        <v>#N/A</v>
      </c>
      <c r="XM19" s="111" t="e">
        <f t="shared" si="989"/>
        <v>#N/A</v>
      </c>
      <c r="XN19" s="111" t="e">
        <f t="shared" si="990"/>
        <v>#N/A</v>
      </c>
      <c r="XO19" s="111" t="e">
        <f t="shared" si="991"/>
        <v>#N/A</v>
      </c>
      <c r="XP19" s="111" t="e">
        <f t="shared" si="992"/>
        <v>#N/A</v>
      </c>
      <c r="XQ19" s="111" t="e">
        <f t="shared" si="993"/>
        <v>#N/A</v>
      </c>
      <c r="XR19" s="111" t="e">
        <f t="shared" si="994"/>
        <v>#N/A</v>
      </c>
      <c r="XS19" s="111" t="e">
        <f t="shared" si="995"/>
        <v>#N/A</v>
      </c>
      <c r="XT19" s="111" t="e">
        <f t="shared" si="996"/>
        <v>#N/A</v>
      </c>
      <c r="XU19" s="111" t="e">
        <f t="shared" si="997"/>
        <v>#N/A</v>
      </c>
      <c r="XV19" s="111" t="e">
        <f t="shared" si="998"/>
        <v>#N/A</v>
      </c>
      <c r="XW19" s="111" t="e">
        <f t="shared" si="999"/>
        <v>#N/A</v>
      </c>
      <c r="XX19" s="111" t="e">
        <f t="shared" si="1000"/>
        <v>#N/A</v>
      </c>
      <c r="XY19" s="111" t="e">
        <f t="shared" si="1001"/>
        <v>#N/A</v>
      </c>
      <c r="XZ19" s="111" t="e">
        <f t="shared" si="1002"/>
        <v>#N/A</v>
      </c>
      <c r="YA19" s="111" t="e">
        <f t="shared" si="1003"/>
        <v>#N/A</v>
      </c>
      <c r="YB19" s="111" t="e">
        <f t="shared" si="1004"/>
        <v>#N/A</v>
      </c>
      <c r="YC19" s="111" t="e">
        <f t="shared" si="1005"/>
        <v>#N/A</v>
      </c>
      <c r="YD19" s="111" t="e">
        <f t="shared" si="1006"/>
        <v>#N/A</v>
      </c>
      <c r="YE19" s="111" t="e">
        <f t="shared" si="1007"/>
        <v>#N/A</v>
      </c>
      <c r="YF19" s="111" t="e">
        <f t="shared" si="1008"/>
        <v>#N/A</v>
      </c>
      <c r="YG19" s="111" t="e">
        <f t="shared" si="1009"/>
        <v>#N/A</v>
      </c>
      <c r="YH19" s="111" t="e">
        <f t="shared" si="1010"/>
        <v>#N/A</v>
      </c>
      <c r="YI19" s="111" t="e">
        <f t="shared" si="1011"/>
        <v>#N/A</v>
      </c>
      <c r="YJ19" s="111" t="e">
        <f t="shared" si="1012"/>
        <v>#N/A</v>
      </c>
      <c r="YK19" s="111" t="e">
        <f t="shared" si="1013"/>
        <v>#N/A</v>
      </c>
      <c r="YL19" s="111" t="e">
        <f t="shared" si="1014"/>
        <v>#N/A</v>
      </c>
      <c r="YM19" s="111" t="e">
        <f t="shared" si="1015"/>
        <v>#N/A</v>
      </c>
      <c r="YN19" s="111" t="e">
        <f t="shared" si="1016"/>
        <v>#N/A</v>
      </c>
      <c r="YO19" s="111" t="e">
        <f t="shared" si="1017"/>
        <v>#N/A</v>
      </c>
      <c r="YP19" s="111" t="e">
        <f t="shared" si="1018"/>
        <v>#N/A</v>
      </c>
      <c r="YQ19" s="111" t="e">
        <f t="shared" si="1019"/>
        <v>#N/A</v>
      </c>
      <c r="YR19" s="111" t="e">
        <f t="shared" si="1020"/>
        <v>#N/A</v>
      </c>
      <c r="YS19" s="111" t="e">
        <f t="shared" si="1021"/>
        <v>#N/A</v>
      </c>
      <c r="YT19" s="111" t="e">
        <f t="shared" si="1022"/>
        <v>#N/A</v>
      </c>
      <c r="YU19" s="111" t="e">
        <f t="shared" si="1023"/>
        <v>#N/A</v>
      </c>
      <c r="YV19" s="111" t="e">
        <f t="shared" si="1024"/>
        <v>#N/A</v>
      </c>
      <c r="YW19" s="111" t="e">
        <f t="shared" si="1025"/>
        <v>#N/A</v>
      </c>
      <c r="YX19" s="111" t="e">
        <f t="shared" si="1026"/>
        <v>#N/A</v>
      </c>
      <c r="YY19" s="111" t="e">
        <f t="shared" si="1027"/>
        <v>#N/A</v>
      </c>
      <c r="YZ19" s="111" t="e">
        <f t="shared" si="1028"/>
        <v>#N/A</v>
      </c>
      <c r="ZA19" s="111" t="e">
        <f t="shared" si="1029"/>
        <v>#N/A</v>
      </c>
      <c r="ZB19" s="111" t="e">
        <f t="shared" si="1030"/>
        <v>#N/A</v>
      </c>
      <c r="ZC19" s="111" t="e">
        <f t="shared" si="1031"/>
        <v>#N/A</v>
      </c>
      <c r="ZD19" s="111" t="e">
        <f t="shared" si="1032"/>
        <v>#N/A</v>
      </c>
      <c r="ZE19" s="111" t="e">
        <f t="shared" si="1033"/>
        <v>#N/A</v>
      </c>
      <c r="ZF19" s="111" t="e">
        <f t="shared" si="1034"/>
        <v>#N/A</v>
      </c>
      <c r="ZG19" s="111" t="e">
        <f t="shared" si="1035"/>
        <v>#N/A</v>
      </c>
      <c r="ZH19" s="111" t="e">
        <f t="shared" si="1036"/>
        <v>#N/A</v>
      </c>
      <c r="ZI19" s="111" t="e">
        <f t="shared" si="1037"/>
        <v>#N/A</v>
      </c>
      <c r="ZJ19" s="111" t="e">
        <f t="shared" si="1038"/>
        <v>#N/A</v>
      </c>
      <c r="ZK19" s="111" t="e">
        <f t="shared" si="1039"/>
        <v>#N/A</v>
      </c>
      <c r="ZL19" s="111" t="e">
        <f t="shared" si="1040"/>
        <v>#N/A</v>
      </c>
      <c r="ZM19" s="111" t="e">
        <f t="shared" si="1041"/>
        <v>#N/A</v>
      </c>
      <c r="ZN19" s="111" t="e">
        <f t="shared" si="1042"/>
        <v>#N/A</v>
      </c>
      <c r="ZO19" s="111" t="e">
        <f t="shared" si="1043"/>
        <v>#N/A</v>
      </c>
      <c r="ZP19" s="111" t="e">
        <f t="shared" si="1044"/>
        <v>#N/A</v>
      </c>
      <c r="ZQ19" s="111" t="e">
        <f t="shared" si="1045"/>
        <v>#N/A</v>
      </c>
      <c r="ZR19" s="111" t="e">
        <f t="shared" si="1046"/>
        <v>#N/A</v>
      </c>
      <c r="ZS19" s="111" t="e">
        <f t="shared" si="1047"/>
        <v>#N/A</v>
      </c>
      <c r="ZT19" s="111" t="e">
        <f t="shared" si="1048"/>
        <v>#N/A</v>
      </c>
      <c r="ZU19" s="111" t="e">
        <f t="shared" si="1049"/>
        <v>#N/A</v>
      </c>
      <c r="ZV19" s="111" t="e">
        <f t="shared" si="1050"/>
        <v>#N/A</v>
      </c>
      <c r="ZW19" s="111" t="e">
        <f t="shared" si="1051"/>
        <v>#N/A</v>
      </c>
      <c r="ZX19" s="111" t="e">
        <f t="shared" si="1052"/>
        <v>#N/A</v>
      </c>
      <c r="ZY19" s="111" t="e">
        <f t="shared" si="1053"/>
        <v>#N/A</v>
      </c>
      <c r="ZZ19" s="111" t="e">
        <f t="shared" si="1054"/>
        <v>#N/A</v>
      </c>
      <c r="AAA19" s="111" t="e">
        <f t="shared" si="1055"/>
        <v>#N/A</v>
      </c>
      <c r="AAB19" s="111" t="e">
        <f t="shared" si="1056"/>
        <v>#N/A</v>
      </c>
      <c r="AAC19" s="111" t="e">
        <f t="shared" si="1057"/>
        <v>#N/A</v>
      </c>
      <c r="AAD19" s="111" t="e">
        <f t="shared" si="1058"/>
        <v>#N/A</v>
      </c>
      <c r="AAE19" s="111" t="e">
        <f t="shared" si="1059"/>
        <v>#N/A</v>
      </c>
      <c r="AAF19" s="111" t="e">
        <f t="shared" si="1060"/>
        <v>#N/A</v>
      </c>
      <c r="AAG19" s="111" t="e">
        <f t="shared" si="1061"/>
        <v>#N/A</v>
      </c>
      <c r="AAH19" s="111" t="e">
        <f t="shared" si="1062"/>
        <v>#N/A</v>
      </c>
      <c r="AAI19" s="111" t="e">
        <f t="shared" si="1063"/>
        <v>#N/A</v>
      </c>
      <c r="AAJ19" s="111" t="e">
        <f t="shared" si="1064"/>
        <v>#N/A</v>
      </c>
      <c r="AAK19" s="111" t="e">
        <f t="shared" si="1065"/>
        <v>#N/A</v>
      </c>
      <c r="AAL19" s="111" t="e">
        <f t="shared" si="1066"/>
        <v>#N/A</v>
      </c>
      <c r="AAM19" s="111" t="e">
        <f t="shared" si="1067"/>
        <v>#N/A</v>
      </c>
      <c r="AAN19" s="111" t="e">
        <f t="shared" si="1068"/>
        <v>#N/A</v>
      </c>
      <c r="AAO19" s="111" t="e">
        <f t="shared" si="1069"/>
        <v>#N/A</v>
      </c>
      <c r="AAP19" s="111" t="e">
        <f t="shared" si="1070"/>
        <v>#N/A</v>
      </c>
      <c r="AAQ19" s="111" t="e">
        <f t="shared" si="1071"/>
        <v>#N/A</v>
      </c>
      <c r="AAR19" s="111" t="e">
        <f t="shared" si="1072"/>
        <v>#N/A</v>
      </c>
      <c r="AAS19" s="111" t="e">
        <f t="shared" si="1073"/>
        <v>#N/A</v>
      </c>
      <c r="AAT19" s="111" t="e">
        <f t="shared" si="1074"/>
        <v>#N/A</v>
      </c>
      <c r="AAU19" s="111" t="e">
        <f t="shared" si="1075"/>
        <v>#N/A</v>
      </c>
      <c r="AAV19" s="111" t="e">
        <f t="shared" si="1076"/>
        <v>#N/A</v>
      </c>
      <c r="AAW19" s="111" t="e">
        <f t="shared" si="1077"/>
        <v>#N/A</v>
      </c>
      <c r="AAX19" s="111" t="e">
        <f t="shared" si="1078"/>
        <v>#N/A</v>
      </c>
      <c r="AAY19" s="111" t="e">
        <f t="shared" si="1079"/>
        <v>#N/A</v>
      </c>
      <c r="AAZ19" s="111" t="e">
        <f t="shared" si="1080"/>
        <v>#N/A</v>
      </c>
      <c r="ABA19" s="111" t="e">
        <f t="shared" si="1081"/>
        <v>#N/A</v>
      </c>
      <c r="ABB19" s="111" t="e">
        <f t="shared" si="1082"/>
        <v>#N/A</v>
      </c>
      <c r="ABC19" s="111" t="e">
        <f t="shared" si="1083"/>
        <v>#N/A</v>
      </c>
      <c r="ABD19" s="111" t="e">
        <f t="shared" si="1084"/>
        <v>#N/A</v>
      </c>
      <c r="ABE19" s="111" t="e">
        <f t="shared" si="1085"/>
        <v>#N/A</v>
      </c>
      <c r="ABF19" s="111" t="e">
        <f t="shared" si="1086"/>
        <v>#N/A</v>
      </c>
    </row>
    <row r="20" spans="1:734" ht="75" hidden="1" customHeight="1">
      <c r="A20" s="92">
        <v>17</v>
      </c>
      <c r="B20" s="59" t="s">
        <v>21</v>
      </c>
      <c r="C20" s="100" t="s">
        <v>26</v>
      </c>
      <c r="D20" s="101" t="s">
        <v>114</v>
      </c>
      <c r="E20" s="59">
        <v>3128005858</v>
      </c>
      <c r="F20" s="46" t="s">
        <v>21</v>
      </c>
      <c r="G20" s="47">
        <v>0.9</v>
      </c>
      <c r="H20" s="48">
        <v>1970.6</v>
      </c>
      <c r="I20" s="48">
        <v>21.5</v>
      </c>
      <c r="J20" s="49">
        <v>0.4</v>
      </c>
      <c r="K20" s="50">
        <v>30</v>
      </c>
      <c r="L20" s="49">
        <v>14.05</v>
      </c>
      <c r="M20" s="49">
        <v>52.65</v>
      </c>
      <c r="N20" s="49">
        <v>0</v>
      </c>
      <c r="O20" s="49">
        <f t="shared" si="550"/>
        <v>0.46833333333333338</v>
      </c>
      <c r="P20" s="49">
        <f t="shared" si="551"/>
        <v>1.7549999999999999</v>
      </c>
      <c r="Q20" s="49">
        <f t="shared" si="552"/>
        <v>0</v>
      </c>
      <c r="R20" s="51">
        <v>30</v>
      </c>
      <c r="S20" s="52">
        <f t="shared" si="553"/>
        <v>14.05</v>
      </c>
      <c r="T20" s="52">
        <f t="shared" si="554"/>
        <v>52.65</v>
      </c>
      <c r="U20" s="52">
        <f t="shared" si="555"/>
        <v>0</v>
      </c>
      <c r="V20" s="130">
        <f>$O20*($I20-(метеостанция!B$14))/($I20-$J20)</f>
        <v>0.45612559241706169</v>
      </c>
      <c r="W20" s="130">
        <f>$O20*($I20-(метеостанция!C$14))/($I20-$J20)</f>
        <v>0.47471465244865713</v>
      </c>
      <c r="X20" s="130">
        <f>$O20*($I20-(метеостанция!D$14))/($I20-$J20)</f>
        <v>0.36123815165876777</v>
      </c>
      <c r="Y20" s="130">
        <f>$O20*($I20-(метеостанция!E$14))/($I20-$J20)</f>
        <v>0.38315659557661924</v>
      </c>
      <c r="Z20" s="130">
        <f>$O20*($I20-(метеостанция!F$14))/($I20-$J20)</f>
        <v>0.40979166666666661</v>
      </c>
      <c r="AA20" s="130">
        <f>$O20*($I20-(метеостанция!G$14))/($I20-$J20)</f>
        <v>0.42172195892575037</v>
      </c>
      <c r="AB20" s="130">
        <f>$O20*($I20-(метеостанция!H$14))/($I20-$J20)</f>
        <v>0.44253060821484991</v>
      </c>
      <c r="AC20" s="130">
        <f>$O20*($I20-(метеостанция!I$14))/($I20-$J20)</f>
        <v>0.42560624012638232</v>
      </c>
      <c r="AD20" s="130">
        <f>$O20*($I20-(метеостанция!J$14))/($I20-$J20)</f>
        <v>0.42699348341232229</v>
      </c>
      <c r="AE20" s="130">
        <f>$O20*($I20-(метеостанция!K$14))/($I20-$J20)</f>
        <v>0.4416982622432859</v>
      </c>
      <c r="AF20" s="130">
        <f>$O20*($I20-(метеостанция!L$14))/($I20-$J20)</f>
        <v>0.41090146129541866</v>
      </c>
      <c r="AG20" s="130">
        <f>$O20*($I20-(метеостанция!M$14))/($I20-$J20)</f>
        <v>0.36983906003159556</v>
      </c>
      <c r="AH20" s="130">
        <f>$O20*($I20-(метеостанция!N$14))/($I20-$J20)</f>
        <v>0.43115521327014222</v>
      </c>
      <c r="AI20" s="130">
        <f>$O20*($I20-(метеостанция!O$14))/($I20-$J20)</f>
        <v>0.32350513428120059</v>
      </c>
      <c r="AJ20" s="130">
        <f>$O20*($I20-(метеостанция!P$14))/($I20-$J20)</f>
        <v>0.44003357030015799</v>
      </c>
      <c r="AK20" s="130">
        <f>$O20*($I20-(метеостанция!Q$14))/($I20-$J20)</f>
        <v>0.45612559241706169</v>
      </c>
      <c r="AL20" s="130">
        <f>$O20*($I20-(метеостанция!R$14))/($I20-$J20)</f>
        <v>0.49025177725118485</v>
      </c>
      <c r="AM20" s="130">
        <f>$O20*($I20-(метеостанция!S$14))/($I20-$J20)</f>
        <v>0.47693424170616122</v>
      </c>
      <c r="AN20" s="130">
        <f>$O20*($I20-(метеостанция!T$14))/($I20-$J20)</f>
        <v>0.44391785150078988</v>
      </c>
      <c r="AO20" s="130">
        <f>$O20*($I20-(метеостанция!U$14))/($I20-$J20)</f>
        <v>0.44058846761453396</v>
      </c>
      <c r="AP20" s="130">
        <f>$O20*($I20-(метеостанция!V$14))/($I20-$J20)</f>
        <v>0.47415975513428127</v>
      </c>
      <c r="AQ20" s="130">
        <f>$O20*($I20-(метеостанция!W$14))/($I20-$J20)</f>
        <v>0.50301441548183257</v>
      </c>
      <c r="AR20" s="130">
        <f>$O20*($I20-(метеостанция!X$14))/($I20-$J20)</f>
        <v>0.52881714060031593</v>
      </c>
      <c r="AS20" s="130">
        <f>$O20*($I20-(метеостанция!Y$14))/($I20-$J20)</f>
        <v>0.56710505529225919</v>
      </c>
      <c r="AT20" s="130">
        <f>$O20*($I20-(метеостанция!Z$14))/($I20-$J20)</f>
        <v>0.55600710900473937</v>
      </c>
      <c r="AU20" s="130">
        <f>$O20*($I20-(метеостанция!AA$14))/($I20-$J20)</f>
        <v>0.57709320695102684</v>
      </c>
      <c r="AV20" s="130">
        <f>$O20*($I20-(метеостанция!AB$14))/($I20-$J20)</f>
        <v>0.60289593206951031</v>
      </c>
      <c r="AW20" s="130">
        <f>$O20*($I20-(метеостанция!AC$14))/($I20-$J20)</f>
        <v>0.63507997630331758</v>
      </c>
      <c r="AX20" s="130">
        <f>$O20*($I20-(метеостанция!AD$14))/($I20-$J20)</f>
        <v>0.58042259083728276</v>
      </c>
      <c r="AY20" s="130">
        <f>$O20*($I20-(метеостанция!AE$14))/($I20-$J20)</f>
        <v>0.52604265402843597</v>
      </c>
      <c r="AZ20" s="130"/>
      <c r="BA20" s="130">
        <f t="shared" si="556"/>
        <v>0.45612559241706169</v>
      </c>
      <c r="BB20" s="130">
        <f t="shared" si="1103"/>
        <v>0.93084024486571881</v>
      </c>
      <c r="BC20" s="130">
        <f t="shared" si="1104"/>
        <v>1.2920783965244866</v>
      </c>
      <c r="BD20" s="130">
        <f t="shared" si="1105"/>
        <v>1.6752349921011058</v>
      </c>
      <c r="BE20" s="130">
        <f t="shared" si="1106"/>
        <v>2.0850266587677724</v>
      </c>
      <c r="BF20" s="130">
        <f t="shared" si="1107"/>
        <v>2.506748617693523</v>
      </c>
      <c r="BG20" s="130">
        <f t="shared" si="1108"/>
        <v>2.9492792259083727</v>
      </c>
      <c r="BH20" s="130">
        <f t="shared" si="1109"/>
        <v>3.3748854660347551</v>
      </c>
      <c r="BI20" s="130">
        <f t="shared" si="1110"/>
        <v>3.8018789494470773</v>
      </c>
      <c r="BJ20" s="130">
        <f t="shared" si="1111"/>
        <v>4.2435772116903632</v>
      </c>
      <c r="BK20" s="130">
        <f t="shared" si="1112"/>
        <v>4.6544786729857819</v>
      </c>
      <c r="BL20" s="130">
        <f t="shared" si="1113"/>
        <v>5.0243177330173774</v>
      </c>
      <c r="BM20" s="130">
        <f t="shared" si="1114"/>
        <v>5.4554729462875198</v>
      </c>
      <c r="BN20" s="130">
        <f t="shared" si="1115"/>
        <v>5.7789780805687201</v>
      </c>
      <c r="BO20" s="130">
        <f t="shared" si="1116"/>
        <v>6.219011650868878</v>
      </c>
      <c r="BP20" s="130">
        <f t="shared" si="1117"/>
        <v>6.6751372432859393</v>
      </c>
      <c r="BQ20" s="130">
        <f t="shared" si="1118"/>
        <v>7.1653890205371242</v>
      </c>
      <c r="BR20" s="130">
        <f t="shared" si="1119"/>
        <v>7.6423232622432851</v>
      </c>
      <c r="BS20" s="130">
        <f t="shared" si="1120"/>
        <v>8.0862411137440748</v>
      </c>
      <c r="BT20" s="130">
        <f t="shared" si="1121"/>
        <v>8.5268295813586086</v>
      </c>
      <c r="BU20" s="130">
        <f t="shared" si="1122"/>
        <v>9.0009893364928892</v>
      </c>
      <c r="BV20" s="130">
        <f t="shared" si="1123"/>
        <v>9.5040037519747216</v>
      </c>
      <c r="BW20" s="130">
        <f t="shared" si="1124"/>
        <v>10.032820892575037</v>
      </c>
      <c r="BX20" s="130">
        <f t="shared" si="1125"/>
        <v>10.599925947867296</v>
      </c>
      <c r="BY20" s="130">
        <f t="shared" si="1126"/>
        <v>11.155933056872035</v>
      </c>
      <c r="BZ20" s="130">
        <f t="shared" si="1127"/>
        <v>11.733026263823062</v>
      </c>
      <c r="CA20" s="130">
        <f t="shared" si="1128"/>
        <v>12.335922195892572</v>
      </c>
      <c r="CB20" s="130">
        <f t="shared" si="1129"/>
        <v>12.97100217219589</v>
      </c>
      <c r="CC20" s="130">
        <f t="shared" si="1130"/>
        <v>13.551424763033173</v>
      </c>
      <c r="CD20" s="130">
        <f t="shared" si="1131"/>
        <v>14.077467417061609</v>
      </c>
      <c r="CE20" s="130">
        <f t="shared" si="1132"/>
        <v>14.077467417061609</v>
      </c>
      <c r="CF20" s="130">
        <f t="shared" si="587"/>
        <v>898.84109241706176</v>
      </c>
      <c r="CG20" s="130">
        <f t="shared" si="588"/>
        <v>935.47269411532363</v>
      </c>
      <c r="CH20" s="130">
        <f t="shared" si="589"/>
        <v>711.85590165876772</v>
      </c>
      <c r="CI20" s="130">
        <f t="shared" si="590"/>
        <v>755.04838724328579</v>
      </c>
      <c r="CJ20" s="130">
        <f t="shared" si="591"/>
        <v>807.53545833333317</v>
      </c>
      <c r="CK20" s="130">
        <f t="shared" si="592"/>
        <v>831.04529225908368</v>
      </c>
      <c r="CL20" s="130">
        <f t="shared" si="593"/>
        <v>872.05081654818321</v>
      </c>
      <c r="CM20" s="130">
        <f t="shared" si="594"/>
        <v>838.69965679304892</v>
      </c>
      <c r="CN20" s="130">
        <f t="shared" si="595"/>
        <v>841.43335841232226</v>
      </c>
      <c r="CO20" s="130">
        <f t="shared" si="596"/>
        <v>870.41059557661913</v>
      </c>
      <c r="CP20" s="130">
        <f t="shared" si="597"/>
        <v>809.72241962875194</v>
      </c>
      <c r="CQ20" s="130">
        <f t="shared" si="598"/>
        <v>728.80485169826215</v>
      </c>
      <c r="CR20" s="130">
        <f t="shared" si="599"/>
        <v>849.63446327014219</v>
      </c>
      <c r="CS20" s="130">
        <f t="shared" si="600"/>
        <v>637.4992176145339</v>
      </c>
      <c r="CT20" s="130">
        <f t="shared" si="601"/>
        <v>867.13015363349132</v>
      </c>
      <c r="CU20" s="130">
        <f t="shared" si="602"/>
        <v>898.84109241706176</v>
      </c>
      <c r="CV20" s="130">
        <f t="shared" si="603"/>
        <v>966.0901522511848</v>
      </c>
      <c r="CW20" s="130">
        <f t="shared" si="604"/>
        <v>939.84661670616129</v>
      </c>
      <c r="CX20" s="130">
        <f t="shared" si="605"/>
        <v>874.78451816745655</v>
      </c>
      <c r="CY20" s="130">
        <f t="shared" si="606"/>
        <v>868.22363428120059</v>
      </c>
      <c r="CZ20" s="130">
        <f t="shared" si="607"/>
        <v>934.37921346761459</v>
      </c>
      <c r="DA20" s="130">
        <f t="shared" si="608"/>
        <v>991.24020714849917</v>
      </c>
      <c r="DB20" s="130">
        <f t="shared" si="609"/>
        <v>1042.0870572669826</v>
      </c>
      <c r="DC20" s="130">
        <f t="shared" si="610"/>
        <v>1117.537221958926</v>
      </c>
      <c r="DD20" s="130">
        <f t="shared" si="611"/>
        <v>1095.6676090047395</v>
      </c>
      <c r="DE20" s="130">
        <f t="shared" si="612"/>
        <v>1137.2198736176933</v>
      </c>
      <c r="DF20" s="130">
        <f t="shared" si="613"/>
        <v>1188.066723736177</v>
      </c>
      <c r="DG20" s="130">
        <f t="shared" si="614"/>
        <v>1251.4886013033176</v>
      </c>
      <c r="DH20" s="130">
        <f t="shared" si="615"/>
        <v>1143.7807575039494</v>
      </c>
      <c r="DI20" s="130">
        <f t="shared" si="616"/>
        <v>1036.6196540284359</v>
      </c>
      <c r="DJ20" s="130">
        <f t="shared" si="617"/>
        <v>0</v>
      </c>
      <c r="DK20" s="110">
        <f t="shared" si="618"/>
        <v>898.84109241706176</v>
      </c>
      <c r="DL20" s="130">
        <f t="shared" si="619"/>
        <v>1834.3137865323854</v>
      </c>
      <c r="DM20" s="130">
        <f t="shared" si="620"/>
        <v>2546.169688191153</v>
      </c>
      <c r="DN20" s="130">
        <f t="shared" si="621"/>
        <v>3301.218075434439</v>
      </c>
      <c r="DO20" s="130">
        <f t="shared" si="622"/>
        <v>4108.7535337677718</v>
      </c>
      <c r="DP20" s="130">
        <f t="shared" si="623"/>
        <v>4939.7988260268557</v>
      </c>
      <c r="DQ20" s="130">
        <f t="shared" si="624"/>
        <v>5811.8496425750391</v>
      </c>
      <c r="DR20" s="130">
        <f t="shared" si="625"/>
        <v>6650.5492993680882</v>
      </c>
      <c r="DS20" s="130">
        <f t="shared" si="626"/>
        <v>7491.9826577804106</v>
      </c>
      <c r="DT20" s="130">
        <f t="shared" si="627"/>
        <v>8362.3932533570296</v>
      </c>
      <c r="DU20" s="130">
        <f t="shared" si="628"/>
        <v>9172.1156729857812</v>
      </c>
      <c r="DV20" s="130">
        <f t="shared" si="629"/>
        <v>9900.9205246840429</v>
      </c>
      <c r="DW20" s="130">
        <f t="shared" si="630"/>
        <v>10750.554987954185</v>
      </c>
      <c r="DX20" s="130">
        <f t="shared" si="631"/>
        <v>11388.054205568718</v>
      </c>
      <c r="DY20" s="130">
        <f t="shared" si="632"/>
        <v>12255.184359202209</v>
      </c>
      <c r="DZ20" s="130">
        <f t="shared" si="633"/>
        <v>13154.025451619271</v>
      </c>
      <c r="EA20" s="130">
        <f t="shared" si="634"/>
        <v>14120.115603870456</v>
      </c>
      <c r="EB20" s="130">
        <f t="shared" si="635"/>
        <v>15059.962220576617</v>
      </c>
      <c r="EC20" s="130">
        <f t="shared" si="636"/>
        <v>15934.746738744074</v>
      </c>
      <c r="ED20" s="130">
        <f t="shared" si="637"/>
        <v>16802.970373025273</v>
      </c>
      <c r="EE20" s="130">
        <f t="shared" si="638"/>
        <v>17737.349586492888</v>
      </c>
      <c r="EF20" s="130">
        <f t="shared" si="639"/>
        <v>18728.589793641386</v>
      </c>
      <c r="EG20" s="130">
        <f t="shared" si="640"/>
        <v>19770.676850908367</v>
      </c>
      <c r="EH20" s="130">
        <f t="shared" si="641"/>
        <v>20888.214072867293</v>
      </c>
      <c r="EI20" s="130">
        <f t="shared" si="642"/>
        <v>21983.881681872033</v>
      </c>
      <c r="EJ20" s="130">
        <f t="shared" si="643"/>
        <v>23121.101555489728</v>
      </c>
      <c r="EK20" s="130">
        <f t="shared" si="644"/>
        <v>24309.168279225905</v>
      </c>
      <c r="EL20" s="130">
        <f t="shared" si="645"/>
        <v>25560.656880529223</v>
      </c>
      <c r="EM20" s="130">
        <f t="shared" si="646"/>
        <v>26704.437638033171</v>
      </c>
      <c r="EN20" s="130">
        <f t="shared" si="647"/>
        <v>27741.057292061607</v>
      </c>
      <c r="EO20" s="130">
        <f t="shared" si="648"/>
        <v>27741.057292061607</v>
      </c>
      <c r="EP20" s="130">
        <f t="shared" si="649"/>
        <v>808.95698317535562</v>
      </c>
      <c r="EQ20" s="130">
        <f t="shared" si="650"/>
        <v>841.92542470379124</v>
      </c>
      <c r="ER20" s="130">
        <f t="shared" si="651"/>
        <v>640.67031149289096</v>
      </c>
      <c r="ES20" s="130">
        <f t="shared" si="652"/>
        <v>679.54354851895721</v>
      </c>
      <c r="ET20" s="130">
        <f t="shared" si="653"/>
        <v>726.78191249999986</v>
      </c>
      <c r="EU20" s="130">
        <f t="shared" si="654"/>
        <v>747.94076303317536</v>
      </c>
      <c r="EV20" s="130">
        <f t="shared" si="655"/>
        <v>784.84573489336492</v>
      </c>
      <c r="EW20" s="130">
        <f t="shared" si="656"/>
        <v>754.82969111374405</v>
      </c>
      <c r="EX20" s="130">
        <f t="shared" si="657"/>
        <v>757.29002257109005</v>
      </c>
      <c r="EY20" s="130">
        <f t="shared" si="658"/>
        <v>783.36953601895721</v>
      </c>
      <c r="EZ20" s="130">
        <f t="shared" si="659"/>
        <v>728.75017766587678</v>
      </c>
      <c r="FA20" s="130">
        <f t="shared" si="660"/>
        <v>655.92436652843594</v>
      </c>
      <c r="FB20" s="130">
        <f t="shared" si="661"/>
        <v>764.67101694312794</v>
      </c>
      <c r="FC20" s="130">
        <f t="shared" si="662"/>
        <v>573.74929585308053</v>
      </c>
      <c r="FD20" s="130">
        <f t="shared" si="663"/>
        <v>780.41713827014223</v>
      </c>
      <c r="FE20" s="130">
        <f t="shared" si="664"/>
        <v>808.95698317535562</v>
      </c>
      <c r="FF20" s="130">
        <f t="shared" si="665"/>
        <v>869.48113702606634</v>
      </c>
      <c r="FG20" s="130">
        <f t="shared" si="666"/>
        <v>845.86195503554518</v>
      </c>
      <c r="FH20" s="130">
        <f t="shared" si="667"/>
        <v>787.30606635071092</v>
      </c>
      <c r="FI20" s="130">
        <f t="shared" si="668"/>
        <v>781.40127085308052</v>
      </c>
      <c r="FJ20" s="130">
        <f t="shared" si="669"/>
        <v>840.94129212085318</v>
      </c>
      <c r="FK20" s="130">
        <f t="shared" si="670"/>
        <v>892.11618643364932</v>
      </c>
      <c r="FL20" s="130">
        <f t="shared" si="671"/>
        <v>937.87835154028437</v>
      </c>
      <c r="FM20" s="130">
        <f t="shared" si="672"/>
        <v>1005.7834997630334</v>
      </c>
      <c r="FN20" s="130">
        <f t="shared" si="673"/>
        <v>986.10084810426554</v>
      </c>
      <c r="FO20" s="130">
        <f t="shared" si="674"/>
        <v>1023.4978862559241</v>
      </c>
      <c r="FP20" s="130">
        <f t="shared" si="675"/>
        <v>1069.2600513625594</v>
      </c>
      <c r="FQ20" s="130">
        <f t="shared" si="676"/>
        <v>1126.3397411729859</v>
      </c>
      <c r="FR20" s="130">
        <f t="shared" si="677"/>
        <v>1029.4026817535546</v>
      </c>
      <c r="FS20" s="130">
        <f t="shared" si="678"/>
        <v>932.95768862559237</v>
      </c>
      <c r="FT20" s="130">
        <f t="shared" si="679"/>
        <v>0</v>
      </c>
      <c r="FU20" s="110">
        <f t="shared" si="680"/>
        <v>808.95698317535562</v>
      </c>
      <c r="FV20" s="130">
        <f t="shared" si="681"/>
        <v>1650.8824078791467</v>
      </c>
      <c r="FW20" s="130">
        <f t="shared" si="682"/>
        <v>2291.5527193720377</v>
      </c>
      <c r="FX20" s="130">
        <f t="shared" si="683"/>
        <v>2971.096267890995</v>
      </c>
      <c r="FY20" s="130">
        <f t="shared" si="684"/>
        <v>3697.8781803909951</v>
      </c>
      <c r="FZ20" s="130">
        <f t="shared" si="685"/>
        <v>4445.8189434241704</v>
      </c>
      <c r="GA20" s="130">
        <f t="shared" si="686"/>
        <v>5230.6646783175356</v>
      </c>
      <c r="GB20" s="130">
        <f t="shared" si="687"/>
        <v>5985.4943694312797</v>
      </c>
      <c r="GC20" s="130">
        <f t="shared" si="688"/>
        <v>6742.7843920023697</v>
      </c>
      <c r="GD20" s="130">
        <f t="shared" si="689"/>
        <v>7526.1539280213274</v>
      </c>
      <c r="GE20" s="130">
        <f t="shared" si="690"/>
        <v>8254.9041056872047</v>
      </c>
      <c r="GF20" s="130">
        <f t="shared" si="691"/>
        <v>8910.8284722156404</v>
      </c>
      <c r="GG20" s="130">
        <f t="shared" si="692"/>
        <v>9675.4994891587685</v>
      </c>
      <c r="GH20" s="130">
        <f t="shared" si="693"/>
        <v>10249.248785011849</v>
      </c>
      <c r="GI20" s="130">
        <f t="shared" si="694"/>
        <v>11029.665923281991</v>
      </c>
      <c r="GJ20" s="130">
        <f t="shared" si="695"/>
        <v>11838.622906457347</v>
      </c>
      <c r="GK20" s="130">
        <f t="shared" si="696"/>
        <v>12708.104043483414</v>
      </c>
      <c r="GL20" s="130">
        <f t="shared" si="697"/>
        <v>13553.965998518959</v>
      </c>
      <c r="GM20" s="130">
        <f t="shared" si="698"/>
        <v>14341.27206486967</v>
      </c>
      <c r="GN20" s="130">
        <f t="shared" si="699"/>
        <v>15122.673335722751</v>
      </c>
      <c r="GO20" s="130">
        <f t="shared" si="700"/>
        <v>15963.614627843604</v>
      </c>
      <c r="GP20" s="130">
        <f t="shared" si="701"/>
        <v>16855.730814277253</v>
      </c>
      <c r="GQ20" s="130">
        <f t="shared" si="702"/>
        <v>17793.609165817536</v>
      </c>
      <c r="GR20" s="130">
        <f t="shared" si="703"/>
        <v>18799.39266558057</v>
      </c>
      <c r="GS20" s="130">
        <f t="shared" si="704"/>
        <v>19785.493513684836</v>
      </c>
      <c r="GT20" s="130">
        <f t="shared" si="705"/>
        <v>20808.991399940762</v>
      </c>
      <c r="GU20" s="130">
        <f t="shared" si="706"/>
        <v>21878.25145130332</v>
      </c>
      <c r="GV20" s="130">
        <f t="shared" si="707"/>
        <v>23004.591192476306</v>
      </c>
      <c r="GW20" s="130">
        <f t="shared" si="708"/>
        <v>24033.993874229862</v>
      </c>
      <c r="GX20" s="130">
        <f t="shared" si="709"/>
        <v>24966.951562855455</v>
      </c>
      <c r="GY20" s="130">
        <f t="shared" si="710"/>
        <v>24966.951562855455</v>
      </c>
      <c r="GZ20" s="130">
        <f>($T20+$U20)/$R20*($I20-(метеостанция!B$14))/($I20-$J20)</f>
        <v>1.7092535545023695</v>
      </c>
      <c r="HA20" s="130">
        <f>($T20+$U20)/$R20*($I20-(метеостанция!C$14))/($I20-$J20)</f>
        <v>1.7789129146919427</v>
      </c>
      <c r="HB20" s="130">
        <f>($T20+$U20)/$R20*($I20-(метеостанция!D$14))/($I20-$J20)</f>
        <v>1.3536789099526063</v>
      </c>
      <c r="HC20" s="130">
        <f>($T20+$U20)/$R20*($I20-(метеостанция!E$14))/($I20-$J20)</f>
        <v>1.4358145734597154</v>
      </c>
      <c r="HD20" s="130">
        <f>($T20+$U20)/$R20*($I20-(метеостанция!F$14))/($I20-$J20)</f>
        <v>1.5356249999999996</v>
      </c>
      <c r="HE20" s="130">
        <f>($T20+$U20)/$R20*($I20-(метеостанция!G$14))/($I20-$J20)</f>
        <v>1.5803317535545023</v>
      </c>
      <c r="HF20" s="130">
        <f>($T20+$U20)/$R20*($I20-(метеостанция!H$14))/($I20-$J20)</f>
        <v>1.6583086492890993</v>
      </c>
      <c r="HG20" s="130">
        <f>($T20+$U20)/$R20*($I20-(метеостанция!I$14))/($I20-$J20)</f>
        <v>1.5948874407582936</v>
      </c>
      <c r="HH20" s="130">
        <f>($T20+$U20)/$R20*($I20-(метеостанция!J$14))/($I20-$J20)</f>
        <v>1.6000859004739334</v>
      </c>
      <c r="HI20" s="130">
        <f>($T20+$U20)/$R20*($I20-(метеостанция!K$14))/($I20-$J20)</f>
        <v>1.6551895734597153</v>
      </c>
      <c r="HJ20" s="130">
        <f>($T20+$U20)/$R20*($I20-(метеостанция!L$14))/($I20-$J20)</f>
        <v>1.5397837677725115</v>
      </c>
      <c r="HK20" s="130">
        <f>($T20+$U20)/$R20*($I20-(метеостанция!M$14))/($I20-$J20)</f>
        <v>1.3859093601895731</v>
      </c>
      <c r="HL20" s="130">
        <f>($T20+$U20)/$R20*($I20-(метеостанция!N$14))/($I20-$J20)</f>
        <v>1.6156812796208528</v>
      </c>
      <c r="HM20" s="130">
        <f>($T20+$U20)/$R20*($I20-(метеостанция!O$14))/($I20-$J20)</f>
        <v>1.2122808056872036</v>
      </c>
      <c r="HN20" s="130">
        <f>($T20+$U20)/$R20*($I20-(метеостанция!P$14))/($I20-$J20)</f>
        <v>1.6489514218009476</v>
      </c>
      <c r="HO20" s="130">
        <f>($T20+$U20)/$R20*($I20-(метеостанция!Q$14))/($I20-$J20)</f>
        <v>1.7092535545023695</v>
      </c>
      <c r="HP20" s="130">
        <f>($T20+$U20)/$R20*($I20-(метеостанция!R$14))/($I20-$J20)</f>
        <v>1.8371356635071086</v>
      </c>
      <c r="HQ20" s="130">
        <f>($T20+$U20)/$R20*($I20-(метеостанция!S$14))/($I20-$J20)</f>
        <v>1.7872304502369667</v>
      </c>
      <c r="HR20" s="130">
        <f>($T20+$U20)/$R20*($I20-(метеостанция!T$14))/($I20-$J20)</f>
        <v>1.6635071090047389</v>
      </c>
      <c r="HS20" s="130">
        <f>($T20+$U20)/$R20*($I20-(метеостанция!U$14))/($I20-$J20)</f>
        <v>1.6510308056872038</v>
      </c>
      <c r="HT20" s="130">
        <f>($T20+$U20)/$R20*($I20-(метеостанция!V$14))/($I20-$J20)</f>
        <v>1.7768335308056873</v>
      </c>
      <c r="HU20" s="130">
        <f>($T20+$U20)/$R20*($I20-(метеостанция!W$14))/($I20-$J20)</f>
        <v>1.8849614928909952</v>
      </c>
      <c r="HV20" s="130">
        <f>($T20+$U20)/$R20*($I20-(метеостанция!X$14))/($I20-$J20)</f>
        <v>1.9816528436018954</v>
      </c>
      <c r="HW20" s="130">
        <f>($T20+$U20)/$R20*($I20-(метеостанция!Y$14))/($I20-$J20)</f>
        <v>2.1251303317535544</v>
      </c>
      <c r="HX20" s="130">
        <f>($T20+$U20)/$R20*($I20-(метеостанция!Z$14))/($I20-$J20)</f>
        <v>2.0835426540284359</v>
      </c>
      <c r="HY20" s="130">
        <f>($T20+$U20)/$R20*($I20-(метеостанция!AA$14))/($I20-$J20)</f>
        <v>2.1625592417061608</v>
      </c>
      <c r="HZ20" s="130">
        <f>($T20+$U20)/$R20*($I20-(метеостанция!AB$14))/($I20-$J20)</f>
        <v>2.2592505924170614</v>
      </c>
      <c r="IA20" s="130">
        <f>($T20+$U20)/$R20*($I20-(метеостанция!AC$14))/($I20-$J20)</f>
        <v>2.3798548578199048</v>
      </c>
      <c r="IB20" s="130">
        <f>($T20+$U20)/$R20*($I20-(метеостанция!AD$14))/($I20-$J20)</f>
        <v>2.1750355450236962</v>
      </c>
      <c r="IC20" s="130">
        <f>($T20+$U20)/$R20*($I20-(метеостанция!AE$14))/($I20-$J20)</f>
        <v>1.971255924170616</v>
      </c>
      <c r="ID20" s="130"/>
      <c r="IE20" s="131">
        <f>VLOOKUP($F20,метеостанция!$A$4:$AF$7,2,0)</f>
        <v>6</v>
      </c>
      <c r="IF20" s="131">
        <f>VLOOKUP($F20,метеостанция!$A$4:$AF$7,3,0)</f>
        <v>9.6</v>
      </c>
      <c r="IG20" s="131">
        <f>VLOOKUP($F20,метеостанция!$A$4:$AF$7,4,0)</f>
        <v>8.4</v>
      </c>
      <c r="IH20" s="131">
        <f>VLOOKUP($F20,метеостанция!$A$4:$AF$7,5,0)</f>
        <v>9.6999999999999993</v>
      </c>
      <c r="II20" s="131">
        <f>VLOOKUP($F20,метеостанция!$A$4:$AF$7,6,0)</f>
        <v>11.1</v>
      </c>
      <c r="IJ20" s="131">
        <f>VLOOKUP($F20,метеостанция!$A$4:$AF$7,7,0)</f>
        <v>9.5</v>
      </c>
      <c r="IK20" s="131">
        <f>VLOOKUP($F20,метеостанция!$A$4:$AF$7,8,0)</f>
        <v>6</v>
      </c>
      <c r="IL20" s="131">
        <f>VLOOKUP($F20,метеостанция!$A$4:$AF$7,9,0)</f>
        <v>6.8</v>
      </c>
      <c r="IM20" s="131">
        <f>VLOOKUP($F20,метеостанция!$A$4:$AF$7,10,0)</f>
        <v>3.2</v>
      </c>
      <c r="IN20" s="131">
        <f>VLOOKUP($F20,метеостанция!$A$4:$AF$7,11,0)</f>
        <v>-2</v>
      </c>
      <c r="IO20" s="131">
        <f>VLOOKUP($F20,метеостанция!$A$4:$AF$7,12,0)</f>
        <v>-0.4</v>
      </c>
      <c r="IP20" s="131">
        <f>VLOOKUP($F20,метеостанция!$A$4:$AF$7,13,0)</f>
        <v>2.1</v>
      </c>
      <c r="IQ20" s="131">
        <f>VLOOKUP($F20,метеостанция!$A$4:$AF$7,14,0)</f>
        <v>2.2999999999999998</v>
      </c>
      <c r="IR20" s="131">
        <f>VLOOKUP($F20,метеостанция!$A$4:$AF$7,15,0)</f>
        <v>2.2999999999999998</v>
      </c>
      <c r="IS20" s="131">
        <f>VLOOKUP($F20,метеостанция!$A$4:$AF$7,16,0)</f>
        <v>0.2</v>
      </c>
      <c r="IT20" s="131">
        <f>VLOOKUP($F20,метеостанция!$A$4:$AF$7,17,0)</f>
        <v>-3</v>
      </c>
      <c r="IU20" s="131">
        <f>VLOOKUP($F20,метеостанция!$A$4:$AF$7,18,0)</f>
        <v>-4</v>
      </c>
      <c r="IV20" s="131">
        <f>VLOOKUP($F20,метеостанция!$A$4:$AF$7,19,0)</f>
        <v>-3.6</v>
      </c>
      <c r="IW20" s="131">
        <f>VLOOKUP($F20,метеостанция!$A$4:$AF$7,20,0)</f>
        <v>-0.7</v>
      </c>
      <c r="IX20" s="131">
        <f>VLOOKUP($F20,метеостанция!$A$4:$AF$7,21,0)</f>
        <v>3.6</v>
      </c>
      <c r="IY20" s="131">
        <f>VLOOKUP($F20,метеостанция!$A$4:$AF$7,22,0)</f>
        <v>2.2000000000000002</v>
      </c>
      <c r="IZ20" s="131">
        <f>VLOOKUP($F20,метеостанция!$A$4:$AF$7,23,0)</f>
        <v>4.4000000000000004</v>
      </c>
      <c r="JA20" s="131">
        <f>VLOOKUP($F20,метеостанция!$A$4:$AF$7,24,0)</f>
        <v>-2.2999999999999998</v>
      </c>
      <c r="JB20" s="131">
        <f>VLOOKUP($F20,метеостанция!$A$4:$AF$7,25,0)</f>
        <v>-5.0999999999999996</v>
      </c>
      <c r="JC20" s="131">
        <f>VLOOKUP($F20,метеостанция!$A$4:$AF$7,26,0)</f>
        <v>0.6</v>
      </c>
      <c r="JD20" s="131">
        <f>VLOOKUP($F20,метеостанция!$A$4:$AF$7,27,0)</f>
        <v>-1.8</v>
      </c>
      <c r="JE20" s="131">
        <f>VLOOKUP($F20,метеостанция!$A$4:$AF$7,28,0)</f>
        <v>-0.5</v>
      </c>
      <c r="JF20" s="131">
        <f>VLOOKUP($F20,метеостанция!$A$4:$AF$7,29,0)</f>
        <v>5.4</v>
      </c>
      <c r="JG20" s="131">
        <f>VLOOKUP($F20,метеостанция!$A$4:$AF$7,30,0)</f>
        <v>8.4</v>
      </c>
      <c r="JH20" s="131">
        <f>VLOOKUP($F20,метеостанция!$A$4:$AF$7,31,0)</f>
        <v>5.0999999999999996</v>
      </c>
      <c r="JI20" s="131">
        <f>VLOOKUP($F20,метеостанция!$A$4:$AF$7,32,0)</f>
        <v>0</v>
      </c>
      <c r="JJ20" s="202" t="e">
        <f>VLOOKUP(D20,'Qп, Гкал'!$D$6:$O$60,2,FALSE)</f>
        <v>#N/A</v>
      </c>
      <c r="JK20" s="202" t="e">
        <f>VLOOKUP(D20,'Qп, Гкал'!$D$6:AI$64,3,FALSE)</f>
        <v>#N/A</v>
      </c>
      <c r="JL20" s="202" t="e">
        <f>VLOOKUP(D20,'Qп, Гкал'!$D$6:$AI$64,4,FALSE)</f>
        <v>#N/A</v>
      </c>
      <c r="JM20" s="202" t="e">
        <f>VLOOKUP(D20,'Qп, Гкал'!$D$6:$O$60,5,FALSE)</f>
        <v>#N/A</v>
      </c>
      <c r="JN20" s="202" t="e">
        <f>VLOOKUP(D20,'Qп, Гкал'!$D$6:$O$60,6,FALSE)</f>
        <v>#N/A</v>
      </c>
      <c r="JO20" s="202" t="e">
        <f>VLOOKUP(D20,'Qп, Гкал'!$D$6:$O$60,7,FALSE)</f>
        <v>#N/A</v>
      </c>
      <c r="JP20" s="202" t="e">
        <f>VLOOKUP(D20,'Qп, Гкал'!$D$6:$O$60,8,FALSE)</f>
        <v>#N/A</v>
      </c>
      <c r="JQ20" s="202" t="e">
        <f>VLOOKUP(D20,'Qп, Гкал'!$D$6:$O$60,9,FALSE)</f>
        <v>#N/A</v>
      </c>
      <c r="JR20" s="202" t="e">
        <f>VLOOKUP(D20,'Qп, Гкал'!$D$6:$O$60,10,FALSE)</f>
        <v>#N/A</v>
      </c>
      <c r="JS20" s="202" t="e">
        <f>VLOOKUP(D20,'Qп, Гкал'!$D$6:$O$60,11,FALSE)</f>
        <v>#N/A</v>
      </c>
      <c r="JT20" s="202" t="e">
        <f>VLOOKUP(D20,'Qп, Гкал'!$D$6:$O$60,12,FALSE)</f>
        <v>#N/A</v>
      </c>
      <c r="JU20" s="202" t="e">
        <f>VLOOKUP(D20,'Qп, Гкал'!$D$6:$P$60,13,FALSE)</f>
        <v>#N/A</v>
      </c>
      <c r="JV20" s="202" t="e">
        <f>VLOOKUP(D20,'Qп, Гкал'!$D$6:$Q$63,14,FALSE)</f>
        <v>#N/A</v>
      </c>
      <c r="JW20" s="203" t="e">
        <f>VLOOKUP(D20,'Qп, Гкал'!$D$6:$AI$65,15,FALSE)</f>
        <v>#N/A</v>
      </c>
      <c r="JX20" s="203" t="e">
        <f>VLOOKUP(D20,'Qп, Гкал'!$D$6:$AI$65,16,FALSE)</f>
        <v>#N/A</v>
      </c>
      <c r="JY20" s="204" t="e">
        <f>VLOOKUP(D20,'Qп, Гкал'!$D$6:$AI$65,17,FALSE)</f>
        <v>#N/A</v>
      </c>
      <c r="JZ20" s="203" t="e">
        <f>VLOOKUP(D20,'Qп, Гкал'!$D$6:$AI$65,18,FALSE)</f>
        <v>#N/A</v>
      </c>
      <c r="KA20" s="203" t="e">
        <f>VLOOKUP(D20,'Qп, Гкал'!$D$6:$AI$65,19,FALSE)</f>
        <v>#N/A</v>
      </c>
      <c r="KB20" s="203" t="e">
        <f>VLOOKUP(D20,'Qп, Гкал'!$D$6:$AI$65,20,FALSE)</f>
        <v>#N/A</v>
      </c>
      <c r="KC20" s="203" t="e">
        <f>VLOOKUP(D20,'Qп, Гкал'!$D$6:$AI$65,21,FALSE)</f>
        <v>#N/A</v>
      </c>
      <c r="KD20" s="203" t="e">
        <f>VLOOKUP(D20,'Qп, Гкал'!$D$6:$AI$65,22,FALSE)</f>
        <v>#N/A</v>
      </c>
      <c r="KE20" s="203" t="e">
        <f>VLOOKUP(D20,'Qп, Гкал'!$D$6:$AI$65,23,FALSE)</f>
        <v>#N/A</v>
      </c>
      <c r="KF20" s="203" t="e">
        <f>VLOOKUP(D20,'Qп, Гкал'!$D$6:$AI$65,24,FALSE)</f>
        <v>#N/A</v>
      </c>
      <c r="KG20" s="203" t="e">
        <f>VLOOKUP(D20,'Qп, Гкал'!$D$6:$AI$65,25,FALSE)</f>
        <v>#N/A</v>
      </c>
      <c r="KH20" s="203" t="e">
        <f>VLOOKUP(D20,'Qп, Гкал'!$D$6:$AI$65,26,FALSE)</f>
        <v>#N/A</v>
      </c>
      <c r="KI20" s="203" t="e">
        <f>VLOOKUP(D20,'Qп, Гкал'!$D$6:$AI$65,27,FALSE)</f>
        <v>#N/A</v>
      </c>
      <c r="KJ20" s="203" t="e">
        <f>VLOOKUP(D20,'Qп, Гкал'!$D$6:$AI$65,28,FALSE)</f>
        <v>#N/A</v>
      </c>
      <c r="KK20" s="203" t="e">
        <f>VLOOKUP(D20,'Qп, Гкал'!$D$6:$AI$65,29,FALSE)</f>
        <v>#N/A</v>
      </c>
      <c r="KL20" s="203" t="e">
        <f>VLOOKUP(D20,'Qп, Гкал'!$D$6:$AI$65,30,FALSE)</f>
        <v>#N/A</v>
      </c>
      <c r="KM20" s="203" t="e">
        <f>VLOOKUP(D20,'Qп, Гкал'!$D$6:$AI$65,31,FALSE)</f>
        <v>#N/A</v>
      </c>
      <c r="KN20" s="203" t="e">
        <f>VLOOKUP(D20,'Qп, Гкал'!$D$6:$AI$65,32,FALSE)</f>
        <v>#N/A</v>
      </c>
      <c r="KO20" s="110" t="e">
        <f>IF(JJ20="","Нет показаний",IF(JJ20&lt;=0,"Ошибка ПУ",(GZ20-JJ20*(($I20-метеостанция!B$14)/($I20-IE20)))))</f>
        <v>#N/A</v>
      </c>
      <c r="KP20" s="110" t="e">
        <f>IF(JK20="","Нет показаний",IF(JK20&lt;=0,"Ошибка ПУ",(HA20-JK20*(($I20-метеостанция!C$14)/($I20-IF20)))))</f>
        <v>#N/A</v>
      </c>
      <c r="KQ20" s="110" t="e">
        <f>IF(JL20="","Нет показаний",IF(JL20&lt;=0,"Ошибка ПУ",(HB20-JL20*(($I20-метеостанция!D$14)/($I20-IG20)))))</f>
        <v>#N/A</v>
      </c>
      <c r="KR20" s="110" t="e">
        <f>IF(JM20="","Нет показаний",IF(JM20&lt;=0,"Ошибка ПУ",(HC20-JM20*(($I20-метеостанция!E$14)/($I20-IH20)))))</f>
        <v>#N/A</v>
      </c>
      <c r="KS20" s="110" t="e">
        <f>IF(JN20="","Нет показаний",IF(JN20&lt;=0,"Ошибка ПУ",(HD20-JN20*(($I20-метеостанция!F$14)/($I20-II20)))))</f>
        <v>#N/A</v>
      </c>
      <c r="KT20" s="110" t="e">
        <f>IF(JO20="","Нет показаний",IF(JO20&lt;=0,"Ошибка ПУ",(HE20-JO20*(($I20-метеостанция!G$14)/($I20-IJ20)))))</f>
        <v>#N/A</v>
      </c>
      <c r="KU20" s="110" t="e">
        <f>IF(JP20="","Нет показаний",IF(JP20&lt;=0,"Ошибка ПУ",(HF20-JP20*(($I20-метеостанция!H$14)/($I20-IK20)))))</f>
        <v>#N/A</v>
      </c>
      <c r="KV20" s="110" t="e">
        <f>IF(JQ20="","Нет показаний",IF(JQ20&lt;=0,"Ошибка ПУ",(HG20-JQ20*(($I20-метеостанция!I$14)/($I20-IL20)))))</f>
        <v>#N/A</v>
      </c>
      <c r="KW20" s="110" t="e">
        <f>IF(JR20="","Нет показаний",IF(JR20&lt;=0,"Ошибка ПУ",(HH20-JR20*(($I20-метеостанция!J$14)/($I20-IM20)))))</f>
        <v>#N/A</v>
      </c>
      <c r="KX20" s="110" t="e">
        <f>IF(JS20="","Нет показаний",IF(JS20&lt;=0,"Ошибка ПУ",(HI20-JS20*(($I20-метеостанция!K$14)/($I20-IN20)))))</f>
        <v>#N/A</v>
      </c>
      <c r="KY20" s="110" t="e">
        <f>IF(JT20="","Нет показаний",IF(JT20&lt;=0,"Ошибка ПУ",(HJ20-JT20*(($I20-метеостанция!L$14)/($I20-IO20)))))</f>
        <v>#N/A</v>
      </c>
      <c r="KZ20" s="110" t="e">
        <f>IF(JU20="","Нет показаний",IF(JU20&lt;=0,"Ошибка ПУ",(HK20-JU20*(($I20-метеостанция!M$14)/($I20-IP20)))))</f>
        <v>#N/A</v>
      </c>
      <c r="LA20" s="110" t="e">
        <f>IF(JV20="","Нет показаний",IF(JV20&lt;=0,"Ошибка ПУ",(HL20-JV20*(($I20-метеостанция!N$14)/($I20-IQ20)))))</f>
        <v>#N/A</v>
      </c>
      <c r="LB20" s="110" t="e">
        <f>IF(JW20="","Нет показаний",IF(JW20&lt;=0,"Ошибка ПУ",(HM20-JW20*(($I20-метеостанция!O$14)/($I20-IR20)))))</f>
        <v>#N/A</v>
      </c>
      <c r="LC20" s="110" t="e">
        <f>IF(JX20="","Нет показаний",IF(JX20&lt;=0,"Ошибка ПУ",(HN20-JX20*(($I20-метеостанция!P$14)/($I20-IS20)))))</f>
        <v>#N/A</v>
      </c>
      <c r="LD20" s="110" t="e">
        <f>IF(JY20="","Нет показаний",IF(JY20&lt;=0,"Ошибка ПУ",(HO20-JY20*(($I20-метеостанция!Q$14)/($I20-IT20)))))</f>
        <v>#N/A</v>
      </c>
      <c r="LE20" s="110" t="e">
        <f>IF(JZ20="","Нет показаний",IF(JZ20&lt;=0,"Ошибка ПУ",(HP20-JZ20*(($I20-метеостанция!R$14)/($I20-IU20)))))</f>
        <v>#N/A</v>
      </c>
      <c r="LF20" s="110" t="e">
        <f>IF(KA20="","Нет показаний",IF(KA20&lt;=0,"Ошибка ПУ",(HQ20-KA20*(($I20-метеостанция!S$14)/($I20-IV20)))))</f>
        <v>#N/A</v>
      </c>
      <c r="LG20" s="110" t="e">
        <f>IF(KB20="","Нет показаний",IF(KB20&lt;=0,"Ошибка ПУ",(HR20-KB20*(($I20-метеостанция!T$14)/($I20-IW20)))))</f>
        <v>#N/A</v>
      </c>
      <c r="LH20" s="110" t="e">
        <f>IF(KC20="","Нет показаний",IF(KC20&lt;=0,"Ошибка ПУ",(HS20-KC20*(($I20-метеостанция!U$14)/($I20-IX20)))))</f>
        <v>#N/A</v>
      </c>
      <c r="LI20" s="110" t="e">
        <f>IF(KD20="","Нет показаний",IF(KD20&lt;=0,"Ошибка ПУ",(HT20-KD20*(($I20-метеостанция!V$14)/($I20-IY20)))))</f>
        <v>#N/A</v>
      </c>
      <c r="LJ20" s="110" t="e">
        <f>IF(KE20="","Нет показаний",IF(KE20&lt;=0,"Ошибка ПУ",(HU20-KE20*(($I20-метеостанция!W$14)/($I20-IZ20)))))</f>
        <v>#N/A</v>
      </c>
      <c r="LK20" s="110" t="e">
        <f>IF(KF20="","Нет показаний",IF(KF20&lt;=0,"Ошибка ПУ",(HV20-KF20*(($I20-метеостанция!X$14)/($I20-JA20)))))</f>
        <v>#N/A</v>
      </c>
      <c r="LL20" s="110" t="e">
        <f>IF(KG20="","Нет показаний",IF(KG20&lt;=0,"Ошибка ПУ",(HW20-KG20*(($I20-метеостанция!Y$14)/($I20-JB20)))))</f>
        <v>#N/A</v>
      </c>
      <c r="LM20" s="110" t="e">
        <f>IF(KH20="","Нет показаний",IF(KH20&lt;=0,"Ошибка ПУ",(HX20-KH20*(($I20-метеостанция!Z$14)/($I20-JC20)))))</f>
        <v>#N/A</v>
      </c>
      <c r="LN20" s="110" t="e">
        <f>IF(KI20="","Нет показаний",IF(KI20&lt;=0,"Ошибка ПУ",(HY20-KI20*(($I20-метеостанция!AA$14)/($I20-JD20)))))</f>
        <v>#N/A</v>
      </c>
      <c r="LO20" s="110" t="e">
        <f>IF(KJ20="","Нет показаний",IF(KJ20&lt;=0,"Ошибка ПУ",(HZ20-KJ20*(($I20-метеостанция!AB$14)/($I20-JE20)))))</f>
        <v>#N/A</v>
      </c>
      <c r="LP20" s="110" t="e">
        <f>IF(KK20="","Нет показаний",IF(KK20&lt;=0,"Ошибка ПУ",(IA20-KK20*(($I20-метеостанция!AC$14)/($I20-JF20)))))</f>
        <v>#N/A</v>
      </c>
      <c r="LQ20" s="110" t="e">
        <f>IF(KL20="","Нет показаний",IF(KL20&lt;=0,"Ошибка ПУ",(IB20-KL20*(($I20-метеостанция!AD$14)/($I20-JG20)))))</f>
        <v>#N/A</v>
      </c>
      <c r="LR20" s="110" t="e">
        <f>IF(KM20="","Нет показаний",IF(KM20&lt;=0,"Ошибка ПУ",(IC20-KM20*(($I20-метеостанция!AE$14)/($I20-JH20)))))</f>
        <v>#N/A</v>
      </c>
      <c r="LS20" s="110" t="e">
        <f>IF(KN20="","Нет показаний",IF(KN20&lt;=0,"Ошибка ПУ",(ID20-KN20*(($I20-метеостанция!AF$14)/($I20-JI20)))))</f>
        <v>#N/A</v>
      </c>
      <c r="LT20" s="54" t="e">
        <f t="shared" si="711"/>
        <v>#N/A</v>
      </c>
      <c r="LU20" s="54" t="e">
        <f t="shared" si="712"/>
        <v>#N/A</v>
      </c>
      <c r="LV20" s="54" t="e">
        <f t="shared" si="713"/>
        <v>#N/A</v>
      </c>
      <c r="LW20" s="54" t="e">
        <f t="shared" si="714"/>
        <v>#N/A</v>
      </c>
      <c r="LX20" s="54" t="e">
        <f t="shared" si="715"/>
        <v>#N/A</v>
      </c>
      <c r="LY20" s="54" t="e">
        <f t="shared" si="716"/>
        <v>#N/A</v>
      </c>
      <c r="LZ20" s="54" t="e">
        <f t="shared" si="717"/>
        <v>#N/A</v>
      </c>
      <c r="MA20" s="54" t="e">
        <f t="shared" si="718"/>
        <v>#N/A</v>
      </c>
      <c r="MB20" s="54" t="e">
        <f t="shared" si="719"/>
        <v>#N/A</v>
      </c>
      <c r="MC20" s="54" t="e">
        <f t="shared" si="720"/>
        <v>#N/A</v>
      </c>
      <c r="MD20" s="54" t="e">
        <f t="shared" si="721"/>
        <v>#N/A</v>
      </c>
      <c r="ME20" s="54" t="e">
        <f t="shared" si="722"/>
        <v>#N/A</v>
      </c>
      <c r="MF20" s="54" t="e">
        <f t="shared" si="723"/>
        <v>#N/A</v>
      </c>
      <c r="MG20" s="54" t="e">
        <f t="shared" si="724"/>
        <v>#N/A</v>
      </c>
      <c r="MH20" s="54" t="e">
        <f t="shared" si="725"/>
        <v>#N/A</v>
      </c>
      <c r="MI20" s="54" t="e">
        <f t="shared" si="726"/>
        <v>#N/A</v>
      </c>
      <c r="MJ20" s="54" t="e">
        <f t="shared" si="727"/>
        <v>#N/A</v>
      </c>
      <c r="MK20" s="54" t="e">
        <f t="shared" si="728"/>
        <v>#N/A</v>
      </c>
      <c r="ML20" s="54" t="e">
        <f t="shared" si="729"/>
        <v>#N/A</v>
      </c>
      <c r="MM20" s="54" t="e">
        <f t="shared" si="730"/>
        <v>#N/A</v>
      </c>
      <c r="MN20" s="54" t="e">
        <f t="shared" si="731"/>
        <v>#N/A</v>
      </c>
      <c r="MO20" s="54" t="e">
        <f t="shared" si="732"/>
        <v>#N/A</v>
      </c>
      <c r="MP20" s="54" t="e">
        <f t="shared" si="733"/>
        <v>#N/A</v>
      </c>
      <c r="MQ20" s="54" t="e">
        <f t="shared" si="734"/>
        <v>#N/A</v>
      </c>
      <c r="MR20" s="54" t="e">
        <f t="shared" si="735"/>
        <v>#N/A</v>
      </c>
      <c r="MS20" s="54" t="e">
        <f t="shared" si="736"/>
        <v>#N/A</v>
      </c>
      <c r="MT20" s="54" t="e">
        <f t="shared" si="737"/>
        <v>#N/A</v>
      </c>
      <c r="MU20" s="54" t="e">
        <f t="shared" si="738"/>
        <v>#N/A</v>
      </c>
      <c r="MV20" s="54" t="e">
        <f t="shared" si="739"/>
        <v>#N/A</v>
      </c>
      <c r="MW20" s="54" t="e">
        <f t="shared" si="740"/>
        <v>#N/A</v>
      </c>
      <c r="MX20" s="54" t="e">
        <f t="shared" si="741"/>
        <v>#N/A</v>
      </c>
      <c r="MY20" s="53" t="e">
        <f t="shared" si="742"/>
        <v>#N/A</v>
      </c>
      <c r="MZ20" s="53" t="e">
        <f t="shared" si="743"/>
        <v>#N/A</v>
      </c>
      <c r="NA20" s="53" t="e">
        <f t="shared" si="744"/>
        <v>#N/A</v>
      </c>
      <c r="NB20" s="53" t="e">
        <f t="shared" si="745"/>
        <v>#N/A</v>
      </c>
      <c r="NC20" s="53" t="e">
        <f t="shared" si="746"/>
        <v>#N/A</v>
      </c>
      <c r="ND20" s="53" t="e">
        <f t="shared" si="747"/>
        <v>#N/A</v>
      </c>
      <c r="NE20" s="53" t="e">
        <f t="shared" si="748"/>
        <v>#N/A</v>
      </c>
      <c r="NF20" s="53" t="e">
        <f t="shared" si="749"/>
        <v>#N/A</v>
      </c>
      <c r="NG20" s="53" t="e">
        <f t="shared" si="750"/>
        <v>#N/A</v>
      </c>
      <c r="NH20" s="53" t="e">
        <f t="shared" si="751"/>
        <v>#N/A</v>
      </c>
      <c r="NI20" s="53" t="e">
        <f t="shared" si="752"/>
        <v>#N/A</v>
      </c>
      <c r="NJ20" s="53" t="e">
        <f t="shared" si="753"/>
        <v>#N/A</v>
      </c>
      <c r="NK20" s="53" t="e">
        <f t="shared" si="754"/>
        <v>#N/A</v>
      </c>
      <c r="NL20" s="53" t="e">
        <f t="shared" si="755"/>
        <v>#N/A</v>
      </c>
      <c r="NM20" s="53" t="e">
        <f t="shared" si="756"/>
        <v>#N/A</v>
      </c>
      <c r="NN20" s="53" t="e">
        <f t="shared" si="757"/>
        <v>#N/A</v>
      </c>
      <c r="NO20" s="53" t="e">
        <f t="shared" si="758"/>
        <v>#N/A</v>
      </c>
      <c r="NP20" s="53" t="e">
        <f t="shared" si="759"/>
        <v>#N/A</v>
      </c>
      <c r="NQ20" s="53" t="e">
        <f t="shared" si="760"/>
        <v>#N/A</v>
      </c>
      <c r="NR20" s="53" t="e">
        <f t="shared" si="761"/>
        <v>#N/A</v>
      </c>
      <c r="NS20" s="53" t="e">
        <f t="shared" si="762"/>
        <v>#N/A</v>
      </c>
      <c r="NT20" s="53" t="e">
        <f t="shared" si="763"/>
        <v>#N/A</v>
      </c>
      <c r="NU20" s="53" t="e">
        <f t="shared" si="764"/>
        <v>#N/A</v>
      </c>
      <c r="NV20" s="53" t="e">
        <f t="shared" si="765"/>
        <v>#N/A</v>
      </c>
      <c r="NW20" s="53" t="e">
        <f t="shared" si="766"/>
        <v>#N/A</v>
      </c>
      <c r="NX20" s="53" t="e">
        <f t="shared" si="767"/>
        <v>#N/A</v>
      </c>
      <c r="NY20" s="53" t="e">
        <f t="shared" si="768"/>
        <v>#N/A</v>
      </c>
      <c r="NZ20" s="53" t="e">
        <f t="shared" si="769"/>
        <v>#N/A</v>
      </c>
      <c r="OA20" s="53" t="e">
        <f t="shared" si="770"/>
        <v>#N/A</v>
      </c>
      <c r="OB20" s="53" t="e">
        <f t="shared" si="771"/>
        <v>#N/A</v>
      </c>
      <c r="OC20" s="53" t="e">
        <f t="shared" si="772"/>
        <v>#N/A</v>
      </c>
      <c r="OD20" s="53" t="e">
        <f t="shared" si="773"/>
        <v>#N/A</v>
      </c>
      <c r="OE20" s="53" t="e">
        <f t="shared" si="774"/>
        <v>#N/A</v>
      </c>
      <c r="OF20" s="53" t="e">
        <f t="shared" si="775"/>
        <v>#N/A</v>
      </c>
      <c r="OG20" s="53" t="e">
        <f t="shared" si="776"/>
        <v>#N/A</v>
      </c>
      <c r="OH20" s="53" t="e">
        <f t="shared" si="777"/>
        <v>#N/A</v>
      </c>
      <c r="OI20" s="53" t="e">
        <f t="shared" si="778"/>
        <v>#N/A</v>
      </c>
      <c r="OJ20" s="53" t="e">
        <f t="shared" si="779"/>
        <v>#N/A</v>
      </c>
      <c r="OK20" s="53" t="e">
        <f t="shared" si="780"/>
        <v>#N/A</v>
      </c>
      <c r="OL20" s="53" t="e">
        <f t="shared" si="781"/>
        <v>#N/A</v>
      </c>
      <c r="OM20" s="53" t="e">
        <f t="shared" si="782"/>
        <v>#N/A</v>
      </c>
      <c r="ON20" s="53" t="e">
        <f t="shared" si="783"/>
        <v>#N/A</v>
      </c>
      <c r="OO20" s="53" t="e">
        <f t="shared" si="784"/>
        <v>#N/A</v>
      </c>
      <c r="OP20" s="53" t="e">
        <f t="shared" si="785"/>
        <v>#N/A</v>
      </c>
      <c r="OQ20" s="53" t="e">
        <f t="shared" si="786"/>
        <v>#N/A</v>
      </c>
      <c r="OR20" s="53" t="e">
        <f t="shared" si="787"/>
        <v>#N/A</v>
      </c>
      <c r="OS20" s="53" t="e">
        <f t="shared" si="788"/>
        <v>#N/A</v>
      </c>
      <c r="OT20" s="53" t="e">
        <f t="shared" si="789"/>
        <v>#N/A</v>
      </c>
      <c r="OU20" s="53" t="e">
        <f t="shared" si="790"/>
        <v>#N/A</v>
      </c>
      <c r="OV20" s="53" t="e">
        <f t="shared" si="791"/>
        <v>#N/A</v>
      </c>
      <c r="OW20" s="53" t="e">
        <f t="shared" si="792"/>
        <v>#N/A</v>
      </c>
      <c r="OX20" s="53" t="e">
        <f t="shared" si="793"/>
        <v>#N/A</v>
      </c>
      <c r="OY20" s="53" t="e">
        <f t="shared" si="794"/>
        <v>#N/A</v>
      </c>
      <c r="OZ20" s="53" t="e">
        <f t="shared" si="795"/>
        <v>#N/A</v>
      </c>
      <c r="PA20" s="53" t="e">
        <f t="shared" si="796"/>
        <v>#N/A</v>
      </c>
      <c r="PB20" s="53" t="e">
        <f t="shared" si="797"/>
        <v>#N/A</v>
      </c>
      <c r="PC20" s="53" t="e">
        <f t="shared" si="798"/>
        <v>#N/A</v>
      </c>
      <c r="PD20" s="53" t="e">
        <f t="shared" si="799"/>
        <v>#N/A</v>
      </c>
      <c r="PE20" s="53" t="e">
        <f t="shared" si="800"/>
        <v>#N/A</v>
      </c>
      <c r="PF20" s="53" t="e">
        <f t="shared" si="801"/>
        <v>#N/A</v>
      </c>
      <c r="PG20" s="53" t="e">
        <f t="shared" si="802"/>
        <v>#N/A</v>
      </c>
      <c r="PH20" s="53" t="e">
        <f t="shared" si="803"/>
        <v>#N/A</v>
      </c>
      <c r="PI20" s="111" t="e">
        <f t="shared" si="1133"/>
        <v>#N/A</v>
      </c>
      <c r="PJ20" s="111" t="e">
        <f t="shared" si="1134"/>
        <v>#N/A</v>
      </c>
      <c r="PK20" s="111" t="e">
        <f t="shared" si="1135"/>
        <v>#N/A</v>
      </c>
      <c r="PL20" s="111" t="e">
        <f t="shared" si="1136"/>
        <v>#N/A</v>
      </c>
      <c r="PM20" s="111" t="e">
        <f t="shared" si="1137"/>
        <v>#N/A</v>
      </c>
      <c r="PN20" s="111" t="e">
        <f t="shared" si="1138"/>
        <v>#N/A</v>
      </c>
      <c r="PO20" s="111" t="e">
        <f t="shared" si="1139"/>
        <v>#N/A</v>
      </c>
      <c r="PP20" s="111" t="e">
        <f t="shared" si="1140"/>
        <v>#N/A</v>
      </c>
      <c r="PQ20" s="111" t="e">
        <f t="shared" si="1141"/>
        <v>#N/A</v>
      </c>
      <c r="PR20" s="111" t="e">
        <f t="shared" si="1142"/>
        <v>#N/A</v>
      </c>
      <c r="PS20" s="111" t="e">
        <f t="shared" si="1143"/>
        <v>#N/A</v>
      </c>
      <c r="PT20" s="111" t="e">
        <f t="shared" si="1144"/>
        <v>#N/A</v>
      </c>
      <c r="PU20" s="111" t="e">
        <f t="shared" si="1145"/>
        <v>#N/A</v>
      </c>
      <c r="PV20" s="111" t="e">
        <f t="shared" si="1146"/>
        <v>#N/A</v>
      </c>
      <c r="PW20" s="111" t="e">
        <f t="shared" si="1147"/>
        <v>#N/A</v>
      </c>
      <c r="PX20" s="111" t="e">
        <f t="shared" si="1148"/>
        <v>#N/A</v>
      </c>
      <c r="PY20" s="111" t="e">
        <f t="shared" si="1149"/>
        <v>#N/A</v>
      </c>
      <c r="PZ20" s="111" t="e">
        <f t="shared" si="1150"/>
        <v>#N/A</v>
      </c>
      <c r="QA20" s="111" t="e">
        <f t="shared" si="1151"/>
        <v>#N/A</v>
      </c>
      <c r="QB20" s="111" t="e">
        <f t="shared" si="1152"/>
        <v>#N/A</v>
      </c>
      <c r="QC20" s="111" t="e">
        <f t="shared" si="1153"/>
        <v>#N/A</v>
      </c>
      <c r="QD20" s="111" t="e">
        <f t="shared" si="1154"/>
        <v>#N/A</v>
      </c>
      <c r="QE20" s="111" t="e">
        <f t="shared" si="1155"/>
        <v>#N/A</v>
      </c>
      <c r="QF20" s="111" t="e">
        <f t="shared" si="1156"/>
        <v>#N/A</v>
      </c>
      <c r="QG20" s="111" t="e">
        <f t="shared" si="1157"/>
        <v>#N/A</v>
      </c>
      <c r="QH20" s="111" t="e">
        <f t="shared" si="1158"/>
        <v>#N/A</v>
      </c>
      <c r="QI20" s="111" t="e">
        <f t="shared" si="1159"/>
        <v>#N/A</v>
      </c>
      <c r="QJ20" s="111" t="e">
        <f t="shared" si="1160"/>
        <v>#N/A</v>
      </c>
      <c r="QK20" s="111" t="e">
        <f t="shared" si="1161"/>
        <v>#N/A</v>
      </c>
      <c r="QL20" s="111" t="e">
        <f t="shared" si="1162"/>
        <v>#N/A</v>
      </c>
      <c r="QM20" s="111" t="e">
        <f t="shared" si="1163"/>
        <v>#N/A</v>
      </c>
      <c r="QN20" s="54" t="e">
        <f t="shared" si="808"/>
        <v>#N/A</v>
      </c>
      <c r="QO20" s="53" t="e">
        <f t="shared" si="809"/>
        <v>#N/A</v>
      </c>
      <c r="QP20" s="53" t="e">
        <f t="shared" si="810"/>
        <v>#N/A</v>
      </c>
      <c r="QQ20" s="53" t="e">
        <f t="shared" si="811"/>
        <v>#N/A</v>
      </c>
      <c r="QR20" s="53" t="e">
        <f t="shared" si="812"/>
        <v>#N/A</v>
      </c>
      <c r="QS20" s="53" t="e">
        <f t="shared" si="813"/>
        <v>#N/A</v>
      </c>
      <c r="QT20" s="53" t="e">
        <f t="shared" si="814"/>
        <v>#N/A</v>
      </c>
      <c r="QU20" s="53" t="e">
        <f t="shared" si="815"/>
        <v>#N/A</v>
      </c>
      <c r="QV20" s="53" t="e">
        <f t="shared" si="816"/>
        <v>#N/A</v>
      </c>
      <c r="QW20" s="53" t="e">
        <f t="shared" si="817"/>
        <v>#N/A</v>
      </c>
      <c r="QX20" s="53" t="e">
        <f t="shared" si="818"/>
        <v>#N/A</v>
      </c>
      <c r="QY20" s="53" t="e">
        <f t="shared" si="819"/>
        <v>#N/A</v>
      </c>
      <c r="QZ20" s="53" t="e">
        <f t="shared" si="820"/>
        <v>#N/A</v>
      </c>
      <c r="RA20" s="53" t="e">
        <f t="shared" si="821"/>
        <v>#N/A</v>
      </c>
      <c r="RB20" s="53" t="e">
        <f t="shared" si="822"/>
        <v>#N/A</v>
      </c>
      <c r="RC20" s="53" t="e">
        <f t="shared" si="823"/>
        <v>#N/A</v>
      </c>
      <c r="RD20" s="53" t="e">
        <f t="shared" si="824"/>
        <v>#N/A</v>
      </c>
      <c r="RE20" s="53" t="e">
        <f t="shared" si="825"/>
        <v>#N/A</v>
      </c>
      <c r="RF20" s="53" t="e">
        <f t="shared" si="826"/>
        <v>#N/A</v>
      </c>
      <c r="RG20" s="53" t="e">
        <f t="shared" si="827"/>
        <v>#N/A</v>
      </c>
      <c r="RH20" s="53" t="e">
        <f t="shared" si="828"/>
        <v>#N/A</v>
      </c>
      <c r="RI20" s="53" t="e">
        <f t="shared" si="829"/>
        <v>#N/A</v>
      </c>
      <c r="RJ20" s="53" t="e">
        <f t="shared" si="830"/>
        <v>#N/A</v>
      </c>
      <c r="RK20" s="53" t="e">
        <f t="shared" si="831"/>
        <v>#N/A</v>
      </c>
      <c r="RL20" s="53" t="e">
        <f t="shared" si="832"/>
        <v>#N/A</v>
      </c>
      <c r="RM20" s="53" t="e">
        <f t="shared" si="833"/>
        <v>#N/A</v>
      </c>
      <c r="RN20" s="53" t="e">
        <f t="shared" si="834"/>
        <v>#N/A</v>
      </c>
      <c r="RO20" s="53" t="e">
        <f t="shared" si="835"/>
        <v>#N/A</v>
      </c>
      <c r="RP20" s="53" t="e">
        <f t="shared" si="836"/>
        <v>#N/A</v>
      </c>
      <c r="RQ20" s="53" t="e">
        <f t="shared" si="837"/>
        <v>#N/A</v>
      </c>
      <c r="RR20" s="53" t="e">
        <f t="shared" si="838"/>
        <v>#N/A</v>
      </c>
      <c r="RS20" s="111" t="e">
        <f t="shared" si="839"/>
        <v>#N/A</v>
      </c>
      <c r="RT20" s="111" t="e">
        <f t="shared" si="840"/>
        <v>#N/A</v>
      </c>
      <c r="RU20" s="111" t="e">
        <f t="shared" si="841"/>
        <v>#N/A</v>
      </c>
      <c r="RV20" s="111" t="e">
        <f t="shared" si="842"/>
        <v>#N/A</v>
      </c>
      <c r="RW20" s="111" t="e">
        <f t="shared" si="843"/>
        <v>#N/A</v>
      </c>
      <c r="RX20" s="111" t="e">
        <f t="shared" si="844"/>
        <v>#N/A</v>
      </c>
      <c r="RY20" s="111" t="e">
        <f t="shared" si="845"/>
        <v>#N/A</v>
      </c>
      <c r="RZ20" s="111" t="e">
        <f t="shared" si="846"/>
        <v>#N/A</v>
      </c>
      <c r="SA20" s="111" t="e">
        <f t="shared" si="847"/>
        <v>#N/A</v>
      </c>
      <c r="SB20" s="111" t="e">
        <f t="shared" si="848"/>
        <v>#N/A</v>
      </c>
      <c r="SC20" s="111" t="e">
        <f t="shared" si="849"/>
        <v>#N/A</v>
      </c>
      <c r="SD20" s="111" t="e">
        <f t="shared" si="850"/>
        <v>#N/A</v>
      </c>
      <c r="SE20" s="111" t="e">
        <f t="shared" si="851"/>
        <v>#N/A</v>
      </c>
      <c r="SF20" s="111" t="e">
        <f t="shared" si="852"/>
        <v>#N/A</v>
      </c>
      <c r="SG20" s="111" t="e">
        <f t="shared" si="853"/>
        <v>#N/A</v>
      </c>
      <c r="SH20" s="111" t="e">
        <f t="shared" si="854"/>
        <v>#N/A</v>
      </c>
      <c r="SI20" s="111" t="e">
        <f t="shared" si="855"/>
        <v>#N/A</v>
      </c>
      <c r="SJ20" s="111" t="e">
        <f t="shared" si="856"/>
        <v>#N/A</v>
      </c>
      <c r="SK20" s="111" t="e">
        <f t="shared" si="857"/>
        <v>#N/A</v>
      </c>
      <c r="SL20" s="111" t="e">
        <f t="shared" si="858"/>
        <v>#N/A</v>
      </c>
      <c r="SM20" s="111" t="e">
        <f t="shared" si="859"/>
        <v>#N/A</v>
      </c>
      <c r="SN20" s="111" t="e">
        <f t="shared" si="860"/>
        <v>#N/A</v>
      </c>
      <c r="SO20" s="111" t="e">
        <f t="shared" si="861"/>
        <v>#N/A</v>
      </c>
      <c r="SP20" s="111" t="e">
        <f t="shared" si="862"/>
        <v>#N/A</v>
      </c>
      <c r="SQ20" s="111" t="e">
        <f t="shared" si="863"/>
        <v>#N/A</v>
      </c>
      <c r="SR20" s="111" t="e">
        <f t="shared" si="864"/>
        <v>#N/A</v>
      </c>
      <c r="SS20" s="111" t="e">
        <f t="shared" si="865"/>
        <v>#N/A</v>
      </c>
      <c r="ST20" s="111" t="e">
        <f t="shared" si="866"/>
        <v>#N/A</v>
      </c>
      <c r="SU20" s="111" t="e">
        <f t="shared" si="867"/>
        <v>#N/A</v>
      </c>
      <c r="SV20" s="111" t="e">
        <f t="shared" si="868"/>
        <v>#N/A</v>
      </c>
      <c r="SW20" s="111" t="e">
        <f t="shared" si="869"/>
        <v>#N/A</v>
      </c>
      <c r="SX20" s="111" t="e">
        <f t="shared" si="870"/>
        <v>#N/A</v>
      </c>
      <c r="SY20" s="111" t="e">
        <f t="shared" si="871"/>
        <v>#N/A</v>
      </c>
      <c r="SZ20" s="111" t="e">
        <f t="shared" si="872"/>
        <v>#N/A</v>
      </c>
      <c r="TA20" s="111" t="e">
        <f t="shared" si="873"/>
        <v>#N/A</v>
      </c>
      <c r="TB20" s="111" t="e">
        <f t="shared" si="874"/>
        <v>#N/A</v>
      </c>
      <c r="TC20" s="111" t="e">
        <f t="shared" si="875"/>
        <v>#N/A</v>
      </c>
      <c r="TD20" s="111" t="e">
        <f t="shared" si="876"/>
        <v>#N/A</v>
      </c>
      <c r="TE20" s="111" t="e">
        <f t="shared" si="877"/>
        <v>#N/A</v>
      </c>
      <c r="TF20" s="111" t="e">
        <f t="shared" si="878"/>
        <v>#N/A</v>
      </c>
      <c r="TG20" s="111" t="e">
        <f t="shared" si="879"/>
        <v>#N/A</v>
      </c>
      <c r="TH20" s="111" t="e">
        <f t="shared" si="880"/>
        <v>#N/A</v>
      </c>
      <c r="TI20" s="111" t="e">
        <f t="shared" si="881"/>
        <v>#N/A</v>
      </c>
      <c r="TJ20" s="111" t="e">
        <f t="shared" si="882"/>
        <v>#N/A</v>
      </c>
      <c r="TK20" s="111" t="e">
        <f t="shared" si="883"/>
        <v>#N/A</v>
      </c>
      <c r="TL20" s="111" t="e">
        <f t="shared" si="884"/>
        <v>#N/A</v>
      </c>
      <c r="TM20" s="111" t="e">
        <f t="shared" si="885"/>
        <v>#N/A</v>
      </c>
      <c r="TN20" s="111" t="e">
        <f t="shared" si="886"/>
        <v>#N/A</v>
      </c>
      <c r="TO20" s="111" t="e">
        <f t="shared" si="887"/>
        <v>#N/A</v>
      </c>
      <c r="TP20" s="111" t="e">
        <f t="shared" si="888"/>
        <v>#N/A</v>
      </c>
      <c r="TQ20" s="111" t="e">
        <f t="shared" si="889"/>
        <v>#N/A</v>
      </c>
      <c r="TR20" s="111" t="e">
        <f t="shared" si="890"/>
        <v>#N/A</v>
      </c>
      <c r="TS20" s="111" t="e">
        <f t="shared" si="891"/>
        <v>#N/A</v>
      </c>
      <c r="TT20" s="111" t="e">
        <f t="shared" si="892"/>
        <v>#N/A</v>
      </c>
      <c r="TU20" s="111" t="e">
        <f t="shared" si="893"/>
        <v>#N/A</v>
      </c>
      <c r="TV20" s="111" t="e">
        <f t="shared" si="894"/>
        <v>#N/A</v>
      </c>
      <c r="TW20" s="111" t="e">
        <f t="shared" si="895"/>
        <v>#N/A</v>
      </c>
      <c r="TX20" s="111" t="e">
        <f t="shared" si="896"/>
        <v>#N/A</v>
      </c>
      <c r="TY20" s="111" t="e">
        <f t="shared" si="897"/>
        <v>#N/A</v>
      </c>
      <c r="TZ20" s="111" t="e">
        <f t="shared" si="898"/>
        <v>#N/A</v>
      </c>
      <c r="UA20" s="111" t="e">
        <f t="shared" si="899"/>
        <v>#N/A</v>
      </c>
      <c r="UB20" s="111" t="e">
        <f t="shared" si="900"/>
        <v>#N/A</v>
      </c>
      <c r="UC20" s="112">
        <f t="shared" si="901"/>
        <v>89.884109241706184</v>
      </c>
      <c r="UD20" s="112">
        <f t="shared" si="902"/>
        <v>183.43137865323854</v>
      </c>
      <c r="UE20" s="112">
        <f t="shared" si="903"/>
        <v>254.61696881911536</v>
      </c>
      <c r="UF20" s="112">
        <f t="shared" si="904"/>
        <v>330.12180754344394</v>
      </c>
      <c r="UG20" s="112">
        <f t="shared" si="905"/>
        <v>410.87535337677718</v>
      </c>
      <c r="UH20" s="112">
        <f t="shared" si="906"/>
        <v>493.97988260268562</v>
      </c>
      <c r="UI20" s="112">
        <f t="shared" si="907"/>
        <v>581.18496425750391</v>
      </c>
      <c r="UJ20" s="112">
        <f t="shared" si="908"/>
        <v>665.05492993680889</v>
      </c>
      <c r="UK20" s="112">
        <f t="shared" si="909"/>
        <v>749.19826577804099</v>
      </c>
      <c r="UL20" s="112">
        <f t="shared" si="910"/>
        <v>836.23932533570303</v>
      </c>
      <c r="UM20" s="112">
        <f t="shared" si="911"/>
        <v>917.21156729857819</v>
      </c>
      <c r="UN20" s="112">
        <f t="shared" si="912"/>
        <v>990.09205246840429</v>
      </c>
      <c r="UO20" s="112">
        <f t="shared" si="913"/>
        <v>1075.0554987954188</v>
      </c>
      <c r="UP20" s="112">
        <f t="shared" si="914"/>
        <v>1138.8054205568721</v>
      </c>
      <c r="UQ20" s="112">
        <f t="shared" si="915"/>
        <v>1225.518435920221</v>
      </c>
      <c r="UR20" s="112">
        <f t="shared" si="916"/>
        <v>1315.4025451619273</v>
      </c>
      <c r="US20" s="112">
        <f t="shared" si="917"/>
        <v>1412.0115603870456</v>
      </c>
      <c r="UT20" s="112">
        <f t="shared" si="918"/>
        <v>1505.9962220576617</v>
      </c>
      <c r="UU20" s="112">
        <f t="shared" si="919"/>
        <v>1593.4746738744075</v>
      </c>
      <c r="UV20" s="112">
        <f t="shared" si="920"/>
        <v>1680.2970373025273</v>
      </c>
      <c r="UW20" s="112">
        <f t="shared" si="921"/>
        <v>1773.734958649289</v>
      </c>
      <c r="UX20" s="112">
        <f t="shared" si="922"/>
        <v>1872.8589793641386</v>
      </c>
      <c r="UY20" s="112">
        <f t="shared" si="923"/>
        <v>1977.0676850908367</v>
      </c>
      <c r="UZ20" s="112">
        <f t="shared" si="924"/>
        <v>2088.8214072867295</v>
      </c>
      <c r="VA20" s="112">
        <f t="shared" si="925"/>
        <v>2198.3881681872031</v>
      </c>
      <c r="VB20" s="112">
        <f t="shared" si="926"/>
        <v>2312.1101555489727</v>
      </c>
      <c r="VC20" s="112">
        <f t="shared" si="927"/>
        <v>2430.9168279225901</v>
      </c>
      <c r="VD20" s="112">
        <f t="shared" si="928"/>
        <v>2556.0656880529223</v>
      </c>
      <c r="VE20" s="112">
        <f t="shared" si="929"/>
        <v>2670.4437638033173</v>
      </c>
      <c r="VF20" s="112">
        <f t="shared" si="930"/>
        <v>2774.1057292061605</v>
      </c>
      <c r="VG20" s="112">
        <f t="shared" si="931"/>
        <v>2774.1057292061605</v>
      </c>
      <c r="VH20" s="111" t="e">
        <f t="shared" si="932"/>
        <v>#N/A</v>
      </c>
      <c r="VI20" s="111" t="e">
        <f t="shared" si="933"/>
        <v>#N/A</v>
      </c>
      <c r="VJ20" s="111" t="e">
        <f t="shared" si="934"/>
        <v>#N/A</v>
      </c>
      <c r="VK20" s="111" t="e">
        <f t="shared" si="935"/>
        <v>#N/A</v>
      </c>
      <c r="VL20" s="111" t="e">
        <f t="shared" si="936"/>
        <v>#N/A</v>
      </c>
      <c r="VM20" s="111" t="e">
        <f t="shared" si="937"/>
        <v>#N/A</v>
      </c>
      <c r="VN20" s="111" t="e">
        <f t="shared" si="938"/>
        <v>#N/A</v>
      </c>
      <c r="VO20" s="111" t="e">
        <f t="shared" si="939"/>
        <v>#N/A</v>
      </c>
      <c r="VP20" s="111" t="e">
        <f t="shared" si="940"/>
        <v>#N/A</v>
      </c>
      <c r="VQ20" s="111" t="e">
        <f t="shared" si="941"/>
        <v>#N/A</v>
      </c>
      <c r="VR20" s="111" t="e">
        <f t="shared" si="942"/>
        <v>#N/A</v>
      </c>
      <c r="VS20" s="111" t="e">
        <f t="shared" si="943"/>
        <v>#N/A</v>
      </c>
      <c r="VT20" s="111" t="e">
        <f t="shared" si="944"/>
        <v>#N/A</v>
      </c>
      <c r="VU20" s="111" t="e">
        <f t="shared" si="945"/>
        <v>#N/A</v>
      </c>
      <c r="VV20" s="111" t="e">
        <f t="shared" si="946"/>
        <v>#N/A</v>
      </c>
      <c r="VW20" s="111" t="e">
        <f t="shared" si="947"/>
        <v>#N/A</v>
      </c>
      <c r="VX20" s="111" t="e">
        <f t="shared" si="948"/>
        <v>#N/A</v>
      </c>
      <c r="VY20" s="111" t="e">
        <f t="shared" si="949"/>
        <v>#N/A</v>
      </c>
      <c r="VZ20" s="111" t="e">
        <f t="shared" si="950"/>
        <v>#N/A</v>
      </c>
      <c r="WA20" s="111" t="e">
        <f t="shared" si="951"/>
        <v>#N/A</v>
      </c>
      <c r="WB20" s="111" t="e">
        <f t="shared" si="952"/>
        <v>#N/A</v>
      </c>
      <c r="WC20" s="111" t="e">
        <f t="shared" si="953"/>
        <v>#N/A</v>
      </c>
      <c r="WD20" s="111" t="e">
        <f t="shared" si="954"/>
        <v>#N/A</v>
      </c>
      <c r="WE20" s="111" t="e">
        <f t="shared" si="955"/>
        <v>#N/A</v>
      </c>
      <c r="WF20" s="111" t="e">
        <f t="shared" si="956"/>
        <v>#N/A</v>
      </c>
      <c r="WG20" s="111" t="e">
        <f t="shared" si="957"/>
        <v>#N/A</v>
      </c>
      <c r="WH20" s="111" t="e">
        <f t="shared" si="958"/>
        <v>#N/A</v>
      </c>
      <c r="WI20" s="111" t="e">
        <f t="shared" si="959"/>
        <v>#N/A</v>
      </c>
      <c r="WJ20" s="111" t="e">
        <f t="shared" si="960"/>
        <v>#N/A</v>
      </c>
      <c r="WK20" s="111" t="e">
        <f t="shared" si="961"/>
        <v>#N/A</v>
      </c>
      <c r="WL20" s="111" t="e">
        <f t="shared" si="962"/>
        <v>#N/A</v>
      </c>
      <c r="WM20" s="111" t="e">
        <f t="shared" si="963"/>
        <v>#N/A</v>
      </c>
      <c r="WN20" s="111" t="e">
        <f t="shared" si="964"/>
        <v>#N/A</v>
      </c>
      <c r="WO20" s="111" t="e">
        <f t="shared" si="965"/>
        <v>#N/A</v>
      </c>
      <c r="WP20" s="111" t="e">
        <f t="shared" si="966"/>
        <v>#N/A</v>
      </c>
      <c r="WQ20" s="111" t="e">
        <f t="shared" si="967"/>
        <v>#N/A</v>
      </c>
      <c r="WR20" s="111" t="e">
        <f t="shared" si="968"/>
        <v>#N/A</v>
      </c>
      <c r="WS20" s="111" t="e">
        <f t="shared" si="969"/>
        <v>#N/A</v>
      </c>
      <c r="WT20" s="111" t="e">
        <f t="shared" si="970"/>
        <v>#N/A</v>
      </c>
      <c r="WU20" s="111" t="e">
        <f t="shared" si="971"/>
        <v>#N/A</v>
      </c>
      <c r="WV20" s="111" t="e">
        <f t="shared" si="972"/>
        <v>#N/A</v>
      </c>
      <c r="WW20" s="111" t="e">
        <f t="shared" si="973"/>
        <v>#N/A</v>
      </c>
      <c r="WX20" s="111" t="e">
        <f t="shared" si="974"/>
        <v>#N/A</v>
      </c>
      <c r="WY20" s="111" t="e">
        <f t="shared" si="975"/>
        <v>#N/A</v>
      </c>
      <c r="WZ20" s="111" t="e">
        <f t="shared" si="976"/>
        <v>#N/A</v>
      </c>
      <c r="XA20" s="111" t="e">
        <f t="shared" si="977"/>
        <v>#N/A</v>
      </c>
      <c r="XB20" s="111" t="e">
        <f t="shared" si="978"/>
        <v>#N/A</v>
      </c>
      <c r="XC20" s="111" t="e">
        <f t="shared" si="979"/>
        <v>#N/A</v>
      </c>
      <c r="XD20" s="111" t="e">
        <f t="shared" si="980"/>
        <v>#N/A</v>
      </c>
      <c r="XE20" s="111" t="e">
        <f t="shared" si="981"/>
        <v>#N/A</v>
      </c>
      <c r="XF20" s="111" t="e">
        <f t="shared" si="982"/>
        <v>#N/A</v>
      </c>
      <c r="XG20" s="111" t="e">
        <f t="shared" si="983"/>
        <v>#N/A</v>
      </c>
      <c r="XH20" s="111" t="e">
        <f t="shared" si="984"/>
        <v>#N/A</v>
      </c>
      <c r="XI20" s="111" t="e">
        <f t="shared" si="985"/>
        <v>#N/A</v>
      </c>
      <c r="XJ20" s="111" t="e">
        <f t="shared" si="986"/>
        <v>#N/A</v>
      </c>
      <c r="XK20" s="111" t="e">
        <f t="shared" si="987"/>
        <v>#N/A</v>
      </c>
      <c r="XL20" s="111" t="e">
        <f t="shared" si="988"/>
        <v>#N/A</v>
      </c>
      <c r="XM20" s="111" t="e">
        <f t="shared" si="989"/>
        <v>#N/A</v>
      </c>
      <c r="XN20" s="111" t="e">
        <f t="shared" si="990"/>
        <v>#N/A</v>
      </c>
      <c r="XO20" s="111" t="e">
        <f t="shared" si="991"/>
        <v>#N/A</v>
      </c>
      <c r="XP20" s="111" t="e">
        <f t="shared" si="992"/>
        <v>#N/A</v>
      </c>
      <c r="XQ20" s="111" t="e">
        <f t="shared" si="993"/>
        <v>#N/A</v>
      </c>
      <c r="XR20" s="111" t="e">
        <f t="shared" si="994"/>
        <v>#N/A</v>
      </c>
      <c r="XS20" s="111" t="e">
        <f t="shared" si="995"/>
        <v>#N/A</v>
      </c>
      <c r="XT20" s="111" t="e">
        <f t="shared" si="996"/>
        <v>#N/A</v>
      </c>
      <c r="XU20" s="111" t="e">
        <f t="shared" si="997"/>
        <v>#N/A</v>
      </c>
      <c r="XV20" s="111" t="e">
        <f t="shared" si="998"/>
        <v>#N/A</v>
      </c>
      <c r="XW20" s="111" t="e">
        <f t="shared" si="999"/>
        <v>#N/A</v>
      </c>
      <c r="XX20" s="111" t="e">
        <f t="shared" si="1000"/>
        <v>#N/A</v>
      </c>
      <c r="XY20" s="111" t="e">
        <f t="shared" si="1001"/>
        <v>#N/A</v>
      </c>
      <c r="XZ20" s="111" t="e">
        <f t="shared" si="1002"/>
        <v>#N/A</v>
      </c>
      <c r="YA20" s="111" t="e">
        <f t="shared" si="1003"/>
        <v>#N/A</v>
      </c>
      <c r="YB20" s="111" t="e">
        <f t="shared" si="1004"/>
        <v>#N/A</v>
      </c>
      <c r="YC20" s="111" t="e">
        <f t="shared" si="1005"/>
        <v>#N/A</v>
      </c>
      <c r="YD20" s="111" t="e">
        <f t="shared" si="1006"/>
        <v>#N/A</v>
      </c>
      <c r="YE20" s="111" t="e">
        <f t="shared" si="1007"/>
        <v>#N/A</v>
      </c>
      <c r="YF20" s="111" t="e">
        <f t="shared" si="1008"/>
        <v>#N/A</v>
      </c>
      <c r="YG20" s="111" t="e">
        <f t="shared" si="1009"/>
        <v>#N/A</v>
      </c>
      <c r="YH20" s="111" t="e">
        <f t="shared" si="1010"/>
        <v>#N/A</v>
      </c>
      <c r="YI20" s="111" t="e">
        <f t="shared" si="1011"/>
        <v>#N/A</v>
      </c>
      <c r="YJ20" s="111" t="e">
        <f t="shared" si="1012"/>
        <v>#N/A</v>
      </c>
      <c r="YK20" s="111" t="e">
        <f t="shared" si="1013"/>
        <v>#N/A</v>
      </c>
      <c r="YL20" s="111" t="e">
        <f t="shared" si="1014"/>
        <v>#N/A</v>
      </c>
      <c r="YM20" s="111" t="e">
        <f t="shared" si="1015"/>
        <v>#N/A</v>
      </c>
      <c r="YN20" s="111" t="e">
        <f t="shared" si="1016"/>
        <v>#N/A</v>
      </c>
      <c r="YO20" s="111" t="e">
        <f t="shared" si="1017"/>
        <v>#N/A</v>
      </c>
      <c r="YP20" s="111" t="e">
        <f t="shared" si="1018"/>
        <v>#N/A</v>
      </c>
      <c r="YQ20" s="111" t="e">
        <f t="shared" si="1019"/>
        <v>#N/A</v>
      </c>
      <c r="YR20" s="111" t="e">
        <f t="shared" si="1020"/>
        <v>#N/A</v>
      </c>
      <c r="YS20" s="111" t="e">
        <f t="shared" si="1021"/>
        <v>#N/A</v>
      </c>
      <c r="YT20" s="111" t="e">
        <f t="shared" si="1022"/>
        <v>#N/A</v>
      </c>
      <c r="YU20" s="111" t="e">
        <f t="shared" si="1023"/>
        <v>#N/A</v>
      </c>
      <c r="YV20" s="111" t="e">
        <f t="shared" si="1024"/>
        <v>#N/A</v>
      </c>
      <c r="YW20" s="111" t="e">
        <f t="shared" si="1025"/>
        <v>#N/A</v>
      </c>
      <c r="YX20" s="111" t="e">
        <f t="shared" si="1026"/>
        <v>#N/A</v>
      </c>
      <c r="YY20" s="111" t="e">
        <f t="shared" si="1027"/>
        <v>#N/A</v>
      </c>
      <c r="YZ20" s="111" t="e">
        <f t="shared" si="1028"/>
        <v>#N/A</v>
      </c>
      <c r="ZA20" s="111" t="e">
        <f t="shared" si="1029"/>
        <v>#N/A</v>
      </c>
      <c r="ZB20" s="111" t="e">
        <f t="shared" si="1030"/>
        <v>#N/A</v>
      </c>
      <c r="ZC20" s="111" t="e">
        <f t="shared" si="1031"/>
        <v>#N/A</v>
      </c>
      <c r="ZD20" s="111" t="e">
        <f t="shared" si="1032"/>
        <v>#N/A</v>
      </c>
      <c r="ZE20" s="111" t="e">
        <f t="shared" si="1033"/>
        <v>#N/A</v>
      </c>
      <c r="ZF20" s="111" t="e">
        <f t="shared" si="1034"/>
        <v>#N/A</v>
      </c>
      <c r="ZG20" s="111" t="e">
        <f t="shared" si="1035"/>
        <v>#N/A</v>
      </c>
      <c r="ZH20" s="111" t="e">
        <f t="shared" si="1036"/>
        <v>#N/A</v>
      </c>
      <c r="ZI20" s="111" t="e">
        <f t="shared" si="1037"/>
        <v>#N/A</v>
      </c>
      <c r="ZJ20" s="111" t="e">
        <f t="shared" si="1038"/>
        <v>#N/A</v>
      </c>
      <c r="ZK20" s="111" t="e">
        <f t="shared" si="1039"/>
        <v>#N/A</v>
      </c>
      <c r="ZL20" s="111" t="e">
        <f t="shared" si="1040"/>
        <v>#N/A</v>
      </c>
      <c r="ZM20" s="111" t="e">
        <f t="shared" si="1041"/>
        <v>#N/A</v>
      </c>
      <c r="ZN20" s="111" t="e">
        <f t="shared" si="1042"/>
        <v>#N/A</v>
      </c>
      <c r="ZO20" s="111" t="e">
        <f t="shared" si="1043"/>
        <v>#N/A</v>
      </c>
      <c r="ZP20" s="111" t="e">
        <f t="shared" si="1044"/>
        <v>#N/A</v>
      </c>
      <c r="ZQ20" s="111" t="e">
        <f t="shared" si="1045"/>
        <v>#N/A</v>
      </c>
      <c r="ZR20" s="111" t="e">
        <f t="shared" si="1046"/>
        <v>#N/A</v>
      </c>
      <c r="ZS20" s="111" t="e">
        <f t="shared" si="1047"/>
        <v>#N/A</v>
      </c>
      <c r="ZT20" s="111" t="e">
        <f t="shared" si="1048"/>
        <v>#N/A</v>
      </c>
      <c r="ZU20" s="111" t="e">
        <f t="shared" si="1049"/>
        <v>#N/A</v>
      </c>
      <c r="ZV20" s="111" t="e">
        <f t="shared" si="1050"/>
        <v>#N/A</v>
      </c>
      <c r="ZW20" s="111" t="e">
        <f t="shared" si="1051"/>
        <v>#N/A</v>
      </c>
      <c r="ZX20" s="111" t="e">
        <f t="shared" si="1052"/>
        <v>#N/A</v>
      </c>
      <c r="ZY20" s="111" t="e">
        <f t="shared" si="1053"/>
        <v>#N/A</v>
      </c>
      <c r="ZZ20" s="111" t="e">
        <f t="shared" si="1054"/>
        <v>#N/A</v>
      </c>
      <c r="AAA20" s="111" t="e">
        <f t="shared" si="1055"/>
        <v>#N/A</v>
      </c>
      <c r="AAB20" s="111" t="e">
        <f t="shared" si="1056"/>
        <v>#N/A</v>
      </c>
      <c r="AAC20" s="111" t="e">
        <f t="shared" si="1057"/>
        <v>#N/A</v>
      </c>
      <c r="AAD20" s="111" t="e">
        <f t="shared" si="1058"/>
        <v>#N/A</v>
      </c>
      <c r="AAE20" s="111" t="e">
        <f t="shared" si="1059"/>
        <v>#N/A</v>
      </c>
      <c r="AAF20" s="111" t="e">
        <f t="shared" si="1060"/>
        <v>#N/A</v>
      </c>
      <c r="AAG20" s="111" t="e">
        <f t="shared" si="1061"/>
        <v>#N/A</v>
      </c>
      <c r="AAH20" s="111" t="e">
        <f t="shared" si="1062"/>
        <v>#N/A</v>
      </c>
      <c r="AAI20" s="111" t="e">
        <f t="shared" si="1063"/>
        <v>#N/A</v>
      </c>
      <c r="AAJ20" s="111" t="e">
        <f t="shared" si="1064"/>
        <v>#N/A</v>
      </c>
      <c r="AAK20" s="111" t="e">
        <f t="shared" si="1065"/>
        <v>#N/A</v>
      </c>
      <c r="AAL20" s="111" t="e">
        <f t="shared" si="1066"/>
        <v>#N/A</v>
      </c>
      <c r="AAM20" s="111" t="e">
        <f t="shared" si="1067"/>
        <v>#N/A</v>
      </c>
      <c r="AAN20" s="111" t="e">
        <f t="shared" si="1068"/>
        <v>#N/A</v>
      </c>
      <c r="AAO20" s="111" t="e">
        <f t="shared" si="1069"/>
        <v>#N/A</v>
      </c>
      <c r="AAP20" s="111" t="e">
        <f t="shared" si="1070"/>
        <v>#N/A</v>
      </c>
      <c r="AAQ20" s="111" t="e">
        <f t="shared" si="1071"/>
        <v>#N/A</v>
      </c>
      <c r="AAR20" s="111" t="e">
        <f t="shared" si="1072"/>
        <v>#N/A</v>
      </c>
      <c r="AAS20" s="111" t="e">
        <f t="shared" si="1073"/>
        <v>#N/A</v>
      </c>
      <c r="AAT20" s="111" t="e">
        <f t="shared" si="1074"/>
        <v>#N/A</v>
      </c>
      <c r="AAU20" s="111" t="e">
        <f t="shared" si="1075"/>
        <v>#N/A</v>
      </c>
      <c r="AAV20" s="111" t="e">
        <f t="shared" si="1076"/>
        <v>#N/A</v>
      </c>
      <c r="AAW20" s="111" t="e">
        <f t="shared" si="1077"/>
        <v>#N/A</v>
      </c>
      <c r="AAX20" s="111" t="e">
        <f t="shared" si="1078"/>
        <v>#N/A</v>
      </c>
      <c r="AAY20" s="111" t="e">
        <f t="shared" si="1079"/>
        <v>#N/A</v>
      </c>
      <c r="AAZ20" s="111" t="e">
        <f t="shared" si="1080"/>
        <v>#N/A</v>
      </c>
      <c r="ABA20" s="111" t="e">
        <f t="shared" si="1081"/>
        <v>#N/A</v>
      </c>
      <c r="ABB20" s="111" t="e">
        <f t="shared" si="1082"/>
        <v>#N/A</v>
      </c>
      <c r="ABC20" s="111" t="e">
        <f t="shared" si="1083"/>
        <v>#N/A</v>
      </c>
      <c r="ABD20" s="111" t="e">
        <f t="shared" si="1084"/>
        <v>#N/A</v>
      </c>
      <c r="ABE20" s="111" t="e">
        <f t="shared" si="1085"/>
        <v>#N/A</v>
      </c>
      <c r="ABF20" s="111" t="e">
        <f t="shared" si="1086"/>
        <v>#N/A</v>
      </c>
    </row>
    <row r="21" spans="1:734" ht="45" hidden="1" customHeight="1">
      <c r="A21" s="92">
        <v>18</v>
      </c>
      <c r="B21" s="59" t="s">
        <v>21</v>
      </c>
      <c r="C21" s="100" t="s">
        <v>27</v>
      </c>
      <c r="D21" s="101" t="s">
        <v>114</v>
      </c>
      <c r="E21" s="59">
        <v>3128032033</v>
      </c>
      <c r="F21" s="46" t="s">
        <v>21</v>
      </c>
      <c r="G21" s="47">
        <v>0.9</v>
      </c>
      <c r="H21" s="48">
        <v>1970.6</v>
      </c>
      <c r="I21" s="48">
        <v>21.5</v>
      </c>
      <c r="J21" s="49">
        <v>0.4</v>
      </c>
      <c r="K21" s="50">
        <v>30</v>
      </c>
      <c r="L21" s="49">
        <v>31.53</v>
      </c>
      <c r="M21" s="49">
        <v>70.22</v>
      </c>
      <c r="N21" s="49">
        <v>0</v>
      </c>
      <c r="O21" s="49">
        <f t="shared" si="550"/>
        <v>1.0509999999999999</v>
      </c>
      <c r="P21" s="49">
        <f t="shared" si="551"/>
        <v>2.3406666666666665</v>
      </c>
      <c r="Q21" s="49">
        <f t="shared" si="552"/>
        <v>0</v>
      </c>
      <c r="R21" s="51">
        <v>30</v>
      </c>
      <c r="S21" s="52">
        <f t="shared" si="553"/>
        <v>31.53</v>
      </c>
      <c r="T21" s="52">
        <f t="shared" si="554"/>
        <v>70.22</v>
      </c>
      <c r="U21" s="52">
        <f t="shared" si="555"/>
        <v>0</v>
      </c>
      <c r="V21" s="130">
        <f>$O21*($I21-(метеостанция!B$14))/($I21-$J21)</f>
        <v>1.0236042654028437</v>
      </c>
      <c r="W21" s="130">
        <f>$O21*($I21-(метеостанция!C$14))/($I21-$J21)</f>
        <v>1.0653204976303317</v>
      </c>
      <c r="X21" s="130">
        <f>$O21*($I21-(метеостанция!D$14))/($I21-$J21)</f>
        <v>0.81066469194312785</v>
      </c>
      <c r="Y21" s="130">
        <f>$O21*($I21-(метеостанция!E$14))/($I21-$J21)</f>
        <v>0.8598524881516586</v>
      </c>
      <c r="Z21" s="130">
        <f>$O21*($I21-(метеостанция!F$14))/($I21-$J21)</f>
        <v>0.91962499999999969</v>
      </c>
      <c r="AA21" s="130">
        <f>$O21*($I21-(метеостанция!G$14))/($I21-$J21)</f>
        <v>0.94639810426540272</v>
      </c>
      <c r="AB21" s="130">
        <f>$O21*($I21-(метеостанция!H$14))/($I21-$J21)</f>
        <v>0.99309537914691937</v>
      </c>
      <c r="AC21" s="130">
        <f>$O21*($I21-(метеостанция!I$14))/($I21-$J21)</f>
        <v>0.95511492890995253</v>
      </c>
      <c r="AD21" s="130">
        <f>$O21*($I21-(метеостанция!J$14))/($I21-$J21)</f>
        <v>0.95822808056872022</v>
      </c>
      <c r="AE21" s="130">
        <f>$O21*($I21-(метеостанция!K$14))/($I21-$J21)</f>
        <v>0.99122748815165851</v>
      </c>
      <c r="AF21" s="130">
        <f>$O21*($I21-(метеостанция!L$14))/($I21-$J21)</f>
        <v>0.92211552132701413</v>
      </c>
      <c r="AG21" s="130">
        <f>$O21*($I21-(метеостанция!M$14))/($I21-$J21)</f>
        <v>0.82996623222748789</v>
      </c>
      <c r="AH21" s="130">
        <f>$O21*($I21-(метеостанция!N$14))/($I21-$J21)</f>
        <v>0.96756753554502362</v>
      </c>
      <c r="AI21" s="130">
        <f>$O21*($I21-(метеостанция!O$14))/($I21-$J21)</f>
        <v>0.72598696682464436</v>
      </c>
      <c r="AJ21" s="130">
        <f>$O21*($I21-(метеостанция!P$14))/($I21-$J21)</f>
        <v>0.98749170616113724</v>
      </c>
      <c r="AK21" s="130">
        <f>$O21*($I21-(метеостанция!Q$14))/($I21-$J21)</f>
        <v>1.0236042654028437</v>
      </c>
      <c r="AL21" s="130">
        <f>$O21*($I21-(метеостанция!R$14))/($I21-$J21)</f>
        <v>1.1001877962085307</v>
      </c>
      <c r="AM21" s="130">
        <f>$O21*($I21-(метеостанция!S$14))/($I21-$J21)</f>
        <v>1.0703015402843601</v>
      </c>
      <c r="AN21" s="130">
        <f>$O21*($I21-(метеостанция!T$14))/($I21-$J21)</f>
        <v>0.99620853080568716</v>
      </c>
      <c r="AO21" s="130">
        <f>$O21*($I21-(метеостанция!U$14))/($I21-$J21)</f>
        <v>0.9887369668246444</v>
      </c>
      <c r="AP21" s="130">
        <f>$O21*($I21-(метеостанция!V$14))/($I21-$J21)</f>
        <v>1.0640752369668245</v>
      </c>
      <c r="AQ21" s="130">
        <f>$O21*($I21-(метеостанция!W$14))/($I21-$J21)</f>
        <v>1.1288287914691943</v>
      </c>
      <c r="AR21" s="130">
        <f>$O21*($I21-(метеостанция!X$14))/($I21-$J21)</f>
        <v>1.1867334123222748</v>
      </c>
      <c r="AS21" s="130">
        <f>$O21*($I21-(метеостанция!Y$14))/($I21-$J21)</f>
        <v>1.2726563981042653</v>
      </c>
      <c r="AT21" s="130">
        <f>$O21*($I21-(метеостанция!Z$14))/($I21-$J21)</f>
        <v>1.2477511848341232</v>
      </c>
      <c r="AU21" s="130">
        <f>$O21*($I21-(метеостанция!AA$14))/($I21-$J21)</f>
        <v>1.2950710900473932</v>
      </c>
      <c r="AV21" s="130">
        <f>$O21*($I21-(метеостанция!AB$14))/($I21-$J21)</f>
        <v>1.3529757109004739</v>
      </c>
      <c r="AW21" s="130">
        <f>$O21*($I21-(метеостанция!AC$14))/($I21-$J21)</f>
        <v>1.425200829383886</v>
      </c>
      <c r="AX21" s="130">
        <f>$O21*($I21-(метеостанция!AD$14))/($I21-$J21)</f>
        <v>1.3025426540284357</v>
      </c>
      <c r="AY21" s="130">
        <f>$O21*($I21-(метеостанция!AE$14))/($I21-$J21)</f>
        <v>1.180507109004739</v>
      </c>
      <c r="AZ21" s="130"/>
      <c r="BA21" s="130">
        <f t="shared" si="556"/>
        <v>1.0236042654028437</v>
      </c>
      <c r="BB21" s="130">
        <f t="shared" si="1103"/>
        <v>2.0889247630331753</v>
      </c>
      <c r="BC21" s="130">
        <f t="shared" si="1104"/>
        <v>2.899589454976303</v>
      </c>
      <c r="BD21" s="130">
        <f t="shared" si="1105"/>
        <v>3.7594419431279618</v>
      </c>
      <c r="BE21" s="130">
        <f t="shared" si="1106"/>
        <v>4.6790669431279612</v>
      </c>
      <c r="BF21" s="130">
        <f t="shared" si="1107"/>
        <v>5.6254650473933641</v>
      </c>
      <c r="BG21" s="130">
        <f t="shared" si="1108"/>
        <v>6.6185604265402835</v>
      </c>
      <c r="BH21" s="130">
        <f t="shared" si="1109"/>
        <v>7.5736753554502361</v>
      </c>
      <c r="BI21" s="130">
        <f t="shared" si="1110"/>
        <v>8.5319034360189558</v>
      </c>
      <c r="BJ21" s="130">
        <f t="shared" si="1111"/>
        <v>9.5231309241706139</v>
      </c>
      <c r="BK21" s="130">
        <f t="shared" si="1112"/>
        <v>10.445246445497627</v>
      </c>
      <c r="BL21" s="130">
        <f t="shared" si="1113"/>
        <v>11.275212677725115</v>
      </c>
      <c r="BM21" s="130">
        <f t="shared" si="1114"/>
        <v>12.242780213270139</v>
      </c>
      <c r="BN21" s="130">
        <f t="shared" si="1115"/>
        <v>12.968767180094783</v>
      </c>
      <c r="BO21" s="130">
        <f t="shared" si="1116"/>
        <v>13.95625888625592</v>
      </c>
      <c r="BP21" s="130">
        <f t="shared" si="1117"/>
        <v>14.979863151658764</v>
      </c>
      <c r="BQ21" s="130">
        <f t="shared" si="1118"/>
        <v>16.080050947867296</v>
      </c>
      <c r="BR21" s="130">
        <f t="shared" si="1119"/>
        <v>17.150352488151654</v>
      </c>
      <c r="BS21" s="130">
        <f t="shared" si="1120"/>
        <v>18.146561018957343</v>
      </c>
      <c r="BT21" s="130">
        <f t="shared" si="1121"/>
        <v>19.135297985781985</v>
      </c>
      <c r="BU21" s="130">
        <f t="shared" si="1122"/>
        <v>20.199373222748811</v>
      </c>
      <c r="BV21" s="130">
        <f t="shared" si="1123"/>
        <v>21.328202014218004</v>
      </c>
      <c r="BW21" s="130">
        <f t="shared" si="1124"/>
        <v>22.51493542654028</v>
      </c>
      <c r="BX21" s="130">
        <f t="shared" si="1125"/>
        <v>23.787591824644544</v>
      </c>
      <c r="BY21" s="130">
        <f t="shared" si="1126"/>
        <v>25.035343009478666</v>
      </c>
      <c r="BZ21" s="130">
        <f t="shared" si="1127"/>
        <v>26.33041409952606</v>
      </c>
      <c r="CA21" s="130">
        <f t="shared" si="1128"/>
        <v>27.683389810426533</v>
      </c>
      <c r="CB21" s="130">
        <f t="shared" si="1129"/>
        <v>29.108590639810419</v>
      </c>
      <c r="CC21" s="130">
        <f t="shared" si="1130"/>
        <v>30.411133293838855</v>
      </c>
      <c r="CD21" s="130">
        <f t="shared" si="1131"/>
        <v>31.591640402843595</v>
      </c>
      <c r="CE21" s="130">
        <f t="shared" si="1132"/>
        <v>31.591640402843595</v>
      </c>
      <c r="CF21" s="130">
        <f t="shared" si="587"/>
        <v>2017.1145654028437</v>
      </c>
      <c r="CG21" s="130">
        <f t="shared" si="588"/>
        <v>2099.3205726303313</v>
      </c>
      <c r="CH21" s="130">
        <f t="shared" si="589"/>
        <v>1597.4958419431277</v>
      </c>
      <c r="CI21" s="130">
        <f t="shared" si="590"/>
        <v>1694.4253131516584</v>
      </c>
      <c r="CJ21" s="130">
        <f t="shared" si="591"/>
        <v>1812.2130249999993</v>
      </c>
      <c r="CK21" s="130">
        <f t="shared" si="592"/>
        <v>1864.9721042654025</v>
      </c>
      <c r="CL21" s="130">
        <f t="shared" si="593"/>
        <v>1956.9937541469192</v>
      </c>
      <c r="CM21" s="130">
        <f t="shared" si="594"/>
        <v>1882.1494789099524</v>
      </c>
      <c r="CN21" s="130">
        <f t="shared" si="595"/>
        <v>1888.28425556872</v>
      </c>
      <c r="CO21" s="130">
        <f t="shared" si="596"/>
        <v>1953.3128881516582</v>
      </c>
      <c r="CP21" s="130">
        <f t="shared" si="597"/>
        <v>1817.1208463270139</v>
      </c>
      <c r="CQ21" s="130">
        <f t="shared" si="598"/>
        <v>1635.5314572274876</v>
      </c>
      <c r="CR21" s="130">
        <f t="shared" si="599"/>
        <v>1906.6885855450234</v>
      </c>
      <c r="CS21" s="130">
        <f t="shared" si="600"/>
        <v>1430.6299168246442</v>
      </c>
      <c r="CT21" s="130">
        <f t="shared" si="601"/>
        <v>1945.9511561611369</v>
      </c>
      <c r="CU21" s="130">
        <f t="shared" si="602"/>
        <v>2017.1145654028437</v>
      </c>
      <c r="CV21" s="130">
        <f t="shared" si="603"/>
        <v>2168.0300712085304</v>
      </c>
      <c r="CW21" s="130">
        <f t="shared" si="604"/>
        <v>2109.1362152843599</v>
      </c>
      <c r="CX21" s="130">
        <f t="shared" si="605"/>
        <v>1963.128530805687</v>
      </c>
      <c r="CY21" s="130">
        <f t="shared" si="606"/>
        <v>1948.4050668246441</v>
      </c>
      <c r="CZ21" s="130">
        <f t="shared" si="607"/>
        <v>2096.8666619668243</v>
      </c>
      <c r="DA21" s="130">
        <f t="shared" si="608"/>
        <v>2224.4700164691944</v>
      </c>
      <c r="DB21" s="130">
        <f t="shared" si="609"/>
        <v>2338.5768623222748</v>
      </c>
      <c r="DC21" s="130">
        <f t="shared" si="610"/>
        <v>2507.8966981042649</v>
      </c>
      <c r="DD21" s="130">
        <f t="shared" si="611"/>
        <v>2458.818484834123</v>
      </c>
      <c r="DE21" s="130">
        <f t="shared" si="612"/>
        <v>2552.0670900473929</v>
      </c>
      <c r="DF21" s="130">
        <f t="shared" si="613"/>
        <v>2666.1739359004737</v>
      </c>
      <c r="DG21" s="130">
        <f t="shared" si="614"/>
        <v>2808.5007543838856</v>
      </c>
      <c r="DH21" s="130">
        <f t="shared" si="615"/>
        <v>2566.7905540284355</v>
      </c>
      <c r="DI21" s="130">
        <f t="shared" si="616"/>
        <v>2326.3073090047387</v>
      </c>
      <c r="DJ21" s="130">
        <f t="shared" si="617"/>
        <v>0</v>
      </c>
      <c r="DK21" s="110">
        <f t="shared" si="618"/>
        <v>2017.1145654028437</v>
      </c>
      <c r="DL21" s="130">
        <f t="shared" si="619"/>
        <v>4116.4351380331755</v>
      </c>
      <c r="DM21" s="130">
        <f t="shared" si="620"/>
        <v>5713.9309799763032</v>
      </c>
      <c r="DN21" s="130">
        <f t="shared" si="621"/>
        <v>7408.3562931279612</v>
      </c>
      <c r="DO21" s="130">
        <f t="shared" si="622"/>
        <v>9220.5693181279603</v>
      </c>
      <c r="DP21" s="130">
        <f t="shared" si="623"/>
        <v>11085.541422393362</v>
      </c>
      <c r="DQ21" s="130">
        <f t="shared" si="624"/>
        <v>13042.535176540281</v>
      </c>
      <c r="DR21" s="130">
        <f t="shared" si="625"/>
        <v>14924.684655450234</v>
      </c>
      <c r="DS21" s="130">
        <f t="shared" si="626"/>
        <v>16812.968911018954</v>
      </c>
      <c r="DT21" s="130">
        <f t="shared" si="627"/>
        <v>18766.281799170611</v>
      </c>
      <c r="DU21" s="130">
        <f t="shared" si="628"/>
        <v>20583.402645497623</v>
      </c>
      <c r="DV21" s="130">
        <f t="shared" si="629"/>
        <v>22218.93410272511</v>
      </c>
      <c r="DW21" s="130">
        <f t="shared" si="630"/>
        <v>24125.622688270134</v>
      </c>
      <c r="DX21" s="130">
        <f t="shared" si="631"/>
        <v>25556.252605094778</v>
      </c>
      <c r="DY21" s="130">
        <f t="shared" si="632"/>
        <v>27502.203761255914</v>
      </c>
      <c r="DZ21" s="130">
        <f t="shared" si="633"/>
        <v>29519.318326658758</v>
      </c>
      <c r="EA21" s="130">
        <f t="shared" si="634"/>
        <v>31687.348397867288</v>
      </c>
      <c r="EB21" s="130">
        <f t="shared" si="635"/>
        <v>33796.484613151646</v>
      </c>
      <c r="EC21" s="130">
        <f t="shared" si="636"/>
        <v>35759.613143957336</v>
      </c>
      <c r="ED21" s="130">
        <f t="shared" si="637"/>
        <v>37708.018210781978</v>
      </c>
      <c r="EE21" s="130">
        <f t="shared" si="638"/>
        <v>39804.8848727488</v>
      </c>
      <c r="EF21" s="130">
        <f t="shared" si="639"/>
        <v>42029.354889217997</v>
      </c>
      <c r="EG21" s="130">
        <f t="shared" si="640"/>
        <v>44367.931751540273</v>
      </c>
      <c r="EH21" s="130">
        <f t="shared" si="641"/>
        <v>46875.828449644541</v>
      </c>
      <c r="EI21" s="130">
        <f t="shared" si="642"/>
        <v>49334.646934478667</v>
      </c>
      <c r="EJ21" s="130">
        <f t="shared" si="643"/>
        <v>51886.71402452606</v>
      </c>
      <c r="EK21" s="130">
        <f t="shared" si="644"/>
        <v>54552.887960426531</v>
      </c>
      <c r="EL21" s="130">
        <f t="shared" si="645"/>
        <v>57361.388714810419</v>
      </c>
      <c r="EM21" s="130">
        <f t="shared" si="646"/>
        <v>59928.179268838852</v>
      </c>
      <c r="EN21" s="130">
        <f t="shared" si="647"/>
        <v>62254.486577843592</v>
      </c>
      <c r="EO21" s="130">
        <f t="shared" si="648"/>
        <v>62254.486577843592</v>
      </c>
      <c r="EP21" s="130">
        <f t="shared" si="649"/>
        <v>1815.4031088625593</v>
      </c>
      <c r="EQ21" s="130">
        <f t="shared" si="650"/>
        <v>1889.3885153672982</v>
      </c>
      <c r="ER21" s="130">
        <f t="shared" si="651"/>
        <v>1437.746257748815</v>
      </c>
      <c r="ES21" s="130">
        <f t="shared" si="652"/>
        <v>1524.9827818364927</v>
      </c>
      <c r="ET21" s="130">
        <f t="shared" si="653"/>
        <v>1630.9917224999995</v>
      </c>
      <c r="EU21" s="130">
        <f t="shared" si="654"/>
        <v>1678.4748938388623</v>
      </c>
      <c r="EV21" s="130">
        <f t="shared" si="655"/>
        <v>1761.2943787322272</v>
      </c>
      <c r="EW21" s="130">
        <f t="shared" si="656"/>
        <v>1693.9345310189572</v>
      </c>
      <c r="EX21" s="130">
        <f t="shared" si="657"/>
        <v>1699.4558300118481</v>
      </c>
      <c r="EY21" s="130">
        <f t="shared" si="658"/>
        <v>1757.9815993364923</v>
      </c>
      <c r="EZ21" s="130">
        <f t="shared" si="659"/>
        <v>1635.4087616943125</v>
      </c>
      <c r="FA21" s="130">
        <f t="shared" si="660"/>
        <v>1471.9783115047389</v>
      </c>
      <c r="FB21" s="130">
        <f t="shared" si="661"/>
        <v>1716.0197269905211</v>
      </c>
      <c r="FC21" s="130">
        <f t="shared" si="662"/>
        <v>1287.5669251421798</v>
      </c>
      <c r="FD21" s="130">
        <f t="shared" si="663"/>
        <v>1751.3560405450232</v>
      </c>
      <c r="FE21" s="130">
        <f t="shared" si="664"/>
        <v>1815.4031088625593</v>
      </c>
      <c r="FF21" s="130">
        <f t="shared" si="665"/>
        <v>1951.2270640876775</v>
      </c>
      <c r="FG21" s="130">
        <f t="shared" si="666"/>
        <v>1898.222593755924</v>
      </c>
      <c r="FH21" s="130">
        <f t="shared" si="667"/>
        <v>1766.8156777251183</v>
      </c>
      <c r="FI21" s="130">
        <f t="shared" si="668"/>
        <v>1753.5645601421797</v>
      </c>
      <c r="FJ21" s="130">
        <f t="shared" si="669"/>
        <v>1887.1799957701419</v>
      </c>
      <c r="FK21" s="130">
        <f t="shared" si="670"/>
        <v>2002.0230148222749</v>
      </c>
      <c r="FL21" s="130">
        <f t="shared" si="671"/>
        <v>2104.7191760900473</v>
      </c>
      <c r="FM21" s="130">
        <f t="shared" si="672"/>
        <v>2257.1070282938385</v>
      </c>
      <c r="FN21" s="130">
        <f t="shared" si="673"/>
        <v>2212.9366363507106</v>
      </c>
      <c r="FO21" s="130">
        <f t="shared" si="674"/>
        <v>2296.8603810426534</v>
      </c>
      <c r="FP21" s="130">
        <f t="shared" si="675"/>
        <v>2399.5565423104263</v>
      </c>
      <c r="FQ21" s="130">
        <f t="shared" si="676"/>
        <v>2527.650678945497</v>
      </c>
      <c r="FR21" s="130">
        <f t="shared" si="677"/>
        <v>2310.111498625592</v>
      </c>
      <c r="FS21" s="130">
        <f t="shared" si="678"/>
        <v>2093.676578104265</v>
      </c>
      <c r="FT21" s="130">
        <f t="shared" si="679"/>
        <v>0</v>
      </c>
      <c r="FU21" s="110">
        <f t="shared" si="680"/>
        <v>1815.4031088625593</v>
      </c>
      <c r="FV21" s="130">
        <f t="shared" si="681"/>
        <v>3704.7916242298575</v>
      </c>
      <c r="FW21" s="130">
        <f t="shared" si="682"/>
        <v>5142.5378819786729</v>
      </c>
      <c r="FX21" s="130">
        <f t="shared" si="683"/>
        <v>6667.5206638151658</v>
      </c>
      <c r="FY21" s="130">
        <f t="shared" si="684"/>
        <v>8298.5123863151657</v>
      </c>
      <c r="FZ21" s="130">
        <f t="shared" si="685"/>
        <v>9976.9872801540278</v>
      </c>
      <c r="GA21" s="130">
        <f t="shared" si="686"/>
        <v>11738.281658886255</v>
      </c>
      <c r="GB21" s="130">
        <f t="shared" si="687"/>
        <v>13432.216189905212</v>
      </c>
      <c r="GC21" s="130">
        <f t="shared" si="688"/>
        <v>15131.67201991706</v>
      </c>
      <c r="GD21" s="130">
        <f t="shared" si="689"/>
        <v>16889.653619253553</v>
      </c>
      <c r="GE21" s="130">
        <f t="shared" si="690"/>
        <v>18525.062380947864</v>
      </c>
      <c r="GF21" s="130">
        <f t="shared" si="691"/>
        <v>19997.040692452603</v>
      </c>
      <c r="GG21" s="130">
        <f t="shared" si="692"/>
        <v>21713.060419443125</v>
      </c>
      <c r="GH21" s="130">
        <f t="shared" si="693"/>
        <v>23000.627344585304</v>
      </c>
      <c r="GI21" s="130">
        <f t="shared" si="694"/>
        <v>24751.983385130326</v>
      </c>
      <c r="GJ21" s="130">
        <f t="shared" si="695"/>
        <v>26567.386493992886</v>
      </c>
      <c r="GK21" s="130">
        <f t="shared" si="696"/>
        <v>28518.613558080564</v>
      </c>
      <c r="GL21" s="130">
        <f t="shared" si="697"/>
        <v>30416.836151836487</v>
      </c>
      <c r="GM21" s="130">
        <f t="shared" si="698"/>
        <v>32183.651829561604</v>
      </c>
      <c r="GN21" s="130">
        <f t="shared" si="699"/>
        <v>33937.216389703783</v>
      </c>
      <c r="GO21" s="130">
        <f t="shared" si="700"/>
        <v>35824.396385473927</v>
      </c>
      <c r="GP21" s="130">
        <f t="shared" si="701"/>
        <v>37826.419400296203</v>
      </c>
      <c r="GQ21" s="130">
        <f t="shared" si="702"/>
        <v>39931.138576386249</v>
      </c>
      <c r="GR21" s="130">
        <f t="shared" si="703"/>
        <v>42188.245604680087</v>
      </c>
      <c r="GS21" s="130">
        <f t="shared" si="704"/>
        <v>44401.182241030794</v>
      </c>
      <c r="GT21" s="130">
        <f t="shared" si="705"/>
        <v>46698.042622073444</v>
      </c>
      <c r="GU21" s="130">
        <f t="shared" si="706"/>
        <v>49097.599164383872</v>
      </c>
      <c r="GV21" s="130">
        <f t="shared" si="707"/>
        <v>51625.249843329366</v>
      </c>
      <c r="GW21" s="130">
        <f t="shared" si="708"/>
        <v>53935.361341954958</v>
      </c>
      <c r="GX21" s="130">
        <f t="shared" si="709"/>
        <v>56029.037920059222</v>
      </c>
      <c r="GY21" s="130">
        <f t="shared" si="710"/>
        <v>56029.037920059222</v>
      </c>
      <c r="GZ21" s="130">
        <f>($T21+$U21)/$R21*($I21-(метеостанция!B$14))/($I21-$J21)</f>
        <v>2.2796540284360187</v>
      </c>
      <c r="HA21" s="130">
        <f>($T21+$U21)/$R21*($I21-(метеостанция!C$14))/($I21-$J21)</f>
        <v>2.3725596366508683</v>
      </c>
      <c r="HB21" s="130">
        <f>($T21+$U21)/$R21*($I21-(метеостанция!D$14))/($I21-$J21)</f>
        <v>1.8054194312796203</v>
      </c>
      <c r="HC21" s="130">
        <f>($T21+$U21)/$R21*($I21-(метеостанция!E$14))/($I21-$J21)</f>
        <v>1.9149648499210108</v>
      </c>
      <c r="HD21" s="130">
        <f>($T21+$U21)/$R21*($I21-(метеостанция!F$14))/($I21-$J21)</f>
        <v>2.048083333333333</v>
      </c>
      <c r="HE21" s="130">
        <f>($T21+$U21)/$R21*($I21-(метеостанция!G$14))/($I21-$J21)</f>
        <v>2.1077093206951023</v>
      </c>
      <c r="HF21" s="130">
        <f>($T21+$U21)/$R21*($I21-(метеостанция!H$14))/($I21-$J21)</f>
        <v>2.2117081358609791</v>
      </c>
      <c r="HG21" s="130">
        <f>($T21+$U21)/$R21*($I21-(метеостанция!I$14))/($I21-$J21)</f>
        <v>2.1271224328593994</v>
      </c>
      <c r="HH21" s="130">
        <f>($T21+$U21)/$R21*($I21-(метеостанция!J$14))/($I21-$J21)</f>
        <v>2.1340556872037912</v>
      </c>
      <c r="HI21" s="130">
        <f>($T21+$U21)/$R21*($I21-(метеостанция!K$14))/($I21-$J21)</f>
        <v>2.2075481832543442</v>
      </c>
      <c r="HJ21" s="130">
        <f>($T21+$U21)/$R21*($I21-(метеостанция!L$14))/($I21-$J21)</f>
        <v>2.0536299368088464</v>
      </c>
      <c r="HK21" s="130">
        <f>($T21+$U21)/$R21*($I21-(метеостанция!M$14))/($I21-$J21)</f>
        <v>1.8484056082148492</v>
      </c>
      <c r="HL21" s="130">
        <f>($T21+$U21)/$R21*($I21-(метеостанция!N$14))/($I21-$J21)</f>
        <v>2.1548554502369668</v>
      </c>
      <c r="HM21" s="130">
        <f>($T21+$U21)/$R21*($I21-(метеостанция!O$14))/($I21-$J21)</f>
        <v>1.616834913112164</v>
      </c>
      <c r="HN21" s="130">
        <f>($T21+$U21)/$R21*($I21-(метеостанция!P$14))/($I21-$J21)</f>
        <v>2.1992282780410739</v>
      </c>
      <c r="HO21" s="130">
        <f>($T21+$U21)/$R21*($I21-(метеостанция!Q$14))/($I21-$J21)</f>
        <v>2.2796540284360187</v>
      </c>
      <c r="HP21" s="130">
        <f>($T21+$U21)/$R21*($I21-(метеостанция!R$14))/($I21-$J21)</f>
        <v>2.4502120853080562</v>
      </c>
      <c r="HQ21" s="130">
        <f>($T21+$U21)/$R21*($I21-(метеостанция!S$14))/($I21-$J21)</f>
        <v>2.3836528436018956</v>
      </c>
      <c r="HR21" s="130">
        <f>($T21+$U21)/$R21*($I21-(метеостанция!T$14))/($I21-$J21)</f>
        <v>2.218641390205371</v>
      </c>
      <c r="HS21" s="130">
        <f>($T21+$U21)/$R21*($I21-(метеостанция!U$14))/($I21-$J21)</f>
        <v>2.2020015797788308</v>
      </c>
      <c r="HT21" s="130">
        <f>($T21+$U21)/$R21*($I21-(метеостанция!V$14))/($I21-$J21)</f>
        <v>2.3697863349131119</v>
      </c>
      <c r="HU21" s="130">
        <f>($T21+$U21)/$R21*($I21-(метеостанция!W$14))/($I21-$J21)</f>
        <v>2.5139980252764609</v>
      </c>
      <c r="HV21" s="130">
        <f>($T21+$U21)/$R21*($I21-(метеостанция!X$14))/($I21-$J21)</f>
        <v>2.6429565560821482</v>
      </c>
      <c r="HW21" s="130">
        <f>($T21+$U21)/$R21*($I21-(метеостанция!Y$14))/($I21-$J21)</f>
        <v>2.8343143759873612</v>
      </c>
      <c r="HX21" s="130">
        <f>($T21+$U21)/$R21*($I21-(метеостанция!Z$14))/($I21-$J21)</f>
        <v>2.7788483412322273</v>
      </c>
      <c r="HY21" s="130">
        <f>($T21+$U21)/$R21*($I21-(метеостанция!AA$14))/($I21-$J21)</f>
        <v>2.8842338072669822</v>
      </c>
      <c r="HZ21" s="130">
        <f>($T21+$U21)/$R21*($I21-(метеостанция!AB$14))/($I21-$J21)</f>
        <v>3.0131923380726695</v>
      </c>
      <c r="IA21" s="130">
        <f>($T21+$U21)/$R21*($I21-(метеостанция!AC$14))/($I21-$J21)</f>
        <v>3.1740438388625591</v>
      </c>
      <c r="IB21" s="130">
        <f>($T21+$U21)/$R21*($I21-(метеостанция!AD$14))/($I21-$J21)</f>
        <v>2.9008736176935224</v>
      </c>
      <c r="IC21" s="130">
        <f>($T21+$U21)/$R21*($I21-(метеостанция!AE$14))/($I21-$J21)</f>
        <v>2.6290900473933645</v>
      </c>
      <c r="ID21" s="130"/>
      <c r="IE21" s="131">
        <f>VLOOKUP($F21,метеостанция!$A$4:$AF$7,2,0)</f>
        <v>6</v>
      </c>
      <c r="IF21" s="131">
        <f>VLOOKUP($F21,метеостанция!$A$4:$AF$7,3,0)</f>
        <v>9.6</v>
      </c>
      <c r="IG21" s="131">
        <f>VLOOKUP($F21,метеостанция!$A$4:$AF$7,4,0)</f>
        <v>8.4</v>
      </c>
      <c r="IH21" s="131">
        <f>VLOOKUP($F21,метеостанция!$A$4:$AF$7,5,0)</f>
        <v>9.6999999999999993</v>
      </c>
      <c r="II21" s="131">
        <f>VLOOKUP($F21,метеостанция!$A$4:$AF$7,6,0)</f>
        <v>11.1</v>
      </c>
      <c r="IJ21" s="131">
        <f>VLOOKUP($F21,метеостанция!$A$4:$AF$7,7,0)</f>
        <v>9.5</v>
      </c>
      <c r="IK21" s="131">
        <f>VLOOKUP($F21,метеостанция!$A$4:$AF$7,8,0)</f>
        <v>6</v>
      </c>
      <c r="IL21" s="131">
        <f>VLOOKUP($F21,метеостанция!$A$4:$AF$7,9,0)</f>
        <v>6.8</v>
      </c>
      <c r="IM21" s="131">
        <f>VLOOKUP($F21,метеостанция!$A$4:$AF$7,10,0)</f>
        <v>3.2</v>
      </c>
      <c r="IN21" s="131">
        <f>VLOOKUP($F21,метеостанция!$A$4:$AF$7,11,0)</f>
        <v>-2</v>
      </c>
      <c r="IO21" s="131">
        <f>VLOOKUP($F21,метеостанция!$A$4:$AF$7,12,0)</f>
        <v>-0.4</v>
      </c>
      <c r="IP21" s="131">
        <f>VLOOKUP($F21,метеостанция!$A$4:$AF$7,13,0)</f>
        <v>2.1</v>
      </c>
      <c r="IQ21" s="131">
        <f>VLOOKUP($F21,метеостанция!$A$4:$AF$7,14,0)</f>
        <v>2.2999999999999998</v>
      </c>
      <c r="IR21" s="131">
        <f>VLOOKUP($F21,метеостанция!$A$4:$AF$7,15,0)</f>
        <v>2.2999999999999998</v>
      </c>
      <c r="IS21" s="131">
        <f>VLOOKUP($F21,метеостанция!$A$4:$AF$7,16,0)</f>
        <v>0.2</v>
      </c>
      <c r="IT21" s="131">
        <f>VLOOKUP($F21,метеостанция!$A$4:$AF$7,17,0)</f>
        <v>-3</v>
      </c>
      <c r="IU21" s="131">
        <f>VLOOKUP($F21,метеостанция!$A$4:$AF$7,18,0)</f>
        <v>-4</v>
      </c>
      <c r="IV21" s="131">
        <f>VLOOKUP($F21,метеостанция!$A$4:$AF$7,19,0)</f>
        <v>-3.6</v>
      </c>
      <c r="IW21" s="131">
        <f>VLOOKUP($F21,метеостанция!$A$4:$AF$7,20,0)</f>
        <v>-0.7</v>
      </c>
      <c r="IX21" s="131">
        <f>VLOOKUP($F21,метеостанция!$A$4:$AF$7,21,0)</f>
        <v>3.6</v>
      </c>
      <c r="IY21" s="131">
        <f>VLOOKUP($F21,метеостанция!$A$4:$AF$7,22,0)</f>
        <v>2.2000000000000002</v>
      </c>
      <c r="IZ21" s="131">
        <f>VLOOKUP($F21,метеостанция!$A$4:$AF$7,23,0)</f>
        <v>4.4000000000000004</v>
      </c>
      <c r="JA21" s="131">
        <f>VLOOKUP($F21,метеостанция!$A$4:$AF$7,24,0)</f>
        <v>-2.2999999999999998</v>
      </c>
      <c r="JB21" s="131">
        <f>VLOOKUP($F21,метеостанция!$A$4:$AF$7,25,0)</f>
        <v>-5.0999999999999996</v>
      </c>
      <c r="JC21" s="131">
        <f>VLOOKUP($F21,метеостанция!$A$4:$AF$7,26,0)</f>
        <v>0.6</v>
      </c>
      <c r="JD21" s="131">
        <f>VLOOKUP($F21,метеостанция!$A$4:$AF$7,27,0)</f>
        <v>-1.8</v>
      </c>
      <c r="JE21" s="131">
        <f>VLOOKUP($F21,метеостанция!$A$4:$AF$7,28,0)</f>
        <v>-0.5</v>
      </c>
      <c r="JF21" s="131">
        <f>VLOOKUP($F21,метеостанция!$A$4:$AF$7,29,0)</f>
        <v>5.4</v>
      </c>
      <c r="JG21" s="131">
        <f>VLOOKUP($F21,метеостанция!$A$4:$AF$7,30,0)</f>
        <v>8.4</v>
      </c>
      <c r="JH21" s="131">
        <f>VLOOKUP($F21,метеостанция!$A$4:$AF$7,31,0)</f>
        <v>5.0999999999999996</v>
      </c>
      <c r="JI21" s="131">
        <f>VLOOKUP($F21,метеостанция!$A$4:$AF$7,32,0)</f>
        <v>0</v>
      </c>
      <c r="JJ21" s="202" t="e">
        <f>VLOOKUP(D21,'Qп, Гкал'!$D$6:$O$60,2,FALSE)</f>
        <v>#N/A</v>
      </c>
      <c r="JK21" s="202" t="e">
        <f>VLOOKUP(D21,'Qп, Гкал'!$D$6:AI$64,3,FALSE)</f>
        <v>#N/A</v>
      </c>
      <c r="JL21" s="202" t="e">
        <f>VLOOKUP(D21,'Qп, Гкал'!$D$6:$AI$64,4,FALSE)</f>
        <v>#N/A</v>
      </c>
      <c r="JM21" s="202" t="e">
        <f>VLOOKUP(D21,'Qп, Гкал'!$D$6:$O$60,5,FALSE)</f>
        <v>#N/A</v>
      </c>
      <c r="JN21" s="202" t="e">
        <f>VLOOKUP(D21,'Qп, Гкал'!$D$6:$O$60,6,FALSE)</f>
        <v>#N/A</v>
      </c>
      <c r="JO21" s="202" t="e">
        <f>VLOOKUP(D21,'Qп, Гкал'!$D$6:$O$60,7,FALSE)</f>
        <v>#N/A</v>
      </c>
      <c r="JP21" s="202" t="e">
        <f>VLOOKUP(D21,'Qп, Гкал'!$D$6:$O$60,8,FALSE)</f>
        <v>#N/A</v>
      </c>
      <c r="JQ21" s="202" t="e">
        <f>VLOOKUP(D21,'Qп, Гкал'!$D$6:$O$60,9,FALSE)</f>
        <v>#N/A</v>
      </c>
      <c r="JR21" s="202" t="e">
        <f>VLOOKUP(D21,'Qп, Гкал'!$D$6:$O$60,10,FALSE)</f>
        <v>#N/A</v>
      </c>
      <c r="JS21" s="202" t="e">
        <f>VLOOKUP(D21,'Qп, Гкал'!$D$6:$O$60,11,FALSE)</f>
        <v>#N/A</v>
      </c>
      <c r="JT21" s="202" t="e">
        <f>VLOOKUP(D21,'Qп, Гкал'!$D$6:$O$60,12,FALSE)</f>
        <v>#N/A</v>
      </c>
      <c r="JU21" s="202" t="e">
        <f>VLOOKUP(D21,'Qп, Гкал'!$D$6:$P$60,13,FALSE)</f>
        <v>#N/A</v>
      </c>
      <c r="JV21" s="202" t="e">
        <f>VLOOKUP(D21,'Qп, Гкал'!$D$6:$Q$63,14,FALSE)</f>
        <v>#N/A</v>
      </c>
      <c r="JW21" s="203" t="e">
        <f>VLOOKUP(D21,'Qп, Гкал'!$D$6:$AI$65,15,FALSE)</f>
        <v>#N/A</v>
      </c>
      <c r="JX21" s="203" t="e">
        <f>VLOOKUP(D21,'Qп, Гкал'!$D$6:$AI$65,16,FALSE)</f>
        <v>#N/A</v>
      </c>
      <c r="JY21" s="204" t="e">
        <f>VLOOKUP(D21,'Qп, Гкал'!$D$6:$AI$65,17,FALSE)</f>
        <v>#N/A</v>
      </c>
      <c r="JZ21" s="203" t="e">
        <f>VLOOKUP(D21,'Qп, Гкал'!$D$6:$AI$65,18,FALSE)</f>
        <v>#N/A</v>
      </c>
      <c r="KA21" s="203" t="e">
        <f>VLOOKUP(D21,'Qп, Гкал'!$D$6:$AI$65,19,FALSE)</f>
        <v>#N/A</v>
      </c>
      <c r="KB21" s="203" t="e">
        <f>VLOOKUP(D21,'Qп, Гкал'!$D$6:$AI$65,20,FALSE)</f>
        <v>#N/A</v>
      </c>
      <c r="KC21" s="203" t="e">
        <f>VLOOKUP(D21,'Qп, Гкал'!$D$6:$AI$65,21,FALSE)</f>
        <v>#N/A</v>
      </c>
      <c r="KD21" s="203" t="e">
        <f>VLOOKUP(D21,'Qп, Гкал'!$D$6:$AI$65,22,FALSE)</f>
        <v>#N/A</v>
      </c>
      <c r="KE21" s="203" t="e">
        <f>VLOOKUP(D21,'Qп, Гкал'!$D$6:$AI$65,23,FALSE)</f>
        <v>#N/A</v>
      </c>
      <c r="KF21" s="203" t="e">
        <f>VLOOKUP(D21,'Qп, Гкал'!$D$6:$AI$65,24,FALSE)</f>
        <v>#N/A</v>
      </c>
      <c r="KG21" s="203" t="e">
        <f>VLOOKUP(D21,'Qп, Гкал'!$D$6:$AI$65,25,FALSE)</f>
        <v>#N/A</v>
      </c>
      <c r="KH21" s="203" t="e">
        <f>VLOOKUP(D21,'Qп, Гкал'!$D$6:$AI$65,26,FALSE)</f>
        <v>#N/A</v>
      </c>
      <c r="KI21" s="203" t="e">
        <f>VLOOKUP(D21,'Qп, Гкал'!$D$6:$AI$65,27,FALSE)</f>
        <v>#N/A</v>
      </c>
      <c r="KJ21" s="203" t="e">
        <f>VLOOKUP(D21,'Qп, Гкал'!$D$6:$AI$65,28,FALSE)</f>
        <v>#N/A</v>
      </c>
      <c r="KK21" s="203" t="e">
        <f>VLOOKUP(D21,'Qп, Гкал'!$D$6:$AI$65,29,FALSE)</f>
        <v>#N/A</v>
      </c>
      <c r="KL21" s="203" t="e">
        <f>VLOOKUP(D21,'Qп, Гкал'!$D$6:$AI$65,30,FALSE)</f>
        <v>#N/A</v>
      </c>
      <c r="KM21" s="203" t="e">
        <f>VLOOKUP(D21,'Qп, Гкал'!$D$6:$AI$65,31,FALSE)</f>
        <v>#N/A</v>
      </c>
      <c r="KN21" s="203" t="e">
        <f>VLOOKUP(D21,'Qп, Гкал'!$D$6:$AI$65,32,FALSE)</f>
        <v>#N/A</v>
      </c>
      <c r="KO21" s="110" t="e">
        <f>IF(JJ21="","Нет показаний",IF(JJ21&lt;=0,"Ошибка ПУ",(GZ21-JJ21*(($I21-метеостанция!B$14)/($I21-IE21)))))</f>
        <v>#N/A</v>
      </c>
      <c r="KP21" s="110" t="e">
        <f>IF(JK21="","Нет показаний",IF(JK21&lt;=0,"Ошибка ПУ",(HA21-JK21*(($I21-метеостанция!C$14)/($I21-IF21)))))</f>
        <v>#N/A</v>
      </c>
      <c r="KQ21" s="110" t="e">
        <f>IF(JL21="","Нет показаний",IF(JL21&lt;=0,"Ошибка ПУ",(HB21-JL21*(($I21-метеостанция!D$14)/($I21-IG21)))))</f>
        <v>#N/A</v>
      </c>
      <c r="KR21" s="110" t="e">
        <f>IF(JM21="","Нет показаний",IF(JM21&lt;=0,"Ошибка ПУ",(HC21-JM21*(($I21-метеостанция!E$14)/($I21-IH21)))))</f>
        <v>#N/A</v>
      </c>
      <c r="KS21" s="110" t="e">
        <f>IF(JN21="","Нет показаний",IF(JN21&lt;=0,"Ошибка ПУ",(HD21-JN21*(($I21-метеостанция!F$14)/($I21-II21)))))</f>
        <v>#N/A</v>
      </c>
      <c r="KT21" s="110" t="e">
        <f>IF(JO21="","Нет показаний",IF(JO21&lt;=0,"Ошибка ПУ",(HE21-JO21*(($I21-метеостанция!G$14)/($I21-IJ21)))))</f>
        <v>#N/A</v>
      </c>
      <c r="KU21" s="110" t="e">
        <f>IF(JP21="","Нет показаний",IF(JP21&lt;=0,"Ошибка ПУ",(HF21-JP21*(($I21-метеостанция!H$14)/($I21-IK21)))))</f>
        <v>#N/A</v>
      </c>
      <c r="KV21" s="110" t="e">
        <f>IF(JQ21="","Нет показаний",IF(JQ21&lt;=0,"Ошибка ПУ",(HG21-JQ21*(($I21-метеостанция!I$14)/($I21-IL21)))))</f>
        <v>#N/A</v>
      </c>
      <c r="KW21" s="110" t="e">
        <f>IF(JR21="","Нет показаний",IF(JR21&lt;=0,"Ошибка ПУ",(HH21-JR21*(($I21-метеостанция!J$14)/($I21-IM21)))))</f>
        <v>#N/A</v>
      </c>
      <c r="KX21" s="110" t="e">
        <f>IF(JS21="","Нет показаний",IF(JS21&lt;=0,"Ошибка ПУ",(HI21-JS21*(($I21-метеостанция!K$14)/($I21-IN21)))))</f>
        <v>#N/A</v>
      </c>
      <c r="KY21" s="110" t="e">
        <f>IF(JT21="","Нет показаний",IF(JT21&lt;=0,"Ошибка ПУ",(HJ21-JT21*(($I21-метеостанция!L$14)/($I21-IO21)))))</f>
        <v>#N/A</v>
      </c>
      <c r="KZ21" s="110" t="e">
        <f>IF(JU21="","Нет показаний",IF(JU21&lt;=0,"Ошибка ПУ",(HK21-JU21*(($I21-метеостанция!M$14)/($I21-IP21)))))</f>
        <v>#N/A</v>
      </c>
      <c r="LA21" s="110" t="e">
        <f>IF(JV21="","Нет показаний",IF(JV21&lt;=0,"Ошибка ПУ",(HL21-JV21*(($I21-метеостанция!N$14)/($I21-IQ21)))))</f>
        <v>#N/A</v>
      </c>
      <c r="LB21" s="110" t="e">
        <f>IF(JW21="","Нет показаний",IF(JW21&lt;=0,"Ошибка ПУ",(HM21-JW21*(($I21-метеостанция!O$14)/($I21-IR21)))))</f>
        <v>#N/A</v>
      </c>
      <c r="LC21" s="110" t="e">
        <f>IF(JX21="","Нет показаний",IF(JX21&lt;=0,"Ошибка ПУ",(HN21-JX21*(($I21-метеостанция!P$14)/($I21-IS21)))))</f>
        <v>#N/A</v>
      </c>
      <c r="LD21" s="110" t="e">
        <f>IF(JY21="","Нет показаний",IF(JY21&lt;=0,"Ошибка ПУ",(HO21-JY21*(($I21-метеостанция!Q$14)/($I21-IT21)))))</f>
        <v>#N/A</v>
      </c>
      <c r="LE21" s="110" t="e">
        <f>IF(JZ21="","Нет показаний",IF(JZ21&lt;=0,"Ошибка ПУ",(HP21-JZ21*(($I21-метеостанция!R$14)/($I21-IU21)))))</f>
        <v>#N/A</v>
      </c>
      <c r="LF21" s="110" t="e">
        <f>IF(KA21="","Нет показаний",IF(KA21&lt;=0,"Ошибка ПУ",(HQ21-KA21*(($I21-метеостанция!S$14)/($I21-IV21)))))</f>
        <v>#N/A</v>
      </c>
      <c r="LG21" s="110" t="e">
        <f>IF(KB21="","Нет показаний",IF(KB21&lt;=0,"Ошибка ПУ",(HR21-KB21*(($I21-метеостанция!T$14)/($I21-IW21)))))</f>
        <v>#N/A</v>
      </c>
      <c r="LH21" s="110" t="e">
        <f>IF(KC21="","Нет показаний",IF(KC21&lt;=0,"Ошибка ПУ",(HS21-KC21*(($I21-метеостанция!U$14)/($I21-IX21)))))</f>
        <v>#N/A</v>
      </c>
      <c r="LI21" s="110" t="e">
        <f>IF(KD21="","Нет показаний",IF(KD21&lt;=0,"Ошибка ПУ",(HT21-KD21*(($I21-метеостанция!V$14)/($I21-IY21)))))</f>
        <v>#N/A</v>
      </c>
      <c r="LJ21" s="110" t="e">
        <f>IF(KE21="","Нет показаний",IF(KE21&lt;=0,"Ошибка ПУ",(HU21-KE21*(($I21-метеостанция!W$14)/($I21-IZ21)))))</f>
        <v>#N/A</v>
      </c>
      <c r="LK21" s="110" t="e">
        <f>IF(KF21="","Нет показаний",IF(KF21&lt;=0,"Ошибка ПУ",(HV21-KF21*(($I21-метеостанция!X$14)/($I21-JA21)))))</f>
        <v>#N/A</v>
      </c>
      <c r="LL21" s="110" t="e">
        <f>IF(KG21="","Нет показаний",IF(KG21&lt;=0,"Ошибка ПУ",(HW21-KG21*(($I21-метеостанция!Y$14)/($I21-JB21)))))</f>
        <v>#N/A</v>
      </c>
      <c r="LM21" s="110" t="e">
        <f>IF(KH21="","Нет показаний",IF(KH21&lt;=0,"Ошибка ПУ",(HX21-KH21*(($I21-метеостанция!Z$14)/($I21-JC21)))))</f>
        <v>#N/A</v>
      </c>
      <c r="LN21" s="110" t="e">
        <f>IF(KI21="","Нет показаний",IF(KI21&lt;=0,"Ошибка ПУ",(HY21-KI21*(($I21-метеостанция!AA$14)/($I21-JD21)))))</f>
        <v>#N/A</v>
      </c>
      <c r="LO21" s="110" t="e">
        <f>IF(KJ21="","Нет показаний",IF(KJ21&lt;=0,"Ошибка ПУ",(HZ21-KJ21*(($I21-метеостанция!AB$14)/($I21-JE21)))))</f>
        <v>#N/A</v>
      </c>
      <c r="LP21" s="110" t="e">
        <f>IF(KK21="","Нет показаний",IF(KK21&lt;=0,"Ошибка ПУ",(IA21-KK21*(($I21-метеостанция!AC$14)/($I21-JF21)))))</f>
        <v>#N/A</v>
      </c>
      <c r="LQ21" s="110" t="e">
        <f>IF(KL21="","Нет показаний",IF(KL21&lt;=0,"Ошибка ПУ",(IB21-KL21*(($I21-метеостанция!AD$14)/($I21-JG21)))))</f>
        <v>#N/A</v>
      </c>
      <c r="LR21" s="110" t="e">
        <f>IF(KM21="","Нет показаний",IF(KM21&lt;=0,"Ошибка ПУ",(IC21-KM21*(($I21-метеостанция!AE$14)/($I21-JH21)))))</f>
        <v>#N/A</v>
      </c>
      <c r="LS21" s="110" t="e">
        <f>IF(KN21="","Нет показаний",IF(KN21&lt;=0,"Ошибка ПУ",(ID21-KN21*(($I21-метеостанция!AF$14)/($I21-JI21)))))</f>
        <v>#N/A</v>
      </c>
      <c r="LT21" s="54" t="e">
        <f t="shared" si="711"/>
        <v>#N/A</v>
      </c>
      <c r="LU21" s="54" t="e">
        <f t="shared" si="712"/>
        <v>#N/A</v>
      </c>
      <c r="LV21" s="54" t="e">
        <f t="shared" si="713"/>
        <v>#N/A</v>
      </c>
      <c r="LW21" s="54" t="e">
        <f t="shared" si="714"/>
        <v>#N/A</v>
      </c>
      <c r="LX21" s="54" t="e">
        <f t="shared" si="715"/>
        <v>#N/A</v>
      </c>
      <c r="LY21" s="54" t="e">
        <f t="shared" si="716"/>
        <v>#N/A</v>
      </c>
      <c r="LZ21" s="54" t="e">
        <f t="shared" si="717"/>
        <v>#N/A</v>
      </c>
      <c r="MA21" s="54" t="e">
        <f t="shared" si="718"/>
        <v>#N/A</v>
      </c>
      <c r="MB21" s="54" t="e">
        <f t="shared" si="719"/>
        <v>#N/A</v>
      </c>
      <c r="MC21" s="54" t="e">
        <f t="shared" si="720"/>
        <v>#N/A</v>
      </c>
      <c r="MD21" s="54" t="e">
        <f t="shared" si="721"/>
        <v>#N/A</v>
      </c>
      <c r="ME21" s="54" t="e">
        <f t="shared" si="722"/>
        <v>#N/A</v>
      </c>
      <c r="MF21" s="54" t="e">
        <f t="shared" si="723"/>
        <v>#N/A</v>
      </c>
      <c r="MG21" s="54" t="e">
        <f t="shared" si="724"/>
        <v>#N/A</v>
      </c>
      <c r="MH21" s="54" t="e">
        <f t="shared" si="725"/>
        <v>#N/A</v>
      </c>
      <c r="MI21" s="54" t="e">
        <f t="shared" si="726"/>
        <v>#N/A</v>
      </c>
      <c r="MJ21" s="54" t="e">
        <f t="shared" si="727"/>
        <v>#N/A</v>
      </c>
      <c r="MK21" s="54" t="e">
        <f t="shared" si="728"/>
        <v>#N/A</v>
      </c>
      <c r="ML21" s="54" t="e">
        <f t="shared" si="729"/>
        <v>#N/A</v>
      </c>
      <c r="MM21" s="54" t="e">
        <f t="shared" si="730"/>
        <v>#N/A</v>
      </c>
      <c r="MN21" s="54" t="e">
        <f t="shared" si="731"/>
        <v>#N/A</v>
      </c>
      <c r="MO21" s="54" t="e">
        <f t="shared" si="732"/>
        <v>#N/A</v>
      </c>
      <c r="MP21" s="54" t="e">
        <f t="shared" si="733"/>
        <v>#N/A</v>
      </c>
      <c r="MQ21" s="54" t="e">
        <f t="shared" si="734"/>
        <v>#N/A</v>
      </c>
      <c r="MR21" s="54" t="e">
        <f t="shared" si="735"/>
        <v>#N/A</v>
      </c>
      <c r="MS21" s="54" t="e">
        <f t="shared" si="736"/>
        <v>#N/A</v>
      </c>
      <c r="MT21" s="54" t="e">
        <f t="shared" si="737"/>
        <v>#N/A</v>
      </c>
      <c r="MU21" s="54" t="e">
        <f t="shared" si="738"/>
        <v>#N/A</v>
      </c>
      <c r="MV21" s="54" t="e">
        <f t="shared" si="739"/>
        <v>#N/A</v>
      </c>
      <c r="MW21" s="54" t="e">
        <f t="shared" si="740"/>
        <v>#N/A</v>
      </c>
      <c r="MX21" s="54" t="e">
        <f t="shared" si="741"/>
        <v>#N/A</v>
      </c>
      <c r="MY21" s="53" t="e">
        <f t="shared" si="742"/>
        <v>#N/A</v>
      </c>
      <c r="MZ21" s="53" t="e">
        <f t="shared" si="743"/>
        <v>#N/A</v>
      </c>
      <c r="NA21" s="53" t="e">
        <f t="shared" si="744"/>
        <v>#N/A</v>
      </c>
      <c r="NB21" s="53" t="e">
        <f t="shared" si="745"/>
        <v>#N/A</v>
      </c>
      <c r="NC21" s="53" t="e">
        <f t="shared" si="746"/>
        <v>#N/A</v>
      </c>
      <c r="ND21" s="53" t="e">
        <f t="shared" si="747"/>
        <v>#N/A</v>
      </c>
      <c r="NE21" s="53" t="e">
        <f t="shared" si="748"/>
        <v>#N/A</v>
      </c>
      <c r="NF21" s="53" t="e">
        <f t="shared" si="749"/>
        <v>#N/A</v>
      </c>
      <c r="NG21" s="53" t="e">
        <f t="shared" si="750"/>
        <v>#N/A</v>
      </c>
      <c r="NH21" s="53" t="e">
        <f t="shared" si="751"/>
        <v>#N/A</v>
      </c>
      <c r="NI21" s="53" t="e">
        <f t="shared" si="752"/>
        <v>#N/A</v>
      </c>
      <c r="NJ21" s="53" t="e">
        <f t="shared" si="753"/>
        <v>#N/A</v>
      </c>
      <c r="NK21" s="53" t="e">
        <f t="shared" si="754"/>
        <v>#N/A</v>
      </c>
      <c r="NL21" s="53" t="e">
        <f t="shared" si="755"/>
        <v>#N/A</v>
      </c>
      <c r="NM21" s="53" t="e">
        <f t="shared" si="756"/>
        <v>#N/A</v>
      </c>
      <c r="NN21" s="53" t="e">
        <f t="shared" si="757"/>
        <v>#N/A</v>
      </c>
      <c r="NO21" s="53" t="e">
        <f t="shared" si="758"/>
        <v>#N/A</v>
      </c>
      <c r="NP21" s="53" t="e">
        <f t="shared" si="759"/>
        <v>#N/A</v>
      </c>
      <c r="NQ21" s="53" t="e">
        <f t="shared" si="760"/>
        <v>#N/A</v>
      </c>
      <c r="NR21" s="53" t="e">
        <f t="shared" si="761"/>
        <v>#N/A</v>
      </c>
      <c r="NS21" s="53" t="e">
        <f t="shared" si="762"/>
        <v>#N/A</v>
      </c>
      <c r="NT21" s="53" t="e">
        <f t="shared" si="763"/>
        <v>#N/A</v>
      </c>
      <c r="NU21" s="53" t="e">
        <f t="shared" si="764"/>
        <v>#N/A</v>
      </c>
      <c r="NV21" s="53" t="e">
        <f t="shared" si="765"/>
        <v>#N/A</v>
      </c>
      <c r="NW21" s="53" t="e">
        <f t="shared" si="766"/>
        <v>#N/A</v>
      </c>
      <c r="NX21" s="53" t="e">
        <f t="shared" si="767"/>
        <v>#N/A</v>
      </c>
      <c r="NY21" s="53" t="e">
        <f t="shared" si="768"/>
        <v>#N/A</v>
      </c>
      <c r="NZ21" s="53" t="e">
        <f t="shared" si="769"/>
        <v>#N/A</v>
      </c>
      <c r="OA21" s="53" t="e">
        <f t="shared" si="770"/>
        <v>#N/A</v>
      </c>
      <c r="OB21" s="53" t="e">
        <f t="shared" si="771"/>
        <v>#N/A</v>
      </c>
      <c r="OC21" s="53" t="e">
        <f t="shared" si="772"/>
        <v>#N/A</v>
      </c>
      <c r="OD21" s="53" t="e">
        <f t="shared" si="773"/>
        <v>#N/A</v>
      </c>
      <c r="OE21" s="53" t="e">
        <f t="shared" si="774"/>
        <v>#N/A</v>
      </c>
      <c r="OF21" s="53" t="e">
        <f t="shared" si="775"/>
        <v>#N/A</v>
      </c>
      <c r="OG21" s="53" t="e">
        <f t="shared" si="776"/>
        <v>#N/A</v>
      </c>
      <c r="OH21" s="53" t="e">
        <f t="shared" si="777"/>
        <v>#N/A</v>
      </c>
      <c r="OI21" s="53" t="e">
        <f t="shared" si="778"/>
        <v>#N/A</v>
      </c>
      <c r="OJ21" s="53" t="e">
        <f t="shared" si="779"/>
        <v>#N/A</v>
      </c>
      <c r="OK21" s="53" t="e">
        <f t="shared" si="780"/>
        <v>#N/A</v>
      </c>
      <c r="OL21" s="53" t="e">
        <f t="shared" si="781"/>
        <v>#N/A</v>
      </c>
      <c r="OM21" s="53" t="e">
        <f t="shared" si="782"/>
        <v>#N/A</v>
      </c>
      <c r="ON21" s="53" t="e">
        <f t="shared" si="783"/>
        <v>#N/A</v>
      </c>
      <c r="OO21" s="53" t="e">
        <f t="shared" si="784"/>
        <v>#N/A</v>
      </c>
      <c r="OP21" s="53" t="e">
        <f t="shared" si="785"/>
        <v>#N/A</v>
      </c>
      <c r="OQ21" s="53" t="e">
        <f t="shared" si="786"/>
        <v>#N/A</v>
      </c>
      <c r="OR21" s="53" t="e">
        <f t="shared" si="787"/>
        <v>#N/A</v>
      </c>
      <c r="OS21" s="53" t="e">
        <f t="shared" si="788"/>
        <v>#N/A</v>
      </c>
      <c r="OT21" s="53" t="e">
        <f t="shared" si="789"/>
        <v>#N/A</v>
      </c>
      <c r="OU21" s="53" t="e">
        <f t="shared" si="790"/>
        <v>#N/A</v>
      </c>
      <c r="OV21" s="53" t="e">
        <f t="shared" si="791"/>
        <v>#N/A</v>
      </c>
      <c r="OW21" s="53" t="e">
        <f t="shared" si="792"/>
        <v>#N/A</v>
      </c>
      <c r="OX21" s="53" t="e">
        <f t="shared" si="793"/>
        <v>#N/A</v>
      </c>
      <c r="OY21" s="53" t="e">
        <f t="shared" si="794"/>
        <v>#N/A</v>
      </c>
      <c r="OZ21" s="53" t="e">
        <f t="shared" si="795"/>
        <v>#N/A</v>
      </c>
      <c r="PA21" s="53" t="e">
        <f t="shared" si="796"/>
        <v>#N/A</v>
      </c>
      <c r="PB21" s="53" t="e">
        <f t="shared" si="797"/>
        <v>#N/A</v>
      </c>
      <c r="PC21" s="53" t="e">
        <f t="shared" si="798"/>
        <v>#N/A</v>
      </c>
      <c r="PD21" s="53" t="e">
        <f t="shared" si="799"/>
        <v>#N/A</v>
      </c>
      <c r="PE21" s="53" t="e">
        <f t="shared" si="800"/>
        <v>#N/A</v>
      </c>
      <c r="PF21" s="53" t="e">
        <f t="shared" si="801"/>
        <v>#N/A</v>
      </c>
      <c r="PG21" s="53" t="e">
        <f t="shared" si="802"/>
        <v>#N/A</v>
      </c>
      <c r="PH21" s="53" t="e">
        <f t="shared" si="803"/>
        <v>#N/A</v>
      </c>
      <c r="PI21" s="111" t="e">
        <f t="shared" si="1133"/>
        <v>#N/A</v>
      </c>
      <c r="PJ21" s="111" t="e">
        <f t="shared" si="1134"/>
        <v>#N/A</v>
      </c>
      <c r="PK21" s="111" t="e">
        <f t="shared" si="1135"/>
        <v>#N/A</v>
      </c>
      <c r="PL21" s="111" t="e">
        <f t="shared" si="1136"/>
        <v>#N/A</v>
      </c>
      <c r="PM21" s="111" t="e">
        <f t="shared" si="1137"/>
        <v>#N/A</v>
      </c>
      <c r="PN21" s="111" t="e">
        <f t="shared" si="1138"/>
        <v>#N/A</v>
      </c>
      <c r="PO21" s="111" t="e">
        <f t="shared" si="1139"/>
        <v>#N/A</v>
      </c>
      <c r="PP21" s="111" t="e">
        <f t="shared" si="1140"/>
        <v>#N/A</v>
      </c>
      <c r="PQ21" s="111" t="e">
        <f t="shared" si="1141"/>
        <v>#N/A</v>
      </c>
      <c r="PR21" s="111" t="e">
        <f t="shared" si="1142"/>
        <v>#N/A</v>
      </c>
      <c r="PS21" s="111" t="e">
        <f t="shared" si="1143"/>
        <v>#N/A</v>
      </c>
      <c r="PT21" s="111" t="e">
        <f t="shared" si="1144"/>
        <v>#N/A</v>
      </c>
      <c r="PU21" s="111" t="e">
        <f t="shared" si="1145"/>
        <v>#N/A</v>
      </c>
      <c r="PV21" s="111" t="e">
        <f t="shared" si="1146"/>
        <v>#N/A</v>
      </c>
      <c r="PW21" s="111" t="e">
        <f t="shared" si="1147"/>
        <v>#N/A</v>
      </c>
      <c r="PX21" s="111" t="e">
        <f t="shared" si="1148"/>
        <v>#N/A</v>
      </c>
      <c r="PY21" s="111" t="e">
        <f t="shared" si="1149"/>
        <v>#N/A</v>
      </c>
      <c r="PZ21" s="111" t="e">
        <f t="shared" si="1150"/>
        <v>#N/A</v>
      </c>
      <c r="QA21" s="111" t="e">
        <f t="shared" si="1151"/>
        <v>#N/A</v>
      </c>
      <c r="QB21" s="111" t="e">
        <f t="shared" si="1152"/>
        <v>#N/A</v>
      </c>
      <c r="QC21" s="111" t="e">
        <f t="shared" si="1153"/>
        <v>#N/A</v>
      </c>
      <c r="QD21" s="111" t="e">
        <f t="shared" si="1154"/>
        <v>#N/A</v>
      </c>
      <c r="QE21" s="111" t="e">
        <f t="shared" si="1155"/>
        <v>#N/A</v>
      </c>
      <c r="QF21" s="111" t="e">
        <f t="shared" si="1156"/>
        <v>#N/A</v>
      </c>
      <c r="QG21" s="111" t="e">
        <f t="shared" si="1157"/>
        <v>#N/A</v>
      </c>
      <c r="QH21" s="111" t="e">
        <f t="shared" si="1158"/>
        <v>#N/A</v>
      </c>
      <c r="QI21" s="111" t="e">
        <f t="shared" si="1159"/>
        <v>#N/A</v>
      </c>
      <c r="QJ21" s="111" t="e">
        <f t="shared" si="1160"/>
        <v>#N/A</v>
      </c>
      <c r="QK21" s="111" t="e">
        <f t="shared" si="1161"/>
        <v>#N/A</v>
      </c>
      <c r="QL21" s="111" t="e">
        <f t="shared" si="1162"/>
        <v>#N/A</v>
      </c>
      <c r="QM21" s="111" t="e">
        <f t="shared" si="1163"/>
        <v>#N/A</v>
      </c>
      <c r="QN21" s="54" t="e">
        <f t="shared" si="808"/>
        <v>#N/A</v>
      </c>
      <c r="QO21" s="53" t="e">
        <f t="shared" si="809"/>
        <v>#N/A</v>
      </c>
      <c r="QP21" s="53" t="e">
        <f t="shared" si="810"/>
        <v>#N/A</v>
      </c>
      <c r="QQ21" s="53" t="e">
        <f t="shared" si="811"/>
        <v>#N/A</v>
      </c>
      <c r="QR21" s="53" t="e">
        <f t="shared" si="812"/>
        <v>#N/A</v>
      </c>
      <c r="QS21" s="53" t="e">
        <f t="shared" si="813"/>
        <v>#N/A</v>
      </c>
      <c r="QT21" s="53" t="e">
        <f t="shared" si="814"/>
        <v>#N/A</v>
      </c>
      <c r="QU21" s="53" t="e">
        <f t="shared" si="815"/>
        <v>#N/A</v>
      </c>
      <c r="QV21" s="53" t="e">
        <f t="shared" si="816"/>
        <v>#N/A</v>
      </c>
      <c r="QW21" s="53" t="e">
        <f t="shared" si="817"/>
        <v>#N/A</v>
      </c>
      <c r="QX21" s="53" t="e">
        <f t="shared" si="818"/>
        <v>#N/A</v>
      </c>
      <c r="QY21" s="53" t="e">
        <f t="shared" si="819"/>
        <v>#N/A</v>
      </c>
      <c r="QZ21" s="53" t="e">
        <f t="shared" si="820"/>
        <v>#N/A</v>
      </c>
      <c r="RA21" s="53" t="e">
        <f t="shared" si="821"/>
        <v>#N/A</v>
      </c>
      <c r="RB21" s="53" t="e">
        <f t="shared" si="822"/>
        <v>#N/A</v>
      </c>
      <c r="RC21" s="53" t="e">
        <f t="shared" si="823"/>
        <v>#N/A</v>
      </c>
      <c r="RD21" s="53" t="e">
        <f t="shared" si="824"/>
        <v>#N/A</v>
      </c>
      <c r="RE21" s="53" t="e">
        <f t="shared" si="825"/>
        <v>#N/A</v>
      </c>
      <c r="RF21" s="53" t="e">
        <f t="shared" si="826"/>
        <v>#N/A</v>
      </c>
      <c r="RG21" s="53" t="e">
        <f t="shared" si="827"/>
        <v>#N/A</v>
      </c>
      <c r="RH21" s="53" t="e">
        <f t="shared" si="828"/>
        <v>#N/A</v>
      </c>
      <c r="RI21" s="53" t="e">
        <f t="shared" si="829"/>
        <v>#N/A</v>
      </c>
      <c r="RJ21" s="53" t="e">
        <f t="shared" si="830"/>
        <v>#N/A</v>
      </c>
      <c r="RK21" s="53" t="e">
        <f t="shared" si="831"/>
        <v>#N/A</v>
      </c>
      <c r="RL21" s="53" t="e">
        <f t="shared" si="832"/>
        <v>#N/A</v>
      </c>
      <c r="RM21" s="53" t="e">
        <f t="shared" si="833"/>
        <v>#N/A</v>
      </c>
      <c r="RN21" s="53" t="e">
        <f t="shared" si="834"/>
        <v>#N/A</v>
      </c>
      <c r="RO21" s="53" t="e">
        <f t="shared" si="835"/>
        <v>#N/A</v>
      </c>
      <c r="RP21" s="53" t="e">
        <f t="shared" si="836"/>
        <v>#N/A</v>
      </c>
      <c r="RQ21" s="53" t="e">
        <f t="shared" si="837"/>
        <v>#N/A</v>
      </c>
      <c r="RR21" s="53" t="e">
        <f t="shared" si="838"/>
        <v>#N/A</v>
      </c>
      <c r="RS21" s="111" t="e">
        <f t="shared" si="839"/>
        <v>#N/A</v>
      </c>
      <c r="RT21" s="111" t="e">
        <f t="shared" si="840"/>
        <v>#N/A</v>
      </c>
      <c r="RU21" s="111" t="e">
        <f t="shared" si="841"/>
        <v>#N/A</v>
      </c>
      <c r="RV21" s="111" t="e">
        <f t="shared" si="842"/>
        <v>#N/A</v>
      </c>
      <c r="RW21" s="111" t="e">
        <f t="shared" si="843"/>
        <v>#N/A</v>
      </c>
      <c r="RX21" s="111" t="e">
        <f t="shared" si="844"/>
        <v>#N/A</v>
      </c>
      <c r="RY21" s="111" t="e">
        <f t="shared" si="845"/>
        <v>#N/A</v>
      </c>
      <c r="RZ21" s="111" t="e">
        <f t="shared" si="846"/>
        <v>#N/A</v>
      </c>
      <c r="SA21" s="111" t="e">
        <f t="shared" si="847"/>
        <v>#N/A</v>
      </c>
      <c r="SB21" s="111" t="e">
        <f t="shared" si="848"/>
        <v>#N/A</v>
      </c>
      <c r="SC21" s="111" t="e">
        <f t="shared" si="849"/>
        <v>#N/A</v>
      </c>
      <c r="SD21" s="111" t="e">
        <f t="shared" si="850"/>
        <v>#N/A</v>
      </c>
      <c r="SE21" s="111" t="e">
        <f t="shared" si="851"/>
        <v>#N/A</v>
      </c>
      <c r="SF21" s="111" t="e">
        <f t="shared" si="852"/>
        <v>#N/A</v>
      </c>
      <c r="SG21" s="111" t="e">
        <f t="shared" si="853"/>
        <v>#N/A</v>
      </c>
      <c r="SH21" s="111" t="e">
        <f t="shared" si="854"/>
        <v>#N/A</v>
      </c>
      <c r="SI21" s="111" t="e">
        <f t="shared" si="855"/>
        <v>#N/A</v>
      </c>
      <c r="SJ21" s="111" t="e">
        <f t="shared" si="856"/>
        <v>#N/A</v>
      </c>
      <c r="SK21" s="111" t="e">
        <f t="shared" si="857"/>
        <v>#N/A</v>
      </c>
      <c r="SL21" s="111" t="e">
        <f t="shared" si="858"/>
        <v>#N/A</v>
      </c>
      <c r="SM21" s="111" t="e">
        <f t="shared" si="859"/>
        <v>#N/A</v>
      </c>
      <c r="SN21" s="111" t="e">
        <f t="shared" si="860"/>
        <v>#N/A</v>
      </c>
      <c r="SO21" s="111" t="e">
        <f t="shared" si="861"/>
        <v>#N/A</v>
      </c>
      <c r="SP21" s="111" t="e">
        <f t="shared" si="862"/>
        <v>#N/A</v>
      </c>
      <c r="SQ21" s="111" t="e">
        <f t="shared" si="863"/>
        <v>#N/A</v>
      </c>
      <c r="SR21" s="111" t="e">
        <f t="shared" si="864"/>
        <v>#N/A</v>
      </c>
      <c r="SS21" s="111" t="e">
        <f t="shared" si="865"/>
        <v>#N/A</v>
      </c>
      <c r="ST21" s="111" t="e">
        <f t="shared" si="866"/>
        <v>#N/A</v>
      </c>
      <c r="SU21" s="111" t="e">
        <f t="shared" si="867"/>
        <v>#N/A</v>
      </c>
      <c r="SV21" s="111" t="e">
        <f t="shared" si="868"/>
        <v>#N/A</v>
      </c>
      <c r="SW21" s="111" t="e">
        <f t="shared" si="869"/>
        <v>#N/A</v>
      </c>
      <c r="SX21" s="111" t="e">
        <f t="shared" si="870"/>
        <v>#N/A</v>
      </c>
      <c r="SY21" s="111" t="e">
        <f t="shared" si="871"/>
        <v>#N/A</v>
      </c>
      <c r="SZ21" s="111" t="e">
        <f t="shared" si="872"/>
        <v>#N/A</v>
      </c>
      <c r="TA21" s="111" t="e">
        <f t="shared" si="873"/>
        <v>#N/A</v>
      </c>
      <c r="TB21" s="111" t="e">
        <f t="shared" si="874"/>
        <v>#N/A</v>
      </c>
      <c r="TC21" s="111" t="e">
        <f t="shared" si="875"/>
        <v>#N/A</v>
      </c>
      <c r="TD21" s="111" t="e">
        <f t="shared" si="876"/>
        <v>#N/A</v>
      </c>
      <c r="TE21" s="111" t="e">
        <f t="shared" si="877"/>
        <v>#N/A</v>
      </c>
      <c r="TF21" s="111" t="e">
        <f t="shared" si="878"/>
        <v>#N/A</v>
      </c>
      <c r="TG21" s="111" t="e">
        <f t="shared" si="879"/>
        <v>#N/A</v>
      </c>
      <c r="TH21" s="111" t="e">
        <f t="shared" si="880"/>
        <v>#N/A</v>
      </c>
      <c r="TI21" s="111" t="e">
        <f t="shared" si="881"/>
        <v>#N/A</v>
      </c>
      <c r="TJ21" s="111" t="e">
        <f t="shared" si="882"/>
        <v>#N/A</v>
      </c>
      <c r="TK21" s="111" t="e">
        <f t="shared" si="883"/>
        <v>#N/A</v>
      </c>
      <c r="TL21" s="111" t="e">
        <f t="shared" si="884"/>
        <v>#N/A</v>
      </c>
      <c r="TM21" s="111" t="e">
        <f t="shared" si="885"/>
        <v>#N/A</v>
      </c>
      <c r="TN21" s="111" t="e">
        <f t="shared" si="886"/>
        <v>#N/A</v>
      </c>
      <c r="TO21" s="111" t="e">
        <f t="shared" si="887"/>
        <v>#N/A</v>
      </c>
      <c r="TP21" s="111" t="e">
        <f t="shared" si="888"/>
        <v>#N/A</v>
      </c>
      <c r="TQ21" s="111" t="e">
        <f t="shared" si="889"/>
        <v>#N/A</v>
      </c>
      <c r="TR21" s="111" t="e">
        <f t="shared" si="890"/>
        <v>#N/A</v>
      </c>
      <c r="TS21" s="111" t="e">
        <f t="shared" si="891"/>
        <v>#N/A</v>
      </c>
      <c r="TT21" s="111" t="e">
        <f t="shared" si="892"/>
        <v>#N/A</v>
      </c>
      <c r="TU21" s="111" t="e">
        <f t="shared" si="893"/>
        <v>#N/A</v>
      </c>
      <c r="TV21" s="111" t="e">
        <f t="shared" si="894"/>
        <v>#N/A</v>
      </c>
      <c r="TW21" s="111" t="e">
        <f t="shared" si="895"/>
        <v>#N/A</v>
      </c>
      <c r="TX21" s="111" t="e">
        <f t="shared" si="896"/>
        <v>#N/A</v>
      </c>
      <c r="TY21" s="111" t="e">
        <f t="shared" si="897"/>
        <v>#N/A</v>
      </c>
      <c r="TZ21" s="111" t="e">
        <f t="shared" si="898"/>
        <v>#N/A</v>
      </c>
      <c r="UA21" s="111" t="e">
        <f t="shared" si="899"/>
        <v>#N/A</v>
      </c>
      <c r="UB21" s="111" t="e">
        <f t="shared" si="900"/>
        <v>#N/A</v>
      </c>
      <c r="UC21" s="112">
        <f t="shared" si="901"/>
        <v>201.71145654028439</v>
      </c>
      <c r="UD21" s="112">
        <f t="shared" si="902"/>
        <v>411.64351380331755</v>
      </c>
      <c r="UE21" s="112">
        <f t="shared" si="903"/>
        <v>571.39309799763021</v>
      </c>
      <c r="UF21" s="112">
        <f t="shared" si="904"/>
        <v>740.83562931279619</v>
      </c>
      <c r="UG21" s="112">
        <f t="shared" si="905"/>
        <v>922.05693181279605</v>
      </c>
      <c r="UH21" s="112">
        <f t="shared" si="906"/>
        <v>1108.5541422393362</v>
      </c>
      <c r="UI21" s="112">
        <f t="shared" si="907"/>
        <v>1304.2535176540284</v>
      </c>
      <c r="UJ21" s="112">
        <f t="shared" si="908"/>
        <v>1492.4684655450237</v>
      </c>
      <c r="UK21" s="112">
        <f t="shared" si="909"/>
        <v>1681.2968911018954</v>
      </c>
      <c r="UL21" s="112">
        <f t="shared" si="910"/>
        <v>1876.6281799170611</v>
      </c>
      <c r="UM21" s="112">
        <f t="shared" si="911"/>
        <v>2058.3402645497622</v>
      </c>
      <c r="UN21" s="112">
        <f t="shared" si="912"/>
        <v>2221.8934102725111</v>
      </c>
      <c r="UO21" s="112">
        <f t="shared" si="913"/>
        <v>2412.5622688270137</v>
      </c>
      <c r="UP21" s="112">
        <f t="shared" si="914"/>
        <v>2555.6252605094778</v>
      </c>
      <c r="UQ21" s="112">
        <f t="shared" si="915"/>
        <v>2750.2203761255914</v>
      </c>
      <c r="UR21" s="112">
        <f t="shared" si="916"/>
        <v>2951.9318326658758</v>
      </c>
      <c r="US21" s="112">
        <f t="shared" si="917"/>
        <v>3168.7348397867295</v>
      </c>
      <c r="UT21" s="112">
        <f t="shared" si="918"/>
        <v>3379.6484613151647</v>
      </c>
      <c r="UU21" s="112">
        <f t="shared" si="919"/>
        <v>3575.961314395734</v>
      </c>
      <c r="UV21" s="112">
        <f t="shared" si="920"/>
        <v>3770.8018210781979</v>
      </c>
      <c r="UW21" s="112">
        <f t="shared" si="921"/>
        <v>3980.4884872748808</v>
      </c>
      <c r="UX21" s="112">
        <f t="shared" si="922"/>
        <v>4202.9354889218002</v>
      </c>
      <c r="UY21" s="112">
        <f t="shared" si="923"/>
        <v>4436.7931751540273</v>
      </c>
      <c r="UZ21" s="112">
        <f t="shared" si="924"/>
        <v>4687.5828449644532</v>
      </c>
      <c r="VA21" s="112">
        <f t="shared" si="925"/>
        <v>4933.464693447866</v>
      </c>
      <c r="VB21" s="112">
        <f t="shared" si="926"/>
        <v>5188.6714024526054</v>
      </c>
      <c r="VC21" s="112">
        <f t="shared" si="927"/>
        <v>5455.2887960426524</v>
      </c>
      <c r="VD21" s="112">
        <f t="shared" si="928"/>
        <v>5736.1388714810419</v>
      </c>
      <c r="VE21" s="112">
        <f t="shared" si="929"/>
        <v>5992.8179268838849</v>
      </c>
      <c r="VF21" s="112">
        <f t="shared" si="930"/>
        <v>6225.4486577843591</v>
      </c>
      <c r="VG21" s="112">
        <f t="shared" si="931"/>
        <v>6225.4486577843591</v>
      </c>
      <c r="VH21" s="111" t="e">
        <f t="shared" si="932"/>
        <v>#N/A</v>
      </c>
      <c r="VI21" s="111" t="e">
        <f t="shared" si="933"/>
        <v>#N/A</v>
      </c>
      <c r="VJ21" s="111" t="e">
        <f t="shared" si="934"/>
        <v>#N/A</v>
      </c>
      <c r="VK21" s="111" t="e">
        <f t="shared" si="935"/>
        <v>#N/A</v>
      </c>
      <c r="VL21" s="111" t="e">
        <f t="shared" si="936"/>
        <v>#N/A</v>
      </c>
      <c r="VM21" s="111" t="e">
        <f t="shared" si="937"/>
        <v>#N/A</v>
      </c>
      <c r="VN21" s="111" t="e">
        <f t="shared" si="938"/>
        <v>#N/A</v>
      </c>
      <c r="VO21" s="111" t="e">
        <f t="shared" si="939"/>
        <v>#N/A</v>
      </c>
      <c r="VP21" s="111" t="e">
        <f t="shared" si="940"/>
        <v>#N/A</v>
      </c>
      <c r="VQ21" s="111" t="e">
        <f t="shared" si="941"/>
        <v>#N/A</v>
      </c>
      <c r="VR21" s="111" t="e">
        <f t="shared" si="942"/>
        <v>#N/A</v>
      </c>
      <c r="VS21" s="111" t="e">
        <f t="shared" si="943"/>
        <v>#N/A</v>
      </c>
      <c r="VT21" s="111" t="e">
        <f t="shared" si="944"/>
        <v>#N/A</v>
      </c>
      <c r="VU21" s="111" t="e">
        <f t="shared" si="945"/>
        <v>#N/A</v>
      </c>
      <c r="VV21" s="111" t="e">
        <f t="shared" si="946"/>
        <v>#N/A</v>
      </c>
      <c r="VW21" s="111" t="e">
        <f t="shared" si="947"/>
        <v>#N/A</v>
      </c>
      <c r="VX21" s="111" t="e">
        <f t="shared" si="948"/>
        <v>#N/A</v>
      </c>
      <c r="VY21" s="111" t="e">
        <f t="shared" si="949"/>
        <v>#N/A</v>
      </c>
      <c r="VZ21" s="111" t="e">
        <f t="shared" si="950"/>
        <v>#N/A</v>
      </c>
      <c r="WA21" s="111" t="e">
        <f t="shared" si="951"/>
        <v>#N/A</v>
      </c>
      <c r="WB21" s="111" t="e">
        <f t="shared" si="952"/>
        <v>#N/A</v>
      </c>
      <c r="WC21" s="111" t="e">
        <f t="shared" si="953"/>
        <v>#N/A</v>
      </c>
      <c r="WD21" s="111" t="e">
        <f t="shared" si="954"/>
        <v>#N/A</v>
      </c>
      <c r="WE21" s="111" t="e">
        <f t="shared" si="955"/>
        <v>#N/A</v>
      </c>
      <c r="WF21" s="111" t="e">
        <f t="shared" si="956"/>
        <v>#N/A</v>
      </c>
      <c r="WG21" s="111" t="e">
        <f t="shared" si="957"/>
        <v>#N/A</v>
      </c>
      <c r="WH21" s="111" t="e">
        <f t="shared" si="958"/>
        <v>#N/A</v>
      </c>
      <c r="WI21" s="111" t="e">
        <f t="shared" si="959"/>
        <v>#N/A</v>
      </c>
      <c r="WJ21" s="111" t="e">
        <f t="shared" si="960"/>
        <v>#N/A</v>
      </c>
      <c r="WK21" s="111" t="e">
        <f t="shared" si="961"/>
        <v>#N/A</v>
      </c>
      <c r="WL21" s="111" t="e">
        <f t="shared" si="962"/>
        <v>#N/A</v>
      </c>
      <c r="WM21" s="111" t="e">
        <f t="shared" si="963"/>
        <v>#N/A</v>
      </c>
      <c r="WN21" s="111" t="e">
        <f t="shared" si="964"/>
        <v>#N/A</v>
      </c>
      <c r="WO21" s="111" t="e">
        <f t="shared" si="965"/>
        <v>#N/A</v>
      </c>
      <c r="WP21" s="111" t="e">
        <f t="shared" si="966"/>
        <v>#N/A</v>
      </c>
      <c r="WQ21" s="111" t="e">
        <f t="shared" si="967"/>
        <v>#N/A</v>
      </c>
      <c r="WR21" s="111" t="e">
        <f t="shared" si="968"/>
        <v>#N/A</v>
      </c>
      <c r="WS21" s="111" t="e">
        <f t="shared" si="969"/>
        <v>#N/A</v>
      </c>
      <c r="WT21" s="111" t="e">
        <f t="shared" si="970"/>
        <v>#N/A</v>
      </c>
      <c r="WU21" s="111" t="e">
        <f t="shared" si="971"/>
        <v>#N/A</v>
      </c>
      <c r="WV21" s="111" t="e">
        <f t="shared" si="972"/>
        <v>#N/A</v>
      </c>
      <c r="WW21" s="111" t="e">
        <f t="shared" si="973"/>
        <v>#N/A</v>
      </c>
      <c r="WX21" s="111" t="e">
        <f t="shared" si="974"/>
        <v>#N/A</v>
      </c>
      <c r="WY21" s="111" t="e">
        <f t="shared" si="975"/>
        <v>#N/A</v>
      </c>
      <c r="WZ21" s="111" t="e">
        <f t="shared" si="976"/>
        <v>#N/A</v>
      </c>
      <c r="XA21" s="111" t="e">
        <f t="shared" si="977"/>
        <v>#N/A</v>
      </c>
      <c r="XB21" s="111" t="e">
        <f t="shared" si="978"/>
        <v>#N/A</v>
      </c>
      <c r="XC21" s="111" t="e">
        <f t="shared" si="979"/>
        <v>#N/A</v>
      </c>
      <c r="XD21" s="111" t="e">
        <f t="shared" si="980"/>
        <v>#N/A</v>
      </c>
      <c r="XE21" s="111" t="e">
        <f t="shared" si="981"/>
        <v>#N/A</v>
      </c>
      <c r="XF21" s="111" t="e">
        <f t="shared" si="982"/>
        <v>#N/A</v>
      </c>
      <c r="XG21" s="111" t="e">
        <f t="shared" si="983"/>
        <v>#N/A</v>
      </c>
      <c r="XH21" s="111" t="e">
        <f t="shared" si="984"/>
        <v>#N/A</v>
      </c>
      <c r="XI21" s="111" t="e">
        <f t="shared" si="985"/>
        <v>#N/A</v>
      </c>
      <c r="XJ21" s="111" t="e">
        <f t="shared" si="986"/>
        <v>#N/A</v>
      </c>
      <c r="XK21" s="111" t="e">
        <f t="shared" si="987"/>
        <v>#N/A</v>
      </c>
      <c r="XL21" s="111" t="e">
        <f t="shared" si="988"/>
        <v>#N/A</v>
      </c>
      <c r="XM21" s="111" t="e">
        <f t="shared" si="989"/>
        <v>#N/A</v>
      </c>
      <c r="XN21" s="111" t="e">
        <f t="shared" si="990"/>
        <v>#N/A</v>
      </c>
      <c r="XO21" s="111" t="e">
        <f t="shared" si="991"/>
        <v>#N/A</v>
      </c>
      <c r="XP21" s="111" t="e">
        <f t="shared" si="992"/>
        <v>#N/A</v>
      </c>
      <c r="XQ21" s="111" t="e">
        <f t="shared" si="993"/>
        <v>#N/A</v>
      </c>
      <c r="XR21" s="111" t="e">
        <f t="shared" si="994"/>
        <v>#N/A</v>
      </c>
      <c r="XS21" s="111" t="e">
        <f t="shared" si="995"/>
        <v>#N/A</v>
      </c>
      <c r="XT21" s="111" t="e">
        <f t="shared" si="996"/>
        <v>#N/A</v>
      </c>
      <c r="XU21" s="111" t="e">
        <f t="shared" si="997"/>
        <v>#N/A</v>
      </c>
      <c r="XV21" s="111" t="e">
        <f t="shared" si="998"/>
        <v>#N/A</v>
      </c>
      <c r="XW21" s="111" t="e">
        <f t="shared" si="999"/>
        <v>#N/A</v>
      </c>
      <c r="XX21" s="111" t="e">
        <f t="shared" si="1000"/>
        <v>#N/A</v>
      </c>
      <c r="XY21" s="111" t="e">
        <f t="shared" si="1001"/>
        <v>#N/A</v>
      </c>
      <c r="XZ21" s="111" t="e">
        <f t="shared" si="1002"/>
        <v>#N/A</v>
      </c>
      <c r="YA21" s="111" t="e">
        <f t="shared" si="1003"/>
        <v>#N/A</v>
      </c>
      <c r="YB21" s="111" t="e">
        <f t="shared" si="1004"/>
        <v>#N/A</v>
      </c>
      <c r="YC21" s="111" t="e">
        <f t="shared" si="1005"/>
        <v>#N/A</v>
      </c>
      <c r="YD21" s="111" t="e">
        <f t="shared" si="1006"/>
        <v>#N/A</v>
      </c>
      <c r="YE21" s="111" t="e">
        <f t="shared" si="1007"/>
        <v>#N/A</v>
      </c>
      <c r="YF21" s="111" t="e">
        <f t="shared" si="1008"/>
        <v>#N/A</v>
      </c>
      <c r="YG21" s="111" t="e">
        <f t="shared" si="1009"/>
        <v>#N/A</v>
      </c>
      <c r="YH21" s="111" t="e">
        <f t="shared" si="1010"/>
        <v>#N/A</v>
      </c>
      <c r="YI21" s="111" t="e">
        <f t="shared" si="1011"/>
        <v>#N/A</v>
      </c>
      <c r="YJ21" s="111" t="e">
        <f t="shared" si="1012"/>
        <v>#N/A</v>
      </c>
      <c r="YK21" s="111" t="e">
        <f t="shared" si="1013"/>
        <v>#N/A</v>
      </c>
      <c r="YL21" s="111" t="e">
        <f t="shared" si="1014"/>
        <v>#N/A</v>
      </c>
      <c r="YM21" s="111" t="e">
        <f t="shared" si="1015"/>
        <v>#N/A</v>
      </c>
      <c r="YN21" s="111" t="e">
        <f t="shared" si="1016"/>
        <v>#N/A</v>
      </c>
      <c r="YO21" s="111" t="e">
        <f t="shared" si="1017"/>
        <v>#N/A</v>
      </c>
      <c r="YP21" s="111" t="e">
        <f t="shared" si="1018"/>
        <v>#N/A</v>
      </c>
      <c r="YQ21" s="111" t="e">
        <f t="shared" si="1019"/>
        <v>#N/A</v>
      </c>
      <c r="YR21" s="111" t="e">
        <f t="shared" si="1020"/>
        <v>#N/A</v>
      </c>
      <c r="YS21" s="111" t="e">
        <f t="shared" si="1021"/>
        <v>#N/A</v>
      </c>
      <c r="YT21" s="111" t="e">
        <f t="shared" si="1022"/>
        <v>#N/A</v>
      </c>
      <c r="YU21" s="111" t="e">
        <f t="shared" si="1023"/>
        <v>#N/A</v>
      </c>
      <c r="YV21" s="111" t="e">
        <f t="shared" si="1024"/>
        <v>#N/A</v>
      </c>
      <c r="YW21" s="111" t="e">
        <f t="shared" si="1025"/>
        <v>#N/A</v>
      </c>
      <c r="YX21" s="111" t="e">
        <f t="shared" si="1026"/>
        <v>#N/A</v>
      </c>
      <c r="YY21" s="111" t="e">
        <f t="shared" si="1027"/>
        <v>#N/A</v>
      </c>
      <c r="YZ21" s="111" t="e">
        <f t="shared" si="1028"/>
        <v>#N/A</v>
      </c>
      <c r="ZA21" s="111" t="e">
        <f t="shared" si="1029"/>
        <v>#N/A</v>
      </c>
      <c r="ZB21" s="111" t="e">
        <f t="shared" si="1030"/>
        <v>#N/A</v>
      </c>
      <c r="ZC21" s="111" t="e">
        <f t="shared" si="1031"/>
        <v>#N/A</v>
      </c>
      <c r="ZD21" s="111" t="e">
        <f t="shared" si="1032"/>
        <v>#N/A</v>
      </c>
      <c r="ZE21" s="111" t="e">
        <f t="shared" si="1033"/>
        <v>#N/A</v>
      </c>
      <c r="ZF21" s="111" t="e">
        <f t="shared" si="1034"/>
        <v>#N/A</v>
      </c>
      <c r="ZG21" s="111" t="e">
        <f t="shared" si="1035"/>
        <v>#N/A</v>
      </c>
      <c r="ZH21" s="111" t="e">
        <f t="shared" si="1036"/>
        <v>#N/A</v>
      </c>
      <c r="ZI21" s="111" t="e">
        <f t="shared" si="1037"/>
        <v>#N/A</v>
      </c>
      <c r="ZJ21" s="111" t="e">
        <f t="shared" si="1038"/>
        <v>#N/A</v>
      </c>
      <c r="ZK21" s="111" t="e">
        <f t="shared" si="1039"/>
        <v>#N/A</v>
      </c>
      <c r="ZL21" s="111" t="e">
        <f t="shared" si="1040"/>
        <v>#N/A</v>
      </c>
      <c r="ZM21" s="111" t="e">
        <f t="shared" si="1041"/>
        <v>#N/A</v>
      </c>
      <c r="ZN21" s="111" t="e">
        <f t="shared" si="1042"/>
        <v>#N/A</v>
      </c>
      <c r="ZO21" s="111" t="e">
        <f t="shared" si="1043"/>
        <v>#N/A</v>
      </c>
      <c r="ZP21" s="111" t="e">
        <f t="shared" si="1044"/>
        <v>#N/A</v>
      </c>
      <c r="ZQ21" s="111" t="e">
        <f t="shared" si="1045"/>
        <v>#N/A</v>
      </c>
      <c r="ZR21" s="111" t="e">
        <f t="shared" si="1046"/>
        <v>#N/A</v>
      </c>
      <c r="ZS21" s="111" t="e">
        <f t="shared" si="1047"/>
        <v>#N/A</v>
      </c>
      <c r="ZT21" s="111" t="e">
        <f t="shared" si="1048"/>
        <v>#N/A</v>
      </c>
      <c r="ZU21" s="111" t="e">
        <f t="shared" si="1049"/>
        <v>#N/A</v>
      </c>
      <c r="ZV21" s="111" t="e">
        <f t="shared" si="1050"/>
        <v>#N/A</v>
      </c>
      <c r="ZW21" s="111" t="e">
        <f t="shared" si="1051"/>
        <v>#N/A</v>
      </c>
      <c r="ZX21" s="111" t="e">
        <f t="shared" si="1052"/>
        <v>#N/A</v>
      </c>
      <c r="ZY21" s="111" t="e">
        <f t="shared" si="1053"/>
        <v>#N/A</v>
      </c>
      <c r="ZZ21" s="111" t="e">
        <f t="shared" si="1054"/>
        <v>#N/A</v>
      </c>
      <c r="AAA21" s="111" t="e">
        <f t="shared" si="1055"/>
        <v>#N/A</v>
      </c>
      <c r="AAB21" s="111" t="e">
        <f t="shared" si="1056"/>
        <v>#N/A</v>
      </c>
      <c r="AAC21" s="111" t="e">
        <f t="shared" si="1057"/>
        <v>#N/A</v>
      </c>
      <c r="AAD21" s="111" t="e">
        <f t="shared" si="1058"/>
        <v>#N/A</v>
      </c>
      <c r="AAE21" s="111" t="e">
        <f t="shared" si="1059"/>
        <v>#N/A</v>
      </c>
      <c r="AAF21" s="111" t="e">
        <f t="shared" si="1060"/>
        <v>#N/A</v>
      </c>
      <c r="AAG21" s="111" t="e">
        <f t="shared" si="1061"/>
        <v>#N/A</v>
      </c>
      <c r="AAH21" s="111" t="e">
        <f t="shared" si="1062"/>
        <v>#N/A</v>
      </c>
      <c r="AAI21" s="111" t="e">
        <f t="shared" si="1063"/>
        <v>#N/A</v>
      </c>
      <c r="AAJ21" s="111" t="e">
        <f t="shared" si="1064"/>
        <v>#N/A</v>
      </c>
      <c r="AAK21" s="111" t="e">
        <f t="shared" si="1065"/>
        <v>#N/A</v>
      </c>
      <c r="AAL21" s="111" t="e">
        <f t="shared" si="1066"/>
        <v>#N/A</v>
      </c>
      <c r="AAM21" s="111" t="e">
        <f t="shared" si="1067"/>
        <v>#N/A</v>
      </c>
      <c r="AAN21" s="111" t="e">
        <f t="shared" si="1068"/>
        <v>#N/A</v>
      </c>
      <c r="AAO21" s="111" t="e">
        <f t="shared" si="1069"/>
        <v>#N/A</v>
      </c>
      <c r="AAP21" s="111" t="e">
        <f t="shared" si="1070"/>
        <v>#N/A</v>
      </c>
      <c r="AAQ21" s="111" t="e">
        <f t="shared" si="1071"/>
        <v>#N/A</v>
      </c>
      <c r="AAR21" s="111" t="e">
        <f t="shared" si="1072"/>
        <v>#N/A</v>
      </c>
      <c r="AAS21" s="111" t="e">
        <f t="shared" si="1073"/>
        <v>#N/A</v>
      </c>
      <c r="AAT21" s="111" t="e">
        <f t="shared" si="1074"/>
        <v>#N/A</v>
      </c>
      <c r="AAU21" s="111" t="e">
        <f t="shared" si="1075"/>
        <v>#N/A</v>
      </c>
      <c r="AAV21" s="111" t="e">
        <f t="shared" si="1076"/>
        <v>#N/A</v>
      </c>
      <c r="AAW21" s="111" t="e">
        <f t="shared" si="1077"/>
        <v>#N/A</v>
      </c>
      <c r="AAX21" s="111" t="e">
        <f t="shared" si="1078"/>
        <v>#N/A</v>
      </c>
      <c r="AAY21" s="111" t="e">
        <f t="shared" si="1079"/>
        <v>#N/A</v>
      </c>
      <c r="AAZ21" s="111" t="e">
        <f t="shared" si="1080"/>
        <v>#N/A</v>
      </c>
      <c r="ABA21" s="111" t="e">
        <f t="shared" si="1081"/>
        <v>#N/A</v>
      </c>
      <c r="ABB21" s="111" t="e">
        <f t="shared" si="1082"/>
        <v>#N/A</v>
      </c>
      <c r="ABC21" s="111" t="e">
        <f t="shared" si="1083"/>
        <v>#N/A</v>
      </c>
      <c r="ABD21" s="111" t="e">
        <f t="shared" si="1084"/>
        <v>#N/A</v>
      </c>
      <c r="ABE21" s="111" t="e">
        <f t="shared" si="1085"/>
        <v>#N/A</v>
      </c>
      <c r="ABF21" s="111" t="e">
        <f t="shared" si="1086"/>
        <v>#N/A</v>
      </c>
    </row>
    <row r="22" spans="1:734" ht="75" hidden="1" customHeight="1">
      <c r="A22" s="92">
        <v>19</v>
      </c>
      <c r="B22" s="59" t="s">
        <v>21</v>
      </c>
      <c r="C22" s="100" t="s">
        <v>28</v>
      </c>
      <c r="D22" s="101" t="s">
        <v>114</v>
      </c>
      <c r="E22" s="59">
        <v>3128032996</v>
      </c>
      <c r="F22" s="46" t="s">
        <v>21</v>
      </c>
      <c r="G22" s="47">
        <v>0.9</v>
      </c>
      <c r="H22" s="48">
        <v>1970.6</v>
      </c>
      <c r="I22" s="48">
        <v>21.5</v>
      </c>
      <c r="J22" s="49">
        <v>0.4</v>
      </c>
      <c r="K22" s="50">
        <v>30</v>
      </c>
      <c r="L22" s="49">
        <v>34.630000000000003</v>
      </c>
      <c r="M22" s="49">
        <v>74.400000000000006</v>
      </c>
      <c r="N22" s="49">
        <v>0</v>
      </c>
      <c r="O22" s="49">
        <f t="shared" si="550"/>
        <v>1.1543333333333334</v>
      </c>
      <c r="P22" s="49">
        <f t="shared" si="551"/>
        <v>2.48</v>
      </c>
      <c r="Q22" s="49">
        <f t="shared" si="552"/>
        <v>0</v>
      </c>
      <c r="R22" s="51">
        <v>30</v>
      </c>
      <c r="S22" s="52">
        <f t="shared" si="553"/>
        <v>34.630000000000003</v>
      </c>
      <c r="T22" s="52">
        <f t="shared" si="554"/>
        <v>74.400000000000006</v>
      </c>
      <c r="U22" s="52">
        <f t="shared" si="555"/>
        <v>0</v>
      </c>
      <c r="V22" s="130">
        <f>$O22*($I22-(метеостанция!B$14))/($I22-$J22)</f>
        <v>1.1242440758293839</v>
      </c>
      <c r="W22" s="130">
        <f>$O22*($I22-(метеостанция!C$14))/($I22-$J22)</f>
        <v>1.1700618088467614</v>
      </c>
      <c r="X22" s="130">
        <f>$O22*($I22-(метеостанция!D$14))/($I22-$J22)</f>
        <v>0.89036848341232211</v>
      </c>
      <c r="Y22" s="130">
        <f>$O22*($I22-(метеостанция!E$14))/($I22-$J22)</f>
        <v>0.94439237756714056</v>
      </c>
      <c r="Z22" s="130">
        <f>$O22*($I22-(метеостанция!F$14))/($I22-$J22)</f>
        <v>1.0100416666666667</v>
      </c>
      <c r="AA22" s="130">
        <f>$O22*($I22-(метеостанция!G$14))/($I22-$J22)</f>
        <v>1.0394470774091629</v>
      </c>
      <c r="AB22" s="130">
        <f>$O22*($I22-(метеостанция!H$14))/($I22-$J22)</f>
        <v>1.0907355845181674</v>
      </c>
      <c r="AC22" s="130">
        <f>$O22*($I22-(метеостанция!I$14))/($I22-$J22)</f>
        <v>1.0490209320695103</v>
      </c>
      <c r="AD22" s="130">
        <f>$O22*($I22-(метеостанция!J$14))/($I22-$J22)</f>
        <v>1.0524401658767772</v>
      </c>
      <c r="AE22" s="130">
        <f>$O22*($I22-(метеостанция!K$14))/($I22-$J22)</f>
        <v>1.0886840442338073</v>
      </c>
      <c r="AF22" s="130">
        <f>$O22*($I22-(метеостанция!L$14))/($I22-$J22)</f>
        <v>1.0127770537124803</v>
      </c>
      <c r="AG22" s="130">
        <f>$O22*($I22-(метеостанция!M$14))/($I22-$J22)</f>
        <v>0.91156773301737759</v>
      </c>
      <c r="AH22" s="130">
        <f>$O22*($I22-(метеостанция!N$14))/($I22-$J22)</f>
        <v>1.0626978672985783</v>
      </c>
      <c r="AI22" s="130">
        <f>$O22*($I22-(метеостанция!O$14))/($I22-$J22)</f>
        <v>0.7973653238546603</v>
      </c>
      <c r="AJ22" s="130">
        <f>$O22*($I22-(метеостанция!P$14))/($I22-$J22)</f>
        <v>1.0845809636650869</v>
      </c>
      <c r="AK22" s="130">
        <f>$O22*($I22-(метеостанция!Q$14))/($I22-$J22)</f>
        <v>1.1242440758293839</v>
      </c>
      <c r="AL22" s="130">
        <f>$O22*($I22-(метеостанция!R$14))/($I22-$J22)</f>
        <v>1.2083572274881516</v>
      </c>
      <c r="AM22" s="130">
        <f>$O22*($I22-(метеостанция!S$14))/($I22-$J22)</f>
        <v>1.1755325829383887</v>
      </c>
      <c r="AN22" s="130">
        <f>$O22*($I22-(метеостанция!T$14))/($I22-$J22)</f>
        <v>1.0941548183254346</v>
      </c>
      <c r="AO22" s="130">
        <f>$O22*($I22-(метеостанция!U$14))/($I22-$J22)</f>
        <v>1.0859486571879937</v>
      </c>
      <c r="AP22" s="130">
        <f>$O22*($I22-(метеостанция!V$14))/($I22-$J22)</f>
        <v>1.1686941153238548</v>
      </c>
      <c r="AQ22" s="130">
        <f>$O22*($I22-(метеостанция!W$14))/($I22-$J22)</f>
        <v>1.2398141785150079</v>
      </c>
      <c r="AR22" s="130">
        <f>$O22*($I22-(метеостанция!X$14))/($I22-$J22)</f>
        <v>1.3034119273301739</v>
      </c>
      <c r="AS22" s="130">
        <f>$O22*($I22-(метеостанция!Y$14))/($I22-$J22)</f>
        <v>1.3977827804107426</v>
      </c>
      <c r="AT22" s="130">
        <f>$O22*($I22-(метеостанция!Z$14))/($I22-$J22)</f>
        <v>1.3704289099526066</v>
      </c>
      <c r="AU22" s="130">
        <f>$O22*($I22-(метеостанция!AA$14))/($I22-$J22)</f>
        <v>1.4224012638230648</v>
      </c>
      <c r="AV22" s="130">
        <f>$O22*($I22-(метеостанция!AB$14))/($I22-$J22)</f>
        <v>1.4859990126382308</v>
      </c>
      <c r="AW22" s="130">
        <f>$O22*($I22-(метеостанция!AC$14))/($I22-$J22)</f>
        <v>1.5653252369668249</v>
      </c>
      <c r="AX22" s="130">
        <f>$O22*($I22-(метеостанция!AD$14))/($I22-$J22)</f>
        <v>1.4306074249605054</v>
      </c>
      <c r="AY22" s="130">
        <f>$O22*($I22-(метеостанция!AE$14))/($I22-$J22)</f>
        <v>1.2965734597156398</v>
      </c>
      <c r="AZ22" s="130"/>
      <c r="BA22" s="130">
        <f t="shared" si="556"/>
        <v>1.1242440758293839</v>
      </c>
      <c r="BB22" s="130">
        <f t="shared" si="1103"/>
        <v>2.2943058846761453</v>
      </c>
      <c r="BC22" s="130">
        <f t="shared" si="1104"/>
        <v>3.1846743680884675</v>
      </c>
      <c r="BD22" s="130">
        <f t="shared" si="1105"/>
        <v>4.1290667456556083</v>
      </c>
      <c r="BE22" s="130">
        <f t="shared" si="1106"/>
        <v>5.1391084123222752</v>
      </c>
      <c r="BF22" s="130">
        <f t="shared" si="1107"/>
        <v>6.1785554897314379</v>
      </c>
      <c r="BG22" s="130">
        <f t="shared" si="1108"/>
        <v>7.2692910742496055</v>
      </c>
      <c r="BH22" s="130">
        <f t="shared" si="1109"/>
        <v>8.3183120063191165</v>
      </c>
      <c r="BI22" s="130">
        <f t="shared" si="1110"/>
        <v>9.3707521721958944</v>
      </c>
      <c r="BJ22" s="130">
        <f t="shared" si="1111"/>
        <v>10.459436216429701</v>
      </c>
      <c r="BK22" s="130">
        <f t="shared" si="1112"/>
        <v>11.472213270142181</v>
      </c>
      <c r="BL22" s="130">
        <f t="shared" si="1113"/>
        <v>12.383781003159559</v>
      </c>
      <c r="BM22" s="130">
        <f t="shared" si="1114"/>
        <v>13.446478870458137</v>
      </c>
      <c r="BN22" s="130">
        <f t="shared" si="1115"/>
        <v>14.243844194312796</v>
      </c>
      <c r="BO22" s="130">
        <f t="shared" si="1116"/>
        <v>15.328425157977883</v>
      </c>
      <c r="BP22" s="130">
        <f t="shared" si="1117"/>
        <v>16.452669233807267</v>
      </c>
      <c r="BQ22" s="130">
        <f t="shared" si="1118"/>
        <v>17.661026461295418</v>
      </c>
      <c r="BR22" s="130">
        <f t="shared" si="1119"/>
        <v>18.836559044233805</v>
      </c>
      <c r="BS22" s="130">
        <f t="shared" si="1120"/>
        <v>19.930713862559241</v>
      </c>
      <c r="BT22" s="130">
        <f t="shared" si="1121"/>
        <v>21.016662519747236</v>
      </c>
      <c r="BU22" s="130">
        <f t="shared" si="1122"/>
        <v>22.185356635071091</v>
      </c>
      <c r="BV22" s="130">
        <f t="shared" si="1123"/>
        <v>23.425170813586099</v>
      </c>
      <c r="BW22" s="130">
        <f t="shared" si="1124"/>
        <v>24.728582740916274</v>
      </c>
      <c r="BX22" s="130">
        <f t="shared" si="1125"/>
        <v>26.126365521327017</v>
      </c>
      <c r="BY22" s="130">
        <f t="shared" si="1126"/>
        <v>27.496794431279625</v>
      </c>
      <c r="BZ22" s="130">
        <f t="shared" si="1127"/>
        <v>28.91919569510269</v>
      </c>
      <c r="CA22" s="130">
        <f t="shared" si="1128"/>
        <v>30.405194707740922</v>
      </c>
      <c r="CB22" s="130">
        <f t="shared" si="1129"/>
        <v>31.970519944707746</v>
      </c>
      <c r="CC22" s="130">
        <f t="shared" si="1130"/>
        <v>33.401127369668252</v>
      </c>
      <c r="CD22" s="130">
        <f t="shared" si="1131"/>
        <v>34.697700829383891</v>
      </c>
      <c r="CE22" s="130">
        <f t="shared" si="1132"/>
        <v>34.697700829383891</v>
      </c>
      <c r="CF22" s="130">
        <f t="shared" si="587"/>
        <v>2215.4353758293837</v>
      </c>
      <c r="CG22" s="130">
        <f t="shared" si="588"/>
        <v>2305.7238005134277</v>
      </c>
      <c r="CH22" s="130">
        <f t="shared" si="589"/>
        <v>1754.5601334123219</v>
      </c>
      <c r="CI22" s="130">
        <f t="shared" si="590"/>
        <v>1861.0196192338071</v>
      </c>
      <c r="CJ22" s="130">
        <f t="shared" si="591"/>
        <v>1990.3881083333333</v>
      </c>
      <c r="CK22" s="130">
        <f t="shared" si="592"/>
        <v>2048.3344107424964</v>
      </c>
      <c r="CL22" s="130">
        <f t="shared" si="593"/>
        <v>2149.4035428515008</v>
      </c>
      <c r="CM22" s="130">
        <f t="shared" si="594"/>
        <v>2067.2006487361768</v>
      </c>
      <c r="CN22" s="130">
        <f t="shared" si="595"/>
        <v>2073.9385908767772</v>
      </c>
      <c r="CO22" s="130">
        <f t="shared" si="596"/>
        <v>2145.3607775671403</v>
      </c>
      <c r="CP22" s="130">
        <f t="shared" si="597"/>
        <v>1995.7784620458135</v>
      </c>
      <c r="CQ22" s="130">
        <f t="shared" si="598"/>
        <v>1796.3353746840442</v>
      </c>
      <c r="CR22" s="130">
        <f t="shared" si="599"/>
        <v>2094.1524172985783</v>
      </c>
      <c r="CS22" s="130">
        <f t="shared" si="600"/>
        <v>1571.2881071879935</v>
      </c>
      <c r="CT22" s="130">
        <f t="shared" si="601"/>
        <v>2137.2752469984202</v>
      </c>
      <c r="CU22" s="130">
        <f t="shared" si="602"/>
        <v>2215.4353758293837</v>
      </c>
      <c r="CV22" s="130">
        <f t="shared" si="603"/>
        <v>2381.1887524881513</v>
      </c>
      <c r="CW22" s="130">
        <f t="shared" si="604"/>
        <v>2316.5045079383885</v>
      </c>
      <c r="CX22" s="130">
        <f t="shared" si="605"/>
        <v>2156.1414849921011</v>
      </c>
      <c r="CY22" s="130">
        <f t="shared" si="606"/>
        <v>2139.9704238546601</v>
      </c>
      <c r="CZ22" s="130">
        <f t="shared" si="607"/>
        <v>2303.0286236571883</v>
      </c>
      <c r="DA22" s="130">
        <f t="shared" si="608"/>
        <v>2443.1778201816742</v>
      </c>
      <c r="DB22" s="130">
        <f t="shared" si="609"/>
        <v>2568.5035439968406</v>
      </c>
      <c r="DC22" s="130">
        <f t="shared" si="610"/>
        <v>2754.4707470774092</v>
      </c>
      <c r="DD22" s="130">
        <f t="shared" si="611"/>
        <v>2700.5672099526064</v>
      </c>
      <c r="DE22" s="130">
        <f t="shared" si="612"/>
        <v>2802.9839304897314</v>
      </c>
      <c r="DF22" s="130">
        <f t="shared" si="613"/>
        <v>2928.3096543048973</v>
      </c>
      <c r="DG22" s="130">
        <f t="shared" si="614"/>
        <v>3084.6299119668251</v>
      </c>
      <c r="DH22" s="130">
        <f t="shared" si="615"/>
        <v>2819.154991627172</v>
      </c>
      <c r="DI22" s="130">
        <f t="shared" si="616"/>
        <v>2555.0276597156394</v>
      </c>
      <c r="DJ22" s="130">
        <f t="shared" si="617"/>
        <v>0</v>
      </c>
      <c r="DK22" s="110">
        <f t="shared" si="618"/>
        <v>2215.4353758293837</v>
      </c>
      <c r="DL22" s="130">
        <f t="shared" si="619"/>
        <v>4521.1591763428114</v>
      </c>
      <c r="DM22" s="130">
        <f t="shared" si="620"/>
        <v>6275.7193097551335</v>
      </c>
      <c r="DN22" s="130">
        <f t="shared" si="621"/>
        <v>8136.7389289889406</v>
      </c>
      <c r="DO22" s="130">
        <f t="shared" si="622"/>
        <v>10127.127037322274</v>
      </c>
      <c r="DP22" s="130">
        <f t="shared" si="623"/>
        <v>12175.461448064771</v>
      </c>
      <c r="DQ22" s="130">
        <f t="shared" si="624"/>
        <v>14324.86499091627</v>
      </c>
      <c r="DR22" s="130">
        <f t="shared" si="625"/>
        <v>16392.065639652446</v>
      </c>
      <c r="DS22" s="130">
        <f t="shared" si="626"/>
        <v>18466.004230529223</v>
      </c>
      <c r="DT22" s="130">
        <f t="shared" si="627"/>
        <v>20611.365008096363</v>
      </c>
      <c r="DU22" s="130">
        <f t="shared" si="628"/>
        <v>22607.143470142179</v>
      </c>
      <c r="DV22" s="130">
        <f t="shared" si="629"/>
        <v>24403.478844826222</v>
      </c>
      <c r="DW22" s="130">
        <f t="shared" si="630"/>
        <v>26497.6312621248</v>
      </c>
      <c r="DX22" s="130">
        <f t="shared" si="631"/>
        <v>28068.919369312793</v>
      </c>
      <c r="DY22" s="130">
        <f t="shared" si="632"/>
        <v>30206.194616311212</v>
      </c>
      <c r="DZ22" s="130">
        <f t="shared" si="633"/>
        <v>32421.629992140595</v>
      </c>
      <c r="EA22" s="130">
        <f t="shared" si="634"/>
        <v>34802.818744628748</v>
      </c>
      <c r="EB22" s="130">
        <f t="shared" si="635"/>
        <v>37119.323252567134</v>
      </c>
      <c r="EC22" s="130">
        <f t="shared" si="636"/>
        <v>39275.464737559232</v>
      </c>
      <c r="ED22" s="130">
        <f t="shared" si="637"/>
        <v>41415.435161413894</v>
      </c>
      <c r="EE22" s="130">
        <f t="shared" si="638"/>
        <v>43718.463785071086</v>
      </c>
      <c r="EF22" s="130">
        <f t="shared" si="639"/>
        <v>46161.641605252764</v>
      </c>
      <c r="EG22" s="130">
        <f t="shared" si="640"/>
        <v>48730.145149249605</v>
      </c>
      <c r="EH22" s="130">
        <f t="shared" si="641"/>
        <v>51484.615896327014</v>
      </c>
      <c r="EI22" s="130">
        <f t="shared" si="642"/>
        <v>54185.183106279619</v>
      </c>
      <c r="EJ22" s="130">
        <f t="shared" si="643"/>
        <v>56988.167036769351</v>
      </c>
      <c r="EK22" s="130">
        <f t="shared" si="644"/>
        <v>59916.476691074247</v>
      </c>
      <c r="EL22" s="130">
        <f t="shared" si="645"/>
        <v>63001.106603041073</v>
      </c>
      <c r="EM22" s="130">
        <f t="shared" si="646"/>
        <v>65820.261594668249</v>
      </c>
      <c r="EN22" s="130">
        <f t="shared" si="647"/>
        <v>68375.289254383883</v>
      </c>
      <c r="EO22" s="130">
        <f t="shared" si="648"/>
        <v>68375.289254383883</v>
      </c>
      <c r="EP22" s="130">
        <f t="shared" si="649"/>
        <v>1993.8918382464453</v>
      </c>
      <c r="EQ22" s="130">
        <f t="shared" si="650"/>
        <v>2075.1514204620848</v>
      </c>
      <c r="ER22" s="130">
        <f t="shared" si="651"/>
        <v>1579.1041200710897</v>
      </c>
      <c r="ES22" s="130">
        <f t="shared" si="652"/>
        <v>1674.9176573104264</v>
      </c>
      <c r="ET22" s="130">
        <f t="shared" si="653"/>
        <v>1791.3492974999999</v>
      </c>
      <c r="EU22" s="130">
        <f t="shared" si="654"/>
        <v>1843.5009696682469</v>
      </c>
      <c r="EV22" s="130">
        <f t="shared" si="655"/>
        <v>1934.4631885663507</v>
      </c>
      <c r="EW22" s="130">
        <f t="shared" si="656"/>
        <v>1860.4805838625591</v>
      </c>
      <c r="EX22" s="130">
        <f t="shared" si="657"/>
        <v>1866.5447317890996</v>
      </c>
      <c r="EY22" s="130">
        <f t="shared" si="658"/>
        <v>1930.8246998104264</v>
      </c>
      <c r="EZ22" s="130">
        <f t="shared" si="659"/>
        <v>1796.2006158412321</v>
      </c>
      <c r="FA22" s="130">
        <f t="shared" si="660"/>
        <v>1616.7018372156397</v>
      </c>
      <c r="FB22" s="130">
        <f t="shared" si="661"/>
        <v>1884.7371755687204</v>
      </c>
      <c r="FC22" s="130">
        <f t="shared" si="662"/>
        <v>1414.1592964691943</v>
      </c>
      <c r="FD22" s="130">
        <f t="shared" si="663"/>
        <v>1923.5477222985783</v>
      </c>
      <c r="FE22" s="130">
        <f t="shared" si="664"/>
        <v>1993.8918382464453</v>
      </c>
      <c r="FF22" s="130">
        <f t="shared" si="665"/>
        <v>2143.0698772393362</v>
      </c>
      <c r="FG22" s="130">
        <f t="shared" si="666"/>
        <v>2084.8540571445496</v>
      </c>
      <c r="FH22" s="130">
        <f t="shared" si="667"/>
        <v>1940.527336492891</v>
      </c>
      <c r="FI22" s="130">
        <f t="shared" si="668"/>
        <v>1925.9733814691942</v>
      </c>
      <c r="FJ22" s="130">
        <f t="shared" si="669"/>
        <v>2072.7257612914696</v>
      </c>
      <c r="FK22" s="130">
        <f t="shared" si="670"/>
        <v>2198.8600381635069</v>
      </c>
      <c r="FL22" s="130">
        <f t="shared" si="671"/>
        <v>2311.6531895971566</v>
      </c>
      <c r="FM22" s="130">
        <f t="shared" si="672"/>
        <v>2479.0236723696685</v>
      </c>
      <c r="FN22" s="130">
        <f t="shared" si="673"/>
        <v>2430.5104889573458</v>
      </c>
      <c r="FO22" s="130">
        <f t="shared" si="674"/>
        <v>2522.6855374407583</v>
      </c>
      <c r="FP22" s="130">
        <f t="shared" si="675"/>
        <v>2635.4786888744075</v>
      </c>
      <c r="FQ22" s="130">
        <f t="shared" si="676"/>
        <v>2776.1669207701425</v>
      </c>
      <c r="FR22" s="130">
        <f t="shared" si="677"/>
        <v>2537.239492464455</v>
      </c>
      <c r="FS22" s="130">
        <f t="shared" si="678"/>
        <v>2299.5248937440756</v>
      </c>
      <c r="FT22" s="130">
        <f t="shared" si="679"/>
        <v>0</v>
      </c>
      <c r="FU22" s="110">
        <f t="shared" si="680"/>
        <v>1993.8918382464453</v>
      </c>
      <c r="FV22" s="130">
        <f t="shared" si="681"/>
        <v>4069.0432587085302</v>
      </c>
      <c r="FW22" s="130">
        <f t="shared" si="682"/>
        <v>5648.1473787796203</v>
      </c>
      <c r="FX22" s="130">
        <f t="shared" si="683"/>
        <v>7323.0650360900472</v>
      </c>
      <c r="FY22" s="130">
        <f t="shared" si="684"/>
        <v>9114.414333590048</v>
      </c>
      <c r="FZ22" s="130">
        <f t="shared" si="685"/>
        <v>10957.915303258294</v>
      </c>
      <c r="GA22" s="130">
        <f t="shared" si="686"/>
        <v>12892.378491824646</v>
      </c>
      <c r="GB22" s="130">
        <f t="shared" si="687"/>
        <v>14752.859075687205</v>
      </c>
      <c r="GC22" s="130">
        <f t="shared" si="688"/>
        <v>16619.403807476305</v>
      </c>
      <c r="GD22" s="130">
        <f t="shared" si="689"/>
        <v>18550.228507286731</v>
      </c>
      <c r="GE22" s="130">
        <f t="shared" si="690"/>
        <v>20346.429123127964</v>
      </c>
      <c r="GF22" s="130">
        <f t="shared" si="691"/>
        <v>21963.130960343602</v>
      </c>
      <c r="GG22" s="130">
        <f t="shared" si="692"/>
        <v>23847.868135912322</v>
      </c>
      <c r="GH22" s="130">
        <f t="shared" si="693"/>
        <v>25262.027432381517</v>
      </c>
      <c r="GI22" s="130">
        <f t="shared" si="694"/>
        <v>27185.575154680097</v>
      </c>
      <c r="GJ22" s="130">
        <f t="shared" si="695"/>
        <v>29179.466992926544</v>
      </c>
      <c r="GK22" s="130">
        <f t="shared" si="696"/>
        <v>31322.536870165881</v>
      </c>
      <c r="GL22" s="130">
        <f t="shared" si="697"/>
        <v>33407.390927310429</v>
      </c>
      <c r="GM22" s="130">
        <f t="shared" si="698"/>
        <v>35347.918263803323</v>
      </c>
      <c r="GN22" s="130">
        <f t="shared" si="699"/>
        <v>37273.891645272517</v>
      </c>
      <c r="GO22" s="130">
        <f t="shared" si="700"/>
        <v>39346.617406563986</v>
      </c>
      <c r="GP22" s="130">
        <f t="shared" si="701"/>
        <v>41545.47744472749</v>
      </c>
      <c r="GQ22" s="130">
        <f t="shared" si="702"/>
        <v>43857.130634324647</v>
      </c>
      <c r="GR22" s="130">
        <f t="shared" si="703"/>
        <v>46336.154306694312</v>
      </c>
      <c r="GS22" s="130">
        <f t="shared" si="704"/>
        <v>48766.664795651661</v>
      </c>
      <c r="GT22" s="130">
        <f t="shared" si="705"/>
        <v>51289.350333092421</v>
      </c>
      <c r="GU22" s="130">
        <f t="shared" si="706"/>
        <v>53924.829021966827</v>
      </c>
      <c r="GV22" s="130">
        <f t="shared" si="707"/>
        <v>56700.995942736969</v>
      </c>
      <c r="GW22" s="130">
        <f t="shared" si="708"/>
        <v>59238.235435201423</v>
      </c>
      <c r="GX22" s="130">
        <f t="shared" si="709"/>
        <v>61537.7603289455</v>
      </c>
      <c r="GY22" s="130">
        <f t="shared" si="710"/>
        <v>61537.7603289455</v>
      </c>
      <c r="GZ22" s="130">
        <f>($T22+$U22)/$R22*($I22-(метеостанция!B$14))/($I22-$J22)</f>
        <v>2.4153554502369667</v>
      </c>
      <c r="HA22" s="130">
        <f>($T22+$U22)/$R22*($I22-(метеостанция!C$14))/($I22-$J22)</f>
        <v>2.5137914691943126</v>
      </c>
      <c r="HB22" s="130">
        <f>($T22+$U22)/$R22*($I22-(метеостанция!D$14))/($I22-$J22)</f>
        <v>1.9128909952606632</v>
      </c>
      <c r="HC22" s="130">
        <f>($T22+$U22)/$R22*($I22-(метеостанция!E$14))/($I22-$J22)</f>
        <v>2.028957345971564</v>
      </c>
      <c r="HD22" s="130">
        <f>($T22+$U22)/$R22*($I22-(метеостанция!F$14))/($I22-$J22)</f>
        <v>2.17</v>
      </c>
      <c r="HE22" s="130">
        <f>($T22+$U22)/$R22*($I22-(метеостанция!G$14))/($I22-$J22)</f>
        <v>2.2331753554502365</v>
      </c>
      <c r="HF22" s="130">
        <f>($T22+$U22)/$R22*($I22-(метеостанция!H$14))/($I22-$J22)</f>
        <v>2.3433649289099523</v>
      </c>
      <c r="HG22" s="130">
        <f>($T22+$U22)/$R22*($I22-(метеостанция!I$14))/($I22-$J22)</f>
        <v>2.2537440758293839</v>
      </c>
      <c r="HH22" s="130">
        <f>($T22+$U22)/$R22*($I22-(метеостанция!J$14))/($I22-$J22)</f>
        <v>2.2610900473933651</v>
      </c>
      <c r="HI22" s="130">
        <f>($T22+$U22)/$R22*($I22-(метеостанция!K$14))/($I22-$J22)</f>
        <v>2.3389573459715636</v>
      </c>
      <c r="HJ22" s="130">
        <f>($T22+$U22)/$R22*($I22-(метеостанция!L$14))/($I22-$J22)</f>
        <v>2.1758767772511849</v>
      </c>
      <c r="HK22" s="130">
        <f>($T22+$U22)/$R22*($I22-(метеостанция!M$14))/($I22-$J22)</f>
        <v>1.9584360189573455</v>
      </c>
      <c r="HL22" s="130">
        <f>($T22+$U22)/$R22*($I22-(метеостанция!N$14))/($I22-$J22)</f>
        <v>2.2831279620853078</v>
      </c>
      <c r="HM22" s="130">
        <f>($T22+$U22)/$R22*($I22-(метеостанция!O$14))/($I22-$J22)</f>
        <v>1.7130805687203792</v>
      </c>
      <c r="HN22" s="130">
        <f>($T22+$U22)/$R22*($I22-(метеостанция!P$14))/($I22-$J22)</f>
        <v>2.3301421800947866</v>
      </c>
      <c r="HO22" s="130">
        <f>($T22+$U22)/$R22*($I22-(метеостанция!Q$14))/($I22-$J22)</f>
        <v>2.4153554502369667</v>
      </c>
      <c r="HP22" s="130">
        <f>($T22+$U22)/$R22*($I22-(метеостанция!R$14))/($I22-$J22)</f>
        <v>2.5960663507108999</v>
      </c>
      <c r="HQ22" s="130">
        <f>($T22+$U22)/$R22*($I22-(метеостанция!S$14))/($I22-$J22)</f>
        <v>2.5255450236966825</v>
      </c>
      <c r="HR22" s="130">
        <f>($T22+$U22)/$R22*($I22-(метеостанция!T$14))/($I22-$J22)</f>
        <v>2.3507109004739335</v>
      </c>
      <c r="HS22" s="130">
        <f>($T22+$U22)/$R22*($I22-(метеостанция!U$14))/($I22-$J22)</f>
        <v>2.3330805687203791</v>
      </c>
      <c r="HT22" s="130">
        <f>($T22+$U22)/$R22*($I22-(метеостанция!V$14))/($I22-$J22)</f>
        <v>2.5108530805687201</v>
      </c>
      <c r="HU22" s="130">
        <f>($T22+$U22)/$R22*($I22-(метеостанция!W$14))/($I22-$J22)</f>
        <v>2.663649289099526</v>
      </c>
      <c r="HV22" s="130">
        <f>($T22+$U22)/$R22*($I22-(метеостанция!X$14))/($I22-$J22)</f>
        <v>2.8002843601895733</v>
      </c>
      <c r="HW22" s="130">
        <f>($T22+$U22)/$R22*($I22-(метеостанция!Y$14))/($I22-$J22)</f>
        <v>3.0030331753554504</v>
      </c>
      <c r="HX22" s="130">
        <f>($T22+$U22)/$R22*($I22-(метеостанция!Z$14))/($I22-$J22)</f>
        <v>2.9442654028436017</v>
      </c>
      <c r="HY22" s="130">
        <f>($T22+$U22)/$R22*($I22-(метеостанция!AA$14))/($I22-$J22)</f>
        <v>3.0559241706161138</v>
      </c>
      <c r="HZ22" s="130">
        <f>($T22+$U22)/$R22*($I22-(метеостанция!AB$14))/($I22-$J22)</f>
        <v>3.192559241706161</v>
      </c>
      <c r="IA22" s="130">
        <f>($T22+$U22)/$R22*($I22-(метеостанция!AC$14))/($I22-$J22)</f>
        <v>3.3629857819905213</v>
      </c>
      <c r="IB22" s="130">
        <f>($T22+$U22)/$R22*($I22-(метеостанция!AD$14))/($I22-$J22)</f>
        <v>3.0735545023696678</v>
      </c>
      <c r="IC22" s="130">
        <f>($T22+$U22)/$R22*($I22-(метеостанция!AE$14))/($I22-$J22)</f>
        <v>2.7855924170616109</v>
      </c>
      <c r="ID22" s="130"/>
      <c r="IE22" s="131">
        <f>VLOOKUP($F22,метеостанция!$A$4:$AF$7,2,0)</f>
        <v>6</v>
      </c>
      <c r="IF22" s="131">
        <f>VLOOKUP($F22,метеостанция!$A$4:$AF$7,3,0)</f>
        <v>9.6</v>
      </c>
      <c r="IG22" s="131">
        <f>VLOOKUP($F22,метеостанция!$A$4:$AF$7,4,0)</f>
        <v>8.4</v>
      </c>
      <c r="IH22" s="131">
        <f>VLOOKUP($F22,метеостанция!$A$4:$AF$7,5,0)</f>
        <v>9.6999999999999993</v>
      </c>
      <c r="II22" s="131">
        <f>VLOOKUP($F22,метеостанция!$A$4:$AF$7,6,0)</f>
        <v>11.1</v>
      </c>
      <c r="IJ22" s="131">
        <f>VLOOKUP($F22,метеостанция!$A$4:$AF$7,7,0)</f>
        <v>9.5</v>
      </c>
      <c r="IK22" s="131">
        <f>VLOOKUP($F22,метеостанция!$A$4:$AF$7,8,0)</f>
        <v>6</v>
      </c>
      <c r="IL22" s="131">
        <f>VLOOKUP($F22,метеостанция!$A$4:$AF$7,9,0)</f>
        <v>6.8</v>
      </c>
      <c r="IM22" s="131">
        <f>VLOOKUP($F22,метеостанция!$A$4:$AF$7,10,0)</f>
        <v>3.2</v>
      </c>
      <c r="IN22" s="131">
        <f>VLOOKUP($F22,метеостанция!$A$4:$AF$7,11,0)</f>
        <v>-2</v>
      </c>
      <c r="IO22" s="131">
        <f>VLOOKUP($F22,метеостанция!$A$4:$AF$7,12,0)</f>
        <v>-0.4</v>
      </c>
      <c r="IP22" s="131">
        <f>VLOOKUP($F22,метеостанция!$A$4:$AF$7,13,0)</f>
        <v>2.1</v>
      </c>
      <c r="IQ22" s="131">
        <f>VLOOKUP($F22,метеостанция!$A$4:$AF$7,14,0)</f>
        <v>2.2999999999999998</v>
      </c>
      <c r="IR22" s="131">
        <f>VLOOKUP($F22,метеостанция!$A$4:$AF$7,15,0)</f>
        <v>2.2999999999999998</v>
      </c>
      <c r="IS22" s="131">
        <f>VLOOKUP($F22,метеостанция!$A$4:$AF$7,16,0)</f>
        <v>0.2</v>
      </c>
      <c r="IT22" s="131">
        <f>VLOOKUP($F22,метеостанция!$A$4:$AF$7,17,0)</f>
        <v>-3</v>
      </c>
      <c r="IU22" s="131">
        <f>VLOOKUP($F22,метеостанция!$A$4:$AF$7,18,0)</f>
        <v>-4</v>
      </c>
      <c r="IV22" s="131">
        <f>VLOOKUP($F22,метеостанция!$A$4:$AF$7,19,0)</f>
        <v>-3.6</v>
      </c>
      <c r="IW22" s="131">
        <f>VLOOKUP($F22,метеостанция!$A$4:$AF$7,20,0)</f>
        <v>-0.7</v>
      </c>
      <c r="IX22" s="131">
        <f>VLOOKUP($F22,метеостанция!$A$4:$AF$7,21,0)</f>
        <v>3.6</v>
      </c>
      <c r="IY22" s="131">
        <f>VLOOKUP($F22,метеостанция!$A$4:$AF$7,22,0)</f>
        <v>2.2000000000000002</v>
      </c>
      <c r="IZ22" s="131">
        <f>VLOOKUP($F22,метеостанция!$A$4:$AF$7,23,0)</f>
        <v>4.4000000000000004</v>
      </c>
      <c r="JA22" s="131">
        <f>VLOOKUP($F22,метеостанция!$A$4:$AF$7,24,0)</f>
        <v>-2.2999999999999998</v>
      </c>
      <c r="JB22" s="131">
        <f>VLOOKUP($F22,метеостанция!$A$4:$AF$7,25,0)</f>
        <v>-5.0999999999999996</v>
      </c>
      <c r="JC22" s="131">
        <f>VLOOKUP($F22,метеостанция!$A$4:$AF$7,26,0)</f>
        <v>0.6</v>
      </c>
      <c r="JD22" s="131">
        <f>VLOOKUP($F22,метеостанция!$A$4:$AF$7,27,0)</f>
        <v>-1.8</v>
      </c>
      <c r="JE22" s="131">
        <f>VLOOKUP($F22,метеостанция!$A$4:$AF$7,28,0)</f>
        <v>-0.5</v>
      </c>
      <c r="JF22" s="131">
        <f>VLOOKUP($F22,метеостанция!$A$4:$AF$7,29,0)</f>
        <v>5.4</v>
      </c>
      <c r="JG22" s="131">
        <f>VLOOKUP($F22,метеостанция!$A$4:$AF$7,30,0)</f>
        <v>8.4</v>
      </c>
      <c r="JH22" s="131">
        <f>VLOOKUP($F22,метеостанция!$A$4:$AF$7,31,0)</f>
        <v>5.0999999999999996</v>
      </c>
      <c r="JI22" s="131">
        <f>VLOOKUP($F22,метеостанция!$A$4:$AF$7,32,0)</f>
        <v>0</v>
      </c>
      <c r="JJ22" s="202" t="e">
        <f>VLOOKUP(D22,'Qп, Гкал'!$D$6:$O$60,2,FALSE)</f>
        <v>#N/A</v>
      </c>
      <c r="JK22" s="202" t="e">
        <f>VLOOKUP(D22,'Qп, Гкал'!$D$6:AI$64,3,FALSE)</f>
        <v>#N/A</v>
      </c>
      <c r="JL22" s="202" t="e">
        <f>VLOOKUP(D22,'Qп, Гкал'!$D$6:$AI$64,4,FALSE)</f>
        <v>#N/A</v>
      </c>
      <c r="JM22" s="202" t="e">
        <f>VLOOKUP(D22,'Qп, Гкал'!$D$6:$O$60,5,FALSE)</f>
        <v>#N/A</v>
      </c>
      <c r="JN22" s="202" t="e">
        <f>VLOOKUP(D22,'Qп, Гкал'!$D$6:$O$60,6,FALSE)</f>
        <v>#N/A</v>
      </c>
      <c r="JO22" s="202" t="e">
        <f>VLOOKUP(D22,'Qп, Гкал'!$D$6:$O$60,7,FALSE)</f>
        <v>#N/A</v>
      </c>
      <c r="JP22" s="202" t="e">
        <f>VLOOKUP(D22,'Qп, Гкал'!$D$6:$O$60,8,FALSE)</f>
        <v>#N/A</v>
      </c>
      <c r="JQ22" s="202" t="e">
        <f>VLOOKUP(D22,'Qп, Гкал'!$D$6:$O$60,9,FALSE)</f>
        <v>#N/A</v>
      </c>
      <c r="JR22" s="202" t="e">
        <f>VLOOKUP(D22,'Qп, Гкал'!$D$6:$O$60,10,FALSE)</f>
        <v>#N/A</v>
      </c>
      <c r="JS22" s="202" t="e">
        <f>VLOOKUP(D22,'Qп, Гкал'!$D$6:$O$60,11,FALSE)</f>
        <v>#N/A</v>
      </c>
      <c r="JT22" s="202" t="e">
        <f>VLOOKUP(D22,'Qп, Гкал'!$D$6:$O$60,12,FALSE)</f>
        <v>#N/A</v>
      </c>
      <c r="JU22" s="202" t="e">
        <f>VLOOKUP(D22,'Qп, Гкал'!$D$6:$P$60,13,FALSE)</f>
        <v>#N/A</v>
      </c>
      <c r="JV22" s="202" t="e">
        <f>VLOOKUP(D22,'Qп, Гкал'!$D$6:$Q$63,14,FALSE)</f>
        <v>#N/A</v>
      </c>
      <c r="JW22" s="203" t="e">
        <f>VLOOKUP(D22,'Qп, Гкал'!$D$6:$AI$65,15,FALSE)</f>
        <v>#N/A</v>
      </c>
      <c r="JX22" s="203" t="e">
        <f>VLOOKUP(D22,'Qп, Гкал'!$D$6:$AI$65,16,FALSE)</f>
        <v>#N/A</v>
      </c>
      <c r="JY22" s="204" t="e">
        <f>VLOOKUP(D22,'Qп, Гкал'!$D$6:$AI$65,17,FALSE)</f>
        <v>#N/A</v>
      </c>
      <c r="JZ22" s="203" t="e">
        <f>VLOOKUP(D22,'Qп, Гкал'!$D$6:$AI$65,18,FALSE)</f>
        <v>#N/A</v>
      </c>
      <c r="KA22" s="203" t="e">
        <f>VLOOKUP(D22,'Qп, Гкал'!$D$6:$AI$65,19,FALSE)</f>
        <v>#N/A</v>
      </c>
      <c r="KB22" s="203" t="e">
        <f>VLOOKUP(D22,'Qп, Гкал'!$D$6:$AI$65,20,FALSE)</f>
        <v>#N/A</v>
      </c>
      <c r="KC22" s="203" t="e">
        <f>VLOOKUP(D22,'Qп, Гкал'!$D$6:$AI$65,21,FALSE)</f>
        <v>#N/A</v>
      </c>
      <c r="KD22" s="203" t="e">
        <f>VLOOKUP(D22,'Qп, Гкал'!$D$6:$AI$65,22,FALSE)</f>
        <v>#N/A</v>
      </c>
      <c r="KE22" s="203" t="e">
        <f>VLOOKUP(D22,'Qп, Гкал'!$D$6:$AI$65,23,FALSE)</f>
        <v>#N/A</v>
      </c>
      <c r="KF22" s="203" t="e">
        <f>VLOOKUP(D22,'Qп, Гкал'!$D$6:$AI$65,24,FALSE)</f>
        <v>#N/A</v>
      </c>
      <c r="KG22" s="203" t="e">
        <f>VLOOKUP(D22,'Qп, Гкал'!$D$6:$AI$65,25,FALSE)</f>
        <v>#N/A</v>
      </c>
      <c r="KH22" s="203" t="e">
        <f>VLOOKUP(D22,'Qп, Гкал'!$D$6:$AI$65,26,FALSE)</f>
        <v>#N/A</v>
      </c>
      <c r="KI22" s="203" t="e">
        <f>VLOOKUP(D22,'Qп, Гкал'!$D$6:$AI$65,27,FALSE)</f>
        <v>#N/A</v>
      </c>
      <c r="KJ22" s="203" t="e">
        <f>VLOOKUP(D22,'Qп, Гкал'!$D$6:$AI$65,28,FALSE)</f>
        <v>#N/A</v>
      </c>
      <c r="KK22" s="203" t="e">
        <f>VLOOKUP(D22,'Qп, Гкал'!$D$6:$AI$65,29,FALSE)</f>
        <v>#N/A</v>
      </c>
      <c r="KL22" s="203" t="e">
        <f>VLOOKUP(D22,'Qп, Гкал'!$D$6:$AI$65,30,FALSE)</f>
        <v>#N/A</v>
      </c>
      <c r="KM22" s="203" t="e">
        <f>VLOOKUP(D22,'Qп, Гкал'!$D$6:$AI$65,31,FALSE)</f>
        <v>#N/A</v>
      </c>
      <c r="KN22" s="203" t="e">
        <f>VLOOKUP(D22,'Qп, Гкал'!$D$6:$AI$65,32,FALSE)</f>
        <v>#N/A</v>
      </c>
      <c r="KO22" s="110" t="e">
        <f>IF(JJ22="","Нет показаний",IF(JJ22&lt;=0,"Ошибка ПУ",(GZ22-JJ22*(($I22-метеостанция!B$14)/($I22-IE22)))))</f>
        <v>#N/A</v>
      </c>
      <c r="KP22" s="110" t="e">
        <f>IF(JK22="","Нет показаний",IF(JK22&lt;=0,"Ошибка ПУ",(HA22-JK22*(($I22-метеостанция!C$14)/($I22-IF22)))))</f>
        <v>#N/A</v>
      </c>
      <c r="KQ22" s="110" t="e">
        <f>IF(JL22="","Нет показаний",IF(JL22&lt;=0,"Ошибка ПУ",(HB22-JL22*(($I22-метеостанция!D$14)/($I22-IG22)))))</f>
        <v>#N/A</v>
      </c>
      <c r="KR22" s="110" t="e">
        <f>IF(JM22="","Нет показаний",IF(JM22&lt;=0,"Ошибка ПУ",(HC22-JM22*(($I22-метеостанция!E$14)/($I22-IH22)))))</f>
        <v>#N/A</v>
      </c>
      <c r="KS22" s="110" t="e">
        <f>IF(JN22="","Нет показаний",IF(JN22&lt;=0,"Ошибка ПУ",(HD22-JN22*(($I22-метеостанция!F$14)/($I22-II22)))))</f>
        <v>#N/A</v>
      </c>
      <c r="KT22" s="110" t="e">
        <f>IF(JO22="","Нет показаний",IF(JO22&lt;=0,"Ошибка ПУ",(HE22-JO22*(($I22-метеостанция!G$14)/($I22-IJ22)))))</f>
        <v>#N/A</v>
      </c>
      <c r="KU22" s="110" t="e">
        <f>IF(JP22="","Нет показаний",IF(JP22&lt;=0,"Ошибка ПУ",(HF22-JP22*(($I22-метеостанция!H$14)/($I22-IK22)))))</f>
        <v>#N/A</v>
      </c>
      <c r="KV22" s="110" t="e">
        <f>IF(JQ22="","Нет показаний",IF(JQ22&lt;=0,"Ошибка ПУ",(HG22-JQ22*(($I22-метеостанция!I$14)/($I22-IL22)))))</f>
        <v>#N/A</v>
      </c>
      <c r="KW22" s="110" t="e">
        <f>IF(JR22="","Нет показаний",IF(JR22&lt;=0,"Ошибка ПУ",(HH22-JR22*(($I22-метеостанция!J$14)/($I22-IM22)))))</f>
        <v>#N/A</v>
      </c>
      <c r="KX22" s="110" t="e">
        <f>IF(JS22="","Нет показаний",IF(JS22&lt;=0,"Ошибка ПУ",(HI22-JS22*(($I22-метеостанция!K$14)/($I22-IN22)))))</f>
        <v>#N/A</v>
      </c>
      <c r="KY22" s="110" t="e">
        <f>IF(JT22="","Нет показаний",IF(JT22&lt;=0,"Ошибка ПУ",(HJ22-JT22*(($I22-метеостанция!L$14)/($I22-IO22)))))</f>
        <v>#N/A</v>
      </c>
      <c r="KZ22" s="110" t="e">
        <f>IF(JU22="","Нет показаний",IF(JU22&lt;=0,"Ошибка ПУ",(HK22-JU22*(($I22-метеостанция!M$14)/($I22-IP22)))))</f>
        <v>#N/A</v>
      </c>
      <c r="LA22" s="110" t="e">
        <f>IF(JV22="","Нет показаний",IF(JV22&lt;=0,"Ошибка ПУ",(HL22-JV22*(($I22-метеостанция!N$14)/($I22-IQ22)))))</f>
        <v>#N/A</v>
      </c>
      <c r="LB22" s="110" t="e">
        <f>IF(JW22="","Нет показаний",IF(JW22&lt;=0,"Ошибка ПУ",(HM22-JW22*(($I22-метеостанция!O$14)/($I22-IR22)))))</f>
        <v>#N/A</v>
      </c>
      <c r="LC22" s="110" t="e">
        <f>IF(JX22="","Нет показаний",IF(JX22&lt;=0,"Ошибка ПУ",(HN22-JX22*(($I22-метеостанция!P$14)/($I22-IS22)))))</f>
        <v>#N/A</v>
      </c>
      <c r="LD22" s="110" t="e">
        <f>IF(JY22="","Нет показаний",IF(JY22&lt;=0,"Ошибка ПУ",(HO22-JY22*(($I22-метеостанция!Q$14)/($I22-IT22)))))</f>
        <v>#N/A</v>
      </c>
      <c r="LE22" s="110" t="e">
        <f>IF(JZ22="","Нет показаний",IF(JZ22&lt;=0,"Ошибка ПУ",(HP22-JZ22*(($I22-метеостанция!R$14)/($I22-IU22)))))</f>
        <v>#N/A</v>
      </c>
      <c r="LF22" s="110" t="e">
        <f>IF(KA22="","Нет показаний",IF(KA22&lt;=0,"Ошибка ПУ",(HQ22-KA22*(($I22-метеостанция!S$14)/($I22-IV22)))))</f>
        <v>#N/A</v>
      </c>
      <c r="LG22" s="110" t="e">
        <f>IF(KB22="","Нет показаний",IF(KB22&lt;=0,"Ошибка ПУ",(HR22-KB22*(($I22-метеостанция!T$14)/($I22-IW22)))))</f>
        <v>#N/A</v>
      </c>
      <c r="LH22" s="110" t="e">
        <f>IF(KC22="","Нет показаний",IF(KC22&lt;=0,"Ошибка ПУ",(HS22-KC22*(($I22-метеостанция!U$14)/($I22-IX22)))))</f>
        <v>#N/A</v>
      </c>
      <c r="LI22" s="110" t="e">
        <f>IF(KD22="","Нет показаний",IF(KD22&lt;=0,"Ошибка ПУ",(HT22-KD22*(($I22-метеостанция!V$14)/($I22-IY22)))))</f>
        <v>#N/A</v>
      </c>
      <c r="LJ22" s="110" t="e">
        <f>IF(KE22="","Нет показаний",IF(KE22&lt;=0,"Ошибка ПУ",(HU22-KE22*(($I22-метеостанция!W$14)/($I22-IZ22)))))</f>
        <v>#N/A</v>
      </c>
      <c r="LK22" s="110" t="e">
        <f>IF(KF22="","Нет показаний",IF(KF22&lt;=0,"Ошибка ПУ",(HV22-KF22*(($I22-метеостанция!X$14)/($I22-JA22)))))</f>
        <v>#N/A</v>
      </c>
      <c r="LL22" s="110" t="e">
        <f>IF(KG22="","Нет показаний",IF(KG22&lt;=0,"Ошибка ПУ",(HW22-KG22*(($I22-метеостанция!Y$14)/($I22-JB22)))))</f>
        <v>#N/A</v>
      </c>
      <c r="LM22" s="110" t="e">
        <f>IF(KH22="","Нет показаний",IF(KH22&lt;=0,"Ошибка ПУ",(HX22-KH22*(($I22-метеостанция!Z$14)/($I22-JC22)))))</f>
        <v>#N/A</v>
      </c>
      <c r="LN22" s="110" t="e">
        <f>IF(KI22="","Нет показаний",IF(KI22&lt;=0,"Ошибка ПУ",(HY22-KI22*(($I22-метеостанция!AA$14)/($I22-JD22)))))</f>
        <v>#N/A</v>
      </c>
      <c r="LO22" s="110" t="e">
        <f>IF(KJ22="","Нет показаний",IF(KJ22&lt;=0,"Ошибка ПУ",(HZ22-KJ22*(($I22-метеостанция!AB$14)/($I22-JE22)))))</f>
        <v>#N/A</v>
      </c>
      <c r="LP22" s="110" t="e">
        <f>IF(KK22="","Нет показаний",IF(KK22&lt;=0,"Ошибка ПУ",(IA22-KK22*(($I22-метеостанция!AC$14)/($I22-JF22)))))</f>
        <v>#N/A</v>
      </c>
      <c r="LQ22" s="110" t="e">
        <f>IF(KL22="","Нет показаний",IF(KL22&lt;=0,"Ошибка ПУ",(IB22-KL22*(($I22-метеостанция!AD$14)/($I22-JG22)))))</f>
        <v>#N/A</v>
      </c>
      <c r="LR22" s="110" t="e">
        <f>IF(KM22="","Нет показаний",IF(KM22&lt;=0,"Ошибка ПУ",(IC22-KM22*(($I22-метеостанция!AE$14)/($I22-JH22)))))</f>
        <v>#N/A</v>
      </c>
      <c r="LS22" s="110" t="e">
        <f>IF(KN22="","Нет показаний",IF(KN22&lt;=0,"Ошибка ПУ",(ID22-KN22*(($I22-метеостанция!AF$14)/($I22-JI22)))))</f>
        <v>#N/A</v>
      </c>
      <c r="LT22" s="54" t="e">
        <f t="shared" si="711"/>
        <v>#N/A</v>
      </c>
      <c r="LU22" s="54" t="e">
        <f t="shared" si="712"/>
        <v>#N/A</v>
      </c>
      <c r="LV22" s="54" t="e">
        <f t="shared" si="713"/>
        <v>#N/A</v>
      </c>
      <c r="LW22" s="54" t="e">
        <f t="shared" si="714"/>
        <v>#N/A</v>
      </c>
      <c r="LX22" s="54" t="e">
        <f t="shared" si="715"/>
        <v>#N/A</v>
      </c>
      <c r="LY22" s="54" t="e">
        <f t="shared" si="716"/>
        <v>#N/A</v>
      </c>
      <c r="LZ22" s="54" t="e">
        <f t="shared" si="717"/>
        <v>#N/A</v>
      </c>
      <c r="MA22" s="54" t="e">
        <f t="shared" si="718"/>
        <v>#N/A</v>
      </c>
      <c r="MB22" s="54" t="e">
        <f t="shared" si="719"/>
        <v>#N/A</v>
      </c>
      <c r="MC22" s="54" t="e">
        <f t="shared" si="720"/>
        <v>#N/A</v>
      </c>
      <c r="MD22" s="54" t="e">
        <f t="shared" si="721"/>
        <v>#N/A</v>
      </c>
      <c r="ME22" s="54" t="e">
        <f t="shared" si="722"/>
        <v>#N/A</v>
      </c>
      <c r="MF22" s="54" t="e">
        <f t="shared" si="723"/>
        <v>#N/A</v>
      </c>
      <c r="MG22" s="54" t="e">
        <f t="shared" si="724"/>
        <v>#N/A</v>
      </c>
      <c r="MH22" s="54" t="e">
        <f t="shared" si="725"/>
        <v>#N/A</v>
      </c>
      <c r="MI22" s="54" t="e">
        <f t="shared" si="726"/>
        <v>#N/A</v>
      </c>
      <c r="MJ22" s="54" t="e">
        <f t="shared" si="727"/>
        <v>#N/A</v>
      </c>
      <c r="MK22" s="54" t="e">
        <f t="shared" si="728"/>
        <v>#N/A</v>
      </c>
      <c r="ML22" s="54" t="e">
        <f t="shared" si="729"/>
        <v>#N/A</v>
      </c>
      <c r="MM22" s="54" t="e">
        <f t="shared" si="730"/>
        <v>#N/A</v>
      </c>
      <c r="MN22" s="54" t="e">
        <f t="shared" si="731"/>
        <v>#N/A</v>
      </c>
      <c r="MO22" s="54" t="e">
        <f t="shared" si="732"/>
        <v>#N/A</v>
      </c>
      <c r="MP22" s="54" t="e">
        <f t="shared" si="733"/>
        <v>#N/A</v>
      </c>
      <c r="MQ22" s="54" t="e">
        <f t="shared" si="734"/>
        <v>#N/A</v>
      </c>
      <c r="MR22" s="54" t="e">
        <f t="shared" si="735"/>
        <v>#N/A</v>
      </c>
      <c r="MS22" s="54" t="e">
        <f t="shared" si="736"/>
        <v>#N/A</v>
      </c>
      <c r="MT22" s="54" t="e">
        <f t="shared" si="737"/>
        <v>#N/A</v>
      </c>
      <c r="MU22" s="54" t="e">
        <f t="shared" si="738"/>
        <v>#N/A</v>
      </c>
      <c r="MV22" s="54" t="e">
        <f t="shared" si="739"/>
        <v>#N/A</v>
      </c>
      <c r="MW22" s="54" t="e">
        <f t="shared" si="740"/>
        <v>#N/A</v>
      </c>
      <c r="MX22" s="54" t="e">
        <f t="shared" si="741"/>
        <v>#N/A</v>
      </c>
      <c r="MY22" s="53" t="e">
        <f t="shared" si="742"/>
        <v>#N/A</v>
      </c>
      <c r="MZ22" s="53" t="e">
        <f t="shared" si="743"/>
        <v>#N/A</v>
      </c>
      <c r="NA22" s="53" t="e">
        <f t="shared" si="744"/>
        <v>#N/A</v>
      </c>
      <c r="NB22" s="53" t="e">
        <f t="shared" si="745"/>
        <v>#N/A</v>
      </c>
      <c r="NC22" s="53" t="e">
        <f t="shared" si="746"/>
        <v>#N/A</v>
      </c>
      <c r="ND22" s="53" t="e">
        <f t="shared" si="747"/>
        <v>#N/A</v>
      </c>
      <c r="NE22" s="53" t="e">
        <f t="shared" si="748"/>
        <v>#N/A</v>
      </c>
      <c r="NF22" s="53" t="e">
        <f t="shared" si="749"/>
        <v>#N/A</v>
      </c>
      <c r="NG22" s="53" t="e">
        <f t="shared" si="750"/>
        <v>#N/A</v>
      </c>
      <c r="NH22" s="53" t="e">
        <f t="shared" si="751"/>
        <v>#N/A</v>
      </c>
      <c r="NI22" s="53" t="e">
        <f t="shared" si="752"/>
        <v>#N/A</v>
      </c>
      <c r="NJ22" s="53" t="e">
        <f t="shared" si="753"/>
        <v>#N/A</v>
      </c>
      <c r="NK22" s="53" t="e">
        <f t="shared" si="754"/>
        <v>#N/A</v>
      </c>
      <c r="NL22" s="53" t="e">
        <f t="shared" si="755"/>
        <v>#N/A</v>
      </c>
      <c r="NM22" s="53" t="e">
        <f t="shared" si="756"/>
        <v>#N/A</v>
      </c>
      <c r="NN22" s="53" t="e">
        <f t="shared" si="757"/>
        <v>#N/A</v>
      </c>
      <c r="NO22" s="53" t="e">
        <f t="shared" si="758"/>
        <v>#N/A</v>
      </c>
      <c r="NP22" s="53" t="e">
        <f t="shared" si="759"/>
        <v>#N/A</v>
      </c>
      <c r="NQ22" s="53" t="e">
        <f t="shared" si="760"/>
        <v>#N/A</v>
      </c>
      <c r="NR22" s="53" t="e">
        <f t="shared" si="761"/>
        <v>#N/A</v>
      </c>
      <c r="NS22" s="53" t="e">
        <f t="shared" si="762"/>
        <v>#N/A</v>
      </c>
      <c r="NT22" s="53" t="e">
        <f t="shared" si="763"/>
        <v>#N/A</v>
      </c>
      <c r="NU22" s="53" t="e">
        <f t="shared" si="764"/>
        <v>#N/A</v>
      </c>
      <c r="NV22" s="53" t="e">
        <f t="shared" si="765"/>
        <v>#N/A</v>
      </c>
      <c r="NW22" s="53" t="e">
        <f t="shared" si="766"/>
        <v>#N/A</v>
      </c>
      <c r="NX22" s="53" t="e">
        <f t="shared" si="767"/>
        <v>#N/A</v>
      </c>
      <c r="NY22" s="53" t="e">
        <f t="shared" si="768"/>
        <v>#N/A</v>
      </c>
      <c r="NZ22" s="53" t="e">
        <f t="shared" si="769"/>
        <v>#N/A</v>
      </c>
      <c r="OA22" s="53" t="e">
        <f t="shared" si="770"/>
        <v>#N/A</v>
      </c>
      <c r="OB22" s="53" t="e">
        <f t="shared" si="771"/>
        <v>#N/A</v>
      </c>
      <c r="OC22" s="53" t="e">
        <f t="shared" si="772"/>
        <v>#N/A</v>
      </c>
      <c r="OD22" s="53" t="e">
        <f t="shared" si="773"/>
        <v>#N/A</v>
      </c>
      <c r="OE22" s="53" t="e">
        <f t="shared" si="774"/>
        <v>#N/A</v>
      </c>
      <c r="OF22" s="53" t="e">
        <f t="shared" si="775"/>
        <v>#N/A</v>
      </c>
      <c r="OG22" s="53" t="e">
        <f t="shared" si="776"/>
        <v>#N/A</v>
      </c>
      <c r="OH22" s="53" t="e">
        <f t="shared" si="777"/>
        <v>#N/A</v>
      </c>
      <c r="OI22" s="53" t="e">
        <f t="shared" si="778"/>
        <v>#N/A</v>
      </c>
      <c r="OJ22" s="53" t="e">
        <f t="shared" si="779"/>
        <v>#N/A</v>
      </c>
      <c r="OK22" s="53" t="e">
        <f t="shared" si="780"/>
        <v>#N/A</v>
      </c>
      <c r="OL22" s="53" t="e">
        <f t="shared" si="781"/>
        <v>#N/A</v>
      </c>
      <c r="OM22" s="53" t="e">
        <f t="shared" si="782"/>
        <v>#N/A</v>
      </c>
      <c r="ON22" s="53" t="e">
        <f t="shared" si="783"/>
        <v>#N/A</v>
      </c>
      <c r="OO22" s="53" t="e">
        <f t="shared" si="784"/>
        <v>#N/A</v>
      </c>
      <c r="OP22" s="53" t="e">
        <f t="shared" si="785"/>
        <v>#N/A</v>
      </c>
      <c r="OQ22" s="53" t="e">
        <f t="shared" si="786"/>
        <v>#N/A</v>
      </c>
      <c r="OR22" s="53" t="e">
        <f t="shared" si="787"/>
        <v>#N/A</v>
      </c>
      <c r="OS22" s="53" t="e">
        <f t="shared" si="788"/>
        <v>#N/A</v>
      </c>
      <c r="OT22" s="53" t="e">
        <f t="shared" si="789"/>
        <v>#N/A</v>
      </c>
      <c r="OU22" s="53" t="e">
        <f t="shared" si="790"/>
        <v>#N/A</v>
      </c>
      <c r="OV22" s="53" t="e">
        <f t="shared" si="791"/>
        <v>#N/A</v>
      </c>
      <c r="OW22" s="53" t="e">
        <f t="shared" si="792"/>
        <v>#N/A</v>
      </c>
      <c r="OX22" s="53" t="e">
        <f t="shared" si="793"/>
        <v>#N/A</v>
      </c>
      <c r="OY22" s="53" t="e">
        <f t="shared" si="794"/>
        <v>#N/A</v>
      </c>
      <c r="OZ22" s="53" t="e">
        <f t="shared" si="795"/>
        <v>#N/A</v>
      </c>
      <c r="PA22" s="53" t="e">
        <f t="shared" si="796"/>
        <v>#N/A</v>
      </c>
      <c r="PB22" s="53" t="e">
        <f t="shared" si="797"/>
        <v>#N/A</v>
      </c>
      <c r="PC22" s="53" t="e">
        <f t="shared" si="798"/>
        <v>#N/A</v>
      </c>
      <c r="PD22" s="53" t="e">
        <f t="shared" si="799"/>
        <v>#N/A</v>
      </c>
      <c r="PE22" s="53" t="e">
        <f t="shared" si="800"/>
        <v>#N/A</v>
      </c>
      <c r="PF22" s="53" t="e">
        <f t="shared" si="801"/>
        <v>#N/A</v>
      </c>
      <c r="PG22" s="53" t="e">
        <f t="shared" si="802"/>
        <v>#N/A</v>
      </c>
      <c r="PH22" s="53" t="e">
        <f t="shared" si="803"/>
        <v>#N/A</v>
      </c>
      <c r="PI22" s="111" t="e">
        <f t="shared" si="1133"/>
        <v>#N/A</v>
      </c>
      <c r="PJ22" s="111" t="e">
        <f t="shared" si="1134"/>
        <v>#N/A</v>
      </c>
      <c r="PK22" s="111" t="e">
        <f t="shared" si="1135"/>
        <v>#N/A</v>
      </c>
      <c r="PL22" s="111" t="e">
        <f t="shared" si="1136"/>
        <v>#N/A</v>
      </c>
      <c r="PM22" s="111" t="e">
        <f t="shared" si="1137"/>
        <v>#N/A</v>
      </c>
      <c r="PN22" s="111" t="e">
        <f t="shared" si="1138"/>
        <v>#N/A</v>
      </c>
      <c r="PO22" s="111" t="e">
        <f t="shared" si="1139"/>
        <v>#N/A</v>
      </c>
      <c r="PP22" s="111" t="e">
        <f t="shared" si="1140"/>
        <v>#N/A</v>
      </c>
      <c r="PQ22" s="111" t="e">
        <f t="shared" si="1141"/>
        <v>#N/A</v>
      </c>
      <c r="PR22" s="111" t="e">
        <f t="shared" si="1142"/>
        <v>#N/A</v>
      </c>
      <c r="PS22" s="111" t="e">
        <f t="shared" si="1143"/>
        <v>#N/A</v>
      </c>
      <c r="PT22" s="111" t="e">
        <f t="shared" si="1144"/>
        <v>#N/A</v>
      </c>
      <c r="PU22" s="111" t="e">
        <f t="shared" si="1145"/>
        <v>#N/A</v>
      </c>
      <c r="PV22" s="111" t="e">
        <f t="shared" si="1146"/>
        <v>#N/A</v>
      </c>
      <c r="PW22" s="111" t="e">
        <f t="shared" si="1147"/>
        <v>#N/A</v>
      </c>
      <c r="PX22" s="111" t="e">
        <f t="shared" si="1148"/>
        <v>#N/A</v>
      </c>
      <c r="PY22" s="111" t="e">
        <f t="shared" si="1149"/>
        <v>#N/A</v>
      </c>
      <c r="PZ22" s="111" t="e">
        <f t="shared" si="1150"/>
        <v>#N/A</v>
      </c>
      <c r="QA22" s="111" t="e">
        <f t="shared" si="1151"/>
        <v>#N/A</v>
      </c>
      <c r="QB22" s="111" t="e">
        <f t="shared" si="1152"/>
        <v>#N/A</v>
      </c>
      <c r="QC22" s="111" t="e">
        <f t="shared" si="1153"/>
        <v>#N/A</v>
      </c>
      <c r="QD22" s="111" t="e">
        <f t="shared" si="1154"/>
        <v>#N/A</v>
      </c>
      <c r="QE22" s="111" t="e">
        <f t="shared" si="1155"/>
        <v>#N/A</v>
      </c>
      <c r="QF22" s="111" t="e">
        <f t="shared" si="1156"/>
        <v>#N/A</v>
      </c>
      <c r="QG22" s="111" t="e">
        <f t="shared" si="1157"/>
        <v>#N/A</v>
      </c>
      <c r="QH22" s="111" t="e">
        <f t="shared" si="1158"/>
        <v>#N/A</v>
      </c>
      <c r="QI22" s="111" t="e">
        <f t="shared" si="1159"/>
        <v>#N/A</v>
      </c>
      <c r="QJ22" s="111" t="e">
        <f t="shared" si="1160"/>
        <v>#N/A</v>
      </c>
      <c r="QK22" s="111" t="e">
        <f t="shared" si="1161"/>
        <v>#N/A</v>
      </c>
      <c r="QL22" s="111" t="e">
        <f t="shared" si="1162"/>
        <v>#N/A</v>
      </c>
      <c r="QM22" s="111" t="e">
        <f t="shared" si="1163"/>
        <v>#N/A</v>
      </c>
      <c r="QN22" s="54" t="e">
        <f t="shared" si="808"/>
        <v>#N/A</v>
      </c>
      <c r="QO22" s="53" t="e">
        <f t="shared" si="809"/>
        <v>#N/A</v>
      </c>
      <c r="QP22" s="53" t="e">
        <f t="shared" si="810"/>
        <v>#N/A</v>
      </c>
      <c r="QQ22" s="53" t="e">
        <f t="shared" si="811"/>
        <v>#N/A</v>
      </c>
      <c r="QR22" s="53" t="e">
        <f t="shared" si="812"/>
        <v>#N/A</v>
      </c>
      <c r="QS22" s="53" t="e">
        <f t="shared" si="813"/>
        <v>#N/A</v>
      </c>
      <c r="QT22" s="53" t="e">
        <f t="shared" si="814"/>
        <v>#N/A</v>
      </c>
      <c r="QU22" s="53" t="e">
        <f t="shared" si="815"/>
        <v>#N/A</v>
      </c>
      <c r="QV22" s="53" t="e">
        <f t="shared" si="816"/>
        <v>#N/A</v>
      </c>
      <c r="QW22" s="53" t="e">
        <f t="shared" si="817"/>
        <v>#N/A</v>
      </c>
      <c r="QX22" s="53" t="e">
        <f t="shared" si="818"/>
        <v>#N/A</v>
      </c>
      <c r="QY22" s="53" t="e">
        <f t="shared" si="819"/>
        <v>#N/A</v>
      </c>
      <c r="QZ22" s="53" t="e">
        <f t="shared" si="820"/>
        <v>#N/A</v>
      </c>
      <c r="RA22" s="53" t="e">
        <f t="shared" si="821"/>
        <v>#N/A</v>
      </c>
      <c r="RB22" s="53" t="e">
        <f t="shared" si="822"/>
        <v>#N/A</v>
      </c>
      <c r="RC22" s="53" t="e">
        <f t="shared" si="823"/>
        <v>#N/A</v>
      </c>
      <c r="RD22" s="53" t="e">
        <f t="shared" si="824"/>
        <v>#N/A</v>
      </c>
      <c r="RE22" s="53" t="e">
        <f t="shared" si="825"/>
        <v>#N/A</v>
      </c>
      <c r="RF22" s="53" t="e">
        <f t="shared" si="826"/>
        <v>#N/A</v>
      </c>
      <c r="RG22" s="53" t="e">
        <f t="shared" si="827"/>
        <v>#N/A</v>
      </c>
      <c r="RH22" s="53" t="e">
        <f t="shared" si="828"/>
        <v>#N/A</v>
      </c>
      <c r="RI22" s="53" t="e">
        <f t="shared" si="829"/>
        <v>#N/A</v>
      </c>
      <c r="RJ22" s="53" t="e">
        <f t="shared" si="830"/>
        <v>#N/A</v>
      </c>
      <c r="RK22" s="53" t="e">
        <f t="shared" si="831"/>
        <v>#N/A</v>
      </c>
      <c r="RL22" s="53" t="e">
        <f t="shared" si="832"/>
        <v>#N/A</v>
      </c>
      <c r="RM22" s="53" t="e">
        <f t="shared" si="833"/>
        <v>#N/A</v>
      </c>
      <c r="RN22" s="53" t="e">
        <f t="shared" si="834"/>
        <v>#N/A</v>
      </c>
      <c r="RO22" s="53" t="e">
        <f t="shared" si="835"/>
        <v>#N/A</v>
      </c>
      <c r="RP22" s="53" t="e">
        <f t="shared" si="836"/>
        <v>#N/A</v>
      </c>
      <c r="RQ22" s="53" t="e">
        <f t="shared" si="837"/>
        <v>#N/A</v>
      </c>
      <c r="RR22" s="53" t="e">
        <f t="shared" si="838"/>
        <v>#N/A</v>
      </c>
      <c r="RS22" s="111" t="e">
        <f t="shared" si="839"/>
        <v>#N/A</v>
      </c>
      <c r="RT22" s="111" t="e">
        <f t="shared" si="840"/>
        <v>#N/A</v>
      </c>
      <c r="RU22" s="111" t="e">
        <f t="shared" si="841"/>
        <v>#N/A</v>
      </c>
      <c r="RV22" s="111" t="e">
        <f t="shared" si="842"/>
        <v>#N/A</v>
      </c>
      <c r="RW22" s="111" t="e">
        <f t="shared" si="843"/>
        <v>#N/A</v>
      </c>
      <c r="RX22" s="111" t="e">
        <f t="shared" si="844"/>
        <v>#N/A</v>
      </c>
      <c r="RY22" s="111" t="e">
        <f t="shared" si="845"/>
        <v>#N/A</v>
      </c>
      <c r="RZ22" s="111" t="e">
        <f t="shared" si="846"/>
        <v>#N/A</v>
      </c>
      <c r="SA22" s="111" t="e">
        <f t="shared" si="847"/>
        <v>#N/A</v>
      </c>
      <c r="SB22" s="111" t="e">
        <f t="shared" si="848"/>
        <v>#N/A</v>
      </c>
      <c r="SC22" s="111" t="e">
        <f t="shared" si="849"/>
        <v>#N/A</v>
      </c>
      <c r="SD22" s="111" t="e">
        <f t="shared" si="850"/>
        <v>#N/A</v>
      </c>
      <c r="SE22" s="111" t="e">
        <f t="shared" si="851"/>
        <v>#N/A</v>
      </c>
      <c r="SF22" s="111" t="e">
        <f t="shared" si="852"/>
        <v>#N/A</v>
      </c>
      <c r="SG22" s="111" t="e">
        <f t="shared" si="853"/>
        <v>#N/A</v>
      </c>
      <c r="SH22" s="111" t="e">
        <f t="shared" si="854"/>
        <v>#N/A</v>
      </c>
      <c r="SI22" s="111" t="e">
        <f t="shared" si="855"/>
        <v>#N/A</v>
      </c>
      <c r="SJ22" s="111" t="e">
        <f t="shared" si="856"/>
        <v>#N/A</v>
      </c>
      <c r="SK22" s="111" t="e">
        <f t="shared" si="857"/>
        <v>#N/A</v>
      </c>
      <c r="SL22" s="111" t="e">
        <f t="shared" si="858"/>
        <v>#N/A</v>
      </c>
      <c r="SM22" s="111" t="e">
        <f t="shared" si="859"/>
        <v>#N/A</v>
      </c>
      <c r="SN22" s="111" t="e">
        <f t="shared" si="860"/>
        <v>#N/A</v>
      </c>
      <c r="SO22" s="111" t="e">
        <f t="shared" si="861"/>
        <v>#N/A</v>
      </c>
      <c r="SP22" s="111" t="e">
        <f t="shared" si="862"/>
        <v>#N/A</v>
      </c>
      <c r="SQ22" s="111" t="e">
        <f t="shared" si="863"/>
        <v>#N/A</v>
      </c>
      <c r="SR22" s="111" t="e">
        <f t="shared" si="864"/>
        <v>#N/A</v>
      </c>
      <c r="SS22" s="111" t="e">
        <f t="shared" si="865"/>
        <v>#N/A</v>
      </c>
      <c r="ST22" s="111" t="e">
        <f t="shared" si="866"/>
        <v>#N/A</v>
      </c>
      <c r="SU22" s="111" t="e">
        <f t="shared" si="867"/>
        <v>#N/A</v>
      </c>
      <c r="SV22" s="111" t="e">
        <f t="shared" si="868"/>
        <v>#N/A</v>
      </c>
      <c r="SW22" s="111" t="e">
        <f t="shared" si="869"/>
        <v>#N/A</v>
      </c>
      <c r="SX22" s="111" t="e">
        <f t="shared" si="870"/>
        <v>#N/A</v>
      </c>
      <c r="SY22" s="111" t="e">
        <f t="shared" si="871"/>
        <v>#N/A</v>
      </c>
      <c r="SZ22" s="111" t="e">
        <f t="shared" si="872"/>
        <v>#N/A</v>
      </c>
      <c r="TA22" s="111" t="e">
        <f t="shared" si="873"/>
        <v>#N/A</v>
      </c>
      <c r="TB22" s="111" t="e">
        <f t="shared" si="874"/>
        <v>#N/A</v>
      </c>
      <c r="TC22" s="111" t="e">
        <f t="shared" si="875"/>
        <v>#N/A</v>
      </c>
      <c r="TD22" s="111" t="e">
        <f t="shared" si="876"/>
        <v>#N/A</v>
      </c>
      <c r="TE22" s="111" t="e">
        <f t="shared" si="877"/>
        <v>#N/A</v>
      </c>
      <c r="TF22" s="111" t="e">
        <f t="shared" si="878"/>
        <v>#N/A</v>
      </c>
      <c r="TG22" s="111" t="e">
        <f t="shared" si="879"/>
        <v>#N/A</v>
      </c>
      <c r="TH22" s="111" t="e">
        <f t="shared" si="880"/>
        <v>#N/A</v>
      </c>
      <c r="TI22" s="111" t="e">
        <f t="shared" si="881"/>
        <v>#N/A</v>
      </c>
      <c r="TJ22" s="111" t="e">
        <f t="shared" si="882"/>
        <v>#N/A</v>
      </c>
      <c r="TK22" s="111" t="e">
        <f t="shared" si="883"/>
        <v>#N/A</v>
      </c>
      <c r="TL22" s="111" t="e">
        <f t="shared" si="884"/>
        <v>#N/A</v>
      </c>
      <c r="TM22" s="111" t="e">
        <f t="shared" si="885"/>
        <v>#N/A</v>
      </c>
      <c r="TN22" s="111" t="e">
        <f t="shared" si="886"/>
        <v>#N/A</v>
      </c>
      <c r="TO22" s="111" t="e">
        <f t="shared" si="887"/>
        <v>#N/A</v>
      </c>
      <c r="TP22" s="111" t="e">
        <f t="shared" si="888"/>
        <v>#N/A</v>
      </c>
      <c r="TQ22" s="111" t="e">
        <f t="shared" si="889"/>
        <v>#N/A</v>
      </c>
      <c r="TR22" s="111" t="e">
        <f t="shared" si="890"/>
        <v>#N/A</v>
      </c>
      <c r="TS22" s="111" t="e">
        <f t="shared" si="891"/>
        <v>#N/A</v>
      </c>
      <c r="TT22" s="111" t="e">
        <f t="shared" si="892"/>
        <v>#N/A</v>
      </c>
      <c r="TU22" s="111" t="e">
        <f t="shared" si="893"/>
        <v>#N/A</v>
      </c>
      <c r="TV22" s="111" t="e">
        <f t="shared" si="894"/>
        <v>#N/A</v>
      </c>
      <c r="TW22" s="111" t="e">
        <f t="shared" si="895"/>
        <v>#N/A</v>
      </c>
      <c r="TX22" s="111" t="e">
        <f t="shared" si="896"/>
        <v>#N/A</v>
      </c>
      <c r="TY22" s="111" t="e">
        <f t="shared" si="897"/>
        <v>#N/A</v>
      </c>
      <c r="TZ22" s="111" t="e">
        <f t="shared" si="898"/>
        <v>#N/A</v>
      </c>
      <c r="UA22" s="111" t="e">
        <f t="shared" si="899"/>
        <v>#N/A</v>
      </c>
      <c r="UB22" s="111" t="e">
        <f t="shared" si="900"/>
        <v>#N/A</v>
      </c>
      <c r="UC22" s="112">
        <f t="shared" si="901"/>
        <v>221.54353758293837</v>
      </c>
      <c r="UD22" s="112">
        <f t="shared" si="902"/>
        <v>452.11591763428117</v>
      </c>
      <c r="UE22" s="112">
        <f t="shared" si="903"/>
        <v>627.5719309755134</v>
      </c>
      <c r="UF22" s="112">
        <f t="shared" si="904"/>
        <v>813.67389289889422</v>
      </c>
      <c r="UG22" s="112">
        <f t="shared" si="905"/>
        <v>1012.7127037322275</v>
      </c>
      <c r="UH22" s="112">
        <f t="shared" si="906"/>
        <v>1217.5461448064771</v>
      </c>
      <c r="UI22" s="112">
        <f t="shared" si="907"/>
        <v>1432.4864990916274</v>
      </c>
      <c r="UJ22" s="112">
        <f t="shared" si="908"/>
        <v>1639.2065639652451</v>
      </c>
      <c r="UK22" s="112">
        <f t="shared" si="909"/>
        <v>1846.6004230529231</v>
      </c>
      <c r="UL22" s="112">
        <f t="shared" si="910"/>
        <v>2061.1365008096368</v>
      </c>
      <c r="UM22" s="112">
        <f t="shared" si="911"/>
        <v>2260.7143470142178</v>
      </c>
      <c r="UN22" s="112">
        <f t="shared" si="912"/>
        <v>2440.3478844826227</v>
      </c>
      <c r="UO22" s="112">
        <f t="shared" si="913"/>
        <v>2649.7631262124805</v>
      </c>
      <c r="UP22" s="112">
        <f t="shared" si="914"/>
        <v>2806.8919369312798</v>
      </c>
      <c r="UQ22" s="112">
        <f t="shared" si="915"/>
        <v>3020.6194616311218</v>
      </c>
      <c r="UR22" s="112">
        <f t="shared" si="916"/>
        <v>3242.1629992140602</v>
      </c>
      <c r="US22" s="112">
        <f t="shared" si="917"/>
        <v>3480.2818744628748</v>
      </c>
      <c r="UT22" s="112">
        <f t="shared" si="918"/>
        <v>3711.9323252567137</v>
      </c>
      <c r="UU22" s="112">
        <f t="shared" si="919"/>
        <v>3927.5464737559241</v>
      </c>
      <c r="UV22" s="112">
        <f t="shared" si="920"/>
        <v>4141.5435161413907</v>
      </c>
      <c r="UW22" s="112">
        <f t="shared" si="921"/>
        <v>4371.8463785071099</v>
      </c>
      <c r="UX22" s="112">
        <f t="shared" si="922"/>
        <v>4616.1641605252762</v>
      </c>
      <c r="UY22" s="112">
        <f t="shared" si="923"/>
        <v>4873.0145149249611</v>
      </c>
      <c r="UZ22" s="112">
        <f t="shared" si="924"/>
        <v>5148.4615896327014</v>
      </c>
      <c r="VA22" s="112">
        <f t="shared" si="925"/>
        <v>5418.5183106279628</v>
      </c>
      <c r="VB22" s="112">
        <f t="shared" si="926"/>
        <v>5698.8167036769364</v>
      </c>
      <c r="VC22" s="112">
        <f t="shared" si="927"/>
        <v>5991.6476691074258</v>
      </c>
      <c r="VD22" s="112">
        <f t="shared" si="928"/>
        <v>6300.110660304108</v>
      </c>
      <c r="VE22" s="112">
        <f t="shared" si="929"/>
        <v>6582.0261594668254</v>
      </c>
      <c r="VF22" s="112">
        <f t="shared" si="930"/>
        <v>6837.5289254383897</v>
      </c>
      <c r="VG22" s="112">
        <f t="shared" si="931"/>
        <v>6837.5289254383897</v>
      </c>
      <c r="VH22" s="111" t="e">
        <f t="shared" si="932"/>
        <v>#N/A</v>
      </c>
      <c r="VI22" s="111" t="e">
        <f t="shared" si="933"/>
        <v>#N/A</v>
      </c>
      <c r="VJ22" s="111" t="e">
        <f t="shared" si="934"/>
        <v>#N/A</v>
      </c>
      <c r="VK22" s="111" t="e">
        <f t="shared" si="935"/>
        <v>#N/A</v>
      </c>
      <c r="VL22" s="111" t="e">
        <f t="shared" si="936"/>
        <v>#N/A</v>
      </c>
      <c r="VM22" s="111" t="e">
        <f t="shared" si="937"/>
        <v>#N/A</v>
      </c>
      <c r="VN22" s="111" t="e">
        <f t="shared" si="938"/>
        <v>#N/A</v>
      </c>
      <c r="VO22" s="111" t="e">
        <f t="shared" si="939"/>
        <v>#N/A</v>
      </c>
      <c r="VP22" s="111" t="e">
        <f t="shared" si="940"/>
        <v>#N/A</v>
      </c>
      <c r="VQ22" s="111" t="e">
        <f t="shared" si="941"/>
        <v>#N/A</v>
      </c>
      <c r="VR22" s="111" t="e">
        <f t="shared" si="942"/>
        <v>#N/A</v>
      </c>
      <c r="VS22" s="111" t="e">
        <f t="shared" si="943"/>
        <v>#N/A</v>
      </c>
      <c r="VT22" s="111" t="e">
        <f t="shared" si="944"/>
        <v>#N/A</v>
      </c>
      <c r="VU22" s="111" t="e">
        <f t="shared" si="945"/>
        <v>#N/A</v>
      </c>
      <c r="VV22" s="111" t="e">
        <f t="shared" si="946"/>
        <v>#N/A</v>
      </c>
      <c r="VW22" s="111" t="e">
        <f t="shared" si="947"/>
        <v>#N/A</v>
      </c>
      <c r="VX22" s="111" t="e">
        <f t="shared" si="948"/>
        <v>#N/A</v>
      </c>
      <c r="VY22" s="111" t="e">
        <f t="shared" si="949"/>
        <v>#N/A</v>
      </c>
      <c r="VZ22" s="111" t="e">
        <f t="shared" si="950"/>
        <v>#N/A</v>
      </c>
      <c r="WA22" s="111" t="e">
        <f t="shared" si="951"/>
        <v>#N/A</v>
      </c>
      <c r="WB22" s="111" t="e">
        <f t="shared" si="952"/>
        <v>#N/A</v>
      </c>
      <c r="WC22" s="111" t="e">
        <f t="shared" si="953"/>
        <v>#N/A</v>
      </c>
      <c r="WD22" s="111" t="e">
        <f t="shared" si="954"/>
        <v>#N/A</v>
      </c>
      <c r="WE22" s="111" t="e">
        <f t="shared" si="955"/>
        <v>#N/A</v>
      </c>
      <c r="WF22" s="111" t="e">
        <f t="shared" si="956"/>
        <v>#N/A</v>
      </c>
      <c r="WG22" s="111" t="e">
        <f t="shared" si="957"/>
        <v>#N/A</v>
      </c>
      <c r="WH22" s="111" t="e">
        <f t="shared" si="958"/>
        <v>#N/A</v>
      </c>
      <c r="WI22" s="111" t="e">
        <f t="shared" si="959"/>
        <v>#N/A</v>
      </c>
      <c r="WJ22" s="111" t="e">
        <f t="shared" si="960"/>
        <v>#N/A</v>
      </c>
      <c r="WK22" s="111" t="e">
        <f t="shared" si="961"/>
        <v>#N/A</v>
      </c>
      <c r="WL22" s="111" t="e">
        <f t="shared" si="962"/>
        <v>#N/A</v>
      </c>
      <c r="WM22" s="111" t="e">
        <f t="shared" si="963"/>
        <v>#N/A</v>
      </c>
      <c r="WN22" s="111" t="e">
        <f t="shared" si="964"/>
        <v>#N/A</v>
      </c>
      <c r="WO22" s="111" t="e">
        <f t="shared" si="965"/>
        <v>#N/A</v>
      </c>
      <c r="WP22" s="111" t="e">
        <f t="shared" si="966"/>
        <v>#N/A</v>
      </c>
      <c r="WQ22" s="111" t="e">
        <f t="shared" si="967"/>
        <v>#N/A</v>
      </c>
      <c r="WR22" s="111" t="e">
        <f t="shared" si="968"/>
        <v>#N/A</v>
      </c>
      <c r="WS22" s="111" t="e">
        <f t="shared" si="969"/>
        <v>#N/A</v>
      </c>
      <c r="WT22" s="111" t="e">
        <f t="shared" si="970"/>
        <v>#N/A</v>
      </c>
      <c r="WU22" s="111" t="e">
        <f t="shared" si="971"/>
        <v>#N/A</v>
      </c>
      <c r="WV22" s="111" t="e">
        <f t="shared" si="972"/>
        <v>#N/A</v>
      </c>
      <c r="WW22" s="111" t="e">
        <f t="shared" si="973"/>
        <v>#N/A</v>
      </c>
      <c r="WX22" s="111" t="e">
        <f t="shared" si="974"/>
        <v>#N/A</v>
      </c>
      <c r="WY22" s="111" t="e">
        <f t="shared" si="975"/>
        <v>#N/A</v>
      </c>
      <c r="WZ22" s="111" t="e">
        <f t="shared" si="976"/>
        <v>#N/A</v>
      </c>
      <c r="XA22" s="111" t="e">
        <f t="shared" si="977"/>
        <v>#N/A</v>
      </c>
      <c r="XB22" s="111" t="e">
        <f t="shared" si="978"/>
        <v>#N/A</v>
      </c>
      <c r="XC22" s="111" t="e">
        <f t="shared" si="979"/>
        <v>#N/A</v>
      </c>
      <c r="XD22" s="111" t="e">
        <f t="shared" si="980"/>
        <v>#N/A</v>
      </c>
      <c r="XE22" s="111" t="e">
        <f t="shared" si="981"/>
        <v>#N/A</v>
      </c>
      <c r="XF22" s="111" t="e">
        <f t="shared" si="982"/>
        <v>#N/A</v>
      </c>
      <c r="XG22" s="111" t="e">
        <f t="shared" si="983"/>
        <v>#N/A</v>
      </c>
      <c r="XH22" s="111" t="e">
        <f t="shared" si="984"/>
        <v>#N/A</v>
      </c>
      <c r="XI22" s="111" t="e">
        <f t="shared" si="985"/>
        <v>#N/A</v>
      </c>
      <c r="XJ22" s="111" t="e">
        <f t="shared" si="986"/>
        <v>#N/A</v>
      </c>
      <c r="XK22" s="111" t="e">
        <f t="shared" si="987"/>
        <v>#N/A</v>
      </c>
      <c r="XL22" s="111" t="e">
        <f t="shared" si="988"/>
        <v>#N/A</v>
      </c>
      <c r="XM22" s="111" t="e">
        <f t="shared" si="989"/>
        <v>#N/A</v>
      </c>
      <c r="XN22" s="111" t="e">
        <f t="shared" si="990"/>
        <v>#N/A</v>
      </c>
      <c r="XO22" s="111" t="e">
        <f t="shared" si="991"/>
        <v>#N/A</v>
      </c>
      <c r="XP22" s="111" t="e">
        <f t="shared" si="992"/>
        <v>#N/A</v>
      </c>
      <c r="XQ22" s="111" t="e">
        <f t="shared" si="993"/>
        <v>#N/A</v>
      </c>
      <c r="XR22" s="111" t="e">
        <f t="shared" si="994"/>
        <v>#N/A</v>
      </c>
      <c r="XS22" s="111" t="e">
        <f t="shared" si="995"/>
        <v>#N/A</v>
      </c>
      <c r="XT22" s="111" t="e">
        <f t="shared" si="996"/>
        <v>#N/A</v>
      </c>
      <c r="XU22" s="111" t="e">
        <f t="shared" si="997"/>
        <v>#N/A</v>
      </c>
      <c r="XV22" s="111" t="e">
        <f t="shared" si="998"/>
        <v>#N/A</v>
      </c>
      <c r="XW22" s="111" t="e">
        <f t="shared" si="999"/>
        <v>#N/A</v>
      </c>
      <c r="XX22" s="111" t="e">
        <f t="shared" si="1000"/>
        <v>#N/A</v>
      </c>
      <c r="XY22" s="111" t="e">
        <f t="shared" si="1001"/>
        <v>#N/A</v>
      </c>
      <c r="XZ22" s="111" t="e">
        <f t="shared" si="1002"/>
        <v>#N/A</v>
      </c>
      <c r="YA22" s="111" t="e">
        <f t="shared" si="1003"/>
        <v>#N/A</v>
      </c>
      <c r="YB22" s="111" t="e">
        <f t="shared" si="1004"/>
        <v>#N/A</v>
      </c>
      <c r="YC22" s="111" t="e">
        <f t="shared" si="1005"/>
        <v>#N/A</v>
      </c>
      <c r="YD22" s="111" t="e">
        <f t="shared" si="1006"/>
        <v>#N/A</v>
      </c>
      <c r="YE22" s="111" t="e">
        <f t="shared" si="1007"/>
        <v>#N/A</v>
      </c>
      <c r="YF22" s="111" t="e">
        <f t="shared" si="1008"/>
        <v>#N/A</v>
      </c>
      <c r="YG22" s="111" t="e">
        <f t="shared" si="1009"/>
        <v>#N/A</v>
      </c>
      <c r="YH22" s="111" t="e">
        <f t="shared" si="1010"/>
        <v>#N/A</v>
      </c>
      <c r="YI22" s="111" t="e">
        <f t="shared" si="1011"/>
        <v>#N/A</v>
      </c>
      <c r="YJ22" s="111" t="e">
        <f t="shared" si="1012"/>
        <v>#N/A</v>
      </c>
      <c r="YK22" s="111" t="e">
        <f t="shared" si="1013"/>
        <v>#N/A</v>
      </c>
      <c r="YL22" s="111" t="e">
        <f t="shared" si="1014"/>
        <v>#N/A</v>
      </c>
      <c r="YM22" s="111" t="e">
        <f t="shared" si="1015"/>
        <v>#N/A</v>
      </c>
      <c r="YN22" s="111" t="e">
        <f t="shared" si="1016"/>
        <v>#N/A</v>
      </c>
      <c r="YO22" s="111" t="e">
        <f t="shared" si="1017"/>
        <v>#N/A</v>
      </c>
      <c r="YP22" s="111" t="e">
        <f t="shared" si="1018"/>
        <v>#N/A</v>
      </c>
      <c r="YQ22" s="111" t="e">
        <f t="shared" si="1019"/>
        <v>#N/A</v>
      </c>
      <c r="YR22" s="111" t="e">
        <f t="shared" si="1020"/>
        <v>#N/A</v>
      </c>
      <c r="YS22" s="111" t="e">
        <f t="shared" si="1021"/>
        <v>#N/A</v>
      </c>
      <c r="YT22" s="111" t="e">
        <f t="shared" si="1022"/>
        <v>#N/A</v>
      </c>
      <c r="YU22" s="111" t="e">
        <f t="shared" si="1023"/>
        <v>#N/A</v>
      </c>
      <c r="YV22" s="111" t="e">
        <f t="shared" si="1024"/>
        <v>#N/A</v>
      </c>
      <c r="YW22" s="111" t="e">
        <f t="shared" si="1025"/>
        <v>#N/A</v>
      </c>
      <c r="YX22" s="111" t="e">
        <f t="shared" si="1026"/>
        <v>#N/A</v>
      </c>
      <c r="YY22" s="111" t="e">
        <f t="shared" si="1027"/>
        <v>#N/A</v>
      </c>
      <c r="YZ22" s="111" t="e">
        <f t="shared" si="1028"/>
        <v>#N/A</v>
      </c>
      <c r="ZA22" s="111" t="e">
        <f t="shared" si="1029"/>
        <v>#N/A</v>
      </c>
      <c r="ZB22" s="111" t="e">
        <f t="shared" si="1030"/>
        <v>#N/A</v>
      </c>
      <c r="ZC22" s="111" t="e">
        <f t="shared" si="1031"/>
        <v>#N/A</v>
      </c>
      <c r="ZD22" s="111" t="e">
        <f t="shared" si="1032"/>
        <v>#N/A</v>
      </c>
      <c r="ZE22" s="111" t="e">
        <f t="shared" si="1033"/>
        <v>#N/A</v>
      </c>
      <c r="ZF22" s="111" t="e">
        <f t="shared" si="1034"/>
        <v>#N/A</v>
      </c>
      <c r="ZG22" s="111" t="e">
        <f t="shared" si="1035"/>
        <v>#N/A</v>
      </c>
      <c r="ZH22" s="111" t="e">
        <f t="shared" si="1036"/>
        <v>#N/A</v>
      </c>
      <c r="ZI22" s="111" t="e">
        <f t="shared" si="1037"/>
        <v>#N/A</v>
      </c>
      <c r="ZJ22" s="111" t="e">
        <f t="shared" si="1038"/>
        <v>#N/A</v>
      </c>
      <c r="ZK22" s="111" t="e">
        <f t="shared" si="1039"/>
        <v>#N/A</v>
      </c>
      <c r="ZL22" s="111" t="e">
        <f t="shared" si="1040"/>
        <v>#N/A</v>
      </c>
      <c r="ZM22" s="111" t="e">
        <f t="shared" si="1041"/>
        <v>#N/A</v>
      </c>
      <c r="ZN22" s="111" t="e">
        <f t="shared" si="1042"/>
        <v>#N/A</v>
      </c>
      <c r="ZO22" s="111" t="e">
        <f t="shared" si="1043"/>
        <v>#N/A</v>
      </c>
      <c r="ZP22" s="111" t="e">
        <f t="shared" si="1044"/>
        <v>#N/A</v>
      </c>
      <c r="ZQ22" s="111" t="e">
        <f t="shared" si="1045"/>
        <v>#N/A</v>
      </c>
      <c r="ZR22" s="111" t="e">
        <f t="shared" si="1046"/>
        <v>#N/A</v>
      </c>
      <c r="ZS22" s="111" t="e">
        <f t="shared" si="1047"/>
        <v>#N/A</v>
      </c>
      <c r="ZT22" s="111" t="e">
        <f t="shared" si="1048"/>
        <v>#N/A</v>
      </c>
      <c r="ZU22" s="111" t="e">
        <f t="shared" si="1049"/>
        <v>#N/A</v>
      </c>
      <c r="ZV22" s="111" t="e">
        <f t="shared" si="1050"/>
        <v>#N/A</v>
      </c>
      <c r="ZW22" s="111" t="e">
        <f t="shared" si="1051"/>
        <v>#N/A</v>
      </c>
      <c r="ZX22" s="111" t="e">
        <f t="shared" si="1052"/>
        <v>#N/A</v>
      </c>
      <c r="ZY22" s="111" t="e">
        <f t="shared" si="1053"/>
        <v>#N/A</v>
      </c>
      <c r="ZZ22" s="111" t="e">
        <f t="shared" si="1054"/>
        <v>#N/A</v>
      </c>
      <c r="AAA22" s="111" t="e">
        <f t="shared" si="1055"/>
        <v>#N/A</v>
      </c>
      <c r="AAB22" s="111" t="e">
        <f t="shared" si="1056"/>
        <v>#N/A</v>
      </c>
      <c r="AAC22" s="111" t="e">
        <f t="shared" si="1057"/>
        <v>#N/A</v>
      </c>
      <c r="AAD22" s="111" t="e">
        <f t="shared" si="1058"/>
        <v>#N/A</v>
      </c>
      <c r="AAE22" s="111" t="e">
        <f t="shared" si="1059"/>
        <v>#N/A</v>
      </c>
      <c r="AAF22" s="111" t="e">
        <f t="shared" si="1060"/>
        <v>#N/A</v>
      </c>
      <c r="AAG22" s="111" t="e">
        <f t="shared" si="1061"/>
        <v>#N/A</v>
      </c>
      <c r="AAH22" s="111" t="e">
        <f t="shared" si="1062"/>
        <v>#N/A</v>
      </c>
      <c r="AAI22" s="111" t="e">
        <f t="shared" si="1063"/>
        <v>#N/A</v>
      </c>
      <c r="AAJ22" s="111" t="e">
        <f t="shared" si="1064"/>
        <v>#N/A</v>
      </c>
      <c r="AAK22" s="111" t="e">
        <f t="shared" si="1065"/>
        <v>#N/A</v>
      </c>
      <c r="AAL22" s="111" t="e">
        <f t="shared" si="1066"/>
        <v>#N/A</v>
      </c>
      <c r="AAM22" s="111" t="e">
        <f t="shared" si="1067"/>
        <v>#N/A</v>
      </c>
      <c r="AAN22" s="111" t="e">
        <f t="shared" si="1068"/>
        <v>#N/A</v>
      </c>
      <c r="AAO22" s="111" t="e">
        <f t="shared" si="1069"/>
        <v>#N/A</v>
      </c>
      <c r="AAP22" s="111" t="e">
        <f t="shared" si="1070"/>
        <v>#N/A</v>
      </c>
      <c r="AAQ22" s="111" t="e">
        <f t="shared" si="1071"/>
        <v>#N/A</v>
      </c>
      <c r="AAR22" s="111" t="e">
        <f t="shared" si="1072"/>
        <v>#N/A</v>
      </c>
      <c r="AAS22" s="111" t="e">
        <f t="shared" si="1073"/>
        <v>#N/A</v>
      </c>
      <c r="AAT22" s="111" t="e">
        <f t="shared" si="1074"/>
        <v>#N/A</v>
      </c>
      <c r="AAU22" s="111" t="e">
        <f t="shared" si="1075"/>
        <v>#N/A</v>
      </c>
      <c r="AAV22" s="111" t="e">
        <f t="shared" si="1076"/>
        <v>#N/A</v>
      </c>
      <c r="AAW22" s="111" t="e">
        <f t="shared" si="1077"/>
        <v>#N/A</v>
      </c>
      <c r="AAX22" s="111" t="e">
        <f t="shared" si="1078"/>
        <v>#N/A</v>
      </c>
      <c r="AAY22" s="111" t="e">
        <f t="shared" si="1079"/>
        <v>#N/A</v>
      </c>
      <c r="AAZ22" s="111" t="e">
        <f t="shared" si="1080"/>
        <v>#N/A</v>
      </c>
      <c r="ABA22" s="111" t="e">
        <f t="shared" si="1081"/>
        <v>#N/A</v>
      </c>
      <c r="ABB22" s="111" t="e">
        <f t="shared" si="1082"/>
        <v>#N/A</v>
      </c>
      <c r="ABC22" s="111" t="e">
        <f t="shared" si="1083"/>
        <v>#N/A</v>
      </c>
      <c r="ABD22" s="111" t="e">
        <f t="shared" si="1084"/>
        <v>#N/A</v>
      </c>
      <c r="ABE22" s="111" t="e">
        <f t="shared" si="1085"/>
        <v>#N/A</v>
      </c>
      <c r="ABF22" s="111" t="e">
        <f t="shared" si="1086"/>
        <v>#N/A</v>
      </c>
    </row>
    <row r="23" spans="1:734" ht="75" hidden="1" customHeight="1">
      <c r="A23" s="92">
        <v>20</v>
      </c>
      <c r="B23" s="59" t="s">
        <v>21</v>
      </c>
      <c r="C23" s="100" t="s">
        <v>29</v>
      </c>
      <c r="D23" s="101">
        <v>1542981</v>
      </c>
      <c r="E23" s="59">
        <v>3128033118</v>
      </c>
      <c r="F23" s="46" t="s">
        <v>21</v>
      </c>
      <c r="G23" s="47">
        <v>0.9</v>
      </c>
      <c r="H23" s="48">
        <v>1970.6</v>
      </c>
      <c r="I23" s="48">
        <v>21.5</v>
      </c>
      <c r="J23" s="49">
        <v>-1.5</v>
      </c>
      <c r="K23" s="50">
        <v>30</v>
      </c>
      <c r="L23" s="49">
        <v>13.72</v>
      </c>
      <c r="M23" s="49">
        <v>67.007999999999996</v>
      </c>
      <c r="N23" s="49">
        <v>25.47</v>
      </c>
      <c r="O23" s="49">
        <f t="shared" si="550"/>
        <v>0.45733333333333337</v>
      </c>
      <c r="P23" s="49">
        <f t="shared" si="551"/>
        <v>2.2336</v>
      </c>
      <c r="Q23" s="49">
        <f t="shared" si="552"/>
        <v>0.84899999999999998</v>
      </c>
      <c r="R23" s="51">
        <v>30</v>
      </c>
      <c r="S23" s="52">
        <f t="shared" si="553"/>
        <v>13.72</v>
      </c>
      <c r="T23" s="52">
        <f t="shared" si="554"/>
        <v>67.007999999999996</v>
      </c>
      <c r="U23" s="52">
        <f t="shared" si="555"/>
        <v>25.47</v>
      </c>
      <c r="V23" s="130">
        <f>$O23*($I23-(метеостанция!B$14))/($I23-$J23)</f>
        <v>0.40861739130434788</v>
      </c>
      <c r="W23" s="130">
        <f>$O23*($I23-(метеостанция!C$14))/($I23-$J23)</f>
        <v>0.42527028985507248</v>
      </c>
      <c r="X23" s="130">
        <f>$O23*($I23-(метеостанция!D$14))/($I23-$J23)</f>
        <v>0.32361304347826086</v>
      </c>
      <c r="Y23" s="130">
        <f>$O23*($I23-(метеостанция!E$14))/($I23-$J23)</f>
        <v>0.34324855072463767</v>
      </c>
      <c r="Z23" s="130">
        <f>$O23*($I23-(метеостанция!F$14))/($I23-$J23)</f>
        <v>0.3671094202898551</v>
      </c>
      <c r="AA23" s="130">
        <f>$O23*($I23-(метеостанция!G$14))/($I23-$J23)</f>
        <v>0.37779710144927536</v>
      </c>
      <c r="AB23" s="130">
        <f>$O23*($I23-(метеостанция!H$14))/($I23-$J23)</f>
        <v>0.39643840579710149</v>
      </c>
      <c r="AC23" s="130">
        <f>$O23*($I23-(метеостанция!I$14))/($I23-$J23)</f>
        <v>0.38127681159420296</v>
      </c>
      <c r="AD23" s="130">
        <f>$O23*($I23-(метеостанция!J$14))/($I23-$J23)</f>
        <v>0.38251956521739133</v>
      </c>
      <c r="AE23" s="130">
        <f>$O23*($I23-(метеостанция!K$14))/($I23-$J23)</f>
        <v>0.3956927536231884</v>
      </c>
      <c r="AF23" s="130">
        <f>$O23*($I23-(метеостанция!L$14))/($I23-$J23)</f>
        <v>0.36810362318840578</v>
      </c>
      <c r="AG23" s="130">
        <f>$O23*($I23-(метеостанция!M$14))/($I23-$J23)</f>
        <v>0.33131811594202898</v>
      </c>
      <c r="AH23" s="130">
        <f>$O23*($I23-(метеостанция!N$14))/($I23-$J23)</f>
        <v>0.38624782608695657</v>
      </c>
      <c r="AI23" s="130">
        <f>$O23*($I23-(метеостанция!O$14))/($I23-$J23)</f>
        <v>0.28981014492753626</v>
      </c>
      <c r="AJ23" s="130">
        <f>$O23*($I23-(метеостанция!P$14))/($I23-$J23)</f>
        <v>0.39420144927536233</v>
      </c>
      <c r="AK23" s="130">
        <f>$O23*($I23-(метеостанция!Q$14))/($I23-$J23)</f>
        <v>0.40861739130434788</v>
      </c>
      <c r="AL23" s="130">
        <f>$O23*($I23-(метеостанция!R$14))/($I23-$J23)</f>
        <v>0.43918913043478264</v>
      </c>
      <c r="AM23" s="130">
        <f>$O23*($I23-(метеостанция!S$14))/($I23-$J23)</f>
        <v>0.427258695652174</v>
      </c>
      <c r="AN23" s="130">
        <f>$O23*($I23-(метеостанция!T$14))/($I23-$J23)</f>
        <v>0.39768115942028992</v>
      </c>
      <c r="AO23" s="130">
        <f>$O23*($I23-(метеостанция!U$14))/($I23-$J23)</f>
        <v>0.39469855072463778</v>
      </c>
      <c r="AP23" s="130">
        <f>$O23*($I23-(метеостанция!V$14))/($I23-$J23)</f>
        <v>0.42477318840579714</v>
      </c>
      <c r="AQ23" s="130">
        <f>$O23*($I23-(метеостанция!W$14))/($I23-$J23)</f>
        <v>0.45062246376811599</v>
      </c>
      <c r="AR23" s="130">
        <f>$O23*($I23-(метеостанция!X$14))/($I23-$J23)</f>
        <v>0.47373768115942028</v>
      </c>
      <c r="AS23" s="130">
        <f>$O23*($I23-(метеостанция!Y$14))/($I23-$J23)</f>
        <v>0.50803768115942038</v>
      </c>
      <c r="AT23" s="130">
        <f>$O23*($I23-(метеостанция!Z$14))/($I23-$J23)</f>
        <v>0.49809565217391311</v>
      </c>
      <c r="AU23" s="130">
        <f>$O23*($I23-(метеостанция!AA$14))/($I23-$J23)</f>
        <v>0.51698550724637682</v>
      </c>
      <c r="AV23" s="130">
        <f>$O23*($I23-(метеостанция!AB$14))/($I23-$J23)</f>
        <v>0.54010072463768122</v>
      </c>
      <c r="AW23" s="130">
        <f>$O23*($I23-(метеостанция!AC$14))/($I23-$J23)</f>
        <v>0.56893260869565221</v>
      </c>
      <c r="AX23" s="130">
        <f>$O23*($I23-(метеостанция!AD$14))/($I23-$J23)</f>
        <v>0.51996811594202896</v>
      </c>
      <c r="AY23" s="130">
        <f>$O23*($I23-(метеостанция!AE$14))/($I23-$J23)</f>
        <v>0.47125217391304353</v>
      </c>
      <c r="AZ23" s="130"/>
      <c r="BA23" s="130">
        <f t="shared" si="556"/>
        <v>0.40861739130434788</v>
      </c>
      <c r="BB23" s="130">
        <f t="shared" si="1103"/>
        <v>0.83388768115942036</v>
      </c>
      <c r="BC23" s="130">
        <f t="shared" si="1104"/>
        <v>1.1575007246376812</v>
      </c>
      <c r="BD23" s="130">
        <f t="shared" si="1105"/>
        <v>1.5007492753623188</v>
      </c>
      <c r="BE23" s="130">
        <f t="shared" si="1106"/>
        <v>1.8678586956521739</v>
      </c>
      <c r="BF23" s="130">
        <f t="shared" si="1107"/>
        <v>2.245655797101449</v>
      </c>
      <c r="BG23" s="130">
        <f t="shared" si="1108"/>
        <v>2.6420942028985506</v>
      </c>
      <c r="BH23" s="130">
        <f t="shared" si="1109"/>
        <v>3.0233710144927537</v>
      </c>
      <c r="BI23" s="130">
        <f t="shared" si="1110"/>
        <v>3.4058905797101451</v>
      </c>
      <c r="BJ23" s="130">
        <f t="shared" si="1111"/>
        <v>3.8015833333333333</v>
      </c>
      <c r="BK23" s="130">
        <f t="shared" si="1112"/>
        <v>4.1696869565217387</v>
      </c>
      <c r="BL23" s="130">
        <f t="shared" si="1113"/>
        <v>4.5010050724637676</v>
      </c>
      <c r="BM23" s="130">
        <f t="shared" si="1114"/>
        <v>4.8872528985507238</v>
      </c>
      <c r="BN23" s="130">
        <f t="shared" si="1115"/>
        <v>5.1770630434782596</v>
      </c>
      <c r="BO23" s="130">
        <f t="shared" si="1116"/>
        <v>5.5712644927536221</v>
      </c>
      <c r="BP23" s="130">
        <f t="shared" si="1117"/>
        <v>5.9798818840579697</v>
      </c>
      <c r="BQ23" s="130">
        <f t="shared" si="1118"/>
        <v>6.4190710144927525</v>
      </c>
      <c r="BR23" s="130">
        <f t="shared" si="1119"/>
        <v>6.8463297101449268</v>
      </c>
      <c r="BS23" s="130">
        <f t="shared" si="1120"/>
        <v>7.2440108695652166</v>
      </c>
      <c r="BT23" s="130">
        <f t="shared" si="1121"/>
        <v>7.638709420289854</v>
      </c>
      <c r="BU23" s="130">
        <f t="shared" si="1122"/>
        <v>8.0634826086956508</v>
      </c>
      <c r="BV23" s="130">
        <f t="shared" si="1123"/>
        <v>8.5141050724637672</v>
      </c>
      <c r="BW23" s="130">
        <f t="shared" si="1124"/>
        <v>8.9878427536231875</v>
      </c>
      <c r="BX23" s="130">
        <f t="shared" si="1125"/>
        <v>9.4958804347826078</v>
      </c>
      <c r="BY23" s="130">
        <f t="shared" si="1126"/>
        <v>9.9939760869565202</v>
      </c>
      <c r="BZ23" s="130">
        <f t="shared" si="1127"/>
        <v>10.510961594202897</v>
      </c>
      <c r="CA23" s="130">
        <f t="shared" si="1128"/>
        <v>11.051062318840579</v>
      </c>
      <c r="CB23" s="130">
        <f t="shared" si="1129"/>
        <v>11.619994927536231</v>
      </c>
      <c r="CC23" s="130">
        <f t="shared" si="1130"/>
        <v>12.139963043478261</v>
      </c>
      <c r="CD23" s="130">
        <f t="shared" si="1131"/>
        <v>12.611215217391305</v>
      </c>
      <c r="CE23" s="130">
        <f t="shared" si="1132"/>
        <v>12.611215217391305</v>
      </c>
      <c r="CF23" s="130">
        <f t="shared" si="587"/>
        <v>805.2214313043479</v>
      </c>
      <c r="CG23" s="130">
        <f t="shared" si="588"/>
        <v>838.03763318840583</v>
      </c>
      <c r="CH23" s="130">
        <f t="shared" si="589"/>
        <v>637.71186347826085</v>
      </c>
      <c r="CI23" s="130">
        <f t="shared" si="590"/>
        <v>676.40559405797092</v>
      </c>
      <c r="CJ23" s="130">
        <f t="shared" si="591"/>
        <v>723.42582362318842</v>
      </c>
      <c r="CK23" s="130">
        <f t="shared" si="592"/>
        <v>744.48696811594198</v>
      </c>
      <c r="CL23" s="130">
        <f t="shared" si="593"/>
        <v>781.22152246376811</v>
      </c>
      <c r="CM23" s="130">
        <f t="shared" si="594"/>
        <v>751.3440849275363</v>
      </c>
      <c r="CN23" s="130">
        <f t="shared" si="595"/>
        <v>753.79305521739127</v>
      </c>
      <c r="CO23" s="130">
        <f t="shared" si="596"/>
        <v>779.75214028985499</v>
      </c>
      <c r="CP23" s="130">
        <f t="shared" si="597"/>
        <v>725.38499985507235</v>
      </c>
      <c r="CQ23" s="130">
        <f t="shared" si="598"/>
        <v>652.89547927536228</v>
      </c>
      <c r="CR23" s="130">
        <f t="shared" si="599"/>
        <v>761.13996608695663</v>
      </c>
      <c r="CS23" s="130">
        <f t="shared" si="600"/>
        <v>571.09987159420291</v>
      </c>
      <c r="CT23" s="130">
        <f t="shared" si="601"/>
        <v>776.81337594202898</v>
      </c>
      <c r="CU23" s="130">
        <f t="shared" si="602"/>
        <v>805.2214313043479</v>
      </c>
      <c r="CV23" s="130">
        <f t="shared" si="603"/>
        <v>865.46610043478267</v>
      </c>
      <c r="CW23" s="130">
        <f t="shared" si="604"/>
        <v>841.95598565217404</v>
      </c>
      <c r="CX23" s="130">
        <f t="shared" si="605"/>
        <v>783.67049275362331</v>
      </c>
      <c r="CY23" s="130">
        <f t="shared" si="606"/>
        <v>777.79296405797118</v>
      </c>
      <c r="CZ23" s="130">
        <f t="shared" si="607"/>
        <v>837.05804507246376</v>
      </c>
      <c r="DA23" s="130">
        <f t="shared" si="608"/>
        <v>887.99662710144935</v>
      </c>
      <c r="DB23" s="130">
        <f t="shared" si="609"/>
        <v>933.54747449275351</v>
      </c>
      <c r="DC23" s="130">
        <f t="shared" si="610"/>
        <v>1001.1390544927538</v>
      </c>
      <c r="DD23" s="130">
        <f t="shared" si="611"/>
        <v>981.54729217391309</v>
      </c>
      <c r="DE23" s="130">
        <f t="shared" si="612"/>
        <v>1018.7716405797102</v>
      </c>
      <c r="DF23" s="130">
        <f t="shared" si="613"/>
        <v>1064.3224879710147</v>
      </c>
      <c r="DG23" s="130">
        <f t="shared" si="614"/>
        <v>1121.1385986956523</v>
      </c>
      <c r="DH23" s="130">
        <f t="shared" si="615"/>
        <v>1024.6491692753623</v>
      </c>
      <c r="DI23" s="130">
        <f t="shared" si="616"/>
        <v>928.64953391304357</v>
      </c>
      <c r="DJ23" s="130">
        <f t="shared" si="617"/>
        <v>0</v>
      </c>
      <c r="DK23" s="110">
        <f t="shared" si="618"/>
        <v>805.2214313043479</v>
      </c>
      <c r="DL23" s="130">
        <f t="shared" si="619"/>
        <v>1643.2590644927536</v>
      </c>
      <c r="DM23" s="130">
        <f t="shared" si="620"/>
        <v>2280.9709279710146</v>
      </c>
      <c r="DN23" s="130">
        <f t="shared" si="621"/>
        <v>2957.3765220289856</v>
      </c>
      <c r="DO23" s="130">
        <f t="shared" si="622"/>
        <v>3680.8023456521742</v>
      </c>
      <c r="DP23" s="130">
        <f t="shared" si="623"/>
        <v>4425.2893137681158</v>
      </c>
      <c r="DQ23" s="130">
        <f t="shared" si="624"/>
        <v>5206.5108362318842</v>
      </c>
      <c r="DR23" s="130">
        <f t="shared" si="625"/>
        <v>5957.8549211594209</v>
      </c>
      <c r="DS23" s="130">
        <f t="shared" si="626"/>
        <v>6711.647976376812</v>
      </c>
      <c r="DT23" s="130">
        <f t="shared" si="627"/>
        <v>7491.4001166666667</v>
      </c>
      <c r="DU23" s="130">
        <f t="shared" si="628"/>
        <v>8216.7851165217398</v>
      </c>
      <c r="DV23" s="130">
        <f t="shared" si="629"/>
        <v>8869.6805957971028</v>
      </c>
      <c r="DW23" s="130">
        <f t="shared" si="630"/>
        <v>9630.8205618840602</v>
      </c>
      <c r="DX23" s="130">
        <f t="shared" si="631"/>
        <v>10201.920433478263</v>
      </c>
      <c r="DY23" s="130">
        <f t="shared" si="632"/>
        <v>10978.733809420291</v>
      </c>
      <c r="DZ23" s="130">
        <f t="shared" si="633"/>
        <v>11783.955240724639</v>
      </c>
      <c r="EA23" s="130">
        <f t="shared" si="634"/>
        <v>12649.421341159421</v>
      </c>
      <c r="EB23" s="130">
        <f t="shared" si="635"/>
        <v>13491.377326811595</v>
      </c>
      <c r="EC23" s="130">
        <f t="shared" si="636"/>
        <v>14275.047819565218</v>
      </c>
      <c r="ED23" s="130">
        <f t="shared" si="637"/>
        <v>15052.840783623189</v>
      </c>
      <c r="EE23" s="130">
        <f t="shared" si="638"/>
        <v>15889.898828695652</v>
      </c>
      <c r="EF23" s="130">
        <f t="shared" si="639"/>
        <v>16777.895455797101</v>
      </c>
      <c r="EG23" s="130">
        <f t="shared" si="640"/>
        <v>17711.442930289853</v>
      </c>
      <c r="EH23" s="130">
        <f t="shared" si="641"/>
        <v>18712.581984782606</v>
      </c>
      <c r="EI23" s="130">
        <f t="shared" si="642"/>
        <v>19694.129276956519</v>
      </c>
      <c r="EJ23" s="130">
        <f t="shared" si="643"/>
        <v>20712.90091753623</v>
      </c>
      <c r="EK23" s="130">
        <f t="shared" si="644"/>
        <v>21777.223405507244</v>
      </c>
      <c r="EL23" s="130">
        <f t="shared" si="645"/>
        <v>22898.362004202896</v>
      </c>
      <c r="EM23" s="130">
        <f t="shared" si="646"/>
        <v>23923.011173478259</v>
      </c>
      <c r="EN23" s="130">
        <f t="shared" si="647"/>
        <v>24851.660707391304</v>
      </c>
      <c r="EO23" s="130">
        <f t="shared" si="648"/>
        <v>24851.660707391304</v>
      </c>
      <c r="EP23" s="130">
        <f t="shared" si="649"/>
        <v>724.69928817391315</v>
      </c>
      <c r="EQ23" s="130">
        <f t="shared" si="650"/>
        <v>754.2338698695653</v>
      </c>
      <c r="ER23" s="130">
        <f t="shared" si="651"/>
        <v>573.94067713043478</v>
      </c>
      <c r="ES23" s="130">
        <f t="shared" si="652"/>
        <v>608.76503465217388</v>
      </c>
      <c r="ET23" s="130">
        <f t="shared" si="653"/>
        <v>651.08324126086961</v>
      </c>
      <c r="EU23" s="130">
        <f t="shared" si="654"/>
        <v>670.03827130434775</v>
      </c>
      <c r="EV23" s="130">
        <f t="shared" si="655"/>
        <v>703.09937021739131</v>
      </c>
      <c r="EW23" s="130">
        <f t="shared" si="656"/>
        <v>676.20967643478264</v>
      </c>
      <c r="EX23" s="130">
        <f t="shared" si="657"/>
        <v>678.4137496956522</v>
      </c>
      <c r="EY23" s="130">
        <f t="shared" si="658"/>
        <v>701.77692626086946</v>
      </c>
      <c r="EZ23" s="130">
        <f t="shared" si="659"/>
        <v>652.84649986956515</v>
      </c>
      <c r="FA23" s="130">
        <f t="shared" si="660"/>
        <v>587.60593134782607</v>
      </c>
      <c r="FB23" s="130">
        <f t="shared" si="661"/>
        <v>685.025969478261</v>
      </c>
      <c r="FC23" s="130">
        <f t="shared" si="662"/>
        <v>513.98988443478265</v>
      </c>
      <c r="FD23" s="130">
        <f t="shared" si="663"/>
        <v>699.1320383478261</v>
      </c>
      <c r="FE23" s="130">
        <f t="shared" si="664"/>
        <v>724.69928817391315</v>
      </c>
      <c r="FF23" s="130">
        <f t="shared" si="665"/>
        <v>778.91949039130441</v>
      </c>
      <c r="FG23" s="130">
        <f t="shared" si="666"/>
        <v>757.7603870869566</v>
      </c>
      <c r="FH23" s="130">
        <f t="shared" si="667"/>
        <v>705.30344347826099</v>
      </c>
      <c r="FI23" s="130">
        <f t="shared" si="668"/>
        <v>700.01366765217404</v>
      </c>
      <c r="FJ23" s="130">
        <f t="shared" si="669"/>
        <v>753.35224056521736</v>
      </c>
      <c r="FK23" s="130">
        <f t="shared" si="670"/>
        <v>799.19696439130439</v>
      </c>
      <c r="FL23" s="130">
        <f t="shared" si="671"/>
        <v>840.19272704347816</v>
      </c>
      <c r="FM23" s="130">
        <f t="shared" si="672"/>
        <v>901.02514904347845</v>
      </c>
      <c r="FN23" s="130">
        <f t="shared" si="673"/>
        <v>883.39256295652183</v>
      </c>
      <c r="FO23" s="130">
        <f t="shared" si="674"/>
        <v>916.89447652173919</v>
      </c>
      <c r="FP23" s="130">
        <f t="shared" si="675"/>
        <v>957.89023917391319</v>
      </c>
      <c r="FQ23" s="130">
        <f t="shared" si="676"/>
        <v>1009.0247388260871</v>
      </c>
      <c r="FR23" s="130">
        <f t="shared" si="677"/>
        <v>922.18425234782603</v>
      </c>
      <c r="FS23" s="130">
        <f t="shared" si="678"/>
        <v>835.78458052173926</v>
      </c>
      <c r="FT23" s="130">
        <f t="shared" si="679"/>
        <v>0</v>
      </c>
      <c r="FU23" s="110">
        <f t="shared" si="680"/>
        <v>724.69928817391315</v>
      </c>
      <c r="FV23" s="130">
        <f t="shared" si="681"/>
        <v>1478.9331580434784</v>
      </c>
      <c r="FW23" s="130">
        <f t="shared" si="682"/>
        <v>2052.873835173913</v>
      </c>
      <c r="FX23" s="130">
        <f t="shared" si="683"/>
        <v>2661.6388698260871</v>
      </c>
      <c r="FY23" s="130">
        <f t="shared" si="684"/>
        <v>3312.7221110869568</v>
      </c>
      <c r="FZ23" s="130">
        <f t="shared" si="685"/>
        <v>3982.7603823913046</v>
      </c>
      <c r="GA23" s="130">
        <f t="shared" si="686"/>
        <v>4685.859752608696</v>
      </c>
      <c r="GB23" s="130">
        <f t="shared" si="687"/>
        <v>5362.0694290434785</v>
      </c>
      <c r="GC23" s="130">
        <f t="shared" si="688"/>
        <v>6040.4831787391304</v>
      </c>
      <c r="GD23" s="130">
        <f t="shared" si="689"/>
        <v>6742.2601049999994</v>
      </c>
      <c r="GE23" s="130">
        <f t="shared" si="690"/>
        <v>7395.1066048695648</v>
      </c>
      <c r="GF23" s="130">
        <f t="shared" si="691"/>
        <v>7982.7125362173911</v>
      </c>
      <c r="GG23" s="130">
        <f t="shared" si="692"/>
        <v>8667.7385056956518</v>
      </c>
      <c r="GH23" s="130">
        <f t="shared" si="693"/>
        <v>9181.7283901304345</v>
      </c>
      <c r="GI23" s="130">
        <f t="shared" si="694"/>
        <v>9880.8604284782614</v>
      </c>
      <c r="GJ23" s="130">
        <f t="shared" si="695"/>
        <v>10605.559716652175</v>
      </c>
      <c r="GK23" s="130">
        <f t="shared" si="696"/>
        <v>11384.47920704348</v>
      </c>
      <c r="GL23" s="130">
        <f t="shared" si="697"/>
        <v>12142.239594130437</v>
      </c>
      <c r="GM23" s="130">
        <f t="shared" si="698"/>
        <v>12847.543037608697</v>
      </c>
      <c r="GN23" s="130">
        <f t="shared" si="699"/>
        <v>13547.556705260871</v>
      </c>
      <c r="GO23" s="130">
        <f t="shared" si="700"/>
        <v>14300.908945826088</v>
      </c>
      <c r="GP23" s="130">
        <f t="shared" si="701"/>
        <v>15100.105910217393</v>
      </c>
      <c r="GQ23" s="130">
        <f t="shared" si="702"/>
        <v>15940.298637260872</v>
      </c>
      <c r="GR23" s="130">
        <f t="shared" si="703"/>
        <v>16841.323786304351</v>
      </c>
      <c r="GS23" s="130">
        <f t="shared" si="704"/>
        <v>17724.716349260871</v>
      </c>
      <c r="GT23" s="130">
        <f t="shared" si="705"/>
        <v>18641.610825782609</v>
      </c>
      <c r="GU23" s="130">
        <f t="shared" si="706"/>
        <v>19599.501064956523</v>
      </c>
      <c r="GV23" s="130">
        <f t="shared" si="707"/>
        <v>20608.52580378261</v>
      </c>
      <c r="GW23" s="130">
        <f t="shared" si="708"/>
        <v>21530.710056130436</v>
      </c>
      <c r="GX23" s="130">
        <f t="shared" si="709"/>
        <v>22366.494636652176</v>
      </c>
      <c r="GY23" s="130">
        <f t="shared" si="710"/>
        <v>22366.494636652176</v>
      </c>
      <c r="GZ23" s="130">
        <f>($T23+$U23)/$R23*($I23-(метеостанция!B$14))/($I23-$J23)</f>
        <v>2.7542360869565217</v>
      </c>
      <c r="HA23" s="130">
        <f>($T23+$U23)/$R23*($I23-(метеостанция!C$14))/($I23-$J23)</f>
        <v>2.8664829347826082</v>
      </c>
      <c r="HB23" s="130">
        <f>($T23+$U23)/$R23*($I23-(метеостанция!D$14))/($I23-$J23)</f>
        <v>2.1812745652173908</v>
      </c>
      <c r="HC23" s="130">
        <f>($T23+$U23)/$R23*($I23-(метеостанция!E$14))/($I23-$J23)</f>
        <v>2.3136253260869561</v>
      </c>
      <c r="HD23" s="130">
        <f>($T23+$U23)/$R23*($I23-(метеостанция!F$14))/($I23-$J23)</f>
        <v>2.4744566304347826</v>
      </c>
      <c r="HE23" s="130">
        <f>($T23+$U23)/$R23*($I23-(метеостанция!G$14))/($I23-$J23)</f>
        <v>2.5464956521739128</v>
      </c>
      <c r="HF23" s="130">
        <f>($T23+$U23)/$R23*($I23-(метеостанция!H$14))/($I23-$J23)</f>
        <v>2.672145108695652</v>
      </c>
      <c r="HG23" s="130">
        <f>($T23+$U23)/$R23*($I23-(метеостанция!I$14))/($I23-$J23)</f>
        <v>2.5699502173913045</v>
      </c>
      <c r="HH23" s="130">
        <f>($T23+$U23)/$R23*($I23-(метеостанция!J$14))/($I23-$J23)</f>
        <v>2.5783268478260868</v>
      </c>
      <c r="HI23" s="130">
        <f>($T23+$U23)/$R23*($I23-(метеостанция!K$14))/($I23-$J23)</f>
        <v>2.6671191304347821</v>
      </c>
      <c r="HJ23" s="130">
        <f>($T23+$U23)/$R23*($I23-(метеостанция!L$14))/($I23-$J23)</f>
        <v>2.4811579347826087</v>
      </c>
      <c r="HK23" s="130">
        <f>($T23+$U23)/$R23*($I23-(метеостанция!M$14))/($I23-$J23)</f>
        <v>2.2332096739130431</v>
      </c>
      <c r="HL23" s="130">
        <f>($T23+$U23)/$R23*($I23-(метеостанция!N$14))/($I23-$J23)</f>
        <v>2.6034567391304346</v>
      </c>
      <c r="HM23" s="130">
        <f>($T23+$U23)/$R23*($I23-(метеостанция!O$14))/($I23-$J23)</f>
        <v>1.9534302173913043</v>
      </c>
      <c r="HN23" s="130">
        <f>($T23+$U23)/$R23*($I23-(метеостанция!P$14))/($I23-$J23)</f>
        <v>2.6570671739130431</v>
      </c>
      <c r="HO23" s="130">
        <f>($T23+$U23)/$R23*($I23-(метеостанция!Q$14))/($I23-$J23)</f>
        <v>2.7542360869565217</v>
      </c>
      <c r="HP23" s="130">
        <f>($T23+$U23)/$R23*($I23-(метеостанция!R$14))/($I23-$J23)</f>
        <v>2.9603011956521734</v>
      </c>
      <c r="HQ23" s="130">
        <f>($T23+$U23)/$R23*($I23-(метеостанция!S$14))/($I23-$J23)</f>
        <v>2.8798855434782604</v>
      </c>
      <c r="HR23" s="130">
        <f>($T23+$U23)/$R23*($I23-(метеостанция!T$14))/($I23-$J23)</f>
        <v>2.6805217391304343</v>
      </c>
      <c r="HS23" s="130">
        <f>($T23+$U23)/$R23*($I23-(метеостанция!U$14))/($I23-$J23)</f>
        <v>2.6604178260869564</v>
      </c>
      <c r="HT23" s="130">
        <f>($T23+$U23)/$R23*($I23-(метеостанция!V$14))/($I23-$J23)</f>
        <v>2.8631322826086953</v>
      </c>
      <c r="HU23" s="130">
        <f>($T23+$U23)/$R23*($I23-(метеостанция!W$14))/($I23-$J23)</f>
        <v>3.0373661956521736</v>
      </c>
      <c r="HV23" s="130">
        <f>($T23+$U23)/$R23*($I23-(метеостанция!X$14))/($I23-$J23)</f>
        <v>3.1931715217391301</v>
      </c>
      <c r="HW23" s="130">
        <f>($T23+$U23)/$R23*($I23-(метеостанция!Y$14))/($I23-$J23)</f>
        <v>3.4243665217391306</v>
      </c>
      <c r="HX23" s="130">
        <f>($T23+$U23)/$R23*($I23-(метеостанция!Z$14))/($I23-$J23)</f>
        <v>3.3573534782608694</v>
      </c>
      <c r="HY23" s="130">
        <f>($T23+$U23)/$R23*($I23-(метеостанция!AA$14))/($I23-$J23)</f>
        <v>3.4846782608695652</v>
      </c>
      <c r="HZ23" s="130">
        <f>($T23+$U23)/$R23*($I23-(метеостанция!AB$14))/($I23-$J23)</f>
        <v>3.6404835869565217</v>
      </c>
      <c r="IA23" s="130">
        <f>($T23+$U23)/$R23*($I23-(метеостанция!AC$14))/($I23-$J23)</f>
        <v>3.8348214130434779</v>
      </c>
      <c r="IB23" s="130">
        <f>($T23+$U23)/$R23*($I23-(метеостанция!AD$14))/($I23-$J23)</f>
        <v>3.5047821739130431</v>
      </c>
      <c r="IC23" s="130">
        <f>($T23+$U23)/$R23*($I23-(метеостанция!AE$14))/($I23-$J23)</f>
        <v>3.1764182608695646</v>
      </c>
      <c r="ID23" s="130"/>
      <c r="IE23" s="131">
        <f>VLOOKUP($F23,метеостанция!$A$4:$AF$7,2,0)</f>
        <v>6</v>
      </c>
      <c r="IF23" s="131">
        <f>VLOOKUP($F23,метеостанция!$A$4:$AF$7,3,0)</f>
        <v>9.6</v>
      </c>
      <c r="IG23" s="131">
        <f>VLOOKUP($F23,метеостанция!$A$4:$AF$7,4,0)</f>
        <v>8.4</v>
      </c>
      <c r="IH23" s="131">
        <f>VLOOKUP($F23,метеостанция!$A$4:$AF$7,5,0)</f>
        <v>9.6999999999999993</v>
      </c>
      <c r="II23" s="131">
        <f>VLOOKUP($F23,метеостанция!$A$4:$AF$7,6,0)</f>
        <v>11.1</v>
      </c>
      <c r="IJ23" s="131">
        <f>VLOOKUP($F23,метеостанция!$A$4:$AF$7,7,0)</f>
        <v>9.5</v>
      </c>
      <c r="IK23" s="131">
        <f>VLOOKUP($F23,метеостанция!$A$4:$AF$7,8,0)</f>
        <v>6</v>
      </c>
      <c r="IL23" s="131">
        <f>VLOOKUP($F23,метеостанция!$A$4:$AF$7,9,0)</f>
        <v>6.8</v>
      </c>
      <c r="IM23" s="131">
        <f>VLOOKUP($F23,метеостанция!$A$4:$AF$7,10,0)</f>
        <v>3.2</v>
      </c>
      <c r="IN23" s="131">
        <f>VLOOKUP($F23,метеостанция!$A$4:$AF$7,11,0)</f>
        <v>-2</v>
      </c>
      <c r="IO23" s="131">
        <f>VLOOKUP($F23,метеостанция!$A$4:$AF$7,12,0)</f>
        <v>-0.4</v>
      </c>
      <c r="IP23" s="131">
        <f>VLOOKUP($F23,метеостанция!$A$4:$AF$7,13,0)</f>
        <v>2.1</v>
      </c>
      <c r="IQ23" s="131">
        <f>VLOOKUP($F23,метеостанция!$A$4:$AF$7,14,0)</f>
        <v>2.2999999999999998</v>
      </c>
      <c r="IR23" s="131">
        <f>VLOOKUP($F23,метеостанция!$A$4:$AF$7,15,0)</f>
        <v>2.2999999999999998</v>
      </c>
      <c r="IS23" s="131">
        <f>VLOOKUP($F23,метеостанция!$A$4:$AF$7,16,0)</f>
        <v>0.2</v>
      </c>
      <c r="IT23" s="131">
        <f>VLOOKUP($F23,метеостанция!$A$4:$AF$7,17,0)</f>
        <v>-3</v>
      </c>
      <c r="IU23" s="131">
        <f>VLOOKUP($F23,метеостанция!$A$4:$AF$7,18,0)</f>
        <v>-4</v>
      </c>
      <c r="IV23" s="131">
        <f>VLOOKUP($F23,метеостанция!$A$4:$AF$7,19,0)</f>
        <v>-3.6</v>
      </c>
      <c r="IW23" s="131">
        <f>VLOOKUP($F23,метеостанция!$A$4:$AF$7,20,0)</f>
        <v>-0.7</v>
      </c>
      <c r="IX23" s="131">
        <f>VLOOKUP($F23,метеостанция!$A$4:$AF$7,21,0)</f>
        <v>3.6</v>
      </c>
      <c r="IY23" s="131">
        <f>VLOOKUP($F23,метеостанция!$A$4:$AF$7,22,0)</f>
        <v>2.2000000000000002</v>
      </c>
      <c r="IZ23" s="131">
        <f>VLOOKUP($F23,метеостанция!$A$4:$AF$7,23,0)</f>
        <v>4.4000000000000004</v>
      </c>
      <c r="JA23" s="131">
        <f>VLOOKUP($F23,метеостанция!$A$4:$AF$7,24,0)</f>
        <v>-2.2999999999999998</v>
      </c>
      <c r="JB23" s="131">
        <f>VLOOKUP($F23,метеостанция!$A$4:$AF$7,25,0)</f>
        <v>-5.0999999999999996</v>
      </c>
      <c r="JC23" s="131">
        <f>VLOOKUP($F23,метеостанция!$A$4:$AF$7,26,0)</f>
        <v>0.6</v>
      </c>
      <c r="JD23" s="131">
        <f>VLOOKUP($F23,метеостанция!$A$4:$AF$7,27,0)</f>
        <v>-1.8</v>
      </c>
      <c r="JE23" s="131">
        <f>VLOOKUP($F23,метеостанция!$A$4:$AF$7,28,0)</f>
        <v>-0.5</v>
      </c>
      <c r="JF23" s="131">
        <f>VLOOKUP($F23,метеостанция!$A$4:$AF$7,29,0)</f>
        <v>5.4</v>
      </c>
      <c r="JG23" s="131">
        <f>VLOOKUP($F23,метеостанция!$A$4:$AF$7,30,0)</f>
        <v>8.4</v>
      </c>
      <c r="JH23" s="131">
        <f>VLOOKUP($F23,метеостанция!$A$4:$AF$7,31,0)</f>
        <v>5.0999999999999996</v>
      </c>
      <c r="JI23" s="131">
        <f>VLOOKUP($F23,метеостанция!$A$4:$AF$7,32,0)</f>
        <v>0</v>
      </c>
      <c r="JJ23" s="202" t="e">
        <f>VLOOKUP(D23,'Qп, Гкал'!$D$6:$O$60,2,FALSE)</f>
        <v>#N/A</v>
      </c>
      <c r="JK23" s="202" t="e">
        <f>VLOOKUP(D23,'Qп, Гкал'!$D$6:AI$64,3,FALSE)</f>
        <v>#N/A</v>
      </c>
      <c r="JL23" s="202" t="e">
        <f>VLOOKUP(D23,'Qп, Гкал'!$D$6:$AI$64,4,FALSE)</f>
        <v>#N/A</v>
      </c>
      <c r="JM23" s="202" t="e">
        <f>VLOOKUP(D23,'Qп, Гкал'!$D$6:$O$60,5,FALSE)</f>
        <v>#N/A</v>
      </c>
      <c r="JN23" s="202" t="e">
        <f>VLOOKUP(D23,'Qп, Гкал'!$D$6:$O$60,6,FALSE)</f>
        <v>#N/A</v>
      </c>
      <c r="JO23" s="202" t="e">
        <f>VLOOKUP(D23,'Qп, Гкал'!$D$6:$O$60,7,FALSE)</f>
        <v>#N/A</v>
      </c>
      <c r="JP23" s="202" t="e">
        <f>VLOOKUP(D23,'Qп, Гкал'!$D$6:$O$60,8,FALSE)</f>
        <v>#N/A</v>
      </c>
      <c r="JQ23" s="202" t="e">
        <f>VLOOKUP(D23,'Qп, Гкал'!$D$6:$O$60,9,FALSE)</f>
        <v>#N/A</v>
      </c>
      <c r="JR23" s="202" t="e">
        <f>VLOOKUP(D23,'Qп, Гкал'!$D$6:$O$60,10,FALSE)</f>
        <v>#N/A</v>
      </c>
      <c r="JS23" s="202" t="e">
        <f>VLOOKUP(D23,'Qп, Гкал'!$D$6:$O$60,11,FALSE)</f>
        <v>#N/A</v>
      </c>
      <c r="JT23" s="202" t="e">
        <f>VLOOKUP(D23,'Qп, Гкал'!$D$6:$O$60,12,FALSE)</f>
        <v>#N/A</v>
      </c>
      <c r="JU23" s="202" t="e">
        <f>VLOOKUP(D23,'Qп, Гкал'!$D$6:$P$60,13,FALSE)</f>
        <v>#N/A</v>
      </c>
      <c r="JV23" s="202" t="e">
        <f>VLOOKUP(D23,'Qп, Гкал'!$D$6:$Q$63,14,FALSE)</f>
        <v>#N/A</v>
      </c>
      <c r="JW23" s="203" t="e">
        <f>VLOOKUP(D23,'Qп, Гкал'!$D$6:$AI$65,15,FALSE)</f>
        <v>#N/A</v>
      </c>
      <c r="JX23" s="203" t="e">
        <f>VLOOKUP(D23,'Qп, Гкал'!$D$6:$AI$65,16,FALSE)</f>
        <v>#N/A</v>
      </c>
      <c r="JY23" s="204" t="e">
        <f>VLOOKUP(D23,'Qп, Гкал'!$D$6:$AI$65,17,FALSE)</f>
        <v>#N/A</v>
      </c>
      <c r="JZ23" s="203" t="e">
        <f>VLOOKUP(D23,'Qп, Гкал'!$D$6:$AI$65,18,FALSE)</f>
        <v>#N/A</v>
      </c>
      <c r="KA23" s="203" t="e">
        <f>VLOOKUP(D23,'Qп, Гкал'!$D$6:$AI$65,19,FALSE)</f>
        <v>#N/A</v>
      </c>
      <c r="KB23" s="203" t="e">
        <f>VLOOKUP(D23,'Qп, Гкал'!$D$6:$AI$65,20,FALSE)</f>
        <v>#N/A</v>
      </c>
      <c r="KC23" s="203" t="e">
        <f>VLOOKUP(D23,'Qп, Гкал'!$D$6:$AI$65,21,FALSE)</f>
        <v>#N/A</v>
      </c>
      <c r="KD23" s="203" t="e">
        <f>VLOOKUP(D23,'Qп, Гкал'!$D$6:$AI$65,22,FALSE)</f>
        <v>#N/A</v>
      </c>
      <c r="KE23" s="203" t="e">
        <f>VLOOKUP(D23,'Qп, Гкал'!$D$6:$AI$65,23,FALSE)</f>
        <v>#N/A</v>
      </c>
      <c r="KF23" s="203" t="e">
        <f>VLOOKUP(D23,'Qп, Гкал'!$D$6:$AI$65,24,FALSE)</f>
        <v>#N/A</v>
      </c>
      <c r="KG23" s="203" t="e">
        <f>VLOOKUP(D23,'Qп, Гкал'!$D$6:$AI$65,25,FALSE)</f>
        <v>#N/A</v>
      </c>
      <c r="KH23" s="203" t="e">
        <f>VLOOKUP(D23,'Qп, Гкал'!$D$6:$AI$65,26,FALSE)</f>
        <v>#N/A</v>
      </c>
      <c r="KI23" s="203" t="e">
        <f>VLOOKUP(D23,'Qп, Гкал'!$D$6:$AI$65,27,FALSE)</f>
        <v>#N/A</v>
      </c>
      <c r="KJ23" s="203" t="e">
        <f>VLOOKUP(D23,'Qп, Гкал'!$D$6:$AI$65,28,FALSE)</f>
        <v>#N/A</v>
      </c>
      <c r="KK23" s="203" t="e">
        <f>VLOOKUP(D23,'Qп, Гкал'!$D$6:$AI$65,29,FALSE)</f>
        <v>#N/A</v>
      </c>
      <c r="KL23" s="203" t="e">
        <f>VLOOKUP(D23,'Qп, Гкал'!$D$6:$AI$65,30,FALSE)</f>
        <v>#N/A</v>
      </c>
      <c r="KM23" s="203" t="e">
        <f>VLOOKUP(D23,'Qп, Гкал'!$D$6:$AI$65,31,FALSE)</f>
        <v>#N/A</v>
      </c>
      <c r="KN23" s="203" t="e">
        <f>VLOOKUP(D23,'Qп, Гкал'!$D$6:$AI$65,32,FALSE)</f>
        <v>#N/A</v>
      </c>
      <c r="KO23" s="110" t="e">
        <f>IF(JJ23="","Нет показаний",IF(JJ23&lt;=0,"Ошибка ПУ",(GZ23-JJ23*(($I23-метеостанция!B$14)/($I23-IE23)))))</f>
        <v>#N/A</v>
      </c>
      <c r="KP23" s="110" t="e">
        <f>IF(JK23="","Нет показаний",IF(JK23&lt;=0,"Ошибка ПУ",(HA23-JK23*(($I23-метеостанция!C$14)/($I23-IF23)))))</f>
        <v>#N/A</v>
      </c>
      <c r="KQ23" s="110" t="e">
        <f>IF(JL23="","Нет показаний",IF(JL23&lt;=0,"Ошибка ПУ",(HB23-JL23*(($I23-метеостанция!D$14)/($I23-IG23)))))</f>
        <v>#N/A</v>
      </c>
      <c r="KR23" s="110" t="e">
        <f>IF(JM23="","Нет показаний",IF(JM23&lt;=0,"Ошибка ПУ",(HC23-JM23*(($I23-метеостанция!E$14)/($I23-IH23)))))</f>
        <v>#N/A</v>
      </c>
      <c r="KS23" s="110" t="e">
        <f>IF(JN23="","Нет показаний",IF(JN23&lt;=0,"Ошибка ПУ",(HD23-JN23*(($I23-метеостанция!F$14)/($I23-II23)))))</f>
        <v>#N/A</v>
      </c>
      <c r="KT23" s="110" t="e">
        <f>IF(JO23="","Нет показаний",IF(JO23&lt;=0,"Ошибка ПУ",(HE23-JO23*(($I23-метеостанция!G$14)/($I23-IJ23)))))</f>
        <v>#N/A</v>
      </c>
      <c r="KU23" s="110" t="e">
        <f>IF(JP23="","Нет показаний",IF(JP23&lt;=0,"Ошибка ПУ",(HF23-JP23*(($I23-метеостанция!H$14)/($I23-IK23)))))</f>
        <v>#N/A</v>
      </c>
      <c r="KV23" s="110" t="e">
        <f>IF(JQ23="","Нет показаний",IF(JQ23&lt;=0,"Ошибка ПУ",(HG23-JQ23*(($I23-метеостанция!I$14)/($I23-IL23)))))</f>
        <v>#N/A</v>
      </c>
      <c r="KW23" s="110" t="e">
        <f>IF(JR23="","Нет показаний",IF(JR23&lt;=0,"Ошибка ПУ",(HH23-JR23*(($I23-метеостанция!J$14)/($I23-IM23)))))</f>
        <v>#N/A</v>
      </c>
      <c r="KX23" s="110" t="e">
        <f>IF(JS23="","Нет показаний",IF(JS23&lt;=0,"Ошибка ПУ",(HI23-JS23*(($I23-метеостанция!K$14)/($I23-IN23)))))</f>
        <v>#N/A</v>
      </c>
      <c r="KY23" s="110" t="e">
        <f>IF(JT23="","Нет показаний",IF(JT23&lt;=0,"Ошибка ПУ",(HJ23-JT23*(($I23-метеостанция!L$14)/($I23-IO23)))))</f>
        <v>#N/A</v>
      </c>
      <c r="KZ23" s="110" t="e">
        <f>IF(JU23="","Нет показаний",IF(JU23&lt;=0,"Ошибка ПУ",(HK23-JU23*(($I23-метеостанция!M$14)/($I23-IP23)))))</f>
        <v>#N/A</v>
      </c>
      <c r="LA23" s="110" t="e">
        <f>IF(JV23="","Нет показаний",IF(JV23&lt;=0,"Ошибка ПУ",(HL23-JV23*(($I23-метеостанция!N$14)/($I23-IQ23)))))</f>
        <v>#N/A</v>
      </c>
      <c r="LB23" s="110" t="e">
        <f>IF(JW23="","Нет показаний",IF(JW23&lt;=0,"Ошибка ПУ",(HM23-JW23*(($I23-метеостанция!O$14)/($I23-IR23)))))</f>
        <v>#N/A</v>
      </c>
      <c r="LC23" s="110" t="e">
        <f>IF(JX23="","Нет показаний",IF(JX23&lt;=0,"Ошибка ПУ",(HN23-JX23*(($I23-метеостанция!P$14)/($I23-IS23)))))</f>
        <v>#N/A</v>
      </c>
      <c r="LD23" s="110" t="e">
        <f>IF(JY23="","Нет показаний",IF(JY23&lt;=0,"Ошибка ПУ",(HO23-JY23*(($I23-метеостанция!Q$14)/($I23-IT23)))))</f>
        <v>#N/A</v>
      </c>
      <c r="LE23" s="110" t="e">
        <f>IF(JZ23="","Нет показаний",IF(JZ23&lt;=0,"Ошибка ПУ",(HP23-JZ23*(($I23-метеостанция!R$14)/($I23-IU23)))))</f>
        <v>#N/A</v>
      </c>
      <c r="LF23" s="110" t="e">
        <f>IF(KA23="","Нет показаний",IF(KA23&lt;=0,"Ошибка ПУ",(HQ23-KA23*(($I23-метеостанция!S$14)/($I23-IV23)))))</f>
        <v>#N/A</v>
      </c>
      <c r="LG23" s="110" t="e">
        <f>IF(KB23="","Нет показаний",IF(KB23&lt;=0,"Ошибка ПУ",(HR23-KB23*(($I23-метеостанция!T$14)/($I23-IW23)))))</f>
        <v>#N/A</v>
      </c>
      <c r="LH23" s="110" t="e">
        <f>IF(KC23="","Нет показаний",IF(KC23&lt;=0,"Ошибка ПУ",(HS23-KC23*(($I23-метеостанция!U$14)/($I23-IX23)))))</f>
        <v>#N/A</v>
      </c>
      <c r="LI23" s="110" t="e">
        <f>IF(KD23="","Нет показаний",IF(KD23&lt;=0,"Ошибка ПУ",(HT23-KD23*(($I23-метеостанция!V$14)/($I23-IY23)))))</f>
        <v>#N/A</v>
      </c>
      <c r="LJ23" s="110" t="e">
        <f>IF(KE23="","Нет показаний",IF(KE23&lt;=0,"Ошибка ПУ",(HU23-KE23*(($I23-метеостанция!W$14)/($I23-IZ23)))))</f>
        <v>#N/A</v>
      </c>
      <c r="LK23" s="110" t="e">
        <f>IF(KF23="","Нет показаний",IF(KF23&lt;=0,"Ошибка ПУ",(HV23-KF23*(($I23-метеостанция!X$14)/($I23-JA23)))))</f>
        <v>#N/A</v>
      </c>
      <c r="LL23" s="110" t="e">
        <f>IF(KG23="","Нет показаний",IF(KG23&lt;=0,"Ошибка ПУ",(HW23-KG23*(($I23-метеостанция!Y$14)/($I23-JB23)))))</f>
        <v>#N/A</v>
      </c>
      <c r="LM23" s="110" t="e">
        <f>IF(KH23="","Нет показаний",IF(KH23&lt;=0,"Ошибка ПУ",(HX23-KH23*(($I23-метеостанция!Z$14)/($I23-JC23)))))</f>
        <v>#N/A</v>
      </c>
      <c r="LN23" s="110" t="e">
        <f>IF(KI23="","Нет показаний",IF(KI23&lt;=0,"Ошибка ПУ",(HY23-KI23*(($I23-метеостанция!AA$14)/($I23-JD23)))))</f>
        <v>#N/A</v>
      </c>
      <c r="LO23" s="110" t="e">
        <f>IF(KJ23="","Нет показаний",IF(KJ23&lt;=0,"Ошибка ПУ",(HZ23-KJ23*(($I23-метеостанция!AB$14)/($I23-JE23)))))</f>
        <v>#N/A</v>
      </c>
      <c r="LP23" s="110" t="e">
        <f>IF(KK23="","Нет показаний",IF(KK23&lt;=0,"Ошибка ПУ",(IA23-KK23*(($I23-метеостанция!AC$14)/($I23-JF23)))))</f>
        <v>#N/A</v>
      </c>
      <c r="LQ23" s="110" t="e">
        <f>IF(KL23="","Нет показаний",IF(KL23&lt;=0,"Ошибка ПУ",(IB23-KL23*(($I23-метеостанция!AD$14)/($I23-JG23)))))</f>
        <v>#N/A</v>
      </c>
      <c r="LR23" s="110" t="e">
        <f>IF(KM23="","Нет показаний",IF(KM23&lt;=0,"Ошибка ПУ",(IC23-KM23*(($I23-метеостанция!AE$14)/($I23-JH23)))))</f>
        <v>#N/A</v>
      </c>
      <c r="LS23" s="110" t="e">
        <f>IF(KN23="","Нет показаний",IF(KN23&lt;=0,"Ошибка ПУ",(ID23-KN23*(($I23-метеостанция!AF$14)/($I23-JI23)))))</f>
        <v>#N/A</v>
      </c>
      <c r="LT23" s="54" t="e">
        <f t="shared" si="711"/>
        <v>#N/A</v>
      </c>
      <c r="LU23" s="54" t="e">
        <f t="shared" si="712"/>
        <v>#N/A</v>
      </c>
      <c r="LV23" s="54" t="e">
        <f t="shared" si="713"/>
        <v>#N/A</v>
      </c>
      <c r="LW23" s="54" t="e">
        <f t="shared" si="714"/>
        <v>#N/A</v>
      </c>
      <c r="LX23" s="54" t="e">
        <f t="shared" si="715"/>
        <v>#N/A</v>
      </c>
      <c r="LY23" s="54" t="e">
        <f t="shared" si="716"/>
        <v>#N/A</v>
      </c>
      <c r="LZ23" s="54" t="e">
        <f t="shared" si="717"/>
        <v>#N/A</v>
      </c>
      <c r="MA23" s="54" t="e">
        <f t="shared" si="718"/>
        <v>#N/A</v>
      </c>
      <c r="MB23" s="54" t="e">
        <f t="shared" si="719"/>
        <v>#N/A</v>
      </c>
      <c r="MC23" s="54" t="e">
        <f t="shared" si="720"/>
        <v>#N/A</v>
      </c>
      <c r="MD23" s="54" t="e">
        <f t="shared" si="721"/>
        <v>#N/A</v>
      </c>
      <c r="ME23" s="54" t="e">
        <f t="shared" si="722"/>
        <v>#N/A</v>
      </c>
      <c r="MF23" s="54" t="e">
        <f t="shared" si="723"/>
        <v>#N/A</v>
      </c>
      <c r="MG23" s="54" t="e">
        <f t="shared" si="724"/>
        <v>#N/A</v>
      </c>
      <c r="MH23" s="54" t="e">
        <f t="shared" si="725"/>
        <v>#N/A</v>
      </c>
      <c r="MI23" s="54" t="e">
        <f t="shared" si="726"/>
        <v>#N/A</v>
      </c>
      <c r="MJ23" s="54" t="e">
        <f t="shared" si="727"/>
        <v>#N/A</v>
      </c>
      <c r="MK23" s="54" t="e">
        <f t="shared" si="728"/>
        <v>#N/A</v>
      </c>
      <c r="ML23" s="54" t="e">
        <f t="shared" si="729"/>
        <v>#N/A</v>
      </c>
      <c r="MM23" s="54" t="e">
        <f t="shared" si="730"/>
        <v>#N/A</v>
      </c>
      <c r="MN23" s="54" t="e">
        <f t="shared" si="731"/>
        <v>#N/A</v>
      </c>
      <c r="MO23" s="54" t="e">
        <f t="shared" si="732"/>
        <v>#N/A</v>
      </c>
      <c r="MP23" s="54" t="e">
        <f t="shared" si="733"/>
        <v>#N/A</v>
      </c>
      <c r="MQ23" s="54" t="e">
        <f t="shared" si="734"/>
        <v>#N/A</v>
      </c>
      <c r="MR23" s="54" t="e">
        <f t="shared" si="735"/>
        <v>#N/A</v>
      </c>
      <c r="MS23" s="54" t="e">
        <f t="shared" si="736"/>
        <v>#N/A</v>
      </c>
      <c r="MT23" s="54" t="e">
        <f t="shared" si="737"/>
        <v>#N/A</v>
      </c>
      <c r="MU23" s="54" t="e">
        <f t="shared" si="738"/>
        <v>#N/A</v>
      </c>
      <c r="MV23" s="54" t="e">
        <f t="shared" si="739"/>
        <v>#N/A</v>
      </c>
      <c r="MW23" s="54" t="e">
        <f t="shared" si="740"/>
        <v>#N/A</v>
      </c>
      <c r="MX23" s="54" t="e">
        <f t="shared" si="741"/>
        <v>#N/A</v>
      </c>
      <c r="MY23" s="53" t="e">
        <f t="shared" si="742"/>
        <v>#N/A</v>
      </c>
      <c r="MZ23" s="53" t="e">
        <f t="shared" si="743"/>
        <v>#N/A</v>
      </c>
      <c r="NA23" s="53" t="e">
        <f t="shared" si="744"/>
        <v>#N/A</v>
      </c>
      <c r="NB23" s="53" t="e">
        <f t="shared" si="745"/>
        <v>#N/A</v>
      </c>
      <c r="NC23" s="53" t="e">
        <f t="shared" si="746"/>
        <v>#N/A</v>
      </c>
      <c r="ND23" s="53" t="e">
        <f t="shared" si="747"/>
        <v>#N/A</v>
      </c>
      <c r="NE23" s="53" t="e">
        <f t="shared" si="748"/>
        <v>#N/A</v>
      </c>
      <c r="NF23" s="53" t="e">
        <f t="shared" si="749"/>
        <v>#N/A</v>
      </c>
      <c r="NG23" s="53" t="e">
        <f t="shared" si="750"/>
        <v>#N/A</v>
      </c>
      <c r="NH23" s="53" t="e">
        <f t="shared" si="751"/>
        <v>#N/A</v>
      </c>
      <c r="NI23" s="53" t="e">
        <f t="shared" si="752"/>
        <v>#N/A</v>
      </c>
      <c r="NJ23" s="53" t="e">
        <f t="shared" si="753"/>
        <v>#N/A</v>
      </c>
      <c r="NK23" s="53" t="e">
        <f t="shared" si="754"/>
        <v>#N/A</v>
      </c>
      <c r="NL23" s="53" t="e">
        <f t="shared" si="755"/>
        <v>#N/A</v>
      </c>
      <c r="NM23" s="53" t="e">
        <f t="shared" si="756"/>
        <v>#N/A</v>
      </c>
      <c r="NN23" s="53" t="e">
        <f t="shared" si="757"/>
        <v>#N/A</v>
      </c>
      <c r="NO23" s="53" t="e">
        <f t="shared" si="758"/>
        <v>#N/A</v>
      </c>
      <c r="NP23" s="53" t="e">
        <f t="shared" si="759"/>
        <v>#N/A</v>
      </c>
      <c r="NQ23" s="53" t="e">
        <f t="shared" si="760"/>
        <v>#N/A</v>
      </c>
      <c r="NR23" s="53" t="e">
        <f t="shared" si="761"/>
        <v>#N/A</v>
      </c>
      <c r="NS23" s="53" t="e">
        <f t="shared" si="762"/>
        <v>#N/A</v>
      </c>
      <c r="NT23" s="53" t="e">
        <f t="shared" si="763"/>
        <v>#N/A</v>
      </c>
      <c r="NU23" s="53" t="e">
        <f t="shared" si="764"/>
        <v>#N/A</v>
      </c>
      <c r="NV23" s="53" t="e">
        <f t="shared" si="765"/>
        <v>#N/A</v>
      </c>
      <c r="NW23" s="53" t="e">
        <f t="shared" si="766"/>
        <v>#N/A</v>
      </c>
      <c r="NX23" s="53" t="e">
        <f t="shared" si="767"/>
        <v>#N/A</v>
      </c>
      <c r="NY23" s="53" t="e">
        <f t="shared" si="768"/>
        <v>#N/A</v>
      </c>
      <c r="NZ23" s="53" t="e">
        <f t="shared" si="769"/>
        <v>#N/A</v>
      </c>
      <c r="OA23" s="53" t="e">
        <f t="shared" si="770"/>
        <v>#N/A</v>
      </c>
      <c r="OB23" s="53" t="e">
        <f t="shared" si="771"/>
        <v>#N/A</v>
      </c>
      <c r="OC23" s="53" t="e">
        <f t="shared" si="772"/>
        <v>#N/A</v>
      </c>
      <c r="OD23" s="53" t="e">
        <f t="shared" si="773"/>
        <v>#N/A</v>
      </c>
      <c r="OE23" s="53" t="e">
        <f t="shared" si="774"/>
        <v>#N/A</v>
      </c>
      <c r="OF23" s="53" t="e">
        <f t="shared" si="775"/>
        <v>#N/A</v>
      </c>
      <c r="OG23" s="53" t="e">
        <f t="shared" si="776"/>
        <v>#N/A</v>
      </c>
      <c r="OH23" s="53" t="e">
        <f t="shared" si="777"/>
        <v>#N/A</v>
      </c>
      <c r="OI23" s="53" t="e">
        <f t="shared" si="778"/>
        <v>#N/A</v>
      </c>
      <c r="OJ23" s="53" t="e">
        <f t="shared" si="779"/>
        <v>#N/A</v>
      </c>
      <c r="OK23" s="53" t="e">
        <f t="shared" si="780"/>
        <v>#N/A</v>
      </c>
      <c r="OL23" s="53" t="e">
        <f t="shared" si="781"/>
        <v>#N/A</v>
      </c>
      <c r="OM23" s="53" t="e">
        <f t="shared" si="782"/>
        <v>#N/A</v>
      </c>
      <c r="ON23" s="53" t="e">
        <f t="shared" si="783"/>
        <v>#N/A</v>
      </c>
      <c r="OO23" s="53" t="e">
        <f t="shared" si="784"/>
        <v>#N/A</v>
      </c>
      <c r="OP23" s="53" t="e">
        <f t="shared" si="785"/>
        <v>#N/A</v>
      </c>
      <c r="OQ23" s="53" t="e">
        <f t="shared" si="786"/>
        <v>#N/A</v>
      </c>
      <c r="OR23" s="53" t="e">
        <f t="shared" si="787"/>
        <v>#N/A</v>
      </c>
      <c r="OS23" s="53" t="e">
        <f t="shared" si="788"/>
        <v>#N/A</v>
      </c>
      <c r="OT23" s="53" t="e">
        <f t="shared" si="789"/>
        <v>#N/A</v>
      </c>
      <c r="OU23" s="53" t="e">
        <f t="shared" si="790"/>
        <v>#N/A</v>
      </c>
      <c r="OV23" s="53" t="e">
        <f t="shared" si="791"/>
        <v>#N/A</v>
      </c>
      <c r="OW23" s="53" t="e">
        <f t="shared" si="792"/>
        <v>#N/A</v>
      </c>
      <c r="OX23" s="53" t="e">
        <f t="shared" si="793"/>
        <v>#N/A</v>
      </c>
      <c r="OY23" s="53" t="e">
        <f t="shared" si="794"/>
        <v>#N/A</v>
      </c>
      <c r="OZ23" s="53" t="e">
        <f t="shared" si="795"/>
        <v>#N/A</v>
      </c>
      <c r="PA23" s="53" t="e">
        <f t="shared" si="796"/>
        <v>#N/A</v>
      </c>
      <c r="PB23" s="53" t="e">
        <f t="shared" si="797"/>
        <v>#N/A</v>
      </c>
      <c r="PC23" s="53" t="e">
        <f t="shared" si="798"/>
        <v>#N/A</v>
      </c>
      <c r="PD23" s="53" t="e">
        <f t="shared" si="799"/>
        <v>#N/A</v>
      </c>
      <c r="PE23" s="53" t="e">
        <f t="shared" si="800"/>
        <v>#N/A</v>
      </c>
      <c r="PF23" s="53" t="e">
        <f t="shared" si="801"/>
        <v>#N/A</v>
      </c>
      <c r="PG23" s="53" t="e">
        <f t="shared" si="802"/>
        <v>#N/A</v>
      </c>
      <c r="PH23" s="53" t="e">
        <f t="shared" si="803"/>
        <v>#N/A</v>
      </c>
      <c r="PI23" s="111" t="e">
        <f t="shared" si="1133"/>
        <v>#N/A</v>
      </c>
      <c r="PJ23" s="111" t="e">
        <f t="shared" si="1134"/>
        <v>#N/A</v>
      </c>
      <c r="PK23" s="111" t="e">
        <f t="shared" si="1135"/>
        <v>#N/A</v>
      </c>
      <c r="PL23" s="111" t="e">
        <f t="shared" si="1136"/>
        <v>#N/A</v>
      </c>
      <c r="PM23" s="111" t="e">
        <f t="shared" si="1137"/>
        <v>#N/A</v>
      </c>
      <c r="PN23" s="111" t="e">
        <f t="shared" si="1138"/>
        <v>#N/A</v>
      </c>
      <c r="PO23" s="111" t="e">
        <f t="shared" si="1139"/>
        <v>#N/A</v>
      </c>
      <c r="PP23" s="111" t="e">
        <f t="shared" si="1140"/>
        <v>#N/A</v>
      </c>
      <c r="PQ23" s="111" t="e">
        <f t="shared" si="1141"/>
        <v>#N/A</v>
      </c>
      <c r="PR23" s="111" t="e">
        <f t="shared" si="1142"/>
        <v>#N/A</v>
      </c>
      <c r="PS23" s="111" t="e">
        <f t="shared" si="1143"/>
        <v>#N/A</v>
      </c>
      <c r="PT23" s="111" t="e">
        <f t="shared" si="1144"/>
        <v>#N/A</v>
      </c>
      <c r="PU23" s="111" t="e">
        <f t="shared" si="1145"/>
        <v>#N/A</v>
      </c>
      <c r="PV23" s="111" t="e">
        <f t="shared" si="1146"/>
        <v>#N/A</v>
      </c>
      <c r="PW23" s="111" t="e">
        <f t="shared" si="1147"/>
        <v>#N/A</v>
      </c>
      <c r="PX23" s="111" t="e">
        <f t="shared" si="1148"/>
        <v>#N/A</v>
      </c>
      <c r="PY23" s="111" t="e">
        <f t="shared" si="1149"/>
        <v>#N/A</v>
      </c>
      <c r="PZ23" s="111" t="e">
        <f t="shared" si="1150"/>
        <v>#N/A</v>
      </c>
      <c r="QA23" s="111" t="e">
        <f t="shared" si="1151"/>
        <v>#N/A</v>
      </c>
      <c r="QB23" s="111" t="e">
        <f t="shared" si="1152"/>
        <v>#N/A</v>
      </c>
      <c r="QC23" s="111" t="e">
        <f t="shared" si="1153"/>
        <v>#N/A</v>
      </c>
      <c r="QD23" s="111" t="e">
        <f t="shared" si="1154"/>
        <v>#N/A</v>
      </c>
      <c r="QE23" s="111" t="e">
        <f t="shared" si="1155"/>
        <v>#N/A</v>
      </c>
      <c r="QF23" s="111" t="e">
        <f t="shared" si="1156"/>
        <v>#N/A</v>
      </c>
      <c r="QG23" s="111" t="e">
        <f t="shared" si="1157"/>
        <v>#N/A</v>
      </c>
      <c r="QH23" s="111" t="e">
        <f t="shared" si="1158"/>
        <v>#N/A</v>
      </c>
      <c r="QI23" s="111" t="e">
        <f t="shared" si="1159"/>
        <v>#N/A</v>
      </c>
      <c r="QJ23" s="111" t="e">
        <f t="shared" si="1160"/>
        <v>#N/A</v>
      </c>
      <c r="QK23" s="111" t="e">
        <f t="shared" si="1161"/>
        <v>#N/A</v>
      </c>
      <c r="QL23" s="111" t="e">
        <f t="shared" si="1162"/>
        <v>#N/A</v>
      </c>
      <c r="QM23" s="111" t="e">
        <f t="shared" si="1163"/>
        <v>#N/A</v>
      </c>
      <c r="QN23" s="54" t="e">
        <f t="shared" si="808"/>
        <v>#N/A</v>
      </c>
      <c r="QO23" s="53" t="e">
        <f t="shared" si="809"/>
        <v>#N/A</v>
      </c>
      <c r="QP23" s="53" t="e">
        <f t="shared" si="810"/>
        <v>#N/A</v>
      </c>
      <c r="QQ23" s="53" t="e">
        <f t="shared" si="811"/>
        <v>#N/A</v>
      </c>
      <c r="QR23" s="53" t="e">
        <f t="shared" si="812"/>
        <v>#N/A</v>
      </c>
      <c r="QS23" s="53" t="e">
        <f t="shared" si="813"/>
        <v>#N/A</v>
      </c>
      <c r="QT23" s="53" t="e">
        <f t="shared" si="814"/>
        <v>#N/A</v>
      </c>
      <c r="QU23" s="53" t="e">
        <f t="shared" si="815"/>
        <v>#N/A</v>
      </c>
      <c r="QV23" s="53" t="e">
        <f t="shared" si="816"/>
        <v>#N/A</v>
      </c>
      <c r="QW23" s="53" t="e">
        <f t="shared" si="817"/>
        <v>#N/A</v>
      </c>
      <c r="QX23" s="53" t="e">
        <f t="shared" si="818"/>
        <v>#N/A</v>
      </c>
      <c r="QY23" s="53" t="e">
        <f t="shared" si="819"/>
        <v>#N/A</v>
      </c>
      <c r="QZ23" s="53" t="e">
        <f t="shared" si="820"/>
        <v>#N/A</v>
      </c>
      <c r="RA23" s="53" t="e">
        <f t="shared" si="821"/>
        <v>#N/A</v>
      </c>
      <c r="RB23" s="53" t="e">
        <f t="shared" si="822"/>
        <v>#N/A</v>
      </c>
      <c r="RC23" s="53" t="e">
        <f t="shared" si="823"/>
        <v>#N/A</v>
      </c>
      <c r="RD23" s="53" t="e">
        <f t="shared" si="824"/>
        <v>#N/A</v>
      </c>
      <c r="RE23" s="53" t="e">
        <f t="shared" si="825"/>
        <v>#N/A</v>
      </c>
      <c r="RF23" s="53" t="e">
        <f t="shared" si="826"/>
        <v>#N/A</v>
      </c>
      <c r="RG23" s="53" t="e">
        <f t="shared" si="827"/>
        <v>#N/A</v>
      </c>
      <c r="RH23" s="53" t="e">
        <f t="shared" si="828"/>
        <v>#N/A</v>
      </c>
      <c r="RI23" s="53" t="e">
        <f t="shared" si="829"/>
        <v>#N/A</v>
      </c>
      <c r="RJ23" s="53" t="e">
        <f t="shared" si="830"/>
        <v>#N/A</v>
      </c>
      <c r="RK23" s="53" t="e">
        <f t="shared" si="831"/>
        <v>#N/A</v>
      </c>
      <c r="RL23" s="53" t="e">
        <f t="shared" si="832"/>
        <v>#N/A</v>
      </c>
      <c r="RM23" s="53" t="e">
        <f t="shared" si="833"/>
        <v>#N/A</v>
      </c>
      <c r="RN23" s="53" t="e">
        <f t="shared" si="834"/>
        <v>#N/A</v>
      </c>
      <c r="RO23" s="53" t="e">
        <f t="shared" si="835"/>
        <v>#N/A</v>
      </c>
      <c r="RP23" s="53" t="e">
        <f t="shared" si="836"/>
        <v>#N/A</v>
      </c>
      <c r="RQ23" s="53" t="e">
        <f t="shared" si="837"/>
        <v>#N/A</v>
      </c>
      <c r="RR23" s="53" t="e">
        <f t="shared" si="838"/>
        <v>#N/A</v>
      </c>
      <c r="RS23" s="111" t="e">
        <f t="shared" si="839"/>
        <v>#N/A</v>
      </c>
      <c r="RT23" s="111" t="e">
        <f t="shared" si="840"/>
        <v>#N/A</v>
      </c>
      <c r="RU23" s="111" t="e">
        <f t="shared" si="841"/>
        <v>#N/A</v>
      </c>
      <c r="RV23" s="111" t="e">
        <f t="shared" si="842"/>
        <v>#N/A</v>
      </c>
      <c r="RW23" s="111" t="e">
        <f t="shared" si="843"/>
        <v>#N/A</v>
      </c>
      <c r="RX23" s="111" t="e">
        <f t="shared" si="844"/>
        <v>#N/A</v>
      </c>
      <c r="RY23" s="111" t="e">
        <f t="shared" si="845"/>
        <v>#N/A</v>
      </c>
      <c r="RZ23" s="111" t="e">
        <f t="shared" si="846"/>
        <v>#N/A</v>
      </c>
      <c r="SA23" s="111" t="e">
        <f t="shared" si="847"/>
        <v>#N/A</v>
      </c>
      <c r="SB23" s="111" t="e">
        <f t="shared" si="848"/>
        <v>#N/A</v>
      </c>
      <c r="SC23" s="111" t="e">
        <f t="shared" si="849"/>
        <v>#N/A</v>
      </c>
      <c r="SD23" s="111" t="e">
        <f t="shared" si="850"/>
        <v>#N/A</v>
      </c>
      <c r="SE23" s="111" t="e">
        <f t="shared" si="851"/>
        <v>#N/A</v>
      </c>
      <c r="SF23" s="111" t="e">
        <f t="shared" si="852"/>
        <v>#N/A</v>
      </c>
      <c r="SG23" s="111" t="e">
        <f t="shared" si="853"/>
        <v>#N/A</v>
      </c>
      <c r="SH23" s="111" t="e">
        <f t="shared" si="854"/>
        <v>#N/A</v>
      </c>
      <c r="SI23" s="111" t="e">
        <f t="shared" si="855"/>
        <v>#N/A</v>
      </c>
      <c r="SJ23" s="111" t="e">
        <f t="shared" si="856"/>
        <v>#N/A</v>
      </c>
      <c r="SK23" s="111" t="e">
        <f t="shared" si="857"/>
        <v>#N/A</v>
      </c>
      <c r="SL23" s="111" t="e">
        <f t="shared" si="858"/>
        <v>#N/A</v>
      </c>
      <c r="SM23" s="111" t="e">
        <f t="shared" si="859"/>
        <v>#N/A</v>
      </c>
      <c r="SN23" s="111" t="e">
        <f t="shared" si="860"/>
        <v>#N/A</v>
      </c>
      <c r="SO23" s="111" t="e">
        <f t="shared" si="861"/>
        <v>#N/A</v>
      </c>
      <c r="SP23" s="111" t="e">
        <f t="shared" si="862"/>
        <v>#N/A</v>
      </c>
      <c r="SQ23" s="111" t="e">
        <f t="shared" si="863"/>
        <v>#N/A</v>
      </c>
      <c r="SR23" s="111" t="e">
        <f t="shared" si="864"/>
        <v>#N/A</v>
      </c>
      <c r="SS23" s="111" t="e">
        <f t="shared" si="865"/>
        <v>#N/A</v>
      </c>
      <c r="ST23" s="111" t="e">
        <f t="shared" si="866"/>
        <v>#N/A</v>
      </c>
      <c r="SU23" s="111" t="e">
        <f t="shared" si="867"/>
        <v>#N/A</v>
      </c>
      <c r="SV23" s="111" t="e">
        <f t="shared" si="868"/>
        <v>#N/A</v>
      </c>
      <c r="SW23" s="111" t="e">
        <f t="shared" si="869"/>
        <v>#N/A</v>
      </c>
      <c r="SX23" s="111" t="e">
        <f t="shared" si="870"/>
        <v>#N/A</v>
      </c>
      <c r="SY23" s="111" t="e">
        <f t="shared" si="871"/>
        <v>#N/A</v>
      </c>
      <c r="SZ23" s="111" t="e">
        <f t="shared" si="872"/>
        <v>#N/A</v>
      </c>
      <c r="TA23" s="111" t="e">
        <f t="shared" si="873"/>
        <v>#N/A</v>
      </c>
      <c r="TB23" s="111" t="e">
        <f t="shared" si="874"/>
        <v>#N/A</v>
      </c>
      <c r="TC23" s="111" t="e">
        <f t="shared" si="875"/>
        <v>#N/A</v>
      </c>
      <c r="TD23" s="111" t="e">
        <f t="shared" si="876"/>
        <v>#N/A</v>
      </c>
      <c r="TE23" s="111" t="e">
        <f t="shared" si="877"/>
        <v>#N/A</v>
      </c>
      <c r="TF23" s="111" t="e">
        <f t="shared" si="878"/>
        <v>#N/A</v>
      </c>
      <c r="TG23" s="111" t="e">
        <f t="shared" si="879"/>
        <v>#N/A</v>
      </c>
      <c r="TH23" s="111" t="e">
        <f t="shared" si="880"/>
        <v>#N/A</v>
      </c>
      <c r="TI23" s="111" t="e">
        <f t="shared" si="881"/>
        <v>#N/A</v>
      </c>
      <c r="TJ23" s="111" t="e">
        <f t="shared" si="882"/>
        <v>#N/A</v>
      </c>
      <c r="TK23" s="111" t="e">
        <f t="shared" si="883"/>
        <v>#N/A</v>
      </c>
      <c r="TL23" s="111" t="e">
        <f t="shared" si="884"/>
        <v>#N/A</v>
      </c>
      <c r="TM23" s="111" t="e">
        <f t="shared" si="885"/>
        <v>#N/A</v>
      </c>
      <c r="TN23" s="111" t="e">
        <f t="shared" si="886"/>
        <v>#N/A</v>
      </c>
      <c r="TO23" s="111" t="e">
        <f t="shared" si="887"/>
        <v>#N/A</v>
      </c>
      <c r="TP23" s="111" t="e">
        <f t="shared" si="888"/>
        <v>#N/A</v>
      </c>
      <c r="TQ23" s="111" t="e">
        <f t="shared" si="889"/>
        <v>#N/A</v>
      </c>
      <c r="TR23" s="111" t="e">
        <f t="shared" si="890"/>
        <v>#N/A</v>
      </c>
      <c r="TS23" s="111" t="e">
        <f t="shared" si="891"/>
        <v>#N/A</v>
      </c>
      <c r="TT23" s="111" t="e">
        <f t="shared" si="892"/>
        <v>#N/A</v>
      </c>
      <c r="TU23" s="111" t="e">
        <f t="shared" si="893"/>
        <v>#N/A</v>
      </c>
      <c r="TV23" s="111" t="e">
        <f t="shared" si="894"/>
        <v>#N/A</v>
      </c>
      <c r="TW23" s="111" t="e">
        <f t="shared" si="895"/>
        <v>#N/A</v>
      </c>
      <c r="TX23" s="111" t="e">
        <f t="shared" si="896"/>
        <v>#N/A</v>
      </c>
      <c r="TY23" s="111" t="e">
        <f t="shared" si="897"/>
        <v>#N/A</v>
      </c>
      <c r="TZ23" s="111" t="e">
        <f t="shared" si="898"/>
        <v>#N/A</v>
      </c>
      <c r="UA23" s="111" t="e">
        <f t="shared" si="899"/>
        <v>#N/A</v>
      </c>
      <c r="UB23" s="111" t="e">
        <f t="shared" si="900"/>
        <v>#N/A</v>
      </c>
      <c r="UC23" s="112">
        <f t="shared" si="901"/>
        <v>80.522143130434799</v>
      </c>
      <c r="UD23" s="112">
        <f t="shared" si="902"/>
        <v>164.32590644927538</v>
      </c>
      <c r="UE23" s="112">
        <f t="shared" si="903"/>
        <v>228.09709279710148</v>
      </c>
      <c r="UF23" s="112">
        <f t="shared" si="904"/>
        <v>295.73765220289852</v>
      </c>
      <c r="UG23" s="112">
        <f t="shared" si="905"/>
        <v>368.08023456521738</v>
      </c>
      <c r="UH23" s="112">
        <f t="shared" si="906"/>
        <v>442.5289313768115</v>
      </c>
      <c r="UI23" s="112">
        <f t="shared" si="907"/>
        <v>520.65108362318836</v>
      </c>
      <c r="UJ23" s="112">
        <f t="shared" si="908"/>
        <v>595.78549211594202</v>
      </c>
      <c r="UK23" s="112">
        <f t="shared" si="909"/>
        <v>671.1647976376812</v>
      </c>
      <c r="UL23" s="112">
        <f t="shared" si="910"/>
        <v>749.14001166666674</v>
      </c>
      <c r="UM23" s="112">
        <f t="shared" si="911"/>
        <v>821.67851165217382</v>
      </c>
      <c r="UN23" s="112">
        <f t="shared" si="912"/>
        <v>886.96805957970992</v>
      </c>
      <c r="UO23" s="112">
        <f t="shared" si="913"/>
        <v>963.08205618840566</v>
      </c>
      <c r="UP23" s="112">
        <f t="shared" si="914"/>
        <v>1020.1920433478258</v>
      </c>
      <c r="UQ23" s="112">
        <f t="shared" si="915"/>
        <v>1097.8733809420289</v>
      </c>
      <c r="UR23" s="112">
        <f t="shared" si="916"/>
        <v>1178.3955240724633</v>
      </c>
      <c r="US23" s="112">
        <f t="shared" si="917"/>
        <v>1264.9421341159418</v>
      </c>
      <c r="UT23" s="112">
        <f t="shared" si="918"/>
        <v>1349.1377326811594</v>
      </c>
      <c r="UU23" s="112">
        <f t="shared" si="919"/>
        <v>1427.5047819565216</v>
      </c>
      <c r="UV23" s="112">
        <f t="shared" si="920"/>
        <v>1505.2840783623187</v>
      </c>
      <c r="UW23" s="112">
        <f t="shared" si="921"/>
        <v>1588.989882869565</v>
      </c>
      <c r="UX23" s="112">
        <f t="shared" si="922"/>
        <v>1677.7895455797097</v>
      </c>
      <c r="UY23" s="112">
        <f t="shared" si="923"/>
        <v>1771.1442930289854</v>
      </c>
      <c r="UZ23" s="112">
        <f t="shared" si="924"/>
        <v>1871.2581984782607</v>
      </c>
      <c r="VA23" s="112">
        <f t="shared" si="925"/>
        <v>1969.4129276956519</v>
      </c>
      <c r="VB23" s="112">
        <f t="shared" si="926"/>
        <v>2071.2900917536226</v>
      </c>
      <c r="VC23" s="112">
        <f t="shared" si="927"/>
        <v>2177.7223405507243</v>
      </c>
      <c r="VD23" s="112">
        <f t="shared" si="928"/>
        <v>2289.8362004202895</v>
      </c>
      <c r="VE23" s="112">
        <f t="shared" si="929"/>
        <v>2392.3011173478258</v>
      </c>
      <c r="VF23" s="112">
        <f t="shared" si="930"/>
        <v>2485.1660707391306</v>
      </c>
      <c r="VG23" s="112">
        <f t="shared" si="931"/>
        <v>2485.1660707391306</v>
      </c>
      <c r="VH23" s="111" t="e">
        <f t="shared" si="932"/>
        <v>#N/A</v>
      </c>
      <c r="VI23" s="111" t="e">
        <f t="shared" si="933"/>
        <v>#N/A</v>
      </c>
      <c r="VJ23" s="111" t="e">
        <f t="shared" si="934"/>
        <v>#N/A</v>
      </c>
      <c r="VK23" s="111" t="e">
        <f t="shared" si="935"/>
        <v>#N/A</v>
      </c>
      <c r="VL23" s="111" t="e">
        <f t="shared" si="936"/>
        <v>#N/A</v>
      </c>
      <c r="VM23" s="111" t="e">
        <f t="shared" si="937"/>
        <v>#N/A</v>
      </c>
      <c r="VN23" s="111" t="e">
        <f t="shared" si="938"/>
        <v>#N/A</v>
      </c>
      <c r="VO23" s="111" t="e">
        <f t="shared" si="939"/>
        <v>#N/A</v>
      </c>
      <c r="VP23" s="111" t="e">
        <f t="shared" si="940"/>
        <v>#N/A</v>
      </c>
      <c r="VQ23" s="111" t="e">
        <f t="shared" si="941"/>
        <v>#N/A</v>
      </c>
      <c r="VR23" s="111" t="e">
        <f t="shared" si="942"/>
        <v>#N/A</v>
      </c>
      <c r="VS23" s="111" t="e">
        <f t="shared" si="943"/>
        <v>#N/A</v>
      </c>
      <c r="VT23" s="111" t="e">
        <f t="shared" si="944"/>
        <v>#N/A</v>
      </c>
      <c r="VU23" s="111" t="e">
        <f t="shared" si="945"/>
        <v>#N/A</v>
      </c>
      <c r="VV23" s="111" t="e">
        <f t="shared" si="946"/>
        <v>#N/A</v>
      </c>
      <c r="VW23" s="111" t="e">
        <f t="shared" si="947"/>
        <v>#N/A</v>
      </c>
      <c r="VX23" s="111" t="e">
        <f t="shared" si="948"/>
        <v>#N/A</v>
      </c>
      <c r="VY23" s="111" t="e">
        <f t="shared" si="949"/>
        <v>#N/A</v>
      </c>
      <c r="VZ23" s="111" t="e">
        <f t="shared" si="950"/>
        <v>#N/A</v>
      </c>
      <c r="WA23" s="111" t="e">
        <f t="shared" si="951"/>
        <v>#N/A</v>
      </c>
      <c r="WB23" s="111" t="e">
        <f t="shared" si="952"/>
        <v>#N/A</v>
      </c>
      <c r="WC23" s="111" t="e">
        <f t="shared" si="953"/>
        <v>#N/A</v>
      </c>
      <c r="WD23" s="111" t="e">
        <f t="shared" si="954"/>
        <v>#N/A</v>
      </c>
      <c r="WE23" s="111" t="e">
        <f t="shared" si="955"/>
        <v>#N/A</v>
      </c>
      <c r="WF23" s="111" t="e">
        <f t="shared" si="956"/>
        <v>#N/A</v>
      </c>
      <c r="WG23" s="111" t="e">
        <f t="shared" si="957"/>
        <v>#N/A</v>
      </c>
      <c r="WH23" s="111" t="e">
        <f t="shared" si="958"/>
        <v>#N/A</v>
      </c>
      <c r="WI23" s="111" t="e">
        <f t="shared" si="959"/>
        <v>#N/A</v>
      </c>
      <c r="WJ23" s="111" t="e">
        <f t="shared" si="960"/>
        <v>#N/A</v>
      </c>
      <c r="WK23" s="111" t="e">
        <f t="shared" si="961"/>
        <v>#N/A</v>
      </c>
      <c r="WL23" s="111" t="e">
        <f t="shared" si="962"/>
        <v>#N/A</v>
      </c>
      <c r="WM23" s="111" t="e">
        <f t="shared" si="963"/>
        <v>#N/A</v>
      </c>
      <c r="WN23" s="111" t="e">
        <f t="shared" si="964"/>
        <v>#N/A</v>
      </c>
      <c r="WO23" s="111" t="e">
        <f t="shared" si="965"/>
        <v>#N/A</v>
      </c>
      <c r="WP23" s="111" t="e">
        <f t="shared" si="966"/>
        <v>#N/A</v>
      </c>
      <c r="WQ23" s="111" t="e">
        <f t="shared" si="967"/>
        <v>#N/A</v>
      </c>
      <c r="WR23" s="111" t="e">
        <f t="shared" si="968"/>
        <v>#N/A</v>
      </c>
      <c r="WS23" s="111" t="e">
        <f t="shared" si="969"/>
        <v>#N/A</v>
      </c>
      <c r="WT23" s="111" t="e">
        <f t="shared" si="970"/>
        <v>#N/A</v>
      </c>
      <c r="WU23" s="111" t="e">
        <f t="shared" si="971"/>
        <v>#N/A</v>
      </c>
      <c r="WV23" s="111" t="e">
        <f t="shared" si="972"/>
        <v>#N/A</v>
      </c>
      <c r="WW23" s="111" t="e">
        <f t="shared" si="973"/>
        <v>#N/A</v>
      </c>
      <c r="WX23" s="111" t="e">
        <f t="shared" si="974"/>
        <v>#N/A</v>
      </c>
      <c r="WY23" s="111" t="e">
        <f t="shared" si="975"/>
        <v>#N/A</v>
      </c>
      <c r="WZ23" s="111" t="e">
        <f t="shared" si="976"/>
        <v>#N/A</v>
      </c>
      <c r="XA23" s="111" t="e">
        <f t="shared" si="977"/>
        <v>#N/A</v>
      </c>
      <c r="XB23" s="111" t="e">
        <f t="shared" si="978"/>
        <v>#N/A</v>
      </c>
      <c r="XC23" s="111" t="e">
        <f t="shared" si="979"/>
        <v>#N/A</v>
      </c>
      <c r="XD23" s="111" t="e">
        <f t="shared" si="980"/>
        <v>#N/A</v>
      </c>
      <c r="XE23" s="111" t="e">
        <f t="shared" si="981"/>
        <v>#N/A</v>
      </c>
      <c r="XF23" s="111" t="e">
        <f t="shared" si="982"/>
        <v>#N/A</v>
      </c>
      <c r="XG23" s="111" t="e">
        <f t="shared" si="983"/>
        <v>#N/A</v>
      </c>
      <c r="XH23" s="111" t="e">
        <f t="shared" si="984"/>
        <v>#N/A</v>
      </c>
      <c r="XI23" s="111" t="e">
        <f t="shared" si="985"/>
        <v>#N/A</v>
      </c>
      <c r="XJ23" s="111" t="e">
        <f t="shared" si="986"/>
        <v>#N/A</v>
      </c>
      <c r="XK23" s="111" t="e">
        <f t="shared" si="987"/>
        <v>#N/A</v>
      </c>
      <c r="XL23" s="111" t="e">
        <f t="shared" si="988"/>
        <v>#N/A</v>
      </c>
      <c r="XM23" s="111" t="e">
        <f t="shared" si="989"/>
        <v>#N/A</v>
      </c>
      <c r="XN23" s="111" t="e">
        <f t="shared" si="990"/>
        <v>#N/A</v>
      </c>
      <c r="XO23" s="111" t="e">
        <f t="shared" si="991"/>
        <v>#N/A</v>
      </c>
      <c r="XP23" s="111" t="e">
        <f t="shared" si="992"/>
        <v>#N/A</v>
      </c>
      <c r="XQ23" s="111" t="e">
        <f t="shared" si="993"/>
        <v>#N/A</v>
      </c>
      <c r="XR23" s="111" t="e">
        <f t="shared" si="994"/>
        <v>#N/A</v>
      </c>
      <c r="XS23" s="111" t="e">
        <f t="shared" si="995"/>
        <v>#N/A</v>
      </c>
      <c r="XT23" s="111" t="e">
        <f t="shared" si="996"/>
        <v>#N/A</v>
      </c>
      <c r="XU23" s="111" t="e">
        <f t="shared" si="997"/>
        <v>#N/A</v>
      </c>
      <c r="XV23" s="111" t="e">
        <f t="shared" si="998"/>
        <v>#N/A</v>
      </c>
      <c r="XW23" s="111" t="e">
        <f t="shared" si="999"/>
        <v>#N/A</v>
      </c>
      <c r="XX23" s="111" t="e">
        <f t="shared" si="1000"/>
        <v>#N/A</v>
      </c>
      <c r="XY23" s="111" t="e">
        <f t="shared" si="1001"/>
        <v>#N/A</v>
      </c>
      <c r="XZ23" s="111" t="e">
        <f t="shared" si="1002"/>
        <v>#N/A</v>
      </c>
      <c r="YA23" s="111" t="e">
        <f t="shared" si="1003"/>
        <v>#N/A</v>
      </c>
      <c r="YB23" s="111" t="e">
        <f t="shared" si="1004"/>
        <v>#N/A</v>
      </c>
      <c r="YC23" s="111" t="e">
        <f t="shared" si="1005"/>
        <v>#N/A</v>
      </c>
      <c r="YD23" s="111" t="e">
        <f t="shared" si="1006"/>
        <v>#N/A</v>
      </c>
      <c r="YE23" s="111" t="e">
        <f t="shared" si="1007"/>
        <v>#N/A</v>
      </c>
      <c r="YF23" s="111" t="e">
        <f t="shared" si="1008"/>
        <v>#N/A</v>
      </c>
      <c r="YG23" s="111" t="e">
        <f t="shared" si="1009"/>
        <v>#N/A</v>
      </c>
      <c r="YH23" s="111" t="e">
        <f t="shared" si="1010"/>
        <v>#N/A</v>
      </c>
      <c r="YI23" s="111" t="e">
        <f t="shared" si="1011"/>
        <v>#N/A</v>
      </c>
      <c r="YJ23" s="111" t="e">
        <f t="shared" si="1012"/>
        <v>#N/A</v>
      </c>
      <c r="YK23" s="111" t="e">
        <f t="shared" si="1013"/>
        <v>#N/A</v>
      </c>
      <c r="YL23" s="111" t="e">
        <f t="shared" si="1014"/>
        <v>#N/A</v>
      </c>
      <c r="YM23" s="111" t="e">
        <f t="shared" si="1015"/>
        <v>#N/A</v>
      </c>
      <c r="YN23" s="111" t="e">
        <f t="shared" si="1016"/>
        <v>#N/A</v>
      </c>
      <c r="YO23" s="111" t="e">
        <f t="shared" si="1017"/>
        <v>#N/A</v>
      </c>
      <c r="YP23" s="111" t="e">
        <f t="shared" si="1018"/>
        <v>#N/A</v>
      </c>
      <c r="YQ23" s="111" t="e">
        <f t="shared" si="1019"/>
        <v>#N/A</v>
      </c>
      <c r="YR23" s="111" t="e">
        <f t="shared" si="1020"/>
        <v>#N/A</v>
      </c>
      <c r="YS23" s="111" t="e">
        <f t="shared" si="1021"/>
        <v>#N/A</v>
      </c>
      <c r="YT23" s="111" t="e">
        <f t="shared" si="1022"/>
        <v>#N/A</v>
      </c>
      <c r="YU23" s="111" t="e">
        <f t="shared" si="1023"/>
        <v>#N/A</v>
      </c>
      <c r="YV23" s="111" t="e">
        <f t="shared" si="1024"/>
        <v>#N/A</v>
      </c>
      <c r="YW23" s="111" t="e">
        <f t="shared" si="1025"/>
        <v>#N/A</v>
      </c>
      <c r="YX23" s="111" t="e">
        <f t="shared" si="1026"/>
        <v>#N/A</v>
      </c>
      <c r="YY23" s="111" t="e">
        <f t="shared" si="1027"/>
        <v>#N/A</v>
      </c>
      <c r="YZ23" s="111" t="e">
        <f t="shared" si="1028"/>
        <v>#N/A</v>
      </c>
      <c r="ZA23" s="111" t="e">
        <f t="shared" si="1029"/>
        <v>#N/A</v>
      </c>
      <c r="ZB23" s="111" t="e">
        <f t="shared" si="1030"/>
        <v>#N/A</v>
      </c>
      <c r="ZC23" s="111" t="e">
        <f t="shared" si="1031"/>
        <v>#N/A</v>
      </c>
      <c r="ZD23" s="111" t="e">
        <f t="shared" si="1032"/>
        <v>#N/A</v>
      </c>
      <c r="ZE23" s="111" t="e">
        <f t="shared" si="1033"/>
        <v>#N/A</v>
      </c>
      <c r="ZF23" s="111" t="e">
        <f t="shared" si="1034"/>
        <v>#N/A</v>
      </c>
      <c r="ZG23" s="111" t="e">
        <f t="shared" si="1035"/>
        <v>#N/A</v>
      </c>
      <c r="ZH23" s="111" t="e">
        <f t="shared" si="1036"/>
        <v>#N/A</v>
      </c>
      <c r="ZI23" s="111" t="e">
        <f t="shared" si="1037"/>
        <v>#N/A</v>
      </c>
      <c r="ZJ23" s="111" t="e">
        <f t="shared" si="1038"/>
        <v>#N/A</v>
      </c>
      <c r="ZK23" s="111" t="e">
        <f t="shared" si="1039"/>
        <v>#N/A</v>
      </c>
      <c r="ZL23" s="111" t="e">
        <f t="shared" si="1040"/>
        <v>#N/A</v>
      </c>
      <c r="ZM23" s="111" t="e">
        <f t="shared" si="1041"/>
        <v>#N/A</v>
      </c>
      <c r="ZN23" s="111" t="e">
        <f t="shared" si="1042"/>
        <v>#N/A</v>
      </c>
      <c r="ZO23" s="111" t="e">
        <f t="shared" si="1043"/>
        <v>#N/A</v>
      </c>
      <c r="ZP23" s="111" t="e">
        <f t="shared" si="1044"/>
        <v>#N/A</v>
      </c>
      <c r="ZQ23" s="111" t="e">
        <f t="shared" si="1045"/>
        <v>#N/A</v>
      </c>
      <c r="ZR23" s="111" t="e">
        <f t="shared" si="1046"/>
        <v>#N/A</v>
      </c>
      <c r="ZS23" s="111" t="e">
        <f t="shared" si="1047"/>
        <v>#N/A</v>
      </c>
      <c r="ZT23" s="111" t="e">
        <f t="shared" si="1048"/>
        <v>#N/A</v>
      </c>
      <c r="ZU23" s="111" t="e">
        <f t="shared" si="1049"/>
        <v>#N/A</v>
      </c>
      <c r="ZV23" s="111" t="e">
        <f t="shared" si="1050"/>
        <v>#N/A</v>
      </c>
      <c r="ZW23" s="111" t="e">
        <f t="shared" si="1051"/>
        <v>#N/A</v>
      </c>
      <c r="ZX23" s="111" t="e">
        <f t="shared" si="1052"/>
        <v>#N/A</v>
      </c>
      <c r="ZY23" s="111" t="e">
        <f t="shared" si="1053"/>
        <v>#N/A</v>
      </c>
      <c r="ZZ23" s="111" t="e">
        <f t="shared" si="1054"/>
        <v>#N/A</v>
      </c>
      <c r="AAA23" s="111" t="e">
        <f t="shared" si="1055"/>
        <v>#N/A</v>
      </c>
      <c r="AAB23" s="111" t="e">
        <f t="shared" si="1056"/>
        <v>#N/A</v>
      </c>
      <c r="AAC23" s="111" t="e">
        <f t="shared" si="1057"/>
        <v>#N/A</v>
      </c>
      <c r="AAD23" s="111" t="e">
        <f t="shared" si="1058"/>
        <v>#N/A</v>
      </c>
      <c r="AAE23" s="111" t="e">
        <f t="shared" si="1059"/>
        <v>#N/A</v>
      </c>
      <c r="AAF23" s="111" t="e">
        <f t="shared" si="1060"/>
        <v>#N/A</v>
      </c>
      <c r="AAG23" s="111" t="e">
        <f t="shared" si="1061"/>
        <v>#N/A</v>
      </c>
      <c r="AAH23" s="111" t="e">
        <f t="shared" si="1062"/>
        <v>#N/A</v>
      </c>
      <c r="AAI23" s="111" t="e">
        <f t="shared" si="1063"/>
        <v>#N/A</v>
      </c>
      <c r="AAJ23" s="111" t="e">
        <f t="shared" si="1064"/>
        <v>#N/A</v>
      </c>
      <c r="AAK23" s="111" t="e">
        <f t="shared" si="1065"/>
        <v>#N/A</v>
      </c>
      <c r="AAL23" s="111" t="e">
        <f t="shared" si="1066"/>
        <v>#N/A</v>
      </c>
      <c r="AAM23" s="111" t="e">
        <f t="shared" si="1067"/>
        <v>#N/A</v>
      </c>
      <c r="AAN23" s="111" t="e">
        <f t="shared" si="1068"/>
        <v>#N/A</v>
      </c>
      <c r="AAO23" s="111" t="e">
        <f t="shared" si="1069"/>
        <v>#N/A</v>
      </c>
      <c r="AAP23" s="111" t="e">
        <f t="shared" si="1070"/>
        <v>#N/A</v>
      </c>
      <c r="AAQ23" s="111" t="e">
        <f t="shared" si="1071"/>
        <v>#N/A</v>
      </c>
      <c r="AAR23" s="111" t="e">
        <f t="shared" si="1072"/>
        <v>#N/A</v>
      </c>
      <c r="AAS23" s="111" t="e">
        <f t="shared" si="1073"/>
        <v>#N/A</v>
      </c>
      <c r="AAT23" s="111" t="e">
        <f t="shared" si="1074"/>
        <v>#N/A</v>
      </c>
      <c r="AAU23" s="111" t="e">
        <f t="shared" si="1075"/>
        <v>#N/A</v>
      </c>
      <c r="AAV23" s="111" t="e">
        <f t="shared" si="1076"/>
        <v>#N/A</v>
      </c>
      <c r="AAW23" s="111" t="e">
        <f t="shared" si="1077"/>
        <v>#N/A</v>
      </c>
      <c r="AAX23" s="111" t="e">
        <f t="shared" si="1078"/>
        <v>#N/A</v>
      </c>
      <c r="AAY23" s="111" t="e">
        <f t="shared" si="1079"/>
        <v>#N/A</v>
      </c>
      <c r="AAZ23" s="111" t="e">
        <f t="shared" si="1080"/>
        <v>#N/A</v>
      </c>
      <c r="ABA23" s="111" t="e">
        <f t="shared" si="1081"/>
        <v>#N/A</v>
      </c>
      <c r="ABB23" s="111" t="e">
        <f t="shared" si="1082"/>
        <v>#N/A</v>
      </c>
      <c r="ABC23" s="111" t="e">
        <f t="shared" si="1083"/>
        <v>#N/A</v>
      </c>
      <c r="ABD23" s="111" t="e">
        <f t="shared" si="1084"/>
        <v>#N/A</v>
      </c>
      <c r="ABE23" s="111" t="e">
        <f t="shared" si="1085"/>
        <v>#N/A</v>
      </c>
      <c r="ABF23" s="111" t="e">
        <f t="shared" si="1086"/>
        <v>#N/A</v>
      </c>
    </row>
    <row r="24" spans="1:734" ht="60" hidden="1" customHeight="1">
      <c r="A24" s="92">
        <v>21</v>
      </c>
      <c r="B24" s="59" t="s">
        <v>21</v>
      </c>
      <c r="C24" s="100" t="s">
        <v>30</v>
      </c>
      <c r="D24" s="101">
        <v>23155</v>
      </c>
      <c r="E24" s="59">
        <v>3128007894</v>
      </c>
      <c r="F24" s="46" t="s">
        <v>21</v>
      </c>
      <c r="G24" s="47">
        <v>0.9</v>
      </c>
      <c r="H24" s="48">
        <v>1970.6</v>
      </c>
      <c r="I24" s="48">
        <v>21.5</v>
      </c>
      <c r="J24" s="49">
        <v>-1.5</v>
      </c>
      <c r="K24" s="50">
        <v>30</v>
      </c>
      <c r="L24" s="49">
        <v>14</v>
      </c>
      <c r="M24" s="49">
        <v>55.531999999999996</v>
      </c>
      <c r="N24" s="49">
        <v>25.47</v>
      </c>
      <c r="O24" s="49">
        <f t="shared" si="550"/>
        <v>0.46666666666666667</v>
      </c>
      <c r="P24" s="49">
        <f t="shared" si="551"/>
        <v>1.8510666666666666</v>
      </c>
      <c r="Q24" s="49">
        <f t="shared" si="552"/>
        <v>0.84899999999999998</v>
      </c>
      <c r="R24" s="51">
        <v>30</v>
      </c>
      <c r="S24" s="52">
        <f t="shared" si="553"/>
        <v>14</v>
      </c>
      <c r="T24" s="52">
        <f t="shared" si="554"/>
        <v>55.531999999999996</v>
      </c>
      <c r="U24" s="52">
        <f t="shared" si="555"/>
        <v>25.47</v>
      </c>
      <c r="V24" s="130">
        <f>$O24*($I24-(метеостанция!B$14))/($I24-$J24)</f>
        <v>0.41695652173913045</v>
      </c>
      <c r="W24" s="130">
        <f>$O24*($I24-(метеостанция!C$14))/($I24-$J24)</f>
        <v>0.43394927536231881</v>
      </c>
      <c r="X24" s="130">
        <f>$O24*($I24-(метеостанция!D$14))/($I24-$J24)</f>
        <v>0.3302173913043478</v>
      </c>
      <c r="Y24" s="130">
        <f>$O24*($I24-(метеостанция!E$14))/($I24-$J24)</f>
        <v>0.35025362318840575</v>
      </c>
      <c r="Z24" s="130">
        <f>$O24*($I24-(метеостанция!F$14))/($I24-$J24)</f>
        <v>0.37460144927536232</v>
      </c>
      <c r="AA24" s="130">
        <f>$O24*($I24-(метеостанция!G$14))/($I24-$J24)</f>
        <v>0.38550724637681161</v>
      </c>
      <c r="AB24" s="130">
        <f>$O24*($I24-(метеостанция!H$14))/($I24-$J24)</f>
        <v>0.40452898550724642</v>
      </c>
      <c r="AC24" s="130">
        <f>$O24*($I24-(метеостанция!I$14))/($I24-$J24)</f>
        <v>0.3890579710144928</v>
      </c>
      <c r="AD24" s="130">
        <f>$O24*($I24-(метеостанция!J$14))/($I24-$J24)</f>
        <v>0.39032608695652177</v>
      </c>
      <c r="AE24" s="130">
        <f>$O24*($I24-(метеостанция!K$14))/($I24-$J24)</f>
        <v>0.40376811594202894</v>
      </c>
      <c r="AF24" s="130">
        <f>$O24*($I24-(метеостанция!L$14))/($I24-$J24)</f>
        <v>0.37561594202898546</v>
      </c>
      <c r="AG24" s="130">
        <f>$O24*($I24-(метеостанция!M$14))/($I24-$J24)</f>
        <v>0.33807971014492749</v>
      </c>
      <c r="AH24" s="130">
        <f>$O24*($I24-(метеостанция!N$14))/($I24-$J24)</f>
        <v>0.39413043478260873</v>
      </c>
      <c r="AI24" s="130">
        <f>$O24*($I24-(метеостанция!O$14))/($I24-$J24)</f>
        <v>0.29572463768115942</v>
      </c>
      <c r="AJ24" s="130">
        <f>$O24*($I24-(метеостанция!P$14))/($I24-$J24)</f>
        <v>0.4022463768115942</v>
      </c>
      <c r="AK24" s="130">
        <f>$O24*($I24-(метеостанция!Q$14))/($I24-$J24)</f>
        <v>0.41695652173913045</v>
      </c>
      <c r="AL24" s="130">
        <f>$O24*($I24-(метеостанция!R$14))/($I24-$J24)</f>
        <v>0.44815217391304346</v>
      </c>
      <c r="AM24" s="130">
        <f>$O24*($I24-(метеостанция!S$14))/($I24-$J24)</f>
        <v>0.4359782608695652</v>
      </c>
      <c r="AN24" s="130">
        <f>$O24*($I24-(метеостанция!T$14))/($I24-$J24)</f>
        <v>0.40579710144927539</v>
      </c>
      <c r="AO24" s="130">
        <f>$O24*($I24-(метеостанция!U$14))/($I24-$J24)</f>
        <v>0.4027536231884058</v>
      </c>
      <c r="AP24" s="130">
        <f>$O24*($I24-(метеостанция!V$14))/($I24-$J24)</f>
        <v>0.43344202898550721</v>
      </c>
      <c r="AQ24" s="130">
        <f>$O24*($I24-(метеостанция!W$14))/($I24-$J24)</f>
        <v>0.45981884057971018</v>
      </c>
      <c r="AR24" s="130">
        <f>$O24*($I24-(метеостанция!X$14))/($I24-$J24)</f>
        <v>0.48340579710144921</v>
      </c>
      <c r="AS24" s="130">
        <f>$O24*($I24-(метеостанция!Y$14))/($I24-$J24)</f>
        <v>0.51840579710144929</v>
      </c>
      <c r="AT24" s="130">
        <f>$O24*($I24-(метеостанция!Z$14))/($I24-$J24)</f>
        <v>0.50826086956521743</v>
      </c>
      <c r="AU24" s="130">
        <f>$O24*($I24-(метеостанция!AA$14))/($I24-$J24)</f>
        <v>0.52753623188405796</v>
      </c>
      <c r="AV24" s="130">
        <f>$O24*($I24-(метеостанция!AB$14))/($I24-$J24)</f>
        <v>0.55112318840579722</v>
      </c>
      <c r="AW24" s="130">
        <f>$O24*($I24-(метеостанция!AC$14))/($I24-$J24)</f>
        <v>0.58054347826086961</v>
      </c>
      <c r="AX24" s="130">
        <f>$O24*($I24-(метеостанция!AD$14))/($I24-$J24)</f>
        <v>0.53057971014492755</v>
      </c>
      <c r="AY24" s="130">
        <f>$O24*($I24-(метеостанция!AE$14))/($I24-$J24)</f>
        <v>0.48086956521739133</v>
      </c>
      <c r="AZ24" s="130"/>
      <c r="BA24" s="130">
        <f t="shared" si="556"/>
        <v>0.41695652173913045</v>
      </c>
      <c r="BB24" s="130">
        <f t="shared" si="1103"/>
        <v>0.85090579710144931</v>
      </c>
      <c r="BC24" s="130">
        <f t="shared" si="1104"/>
        <v>1.1811231884057971</v>
      </c>
      <c r="BD24" s="130">
        <f t="shared" si="1105"/>
        <v>1.5313768115942028</v>
      </c>
      <c r="BE24" s="130">
        <f t="shared" si="1106"/>
        <v>1.9059782608695652</v>
      </c>
      <c r="BF24" s="130">
        <f t="shared" si="1107"/>
        <v>2.2914855072463767</v>
      </c>
      <c r="BG24" s="130">
        <f t="shared" si="1108"/>
        <v>2.6960144927536231</v>
      </c>
      <c r="BH24" s="130">
        <f t="shared" si="1109"/>
        <v>3.0850724637681157</v>
      </c>
      <c r="BI24" s="130">
        <f t="shared" si="1110"/>
        <v>3.4753985507246377</v>
      </c>
      <c r="BJ24" s="130">
        <f t="shared" si="1111"/>
        <v>3.8791666666666664</v>
      </c>
      <c r="BK24" s="130">
        <f t="shared" si="1112"/>
        <v>4.2547826086956517</v>
      </c>
      <c r="BL24" s="130">
        <f t="shared" si="1113"/>
        <v>4.5928623188405791</v>
      </c>
      <c r="BM24" s="130">
        <f t="shared" si="1114"/>
        <v>4.9869927536231877</v>
      </c>
      <c r="BN24" s="130">
        <f t="shared" si="1115"/>
        <v>5.282717391304347</v>
      </c>
      <c r="BO24" s="130">
        <f t="shared" si="1116"/>
        <v>5.6849637681159413</v>
      </c>
      <c r="BP24" s="130">
        <f t="shared" si="1117"/>
        <v>6.1019202898550713</v>
      </c>
      <c r="BQ24" s="130">
        <f t="shared" si="1118"/>
        <v>6.5500724637681147</v>
      </c>
      <c r="BR24" s="130">
        <f t="shared" si="1119"/>
        <v>6.9860507246376802</v>
      </c>
      <c r="BS24" s="130">
        <f t="shared" si="1120"/>
        <v>7.3918478260869556</v>
      </c>
      <c r="BT24" s="130">
        <f t="shared" si="1121"/>
        <v>7.794601449275361</v>
      </c>
      <c r="BU24" s="130">
        <f t="shared" si="1122"/>
        <v>8.2280434782608687</v>
      </c>
      <c r="BV24" s="130">
        <f t="shared" si="1123"/>
        <v>8.6878623188405797</v>
      </c>
      <c r="BW24" s="130">
        <f t="shared" si="1124"/>
        <v>9.1712681159420288</v>
      </c>
      <c r="BX24" s="130">
        <f t="shared" si="1125"/>
        <v>9.6896739130434781</v>
      </c>
      <c r="BY24" s="130">
        <f t="shared" si="1126"/>
        <v>10.197934782608696</v>
      </c>
      <c r="BZ24" s="130">
        <f t="shared" si="1127"/>
        <v>10.725471014492754</v>
      </c>
      <c r="CA24" s="130">
        <f t="shared" si="1128"/>
        <v>11.276594202898551</v>
      </c>
      <c r="CB24" s="130">
        <f t="shared" si="1129"/>
        <v>11.85713768115942</v>
      </c>
      <c r="CC24" s="130">
        <f t="shared" si="1130"/>
        <v>12.387717391304347</v>
      </c>
      <c r="CD24" s="130">
        <f t="shared" si="1131"/>
        <v>12.868586956521739</v>
      </c>
      <c r="CE24" s="130">
        <f t="shared" si="1132"/>
        <v>12.868586956521739</v>
      </c>
      <c r="CF24" s="130">
        <f t="shared" si="587"/>
        <v>821.65452173913047</v>
      </c>
      <c r="CG24" s="130">
        <f t="shared" si="588"/>
        <v>855.14044202898538</v>
      </c>
      <c r="CH24" s="130">
        <f t="shared" si="589"/>
        <v>650.72639130434777</v>
      </c>
      <c r="CI24" s="130">
        <f t="shared" si="590"/>
        <v>690.20978985507236</v>
      </c>
      <c r="CJ24" s="130">
        <f t="shared" si="591"/>
        <v>738.18961594202892</v>
      </c>
      <c r="CK24" s="130">
        <f t="shared" si="592"/>
        <v>759.68057971014491</v>
      </c>
      <c r="CL24" s="130">
        <f t="shared" si="593"/>
        <v>797.16481884057976</v>
      </c>
      <c r="CM24" s="130">
        <f t="shared" si="594"/>
        <v>766.67763768115947</v>
      </c>
      <c r="CN24" s="130">
        <f t="shared" si="595"/>
        <v>769.17658695652176</v>
      </c>
      <c r="CO24" s="130">
        <f t="shared" si="596"/>
        <v>795.66544927536222</v>
      </c>
      <c r="CP24" s="130">
        <f t="shared" si="597"/>
        <v>740.18877536231867</v>
      </c>
      <c r="CQ24" s="130">
        <f t="shared" si="598"/>
        <v>666.21987681159408</v>
      </c>
      <c r="CR24" s="130">
        <f t="shared" si="599"/>
        <v>776.67343478260875</v>
      </c>
      <c r="CS24" s="130">
        <f t="shared" si="600"/>
        <v>582.75497101449275</v>
      </c>
      <c r="CT24" s="130">
        <f t="shared" si="601"/>
        <v>792.66671014492749</v>
      </c>
      <c r="CU24" s="130">
        <f t="shared" si="602"/>
        <v>821.65452173913047</v>
      </c>
      <c r="CV24" s="130">
        <f t="shared" si="603"/>
        <v>883.12867391304337</v>
      </c>
      <c r="CW24" s="130">
        <f t="shared" si="604"/>
        <v>859.1387608695652</v>
      </c>
      <c r="CX24" s="130">
        <f t="shared" si="605"/>
        <v>799.66376811594205</v>
      </c>
      <c r="CY24" s="130">
        <f t="shared" si="606"/>
        <v>793.66628985507248</v>
      </c>
      <c r="CZ24" s="130">
        <f t="shared" si="607"/>
        <v>854.1408623188405</v>
      </c>
      <c r="DA24" s="130">
        <f t="shared" si="608"/>
        <v>906.11900724637678</v>
      </c>
      <c r="DB24" s="130">
        <f t="shared" si="609"/>
        <v>952.59946376811581</v>
      </c>
      <c r="DC24" s="130">
        <f t="shared" si="610"/>
        <v>1021.5704637681159</v>
      </c>
      <c r="DD24" s="130">
        <f t="shared" si="611"/>
        <v>1001.5788695652175</v>
      </c>
      <c r="DE24" s="130">
        <f t="shared" si="612"/>
        <v>1039.5628985507246</v>
      </c>
      <c r="DF24" s="130">
        <f t="shared" si="613"/>
        <v>1086.043355072464</v>
      </c>
      <c r="DG24" s="130">
        <f t="shared" si="614"/>
        <v>1144.0189782608695</v>
      </c>
      <c r="DH24" s="130">
        <f t="shared" si="615"/>
        <v>1045.5603768115941</v>
      </c>
      <c r="DI24" s="130">
        <f t="shared" si="616"/>
        <v>947.60156521739134</v>
      </c>
      <c r="DJ24" s="130">
        <f t="shared" si="617"/>
        <v>0</v>
      </c>
      <c r="DK24" s="110">
        <f t="shared" si="618"/>
        <v>821.65452173913047</v>
      </c>
      <c r="DL24" s="130">
        <f t="shared" si="619"/>
        <v>1676.7949637681158</v>
      </c>
      <c r="DM24" s="130">
        <f t="shared" si="620"/>
        <v>2327.5213550724638</v>
      </c>
      <c r="DN24" s="130">
        <f t="shared" si="621"/>
        <v>3017.7311449275362</v>
      </c>
      <c r="DO24" s="130">
        <f t="shared" si="622"/>
        <v>3755.9207608695651</v>
      </c>
      <c r="DP24" s="130">
        <f t="shared" si="623"/>
        <v>4515.6013405797103</v>
      </c>
      <c r="DQ24" s="130">
        <f t="shared" si="624"/>
        <v>5312.76615942029</v>
      </c>
      <c r="DR24" s="130">
        <f t="shared" si="625"/>
        <v>6079.4437971014495</v>
      </c>
      <c r="DS24" s="130">
        <f t="shared" si="626"/>
        <v>6848.620384057971</v>
      </c>
      <c r="DT24" s="130">
        <f t="shared" si="627"/>
        <v>7644.2858333333334</v>
      </c>
      <c r="DU24" s="130">
        <f t="shared" si="628"/>
        <v>8384.4746086956511</v>
      </c>
      <c r="DV24" s="130">
        <f t="shared" si="629"/>
        <v>9050.6944855072452</v>
      </c>
      <c r="DW24" s="130">
        <f t="shared" si="630"/>
        <v>9827.3679202898547</v>
      </c>
      <c r="DX24" s="130">
        <f t="shared" si="631"/>
        <v>10410.122891304347</v>
      </c>
      <c r="DY24" s="130">
        <f t="shared" si="632"/>
        <v>11202.789601449274</v>
      </c>
      <c r="DZ24" s="130">
        <f t="shared" si="633"/>
        <v>12024.444123188405</v>
      </c>
      <c r="EA24" s="130">
        <f t="shared" si="634"/>
        <v>12907.572797101448</v>
      </c>
      <c r="EB24" s="130">
        <f t="shared" si="635"/>
        <v>13766.711557971013</v>
      </c>
      <c r="EC24" s="130">
        <f t="shared" si="636"/>
        <v>14566.375326086956</v>
      </c>
      <c r="ED24" s="130">
        <f t="shared" si="637"/>
        <v>15360.041615942029</v>
      </c>
      <c r="EE24" s="130">
        <f t="shared" si="638"/>
        <v>16214.182478260869</v>
      </c>
      <c r="EF24" s="130">
        <f t="shared" si="639"/>
        <v>17120.301485507247</v>
      </c>
      <c r="EG24" s="130">
        <f t="shared" si="640"/>
        <v>18072.900949275361</v>
      </c>
      <c r="EH24" s="130">
        <f t="shared" si="641"/>
        <v>19094.471413043477</v>
      </c>
      <c r="EI24" s="130">
        <f t="shared" si="642"/>
        <v>20096.050282608696</v>
      </c>
      <c r="EJ24" s="130">
        <f t="shared" si="643"/>
        <v>21135.61318115942</v>
      </c>
      <c r="EK24" s="130">
        <f t="shared" si="644"/>
        <v>22221.656536231883</v>
      </c>
      <c r="EL24" s="130">
        <f t="shared" si="645"/>
        <v>23365.675514492752</v>
      </c>
      <c r="EM24" s="130">
        <f t="shared" si="646"/>
        <v>24411.235891304346</v>
      </c>
      <c r="EN24" s="130">
        <f t="shared" si="647"/>
        <v>25358.837456521738</v>
      </c>
      <c r="EO24" s="130">
        <f t="shared" si="648"/>
        <v>25358.837456521738</v>
      </c>
      <c r="EP24" s="130">
        <f t="shared" si="649"/>
        <v>739.48906956521739</v>
      </c>
      <c r="EQ24" s="130">
        <f t="shared" si="650"/>
        <v>769.62639782608687</v>
      </c>
      <c r="ER24" s="130">
        <f t="shared" si="651"/>
        <v>585.65375217391306</v>
      </c>
      <c r="ES24" s="130">
        <f t="shared" si="652"/>
        <v>621.18881086956515</v>
      </c>
      <c r="ET24" s="130">
        <f t="shared" si="653"/>
        <v>664.37065434782608</v>
      </c>
      <c r="EU24" s="130">
        <f t="shared" si="654"/>
        <v>683.71252173913047</v>
      </c>
      <c r="EV24" s="130">
        <f t="shared" si="655"/>
        <v>717.44833695652176</v>
      </c>
      <c r="EW24" s="130">
        <f t="shared" si="656"/>
        <v>690.00987391304352</v>
      </c>
      <c r="EX24" s="130">
        <f t="shared" si="657"/>
        <v>692.25892826086965</v>
      </c>
      <c r="EY24" s="130">
        <f t="shared" si="658"/>
        <v>716.09890434782596</v>
      </c>
      <c r="EZ24" s="130">
        <f t="shared" si="659"/>
        <v>666.16989782608687</v>
      </c>
      <c r="FA24" s="130">
        <f t="shared" si="660"/>
        <v>599.59788913043474</v>
      </c>
      <c r="FB24" s="130">
        <f t="shared" si="661"/>
        <v>699.00609130434793</v>
      </c>
      <c r="FC24" s="130">
        <f t="shared" si="662"/>
        <v>524.47947391304353</v>
      </c>
      <c r="FD24" s="130">
        <f t="shared" si="663"/>
        <v>713.40003913043472</v>
      </c>
      <c r="FE24" s="130">
        <f t="shared" si="664"/>
        <v>739.48906956521739</v>
      </c>
      <c r="FF24" s="130">
        <f t="shared" si="665"/>
        <v>794.81580652173909</v>
      </c>
      <c r="FG24" s="130">
        <f t="shared" si="666"/>
        <v>773.22488478260868</v>
      </c>
      <c r="FH24" s="130">
        <f t="shared" si="667"/>
        <v>719.69739130434789</v>
      </c>
      <c r="FI24" s="130">
        <f t="shared" si="668"/>
        <v>714.29966086956529</v>
      </c>
      <c r="FJ24" s="130">
        <f t="shared" si="669"/>
        <v>768.72677608695642</v>
      </c>
      <c r="FK24" s="130">
        <f t="shared" si="670"/>
        <v>815.50710652173916</v>
      </c>
      <c r="FL24" s="130">
        <f t="shared" si="671"/>
        <v>857.3395173913043</v>
      </c>
      <c r="FM24" s="130">
        <f t="shared" si="672"/>
        <v>919.41341739130439</v>
      </c>
      <c r="FN24" s="130">
        <f t="shared" si="673"/>
        <v>901.42098260869579</v>
      </c>
      <c r="FO24" s="130">
        <f t="shared" si="674"/>
        <v>935.6066086956522</v>
      </c>
      <c r="FP24" s="130">
        <f t="shared" si="675"/>
        <v>977.43901956521768</v>
      </c>
      <c r="FQ24" s="130">
        <f t="shared" si="676"/>
        <v>1029.6170804347826</v>
      </c>
      <c r="FR24" s="130">
        <f t="shared" si="677"/>
        <v>941.00433913043469</v>
      </c>
      <c r="FS24" s="130">
        <f t="shared" si="678"/>
        <v>852.84140869565226</v>
      </c>
      <c r="FT24" s="130">
        <f t="shared" si="679"/>
        <v>0</v>
      </c>
      <c r="FU24" s="110">
        <f t="shared" si="680"/>
        <v>739.48906956521739</v>
      </c>
      <c r="FV24" s="130">
        <f t="shared" si="681"/>
        <v>1509.1154673913043</v>
      </c>
      <c r="FW24" s="130">
        <f t="shared" si="682"/>
        <v>2094.7692195652171</v>
      </c>
      <c r="FX24" s="130">
        <f t="shared" si="683"/>
        <v>2715.9580304347824</v>
      </c>
      <c r="FY24" s="130">
        <f t="shared" si="684"/>
        <v>3380.3286847826084</v>
      </c>
      <c r="FZ24" s="130">
        <f t="shared" si="685"/>
        <v>4064.0412065217388</v>
      </c>
      <c r="GA24" s="130">
        <f t="shared" si="686"/>
        <v>4781.4895434782602</v>
      </c>
      <c r="GB24" s="130">
        <f t="shared" si="687"/>
        <v>5471.4994173913037</v>
      </c>
      <c r="GC24" s="130">
        <f t="shared" si="688"/>
        <v>6163.7583456521734</v>
      </c>
      <c r="GD24" s="130">
        <f t="shared" si="689"/>
        <v>6879.8572499999991</v>
      </c>
      <c r="GE24" s="130">
        <f t="shared" si="690"/>
        <v>7546.0271478260856</v>
      </c>
      <c r="GF24" s="130">
        <f t="shared" si="691"/>
        <v>8145.6250369565205</v>
      </c>
      <c r="GG24" s="130">
        <f t="shared" si="692"/>
        <v>8844.6311282608676</v>
      </c>
      <c r="GH24" s="130">
        <f t="shared" si="693"/>
        <v>9369.1106021739106</v>
      </c>
      <c r="GI24" s="130">
        <f t="shared" si="694"/>
        <v>10082.510641304345</v>
      </c>
      <c r="GJ24" s="130">
        <f t="shared" si="695"/>
        <v>10821.999710869562</v>
      </c>
      <c r="GK24" s="130">
        <f t="shared" si="696"/>
        <v>11616.815517391302</v>
      </c>
      <c r="GL24" s="130">
        <f t="shared" si="697"/>
        <v>12390.04040217391</v>
      </c>
      <c r="GM24" s="130">
        <f t="shared" si="698"/>
        <v>13109.737793478258</v>
      </c>
      <c r="GN24" s="130">
        <f t="shared" si="699"/>
        <v>13824.037454347823</v>
      </c>
      <c r="GO24" s="130">
        <f t="shared" si="700"/>
        <v>14592.764230434779</v>
      </c>
      <c r="GP24" s="130">
        <f t="shared" si="701"/>
        <v>15408.271336956519</v>
      </c>
      <c r="GQ24" s="130">
        <f t="shared" si="702"/>
        <v>16265.610854347824</v>
      </c>
      <c r="GR24" s="130">
        <f t="shared" si="703"/>
        <v>17185.02427173913</v>
      </c>
      <c r="GS24" s="130">
        <f t="shared" si="704"/>
        <v>18086.445254347826</v>
      </c>
      <c r="GT24" s="130">
        <f t="shared" si="705"/>
        <v>19022.051863043478</v>
      </c>
      <c r="GU24" s="130">
        <f t="shared" si="706"/>
        <v>19999.490882608698</v>
      </c>
      <c r="GV24" s="130">
        <f t="shared" si="707"/>
        <v>21029.10796304348</v>
      </c>
      <c r="GW24" s="130">
        <f t="shared" si="708"/>
        <v>21970.112302173915</v>
      </c>
      <c r="GX24" s="130">
        <f t="shared" si="709"/>
        <v>22822.953710869566</v>
      </c>
      <c r="GY24" s="130">
        <f t="shared" si="710"/>
        <v>22822.953710869566</v>
      </c>
      <c r="GZ24" s="130">
        <f>($T24+$U24)/$R24*($I24-(метеостанция!B$14))/($I24-$J24)</f>
        <v>2.4124508695652169</v>
      </c>
      <c r="HA24" s="130">
        <f>($T24+$U24)/$R24*($I24-(метеостанция!C$14))/($I24-$J24)</f>
        <v>2.5107685144927534</v>
      </c>
      <c r="HB24" s="130">
        <f>($T24+$U24)/$R24*($I24-(метеостанция!D$14))/($I24-$J24)</f>
        <v>1.9105906521739127</v>
      </c>
      <c r="HC24" s="130">
        <f>($T24+$U24)/$R24*($I24-(метеостанция!E$14))/($I24-$J24)</f>
        <v>2.0265174275362314</v>
      </c>
      <c r="HD24" s="130">
        <f>($T24+$U24)/$R24*($I24-(метеостанция!F$14))/($I24-$J24)</f>
        <v>2.1673904710144924</v>
      </c>
      <c r="HE24" s="130">
        <f>($T24+$U24)/$R24*($I24-(метеостанция!G$14))/($I24-$J24)</f>
        <v>2.2304898550724634</v>
      </c>
      <c r="HF24" s="130">
        <f>($T24+$U24)/$R24*($I24-(метеостанция!H$14))/($I24-$J24)</f>
        <v>2.3405469202898548</v>
      </c>
      <c r="HG24" s="130">
        <f>($T24+$U24)/$R24*($I24-(метеостанция!I$14))/($I24-$J24)</f>
        <v>2.2510338405797099</v>
      </c>
      <c r="HH24" s="130">
        <f>($T24+$U24)/$R24*($I24-(метеостанция!J$14))/($I24-$J24)</f>
        <v>2.2583709782608694</v>
      </c>
      <c r="HI24" s="130">
        <f>($T24+$U24)/$R24*($I24-(метеостанция!K$14))/($I24-$J24)</f>
        <v>2.336144637681159</v>
      </c>
      <c r="HJ24" s="130">
        <f>($T24+$U24)/$R24*($I24-(метеостанция!L$14))/($I24-$J24)</f>
        <v>2.1732601811594199</v>
      </c>
      <c r="HK24" s="130">
        <f>($T24+$U24)/$R24*($I24-(метеостанция!M$14))/($I24-$J24)</f>
        <v>1.9560809057971011</v>
      </c>
      <c r="HL24" s="130">
        <f>($T24+$U24)/$R24*($I24-(метеостанция!N$14))/($I24-$J24)</f>
        <v>2.2803823913043475</v>
      </c>
      <c r="HM24" s="130">
        <f>($T24+$U24)/$R24*($I24-(метеостанция!O$14))/($I24-$J24)</f>
        <v>1.7110205072463767</v>
      </c>
      <c r="HN24" s="130">
        <f>($T24+$U24)/$R24*($I24-(метеостанция!P$14))/($I24-$J24)</f>
        <v>2.3273400724637678</v>
      </c>
      <c r="HO24" s="130">
        <f>($T24+$U24)/$R24*($I24-(метеостанция!Q$14))/($I24-$J24)</f>
        <v>2.4124508695652169</v>
      </c>
      <c r="HP24" s="130">
        <f>($T24+$U24)/$R24*($I24-(метеостанция!R$14))/($I24-$J24)</f>
        <v>2.5929444565217388</v>
      </c>
      <c r="HQ24" s="130">
        <f>($T24+$U24)/$R24*($I24-(метеостанция!S$14))/($I24-$J24)</f>
        <v>2.5225079347826087</v>
      </c>
      <c r="HR24" s="130">
        <f>($T24+$U24)/$R24*($I24-(метеостанция!T$14))/($I24-$J24)</f>
        <v>2.3478840579710143</v>
      </c>
      <c r="HS24" s="130">
        <f>($T24+$U24)/$R24*($I24-(метеостанция!U$14))/($I24-$J24)</f>
        <v>2.3302749275362316</v>
      </c>
      <c r="HT24" s="130">
        <f>($T24+$U24)/$R24*($I24-(метеостанция!V$14))/($I24-$J24)</f>
        <v>2.5078336594202897</v>
      </c>
      <c r="HU24" s="130">
        <f>($T24+$U24)/$R24*($I24-(метеостанция!W$14))/($I24-$J24)</f>
        <v>2.660446123188406</v>
      </c>
      <c r="HV24" s="130">
        <f>($T24+$U24)/$R24*($I24-(метеостанция!X$14))/($I24-$J24)</f>
        <v>2.7969168840579708</v>
      </c>
      <c r="HW24" s="130">
        <f>($T24+$U24)/$R24*($I24-(метеостанция!Y$14))/($I24-$J24)</f>
        <v>2.9994218840579707</v>
      </c>
      <c r="HX24" s="130">
        <f>($T24+$U24)/$R24*($I24-(метеостанция!Z$14))/($I24-$J24)</f>
        <v>2.9407247826086955</v>
      </c>
      <c r="HY24" s="130">
        <f>($T24+$U24)/$R24*($I24-(метеостанция!AA$14))/($I24-$J24)</f>
        <v>3.0522492753623185</v>
      </c>
      <c r="HZ24" s="130">
        <f>($T24+$U24)/$R24*($I24-(метеостанция!AB$14))/($I24-$J24)</f>
        <v>3.1887200362318837</v>
      </c>
      <c r="IA24" s="130">
        <f>($T24+$U24)/$R24*($I24-(метеостанция!AC$14))/($I24-$J24)</f>
        <v>3.3589416304347823</v>
      </c>
      <c r="IB24" s="130">
        <f>($T24+$U24)/$R24*($I24-(метеостанция!AD$14))/($I24-$J24)</f>
        <v>3.0698584057971012</v>
      </c>
      <c r="IC24" s="130">
        <f>($T24+$U24)/$R24*($I24-(метеостанция!AE$14))/($I24-$J24)</f>
        <v>2.7822426086956518</v>
      </c>
      <c r="ID24" s="130"/>
      <c r="IE24" s="131">
        <f>VLOOKUP($F24,метеостанция!$A$4:$AF$7,2,0)</f>
        <v>6</v>
      </c>
      <c r="IF24" s="131">
        <f>VLOOKUP($F24,метеостанция!$A$4:$AF$7,3,0)</f>
        <v>9.6</v>
      </c>
      <c r="IG24" s="131">
        <f>VLOOKUP($F24,метеостанция!$A$4:$AF$7,4,0)</f>
        <v>8.4</v>
      </c>
      <c r="IH24" s="131">
        <f>VLOOKUP($F24,метеостанция!$A$4:$AF$7,5,0)</f>
        <v>9.6999999999999993</v>
      </c>
      <c r="II24" s="131">
        <f>VLOOKUP($F24,метеостанция!$A$4:$AF$7,6,0)</f>
        <v>11.1</v>
      </c>
      <c r="IJ24" s="131">
        <f>VLOOKUP($F24,метеостанция!$A$4:$AF$7,7,0)</f>
        <v>9.5</v>
      </c>
      <c r="IK24" s="131">
        <f>VLOOKUP($F24,метеостанция!$A$4:$AF$7,8,0)</f>
        <v>6</v>
      </c>
      <c r="IL24" s="131">
        <f>VLOOKUP($F24,метеостанция!$A$4:$AF$7,9,0)</f>
        <v>6.8</v>
      </c>
      <c r="IM24" s="131">
        <f>VLOOKUP($F24,метеостанция!$A$4:$AF$7,10,0)</f>
        <v>3.2</v>
      </c>
      <c r="IN24" s="131">
        <f>VLOOKUP($F24,метеостанция!$A$4:$AF$7,11,0)</f>
        <v>-2</v>
      </c>
      <c r="IO24" s="131">
        <f>VLOOKUP($F24,метеостанция!$A$4:$AF$7,12,0)</f>
        <v>-0.4</v>
      </c>
      <c r="IP24" s="131">
        <f>VLOOKUP($F24,метеостанция!$A$4:$AF$7,13,0)</f>
        <v>2.1</v>
      </c>
      <c r="IQ24" s="131">
        <f>VLOOKUP($F24,метеостанция!$A$4:$AF$7,14,0)</f>
        <v>2.2999999999999998</v>
      </c>
      <c r="IR24" s="131">
        <f>VLOOKUP($F24,метеостанция!$A$4:$AF$7,15,0)</f>
        <v>2.2999999999999998</v>
      </c>
      <c r="IS24" s="131">
        <f>VLOOKUP($F24,метеостанция!$A$4:$AF$7,16,0)</f>
        <v>0.2</v>
      </c>
      <c r="IT24" s="131">
        <f>VLOOKUP($F24,метеостанция!$A$4:$AF$7,17,0)</f>
        <v>-3</v>
      </c>
      <c r="IU24" s="131">
        <f>VLOOKUP($F24,метеостанция!$A$4:$AF$7,18,0)</f>
        <v>-4</v>
      </c>
      <c r="IV24" s="131">
        <f>VLOOKUP($F24,метеостанция!$A$4:$AF$7,19,0)</f>
        <v>-3.6</v>
      </c>
      <c r="IW24" s="131">
        <f>VLOOKUP($F24,метеостанция!$A$4:$AF$7,20,0)</f>
        <v>-0.7</v>
      </c>
      <c r="IX24" s="131">
        <f>VLOOKUP($F24,метеостанция!$A$4:$AF$7,21,0)</f>
        <v>3.6</v>
      </c>
      <c r="IY24" s="131">
        <f>VLOOKUP($F24,метеостанция!$A$4:$AF$7,22,0)</f>
        <v>2.2000000000000002</v>
      </c>
      <c r="IZ24" s="131">
        <f>VLOOKUP($F24,метеостанция!$A$4:$AF$7,23,0)</f>
        <v>4.4000000000000004</v>
      </c>
      <c r="JA24" s="131">
        <f>VLOOKUP($F24,метеостанция!$A$4:$AF$7,24,0)</f>
        <v>-2.2999999999999998</v>
      </c>
      <c r="JB24" s="131">
        <f>VLOOKUP($F24,метеостанция!$A$4:$AF$7,25,0)</f>
        <v>-5.0999999999999996</v>
      </c>
      <c r="JC24" s="131">
        <f>VLOOKUP($F24,метеостанция!$A$4:$AF$7,26,0)</f>
        <v>0.6</v>
      </c>
      <c r="JD24" s="131">
        <f>VLOOKUP($F24,метеостанция!$A$4:$AF$7,27,0)</f>
        <v>-1.8</v>
      </c>
      <c r="JE24" s="131">
        <f>VLOOKUP($F24,метеостанция!$A$4:$AF$7,28,0)</f>
        <v>-0.5</v>
      </c>
      <c r="JF24" s="131">
        <f>VLOOKUP($F24,метеостанция!$A$4:$AF$7,29,0)</f>
        <v>5.4</v>
      </c>
      <c r="JG24" s="131">
        <f>VLOOKUP($F24,метеостанция!$A$4:$AF$7,30,0)</f>
        <v>8.4</v>
      </c>
      <c r="JH24" s="131">
        <f>VLOOKUP($F24,метеостанция!$A$4:$AF$7,31,0)</f>
        <v>5.0999999999999996</v>
      </c>
      <c r="JI24" s="131">
        <f>VLOOKUP($F24,метеостанция!$A$4:$AF$7,32,0)</f>
        <v>0</v>
      </c>
      <c r="JJ24" s="202" t="e">
        <f>VLOOKUP(D24,'Qп, Гкал'!$D$6:$O$60,2,FALSE)</f>
        <v>#N/A</v>
      </c>
      <c r="JK24" s="202" t="e">
        <f>VLOOKUP(D24,'Qп, Гкал'!$D$6:AI$64,3,FALSE)</f>
        <v>#N/A</v>
      </c>
      <c r="JL24" s="202" t="e">
        <f>VLOOKUP(D24,'Qп, Гкал'!$D$6:$AI$64,4,FALSE)</f>
        <v>#N/A</v>
      </c>
      <c r="JM24" s="202" t="e">
        <f>VLOOKUP(D24,'Qп, Гкал'!$D$6:$O$60,5,FALSE)</f>
        <v>#N/A</v>
      </c>
      <c r="JN24" s="202" t="e">
        <f>VLOOKUP(D24,'Qп, Гкал'!$D$6:$O$60,6,FALSE)</f>
        <v>#N/A</v>
      </c>
      <c r="JO24" s="202" t="e">
        <f>VLOOKUP(D24,'Qп, Гкал'!$D$6:$O$60,7,FALSE)</f>
        <v>#N/A</v>
      </c>
      <c r="JP24" s="202" t="e">
        <f>VLOOKUP(D24,'Qп, Гкал'!$D$6:$O$60,8,FALSE)</f>
        <v>#N/A</v>
      </c>
      <c r="JQ24" s="202" t="e">
        <f>VLOOKUP(D24,'Qп, Гкал'!$D$6:$O$60,9,FALSE)</f>
        <v>#N/A</v>
      </c>
      <c r="JR24" s="202" t="e">
        <f>VLOOKUP(D24,'Qп, Гкал'!$D$6:$O$60,10,FALSE)</f>
        <v>#N/A</v>
      </c>
      <c r="JS24" s="202" t="e">
        <f>VLOOKUP(D24,'Qп, Гкал'!$D$6:$O$60,11,FALSE)</f>
        <v>#N/A</v>
      </c>
      <c r="JT24" s="202" t="e">
        <f>VLOOKUP(D24,'Qп, Гкал'!$D$6:$O$60,12,FALSE)</f>
        <v>#N/A</v>
      </c>
      <c r="JU24" s="202" t="e">
        <f>VLOOKUP(D24,'Qп, Гкал'!$D$6:$P$60,13,FALSE)</f>
        <v>#N/A</v>
      </c>
      <c r="JV24" s="202" t="e">
        <f>VLOOKUP(D24,'Qп, Гкал'!$D$6:$Q$63,14,FALSE)</f>
        <v>#N/A</v>
      </c>
      <c r="JW24" s="203" t="e">
        <f>VLOOKUP(D24,'Qп, Гкал'!$D$6:$AI$65,15,FALSE)</f>
        <v>#N/A</v>
      </c>
      <c r="JX24" s="203" t="e">
        <f>VLOOKUP(D24,'Qп, Гкал'!$D$6:$AI$65,16,FALSE)</f>
        <v>#N/A</v>
      </c>
      <c r="JY24" s="204" t="e">
        <f>VLOOKUP(D24,'Qп, Гкал'!$D$6:$AI$65,17,FALSE)</f>
        <v>#N/A</v>
      </c>
      <c r="JZ24" s="203" t="e">
        <f>VLOOKUP(D24,'Qп, Гкал'!$D$6:$AI$65,18,FALSE)</f>
        <v>#N/A</v>
      </c>
      <c r="KA24" s="203" t="e">
        <f>VLOOKUP(D24,'Qп, Гкал'!$D$6:$AI$65,19,FALSE)</f>
        <v>#N/A</v>
      </c>
      <c r="KB24" s="203" t="e">
        <f>VLOOKUP(D24,'Qп, Гкал'!$D$6:$AI$65,20,FALSE)</f>
        <v>#N/A</v>
      </c>
      <c r="KC24" s="203" t="e">
        <f>VLOOKUP(D24,'Qп, Гкал'!$D$6:$AI$65,21,FALSE)</f>
        <v>#N/A</v>
      </c>
      <c r="KD24" s="203" t="e">
        <f>VLOOKUP(D24,'Qп, Гкал'!$D$6:$AI$65,22,FALSE)</f>
        <v>#N/A</v>
      </c>
      <c r="KE24" s="203" t="e">
        <f>VLOOKUP(D24,'Qп, Гкал'!$D$6:$AI$65,23,FALSE)</f>
        <v>#N/A</v>
      </c>
      <c r="KF24" s="203" t="e">
        <f>VLOOKUP(D24,'Qп, Гкал'!$D$6:$AI$65,24,FALSE)</f>
        <v>#N/A</v>
      </c>
      <c r="KG24" s="203" t="e">
        <f>VLOOKUP(D24,'Qп, Гкал'!$D$6:$AI$65,25,FALSE)</f>
        <v>#N/A</v>
      </c>
      <c r="KH24" s="203" t="e">
        <f>VLOOKUP(D24,'Qп, Гкал'!$D$6:$AI$65,26,FALSE)</f>
        <v>#N/A</v>
      </c>
      <c r="KI24" s="203" t="e">
        <f>VLOOKUP(D24,'Qп, Гкал'!$D$6:$AI$65,27,FALSE)</f>
        <v>#N/A</v>
      </c>
      <c r="KJ24" s="203" t="e">
        <f>VLOOKUP(D24,'Qп, Гкал'!$D$6:$AI$65,28,FALSE)</f>
        <v>#N/A</v>
      </c>
      <c r="KK24" s="203" t="e">
        <f>VLOOKUP(D24,'Qп, Гкал'!$D$6:$AI$65,29,FALSE)</f>
        <v>#N/A</v>
      </c>
      <c r="KL24" s="203" t="e">
        <f>VLOOKUP(D24,'Qп, Гкал'!$D$6:$AI$65,30,FALSE)</f>
        <v>#N/A</v>
      </c>
      <c r="KM24" s="203" t="e">
        <f>VLOOKUP(D24,'Qп, Гкал'!$D$6:$AI$65,31,FALSE)</f>
        <v>#N/A</v>
      </c>
      <c r="KN24" s="203" t="e">
        <f>VLOOKUP(D24,'Qп, Гкал'!$D$6:$AI$65,32,FALSE)</f>
        <v>#N/A</v>
      </c>
      <c r="KO24" s="110" t="e">
        <f>IF(JJ24="","Нет показаний",IF(JJ24&lt;=0,"Ошибка ПУ",(GZ24-JJ24*(($I24-метеостанция!B$14)/($I24-IE24)))))</f>
        <v>#N/A</v>
      </c>
      <c r="KP24" s="110" t="e">
        <f>IF(JK24="","Нет показаний",IF(JK24&lt;=0,"Ошибка ПУ",(HA24-JK24*(($I24-метеостанция!C$14)/($I24-IF24)))))</f>
        <v>#N/A</v>
      </c>
      <c r="KQ24" s="110" t="e">
        <f>IF(JL24="","Нет показаний",IF(JL24&lt;=0,"Ошибка ПУ",(HB24-JL24*(($I24-метеостанция!D$14)/($I24-IG24)))))</f>
        <v>#N/A</v>
      </c>
      <c r="KR24" s="110" t="e">
        <f>IF(JM24="","Нет показаний",IF(JM24&lt;=0,"Ошибка ПУ",(HC24-JM24*(($I24-метеостанция!E$14)/($I24-IH24)))))</f>
        <v>#N/A</v>
      </c>
      <c r="KS24" s="110" t="e">
        <f>IF(JN24="","Нет показаний",IF(JN24&lt;=0,"Ошибка ПУ",(HD24-JN24*(($I24-метеостанция!F$14)/($I24-II24)))))</f>
        <v>#N/A</v>
      </c>
      <c r="KT24" s="110" t="e">
        <f>IF(JO24="","Нет показаний",IF(JO24&lt;=0,"Ошибка ПУ",(HE24-JO24*(($I24-метеостанция!G$14)/($I24-IJ24)))))</f>
        <v>#N/A</v>
      </c>
      <c r="KU24" s="110" t="e">
        <f>IF(JP24="","Нет показаний",IF(JP24&lt;=0,"Ошибка ПУ",(HF24-JP24*(($I24-метеостанция!H$14)/($I24-IK24)))))</f>
        <v>#N/A</v>
      </c>
      <c r="KV24" s="110" t="e">
        <f>IF(JQ24="","Нет показаний",IF(JQ24&lt;=0,"Ошибка ПУ",(HG24-JQ24*(($I24-метеостанция!I$14)/($I24-IL24)))))</f>
        <v>#N/A</v>
      </c>
      <c r="KW24" s="110" t="e">
        <f>IF(JR24="","Нет показаний",IF(JR24&lt;=0,"Ошибка ПУ",(HH24-JR24*(($I24-метеостанция!J$14)/($I24-IM24)))))</f>
        <v>#N/A</v>
      </c>
      <c r="KX24" s="110" t="e">
        <f>IF(JS24="","Нет показаний",IF(JS24&lt;=0,"Ошибка ПУ",(HI24-JS24*(($I24-метеостанция!K$14)/($I24-IN24)))))</f>
        <v>#N/A</v>
      </c>
      <c r="KY24" s="110" t="e">
        <f>IF(JT24="","Нет показаний",IF(JT24&lt;=0,"Ошибка ПУ",(HJ24-JT24*(($I24-метеостанция!L$14)/($I24-IO24)))))</f>
        <v>#N/A</v>
      </c>
      <c r="KZ24" s="110" t="e">
        <f>IF(JU24="","Нет показаний",IF(JU24&lt;=0,"Ошибка ПУ",(HK24-JU24*(($I24-метеостанция!M$14)/($I24-IP24)))))</f>
        <v>#N/A</v>
      </c>
      <c r="LA24" s="110" t="e">
        <f>IF(JV24="","Нет показаний",IF(JV24&lt;=0,"Ошибка ПУ",(HL24-JV24*(($I24-метеостанция!N$14)/($I24-IQ24)))))</f>
        <v>#N/A</v>
      </c>
      <c r="LB24" s="110" t="e">
        <f>IF(JW24="","Нет показаний",IF(JW24&lt;=0,"Ошибка ПУ",(HM24-JW24*(($I24-метеостанция!O$14)/($I24-IR24)))))</f>
        <v>#N/A</v>
      </c>
      <c r="LC24" s="110" t="e">
        <f>IF(JX24="","Нет показаний",IF(JX24&lt;=0,"Ошибка ПУ",(HN24-JX24*(($I24-метеостанция!P$14)/($I24-IS24)))))</f>
        <v>#N/A</v>
      </c>
      <c r="LD24" s="110" t="e">
        <f>IF(JY24="","Нет показаний",IF(JY24&lt;=0,"Ошибка ПУ",(HO24-JY24*(($I24-метеостанция!Q$14)/($I24-IT24)))))</f>
        <v>#N/A</v>
      </c>
      <c r="LE24" s="110" t="e">
        <f>IF(JZ24="","Нет показаний",IF(JZ24&lt;=0,"Ошибка ПУ",(HP24-JZ24*(($I24-метеостанция!R$14)/($I24-IU24)))))</f>
        <v>#N/A</v>
      </c>
      <c r="LF24" s="110" t="e">
        <f>IF(KA24="","Нет показаний",IF(KA24&lt;=0,"Ошибка ПУ",(HQ24-KA24*(($I24-метеостанция!S$14)/($I24-IV24)))))</f>
        <v>#N/A</v>
      </c>
      <c r="LG24" s="110" t="e">
        <f>IF(KB24="","Нет показаний",IF(KB24&lt;=0,"Ошибка ПУ",(HR24-KB24*(($I24-метеостанция!T$14)/($I24-IW24)))))</f>
        <v>#N/A</v>
      </c>
      <c r="LH24" s="110" t="e">
        <f>IF(KC24="","Нет показаний",IF(KC24&lt;=0,"Ошибка ПУ",(HS24-KC24*(($I24-метеостанция!U$14)/($I24-IX24)))))</f>
        <v>#N/A</v>
      </c>
      <c r="LI24" s="110" t="e">
        <f>IF(KD24="","Нет показаний",IF(KD24&lt;=0,"Ошибка ПУ",(HT24-KD24*(($I24-метеостанция!V$14)/($I24-IY24)))))</f>
        <v>#N/A</v>
      </c>
      <c r="LJ24" s="110" t="e">
        <f>IF(KE24="","Нет показаний",IF(KE24&lt;=0,"Ошибка ПУ",(HU24-KE24*(($I24-метеостанция!W$14)/($I24-IZ24)))))</f>
        <v>#N/A</v>
      </c>
      <c r="LK24" s="110" t="e">
        <f>IF(KF24="","Нет показаний",IF(KF24&lt;=0,"Ошибка ПУ",(HV24-KF24*(($I24-метеостанция!X$14)/($I24-JA24)))))</f>
        <v>#N/A</v>
      </c>
      <c r="LL24" s="110" t="e">
        <f>IF(KG24="","Нет показаний",IF(KG24&lt;=0,"Ошибка ПУ",(HW24-KG24*(($I24-метеостанция!Y$14)/($I24-JB24)))))</f>
        <v>#N/A</v>
      </c>
      <c r="LM24" s="110" t="e">
        <f>IF(KH24="","Нет показаний",IF(KH24&lt;=0,"Ошибка ПУ",(HX24-KH24*(($I24-метеостанция!Z$14)/($I24-JC24)))))</f>
        <v>#N/A</v>
      </c>
      <c r="LN24" s="110" t="e">
        <f>IF(KI24="","Нет показаний",IF(KI24&lt;=0,"Ошибка ПУ",(HY24-KI24*(($I24-метеостанция!AA$14)/($I24-JD24)))))</f>
        <v>#N/A</v>
      </c>
      <c r="LO24" s="110" t="e">
        <f>IF(KJ24="","Нет показаний",IF(KJ24&lt;=0,"Ошибка ПУ",(HZ24-KJ24*(($I24-метеостанция!AB$14)/($I24-JE24)))))</f>
        <v>#N/A</v>
      </c>
      <c r="LP24" s="110" t="e">
        <f>IF(KK24="","Нет показаний",IF(KK24&lt;=0,"Ошибка ПУ",(IA24-KK24*(($I24-метеостанция!AC$14)/($I24-JF24)))))</f>
        <v>#N/A</v>
      </c>
      <c r="LQ24" s="110" t="e">
        <f>IF(KL24="","Нет показаний",IF(KL24&lt;=0,"Ошибка ПУ",(IB24-KL24*(($I24-метеостанция!AD$14)/($I24-JG24)))))</f>
        <v>#N/A</v>
      </c>
      <c r="LR24" s="110" t="e">
        <f>IF(KM24="","Нет показаний",IF(KM24&lt;=0,"Ошибка ПУ",(IC24-KM24*(($I24-метеостанция!AE$14)/($I24-JH24)))))</f>
        <v>#N/A</v>
      </c>
      <c r="LS24" s="110" t="e">
        <f>IF(KN24="","Нет показаний",IF(KN24&lt;=0,"Ошибка ПУ",(ID24-KN24*(($I24-метеостанция!AF$14)/($I24-JI24)))))</f>
        <v>#N/A</v>
      </c>
      <c r="LT24" s="54" t="e">
        <f t="shared" si="711"/>
        <v>#N/A</v>
      </c>
      <c r="LU24" s="54" t="e">
        <f t="shared" si="712"/>
        <v>#N/A</v>
      </c>
      <c r="LV24" s="54" t="e">
        <f t="shared" si="713"/>
        <v>#N/A</v>
      </c>
      <c r="LW24" s="54" t="e">
        <f t="shared" si="714"/>
        <v>#N/A</v>
      </c>
      <c r="LX24" s="54" t="e">
        <f t="shared" si="715"/>
        <v>#N/A</v>
      </c>
      <c r="LY24" s="54" t="e">
        <f t="shared" si="716"/>
        <v>#N/A</v>
      </c>
      <c r="LZ24" s="54" t="e">
        <f t="shared" si="717"/>
        <v>#N/A</v>
      </c>
      <c r="MA24" s="54" t="e">
        <f t="shared" si="718"/>
        <v>#N/A</v>
      </c>
      <c r="MB24" s="54" t="e">
        <f t="shared" si="719"/>
        <v>#N/A</v>
      </c>
      <c r="MC24" s="54" t="e">
        <f t="shared" si="720"/>
        <v>#N/A</v>
      </c>
      <c r="MD24" s="54" t="e">
        <f t="shared" si="721"/>
        <v>#N/A</v>
      </c>
      <c r="ME24" s="54" t="e">
        <f t="shared" si="722"/>
        <v>#N/A</v>
      </c>
      <c r="MF24" s="54" t="e">
        <f t="shared" si="723"/>
        <v>#N/A</v>
      </c>
      <c r="MG24" s="54" t="e">
        <f t="shared" si="724"/>
        <v>#N/A</v>
      </c>
      <c r="MH24" s="54" t="e">
        <f t="shared" si="725"/>
        <v>#N/A</v>
      </c>
      <c r="MI24" s="54" t="e">
        <f t="shared" si="726"/>
        <v>#N/A</v>
      </c>
      <c r="MJ24" s="54" t="e">
        <f t="shared" si="727"/>
        <v>#N/A</v>
      </c>
      <c r="MK24" s="54" t="e">
        <f t="shared" si="728"/>
        <v>#N/A</v>
      </c>
      <c r="ML24" s="54" t="e">
        <f t="shared" si="729"/>
        <v>#N/A</v>
      </c>
      <c r="MM24" s="54" t="e">
        <f t="shared" si="730"/>
        <v>#N/A</v>
      </c>
      <c r="MN24" s="54" t="e">
        <f t="shared" si="731"/>
        <v>#N/A</v>
      </c>
      <c r="MO24" s="54" t="e">
        <f t="shared" si="732"/>
        <v>#N/A</v>
      </c>
      <c r="MP24" s="54" t="e">
        <f t="shared" si="733"/>
        <v>#N/A</v>
      </c>
      <c r="MQ24" s="54" t="e">
        <f t="shared" si="734"/>
        <v>#N/A</v>
      </c>
      <c r="MR24" s="54" t="e">
        <f t="shared" si="735"/>
        <v>#N/A</v>
      </c>
      <c r="MS24" s="54" t="e">
        <f t="shared" si="736"/>
        <v>#N/A</v>
      </c>
      <c r="MT24" s="54" t="e">
        <f t="shared" si="737"/>
        <v>#N/A</v>
      </c>
      <c r="MU24" s="54" t="e">
        <f t="shared" si="738"/>
        <v>#N/A</v>
      </c>
      <c r="MV24" s="54" t="e">
        <f t="shared" si="739"/>
        <v>#N/A</v>
      </c>
      <c r="MW24" s="54" t="e">
        <f t="shared" si="740"/>
        <v>#N/A</v>
      </c>
      <c r="MX24" s="54" t="e">
        <f t="shared" si="741"/>
        <v>#N/A</v>
      </c>
      <c r="MY24" s="53" t="e">
        <f t="shared" si="742"/>
        <v>#N/A</v>
      </c>
      <c r="MZ24" s="53" t="e">
        <f t="shared" si="743"/>
        <v>#N/A</v>
      </c>
      <c r="NA24" s="53" t="e">
        <f t="shared" si="744"/>
        <v>#N/A</v>
      </c>
      <c r="NB24" s="53" t="e">
        <f t="shared" si="745"/>
        <v>#N/A</v>
      </c>
      <c r="NC24" s="53" t="e">
        <f t="shared" si="746"/>
        <v>#N/A</v>
      </c>
      <c r="ND24" s="53" t="e">
        <f t="shared" si="747"/>
        <v>#N/A</v>
      </c>
      <c r="NE24" s="53" t="e">
        <f t="shared" si="748"/>
        <v>#N/A</v>
      </c>
      <c r="NF24" s="53" t="e">
        <f t="shared" si="749"/>
        <v>#N/A</v>
      </c>
      <c r="NG24" s="53" t="e">
        <f t="shared" si="750"/>
        <v>#N/A</v>
      </c>
      <c r="NH24" s="53" t="e">
        <f t="shared" si="751"/>
        <v>#N/A</v>
      </c>
      <c r="NI24" s="53" t="e">
        <f t="shared" si="752"/>
        <v>#N/A</v>
      </c>
      <c r="NJ24" s="53" t="e">
        <f t="shared" si="753"/>
        <v>#N/A</v>
      </c>
      <c r="NK24" s="53" t="e">
        <f t="shared" si="754"/>
        <v>#N/A</v>
      </c>
      <c r="NL24" s="53" t="e">
        <f t="shared" si="755"/>
        <v>#N/A</v>
      </c>
      <c r="NM24" s="53" t="e">
        <f t="shared" si="756"/>
        <v>#N/A</v>
      </c>
      <c r="NN24" s="53" t="e">
        <f t="shared" si="757"/>
        <v>#N/A</v>
      </c>
      <c r="NO24" s="53" t="e">
        <f t="shared" si="758"/>
        <v>#N/A</v>
      </c>
      <c r="NP24" s="53" t="e">
        <f t="shared" si="759"/>
        <v>#N/A</v>
      </c>
      <c r="NQ24" s="53" t="e">
        <f t="shared" si="760"/>
        <v>#N/A</v>
      </c>
      <c r="NR24" s="53" t="e">
        <f t="shared" si="761"/>
        <v>#N/A</v>
      </c>
      <c r="NS24" s="53" t="e">
        <f t="shared" si="762"/>
        <v>#N/A</v>
      </c>
      <c r="NT24" s="53" t="e">
        <f t="shared" si="763"/>
        <v>#N/A</v>
      </c>
      <c r="NU24" s="53" t="e">
        <f t="shared" si="764"/>
        <v>#N/A</v>
      </c>
      <c r="NV24" s="53" t="e">
        <f t="shared" si="765"/>
        <v>#N/A</v>
      </c>
      <c r="NW24" s="53" t="e">
        <f t="shared" si="766"/>
        <v>#N/A</v>
      </c>
      <c r="NX24" s="53" t="e">
        <f t="shared" si="767"/>
        <v>#N/A</v>
      </c>
      <c r="NY24" s="53" t="e">
        <f t="shared" si="768"/>
        <v>#N/A</v>
      </c>
      <c r="NZ24" s="53" t="e">
        <f t="shared" si="769"/>
        <v>#N/A</v>
      </c>
      <c r="OA24" s="53" t="e">
        <f t="shared" si="770"/>
        <v>#N/A</v>
      </c>
      <c r="OB24" s="53" t="e">
        <f t="shared" si="771"/>
        <v>#N/A</v>
      </c>
      <c r="OC24" s="53" t="e">
        <f t="shared" si="772"/>
        <v>#N/A</v>
      </c>
      <c r="OD24" s="53" t="e">
        <f t="shared" si="773"/>
        <v>#N/A</v>
      </c>
      <c r="OE24" s="53" t="e">
        <f t="shared" si="774"/>
        <v>#N/A</v>
      </c>
      <c r="OF24" s="53" t="e">
        <f t="shared" si="775"/>
        <v>#N/A</v>
      </c>
      <c r="OG24" s="53" t="e">
        <f t="shared" si="776"/>
        <v>#N/A</v>
      </c>
      <c r="OH24" s="53" t="e">
        <f t="shared" si="777"/>
        <v>#N/A</v>
      </c>
      <c r="OI24" s="53" t="e">
        <f t="shared" si="778"/>
        <v>#N/A</v>
      </c>
      <c r="OJ24" s="53" t="e">
        <f t="shared" si="779"/>
        <v>#N/A</v>
      </c>
      <c r="OK24" s="53" t="e">
        <f t="shared" si="780"/>
        <v>#N/A</v>
      </c>
      <c r="OL24" s="53" t="e">
        <f t="shared" si="781"/>
        <v>#N/A</v>
      </c>
      <c r="OM24" s="53" t="e">
        <f t="shared" si="782"/>
        <v>#N/A</v>
      </c>
      <c r="ON24" s="53" t="e">
        <f t="shared" si="783"/>
        <v>#N/A</v>
      </c>
      <c r="OO24" s="53" t="e">
        <f t="shared" si="784"/>
        <v>#N/A</v>
      </c>
      <c r="OP24" s="53" t="e">
        <f t="shared" si="785"/>
        <v>#N/A</v>
      </c>
      <c r="OQ24" s="53" t="e">
        <f t="shared" si="786"/>
        <v>#N/A</v>
      </c>
      <c r="OR24" s="53" t="e">
        <f t="shared" si="787"/>
        <v>#N/A</v>
      </c>
      <c r="OS24" s="53" t="e">
        <f t="shared" si="788"/>
        <v>#N/A</v>
      </c>
      <c r="OT24" s="53" t="e">
        <f t="shared" si="789"/>
        <v>#N/A</v>
      </c>
      <c r="OU24" s="53" t="e">
        <f t="shared" si="790"/>
        <v>#N/A</v>
      </c>
      <c r="OV24" s="53" t="e">
        <f t="shared" si="791"/>
        <v>#N/A</v>
      </c>
      <c r="OW24" s="53" t="e">
        <f t="shared" si="792"/>
        <v>#N/A</v>
      </c>
      <c r="OX24" s="53" t="e">
        <f t="shared" si="793"/>
        <v>#N/A</v>
      </c>
      <c r="OY24" s="53" t="e">
        <f t="shared" si="794"/>
        <v>#N/A</v>
      </c>
      <c r="OZ24" s="53" t="e">
        <f t="shared" si="795"/>
        <v>#N/A</v>
      </c>
      <c r="PA24" s="53" t="e">
        <f t="shared" si="796"/>
        <v>#N/A</v>
      </c>
      <c r="PB24" s="53" t="e">
        <f t="shared" si="797"/>
        <v>#N/A</v>
      </c>
      <c r="PC24" s="53" t="e">
        <f t="shared" si="798"/>
        <v>#N/A</v>
      </c>
      <c r="PD24" s="53" t="e">
        <f t="shared" si="799"/>
        <v>#N/A</v>
      </c>
      <c r="PE24" s="53" t="e">
        <f t="shared" si="800"/>
        <v>#N/A</v>
      </c>
      <c r="PF24" s="53" t="e">
        <f t="shared" si="801"/>
        <v>#N/A</v>
      </c>
      <c r="PG24" s="53" t="e">
        <f t="shared" si="802"/>
        <v>#N/A</v>
      </c>
      <c r="PH24" s="53" t="e">
        <f t="shared" si="803"/>
        <v>#N/A</v>
      </c>
      <c r="PI24" s="111" t="e">
        <f t="shared" si="1133"/>
        <v>#N/A</v>
      </c>
      <c r="PJ24" s="111" t="e">
        <f t="shared" si="1134"/>
        <v>#N/A</v>
      </c>
      <c r="PK24" s="111" t="e">
        <f t="shared" si="1135"/>
        <v>#N/A</v>
      </c>
      <c r="PL24" s="111" t="e">
        <f t="shared" si="1136"/>
        <v>#N/A</v>
      </c>
      <c r="PM24" s="111" t="e">
        <f t="shared" si="1137"/>
        <v>#N/A</v>
      </c>
      <c r="PN24" s="111" t="e">
        <f t="shared" si="1138"/>
        <v>#N/A</v>
      </c>
      <c r="PO24" s="111" t="e">
        <f t="shared" si="1139"/>
        <v>#N/A</v>
      </c>
      <c r="PP24" s="111" t="e">
        <f t="shared" si="1140"/>
        <v>#N/A</v>
      </c>
      <c r="PQ24" s="111" t="e">
        <f t="shared" si="1141"/>
        <v>#N/A</v>
      </c>
      <c r="PR24" s="111" t="e">
        <f t="shared" si="1142"/>
        <v>#N/A</v>
      </c>
      <c r="PS24" s="111" t="e">
        <f t="shared" si="1143"/>
        <v>#N/A</v>
      </c>
      <c r="PT24" s="111" t="e">
        <f t="shared" si="1144"/>
        <v>#N/A</v>
      </c>
      <c r="PU24" s="111" t="e">
        <f t="shared" si="1145"/>
        <v>#N/A</v>
      </c>
      <c r="PV24" s="111" t="e">
        <f t="shared" si="1146"/>
        <v>#N/A</v>
      </c>
      <c r="PW24" s="111" t="e">
        <f t="shared" si="1147"/>
        <v>#N/A</v>
      </c>
      <c r="PX24" s="111" t="e">
        <f t="shared" si="1148"/>
        <v>#N/A</v>
      </c>
      <c r="PY24" s="111" t="e">
        <f t="shared" si="1149"/>
        <v>#N/A</v>
      </c>
      <c r="PZ24" s="111" t="e">
        <f t="shared" si="1150"/>
        <v>#N/A</v>
      </c>
      <c r="QA24" s="111" t="e">
        <f t="shared" si="1151"/>
        <v>#N/A</v>
      </c>
      <c r="QB24" s="111" t="e">
        <f t="shared" si="1152"/>
        <v>#N/A</v>
      </c>
      <c r="QC24" s="111" t="e">
        <f t="shared" si="1153"/>
        <v>#N/A</v>
      </c>
      <c r="QD24" s="111" t="e">
        <f t="shared" si="1154"/>
        <v>#N/A</v>
      </c>
      <c r="QE24" s="111" t="e">
        <f t="shared" si="1155"/>
        <v>#N/A</v>
      </c>
      <c r="QF24" s="111" t="e">
        <f t="shared" si="1156"/>
        <v>#N/A</v>
      </c>
      <c r="QG24" s="111" t="e">
        <f t="shared" si="1157"/>
        <v>#N/A</v>
      </c>
      <c r="QH24" s="111" t="e">
        <f t="shared" si="1158"/>
        <v>#N/A</v>
      </c>
      <c r="QI24" s="111" t="e">
        <f t="shared" si="1159"/>
        <v>#N/A</v>
      </c>
      <c r="QJ24" s="111" t="e">
        <f t="shared" si="1160"/>
        <v>#N/A</v>
      </c>
      <c r="QK24" s="111" t="e">
        <f t="shared" si="1161"/>
        <v>#N/A</v>
      </c>
      <c r="QL24" s="111" t="e">
        <f t="shared" si="1162"/>
        <v>#N/A</v>
      </c>
      <c r="QM24" s="111" t="e">
        <f t="shared" si="1163"/>
        <v>#N/A</v>
      </c>
      <c r="QN24" s="54" t="e">
        <f t="shared" si="808"/>
        <v>#N/A</v>
      </c>
      <c r="QO24" s="53" t="e">
        <f t="shared" si="809"/>
        <v>#N/A</v>
      </c>
      <c r="QP24" s="53" t="e">
        <f t="shared" si="810"/>
        <v>#N/A</v>
      </c>
      <c r="QQ24" s="53" t="e">
        <f t="shared" si="811"/>
        <v>#N/A</v>
      </c>
      <c r="QR24" s="53" t="e">
        <f t="shared" si="812"/>
        <v>#N/A</v>
      </c>
      <c r="QS24" s="53" t="e">
        <f t="shared" si="813"/>
        <v>#N/A</v>
      </c>
      <c r="QT24" s="53" t="e">
        <f t="shared" si="814"/>
        <v>#N/A</v>
      </c>
      <c r="QU24" s="53" t="e">
        <f t="shared" si="815"/>
        <v>#N/A</v>
      </c>
      <c r="QV24" s="53" t="e">
        <f t="shared" si="816"/>
        <v>#N/A</v>
      </c>
      <c r="QW24" s="53" t="e">
        <f t="shared" si="817"/>
        <v>#N/A</v>
      </c>
      <c r="QX24" s="53" t="e">
        <f t="shared" si="818"/>
        <v>#N/A</v>
      </c>
      <c r="QY24" s="53" t="e">
        <f t="shared" si="819"/>
        <v>#N/A</v>
      </c>
      <c r="QZ24" s="53" t="e">
        <f t="shared" si="820"/>
        <v>#N/A</v>
      </c>
      <c r="RA24" s="53" t="e">
        <f t="shared" si="821"/>
        <v>#N/A</v>
      </c>
      <c r="RB24" s="53" t="e">
        <f t="shared" si="822"/>
        <v>#N/A</v>
      </c>
      <c r="RC24" s="53" t="e">
        <f t="shared" si="823"/>
        <v>#N/A</v>
      </c>
      <c r="RD24" s="53" t="e">
        <f t="shared" si="824"/>
        <v>#N/A</v>
      </c>
      <c r="RE24" s="53" t="e">
        <f t="shared" si="825"/>
        <v>#N/A</v>
      </c>
      <c r="RF24" s="53" t="e">
        <f t="shared" si="826"/>
        <v>#N/A</v>
      </c>
      <c r="RG24" s="53" t="e">
        <f t="shared" si="827"/>
        <v>#N/A</v>
      </c>
      <c r="RH24" s="53" t="e">
        <f t="shared" si="828"/>
        <v>#N/A</v>
      </c>
      <c r="RI24" s="53" t="e">
        <f t="shared" si="829"/>
        <v>#N/A</v>
      </c>
      <c r="RJ24" s="53" t="e">
        <f t="shared" si="830"/>
        <v>#N/A</v>
      </c>
      <c r="RK24" s="53" t="e">
        <f t="shared" si="831"/>
        <v>#N/A</v>
      </c>
      <c r="RL24" s="53" t="e">
        <f t="shared" si="832"/>
        <v>#N/A</v>
      </c>
      <c r="RM24" s="53" t="e">
        <f t="shared" si="833"/>
        <v>#N/A</v>
      </c>
      <c r="RN24" s="53" t="e">
        <f t="shared" si="834"/>
        <v>#N/A</v>
      </c>
      <c r="RO24" s="53" t="e">
        <f t="shared" si="835"/>
        <v>#N/A</v>
      </c>
      <c r="RP24" s="53" t="e">
        <f t="shared" si="836"/>
        <v>#N/A</v>
      </c>
      <c r="RQ24" s="53" t="e">
        <f t="shared" si="837"/>
        <v>#N/A</v>
      </c>
      <c r="RR24" s="53" t="e">
        <f t="shared" si="838"/>
        <v>#N/A</v>
      </c>
      <c r="RS24" s="111" t="e">
        <f t="shared" si="839"/>
        <v>#N/A</v>
      </c>
      <c r="RT24" s="111" t="e">
        <f t="shared" si="840"/>
        <v>#N/A</v>
      </c>
      <c r="RU24" s="111" t="e">
        <f t="shared" si="841"/>
        <v>#N/A</v>
      </c>
      <c r="RV24" s="111" t="e">
        <f t="shared" si="842"/>
        <v>#N/A</v>
      </c>
      <c r="RW24" s="111" t="e">
        <f t="shared" si="843"/>
        <v>#N/A</v>
      </c>
      <c r="RX24" s="111" t="e">
        <f t="shared" si="844"/>
        <v>#N/A</v>
      </c>
      <c r="RY24" s="111" t="e">
        <f t="shared" si="845"/>
        <v>#N/A</v>
      </c>
      <c r="RZ24" s="111" t="e">
        <f t="shared" si="846"/>
        <v>#N/A</v>
      </c>
      <c r="SA24" s="111" t="e">
        <f t="shared" si="847"/>
        <v>#N/A</v>
      </c>
      <c r="SB24" s="111" t="e">
        <f t="shared" si="848"/>
        <v>#N/A</v>
      </c>
      <c r="SC24" s="111" t="e">
        <f t="shared" si="849"/>
        <v>#N/A</v>
      </c>
      <c r="SD24" s="111" t="e">
        <f t="shared" si="850"/>
        <v>#N/A</v>
      </c>
      <c r="SE24" s="111" t="e">
        <f t="shared" si="851"/>
        <v>#N/A</v>
      </c>
      <c r="SF24" s="111" t="e">
        <f t="shared" si="852"/>
        <v>#N/A</v>
      </c>
      <c r="SG24" s="111" t="e">
        <f t="shared" si="853"/>
        <v>#N/A</v>
      </c>
      <c r="SH24" s="111" t="e">
        <f t="shared" si="854"/>
        <v>#N/A</v>
      </c>
      <c r="SI24" s="111" t="e">
        <f t="shared" si="855"/>
        <v>#N/A</v>
      </c>
      <c r="SJ24" s="111" t="e">
        <f t="shared" si="856"/>
        <v>#N/A</v>
      </c>
      <c r="SK24" s="111" t="e">
        <f t="shared" si="857"/>
        <v>#N/A</v>
      </c>
      <c r="SL24" s="111" t="e">
        <f t="shared" si="858"/>
        <v>#N/A</v>
      </c>
      <c r="SM24" s="111" t="e">
        <f t="shared" si="859"/>
        <v>#N/A</v>
      </c>
      <c r="SN24" s="111" t="e">
        <f t="shared" si="860"/>
        <v>#N/A</v>
      </c>
      <c r="SO24" s="111" t="e">
        <f t="shared" si="861"/>
        <v>#N/A</v>
      </c>
      <c r="SP24" s="111" t="e">
        <f t="shared" si="862"/>
        <v>#N/A</v>
      </c>
      <c r="SQ24" s="111" t="e">
        <f t="shared" si="863"/>
        <v>#N/A</v>
      </c>
      <c r="SR24" s="111" t="e">
        <f t="shared" si="864"/>
        <v>#N/A</v>
      </c>
      <c r="SS24" s="111" t="e">
        <f t="shared" si="865"/>
        <v>#N/A</v>
      </c>
      <c r="ST24" s="111" t="e">
        <f t="shared" si="866"/>
        <v>#N/A</v>
      </c>
      <c r="SU24" s="111" t="e">
        <f t="shared" si="867"/>
        <v>#N/A</v>
      </c>
      <c r="SV24" s="111" t="e">
        <f t="shared" si="868"/>
        <v>#N/A</v>
      </c>
      <c r="SW24" s="111" t="e">
        <f t="shared" si="869"/>
        <v>#N/A</v>
      </c>
      <c r="SX24" s="111" t="e">
        <f t="shared" si="870"/>
        <v>#N/A</v>
      </c>
      <c r="SY24" s="111" t="e">
        <f t="shared" si="871"/>
        <v>#N/A</v>
      </c>
      <c r="SZ24" s="111" t="e">
        <f t="shared" si="872"/>
        <v>#N/A</v>
      </c>
      <c r="TA24" s="111" t="e">
        <f t="shared" si="873"/>
        <v>#N/A</v>
      </c>
      <c r="TB24" s="111" t="e">
        <f t="shared" si="874"/>
        <v>#N/A</v>
      </c>
      <c r="TC24" s="111" t="e">
        <f t="shared" si="875"/>
        <v>#N/A</v>
      </c>
      <c r="TD24" s="111" t="e">
        <f t="shared" si="876"/>
        <v>#N/A</v>
      </c>
      <c r="TE24" s="111" t="e">
        <f t="shared" si="877"/>
        <v>#N/A</v>
      </c>
      <c r="TF24" s="111" t="e">
        <f t="shared" si="878"/>
        <v>#N/A</v>
      </c>
      <c r="TG24" s="111" t="e">
        <f t="shared" si="879"/>
        <v>#N/A</v>
      </c>
      <c r="TH24" s="111" t="e">
        <f t="shared" si="880"/>
        <v>#N/A</v>
      </c>
      <c r="TI24" s="111" t="e">
        <f t="shared" si="881"/>
        <v>#N/A</v>
      </c>
      <c r="TJ24" s="111" t="e">
        <f t="shared" si="882"/>
        <v>#N/A</v>
      </c>
      <c r="TK24" s="111" t="e">
        <f t="shared" si="883"/>
        <v>#N/A</v>
      </c>
      <c r="TL24" s="111" t="e">
        <f t="shared" si="884"/>
        <v>#N/A</v>
      </c>
      <c r="TM24" s="111" t="e">
        <f t="shared" si="885"/>
        <v>#N/A</v>
      </c>
      <c r="TN24" s="111" t="e">
        <f t="shared" si="886"/>
        <v>#N/A</v>
      </c>
      <c r="TO24" s="111" t="e">
        <f t="shared" si="887"/>
        <v>#N/A</v>
      </c>
      <c r="TP24" s="111" t="e">
        <f t="shared" si="888"/>
        <v>#N/A</v>
      </c>
      <c r="TQ24" s="111" t="e">
        <f t="shared" si="889"/>
        <v>#N/A</v>
      </c>
      <c r="TR24" s="111" t="e">
        <f t="shared" si="890"/>
        <v>#N/A</v>
      </c>
      <c r="TS24" s="111" t="e">
        <f t="shared" si="891"/>
        <v>#N/A</v>
      </c>
      <c r="TT24" s="111" t="e">
        <f t="shared" si="892"/>
        <v>#N/A</v>
      </c>
      <c r="TU24" s="111" t="e">
        <f t="shared" si="893"/>
        <v>#N/A</v>
      </c>
      <c r="TV24" s="111" t="e">
        <f t="shared" si="894"/>
        <v>#N/A</v>
      </c>
      <c r="TW24" s="111" t="e">
        <f t="shared" si="895"/>
        <v>#N/A</v>
      </c>
      <c r="TX24" s="111" t="e">
        <f t="shared" si="896"/>
        <v>#N/A</v>
      </c>
      <c r="TY24" s="111" t="e">
        <f t="shared" si="897"/>
        <v>#N/A</v>
      </c>
      <c r="TZ24" s="111" t="e">
        <f t="shared" si="898"/>
        <v>#N/A</v>
      </c>
      <c r="UA24" s="111" t="e">
        <f t="shared" si="899"/>
        <v>#N/A</v>
      </c>
      <c r="UB24" s="111" t="e">
        <f t="shared" si="900"/>
        <v>#N/A</v>
      </c>
      <c r="UC24" s="112">
        <f t="shared" si="901"/>
        <v>82.165452173913053</v>
      </c>
      <c r="UD24" s="112">
        <f t="shared" si="902"/>
        <v>167.67949637681158</v>
      </c>
      <c r="UE24" s="112">
        <f t="shared" si="903"/>
        <v>232.75213550724641</v>
      </c>
      <c r="UF24" s="112">
        <f t="shared" si="904"/>
        <v>301.77311449275356</v>
      </c>
      <c r="UG24" s="112">
        <f t="shared" si="905"/>
        <v>375.59207608695652</v>
      </c>
      <c r="UH24" s="112">
        <f t="shared" si="906"/>
        <v>451.56013405797097</v>
      </c>
      <c r="UI24" s="112">
        <f t="shared" si="907"/>
        <v>531.27661594202891</v>
      </c>
      <c r="UJ24" s="112">
        <f t="shared" si="908"/>
        <v>607.94437971014486</v>
      </c>
      <c r="UK24" s="112">
        <f t="shared" si="909"/>
        <v>684.86203840579719</v>
      </c>
      <c r="UL24" s="112">
        <f t="shared" si="910"/>
        <v>764.42858333333334</v>
      </c>
      <c r="UM24" s="112">
        <f t="shared" si="911"/>
        <v>838.44746086956513</v>
      </c>
      <c r="UN24" s="112">
        <f t="shared" si="912"/>
        <v>905.06944855072459</v>
      </c>
      <c r="UO24" s="112">
        <f t="shared" si="913"/>
        <v>982.73679202898529</v>
      </c>
      <c r="UP24" s="112">
        <f t="shared" si="914"/>
        <v>1041.0122891304345</v>
      </c>
      <c r="UQ24" s="112">
        <f t="shared" si="915"/>
        <v>1120.2789601449274</v>
      </c>
      <c r="UR24" s="112">
        <f t="shared" si="916"/>
        <v>1202.4444123188403</v>
      </c>
      <c r="US24" s="112">
        <f t="shared" si="917"/>
        <v>1290.7572797101448</v>
      </c>
      <c r="UT24" s="112">
        <f t="shared" si="918"/>
        <v>1376.6711557971012</v>
      </c>
      <c r="UU24" s="112">
        <f t="shared" si="919"/>
        <v>1456.6375326086954</v>
      </c>
      <c r="UV24" s="112">
        <f t="shared" si="920"/>
        <v>1536.0041615942027</v>
      </c>
      <c r="UW24" s="112">
        <f t="shared" si="921"/>
        <v>1621.4182478260868</v>
      </c>
      <c r="UX24" s="112">
        <f t="shared" si="922"/>
        <v>1712.0301485507248</v>
      </c>
      <c r="UY24" s="112">
        <f t="shared" si="923"/>
        <v>1807.2900949275363</v>
      </c>
      <c r="UZ24" s="112">
        <f t="shared" si="924"/>
        <v>1909.4471413043477</v>
      </c>
      <c r="VA24" s="112">
        <f t="shared" si="925"/>
        <v>2009.6050282608696</v>
      </c>
      <c r="VB24" s="112">
        <f t="shared" si="926"/>
        <v>2113.561318115942</v>
      </c>
      <c r="VC24" s="112">
        <f t="shared" si="927"/>
        <v>2222.1656536231885</v>
      </c>
      <c r="VD24" s="112">
        <f t="shared" si="928"/>
        <v>2336.5675514492755</v>
      </c>
      <c r="VE24" s="112">
        <f t="shared" si="929"/>
        <v>2441.1235891304345</v>
      </c>
      <c r="VF24" s="112">
        <f t="shared" si="930"/>
        <v>2535.8837456521742</v>
      </c>
      <c r="VG24" s="112">
        <f t="shared" si="931"/>
        <v>2535.8837456521742</v>
      </c>
      <c r="VH24" s="111" t="e">
        <f t="shared" si="932"/>
        <v>#N/A</v>
      </c>
      <c r="VI24" s="111" t="e">
        <f t="shared" si="933"/>
        <v>#N/A</v>
      </c>
      <c r="VJ24" s="111" t="e">
        <f t="shared" si="934"/>
        <v>#N/A</v>
      </c>
      <c r="VK24" s="111" t="e">
        <f t="shared" si="935"/>
        <v>#N/A</v>
      </c>
      <c r="VL24" s="111" t="e">
        <f t="shared" si="936"/>
        <v>#N/A</v>
      </c>
      <c r="VM24" s="111" t="e">
        <f t="shared" si="937"/>
        <v>#N/A</v>
      </c>
      <c r="VN24" s="111" t="e">
        <f t="shared" si="938"/>
        <v>#N/A</v>
      </c>
      <c r="VO24" s="111" t="e">
        <f t="shared" si="939"/>
        <v>#N/A</v>
      </c>
      <c r="VP24" s="111" t="e">
        <f t="shared" si="940"/>
        <v>#N/A</v>
      </c>
      <c r="VQ24" s="111" t="e">
        <f t="shared" si="941"/>
        <v>#N/A</v>
      </c>
      <c r="VR24" s="111" t="e">
        <f t="shared" si="942"/>
        <v>#N/A</v>
      </c>
      <c r="VS24" s="111" t="e">
        <f t="shared" si="943"/>
        <v>#N/A</v>
      </c>
      <c r="VT24" s="111" t="e">
        <f t="shared" si="944"/>
        <v>#N/A</v>
      </c>
      <c r="VU24" s="111" t="e">
        <f t="shared" si="945"/>
        <v>#N/A</v>
      </c>
      <c r="VV24" s="111" t="e">
        <f t="shared" si="946"/>
        <v>#N/A</v>
      </c>
      <c r="VW24" s="111" t="e">
        <f t="shared" si="947"/>
        <v>#N/A</v>
      </c>
      <c r="VX24" s="111" t="e">
        <f t="shared" si="948"/>
        <v>#N/A</v>
      </c>
      <c r="VY24" s="111" t="e">
        <f t="shared" si="949"/>
        <v>#N/A</v>
      </c>
      <c r="VZ24" s="111" t="e">
        <f t="shared" si="950"/>
        <v>#N/A</v>
      </c>
      <c r="WA24" s="111" t="e">
        <f t="shared" si="951"/>
        <v>#N/A</v>
      </c>
      <c r="WB24" s="111" t="e">
        <f t="shared" si="952"/>
        <v>#N/A</v>
      </c>
      <c r="WC24" s="111" t="e">
        <f t="shared" si="953"/>
        <v>#N/A</v>
      </c>
      <c r="WD24" s="111" t="e">
        <f t="shared" si="954"/>
        <v>#N/A</v>
      </c>
      <c r="WE24" s="111" t="e">
        <f t="shared" si="955"/>
        <v>#N/A</v>
      </c>
      <c r="WF24" s="111" t="e">
        <f t="shared" si="956"/>
        <v>#N/A</v>
      </c>
      <c r="WG24" s="111" t="e">
        <f t="shared" si="957"/>
        <v>#N/A</v>
      </c>
      <c r="WH24" s="111" t="e">
        <f t="shared" si="958"/>
        <v>#N/A</v>
      </c>
      <c r="WI24" s="111" t="e">
        <f t="shared" si="959"/>
        <v>#N/A</v>
      </c>
      <c r="WJ24" s="111" t="e">
        <f t="shared" si="960"/>
        <v>#N/A</v>
      </c>
      <c r="WK24" s="111" t="e">
        <f t="shared" si="961"/>
        <v>#N/A</v>
      </c>
      <c r="WL24" s="111" t="e">
        <f t="shared" si="962"/>
        <v>#N/A</v>
      </c>
      <c r="WM24" s="111" t="e">
        <f t="shared" si="963"/>
        <v>#N/A</v>
      </c>
      <c r="WN24" s="111" t="e">
        <f t="shared" si="964"/>
        <v>#N/A</v>
      </c>
      <c r="WO24" s="111" t="e">
        <f t="shared" si="965"/>
        <v>#N/A</v>
      </c>
      <c r="WP24" s="111" t="e">
        <f t="shared" si="966"/>
        <v>#N/A</v>
      </c>
      <c r="WQ24" s="111" t="e">
        <f t="shared" si="967"/>
        <v>#N/A</v>
      </c>
      <c r="WR24" s="111" t="e">
        <f t="shared" si="968"/>
        <v>#N/A</v>
      </c>
      <c r="WS24" s="111" t="e">
        <f t="shared" si="969"/>
        <v>#N/A</v>
      </c>
      <c r="WT24" s="111" t="e">
        <f t="shared" si="970"/>
        <v>#N/A</v>
      </c>
      <c r="WU24" s="111" t="e">
        <f t="shared" si="971"/>
        <v>#N/A</v>
      </c>
      <c r="WV24" s="111" t="e">
        <f t="shared" si="972"/>
        <v>#N/A</v>
      </c>
      <c r="WW24" s="111" t="e">
        <f t="shared" si="973"/>
        <v>#N/A</v>
      </c>
      <c r="WX24" s="111" t="e">
        <f t="shared" si="974"/>
        <v>#N/A</v>
      </c>
      <c r="WY24" s="111" t="e">
        <f t="shared" si="975"/>
        <v>#N/A</v>
      </c>
      <c r="WZ24" s="111" t="e">
        <f t="shared" si="976"/>
        <v>#N/A</v>
      </c>
      <c r="XA24" s="111" t="e">
        <f t="shared" si="977"/>
        <v>#N/A</v>
      </c>
      <c r="XB24" s="111" t="e">
        <f t="shared" si="978"/>
        <v>#N/A</v>
      </c>
      <c r="XC24" s="111" t="e">
        <f t="shared" si="979"/>
        <v>#N/A</v>
      </c>
      <c r="XD24" s="111" t="e">
        <f t="shared" si="980"/>
        <v>#N/A</v>
      </c>
      <c r="XE24" s="111" t="e">
        <f t="shared" si="981"/>
        <v>#N/A</v>
      </c>
      <c r="XF24" s="111" t="e">
        <f t="shared" si="982"/>
        <v>#N/A</v>
      </c>
      <c r="XG24" s="111" t="e">
        <f t="shared" si="983"/>
        <v>#N/A</v>
      </c>
      <c r="XH24" s="111" t="e">
        <f t="shared" si="984"/>
        <v>#N/A</v>
      </c>
      <c r="XI24" s="111" t="e">
        <f t="shared" si="985"/>
        <v>#N/A</v>
      </c>
      <c r="XJ24" s="111" t="e">
        <f t="shared" si="986"/>
        <v>#N/A</v>
      </c>
      <c r="XK24" s="111" t="e">
        <f t="shared" si="987"/>
        <v>#N/A</v>
      </c>
      <c r="XL24" s="111" t="e">
        <f t="shared" si="988"/>
        <v>#N/A</v>
      </c>
      <c r="XM24" s="111" t="e">
        <f t="shared" si="989"/>
        <v>#N/A</v>
      </c>
      <c r="XN24" s="111" t="e">
        <f t="shared" si="990"/>
        <v>#N/A</v>
      </c>
      <c r="XO24" s="111" t="e">
        <f t="shared" si="991"/>
        <v>#N/A</v>
      </c>
      <c r="XP24" s="111" t="e">
        <f t="shared" si="992"/>
        <v>#N/A</v>
      </c>
      <c r="XQ24" s="111" t="e">
        <f t="shared" si="993"/>
        <v>#N/A</v>
      </c>
      <c r="XR24" s="111" t="e">
        <f t="shared" si="994"/>
        <v>#N/A</v>
      </c>
      <c r="XS24" s="111" t="e">
        <f t="shared" si="995"/>
        <v>#N/A</v>
      </c>
      <c r="XT24" s="111" t="e">
        <f t="shared" si="996"/>
        <v>#N/A</v>
      </c>
      <c r="XU24" s="111" t="e">
        <f t="shared" si="997"/>
        <v>#N/A</v>
      </c>
      <c r="XV24" s="111" t="e">
        <f t="shared" si="998"/>
        <v>#N/A</v>
      </c>
      <c r="XW24" s="111" t="e">
        <f t="shared" si="999"/>
        <v>#N/A</v>
      </c>
      <c r="XX24" s="111" t="e">
        <f t="shared" si="1000"/>
        <v>#N/A</v>
      </c>
      <c r="XY24" s="111" t="e">
        <f t="shared" si="1001"/>
        <v>#N/A</v>
      </c>
      <c r="XZ24" s="111" t="e">
        <f t="shared" si="1002"/>
        <v>#N/A</v>
      </c>
      <c r="YA24" s="111" t="e">
        <f t="shared" si="1003"/>
        <v>#N/A</v>
      </c>
      <c r="YB24" s="111" t="e">
        <f t="shared" si="1004"/>
        <v>#N/A</v>
      </c>
      <c r="YC24" s="111" t="e">
        <f t="shared" si="1005"/>
        <v>#N/A</v>
      </c>
      <c r="YD24" s="111" t="e">
        <f t="shared" si="1006"/>
        <v>#N/A</v>
      </c>
      <c r="YE24" s="111" t="e">
        <f t="shared" si="1007"/>
        <v>#N/A</v>
      </c>
      <c r="YF24" s="111" t="e">
        <f t="shared" si="1008"/>
        <v>#N/A</v>
      </c>
      <c r="YG24" s="111" t="e">
        <f t="shared" si="1009"/>
        <v>#N/A</v>
      </c>
      <c r="YH24" s="111" t="e">
        <f t="shared" si="1010"/>
        <v>#N/A</v>
      </c>
      <c r="YI24" s="111" t="e">
        <f t="shared" si="1011"/>
        <v>#N/A</v>
      </c>
      <c r="YJ24" s="111" t="e">
        <f t="shared" si="1012"/>
        <v>#N/A</v>
      </c>
      <c r="YK24" s="111" t="e">
        <f t="shared" si="1013"/>
        <v>#N/A</v>
      </c>
      <c r="YL24" s="111" t="e">
        <f t="shared" si="1014"/>
        <v>#N/A</v>
      </c>
      <c r="YM24" s="111" t="e">
        <f t="shared" si="1015"/>
        <v>#N/A</v>
      </c>
      <c r="YN24" s="111" t="e">
        <f t="shared" si="1016"/>
        <v>#N/A</v>
      </c>
      <c r="YO24" s="111" t="e">
        <f t="shared" si="1017"/>
        <v>#N/A</v>
      </c>
      <c r="YP24" s="111" t="e">
        <f t="shared" si="1018"/>
        <v>#N/A</v>
      </c>
      <c r="YQ24" s="111" t="e">
        <f t="shared" si="1019"/>
        <v>#N/A</v>
      </c>
      <c r="YR24" s="111" t="e">
        <f t="shared" si="1020"/>
        <v>#N/A</v>
      </c>
      <c r="YS24" s="111" t="e">
        <f t="shared" si="1021"/>
        <v>#N/A</v>
      </c>
      <c r="YT24" s="111" t="e">
        <f t="shared" si="1022"/>
        <v>#N/A</v>
      </c>
      <c r="YU24" s="111" t="e">
        <f t="shared" si="1023"/>
        <v>#N/A</v>
      </c>
      <c r="YV24" s="111" t="e">
        <f t="shared" si="1024"/>
        <v>#N/A</v>
      </c>
      <c r="YW24" s="111" t="e">
        <f t="shared" si="1025"/>
        <v>#N/A</v>
      </c>
      <c r="YX24" s="111" t="e">
        <f t="shared" si="1026"/>
        <v>#N/A</v>
      </c>
      <c r="YY24" s="111" t="e">
        <f t="shared" si="1027"/>
        <v>#N/A</v>
      </c>
      <c r="YZ24" s="111" t="e">
        <f t="shared" si="1028"/>
        <v>#N/A</v>
      </c>
      <c r="ZA24" s="111" t="e">
        <f t="shared" si="1029"/>
        <v>#N/A</v>
      </c>
      <c r="ZB24" s="111" t="e">
        <f t="shared" si="1030"/>
        <v>#N/A</v>
      </c>
      <c r="ZC24" s="111" t="e">
        <f t="shared" si="1031"/>
        <v>#N/A</v>
      </c>
      <c r="ZD24" s="111" t="e">
        <f t="shared" si="1032"/>
        <v>#N/A</v>
      </c>
      <c r="ZE24" s="111" t="e">
        <f t="shared" si="1033"/>
        <v>#N/A</v>
      </c>
      <c r="ZF24" s="111" t="e">
        <f t="shared" si="1034"/>
        <v>#N/A</v>
      </c>
      <c r="ZG24" s="111" t="e">
        <f t="shared" si="1035"/>
        <v>#N/A</v>
      </c>
      <c r="ZH24" s="111" t="e">
        <f t="shared" si="1036"/>
        <v>#N/A</v>
      </c>
      <c r="ZI24" s="111" t="e">
        <f t="shared" si="1037"/>
        <v>#N/A</v>
      </c>
      <c r="ZJ24" s="111" t="e">
        <f t="shared" si="1038"/>
        <v>#N/A</v>
      </c>
      <c r="ZK24" s="111" t="e">
        <f t="shared" si="1039"/>
        <v>#N/A</v>
      </c>
      <c r="ZL24" s="111" t="e">
        <f t="shared" si="1040"/>
        <v>#N/A</v>
      </c>
      <c r="ZM24" s="111" t="e">
        <f t="shared" si="1041"/>
        <v>#N/A</v>
      </c>
      <c r="ZN24" s="111" t="e">
        <f t="shared" si="1042"/>
        <v>#N/A</v>
      </c>
      <c r="ZO24" s="111" t="e">
        <f t="shared" si="1043"/>
        <v>#N/A</v>
      </c>
      <c r="ZP24" s="111" t="e">
        <f t="shared" si="1044"/>
        <v>#N/A</v>
      </c>
      <c r="ZQ24" s="111" t="e">
        <f t="shared" si="1045"/>
        <v>#N/A</v>
      </c>
      <c r="ZR24" s="111" t="e">
        <f t="shared" si="1046"/>
        <v>#N/A</v>
      </c>
      <c r="ZS24" s="111" t="e">
        <f t="shared" si="1047"/>
        <v>#N/A</v>
      </c>
      <c r="ZT24" s="111" t="e">
        <f t="shared" si="1048"/>
        <v>#N/A</v>
      </c>
      <c r="ZU24" s="111" t="e">
        <f t="shared" si="1049"/>
        <v>#N/A</v>
      </c>
      <c r="ZV24" s="111" t="e">
        <f t="shared" si="1050"/>
        <v>#N/A</v>
      </c>
      <c r="ZW24" s="111" t="e">
        <f t="shared" si="1051"/>
        <v>#N/A</v>
      </c>
      <c r="ZX24" s="111" t="e">
        <f t="shared" si="1052"/>
        <v>#N/A</v>
      </c>
      <c r="ZY24" s="111" t="e">
        <f t="shared" si="1053"/>
        <v>#N/A</v>
      </c>
      <c r="ZZ24" s="111" t="e">
        <f t="shared" si="1054"/>
        <v>#N/A</v>
      </c>
      <c r="AAA24" s="111" t="e">
        <f t="shared" si="1055"/>
        <v>#N/A</v>
      </c>
      <c r="AAB24" s="111" t="e">
        <f t="shared" si="1056"/>
        <v>#N/A</v>
      </c>
      <c r="AAC24" s="111" t="e">
        <f t="shared" si="1057"/>
        <v>#N/A</v>
      </c>
      <c r="AAD24" s="111" t="e">
        <f t="shared" si="1058"/>
        <v>#N/A</v>
      </c>
      <c r="AAE24" s="111" t="e">
        <f t="shared" si="1059"/>
        <v>#N/A</v>
      </c>
      <c r="AAF24" s="111" t="e">
        <f t="shared" si="1060"/>
        <v>#N/A</v>
      </c>
      <c r="AAG24" s="111" t="e">
        <f t="shared" si="1061"/>
        <v>#N/A</v>
      </c>
      <c r="AAH24" s="111" t="e">
        <f t="shared" si="1062"/>
        <v>#N/A</v>
      </c>
      <c r="AAI24" s="111" t="e">
        <f t="shared" si="1063"/>
        <v>#N/A</v>
      </c>
      <c r="AAJ24" s="111" t="e">
        <f t="shared" si="1064"/>
        <v>#N/A</v>
      </c>
      <c r="AAK24" s="111" t="e">
        <f t="shared" si="1065"/>
        <v>#N/A</v>
      </c>
      <c r="AAL24" s="111" t="e">
        <f t="shared" si="1066"/>
        <v>#N/A</v>
      </c>
      <c r="AAM24" s="111" t="e">
        <f t="shared" si="1067"/>
        <v>#N/A</v>
      </c>
      <c r="AAN24" s="111" t="e">
        <f t="shared" si="1068"/>
        <v>#N/A</v>
      </c>
      <c r="AAO24" s="111" t="e">
        <f t="shared" si="1069"/>
        <v>#N/A</v>
      </c>
      <c r="AAP24" s="111" t="e">
        <f t="shared" si="1070"/>
        <v>#N/A</v>
      </c>
      <c r="AAQ24" s="111" t="e">
        <f t="shared" si="1071"/>
        <v>#N/A</v>
      </c>
      <c r="AAR24" s="111" t="e">
        <f t="shared" si="1072"/>
        <v>#N/A</v>
      </c>
      <c r="AAS24" s="111" t="e">
        <f t="shared" si="1073"/>
        <v>#N/A</v>
      </c>
      <c r="AAT24" s="111" t="e">
        <f t="shared" si="1074"/>
        <v>#N/A</v>
      </c>
      <c r="AAU24" s="111" t="e">
        <f t="shared" si="1075"/>
        <v>#N/A</v>
      </c>
      <c r="AAV24" s="111" t="e">
        <f t="shared" si="1076"/>
        <v>#N/A</v>
      </c>
      <c r="AAW24" s="111" t="e">
        <f t="shared" si="1077"/>
        <v>#N/A</v>
      </c>
      <c r="AAX24" s="111" t="e">
        <f t="shared" si="1078"/>
        <v>#N/A</v>
      </c>
      <c r="AAY24" s="111" t="e">
        <f t="shared" si="1079"/>
        <v>#N/A</v>
      </c>
      <c r="AAZ24" s="111" t="e">
        <f t="shared" si="1080"/>
        <v>#N/A</v>
      </c>
      <c r="ABA24" s="111" t="e">
        <f t="shared" si="1081"/>
        <v>#N/A</v>
      </c>
      <c r="ABB24" s="111" t="e">
        <f t="shared" si="1082"/>
        <v>#N/A</v>
      </c>
      <c r="ABC24" s="111" t="e">
        <f t="shared" si="1083"/>
        <v>#N/A</v>
      </c>
      <c r="ABD24" s="111" t="e">
        <f t="shared" si="1084"/>
        <v>#N/A</v>
      </c>
      <c r="ABE24" s="111" t="e">
        <f t="shared" si="1085"/>
        <v>#N/A</v>
      </c>
      <c r="ABF24" s="111" t="e">
        <f t="shared" si="1086"/>
        <v>#N/A</v>
      </c>
    </row>
    <row r="25" spans="1:734" ht="75" hidden="1" customHeight="1">
      <c r="A25" s="92">
        <v>22</v>
      </c>
      <c r="B25" s="59" t="s">
        <v>21</v>
      </c>
      <c r="C25" s="100" t="s">
        <v>31</v>
      </c>
      <c r="D25" s="101" t="s">
        <v>114</v>
      </c>
      <c r="E25" s="59">
        <v>3128007492</v>
      </c>
      <c r="F25" s="46" t="s">
        <v>21</v>
      </c>
      <c r="G25" s="47">
        <v>0.9</v>
      </c>
      <c r="H25" s="48">
        <v>1970.6</v>
      </c>
      <c r="I25" s="48">
        <v>21.5</v>
      </c>
      <c r="J25" s="49">
        <v>0.4</v>
      </c>
      <c r="K25" s="50">
        <v>30</v>
      </c>
      <c r="L25" s="49">
        <v>11.42</v>
      </c>
      <c r="M25" s="49">
        <v>42.783000000000001</v>
      </c>
      <c r="N25" s="49">
        <v>0</v>
      </c>
      <c r="O25" s="49">
        <f t="shared" si="550"/>
        <v>0.38066666666666665</v>
      </c>
      <c r="P25" s="49">
        <f t="shared" si="551"/>
        <v>1.4261000000000001</v>
      </c>
      <c r="Q25" s="49">
        <f t="shared" si="552"/>
        <v>0</v>
      </c>
      <c r="R25" s="51">
        <v>30</v>
      </c>
      <c r="S25" s="52">
        <f t="shared" si="553"/>
        <v>11.42</v>
      </c>
      <c r="T25" s="52">
        <f t="shared" si="554"/>
        <v>42.783000000000001</v>
      </c>
      <c r="U25" s="52">
        <f t="shared" si="555"/>
        <v>0</v>
      </c>
      <c r="V25" s="130">
        <f>$O25*($I25-(метеостанция!B$14))/($I25-$J25)</f>
        <v>0.37074407582938385</v>
      </c>
      <c r="W25" s="130">
        <f>$O25*($I25-(метеостанция!C$14))/($I25-$J25)</f>
        <v>0.38585347551342808</v>
      </c>
      <c r="X25" s="130">
        <f>$O25*($I25-(метеостанция!D$14))/($I25-$J25)</f>
        <v>0.29361848341232222</v>
      </c>
      <c r="Y25" s="130">
        <f>$O25*($I25-(метеостанция!E$14))/($I25-$J25)</f>
        <v>0.31143404423380722</v>
      </c>
      <c r="Z25" s="130">
        <f>$O25*($I25-(метеостанция!F$14))/($I25-$J25)</f>
        <v>0.33308333333333323</v>
      </c>
      <c r="AA25" s="130">
        <f>$O25*($I25-(метеостанция!G$14))/($I25-$J25)</f>
        <v>0.34278041074249604</v>
      </c>
      <c r="AB25" s="130">
        <f>$O25*($I25-(метеостанция!H$14))/($I25-$J25)</f>
        <v>0.35969391785150073</v>
      </c>
      <c r="AC25" s="130">
        <f>$O25*($I25-(метеостанция!I$14))/($I25-$J25)</f>
        <v>0.34593759873617691</v>
      </c>
      <c r="AD25" s="130">
        <f>$O25*($I25-(метеостанция!J$14))/($I25-$J25)</f>
        <v>0.34706516587677722</v>
      </c>
      <c r="AE25" s="130">
        <f>$O25*($I25-(метеостанция!K$14))/($I25-$J25)</f>
        <v>0.35901737756714053</v>
      </c>
      <c r="AF25" s="130">
        <f>$O25*($I25-(метеостанция!L$14))/($I25-$J25)</f>
        <v>0.33398538704581354</v>
      </c>
      <c r="AG25" s="130">
        <f>$O25*($I25-(метеостанция!M$14))/($I25-$J25)</f>
        <v>0.30060939968404415</v>
      </c>
      <c r="AH25" s="130">
        <f>$O25*($I25-(метеостанция!N$14))/($I25-$J25)</f>
        <v>0.35044786729857819</v>
      </c>
      <c r="AI25" s="130">
        <f>$O25*($I25-(метеостанция!O$14))/($I25-$J25)</f>
        <v>0.26294865718799365</v>
      </c>
      <c r="AJ25" s="130">
        <f>$O25*($I25-(метеостанция!P$14))/($I25-$J25)</f>
        <v>0.35766429699842017</v>
      </c>
      <c r="AK25" s="130">
        <f>$O25*($I25-(метеостанция!Q$14))/($I25-$J25)</f>
        <v>0.37074407582938385</v>
      </c>
      <c r="AL25" s="130">
        <f>$O25*($I25-(метеостанция!R$14))/($I25-$J25)</f>
        <v>0.39848222748815154</v>
      </c>
      <c r="AM25" s="130">
        <f>$O25*($I25-(метеостанция!S$14))/($I25-$J25)</f>
        <v>0.38765758293838859</v>
      </c>
      <c r="AN25" s="130">
        <f>$O25*($I25-(метеостанция!T$14))/($I25-$J25)</f>
        <v>0.36082148499210109</v>
      </c>
      <c r="AO25" s="130">
        <f>$O25*($I25-(метеостанция!U$14))/($I25-$J25)</f>
        <v>0.35811532385466038</v>
      </c>
      <c r="AP25" s="130">
        <f>$O25*($I25-(метеостанция!V$14))/($I25-$J25)</f>
        <v>0.38540244865718792</v>
      </c>
      <c r="AQ25" s="130">
        <f>$O25*($I25-(метеостанция!W$14))/($I25-$J25)</f>
        <v>0.4088558451816745</v>
      </c>
      <c r="AR25" s="130">
        <f>$O25*($I25-(метеостанция!X$14))/($I25-$J25)</f>
        <v>0.42982859399684037</v>
      </c>
      <c r="AS25" s="130">
        <f>$O25*($I25-(метеостанция!Y$14))/($I25-$J25)</f>
        <v>0.46094944707740915</v>
      </c>
      <c r="AT25" s="130">
        <f>$O25*($I25-(метеостанция!Z$14))/($I25-$J25)</f>
        <v>0.45192890995260659</v>
      </c>
      <c r="AU25" s="130">
        <f>$O25*($I25-(метеостанция!AA$14))/($I25-$J25)</f>
        <v>0.46906793048973133</v>
      </c>
      <c r="AV25" s="130">
        <f>$O25*($I25-(метеостанция!AB$14))/($I25-$J25)</f>
        <v>0.49004067930489731</v>
      </c>
      <c r="AW25" s="130">
        <f>$O25*($I25-(метеостанция!AC$14))/($I25-$J25)</f>
        <v>0.5162002369668246</v>
      </c>
      <c r="AX25" s="130">
        <f>$O25*($I25-(метеостанция!AD$14))/($I25-$J25)</f>
        <v>0.4717740916271721</v>
      </c>
      <c r="AY25" s="130">
        <f>$O25*($I25-(метеостанция!AE$14))/($I25-$J25)</f>
        <v>0.42757345971563976</v>
      </c>
      <c r="AZ25" s="130"/>
      <c r="BA25" s="130">
        <f t="shared" si="556"/>
        <v>0.37074407582938385</v>
      </c>
      <c r="BB25" s="130">
        <f t="shared" si="1103"/>
        <v>0.75659755134281192</v>
      </c>
      <c r="BC25" s="130">
        <f t="shared" si="1104"/>
        <v>1.0502160347551341</v>
      </c>
      <c r="BD25" s="130">
        <f t="shared" si="1105"/>
        <v>1.3616500789889414</v>
      </c>
      <c r="BE25" s="130">
        <f t="shared" si="1106"/>
        <v>1.6947334123222746</v>
      </c>
      <c r="BF25" s="130">
        <f t="shared" si="1107"/>
        <v>2.0375138230647707</v>
      </c>
      <c r="BG25" s="130">
        <f t="shared" si="1108"/>
        <v>2.3972077409162713</v>
      </c>
      <c r="BH25" s="130">
        <f t="shared" si="1109"/>
        <v>2.7431453396524481</v>
      </c>
      <c r="BI25" s="130">
        <f t="shared" si="1110"/>
        <v>3.0902105055292255</v>
      </c>
      <c r="BJ25" s="130">
        <f t="shared" si="1111"/>
        <v>3.4492278830963659</v>
      </c>
      <c r="BK25" s="130">
        <f t="shared" si="1112"/>
        <v>3.7832132701421792</v>
      </c>
      <c r="BL25" s="130">
        <f t="shared" si="1113"/>
        <v>4.0838226698262234</v>
      </c>
      <c r="BM25" s="130">
        <f t="shared" si="1114"/>
        <v>4.4342705371248012</v>
      </c>
      <c r="BN25" s="130">
        <f t="shared" si="1115"/>
        <v>4.6972191943127948</v>
      </c>
      <c r="BO25" s="130">
        <f t="shared" si="1116"/>
        <v>5.0548834913112151</v>
      </c>
      <c r="BP25" s="130">
        <f t="shared" si="1117"/>
        <v>5.4256275671405989</v>
      </c>
      <c r="BQ25" s="130">
        <f t="shared" si="1118"/>
        <v>5.8241097946287503</v>
      </c>
      <c r="BR25" s="130">
        <f t="shared" si="1119"/>
        <v>6.2117673775671385</v>
      </c>
      <c r="BS25" s="130">
        <f t="shared" si="1120"/>
        <v>6.5725888625592397</v>
      </c>
      <c r="BT25" s="130">
        <f t="shared" si="1121"/>
        <v>6.9307041864138998</v>
      </c>
      <c r="BU25" s="130">
        <f t="shared" si="1122"/>
        <v>7.3161066350710877</v>
      </c>
      <c r="BV25" s="130">
        <f t="shared" si="1123"/>
        <v>7.7249624802527626</v>
      </c>
      <c r="BW25" s="130">
        <f t="shared" si="1124"/>
        <v>8.1547910742496033</v>
      </c>
      <c r="BX25" s="130">
        <f t="shared" si="1125"/>
        <v>8.6157405213270124</v>
      </c>
      <c r="BY25" s="130">
        <f t="shared" si="1126"/>
        <v>9.0676694312796187</v>
      </c>
      <c r="BZ25" s="130">
        <f t="shared" si="1127"/>
        <v>9.5367373617693492</v>
      </c>
      <c r="CA25" s="130">
        <f t="shared" si="1128"/>
        <v>10.026778041074246</v>
      </c>
      <c r="CB25" s="130">
        <f t="shared" si="1129"/>
        <v>10.542978278041071</v>
      </c>
      <c r="CC25" s="130">
        <f t="shared" si="1130"/>
        <v>11.014752369668242</v>
      </c>
      <c r="CD25" s="130">
        <f t="shared" si="1131"/>
        <v>11.442325829383883</v>
      </c>
      <c r="CE25" s="130">
        <f t="shared" si="1132"/>
        <v>11.442325829383883</v>
      </c>
      <c r="CF25" s="130">
        <f t="shared" si="587"/>
        <v>730.58827582938375</v>
      </c>
      <c r="CG25" s="130">
        <f t="shared" si="588"/>
        <v>760.36285884676136</v>
      </c>
      <c r="CH25" s="130">
        <f t="shared" si="589"/>
        <v>578.60458341232209</v>
      </c>
      <c r="CI25" s="130">
        <f t="shared" si="590"/>
        <v>613.71192756714049</v>
      </c>
      <c r="CJ25" s="130">
        <f t="shared" si="591"/>
        <v>656.37401666666642</v>
      </c>
      <c r="CK25" s="130">
        <f t="shared" si="592"/>
        <v>675.48307740916266</v>
      </c>
      <c r="CL25" s="130">
        <f t="shared" si="593"/>
        <v>708.81283451816728</v>
      </c>
      <c r="CM25" s="130">
        <f t="shared" si="594"/>
        <v>681.70463206951024</v>
      </c>
      <c r="CN25" s="130">
        <f t="shared" si="595"/>
        <v>683.92661587677719</v>
      </c>
      <c r="CO25" s="130">
        <f t="shared" si="596"/>
        <v>707.47964423380711</v>
      </c>
      <c r="CP25" s="130">
        <f t="shared" si="597"/>
        <v>658.1516037124801</v>
      </c>
      <c r="CQ25" s="130">
        <f t="shared" si="598"/>
        <v>592.38088301737741</v>
      </c>
      <c r="CR25" s="130">
        <f t="shared" si="599"/>
        <v>690.59256729857816</v>
      </c>
      <c r="CS25" s="130">
        <f t="shared" si="600"/>
        <v>518.16662385466032</v>
      </c>
      <c r="CT25" s="130">
        <f t="shared" si="601"/>
        <v>704.81326366508677</v>
      </c>
      <c r="CU25" s="130">
        <f t="shared" si="602"/>
        <v>730.58827582938375</v>
      </c>
      <c r="CV25" s="130">
        <f t="shared" si="603"/>
        <v>785.24907748815144</v>
      </c>
      <c r="CW25" s="130">
        <f t="shared" si="604"/>
        <v>763.91803293838848</v>
      </c>
      <c r="CX25" s="130">
        <f t="shared" si="605"/>
        <v>711.03481832543434</v>
      </c>
      <c r="CY25" s="130">
        <f t="shared" si="606"/>
        <v>705.70205718799377</v>
      </c>
      <c r="CZ25" s="130">
        <f t="shared" si="607"/>
        <v>759.47406532385446</v>
      </c>
      <c r="DA25" s="130">
        <f t="shared" si="608"/>
        <v>805.69132851500774</v>
      </c>
      <c r="DB25" s="130">
        <f t="shared" si="609"/>
        <v>847.02022733017361</v>
      </c>
      <c r="DC25" s="130">
        <f t="shared" si="610"/>
        <v>908.34698041074239</v>
      </c>
      <c r="DD25" s="130">
        <f t="shared" si="611"/>
        <v>890.57110995260655</v>
      </c>
      <c r="DE25" s="130">
        <f t="shared" si="612"/>
        <v>924.34526382306456</v>
      </c>
      <c r="DF25" s="130">
        <f t="shared" si="613"/>
        <v>965.67416263823054</v>
      </c>
      <c r="DG25" s="130">
        <f t="shared" si="614"/>
        <v>1017.2241869668245</v>
      </c>
      <c r="DH25" s="130">
        <f t="shared" si="615"/>
        <v>929.67802496050524</v>
      </c>
      <c r="DI25" s="130">
        <f t="shared" si="616"/>
        <v>842.57625971563971</v>
      </c>
      <c r="DJ25" s="130">
        <f t="shared" si="617"/>
        <v>0</v>
      </c>
      <c r="DK25" s="110">
        <f t="shared" si="618"/>
        <v>730.58827582938375</v>
      </c>
      <c r="DL25" s="130">
        <f t="shared" si="619"/>
        <v>1490.9511346761451</v>
      </c>
      <c r="DM25" s="130">
        <f t="shared" si="620"/>
        <v>2069.5557180884671</v>
      </c>
      <c r="DN25" s="130">
        <f t="shared" si="621"/>
        <v>2683.2676456556073</v>
      </c>
      <c r="DO25" s="130">
        <f t="shared" si="622"/>
        <v>3339.641662322274</v>
      </c>
      <c r="DP25" s="130">
        <f t="shared" si="623"/>
        <v>4015.1247397314364</v>
      </c>
      <c r="DQ25" s="130">
        <f t="shared" si="624"/>
        <v>4723.937574249604</v>
      </c>
      <c r="DR25" s="130">
        <f t="shared" si="625"/>
        <v>5405.6422063191139</v>
      </c>
      <c r="DS25" s="130">
        <f t="shared" si="626"/>
        <v>6089.5688221958908</v>
      </c>
      <c r="DT25" s="130">
        <f t="shared" si="627"/>
        <v>6797.0484664296982</v>
      </c>
      <c r="DU25" s="130">
        <f t="shared" si="628"/>
        <v>7455.2000701421784</v>
      </c>
      <c r="DV25" s="130">
        <f t="shared" si="629"/>
        <v>8047.580953159556</v>
      </c>
      <c r="DW25" s="130">
        <f t="shared" si="630"/>
        <v>8738.1735204581346</v>
      </c>
      <c r="DX25" s="130">
        <f t="shared" si="631"/>
        <v>9256.340144312795</v>
      </c>
      <c r="DY25" s="130">
        <f t="shared" si="632"/>
        <v>9961.1534079778812</v>
      </c>
      <c r="DZ25" s="130">
        <f t="shared" si="633"/>
        <v>10691.741683807264</v>
      </c>
      <c r="EA25" s="130">
        <f t="shared" si="634"/>
        <v>11476.990761295416</v>
      </c>
      <c r="EB25" s="130">
        <f t="shared" si="635"/>
        <v>12240.908794233805</v>
      </c>
      <c r="EC25" s="130">
        <f t="shared" si="636"/>
        <v>12951.943612559238</v>
      </c>
      <c r="ED25" s="130">
        <f t="shared" si="637"/>
        <v>13657.645669747231</v>
      </c>
      <c r="EE25" s="130">
        <f t="shared" si="638"/>
        <v>14417.119735071086</v>
      </c>
      <c r="EF25" s="130">
        <f t="shared" si="639"/>
        <v>15222.811063586094</v>
      </c>
      <c r="EG25" s="130">
        <f t="shared" si="640"/>
        <v>16069.831290916267</v>
      </c>
      <c r="EH25" s="130">
        <f t="shared" si="641"/>
        <v>16978.178271327008</v>
      </c>
      <c r="EI25" s="130">
        <f t="shared" si="642"/>
        <v>17868.749381279613</v>
      </c>
      <c r="EJ25" s="130">
        <f t="shared" si="643"/>
        <v>18793.094645102676</v>
      </c>
      <c r="EK25" s="130">
        <f t="shared" si="644"/>
        <v>19758.768807740908</v>
      </c>
      <c r="EL25" s="130">
        <f t="shared" si="645"/>
        <v>20775.992994707733</v>
      </c>
      <c r="EM25" s="130">
        <f t="shared" si="646"/>
        <v>21705.671019668236</v>
      </c>
      <c r="EN25" s="130">
        <f t="shared" si="647"/>
        <v>22548.247279383875</v>
      </c>
      <c r="EO25" s="130">
        <f t="shared" si="648"/>
        <v>22548.247279383875</v>
      </c>
      <c r="EP25" s="130">
        <f t="shared" si="649"/>
        <v>657.52944824644544</v>
      </c>
      <c r="EQ25" s="130">
        <f t="shared" si="650"/>
        <v>684.32657296208527</v>
      </c>
      <c r="ER25" s="130">
        <f t="shared" si="651"/>
        <v>520.74412507108991</v>
      </c>
      <c r="ES25" s="130">
        <f t="shared" si="652"/>
        <v>552.34073481042651</v>
      </c>
      <c r="ET25" s="130">
        <f t="shared" si="653"/>
        <v>590.7366149999998</v>
      </c>
      <c r="EU25" s="130">
        <f t="shared" si="654"/>
        <v>607.93476966824642</v>
      </c>
      <c r="EV25" s="130">
        <f t="shared" si="655"/>
        <v>637.93155106635061</v>
      </c>
      <c r="EW25" s="130">
        <f t="shared" si="656"/>
        <v>613.53416886255923</v>
      </c>
      <c r="EX25" s="130">
        <f t="shared" si="657"/>
        <v>615.53395428909948</v>
      </c>
      <c r="EY25" s="130">
        <f t="shared" si="658"/>
        <v>636.73167981042639</v>
      </c>
      <c r="EZ25" s="130">
        <f t="shared" si="659"/>
        <v>592.3364433412321</v>
      </c>
      <c r="FA25" s="130">
        <f t="shared" si="660"/>
        <v>533.14279471563964</v>
      </c>
      <c r="FB25" s="130">
        <f t="shared" si="661"/>
        <v>621.53331056872037</v>
      </c>
      <c r="FC25" s="130">
        <f t="shared" si="662"/>
        <v>466.34996146919428</v>
      </c>
      <c r="FD25" s="130">
        <f t="shared" si="663"/>
        <v>634.33193729857805</v>
      </c>
      <c r="FE25" s="130">
        <f t="shared" si="664"/>
        <v>657.52944824644544</v>
      </c>
      <c r="FF25" s="130">
        <f t="shared" si="665"/>
        <v>706.72416973933628</v>
      </c>
      <c r="FG25" s="130">
        <f t="shared" si="666"/>
        <v>687.52622964454963</v>
      </c>
      <c r="FH25" s="130">
        <f t="shared" si="667"/>
        <v>639.93133649289098</v>
      </c>
      <c r="FI25" s="130">
        <f t="shared" si="668"/>
        <v>635.13185146919443</v>
      </c>
      <c r="FJ25" s="130">
        <f t="shared" si="669"/>
        <v>683.526658791469</v>
      </c>
      <c r="FK25" s="130">
        <f t="shared" si="670"/>
        <v>725.122195663507</v>
      </c>
      <c r="FL25" s="130">
        <f t="shared" si="671"/>
        <v>762.3182045971563</v>
      </c>
      <c r="FM25" s="130">
        <f t="shared" si="672"/>
        <v>817.51228236966813</v>
      </c>
      <c r="FN25" s="130">
        <f t="shared" si="673"/>
        <v>801.51399895734596</v>
      </c>
      <c r="FO25" s="130">
        <f t="shared" si="674"/>
        <v>831.91073744075811</v>
      </c>
      <c r="FP25" s="130">
        <f t="shared" si="675"/>
        <v>869.10674637440752</v>
      </c>
      <c r="FQ25" s="130">
        <f t="shared" si="676"/>
        <v>915.50176827014207</v>
      </c>
      <c r="FR25" s="130">
        <f t="shared" si="677"/>
        <v>836.71022246445477</v>
      </c>
      <c r="FS25" s="130">
        <f t="shared" si="678"/>
        <v>758.31863374407578</v>
      </c>
      <c r="FT25" s="130">
        <f t="shared" si="679"/>
        <v>0</v>
      </c>
      <c r="FU25" s="110">
        <f t="shared" si="680"/>
        <v>657.52944824644544</v>
      </c>
      <c r="FV25" s="130">
        <f t="shared" si="681"/>
        <v>1341.8560212085308</v>
      </c>
      <c r="FW25" s="130">
        <f t="shared" si="682"/>
        <v>1862.6001462796207</v>
      </c>
      <c r="FX25" s="130">
        <f t="shared" si="683"/>
        <v>2414.9408810900472</v>
      </c>
      <c r="FY25" s="130">
        <f t="shared" si="684"/>
        <v>3005.677496090047</v>
      </c>
      <c r="FZ25" s="130">
        <f t="shared" si="685"/>
        <v>3613.6122657582937</v>
      </c>
      <c r="GA25" s="130">
        <f t="shared" si="686"/>
        <v>4251.5438168246446</v>
      </c>
      <c r="GB25" s="130">
        <f t="shared" si="687"/>
        <v>4865.0779856872041</v>
      </c>
      <c r="GC25" s="130">
        <f t="shared" si="688"/>
        <v>5480.6119399763038</v>
      </c>
      <c r="GD25" s="130">
        <f t="shared" si="689"/>
        <v>6117.3436197867304</v>
      </c>
      <c r="GE25" s="130">
        <f t="shared" si="690"/>
        <v>6709.6800631279621</v>
      </c>
      <c r="GF25" s="130">
        <f t="shared" si="691"/>
        <v>7242.8228578436019</v>
      </c>
      <c r="GG25" s="130">
        <f t="shared" si="692"/>
        <v>7864.3561684123224</v>
      </c>
      <c r="GH25" s="130">
        <f t="shared" si="693"/>
        <v>8330.706129881517</v>
      </c>
      <c r="GI25" s="130">
        <f t="shared" si="694"/>
        <v>8965.0380671800958</v>
      </c>
      <c r="GJ25" s="130">
        <f t="shared" si="695"/>
        <v>9622.5675154265409</v>
      </c>
      <c r="GK25" s="130">
        <f t="shared" si="696"/>
        <v>10329.291685165877</v>
      </c>
      <c r="GL25" s="130">
        <f t="shared" si="697"/>
        <v>11016.817914810426</v>
      </c>
      <c r="GM25" s="130">
        <f t="shared" si="698"/>
        <v>11656.749251303318</v>
      </c>
      <c r="GN25" s="130">
        <f t="shared" si="699"/>
        <v>12291.881102772511</v>
      </c>
      <c r="GO25" s="130">
        <f t="shared" si="700"/>
        <v>12975.40776156398</v>
      </c>
      <c r="GP25" s="130">
        <f t="shared" si="701"/>
        <v>13700.529957227487</v>
      </c>
      <c r="GQ25" s="130">
        <f t="shared" si="702"/>
        <v>14462.848161824644</v>
      </c>
      <c r="GR25" s="130">
        <f t="shared" si="703"/>
        <v>15280.360444194312</v>
      </c>
      <c r="GS25" s="130">
        <f t="shared" si="704"/>
        <v>16081.874443151657</v>
      </c>
      <c r="GT25" s="130">
        <f t="shared" si="705"/>
        <v>16913.785180592415</v>
      </c>
      <c r="GU25" s="130">
        <f t="shared" si="706"/>
        <v>17782.891926966822</v>
      </c>
      <c r="GV25" s="130">
        <f t="shared" si="707"/>
        <v>18698.393695236966</v>
      </c>
      <c r="GW25" s="130">
        <f t="shared" si="708"/>
        <v>19535.103917701421</v>
      </c>
      <c r="GX25" s="130">
        <f t="shared" si="709"/>
        <v>20293.422551445496</v>
      </c>
      <c r="GY25" s="130">
        <f t="shared" si="710"/>
        <v>20293.422551445496</v>
      </c>
      <c r="GZ25" s="130">
        <f>($T25+$U25)/$R25*($I25-(метеостанция!B$14))/($I25-$J25)</f>
        <v>1.3889267772511849</v>
      </c>
      <c r="HA25" s="130">
        <f>($T25+$U25)/$R25*($I25-(метеостанция!C$14))/($I25-$J25)</f>
        <v>1.4455314573459717</v>
      </c>
      <c r="HB25" s="130">
        <f>($T25+$U25)/$R25*($I25-(метеостанция!D$14))/($I25-$J25)</f>
        <v>1.0999894549763034</v>
      </c>
      <c r="HC25" s="130">
        <f>($T25+$U25)/$R25*($I25-(метеостанция!E$14))/($I25-$J25)</f>
        <v>1.1667322867298577</v>
      </c>
      <c r="HD25" s="130">
        <f>($T25+$U25)/$R25*($I25-(метеостанция!F$14))/($I25-$J25)</f>
        <v>1.2478374999999999</v>
      </c>
      <c r="HE25" s="130">
        <f>($T25+$U25)/$R25*($I25-(метеостанция!G$14))/($I25-$J25)</f>
        <v>1.2841658767772512</v>
      </c>
      <c r="HF25" s="130">
        <f>($T25+$U25)/$R25*($I25-(метеостанция!H$14))/($I25-$J25)</f>
        <v>1.3475293246445499</v>
      </c>
      <c r="HG25" s="130">
        <f>($T25+$U25)/$R25*($I25-(метеостанция!I$14))/($I25-$J25)</f>
        <v>1.2959937203791472</v>
      </c>
      <c r="HH25" s="130">
        <f>($T25+$U25)/$R25*($I25-(метеостанция!J$14))/($I25-$J25)</f>
        <v>1.3002179502369668</v>
      </c>
      <c r="HI25" s="130">
        <f>($T25+$U25)/$R25*($I25-(метеостанция!K$14))/($I25-$J25)</f>
        <v>1.3449947867298577</v>
      </c>
      <c r="HJ25" s="130">
        <f>($T25+$U25)/$R25*($I25-(метеостанция!L$14))/($I25-$J25)</f>
        <v>1.2512168838862558</v>
      </c>
      <c r="HK25" s="130">
        <f>($T25+$U25)/$R25*($I25-(метеостанция!M$14))/($I25-$J25)</f>
        <v>1.1261796800947868</v>
      </c>
      <c r="HL25" s="130">
        <f>($T25+$U25)/$R25*($I25-(метеостанция!N$14))/($I25-$J25)</f>
        <v>1.3128906398104265</v>
      </c>
      <c r="HM25" s="130">
        <f>($T25+$U25)/$R25*($I25-(метеостанция!O$14))/($I25-$J25)</f>
        <v>0.98509040284360194</v>
      </c>
      <c r="HN25" s="130">
        <f>($T25+$U25)/$R25*($I25-(метеостанция!P$14))/($I25-$J25)</f>
        <v>1.3399257109004739</v>
      </c>
      <c r="HO25" s="130">
        <f>($T25+$U25)/$R25*($I25-(метеостанция!Q$14))/($I25-$J25)</f>
        <v>1.3889267772511849</v>
      </c>
      <c r="HP25" s="130">
        <f>($T25+$U25)/$R25*($I25-(метеостанция!R$14))/($I25-$J25)</f>
        <v>1.4928428317535545</v>
      </c>
      <c r="HQ25" s="130">
        <f>($T25+$U25)/$R25*($I25-(метеостанция!S$14))/($I25-$J25)</f>
        <v>1.4522902251184835</v>
      </c>
      <c r="HR25" s="130">
        <f>($T25+$U25)/$R25*($I25-(метеостанция!T$14))/($I25-$J25)</f>
        <v>1.3517535545023698</v>
      </c>
      <c r="HS25" s="130">
        <f>($T25+$U25)/$R25*($I25-(метеостанция!U$14))/($I25-$J25)</f>
        <v>1.341615402843602</v>
      </c>
      <c r="HT25" s="130">
        <f>($T25+$U25)/$R25*($I25-(метеостанция!V$14))/($I25-$J25)</f>
        <v>1.4438417654028437</v>
      </c>
      <c r="HU25" s="130">
        <f>($T25+$U25)/$R25*($I25-(метеостанция!W$14))/($I25-$J25)</f>
        <v>1.5317057464454977</v>
      </c>
      <c r="HV25" s="130">
        <f>($T25+$U25)/$R25*($I25-(метеостанция!X$14))/($I25-$J25)</f>
        <v>1.6102764218009478</v>
      </c>
      <c r="HW25" s="130">
        <f>($T25+$U25)/$R25*($I25-(метеостанция!Y$14))/($I25-$J25)</f>
        <v>1.7268651658767773</v>
      </c>
      <c r="HX25" s="130">
        <f>($T25+$U25)/$R25*($I25-(метеостанция!Z$14))/($I25-$J25)</f>
        <v>1.6930713270142181</v>
      </c>
      <c r="HY25" s="130">
        <f>($T25+$U25)/$R25*($I25-(метеостанция!AA$14))/($I25-$J25)</f>
        <v>1.7572796208530805</v>
      </c>
      <c r="HZ25" s="130">
        <f>($T25+$U25)/$R25*($I25-(метеостанция!AB$14))/($I25-$J25)</f>
        <v>1.835850296208531</v>
      </c>
      <c r="IA25" s="130">
        <f>($T25+$U25)/$R25*($I25-(метеостанция!AC$14))/($I25-$J25)</f>
        <v>1.9338524289099526</v>
      </c>
      <c r="IB25" s="130">
        <f>($T25+$U25)/$R25*($I25-(метеостанция!AD$14))/($I25-$J25)</f>
        <v>1.7674177725118483</v>
      </c>
      <c r="IC25" s="130">
        <f>($T25+$U25)/$R25*($I25-(метеостанция!AE$14))/($I25-$J25)</f>
        <v>1.6018279620853082</v>
      </c>
      <c r="ID25" s="130"/>
      <c r="IE25" s="131">
        <f>VLOOKUP($F25,метеостанция!$A$4:$AF$7,2,0)</f>
        <v>6</v>
      </c>
      <c r="IF25" s="131">
        <f>VLOOKUP($F25,метеостанция!$A$4:$AF$7,3,0)</f>
        <v>9.6</v>
      </c>
      <c r="IG25" s="131">
        <f>VLOOKUP($F25,метеостанция!$A$4:$AF$7,4,0)</f>
        <v>8.4</v>
      </c>
      <c r="IH25" s="131">
        <f>VLOOKUP($F25,метеостанция!$A$4:$AF$7,5,0)</f>
        <v>9.6999999999999993</v>
      </c>
      <c r="II25" s="131">
        <f>VLOOKUP($F25,метеостанция!$A$4:$AF$7,6,0)</f>
        <v>11.1</v>
      </c>
      <c r="IJ25" s="131">
        <f>VLOOKUP($F25,метеостанция!$A$4:$AF$7,7,0)</f>
        <v>9.5</v>
      </c>
      <c r="IK25" s="131">
        <f>VLOOKUP($F25,метеостанция!$A$4:$AF$7,8,0)</f>
        <v>6</v>
      </c>
      <c r="IL25" s="131">
        <f>VLOOKUP($F25,метеостанция!$A$4:$AF$7,9,0)</f>
        <v>6.8</v>
      </c>
      <c r="IM25" s="131">
        <f>VLOOKUP($F25,метеостанция!$A$4:$AF$7,10,0)</f>
        <v>3.2</v>
      </c>
      <c r="IN25" s="131">
        <f>VLOOKUP($F25,метеостанция!$A$4:$AF$7,11,0)</f>
        <v>-2</v>
      </c>
      <c r="IO25" s="131">
        <f>VLOOKUP($F25,метеостанция!$A$4:$AF$7,12,0)</f>
        <v>-0.4</v>
      </c>
      <c r="IP25" s="131">
        <f>VLOOKUP($F25,метеостанция!$A$4:$AF$7,13,0)</f>
        <v>2.1</v>
      </c>
      <c r="IQ25" s="131">
        <f>VLOOKUP($F25,метеостанция!$A$4:$AF$7,14,0)</f>
        <v>2.2999999999999998</v>
      </c>
      <c r="IR25" s="131">
        <f>VLOOKUP($F25,метеостанция!$A$4:$AF$7,15,0)</f>
        <v>2.2999999999999998</v>
      </c>
      <c r="IS25" s="131">
        <f>VLOOKUP($F25,метеостанция!$A$4:$AF$7,16,0)</f>
        <v>0.2</v>
      </c>
      <c r="IT25" s="131">
        <f>VLOOKUP($F25,метеостанция!$A$4:$AF$7,17,0)</f>
        <v>-3</v>
      </c>
      <c r="IU25" s="131">
        <f>VLOOKUP($F25,метеостанция!$A$4:$AF$7,18,0)</f>
        <v>-4</v>
      </c>
      <c r="IV25" s="131">
        <f>VLOOKUP($F25,метеостанция!$A$4:$AF$7,19,0)</f>
        <v>-3.6</v>
      </c>
      <c r="IW25" s="131">
        <f>VLOOKUP($F25,метеостанция!$A$4:$AF$7,20,0)</f>
        <v>-0.7</v>
      </c>
      <c r="IX25" s="131">
        <f>VLOOKUP($F25,метеостанция!$A$4:$AF$7,21,0)</f>
        <v>3.6</v>
      </c>
      <c r="IY25" s="131">
        <f>VLOOKUP($F25,метеостанция!$A$4:$AF$7,22,0)</f>
        <v>2.2000000000000002</v>
      </c>
      <c r="IZ25" s="131">
        <f>VLOOKUP($F25,метеостанция!$A$4:$AF$7,23,0)</f>
        <v>4.4000000000000004</v>
      </c>
      <c r="JA25" s="131">
        <f>VLOOKUP($F25,метеостанция!$A$4:$AF$7,24,0)</f>
        <v>-2.2999999999999998</v>
      </c>
      <c r="JB25" s="131">
        <f>VLOOKUP($F25,метеостанция!$A$4:$AF$7,25,0)</f>
        <v>-5.0999999999999996</v>
      </c>
      <c r="JC25" s="131">
        <f>VLOOKUP($F25,метеостанция!$A$4:$AF$7,26,0)</f>
        <v>0.6</v>
      </c>
      <c r="JD25" s="131">
        <f>VLOOKUP($F25,метеостанция!$A$4:$AF$7,27,0)</f>
        <v>-1.8</v>
      </c>
      <c r="JE25" s="131">
        <f>VLOOKUP($F25,метеостанция!$A$4:$AF$7,28,0)</f>
        <v>-0.5</v>
      </c>
      <c r="JF25" s="131">
        <f>VLOOKUP($F25,метеостанция!$A$4:$AF$7,29,0)</f>
        <v>5.4</v>
      </c>
      <c r="JG25" s="131">
        <f>VLOOKUP($F25,метеостанция!$A$4:$AF$7,30,0)</f>
        <v>8.4</v>
      </c>
      <c r="JH25" s="131">
        <f>VLOOKUP($F25,метеостанция!$A$4:$AF$7,31,0)</f>
        <v>5.0999999999999996</v>
      </c>
      <c r="JI25" s="131">
        <f>VLOOKUP($F25,метеостанция!$A$4:$AF$7,32,0)</f>
        <v>0</v>
      </c>
      <c r="JJ25" s="202" t="e">
        <f>VLOOKUP(D25,'Qп, Гкал'!$D$6:$O$60,2,FALSE)</f>
        <v>#N/A</v>
      </c>
      <c r="JK25" s="202" t="e">
        <f>VLOOKUP(D25,'Qп, Гкал'!$D$6:AI$64,3,FALSE)</f>
        <v>#N/A</v>
      </c>
      <c r="JL25" s="202" t="e">
        <f>VLOOKUP(D25,'Qп, Гкал'!$D$6:$AI$64,4,FALSE)</f>
        <v>#N/A</v>
      </c>
      <c r="JM25" s="202" t="e">
        <f>VLOOKUP(D25,'Qп, Гкал'!$D$6:$O$60,5,FALSE)</f>
        <v>#N/A</v>
      </c>
      <c r="JN25" s="202" t="e">
        <f>VLOOKUP(D25,'Qп, Гкал'!$D$6:$O$60,6,FALSE)</f>
        <v>#N/A</v>
      </c>
      <c r="JO25" s="202" t="e">
        <f>VLOOKUP(D25,'Qп, Гкал'!$D$6:$O$60,7,FALSE)</f>
        <v>#N/A</v>
      </c>
      <c r="JP25" s="202" t="e">
        <f>VLOOKUP(D25,'Qп, Гкал'!$D$6:$O$60,8,FALSE)</f>
        <v>#N/A</v>
      </c>
      <c r="JQ25" s="202" t="e">
        <f>VLOOKUP(D25,'Qп, Гкал'!$D$6:$O$60,9,FALSE)</f>
        <v>#N/A</v>
      </c>
      <c r="JR25" s="202" t="e">
        <f>VLOOKUP(D25,'Qп, Гкал'!$D$6:$O$60,10,FALSE)</f>
        <v>#N/A</v>
      </c>
      <c r="JS25" s="202" t="e">
        <f>VLOOKUP(D25,'Qп, Гкал'!$D$6:$O$60,11,FALSE)</f>
        <v>#N/A</v>
      </c>
      <c r="JT25" s="202" t="e">
        <f>VLOOKUP(D25,'Qп, Гкал'!$D$6:$O$60,12,FALSE)</f>
        <v>#N/A</v>
      </c>
      <c r="JU25" s="202" t="e">
        <f>VLOOKUP(D25,'Qп, Гкал'!$D$6:$P$60,13,FALSE)</f>
        <v>#N/A</v>
      </c>
      <c r="JV25" s="202" t="e">
        <f>VLOOKUP(D25,'Qп, Гкал'!$D$6:$Q$63,14,FALSE)</f>
        <v>#N/A</v>
      </c>
      <c r="JW25" s="203" t="e">
        <f>VLOOKUP(D25,'Qп, Гкал'!$D$6:$AI$65,15,FALSE)</f>
        <v>#N/A</v>
      </c>
      <c r="JX25" s="203" t="e">
        <f>VLOOKUP(D25,'Qп, Гкал'!$D$6:$AI$65,16,FALSE)</f>
        <v>#N/A</v>
      </c>
      <c r="JY25" s="204" t="e">
        <f>VLOOKUP(D25,'Qп, Гкал'!$D$6:$AI$65,17,FALSE)</f>
        <v>#N/A</v>
      </c>
      <c r="JZ25" s="203" t="e">
        <f>VLOOKUP(D25,'Qп, Гкал'!$D$6:$AI$65,18,FALSE)</f>
        <v>#N/A</v>
      </c>
      <c r="KA25" s="203" t="e">
        <f>VLOOKUP(D25,'Qп, Гкал'!$D$6:$AI$65,19,FALSE)</f>
        <v>#N/A</v>
      </c>
      <c r="KB25" s="203" t="e">
        <f>VLOOKUP(D25,'Qп, Гкал'!$D$6:$AI$65,20,FALSE)</f>
        <v>#N/A</v>
      </c>
      <c r="KC25" s="203" t="e">
        <f>VLOOKUP(D25,'Qп, Гкал'!$D$6:$AI$65,21,FALSE)</f>
        <v>#N/A</v>
      </c>
      <c r="KD25" s="203" t="e">
        <f>VLOOKUP(D25,'Qп, Гкал'!$D$6:$AI$65,22,FALSE)</f>
        <v>#N/A</v>
      </c>
      <c r="KE25" s="203" t="e">
        <f>VLOOKUP(D25,'Qп, Гкал'!$D$6:$AI$65,23,FALSE)</f>
        <v>#N/A</v>
      </c>
      <c r="KF25" s="203" t="e">
        <f>VLOOKUP(D25,'Qп, Гкал'!$D$6:$AI$65,24,FALSE)</f>
        <v>#N/A</v>
      </c>
      <c r="KG25" s="203" t="e">
        <f>VLOOKUP(D25,'Qп, Гкал'!$D$6:$AI$65,25,FALSE)</f>
        <v>#N/A</v>
      </c>
      <c r="KH25" s="203" t="e">
        <f>VLOOKUP(D25,'Qп, Гкал'!$D$6:$AI$65,26,FALSE)</f>
        <v>#N/A</v>
      </c>
      <c r="KI25" s="203" t="e">
        <f>VLOOKUP(D25,'Qп, Гкал'!$D$6:$AI$65,27,FALSE)</f>
        <v>#N/A</v>
      </c>
      <c r="KJ25" s="203" t="e">
        <f>VLOOKUP(D25,'Qп, Гкал'!$D$6:$AI$65,28,FALSE)</f>
        <v>#N/A</v>
      </c>
      <c r="KK25" s="203" t="e">
        <f>VLOOKUP(D25,'Qп, Гкал'!$D$6:$AI$65,29,FALSE)</f>
        <v>#N/A</v>
      </c>
      <c r="KL25" s="203" t="e">
        <f>VLOOKUP(D25,'Qп, Гкал'!$D$6:$AI$65,30,FALSE)</f>
        <v>#N/A</v>
      </c>
      <c r="KM25" s="203" t="e">
        <f>VLOOKUP(D25,'Qп, Гкал'!$D$6:$AI$65,31,FALSE)</f>
        <v>#N/A</v>
      </c>
      <c r="KN25" s="203" t="e">
        <f>VLOOKUP(D25,'Qп, Гкал'!$D$6:$AI$65,32,FALSE)</f>
        <v>#N/A</v>
      </c>
      <c r="KO25" s="110" t="e">
        <f>IF(JJ25="","Нет показаний",IF(JJ25&lt;=0,"Ошибка ПУ",(GZ25-JJ25*(($I25-метеостанция!B$14)/($I25-IE25)))))</f>
        <v>#N/A</v>
      </c>
      <c r="KP25" s="110" t="e">
        <f>IF(JK25="","Нет показаний",IF(JK25&lt;=0,"Ошибка ПУ",(HA25-JK25*(($I25-метеостанция!C$14)/($I25-IF25)))))</f>
        <v>#N/A</v>
      </c>
      <c r="KQ25" s="110" t="e">
        <f>IF(JL25="","Нет показаний",IF(JL25&lt;=0,"Ошибка ПУ",(HB25-JL25*(($I25-метеостанция!D$14)/($I25-IG25)))))</f>
        <v>#N/A</v>
      </c>
      <c r="KR25" s="110" t="e">
        <f>IF(JM25="","Нет показаний",IF(JM25&lt;=0,"Ошибка ПУ",(HC25-JM25*(($I25-метеостанция!E$14)/($I25-IH25)))))</f>
        <v>#N/A</v>
      </c>
      <c r="KS25" s="110" t="e">
        <f>IF(JN25="","Нет показаний",IF(JN25&lt;=0,"Ошибка ПУ",(HD25-JN25*(($I25-метеостанция!F$14)/($I25-II25)))))</f>
        <v>#N/A</v>
      </c>
      <c r="KT25" s="110" t="e">
        <f>IF(JO25="","Нет показаний",IF(JO25&lt;=0,"Ошибка ПУ",(HE25-JO25*(($I25-метеостанция!G$14)/($I25-IJ25)))))</f>
        <v>#N/A</v>
      </c>
      <c r="KU25" s="110" t="e">
        <f>IF(JP25="","Нет показаний",IF(JP25&lt;=0,"Ошибка ПУ",(HF25-JP25*(($I25-метеостанция!H$14)/($I25-IK25)))))</f>
        <v>#N/A</v>
      </c>
      <c r="KV25" s="110" t="e">
        <f>IF(JQ25="","Нет показаний",IF(JQ25&lt;=0,"Ошибка ПУ",(HG25-JQ25*(($I25-метеостанция!I$14)/($I25-IL25)))))</f>
        <v>#N/A</v>
      </c>
      <c r="KW25" s="110" t="e">
        <f>IF(JR25="","Нет показаний",IF(JR25&lt;=0,"Ошибка ПУ",(HH25-JR25*(($I25-метеостанция!J$14)/($I25-IM25)))))</f>
        <v>#N/A</v>
      </c>
      <c r="KX25" s="110" t="e">
        <f>IF(JS25="","Нет показаний",IF(JS25&lt;=0,"Ошибка ПУ",(HI25-JS25*(($I25-метеостанция!K$14)/($I25-IN25)))))</f>
        <v>#N/A</v>
      </c>
      <c r="KY25" s="110" t="e">
        <f>IF(JT25="","Нет показаний",IF(JT25&lt;=0,"Ошибка ПУ",(HJ25-JT25*(($I25-метеостанция!L$14)/($I25-IO25)))))</f>
        <v>#N/A</v>
      </c>
      <c r="KZ25" s="110" t="e">
        <f>IF(JU25="","Нет показаний",IF(JU25&lt;=0,"Ошибка ПУ",(HK25-JU25*(($I25-метеостанция!M$14)/($I25-IP25)))))</f>
        <v>#N/A</v>
      </c>
      <c r="LA25" s="110" t="e">
        <f>IF(JV25="","Нет показаний",IF(JV25&lt;=0,"Ошибка ПУ",(HL25-JV25*(($I25-метеостанция!N$14)/($I25-IQ25)))))</f>
        <v>#N/A</v>
      </c>
      <c r="LB25" s="110" t="e">
        <f>IF(JW25="","Нет показаний",IF(JW25&lt;=0,"Ошибка ПУ",(HM25-JW25*(($I25-метеостанция!O$14)/($I25-IR25)))))</f>
        <v>#N/A</v>
      </c>
      <c r="LC25" s="110" t="e">
        <f>IF(JX25="","Нет показаний",IF(JX25&lt;=0,"Ошибка ПУ",(HN25-JX25*(($I25-метеостанция!P$14)/($I25-IS25)))))</f>
        <v>#N/A</v>
      </c>
      <c r="LD25" s="110" t="e">
        <f>IF(JY25="","Нет показаний",IF(JY25&lt;=0,"Ошибка ПУ",(HO25-JY25*(($I25-метеостанция!Q$14)/($I25-IT25)))))</f>
        <v>#N/A</v>
      </c>
      <c r="LE25" s="110" t="e">
        <f>IF(JZ25="","Нет показаний",IF(JZ25&lt;=0,"Ошибка ПУ",(HP25-JZ25*(($I25-метеостанция!R$14)/($I25-IU25)))))</f>
        <v>#N/A</v>
      </c>
      <c r="LF25" s="110" t="e">
        <f>IF(KA25="","Нет показаний",IF(KA25&lt;=0,"Ошибка ПУ",(HQ25-KA25*(($I25-метеостанция!S$14)/($I25-IV25)))))</f>
        <v>#N/A</v>
      </c>
      <c r="LG25" s="110" t="e">
        <f>IF(KB25="","Нет показаний",IF(KB25&lt;=0,"Ошибка ПУ",(HR25-KB25*(($I25-метеостанция!T$14)/($I25-IW25)))))</f>
        <v>#N/A</v>
      </c>
      <c r="LH25" s="110" t="e">
        <f>IF(KC25="","Нет показаний",IF(KC25&lt;=0,"Ошибка ПУ",(HS25-KC25*(($I25-метеостанция!U$14)/($I25-IX25)))))</f>
        <v>#N/A</v>
      </c>
      <c r="LI25" s="110" t="e">
        <f>IF(KD25="","Нет показаний",IF(KD25&lt;=0,"Ошибка ПУ",(HT25-KD25*(($I25-метеостанция!V$14)/($I25-IY25)))))</f>
        <v>#N/A</v>
      </c>
      <c r="LJ25" s="110" t="e">
        <f>IF(KE25="","Нет показаний",IF(KE25&lt;=0,"Ошибка ПУ",(HU25-KE25*(($I25-метеостанция!W$14)/($I25-IZ25)))))</f>
        <v>#N/A</v>
      </c>
      <c r="LK25" s="110" t="e">
        <f>IF(KF25="","Нет показаний",IF(KF25&lt;=0,"Ошибка ПУ",(HV25-KF25*(($I25-метеостанция!X$14)/($I25-JA25)))))</f>
        <v>#N/A</v>
      </c>
      <c r="LL25" s="110" t="e">
        <f>IF(KG25="","Нет показаний",IF(KG25&lt;=0,"Ошибка ПУ",(HW25-KG25*(($I25-метеостанция!Y$14)/($I25-JB25)))))</f>
        <v>#N/A</v>
      </c>
      <c r="LM25" s="110" t="e">
        <f>IF(KH25="","Нет показаний",IF(KH25&lt;=0,"Ошибка ПУ",(HX25-KH25*(($I25-метеостанция!Z$14)/($I25-JC25)))))</f>
        <v>#N/A</v>
      </c>
      <c r="LN25" s="110" t="e">
        <f>IF(KI25="","Нет показаний",IF(KI25&lt;=0,"Ошибка ПУ",(HY25-KI25*(($I25-метеостанция!AA$14)/($I25-JD25)))))</f>
        <v>#N/A</v>
      </c>
      <c r="LO25" s="110" t="e">
        <f>IF(KJ25="","Нет показаний",IF(KJ25&lt;=0,"Ошибка ПУ",(HZ25-KJ25*(($I25-метеостанция!AB$14)/($I25-JE25)))))</f>
        <v>#N/A</v>
      </c>
      <c r="LP25" s="110" t="e">
        <f>IF(KK25="","Нет показаний",IF(KK25&lt;=0,"Ошибка ПУ",(IA25-KK25*(($I25-метеостанция!AC$14)/($I25-JF25)))))</f>
        <v>#N/A</v>
      </c>
      <c r="LQ25" s="110" t="e">
        <f>IF(KL25="","Нет показаний",IF(KL25&lt;=0,"Ошибка ПУ",(IB25-KL25*(($I25-метеостанция!AD$14)/($I25-JG25)))))</f>
        <v>#N/A</v>
      </c>
      <c r="LR25" s="110" t="e">
        <f>IF(KM25="","Нет показаний",IF(KM25&lt;=0,"Ошибка ПУ",(IC25-KM25*(($I25-метеостанция!AE$14)/($I25-JH25)))))</f>
        <v>#N/A</v>
      </c>
      <c r="LS25" s="110" t="e">
        <f>IF(KN25="","Нет показаний",IF(KN25&lt;=0,"Ошибка ПУ",(ID25-KN25*(($I25-метеостанция!AF$14)/($I25-JI25)))))</f>
        <v>#N/A</v>
      </c>
      <c r="LT25" s="54" t="e">
        <f t="shared" si="711"/>
        <v>#N/A</v>
      </c>
      <c r="LU25" s="54" t="e">
        <f t="shared" si="712"/>
        <v>#N/A</v>
      </c>
      <c r="LV25" s="54" t="e">
        <f t="shared" si="713"/>
        <v>#N/A</v>
      </c>
      <c r="LW25" s="54" t="e">
        <f t="shared" si="714"/>
        <v>#N/A</v>
      </c>
      <c r="LX25" s="54" t="e">
        <f t="shared" si="715"/>
        <v>#N/A</v>
      </c>
      <c r="LY25" s="54" t="e">
        <f t="shared" si="716"/>
        <v>#N/A</v>
      </c>
      <c r="LZ25" s="54" t="e">
        <f t="shared" si="717"/>
        <v>#N/A</v>
      </c>
      <c r="MA25" s="54" t="e">
        <f t="shared" si="718"/>
        <v>#N/A</v>
      </c>
      <c r="MB25" s="54" t="e">
        <f t="shared" si="719"/>
        <v>#N/A</v>
      </c>
      <c r="MC25" s="54" t="e">
        <f t="shared" si="720"/>
        <v>#N/A</v>
      </c>
      <c r="MD25" s="54" t="e">
        <f t="shared" si="721"/>
        <v>#N/A</v>
      </c>
      <c r="ME25" s="54" t="e">
        <f t="shared" si="722"/>
        <v>#N/A</v>
      </c>
      <c r="MF25" s="54" t="e">
        <f t="shared" si="723"/>
        <v>#N/A</v>
      </c>
      <c r="MG25" s="54" t="e">
        <f t="shared" si="724"/>
        <v>#N/A</v>
      </c>
      <c r="MH25" s="54" t="e">
        <f t="shared" si="725"/>
        <v>#N/A</v>
      </c>
      <c r="MI25" s="54" t="e">
        <f t="shared" si="726"/>
        <v>#N/A</v>
      </c>
      <c r="MJ25" s="54" t="e">
        <f t="shared" si="727"/>
        <v>#N/A</v>
      </c>
      <c r="MK25" s="54" t="e">
        <f t="shared" si="728"/>
        <v>#N/A</v>
      </c>
      <c r="ML25" s="54" t="e">
        <f t="shared" si="729"/>
        <v>#N/A</v>
      </c>
      <c r="MM25" s="54" t="e">
        <f t="shared" si="730"/>
        <v>#N/A</v>
      </c>
      <c r="MN25" s="54" t="e">
        <f t="shared" si="731"/>
        <v>#N/A</v>
      </c>
      <c r="MO25" s="54" t="e">
        <f t="shared" si="732"/>
        <v>#N/A</v>
      </c>
      <c r="MP25" s="54" t="e">
        <f t="shared" si="733"/>
        <v>#N/A</v>
      </c>
      <c r="MQ25" s="54" t="e">
        <f t="shared" si="734"/>
        <v>#N/A</v>
      </c>
      <c r="MR25" s="54" t="e">
        <f t="shared" si="735"/>
        <v>#N/A</v>
      </c>
      <c r="MS25" s="54" t="e">
        <f t="shared" si="736"/>
        <v>#N/A</v>
      </c>
      <c r="MT25" s="54" t="e">
        <f t="shared" si="737"/>
        <v>#N/A</v>
      </c>
      <c r="MU25" s="54" t="e">
        <f t="shared" si="738"/>
        <v>#N/A</v>
      </c>
      <c r="MV25" s="54" t="e">
        <f t="shared" si="739"/>
        <v>#N/A</v>
      </c>
      <c r="MW25" s="54" t="e">
        <f t="shared" si="740"/>
        <v>#N/A</v>
      </c>
      <c r="MX25" s="54" t="e">
        <f t="shared" si="741"/>
        <v>#N/A</v>
      </c>
      <c r="MY25" s="53" t="e">
        <f t="shared" si="742"/>
        <v>#N/A</v>
      </c>
      <c r="MZ25" s="53" t="e">
        <f t="shared" si="743"/>
        <v>#N/A</v>
      </c>
      <c r="NA25" s="53" t="e">
        <f t="shared" si="744"/>
        <v>#N/A</v>
      </c>
      <c r="NB25" s="53" t="e">
        <f t="shared" si="745"/>
        <v>#N/A</v>
      </c>
      <c r="NC25" s="53" t="e">
        <f t="shared" si="746"/>
        <v>#N/A</v>
      </c>
      <c r="ND25" s="53" t="e">
        <f t="shared" si="747"/>
        <v>#N/A</v>
      </c>
      <c r="NE25" s="53" t="e">
        <f t="shared" si="748"/>
        <v>#N/A</v>
      </c>
      <c r="NF25" s="53" t="e">
        <f t="shared" si="749"/>
        <v>#N/A</v>
      </c>
      <c r="NG25" s="53" t="e">
        <f t="shared" si="750"/>
        <v>#N/A</v>
      </c>
      <c r="NH25" s="53" t="e">
        <f t="shared" si="751"/>
        <v>#N/A</v>
      </c>
      <c r="NI25" s="53" t="e">
        <f t="shared" si="752"/>
        <v>#N/A</v>
      </c>
      <c r="NJ25" s="53" t="e">
        <f t="shared" si="753"/>
        <v>#N/A</v>
      </c>
      <c r="NK25" s="53" t="e">
        <f t="shared" si="754"/>
        <v>#N/A</v>
      </c>
      <c r="NL25" s="53" t="e">
        <f t="shared" si="755"/>
        <v>#N/A</v>
      </c>
      <c r="NM25" s="53" t="e">
        <f t="shared" si="756"/>
        <v>#N/A</v>
      </c>
      <c r="NN25" s="53" t="e">
        <f t="shared" si="757"/>
        <v>#N/A</v>
      </c>
      <c r="NO25" s="53" t="e">
        <f t="shared" si="758"/>
        <v>#N/A</v>
      </c>
      <c r="NP25" s="53" t="e">
        <f t="shared" si="759"/>
        <v>#N/A</v>
      </c>
      <c r="NQ25" s="53" t="e">
        <f t="shared" si="760"/>
        <v>#N/A</v>
      </c>
      <c r="NR25" s="53" t="e">
        <f t="shared" si="761"/>
        <v>#N/A</v>
      </c>
      <c r="NS25" s="53" t="e">
        <f t="shared" si="762"/>
        <v>#N/A</v>
      </c>
      <c r="NT25" s="53" t="e">
        <f t="shared" si="763"/>
        <v>#N/A</v>
      </c>
      <c r="NU25" s="53" t="e">
        <f t="shared" si="764"/>
        <v>#N/A</v>
      </c>
      <c r="NV25" s="53" t="e">
        <f t="shared" si="765"/>
        <v>#N/A</v>
      </c>
      <c r="NW25" s="53" t="e">
        <f t="shared" si="766"/>
        <v>#N/A</v>
      </c>
      <c r="NX25" s="53" t="e">
        <f t="shared" si="767"/>
        <v>#N/A</v>
      </c>
      <c r="NY25" s="53" t="e">
        <f t="shared" si="768"/>
        <v>#N/A</v>
      </c>
      <c r="NZ25" s="53" t="e">
        <f t="shared" si="769"/>
        <v>#N/A</v>
      </c>
      <c r="OA25" s="53" t="e">
        <f t="shared" si="770"/>
        <v>#N/A</v>
      </c>
      <c r="OB25" s="53" t="e">
        <f t="shared" si="771"/>
        <v>#N/A</v>
      </c>
      <c r="OC25" s="53" t="e">
        <f t="shared" si="772"/>
        <v>#N/A</v>
      </c>
      <c r="OD25" s="53" t="e">
        <f t="shared" si="773"/>
        <v>#N/A</v>
      </c>
      <c r="OE25" s="53" t="e">
        <f t="shared" si="774"/>
        <v>#N/A</v>
      </c>
      <c r="OF25" s="53" t="e">
        <f t="shared" si="775"/>
        <v>#N/A</v>
      </c>
      <c r="OG25" s="53" t="e">
        <f t="shared" si="776"/>
        <v>#N/A</v>
      </c>
      <c r="OH25" s="53" t="e">
        <f t="shared" si="777"/>
        <v>#N/A</v>
      </c>
      <c r="OI25" s="53" t="e">
        <f t="shared" si="778"/>
        <v>#N/A</v>
      </c>
      <c r="OJ25" s="53" t="e">
        <f t="shared" si="779"/>
        <v>#N/A</v>
      </c>
      <c r="OK25" s="53" t="e">
        <f t="shared" si="780"/>
        <v>#N/A</v>
      </c>
      <c r="OL25" s="53" t="e">
        <f t="shared" si="781"/>
        <v>#N/A</v>
      </c>
      <c r="OM25" s="53" t="e">
        <f t="shared" si="782"/>
        <v>#N/A</v>
      </c>
      <c r="ON25" s="53" t="e">
        <f t="shared" si="783"/>
        <v>#N/A</v>
      </c>
      <c r="OO25" s="53" t="e">
        <f t="shared" si="784"/>
        <v>#N/A</v>
      </c>
      <c r="OP25" s="53" t="e">
        <f t="shared" si="785"/>
        <v>#N/A</v>
      </c>
      <c r="OQ25" s="53" t="e">
        <f t="shared" si="786"/>
        <v>#N/A</v>
      </c>
      <c r="OR25" s="53" t="e">
        <f t="shared" si="787"/>
        <v>#N/A</v>
      </c>
      <c r="OS25" s="53" t="e">
        <f t="shared" si="788"/>
        <v>#N/A</v>
      </c>
      <c r="OT25" s="53" t="e">
        <f t="shared" si="789"/>
        <v>#N/A</v>
      </c>
      <c r="OU25" s="53" t="e">
        <f t="shared" si="790"/>
        <v>#N/A</v>
      </c>
      <c r="OV25" s="53" t="e">
        <f t="shared" si="791"/>
        <v>#N/A</v>
      </c>
      <c r="OW25" s="53" t="e">
        <f t="shared" si="792"/>
        <v>#N/A</v>
      </c>
      <c r="OX25" s="53" t="e">
        <f t="shared" si="793"/>
        <v>#N/A</v>
      </c>
      <c r="OY25" s="53" t="e">
        <f t="shared" si="794"/>
        <v>#N/A</v>
      </c>
      <c r="OZ25" s="53" t="e">
        <f t="shared" si="795"/>
        <v>#N/A</v>
      </c>
      <c r="PA25" s="53" t="e">
        <f t="shared" si="796"/>
        <v>#N/A</v>
      </c>
      <c r="PB25" s="53" t="e">
        <f t="shared" si="797"/>
        <v>#N/A</v>
      </c>
      <c r="PC25" s="53" t="e">
        <f t="shared" si="798"/>
        <v>#N/A</v>
      </c>
      <c r="PD25" s="53" t="e">
        <f t="shared" si="799"/>
        <v>#N/A</v>
      </c>
      <c r="PE25" s="53" t="e">
        <f t="shared" si="800"/>
        <v>#N/A</v>
      </c>
      <c r="PF25" s="53" t="e">
        <f t="shared" si="801"/>
        <v>#N/A</v>
      </c>
      <c r="PG25" s="53" t="e">
        <f t="shared" si="802"/>
        <v>#N/A</v>
      </c>
      <c r="PH25" s="53" t="e">
        <f t="shared" si="803"/>
        <v>#N/A</v>
      </c>
      <c r="PI25" s="111" t="e">
        <f t="shared" si="1133"/>
        <v>#N/A</v>
      </c>
      <c r="PJ25" s="111" t="e">
        <f t="shared" si="1134"/>
        <v>#N/A</v>
      </c>
      <c r="PK25" s="111" t="e">
        <f t="shared" si="1135"/>
        <v>#N/A</v>
      </c>
      <c r="PL25" s="111" t="e">
        <f t="shared" si="1136"/>
        <v>#N/A</v>
      </c>
      <c r="PM25" s="111" t="e">
        <f t="shared" si="1137"/>
        <v>#N/A</v>
      </c>
      <c r="PN25" s="111" t="e">
        <f t="shared" si="1138"/>
        <v>#N/A</v>
      </c>
      <c r="PO25" s="111" t="e">
        <f t="shared" si="1139"/>
        <v>#N/A</v>
      </c>
      <c r="PP25" s="111" t="e">
        <f t="shared" si="1140"/>
        <v>#N/A</v>
      </c>
      <c r="PQ25" s="111" t="e">
        <f t="shared" si="1141"/>
        <v>#N/A</v>
      </c>
      <c r="PR25" s="111" t="e">
        <f t="shared" si="1142"/>
        <v>#N/A</v>
      </c>
      <c r="PS25" s="111" t="e">
        <f t="shared" si="1143"/>
        <v>#N/A</v>
      </c>
      <c r="PT25" s="111" t="e">
        <f t="shared" si="1144"/>
        <v>#N/A</v>
      </c>
      <c r="PU25" s="111" t="e">
        <f t="shared" si="1145"/>
        <v>#N/A</v>
      </c>
      <c r="PV25" s="111" t="e">
        <f t="shared" si="1146"/>
        <v>#N/A</v>
      </c>
      <c r="PW25" s="111" t="e">
        <f t="shared" si="1147"/>
        <v>#N/A</v>
      </c>
      <c r="PX25" s="111" t="e">
        <f t="shared" si="1148"/>
        <v>#N/A</v>
      </c>
      <c r="PY25" s="111" t="e">
        <f t="shared" si="1149"/>
        <v>#N/A</v>
      </c>
      <c r="PZ25" s="111" t="e">
        <f t="shared" si="1150"/>
        <v>#N/A</v>
      </c>
      <c r="QA25" s="111" t="e">
        <f t="shared" si="1151"/>
        <v>#N/A</v>
      </c>
      <c r="QB25" s="111" t="e">
        <f t="shared" si="1152"/>
        <v>#N/A</v>
      </c>
      <c r="QC25" s="111" t="e">
        <f t="shared" si="1153"/>
        <v>#N/A</v>
      </c>
      <c r="QD25" s="111" t="e">
        <f t="shared" si="1154"/>
        <v>#N/A</v>
      </c>
      <c r="QE25" s="111" t="e">
        <f t="shared" si="1155"/>
        <v>#N/A</v>
      </c>
      <c r="QF25" s="111" t="e">
        <f t="shared" si="1156"/>
        <v>#N/A</v>
      </c>
      <c r="QG25" s="111" t="e">
        <f t="shared" si="1157"/>
        <v>#N/A</v>
      </c>
      <c r="QH25" s="111" t="e">
        <f t="shared" si="1158"/>
        <v>#N/A</v>
      </c>
      <c r="QI25" s="111" t="e">
        <f t="shared" si="1159"/>
        <v>#N/A</v>
      </c>
      <c r="QJ25" s="111" t="e">
        <f t="shared" si="1160"/>
        <v>#N/A</v>
      </c>
      <c r="QK25" s="111" t="e">
        <f t="shared" si="1161"/>
        <v>#N/A</v>
      </c>
      <c r="QL25" s="111" t="e">
        <f t="shared" si="1162"/>
        <v>#N/A</v>
      </c>
      <c r="QM25" s="111" t="e">
        <f t="shared" si="1163"/>
        <v>#N/A</v>
      </c>
      <c r="QN25" s="54" t="e">
        <f t="shared" si="808"/>
        <v>#N/A</v>
      </c>
      <c r="QO25" s="53" t="e">
        <f t="shared" si="809"/>
        <v>#N/A</v>
      </c>
      <c r="QP25" s="53" t="e">
        <f t="shared" si="810"/>
        <v>#N/A</v>
      </c>
      <c r="QQ25" s="53" t="e">
        <f t="shared" si="811"/>
        <v>#N/A</v>
      </c>
      <c r="QR25" s="53" t="e">
        <f t="shared" si="812"/>
        <v>#N/A</v>
      </c>
      <c r="QS25" s="53" t="e">
        <f t="shared" si="813"/>
        <v>#N/A</v>
      </c>
      <c r="QT25" s="53" t="e">
        <f t="shared" si="814"/>
        <v>#N/A</v>
      </c>
      <c r="QU25" s="53" t="e">
        <f t="shared" si="815"/>
        <v>#N/A</v>
      </c>
      <c r="QV25" s="53" t="e">
        <f t="shared" si="816"/>
        <v>#N/A</v>
      </c>
      <c r="QW25" s="53" t="e">
        <f t="shared" si="817"/>
        <v>#N/A</v>
      </c>
      <c r="QX25" s="53" t="e">
        <f t="shared" si="818"/>
        <v>#N/A</v>
      </c>
      <c r="QY25" s="53" t="e">
        <f t="shared" si="819"/>
        <v>#N/A</v>
      </c>
      <c r="QZ25" s="53" t="e">
        <f t="shared" si="820"/>
        <v>#N/A</v>
      </c>
      <c r="RA25" s="53" t="e">
        <f t="shared" si="821"/>
        <v>#N/A</v>
      </c>
      <c r="RB25" s="53" t="e">
        <f t="shared" si="822"/>
        <v>#N/A</v>
      </c>
      <c r="RC25" s="53" t="e">
        <f t="shared" si="823"/>
        <v>#N/A</v>
      </c>
      <c r="RD25" s="53" t="e">
        <f t="shared" si="824"/>
        <v>#N/A</v>
      </c>
      <c r="RE25" s="53" t="e">
        <f t="shared" si="825"/>
        <v>#N/A</v>
      </c>
      <c r="RF25" s="53" t="e">
        <f t="shared" si="826"/>
        <v>#N/A</v>
      </c>
      <c r="RG25" s="53" t="e">
        <f t="shared" si="827"/>
        <v>#N/A</v>
      </c>
      <c r="RH25" s="53" t="e">
        <f t="shared" si="828"/>
        <v>#N/A</v>
      </c>
      <c r="RI25" s="53" t="e">
        <f t="shared" si="829"/>
        <v>#N/A</v>
      </c>
      <c r="RJ25" s="53" t="e">
        <f t="shared" si="830"/>
        <v>#N/A</v>
      </c>
      <c r="RK25" s="53" t="e">
        <f t="shared" si="831"/>
        <v>#N/A</v>
      </c>
      <c r="RL25" s="53" t="e">
        <f t="shared" si="832"/>
        <v>#N/A</v>
      </c>
      <c r="RM25" s="53" t="e">
        <f t="shared" si="833"/>
        <v>#N/A</v>
      </c>
      <c r="RN25" s="53" t="e">
        <f t="shared" si="834"/>
        <v>#N/A</v>
      </c>
      <c r="RO25" s="53" t="e">
        <f t="shared" si="835"/>
        <v>#N/A</v>
      </c>
      <c r="RP25" s="53" t="e">
        <f t="shared" si="836"/>
        <v>#N/A</v>
      </c>
      <c r="RQ25" s="53" t="e">
        <f t="shared" si="837"/>
        <v>#N/A</v>
      </c>
      <c r="RR25" s="53" t="e">
        <f t="shared" si="838"/>
        <v>#N/A</v>
      </c>
      <c r="RS25" s="111" t="e">
        <f t="shared" si="839"/>
        <v>#N/A</v>
      </c>
      <c r="RT25" s="111" t="e">
        <f t="shared" si="840"/>
        <v>#N/A</v>
      </c>
      <c r="RU25" s="111" t="e">
        <f t="shared" si="841"/>
        <v>#N/A</v>
      </c>
      <c r="RV25" s="111" t="e">
        <f t="shared" si="842"/>
        <v>#N/A</v>
      </c>
      <c r="RW25" s="111" t="e">
        <f t="shared" si="843"/>
        <v>#N/A</v>
      </c>
      <c r="RX25" s="111" t="e">
        <f t="shared" si="844"/>
        <v>#N/A</v>
      </c>
      <c r="RY25" s="111" t="e">
        <f t="shared" si="845"/>
        <v>#N/A</v>
      </c>
      <c r="RZ25" s="111" t="e">
        <f t="shared" si="846"/>
        <v>#N/A</v>
      </c>
      <c r="SA25" s="111" t="e">
        <f t="shared" si="847"/>
        <v>#N/A</v>
      </c>
      <c r="SB25" s="111" t="e">
        <f t="shared" si="848"/>
        <v>#N/A</v>
      </c>
      <c r="SC25" s="111" t="e">
        <f t="shared" si="849"/>
        <v>#N/A</v>
      </c>
      <c r="SD25" s="111" t="e">
        <f t="shared" si="850"/>
        <v>#N/A</v>
      </c>
      <c r="SE25" s="111" t="e">
        <f t="shared" si="851"/>
        <v>#N/A</v>
      </c>
      <c r="SF25" s="111" t="e">
        <f t="shared" si="852"/>
        <v>#N/A</v>
      </c>
      <c r="SG25" s="111" t="e">
        <f t="shared" si="853"/>
        <v>#N/A</v>
      </c>
      <c r="SH25" s="111" t="e">
        <f t="shared" si="854"/>
        <v>#N/A</v>
      </c>
      <c r="SI25" s="111" t="e">
        <f t="shared" si="855"/>
        <v>#N/A</v>
      </c>
      <c r="SJ25" s="111" t="e">
        <f t="shared" si="856"/>
        <v>#N/A</v>
      </c>
      <c r="SK25" s="111" t="e">
        <f t="shared" si="857"/>
        <v>#N/A</v>
      </c>
      <c r="SL25" s="111" t="e">
        <f t="shared" si="858"/>
        <v>#N/A</v>
      </c>
      <c r="SM25" s="111" t="e">
        <f t="shared" si="859"/>
        <v>#N/A</v>
      </c>
      <c r="SN25" s="111" t="e">
        <f t="shared" si="860"/>
        <v>#N/A</v>
      </c>
      <c r="SO25" s="111" t="e">
        <f t="shared" si="861"/>
        <v>#N/A</v>
      </c>
      <c r="SP25" s="111" t="e">
        <f t="shared" si="862"/>
        <v>#N/A</v>
      </c>
      <c r="SQ25" s="111" t="e">
        <f t="shared" si="863"/>
        <v>#N/A</v>
      </c>
      <c r="SR25" s="111" t="e">
        <f t="shared" si="864"/>
        <v>#N/A</v>
      </c>
      <c r="SS25" s="111" t="e">
        <f t="shared" si="865"/>
        <v>#N/A</v>
      </c>
      <c r="ST25" s="111" t="e">
        <f t="shared" si="866"/>
        <v>#N/A</v>
      </c>
      <c r="SU25" s="111" t="e">
        <f t="shared" si="867"/>
        <v>#N/A</v>
      </c>
      <c r="SV25" s="111" t="e">
        <f t="shared" si="868"/>
        <v>#N/A</v>
      </c>
      <c r="SW25" s="111" t="e">
        <f t="shared" si="869"/>
        <v>#N/A</v>
      </c>
      <c r="SX25" s="111" t="e">
        <f t="shared" si="870"/>
        <v>#N/A</v>
      </c>
      <c r="SY25" s="111" t="e">
        <f t="shared" si="871"/>
        <v>#N/A</v>
      </c>
      <c r="SZ25" s="111" t="e">
        <f t="shared" si="872"/>
        <v>#N/A</v>
      </c>
      <c r="TA25" s="111" t="e">
        <f t="shared" si="873"/>
        <v>#N/A</v>
      </c>
      <c r="TB25" s="111" t="e">
        <f t="shared" si="874"/>
        <v>#N/A</v>
      </c>
      <c r="TC25" s="111" t="e">
        <f t="shared" si="875"/>
        <v>#N/A</v>
      </c>
      <c r="TD25" s="111" t="e">
        <f t="shared" si="876"/>
        <v>#N/A</v>
      </c>
      <c r="TE25" s="111" t="e">
        <f t="shared" si="877"/>
        <v>#N/A</v>
      </c>
      <c r="TF25" s="111" t="e">
        <f t="shared" si="878"/>
        <v>#N/A</v>
      </c>
      <c r="TG25" s="111" t="e">
        <f t="shared" si="879"/>
        <v>#N/A</v>
      </c>
      <c r="TH25" s="111" t="e">
        <f t="shared" si="880"/>
        <v>#N/A</v>
      </c>
      <c r="TI25" s="111" t="e">
        <f t="shared" si="881"/>
        <v>#N/A</v>
      </c>
      <c r="TJ25" s="111" t="e">
        <f t="shared" si="882"/>
        <v>#N/A</v>
      </c>
      <c r="TK25" s="111" t="e">
        <f t="shared" si="883"/>
        <v>#N/A</v>
      </c>
      <c r="TL25" s="111" t="e">
        <f t="shared" si="884"/>
        <v>#N/A</v>
      </c>
      <c r="TM25" s="111" t="e">
        <f t="shared" si="885"/>
        <v>#N/A</v>
      </c>
      <c r="TN25" s="111" t="e">
        <f t="shared" si="886"/>
        <v>#N/A</v>
      </c>
      <c r="TO25" s="111" t="e">
        <f t="shared" si="887"/>
        <v>#N/A</v>
      </c>
      <c r="TP25" s="111" t="e">
        <f t="shared" si="888"/>
        <v>#N/A</v>
      </c>
      <c r="TQ25" s="111" t="e">
        <f t="shared" si="889"/>
        <v>#N/A</v>
      </c>
      <c r="TR25" s="111" t="e">
        <f t="shared" si="890"/>
        <v>#N/A</v>
      </c>
      <c r="TS25" s="111" t="e">
        <f t="shared" si="891"/>
        <v>#N/A</v>
      </c>
      <c r="TT25" s="111" t="e">
        <f t="shared" si="892"/>
        <v>#N/A</v>
      </c>
      <c r="TU25" s="111" t="e">
        <f t="shared" si="893"/>
        <v>#N/A</v>
      </c>
      <c r="TV25" s="111" t="e">
        <f t="shared" si="894"/>
        <v>#N/A</v>
      </c>
      <c r="TW25" s="111" t="e">
        <f t="shared" si="895"/>
        <v>#N/A</v>
      </c>
      <c r="TX25" s="111" t="e">
        <f t="shared" si="896"/>
        <v>#N/A</v>
      </c>
      <c r="TY25" s="111" t="e">
        <f t="shared" si="897"/>
        <v>#N/A</v>
      </c>
      <c r="TZ25" s="111" t="e">
        <f t="shared" si="898"/>
        <v>#N/A</v>
      </c>
      <c r="UA25" s="111" t="e">
        <f t="shared" si="899"/>
        <v>#N/A</v>
      </c>
      <c r="UB25" s="111" t="e">
        <f t="shared" si="900"/>
        <v>#N/A</v>
      </c>
      <c r="UC25" s="112">
        <f t="shared" si="901"/>
        <v>73.058827582938378</v>
      </c>
      <c r="UD25" s="112">
        <f t="shared" si="902"/>
        <v>149.09511346761451</v>
      </c>
      <c r="UE25" s="112">
        <f t="shared" si="903"/>
        <v>206.95557180884671</v>
      </c>
      <c r="UF25" s="112">
        <f t="shared" si="904"/>
        <v>268.32676456556078</v>
      </c>
      <c r="UG25" s="112">
        <f t="shared" si="905"/>
        <v>333.9641662322274</v>
      </c>
      <c r="UH25" s="112">
        <f t="shared" si="906"/>
        <v>401.5124739731437</v>
      </c>
      <c r="UI25" s="112">
        <f t="shared" si="907"/>
        <v>472.39375742496043</v>
      </c>
      <c r="UJ25" s="112">
        <f t="shared" si="908"/>
        <v>540.56422063191144</v>
      </c>
      <c r="UK25" s="112">
        <f t="shared" si="909"/>
        <v>608.95688221958915</v>
      </c>
      <c r="UL25" s="112">
        <f t="shared" si="910"/>
        <v>679.70484664296987</v>
      </c>
      <c r="UM25" s="112">
        <f t="shared" si="911"/>
        <v>745.52000701421787</v>
      </c>
      <c r="UN25" s="112">
        <f t="shared" si="912"/>
        <v>804.75809531595564</v>
      </c>
      <c r="UO25" s="112">
        <f t="shared" si="913"/>
        <v>873.81735204581332</v>
      </c>
      <c r="UP25" s="112">
        <f t="shared" si="914"/>
        <v>925.63401443127941</v>
      </c>
      <c r="UQ25" s="112">
        <f t="shared" si="915"/>
        <v>996.11534079778801</v>
      </c>
      <c r="UR25" s="112">
        <f t="shared" si="916"/>
        <v>1069.1741683807265</v>
      </c>
      <c r="US25" s="112">
        <f t="shared" si="917"/>
        <v>1147.6990761295417</v>
      </c>
      <c r="UT25" s="112">
        <f t="shared" si="918"/>
        <v>1224.0908794233803</v>
      </c>
      <c r="UU25" s="112">
        <f t="shared" si="919"/>
        <v>1295.1943612559237</v>
      </c>
      <c r="UV25" s="112">
        <f t="shared" si="920"/>
        <v>1365.7645669747233</v>
      </c>
      <c r="UW25" s="112">
        <f t="shared" si="921"/>
        <v>1441.7119735071085</v>
      </c>
      <c r="UX25" s="112">
        <f t="shared" si="922"/>
        <v>1522.2811063586096</v>
      </c>
      <c r="UY25" s="112">
        <f t="shared" si="923"/>
        <v>1606.9831290916268</v>
      </c>
      <c r="UZ25" s="112">
        <f t="shared" si="924"/>
        <v>1697.8178271327013</v>
      </c>
      <c r="VA25" s="112">
        <f t="shared" si="925"/>
        <v>1786.8749381279617</v>
      </c>
      <c r="VB25" s="112">
        <f t="shared" si="926"/>
        <v>1879.3094645102681</v>
      </c>
      <c r="VC25" s="112">
        <f t="shared" si="927"/>
        <v>1975.8768807740908</v>
      </c>
      <c r="VD25" s="112">
        <f t="shared" si="928"/>
        <v>2077.5992994707735</v>
      </c>
      <c r="VE25" s="112">
        <f t="shared" si="929"/>
        <v>2170.5671019668239</v>
      </c>
      <c r="VF25" s="112">
        <f t="shared" si="930"/>
        <v>2254.8247279383882</v>
      </c>
      <c r="VG25" s="112">
        <f t="shared" si="931"/>
        <v>2254.8247279383882</v>
      </c>
      <c r="VH25" s="111" t="e">
        <f t="shared" si="932"/>
        <v>#N/A</v>
      </c>
      <c r="VI25" s="111" t="e">
        <f t="shared" si="933"/>
        <v>#N/A</v>
      </c>
      <c r="VJ25" s="111" t="e">
        <f t="shared" si="934"/>
        <v>#N/A</v>
      </c>
      <c r="VK25" s="111" t="e">
        <f t="shared" si="935"/>
        <v>#N/A</v>
      </c>
      <c r="VL25" s="111" t="e">
        <f t="shared" si="936"/>
        <v>#N/A</v>
      </c>
      <c r="VM25" s="111" t="e">
        <f t="shared" si="937"/>
        <v>#N/A</v>
      </c>
      <c r="VN25" s="111" t="e">
        <f t="shared" si="938"/>
        <v>#N/A</v>
      </c>
      <c r="VO25" s="111" t="e">
        <f t="shared" si="939"/>
        <v>#N/A</v>
      </c>
      <c r="VP25" s="111" t="e">
        <f t="shared" si="940"/>
        <v>#N/A</v>
      </c>
      <c r="VQ25" s="111" t="e">
        <f t="shared" si="941"/>
        <v>#N/A</v>
      </c>
      <c r="VR25" s="111" t="e">
        <f t="shared" si="942"/>
        <v>#N/A</v>
      </c>
      <c r="VS25" s="111" t="e">
        <f t="shared" si="943"/>
        <v>#N/A</v>
      </c>
      <c r="VT25" s="111" t="e">
        <f t="shared" si="944"/>
        <v>#N/A</v>
      </c>
      <c r="VU25" s="111" t="e">
        <f t="shared" si="945"/>
        <v>#N/A</v>
      </c>
      <c r="VV25" s="111" t="e">
        <f t="shared" si="946"/>
        <v>#N/A</v>
      </c>
      <c r="VW25" s="111" t="e">
        <f t="shared" si="947"/>
        <v>#N/A</v>
      </c>
      <c r="VX25" s="111" t="e">
        <f t="shared" si="948"/>
        <v>#N/A</v>
      </c>
      <c r="VY25" s="111" t="e">
        <f t="shared" si="949"/>
        <v>#N/A</v>
      </c>
      <c r="VZ25" s="111" t="e">
        <f t="shared" si="950"/>
        <v>#N/A</v>
      </c>
      <c r="WA25" s="111" t="e">
        <f t="shared" si="951"/>
        <v>#N/A</v>
      </c>
      <c r="WB25" s="111" t="e">
        <f t="shared" si="952"/>
        <v>#N/A</v>
      </c>
      <c r="WC25" s="111" t="e">
        <f t="shared" si="953"/>
        <v>#N/A</v>
      </c>
      <c r="WD25" s="111" t="e">
        <f t="shared" si="954"/>
        <v>#N/A</v>
      </c>
      <c r="WE25" s="111" t="e">
        <f t="shared" si="955"/>
        <v>#N/A</v>
      </c>
      <c r="WF25" s="111" t="e">
        <f t="shared" si="956"/>
        <v>#N/A</v>
      </c>
      <c r="WG25" s="111" t="e">
        <f t="shared" si="957"/>
        <v>#N/A</v>
      </c>
      <c r="WH25" s="111" t="e">
        <f t="shared" si="958"/>
        <v>#N/A</v>
      </c>
      <c r="WI25" s="111" t="e">
        <f t="shared" si="959"/>
        <v>#N/A</v>
      </c>
      <c r="WJ25" s="111" t="e">
        <f t="shared" si="960"/>
        <v>#N/A</v>
      </c>
      <c r="WK25" s="111" t="e">
        <f t="shared" si="961"/>
        <v>#N/A</v>
      </c>
      <c r="WL25" s="111" t="e">
        <f t="shared" si="962"/>
        <v>#N/A</v>
      </c>
      <c r="WM25" s="111" t="e">
        <f t="shared" si="963"/>
        <v>#N/A</v>
      </c>
      <c r="WN25" s="111" t="e">
        <f t="shared" si="964"/>
        <v>#N/A</v>
      </c>
      <c r="WO25" s="111" t="e">
        <f t="shared" si="965"/>
        <v>#N/A</v>
      </c>
      <c r="WP25" s="111" t="e">
        <f t="shared" si="966"/>
        <v>#N/A</v>
      </c>
      <c r="WQ25" s="111" t="e">
        <f t="shared" si="967"/>
        <v>#N/A</v>
      </c>
      <c r="WR25" s="111" t="e">
        <f t="shared" si="968"/>
        <v>#N/A</v>
      </c>
      <c r="WS25" s="111" t="e">
        <f t="shared" si="969"/>
        <v>#N/A</v>
      </c>
      <c r="WT25" s="111" t="e">
        <f t="shared" si="970"/>
        <v>#N/A</v>
      </c>
      <c r="WU25" s="111" t="e">
        <f t="shared" si="971"/>
        <v>#N/A</v>
      </c>
      <c r="WV25" s="111" t="e">
        <f t="shared" si="972"/>
        <v>#N/A</v>
      </c>
      <c r="WW25" s="111" t="e">
        <f t="shared" si="973"/>
        <v>#N/A</v>
      </c>
      <c r="WX25" s="111" t="e">
        <f t="shared" si="974"/>
        <v>#N/A</v>
      </c>
      <c r="WY25" s="111" t="e">
        <f t="shared" si="975"/>
        <v>#N/A</v>
      </c>
      <c r="WZ25" s="111" t="e">
        <f t="shared" si="976"/>
        <v>#N/A</v>
      </c>
      <c r="XA25" s="111" t="e">
        <f t="shared" si="977"/>
        <v>#N/A</v>
      </c>
      <c r="XB25" s="111" t="e">
        <f t="shared" si="978"/>
        <v>#N/A</v>
      </c>
      <c r="XC25" s="111" t="e">
        <f t="shared" si="979"/>
        <v>#N/A</v>
      </c>
      <c r="XD25" s="111" t="e">
        <f t="shared" si="980"/>
        <v>#N/A</v>
      </c>
      <c r="XE25" s="111" t="e">
        <f t="shared" si="981"/>
        <v>#N/A</v>
      </c>
      <c r="XF25" s="111" t="e">
        <f t="shared" si="982"/>
        <v>#N/A</v>
      </c>
      <c r="XG25" s="111" t="e">
        <f t="shared" si="983"/>
        <v>#N/A</v>
      </c>
      <c r="XH25" s="111" t="e">
        <f t="shared" si="984"/>
        <v>#N/A</v>
      </c>
      <c r="XI25" s="111" t="e">
        <f t="shared" si="985"/>
        <v>#N/A</v>
      </c>
      <c r="XJ25" s="111" t="e">
        <f t="shared" si="986"/>
        <v>#N/A</v>
      </c>
      <c r="XK25" s="111" t="e">
        <f t="shared" si="987"/>
        <v>#N/A</v>
      </c>
      <c r="XL25" s="111" t="e">
        <f t="shared" si="988"/>
        <v>#N/A</v>
      </c>
      <c r="XM25" s="111" t="e">
        <f t="shared" si="989"/>
        <v>#N/A</v>
      </c>
      <c r="XN25" s="111" t="e">
        <f t="shared" si="990"/>
        <v>#N/A</v>
      </c>
      <c r="XO25" s="111" t="e">
        <f t="shared" si="991"/>
        <v>#N/A</v>
      </c>
      <c r="XP25" s="111" t="e">
        <f t="shared" si="992"/>
        <v>#N/A</v>
      </c>
      <c r="XQ25" s="111" t="e">
        <f t="shared" si="993"/>
        <v>#N/A</v>
      </c>
      <c r="XR25" s="111" t="e">
        <f t="shared" si="994"/>
        <v>#N/A</v>
      </c>
      <c r="XS25" s="111" t="e">
        <f t="shared" si="995"/>
        <v>#N/A</v>
      </c>
      <c r="XT25" s="111" t="e">
        <f t="shared" si="996"/>
        <v>#N/A</v>
      </c>
      <c r="XU25" s="111" t="e">
        <f t="shared" si="997"/>
        <v>#N/A</v>
      </c>
      <c r="XV25" s="111" t="e">
        <f t="shared" si="998"/>
        <v>#N/A</v>
      </c>
      <c r="XW25" s="111" t="e">
        <f t="shared" si="999"/>
        <v>#N/A</v>
      </c>
      <c r="XX25" s="111" t="e">
        <f t="shared" si="1000"/>
        <v>#N/A</v>
      </c>
      <c r="XY25" s="111" t="e">
        <f t="shared" si="1001"/>
        <v>#N/A</v>
      </c>
      <c r="XZ25" s="111" t="e">
        <f t="shared" si="1002"/>
        <v>#N/A</v>
      </c>
      <c r="YA25" s="111" t="e">
        <f t="shared" si="1003"/>
        <v>#N/A</v>
      </c>
      <c r="YB25" s="111" t="e">
        <f t="shared" si="1004"/>
        <v>#N/A</v>
      </c>
      <c r="YC25" s="111" t="e">
        <f t="shared" si="1005"/>
        <v>#N/A</v>
      </c>
      <c r="YD25" s="111" t="e">
        <f t="shared" si="1006"/>
        <v>#N/A</v>
      </c>
      <c r="YE25" s="111" t="e">
        <f t="shared" si="1007"/>
        <v>#N/A</v>
      </c>
      <c r="YF25" s="111" t="e">
        <f t="shared" si="1008"/>
        <v>#N/A</v>
      </c>
      <c r="YG25" s="111" t="e">
        <f t="shared" si="1009"/>
        <v>#N/A</v>
      </c>
      <c r="YH25" s="111" t="e">
        <f t="shared" si="1010"/>
        <v>#N/A</v>
      </c>
      <c r="YI25" s="111" t="e">
        <f t="shared" si="1011"/>
        <v>#N/A</v>
      </c>
      <c r="YJ25" s="111" t="e">
        <f t="shared" si="1012"/>
        <v>#N/A</v>
      </c>
      <c r="YK25" s="111" t="e">
        <f t="shared" si="1013"/>
        <v>#N/A</v>
      </c>
      <c r="YL25" s="111" t="e">
        <f t="shared" si="1014"/>
        <v>#N/A</v>
      </c>
      <c r="YM25" s="111" t="e">
        <f t="shared" si="1015"/>
        <v>#N/A</v>
      </c>
      <c r="YN25" s="111" t="e">
        <f t="shared" si="1016"/>
        <v>#N/A</v>
      </c>
      <c r="YO25" s="111" t="e">
        <f t="shared" si="1017"/>
        <v>#N/A</v>
      </c>
      <c r="YP25" s="111" t="e">
        <f t="shared" si="1018"/>
        <v>#N/A</v>
      </c>
      <c r="YQ25" s="111" t="e">
        <f t="shared" si="1019"/>
        <v>#N/A</v>
      </c>
      <c r="YR25" s="111" t="e">
        <f t="shared" si="1020"/>
        <v>#N/A</v>
      </c>
      <c r="YS25" s="111" t="e">
        <f t="shared" si="1021"/>
        <v>#N/A</v>
      </c>
      <c r="YT25" s="111" t="e">
        <f t="shared" si="1022"/>
        <v>#N/A</v>
      </c>
      <c r="YU25" s="111" t="e">
        <f t="shared" si="1023"/>
        <v>#N/A</v>
      </c>
      <c r="YV25" s="111" t="e">
        <f t="shared" si="1024"/>
        <v>#N/A</v>
      </c>
      <c r="YW25" s="111" t="e">
        <f t="shared" si="1025"/>
        <v>#N/A</v>
      </c>
      <c r="YX25" s="111" t="e">
        <f t="shared" si="1026"/>
        <v>#N/A</v>
      </c>
      <c r="YY25" s="111" t="e">
        <f t="shared" si="1027"/>
        <v>#N/A</v>
      </c>
      <c r="YZ25" s="111" t="e">
        <f t="shared" si="1028"/>
        <v>#N/A</v>
      </c>
      <c r="ZA25" s="111" t="e">
        <f t="shared" si="1029"/>
        <v>#N/A</v>
      </c>
      <c r="ZB25" s="111" t="e">
        <f t="shared" si="1030"/>
        <v>#N/A</v>
      </c>
      <c r="ZC25" s="111" t="e">
        <f t="shared" si="1031"/>
        <v>#N/A</v>
      </c>
      <c r="ZD25" s="111" t="e">
        <f t="shared" si="1032"/>
        <v>#N/A</v>
      </c>
      <c r="ZE25" s="111" t="e">
        <f t="shared" si="1033"/>
        <v>#N/A</v>
      </c>
      <c r="ZF25" s="111" t="e">
        <f t="shared" si="1034"/>
        <v>#N/A</v>
      </c>
      <c r="ZG25" s="111" t="e">
        <f t="shared" si="1035"/>
        <v>#N/A</v>
      </c>
      <c r="ZH25" s="111" t="e">
        <f t="shared" si="1036"/>
        <v>#N/A</v>
      </c>
      <c r="ZI25" s="111" t="e">
        <f t="shared" si="1037"/>
        <v>#N/A</v>
      </c>
      <c r="ZJ25" s="111" t="e">
        <f t="shared" si="1038"/>
        <v>#N/A</v>
      </c>
      <c r="ZK25" s="111" t="e">
        <f t="shared" si="1039"/>
        <v>#N/A</v>
      </c>
      <c r="ZL25" s="111" t="e">
        <f t="shared" si="1040"/>
        <v>#N/A</v>
      </c>
      <c r="ZM25" s="111" t="e">
        <f t="shared" si="1041"/>
        <v>#N/A</v>
      </c>
      <c r="ZN25" s="111" t="e">
        <f t="shared" si="1042"/>
        <v>#N/A</v>
      </c>
      <c r="ZO25" s="111" t="e">
        <f t="shared" si="1043"/>
        <v>#N/A</v>
      </c>
      <c r="ZP25" s="111" t="e">
        <f t="shared" si="1044"/>
        <v>#N/A</v>
      </c>
      <c r="ZQ25" s="111" t="e">
        <f t="shared" si="1045"/>
        <v>#N/A</v>
      </c>
      <c r="ZR25" s="111" t="e">
        <f t="shared" si="1046"/>
        <v>#N/A</v>
      </c>
      <c r="ZS25" s="111" t="e">
        <f t="shared" si="1047"/>
        <v>#N/A</v>
      </c>
      <c r="ZT25" s="111" t="e">
        <f t="shared" si="1048"/>
        <v>#N/A</v>
      </c>
      <c r="ZU25" s="111" t="e">
        <f t="shared" si="1049"/>
        <v>#N/A</v>
      </c>
      <c r="ZV25" s="111" t="e">
        <f t="shared" si="1050"/>
        <v>#N/A</v>
      </c>
      <c r="ZW25" s="111" t="e">
        <f t="shared" si="1051"/>
        <v>#N/A</v>
      </c>
      <c r="ZX25" s="111" t="e">
        <f t="shared" si="1052"/>
        <v>#N/A</v>
      </c>
      <c r="ZY25" s="111" t="e">
        <f t="shared" si="1053"/>
        <v>#N/A</v>
      </c>
      <c r="ZZ25" s="111" t="e">
        <f t="shared" si="1054"/>
        <v>#N/A</v>
      </c>
      <c r="AAA25" s="111" t="e">
        <f t="shared" si="1055"/>
        <v>#N/A</v>
      </c>
      <c r="AAB25" s="111" t="e">
        <f t="shared" si="1056"/>
        <v>#N/A</v>
      </c>
      <c r="AAC25" s="111" t="e">
        <f t="shared" si="1057"/>
        <v>#N/A</v>
      </c>
      <c r="AAD25" s="111" t="e">
        <f t="shared" si="1058"/>
        <v>#N/A</v>
      </c>
      <c r="AAE25" s="111" t="e">
        <f t="shared" si="1059"/>
        <v>#N/A</v>
      </c>
      <c r="AAF25" s="111" t="e">
        <f t="shared" si="1060"/>
        <v>#N/A</v>
      </c>
      <c r="AAG25" s="111" t="e">
        <f t="shared" si="1061"/>
        <v>#N/A</v>
      </c>
      <c r="AAH25" s="111" t="e">
        <f t="shared" si="1062"/>
        <v>#N/A</v>
      </c>
      <c r="AAI25" s="111" t="e">
        <f t="shared" si="1063"/>
        <v>#N/A</v>
      </c>
      <c r="AAJ25" s="111" t="e">
        <f t="shared" si="1064"/>
        <v>#N/A</v>
      </c>
      <c r="AAK25" s="111" t="e">
        <f t="shared" si="1065"/>
        <v>#N/A</v>
      </c>
      <c r="AAL25" s="111" t="e">
        <f t="shared" si="1066"/>
        <v>#N/A</v>
      </c>
      <c r="AAM25" s="111" t="e">
        <f t="shared" si="1067"/>
        <v>#N/A</v>
      </c>
      <c r="AAN25" s="111" t="e">
        <f t="shared" si="1068"/>
        <v>#N/A</v>
      </c>
      <c r="AAO25" s="111" t="e">
        <f t="shared" si="1069"/>
        <v>#N/A</v>
      </c>
      <c r="AAP25" s="111" t="e">
        <f t="shared" si="1070"/>
        <v>#N/A</v>
      </c>
      <c r="AAQ25" s="111" t="e">
        <f t="shared" si="1071"/>
        <v>#N/A</v>
      </c>
      <c r="AAR25" s="111" t="e">
        <f t="shared" si="1072"/>
        <v>#N/A</v>
      </c>
      <c r="AAS25" s="111" t="e">
        <f t="shared" si="1073"/>
        <v>#N/A</v>
      </c>
      <c r="AAT25" s="111" t="e">
        <f t="shared" si="1074"/>
        <v>#N/A</v>
      </c>
      <c r="AAU25" s="111" t="e">
        <f t="shared" si="1075"/>
        <v>#N/A</v>
      </c>
      <c r="AAV25" s="111" t="e">
        <f t="shared" si="1076"/>
        <v>#N/A</v>
      </c>
      <c r="AAW25" s="111" t="e">
        <f t="shared" si="1077"/>
        <v>#N/A</v>
      </c>
      <c r="AAX25" s="111" t="e">
        <f t="shared" si="1078"/>
        <v>#N/A</v>
      </c>
      <c r="AAY25" s="111" t="e">
        <f t="shared" si="1079"/>
        <v>#N/A</v>
      </c>
      <c r="AAZ25" s="111" t="e">
        <f t="shared" si="1080"/>
        <v>#N/A</v>
      </c>
      <c r="ABA25" s="111" t="e">
        <f t="shared" si="1081"/>
        <v>#N/A</v>
      </c>
      <c r="ABB25" s="111" t="e">
        <f t="shared" si="1082"/>
        <v>#N/A</v>
      </c>
      <c r="ABC25" s="111" t="e">
        <f t="shared" si="1083"/>
        <v>#N/A</v>
      </c>
      <c r="ABD25" s="111" t="e">
        <f t="shared" si="1084"/>
        <v>#N/A</v>
      </c>
      <c r="ABE25" s="111" t="e">
        <f t="shared" si="1085"/>
        <v>#N/A</v>
      </c>
      <c r="ABF25" s="111" t="e">
        <f t="shared" si="1086"/>
        <v>#N/A</v>
      </c>
    </row>
    <row r="26" spans="1:734" ht="75" hidden="1" customHeight="1">
      <c r="A26" s="92">
        <v>23</v>
      </c>
      <c r="B26" s="59" t="s">
        <v>21</v>
      </c>
      <c r="C26" s="100" t="s">
        <v>32</v>
      </c>
      <c r="D26" s="101" t="s">
        <v>114</v>
      </c>
      <c r="E26" s="59">
        <v>3128030685</v>
      </c>
      <c r="F26" s="46" t="s">
        <v>21</v>
      </c>
      <c r="G26" s="47">
        <v>0.9</v>
      </c>
      <c r="H26" s="48">
        <v>1970.6</v>
      </c>
      <c r="I26" s="48">
        <v>21.5</v>
      </c>
      <c r="J26" s="49">
        <v>-1.5</v>
      </c>
      <c r="K26" s="50">
        <v>30</v>
      </c>
      <c r="L26" s="49">
        <v>13.12</v>
      </c>
      <c r="M26" s="49">
        <v>58.85</v>
      </c>
      <c r="N26" s="49">
        <v>11.58</v>
      </c>
      <c r="O26" s="49">
        <f t="shared" si="550"/>
        <v>0.4373333333333333</v>
      </c>
      <c r="P26" s="49">
        <f t="shared" si="551"/>
        <v>1.9616666666666667</v>
      </c>
      <c r="Q26" s="49">
        <f t="shared" si="552"/>
        <v>0.38600000000000001</v>
      </c>
      <c r="R26" s="51">
        <v>30</v>
      </c>
      <c r="S26" s="52">
        <f t="shared" si="553"/>
        <v>13.12</v>
      </c>
      <c r="T26" s="52">
        <f t="shared" si="554"/>
        <v>58.85</v>
      </c>
      <c r="U26" s="52">
        <f t="shared" si="555"/>
        <v>11.58</v>
      </c>
      <c r="V26" s="130">
        <f>$O26*($I26-(метеостанция!B$14))/($I26-$J26)</f>
        <v>0.39074782608695652</v>
      </c>
      <c r="W26" s="130">
        <f>$O26*($I26-(метеостанция!C$14))/($I26-$J26)</f>
        <v>0.40667246376811589</v>
      </c>
      <c r="X26" s="130">
        <f>$O26*($I26-(метеостанция!D$14))/($I26-$J26)</f>
        <v>0.30946086956521734</v>
      </c>
      <c r="Y26" s="130">
        <f>$O26*($I26-(метеостанция!E$14))/($I26-$J26)</f>
        <v>0.32823768115942026</v>
      </c>
      <c r="Z26" s="130">
        <f>$O26*($I26-(метеостанция!F$14))/($I26-$J26)</f>
        <v>0.35105507246376805</v>
      </c>
      <c r="AA26" s="130">
        <f>$O26*($I26-(метеостанция!G$14))/($I26-$J26)</f>
        <v>0.36127536231884055</v>
      </c>
      <c r="AB26" s="130">
        <f>$O26*($I26-(метеостанция!H$14))/($I26-$J26)</f>
        <v>0.37910144927536232</v>
      </c>
      <c r="AC26" s="130">
        <f>$O26*($I26-(метеостанция!I$14))/($I26-$J26)</f>
        <v>0.36460289855072464</v>
      </c>
      <c r="AD26" s="130">
        <f>$O26*($I26-(метеостанция!J$14))/($I26-$J26)</f>
        <v>0.36579130434782609</v>
      </c>
      <c r="AE26" s="130">
        <f>$O26*($I26-(метеостанция!K$14))/($I26-$J26)</f>
        <v>0.37838840579710142</v>
      </c>
      <c r="AF26" s="130">
        <f>$O26*($I26-(метеостанция!L$14))/($I26-$J26)</f>
        <v>0.35200579710144925</v>
      </c>
      <c r="AG26" s="130">
        <f>$O26*($I26-(метеостанция!M$14))/($I26-$J26)</f>
        <v>0.31682898550724631</v>
      </c>
      <c r="AH26" s="130">
        <f>$O26*($I26-(метеостанция!N$14))/($I26-$J26)</f>
        <v>0.36935652173913036</v>
      </c>
      <c r="AI26" s="130">
        <f>$O26*($I26-(метеостанция!O$14))/($I26-$J26)</f>
        <v>0.27713623188405789</v>
      </c>
      <c r="AJ26" s="130">
        <f>$O26*($I26-(метеостанция!P$14))/($I26-$J26)</f>
        <v>0.37696231884057968</v>
      </c>
      <c r="AK26" s="130">
        <f>$O26*($I26-(метеостанция!Q$14))/($I26-$J26)</f>
        <v>0.39074782608695652</v>
      </c>
      <c r="AL26" s="130">
        <f>$O26*($I26-(метеостанция!R$14))/($I26-$J26)</f>
        <v>0.41998260869565213</v>
      </c>
      <c r="AM26" s="130">
        <f>$O26*($I26-(метеостанция!S$14))/($I26-$J26)</f>
        <v>0.40857391304347823</v>
      </c>
      <c r="AN26" s="130">
        <f>$O26*($I26-(метеостанция!T$14))/($I26-$J26)</f>
        <v>0.38028985507246377</v>
      </c>
      <c r="AO26" s="130">
        <f>$O26*($I26-(метеостанция!U$14))/($I26-$J26)</f>
        <v>0.37743768115942028</v>
      </c>
      <c r="AP26" s="130">
        <f>$O26*($I26-(метеостанция!V$14))/($I26-$J26)</f>
        <v>0.40619710144927529</v>
      </c>
      <c r="AQ26" s="130">
        <f>$O26*($I26-(метеостанция!W$14))/($I26-$J26)</f>
        <v>0.43091594202898553</v>
      </c>
      <c r="AR26" s="130">
        <f>$O26*($I26-(метеостанция!X$14))/($I26-$J26)</f>
        <v>0.45302028985507237</v>
      </c>
      <c r="AS26" s="130">
        <f>$O26*($I26-(метеостанция!Y$14))/($I26-$J26)</f>
        <v>0.48582028985507242</v>
      </c>
      <c r="AT26" s="130">
        <f>$O26*($I26-(метеостанция!Z$14))/($I26-$J26)</f>
        <v>0.47631304347826087</v>
      </c>
      <c r="AU26" s="130">
        <f>$O26*($I26-(метеостанция!AA$14))/($I26-$J26)</f>
        <v>0.49437681159420283</v>
      </c>
      <c r="AV26" s="130">
        <f>$O26*($I26-(метеостанция!AB$14))/($I26-$J26)</f>
        <v>0.51648115942028983</v>
      </c>
      <c r="AW26" s="130">
        <f>$O26*($I26-(метеостанция!AC$14))/($I26-$J26)</f>
        <v>0.5440521739130435</v>
      </c>
      <c r="AX26" s="130">
        <f>$O26*($I26-(метеостанция!AD$14))/($I26-$J26)</f>
        <v>0.49722898550724631</v>
      </c>
      <c r="AY26" s="130">
        <f>$O26*($I26-(метеостанция!AE$14))/($I26-$J26)</f>
        <v>0.45064347826086953</v>
      </c>
      <c r="AZ26" s="130"/>
      <c r="BA26" s="130">
        <f t="shared" si="556"/>
        <v>0.39074782608695652</v>
      </c>
      <c r="BB26" s="130">
        <f t="shared" si="1103"/>
        <v>0.79742028985507241</v>
      </c>
      <c r="BC26" s="130">
        <f t="shared" si="1104"/>
        <v>1.1068811594202899</v>
      </c>
      <c r="BD26" s="130">
        <f t="shared" si="1105"/>
        <v>1.4351188405797102</v>
      </c>
      <c r="BE26" s="130">
        <f t="shared" si="1106"/>
        <v>1.7861739130434782</v>
      </c>
      <c r="BF26" s="130">
        <f t="shared" si="1107"/>
        <v>2.1474492753623187</v>
      </c>
      <c r="BG26" s="130">
        <f t="shared" si="1108"/>
        <v>2.5265507246376808</v>
      </c>
      <c r="BH26" s="130">
        <f t="shared" si="1109"/>
        <v>2.8911536231884054</v>
      </c>
      <c r="BI26" s="130">
        <f t="shared" si="1110"/>
        <v>3.2569449275362317</v>
      </c>
      <c r="BJ26" s="130">
        <f t="shared" si="1111"/>
        <v>3.6353333333333331</v>
      </c>
      <c r="BK26" s="130">
        <f t="shared" si="1112"/>
        <v>3.9873391304347825</v>
      </c>
      <c r="BL26" s="130">
        <f t="shared" si="1113"/>
        <v>4.3041681159420291</v>
      </c>
      <c r="BM26" s="130">
        <f t="shared" si="1114"/>
        <v>4.6735246376811599</v>
      </c>
      <c r="BN26" s="130">
        <f t="shared" si="1115"/>
        <v>4.9506608695652181</v>
      </c>
      <c r="BO26" s="130">
        <f t="shared" si="1116"/>
        <v>5.3276231884057976</v>
      </c>
      <c r="BP26" s="130">
        <f t="shared" si="1117"/>
        <v>5.718371014492754</v>
      </c>
      <c r="BQ26" s="130">
        <f t="shared" si="1118"/>
        <v>6.1383536231884062</v>
      </c>
      <c r="BR26" s="130">
        <f t="shared" si="1119"/>
        <v>6.5469275362318839</v>
      </c>
      <c r="BS26" s="130">
        <f t="shared" si="1120"/>
        <v>6.9272173913043478</v>
      </c>
      <c r="BT26" s="130">
        <f t="shared" si="1121"/>
        <v>7.3046550724637678</v>
      </c>
      <c r="BU26" s="130">
        <f t="shared" si="1122"/>
        <v>7.7108521739130431</v>
      </c>
      <c r="BV26" s="130">
        <f t="shared" si="1123"/>
        <v>8.1417681159420283</v>
      </c>
      <c r="BW26" s="130">
        <f t="shared" si="1124"/>
        <v>8.5947884057971002</v>
      </c>
      <c r="BX26" s="130">
        <f t="shared" si="1125"/>
        <v>9.0806086956521721</v>
      </c>
      <c r="BY26" s="130">
        <f t="shared" si="1126"/>
        <v>9.5569217391304324</v>
      </c>
      <c r="BZ26" s="130">
        <f t="shared" si="1127"/>
        <v>10.051298550724635</v>
      </c>
      <c r="CA26" s="130">
        <f t="shared" si="1128"/>
        <v>10.567779710144924</v>
      </c>
      <c r="CB26" s="130">
        <f t="shared" si="1129"/>
        <v>11.111831884057967</v>
      </c>
      <c r="CC26" s="130">
        <f t="shared" si="1130"/>
        <v>11.609060869565214</v>
      </c>
      <c r="CD26" s="130">
        <f t="shared" si="1131"/>
        <v>12.059704347826084</v>
      </c>
      <c r="CE26" s="130">
        <f t="shared" si="1132"/>
        <v>12.059704347826084</v>
      </c>
      <c r="CF26" s="130">
        <f t="shared" si="587"/>
        <v>770.00766608695653</v>
      </c>
      <c r="CG26" s="130">
        <f t="shared" si="588"/>
        <v>801.38875710144919</v>
      </c>
      <c r="CH26" s="130">
        <f t="shared" si="589"/>
        <v>609.82358956521728</v>
      </c>
      <c r="CI26" s="130">
        <f t="shared" si="590"/>
        <v>646.82517449275349</v>
      </c>
      <c r="CJ26" s="130">
        <f t="shared" si="591"/>
        <v>691.78912579710129</v>
      </c>
      <c r="CK26" s="130">
        <f t="shared" si="592"/>
        <v>711.92922898550717</v>
      </c>
      <c r="CL26" s="130">
        <f t="shared" si="593"/>
        <v>747.05731594202894</v>
      </c>
      <c r="CM26" s="130">
        <f t="shared" si="594"/>
        <v>718.48647188405789</v>
      </c>
      <c r="CN26" s="130">
        <f t="shared" si="595"/>
        <v>720.82834434782603</v>
      </c>
      <c r="CO26" s="130">
        <f t="shared" si="596"/>
        <v>745.65219246376807</v>
      </c>
      <c r="CP26" s="130">
        <f t="shared" si="597"/>
        <v>693.66262376811585</v>
      </c>
      <c r="CQ26" s="130">
        <f t="shared" si="598"/>
        <v>624.34319884057959</v>
      </c>
      <c r="CR26" s="130">
        <f t="shared" si="599"/>
        <v>727.85396173913023</v>
      </c>
      <c r="CS26" s="130">
        <f t="shared" si="600"/>
        <v>546.12465855072446</v>
      </c>
      <c r="CT26" s="130">
        <f t="shared" si="601"/>
        <v>742.84194550724624</v>
      </c>
      <c r="CU26" s="130">
        <f t="shared" si="602"/>
        <v>770.00766608695653</v>
      </c>
      <c r="CV26" s="130">
        <f t="shared" si="603"/>
        <v>827.61772869565209</v>
      </c>
      <c r="CW26" s="130">
        <f t="shared" si="604"/>
        <v>805.13575304347819</v>
      </c>
      <c r="CX26" s="130">
        <f t="shared" si="605"/>
        <v>749.39918840579708</v>
      </c>
      <c r="CY26" s="130">
        <f t="shared" si="606"/>
        <v>743.77869449275352</v>
      </c>
      <c r="CZ26" s="130">
        <f t="shared" si="607"/>
        <v>800.45200811594179</v>
      </c>
      <c r="DA26" s="130">
        <f t="shared" si="608"/>
        <v>849.16295536231883</v>
      </c>
      <c r="DB26" s="130">
        <f t="shared" si="609"/>
        <v>892.72178318840554</v>
      </c>
      <c r="DC26" s="130">
        <f t="shared" si="610"/>
        <v>957.35746318840563</v>
      </c>
      <c r="DD26" s="130">
        <f t="shared" si="611"/>
        <v>938.62248347826085</v>
      </c>
      <c r="DE26" s="130">
        <f t="shared" si="612"/>
        <v>974.21894492753609</v>
      </c>
      <c r="DF26" s="130">
        <f t="shared" si="613"/>
        <v>1017.7777727536231</v>
      </c>
      <c r="DG26" s="130">
        <f t="shared" si="614"/>
        <v>1072.1092139130435</v>
      </c>
      <c r="DH26" s="130">
        <f t="shared" si="615"/>
        <v>979.83943884057953</v>
      </c>
      <c r="DI26" s="130">
        <f t="shared" si="616"/>
        <v>888.03803826086948</v>
      </c>
      <c r="DJ26" s="130">
        <f t="shared" si="617"/>
        <v>0</v>
      </c>
      <c r="DK26" s="110">
        <f t="shared" si="618"/>
        <v>770.00766608695653</v>
      </c>
      <c r="DL26" s="130">
        <f t="shared" si="619"/>
        <v>1571.3964231884056</v>
      </c>
      <c r="DM26" s="130">
        <f t="shared" si="620"/>
        <v>2181.220012753623</v>
      </c>
      <c r="DN26" s="130">
        <f t="shared" si="621"/>
        <v>2828.0451872463764</v>
      </c>
      <c r="DO26" s="130">
        <f t="shared" si="622"/>
        <v>3519.8343130434778</v>
      </c>
      <c r="DP26" s="130">
        <f t="shared" si="623"/>
        <v>4231.7635420289853</v>
      </c>
      <c r="DQ26" s="130">
        <f t="shared" si="624"/>
        <v>4978.8208579710144</v>
      </c>
      <c r="DR26" s="130">
        <f t="shared" si="625"/>
        <v>5697.3073298550726</v>
      </c>
      <c r="DS26" s="130">
        <f t="shared" si="626"/>
        <v>6418.1356742028984</v>
      </c>
      <c r="DT26" s="130">
        <f t="shared" si="627"/>
        <v>7163.7878666666666</v>
      </c>
      <c r="DU26" s="130">
        <f t="shared" si="628"/>
        <v>7857.4504904347823</v>
      </c>
      <c r="DV26" s="130">
        <f t="shared" si="629"/>
        <v>8481.7936892753623</v>
      </c>
      <c r="DW26" s="130">
        <f t="shared" si="630"/>
        <v>9209.647651014493</v>
      </c>
      <c r="DX26" s="130">
        <f t="shared" si="631"/>
        <v>9755.7723095652182</v>
      </c>
      <c r="DY26" s="130">
        <f t="shared" si="632"/>
        <v>10498.614255072465</v>
      </c>
      <c r="DZ26" s="130">
        <f t="shared" si="633"/>
        <v>11268.621921159422</v>
      </c>
      <c r="EA26" s="130">
        <f t="shared" si="634"/>
        <v>12096.239649855073</v>
      </c>
      <c r="EB26" s="130">
        <f t="shared" si="635"/>
        <v>12901.375402898551</v>
      </c>
      <c r="EC26" s="130">
        <f t="shared" si="636"/>
        <v>13650.774591304349</v>
      </c>
      <c r="ED26" s="130">
        <f t="shared" si="637"/>
        <v>14394.553285797103</v>
      </c>
      <c r="EE26" s="130">
        <f t="shared" si="638"/>
        <v>15195.005293913046</v>
      </c>
      <c r="EF26" s="130">
        <f t="shared" si="639"/>
        <v>16044.168249275364</v>
      </c>
      <c r="EG26" s="130">
        <f t="shared" si="640"/>
        <v>16936.890032463769</v>
      </c>
      <c r="EH26" s="130">
        <f t="shared" si="641"/>
        <v>17894.247495652173</v>
      </c>
      <c r="EI26" s="130">
        <f t="shared" si="642"/>
        <v>18832.869979130435</v>
      </c>
      <c r="EJ26" s="130">
        <f t="shared" si="643"/>
        <v>19807.088924057971</v>
      </c>
      <c r="EK26" s="130">
        <f t="shared" si="644"/>
        <v>20824.866696811594</v>
      </c>
      <c r="EL26" s="130">
        <f t="shared" si="645"/>
        <v>21896.975910724639</v>
      </c>
      <c r="EM26" s="130">
        <f t="shared" si="646"/>
        <v>22876.815349565219</v>
      </c>
      <c r="EN26" s="130">
        <f t="shared" si="647"/>
        <v>23764.85338782609</v>
      </c>
      <c r="EO26" s="130">
        <f t="shared" si="648"/>
        <v>23764.85338782609</v>
      </c>
      <c r="EP26" s="130">
        <f t="shared" si="649"/>
        <v>693.00689947826095</v>
      </c>
      <c r="EQ26" s="130">
        <f t="shared" si="650"/>
        <v>721.24988139130426</v>
      </c>
      <c r="ER26" s="130">
        <f t="shared" si="651"/>
        <v>548.84123060869558</v>
      </c>
      <c r="ES26" s="130">
        <f t="shared" si="652"/>
        <v>582.14265704347815</v>
      </c>
      <c r="ET26" s="130">
        <f t="shared" si="653"/>
        <v>622.61021321739122</v>
      </c>
      <c r="EU26" s="130">
        <f t="shared" si="654"/>
        <v>640.73630608695646</v>
      </c>
      <c r="EV26" s="130">
        <f t="shared" si="655"/>
        <v>672.35158434782602</v>
      </c>
      <c r="EW26" s="130">
        <f t="shared" si="656"/>
        <v>646.63782469565217</v>
      </c>
      <c r="EX26" s="130">
        <f t="shared" si="657"/>
        <v>648.74550991304341</v>
      </c>
      <c r="EY26" s="130">
        <f t="shared" si="658"/>
        <v>671.08697321739123</v>
      </c>
      <c r="EZ26" s="130">
        <f t="shared" si="659"/>
        <v>624.29636139130423</v>
      </c>
      <c r="FA26" s="130">
        <f t="shared" si="660"/>
        <v>561.90887895652168</v>
      </c>
      <c r="FB26" s="130">
        <f t="shared" si="661"/>
        <v>655.06856556521723</v>
      </c>
      <c r="FC26" s="130">
        <f t="shared" si="662"/>
        <v>491.512192695652</v>
      </c>
      <c r="FD26" s="130">
        <f t="shared" si="663"/>
        <v>668.55775095652166</v>
      </c>
      <c r="FE26" s="130">
        <f t="shared" si="664"/>
        <v>693.00689947826095</v>
      </c>
      <c r="FF26" s="130">
        <f t="shared" si="665"/>
        <v>744.85595582608687</v>
      </c>
      <c r="FG26" s="130">
        <f t="shared" si="666"/>
        <v>724.62217773913039</v>
      </c>
      <c r="FH26" s="130">
        <f t="shared" si="667"/>
        <v>674.45926956521737</v>
      </c>
      <c r="FI26" s="130">
        <f t="shared" si="668"/>
        <v>669.40082504347822</v>
      </c>
      <c r="FJ26" s="130">
        <f t="shared" si="669"/>
        <v>720.40680730434758</v>
      </c>
      <c r="FK26" s="130">
        <f t="shared" si="670"/>
        <v>764.24665982608701</v>
      </c>
      <c r="FL26" s="130">
        <f t="shared" si="671"/>
        <v>803.44960486956495</v>
      </c>
      <c r="FM26" s="130">
        <f t="shared" si="672"/>
        <v>861.62171686956503</v>
      </c>
      <c r="FN26" s="130">
        <f t="shared" si="673"/>
        <v>844.76023513043481</v>
      </c>
      <c r="FO26" s="130">
        <f t="shared" si="674"/>
        <v>876.79705043478248</v>
      </c>
      <c r="FP26" s="130">
        <f t="shared" si="675"/>
        <v>915.99999547826087</v>
      </c>
      <c r="FQ26" s="130">
        <f t="shared" si="676"/>
        <v>964.89829252173922</v>
      </c>
      <c r="FR26" s="130">
        <f t="shared" si="677"/>
        <v>881.85549495652162</v>
      </c>
      <c r="FS26" s="130">
        <f t="shared" si="678"/>
        <v>799.23423443478259</v>
      </c>
      <c r="FT26" s="130">
        <f t="shared" si="679"/>
        <v>0</v>
      </c>
      <c r="FU26" s="110">
        <f t="shared" si="680"/>
        <v>693.00689947826095</v>
      </c>
      <c r="FV26" s="130">
        <f t="shared" si="681"/>
        <v>1414.2567808695653</v>
      </c>
      <c r="FW26" s="130">
        <f t="shared" si="682"/>
        <v>1963.098011478261</v>
      </c>
      <c r="FX26" s="130">
        <f t="shared" si="683"/>
        <v>2545.2406685217393</v>
      </c>
      <c r="FY26" s="130">
        <f t="shared" si="684"/>
        <v>3167.8508817391303</v>
      </c>
      <c r="FZ26" s="130">
        <f t="shared" si="685"/>
        <v>3808.5871878260868</v>
      </c>
      <c r="GA26" s="130">
        <f t="shared" si="686"/>
        <v>4480.9387721739131</v>
      </c>
      <c r="GB26" s="130">
        <f t="shared" si="687"/>
        <v>5127.576596869565</v>
      </c>
      <c r="GC26" s="130">
        <f t="shared" si="688"/>
        <v>5776.3221067826089</v>
      </c>
      <c r="GD26" s="130">
        <f t="shared" si="689"/>
        <v>6447.4090800000004</v>
      </c>
      <c r="GE26" s="130">
        <f t="shared" si="690"/>
        <v>7071.7054413913047</v>
      </c>
      <c r="GF26" s="130">
        <f t="shared" si="691"/>
        <v>7633.6143203478259</v>
      </c>
      <c r="GG26" s="130">
        <f t="shared" si="692"/>
        <v>8288.6828859130437</v>
      </c>
      <c r="GH26" s="130">
        <f t="shared" si="693"/>
        <v>8780.1950786086963</v>
      </c>
      <c r="GI26" s="130">
        <f t="shared" si="694"/>
        <v>9448.7528295652173</v>
      </c>
      <c r="GJ26" s="130">
        <f t="shared" si="695"/>
        <v>10141.759729043479</v>
      </c>
      <c r="GK26" s="130">
        <f t="shared" si="696"/>
        <v>10886.615684869566</v>
      </c>
      <c r="GL26" s="130">
        <f t="shared" si="697"/>
        <v>11611.237862608697</v>
      </c>
      <c r="GM26" s="130">
        <f t="shared" si="698"/>
        <v>12285.697132173915</v>
      </c>
      <c r="GN26" s="130">
        <f t="shared" si="699"/>
        <v>12955.097957217393</v>
      </c>
      <c r="GO26" s="130">
        <f t="shared" si="700"/>
        <v>13675.50476452174</v>
      </c>
      <c r="GP26" s="130">
        <f t="shared" si="701"/>
        <v>14439.751424347827</v>
      </c>
      <c r="GQ26" s="130">
        <f t="shared" si="702"/>
        <v>15243.201029217393</v>
      </c>
      <c r="GR26" s="130">
        <f t="shared" si="703"/>
        <v>16104.822746086958</v>
      </c>
      <c r="GS26" s="130">
        <f t="shared" si="704"/>
        <v>16949.582981217394</v>
      </c>
      <c r="GT26" s="130">
        <f t="shared" si="705"/>
        <v>17826.380031652177</v>
      </c>
      <c r="GU26" s="130">
        <f t="shared" si="706"/>
        <v>18742.380027130439</v>
      </c>
      <c r="GV26" s="130">
        <f t="shared" si="707"/>
        <v>19707.278319652178</v>
      </c>
      <c r="GW26" s="130">
        <f t="shared" si="708"/>
        <v>20589.1338146087</v>
      </c>
      <c r="GX26" s="130">
        <f t="shared" si="709"/>
        <v>21388.368049043482</v>
      </c>
      <c r="GY26" s="130">
        <f t="shared" si="710"/>
        <v>21388.368049043482</v>
      </c>
      <c r="GZ26" s="130">
        <f>($T26+$U26)/$R26*($I26-(метеостанция!B$14))/($I26-$J26)</f>
        <v>2.0975891304347831</v>
      </c>
      <c r="HA26" s="130">
        <f>($T26+$U26)/$R26*($I26-(метеостанция!C$14))/($I26-$J26)</f>
        <v>2.1830748188405802</v>
      </c>
      <c r="HB26" s="130">
        <f>($T26+$U26)/$R26*($I26-(метеостанция!D$14))/($I26-$J26)</f>
        <v>1.6612293478260869</v>
      </c>
      <c r="HC26" s="130">
        <f>($T26+$U26)/$R26*($I26-(метеостанция!E$14))/($I26-$J26)</f>
        <v>1.7620259057971017</v>
      </c>
      <c r="HD26" s="130">
        <f>($T26+$U26)/$R26*($I26-(метеостанция!F$14))/($I26-$J26)</f>
        <v>1.8845128623188407</v>
      </c>
      <c r="HE26" s="130">
        <f>($T26+$U26)/$R26*($I26-(метеостанция!G$14))/($I26-$J26)</f>
        <v>1.9393768115942032</v>
      </c>
      <c r="HF26" s="130">
        <f>($T26+$U26)/$R26*($I26-(метеостанция!H$14))/($I26-$J26)</f>
        <v>2.0350697463768119</v>
      </c>
      <c r="HG26" s="130">
        <f>($T26+$U26)/$R26*($I26-(метеостанция!I$14))/($I26-$J26)</f>
        <v>1.9572394927536236</v>
      </c>
      <c r="HH26" s="130">
        <f>($T26+$U26)/$R26*($I26-(метеостанция!J$14))/($I26-$J26)</f>
        <v>1.9636190217391307</v>
      </c>
      <c r="HI26" s="130">
        <f>($T26+$U26)/$R26*($I26-(метеостанция!K$14))/($I26-$J26)</f>
        <v>2.0312420289855071</v>
      </c>
      <c r="HJ26" s="130">
        <f>($T26+$U26)/$R26*($I26-(метеостанция!L$14))/($I26-$J26)</f>
        <v>1.8896164855072468</v>
      </c>
      <c r="HK26" s="130">
        <f>($T26+$U26)/$R26*($I26-(метеостанция!M$14))/($I26-$J26)</f>
        <v>1.7007824275362318</v>
      </c>
      <c r="HL26" s="130">
        <f>($T26+$U26)/$R26*($I26-(метеостанция!N$14))/($I26-$J26)</f>
        <v>1.9827576086956527</v>
      </c>
      <c r="HM26" s="130">
        <f>($T26+$U26)/$R26*($I26-(метеостанция!O$14))/($I26-$J26)</f>
        <v>1.4877061594202901</v>
      </c>
      <c r="HN26" s="130">
        <f>($T26+$U26)/$R26*($I26-(метеостанция!P$14))/($I26-$J26)</f>
        <v>2.0235865942028988</v>
      </c>
      <c r="HO26" s="130">
        <f>($T26+$U26)/$R26*($I26-(метеостанция!Q$14))/($I26-$J26)</f>
        <v>2.0975891304347831</v>
      </c>
      <c r="HP26" s="130">
        <f>($T26+$U26)/$R26*($I26-(метеостанция!R$14))/($I26-$J26)</f>
        <v>2.2545255434782612</v>
      </c>
      <c r="HQ26" s="130">
        <f>($T26+$U26)/$R26*($I26-(метеостанция!S$14))/($I26-$J26)</f>
        <v>2.1932820652173914</v>
      </c>
      <c r="HR26" s="130">
        <f>($T26+$U26)/$R26*($I26-(метеостанция!T$14))/($I26-$J26)</f>
        <v>2.0414492753623192</v>
      </c>
      <c r="HS26" s="130">
        <f>($T26+$U26)/$R26*($I26-(метеостанция!U$14))/($I26-$J26)</f>
        <v>2.0261384057971021</v>
      </c>
      <c r="HT26" s="130">
        <f>($T26+$U26)/$R26*($I26-(метеостанция!V$14))/($I26-$J26)</f>
        <v>2.1805230072463773</v>
      </c>
      <c r="HU26" s="130">
        <f>($T26+$U26)/$R26*($I26-(метеостанция!W$14))/($I26-$J26)</f>
        <v>2.313217210144928</v>
      </c>
      <c r="HV26" s="130">
        <f>($T26+$U26)/$R26*($I26-(метеостанция!X$14))/($I26-$J26)</f>
        <v>2.4318764492753626</v>
      </c>
      <c r="HW26" s="130">
        <f>($T26+$U26)/$R26*($I26-(метеостанция!Y$14))/($I26-$J26)</f>
        <v>2.6079514492753626</v>
      </c>
      <c r="HX26" s="130">
        <f>($T26+$U26)/$R26*($I26-(метеостанция!Z$14))/($I26-$J26)</f>
        <v>2.556915217391305</v>
      </c>
      <c r="HY26" s="130">
        <f>($T26+$U26)/$R26*($I26-(метеостанция!AA$14))/($I26-$J26)</f>
        <v>2.6538840579710152</v>
      </c>
      <c r="HZ26" s="130">
        <f>($T26+$U26)/$R26*($I26-(метеостанция!AB$14))/($I26-$J26)</f>
        <v>2.7725432971014499</v>
      </c>
      <c r="IA26" s="130">
        <f>($T26+$U26)/$R26*($I26-(метеостанция!AC$14))/($I26-$J26)</f>
        <v>2.9205483695652181</v>
      </c>
      <c r="IB26" s="130">
        <f>($T26+$U26)/$R26*($I26-(метеостанция!AD$14))/($I26-$J26)</f>
        <v>2.6691949275362323</v>
      </c>
      <c r="IC26" s="130">
        <f>($T26+$U26)/$R26*($I26-(метеостанция!AE$14))/($I26-$J26)</f>
        <v>2.419117391304348</v>
      </c>
      <c r="ID26" s="130"/>
      <c r="IE26" s="131">
        <f>VLOOKUP($F26,метеостанция!$A$4:$AF$7,2,0)</f>
        <v>6</v>
      </c>
      <c r="IF26" s="131">
        <f>VLOOKUP($F26,метеостанция!$A$4:$AF$7,3,0)</f>
        <v>9.6</v>
      </c>
      <c r="IG26" s="131">
        <f>VLOOKUP($F26,метеостанция!$A$4:$AF$7,4,0)</f>
        <v>8.4</v>
      </c>
      <c r="IH26" s="131">
        <f>VLOOKUP($F26,метеостанция!$A$4:$AF$7,5,0)</f>
        <v>9.6999999999999993</v>
      </c>
      <c r="II26" s="131">
        <f>VLOOKUP($F26,метеостанция!$A$4:$AF$7,6,0)</f>
        <v>11.1</v>
      </c>
      <c r="IJ26" s="131">
        <f>VLOOKUP($F26,метеостанция!$A$4:$AF$7,7,0)</f>
        <v>9.5</v>
      </c>
      <c r="IK26" s="131">
        <f>VLOOKUP($F26,метеостанция!$A$4:$AF$7,8,0)</f>
        <v>6</v>
      </c>
      <c r="IL26" s="131">
        <f>VLOOKUP($F26,метеостанция!$A$4:$AF$7,9,0)</f>
        <v>6.8</v>
      </c>
      <c r="IM26" s="131">
        <f>VLOOKUP($F26,метеостанция!$A$4:$AF$7,10,0)</f>
        <v>3.2</v>
      </c>
      <c r="IN26" s="131">
        <f>VLOOKUP($F26,метеостанция!$A$4:$AF$7,11,0)</f>
        <v>-2</v>
      </c>
      <c r="IO26" s="131">
        <f>VLOOKUP($F26,метеостанция!$A$4:$AF$7,12,0)</f>
        <v>-0.4</v>
      </c>
      <c r="IP26" s="131">
        <f>VLOOKUP($F26,метеостанция!$A$4:$AF$7,13,0)</f>
        <v>2.1</v>
      </c>
      <c r="IQ26" s="131">
        <f>VLOOKUP($F26,метеостанция!$A$4:$AF$7,14,0)</f>
        <v>2.2999999999999998</v>
      </c>
      <c r="IR26" s="131">
        <f>VLOOKUP($F26,метеостанция!$A$4:$AF$7,15,0)</f>
        <v>2.2999999999999998</v>
      </c>
      <c r="IS26" s="131">
        <f>VLOOKUP($F26,метеостанция!$A$4:$AF$7,16,0)</f>
        <v>0.2</v>
      </c>
      <c r="IT26" s="131">
        <f>VLOOKUP($F26,метеостанция!$A$4:$AF$7,17,0)</f>
        <v>-3</v>
      </c>
      <c r="IU26" s="131">
        <f>VLOOKUP($F26,метеостанция!$A$4:$AF$7,18,0)</f>
        <v>-4</v>
      </c>
      <c r="IV26" s="131">
        <f>VLOOKUP($F26,метеостанция!$A$4:$AF$7,19,0)</f>
        <v>-3.6</v>
      </c>
      <c r="IW26" s="131">
        <f>VLOOKUP($F26,метеостанция!$A$4:$AF$7,20,0)</f>
        <v>-0.7</v>
      </c>
      <c r="IX26" s="131">
        <f>VLOOKUP($F26,метеостанция!$A$4:$AF$7,21,0)</f>
        <v>3.6</v>
      </c>
      <c r="IY26" s="131">
        <f>VLOOKUP($F26,метеостанция!$A$4:$AF$7,22,0)</f>
        <v>2.2000000000000002</v>
      </c>
      <c r="IZ26" s="131">
        <f>VLOOKUP($F26,метеостанция!$A$4:$AF$7,23,0)</f>
        <v>4.4000000000000004</v>
      </c>
      <c r="JA26" s="131">
        <f>VLOOKUP($F26,метеостанция!$A$4:$AF$7,24,0)</f>
        <v>-2.2999999999999998</v>
      </c>
      <c r="JB26" s="131">
        <f>VLOOKUP($F26,метеостанция!$A$4:$AF$7,25,0)</f>
        <v>-5.0999999999999996</v>
      </c>
      <c r="JC26" s="131">
        <f>VLOOKUP($F26,метеостанция!$A$4:$AF$7,26,0)</f>
        <v>0.6</v>
      </c>
      <c r="JD26" s="131">
        <f>VLOOKUP($F26,метеостанция!$A$4:$AF$7,27,0)</f>
        <v>-1.8</v>
      </c>
      <c r="JE26" s="131">
        <f>VLOOKUP($F26,метеостанция!$A$4:$AF$7,28,0)</f>
        <v>-0.5</v>
      </c>
      <c r="JF26" s="131">
        <f>VLOOKUP($F26,метеостанция!$A$4:$AF$7,29,0)</f>
        <v>5.4</v>
      </c>
      <c r="JG26" s="131">
        <f>VLOOKUP($F26,метеостанция!$A$4:$AF$7,30,0)</f>
        <v>8.4</v>
      </c>
      <c r="JH26" s="131">
        <f>VLOOKUP($F26,метеостанция!$A$4:$AF$7,31,0)</f>
        <v>5.0999999999999996</v>
      </c>
      <c r="JI26" s="131">
        <f>VLOOKUP($F26,метеостанция!$A$4:$AF$7,32,0)</f>
        <v>0</v>
      </c>
      <c r="JJ26" s="202" t="e">
        <f>VLOOKUP(D26,'Qп, Гкал'!$D$6:$O$60,2,FALSE)</f>
        <v>#N/A</v>
      </c>
      <c r="JK26" s="202" t="e">
        <f>VLOOKUP(D26,'Qп, Гкал'!$D$6:AI$64,3,FALSE)</f>
        <v>#N/A</v>
      </c>
      <c r="JL26" s="202" t="e">
        <f>VLOOKUP(D26,'Qп, Гкал'!$D$6:$AI$64,4,FALSE)</f>
        <v>#N/A</v>
      </c>
      <c r="JM26" s="202" t="e">
        <f>VLOOKUP(D26,'Qп, Гкал'!$D$6:$O$60,5,FALSE)</f>
        <v>#N/A</v>
      </c>
      <c r="JN26" s="202" t="e">
        <f>VLOOKUP(D26,'Qп, Гкал'!$D$6:$O$60,6,FALSE)</f>
        <v>#N/A</v>
      </c>
      <c r="JO26" s="202" t="e">
        <f>VLOOKUP(D26,'Qп, Гкал'!$D$6:$O$60,7,FALSE)</f>
        <v>#N/A</v>
      </c>
      <c r="JP26" s="202" t="e">
        <f>VLOOKUP(D26,'Qп, Гкал'!$D$6:$O$60,8,FALSE)</f>
        <v>#N/A</v>
      </c>
      <c r="JQ26" s="202" t="e">
        <f>VLOOKUP(D26,'Qп, Гкал'!$D$6:$O$60,9,FALSE)</f>
        <v>#N/A</v>
      </c>
      <c r="JR26" s="202" t="e">
        <f>VLOOKUP(D26,'Qп, Гкал'!$D$6:$O$60,10,FALSE)</f>
        <v>#N/A</v>
      </c>
      <c r="JS26" s="202" t="e">
        <f>VLOOKUP(D26,'Qп, Гкал'!$D$6:$O$60,11,FALSE)</f>
        <v>#N/A</v>
      </c>
      <c r="JT26" s="202" t="e">
        <f>VLOOKUP(D26,'Qп, Гкал'!$D$6:$O$60,12,FALSE)</f>
        <v>#N/A</v>
      </c>
      <c r="JU26" s="202" t="e">
        <f>VLOOKUP(D26,'Qп, Гкал'!$D$6:$P$60,13,FALSE)</f>
        <v>#N/A</v>
      </c>
      <c r="JV26" s="202" t="e">
        <f>VLOOKUP(D26,'Qп, Гкал'!$D$6:$Q$63,14,FALSE)</f>
        <v>#N/A</v>
      </c>
      <c r="JW26" s="203" t="e">
        <f>VLOOKUP(D26,'Qп, Гкал'!$D$6:$AI$65,15,FALSE)</f>
        <v>#N/A</v>
      </c>
      <c r="JX26" s="203" t="e">
        <f>VLOOKUP(D26,'Qп, Гкал'!$D$6:$AI$65,16,FALSE)</f>
        <v>#N/A</v>
      </c>
      <c r="JY26" s="204" t="e">
        <f>VLOOKUP(D26,'Qп, Гкал'!$D$6:$AI$65,17,FALSE)</f>
        <v>#N/A</v>
      </c>
      <c r="JZ26" s="203" t="e">
        <f>VLOOKUP(D26,'Qп, Гкал'!$D$6:$AI$65,18,FALSE)</f>
        <v>#N/A</v>
      </c>
      <c r="KA26" s="203" t="e">
        <f>VLOOKUP(D26,'Qп, Гкал'!$D$6:$AI$65,19,FALSE)</f>
        <v>#N/A</v>
      </c>
      <c r="KB26" s="203" t="e">
        <f>VLOOKUP(D26,'Qп, Гкал'!$D$6:$AI$65,20,FALSE)</f>
        <v>#N/A</v>
      </c>
      <c r="KC26" s="203" t="e">
        <f>VLOOKUP(D26,'Qп, Гкал'!$D$6:$AI$65,21,FALSE)</f>
        <v>#N/A</v>
      </c>
      <c r="KD26" s="203" t="e">
        <f>VLOOKUP(D26,'Qп, Гкал'!$D$6:$AI$65,22,FALSE)</f>
        <v>#N/A</v>
      </c>
      <c r="KE26" s="203" t="e">
        <f>VLOOKUP(D26,'Qп, Гкал'!$D$6:$AI$65,23,FALSE)</f>
        <v>#N/A</v>
      </c>
      <c r="KF26" s="203" t="e">
        <f>VLOOKUP(D26,'Qп, Гкал'!$D$6:$AI$65,24,FALSE)</f>
        <v>#N/A</v>
      </c>
      <c r="KG26" s="203" t="e">
        <f>VLOOKUP(D26,'Qп, Гкал'!$D$6:$AI$65,25,FALSE)</f>
        <v>#N/A</v>
      </c>
      <c r="KH26" s="203" t="e">
        <f>VLOOKUP(D26,'Qп, Гкал'!$D$6:$AI$65,26,FALSE)</f>
        <v>#N/A</v>
      </c>
      <c r="KI26" s="203" t="e">
        <f>VLOOKUP(D26,'Qп, Гкал'!$D$6:$AI$65,27,FALSE)</f>
        <v>#N/A</v>
      </c>
      <c r="KJ26" s="203" t="e">
        <f>VLOOKUP(D26,'Qп, Гкал'!$D$6:$AI$65,28,FALSE)</f>
        <v>#N/A</v>
      </c>
      <c r="KK26" s="203" t="e">
        <f>VLOOKUP(D26,'Qп, Гкал'!$D$6:$AI$65,29,FALSE)</f>
        <v>#N/A</v>
      </c>
      <c r="KL26" s="203" t="e">
        <f>VLOOKUP(D26,'Qп, Гкал'!$D$6:$AI$65,30,FALSE)</f>
        <v>#N/A</v>
      </c>
      <c r="KM26" s="203" t="e">
        <f>VLOOKUP(D26,'Qп, Гкал'!$D$6:$AI$65,31,FALSE)</f>
        <v>#N/A</v>
      </c>
      <c r="KN26" s="203" t="e">
        <f>VLOOKUP(D26,'Qп, Гкал'!$D$6:$AI$65,32,FALSE)</f>
        <v>#N/A</v>
      </c>
      <c r="KO26" s="110" t="e">
        <f>IF(JJ26="","Нет показаний",IF(JJ26&lt;=0,"Ошибка ПУ",(GZ26-JJ26*(($I26-метеостанция!B$14)/($I26-IE26)))))</f>
        <v>#N/A</v>
      </c>
      <c r="KP26" s="110" t="e">
        <f>IF(JK26="","Нет показаний",IF(JK26&lt;=0,"Ошибка ПУ",(HA26-JK26*(($I26-метеостанция!C$14)/($I26-IF26)))))</f>
        <v>#N/A</v>
      </c>
      <c r="KQ26" s="110" t="e">
        <f>IF(JL26="","Нет показаний",IF(JL26&lt;=0,"Ошибка ПУ",(HB26-JL26*(($I26-метеостанция!D$14)/($I26-IG26)))))</f>
        <v>#N/A</v>
      </c>
      <c r="KR26" s="110" t="e">
        <f>IF(JM26="","Нет показаний",IF(JM26&lt;=0,"Ошибка ПУ",(HC26-JM26*(($I26-метеостанция!E$14)/($I26-IH26)))))</f>
        <v>#N/A</v>
      </c>
      <c r="KS26" s="110" t="e">
        <f>IF(JN26="","Нет показаний",IF(JN26&lt;=0,"Ошибка ПУ",(HD26-JN26*(($I26-метеостанция!F$14)/($I26-II26)))))</f>
        <v>#N/A</v>
      </c>
      <c r="KT26" s="110" t="e">
        <f>IF(JO26="","Нет показаний",IF(JO26&lt;=0,"Ошибка ПУ",(HE26-JO26*(($I26-метеостанция!G$14)/($I26-IJ26)))))</f>
        <v>#N/A</v>
      </c>
      <c r="KU26" s="110" t="e">
        <f>IF(JP26="","Нет показаний",IF(JP26&lt;=0,"Ошибка ПУ",(HF26-JP26*(($I26-метеостанция!H$14)/($I26-IK26)))))</f>
        <v>#N/A</v>
      </c>
      <c r="KV26" s="110" t="e">
        <f>IF(JQ26="","Нет показаний",IF(JQ26&lt;=0,"Ошибка ПУ",(HG26-JQ26*(($I26-метеостанция!I$14)/($I26-IL26)))))</f>
        <v>#N/A</v>
      </c>
      <c r="KW26" s="110" t="e">
        <f>IF(JR26="","Нет показаний",IF(JR26&lt;=0,"Ошибка ПУ",(HH26-JR26*(($I26-метеостанция!J$14)/($I26-IM26)))))</f>
        <v>#N/A</v>
      </c>
      <c r="KX26" s="110" t="e">
        <f>IF(JS26="","Нет показаний",IF(JS26&lt;=0,"Ошибка ПУ",(HI26-JS26*(($I26-метеостанция!K$14)/($I26-IN26)))))</f>
        <v>#N/A</v>
      </c>
      <c r="KY26" s="110" t="e">
        <f>IF(JT26="","Нет показаний",IF(JT26&lt;=0,"Ошибка ПУ",(HJ26-JT26*(($I26-метеостанция!L$14)/($I26-IO26)))))</f>
        <v>#N/A</v>
      </c>
      <c r="KZ26" s="110" t="e">
        <f>IF(JU26="","Нет показаний",IF(JU26&lt;=0,"Ошибка ПУ",(HK26-JU26*(($I26-метеостанция!M$14)/($I26-IP26)))))</f>
        <v>#N/A</v>
      </c>
      <c r="LA26" s="110" t="e">
        <f>IF(JV26="","Нет показаний",IF(JV26&lt;=0,"Ошибка ПУ",(HL26-JV26*(($I26-метеостанция!N$14)/($I26-IQ26)))))</f>
        <v>#N/A</v>
      </c>
      <c r="LB26" s="110" t="e">
        <f>IF(JW26="","Нет показаний",IF(JW26&lt;=0,"Ошибка ПУ",(HM26-JW26*(($I26-метеостанция!O$14)/($I26-IR26)))))</f>
        <v>#N/A</v>
      </c>
      <c r="LC26" s="110" t="e">
        <f>IF(JX26="","Нет показаний",IF(JX26&lt;=0,"Ошибка ПУ",(HN26-JX26*(($I26-метеостанция!P$14)/($I26-IS26)))))</f>
        <v>#N/A</v>
      </c>
      <c r="LD26" s="110" t="e">
        <f>IF(JY26="","Нет показаний",IF(JY26&lt;=0,"Ошибка ПУ",(HO26-JY26*(($I26-метеостанция!Q$14)/($I26-IT26)))))</f>
        <v>#N/A</v>
      </c>
      <c r="LE26" s="110" t="e">
        <f>IF(JZ26="","Нет показаний",IF(JZ26&lt;=0,"Ошибка ПУ",(HP26-JZ26*(($I26-метеостанция!R$14)/($I26-IU26)))))</f>
        <v>#N/A</v>
      </c>
      <c r="LF26" s="110" t="e">
        <f>IF(KA26="","Нет показаний",IF(KA26&lt;=0,"Ошибка ПУ",(HQ26-KA26*(($I26-метеостанция!S$14)/($I26-IV26)))))</f>
        <v>#N/A</v>
      </c>
      <c r="LG26" s="110" t="e">
        <f>IF(KB26="","Нет показаний",IF(KB26&lt;=0,"Ошибка ПУ",(HR26-KB26*(($I26-метеостанция!T$14)/($I26-IW26)))))</f>
        <v>#N/A</v>
      </c>
      <c r="LH26" s="110" t="e">
        <f>IF(KC26="","Нет показаний",IF(KC26&lt;=0,"Ошибка ПУ",(HS26-KC26*(($I26-метеостанция!U$14)/($I26-IX26)))))</f>
        <v>#N/A</v>
      </c>
      <c r="LI26" s="110" t="e">
        <f>IF(KD26="","Нет показаний",IF(KD26&lt;=0,"Ошибка ПУ",(HT26-KD26*(($I26-метеостанция!V$14)/($I26-IY26)))))</f>
        <v>#N/A</v>
      </c>
      <c r="LJ26" s="110" t="e">
        <f>IF(KE26="","Нет показаний",IF(KE26&lt;=0,"Ошибка ПУ",(HU26-KE26*(($I26-метеостанция!W$14)/($I26-IZ26)))))</f>
        <v>#N/A</v>
      </c>
      <c r="LK26" s="110" t="e">
        <f>IF(KF26="","Нет показаний",IF(KF26&lt;=0,"Ошибка ПУ",(HV26-KF26*(($I26-метеостанция!X$14)/($I26-JA26)))))</f>
        <v>#N/A</v>
      </c>
      <c r="LL26" s="110" t="e">
        <f>IF(KG26="","Нет показаний",IF(KG26&lt;=0,"Ошибка ПУ",(HW26-KG26*(($I26-метеостанция!Y$14)/($I26-JB26)))))</f>
        <v>#N/A</v>
      </c>
      <c r="LM26" s="110" t="e">
        <f>IF(KH26="","Нет показаний",IF(KH26&lt;=0,"Ошибка ПУ",(HX26-KH26*(($I26-метеостанция!Z$14)/($I26-JC26)))))</f>
        <v>#N/A</v>
      </c>
      <c r="LN26" s="110" t="e">
        <f>IF(KI26="","Нет показаний",IF(KI26&lt;=0,"Ошибка ПУ",(HY26-KI26*(($I26-метеостанция!AA$14)/($I26-JD26)))))</f>
        <v>#N/A</v>
      </c>
      <c r="LO26" s="110" t="e">
        <f>IF(KJ26="","Нет показаний",IF(KJ26&lt;=0,"Ошибка ПУ",(HZ26-KJ26*(($I26-метеостанция!AB$14)/($I26-JE26)))))</f>
        <v>#N/A</v>
      </c>
      <c r="LP26" s="110" t="e">
        <f>IF(KK26="","Нет показаний",IF(KK26&lt;=0,"Ошибка ПУ",(IA26-KK26*(($I26-метеостанция!AC$14)/($I26-JF26)))))</f>
        <v>#N/A</v>
      </c>
      <c r="LQ26" s="110" t="e">
        <f>IF(KL26="","Нет показаний",IF(KL26&lt;=0,"Ошибка ПУ",(IB26-KL26*(($I26-метеостанция!AD$14)/($I26-JG26)))))</f>
        <v>#N/A</v>
      </c>
      <c r="LR26" s="110" t="e">
        <f>IF(KM26="","Нет показаний",IF(KM26&lt;=0,"Ошибка ПУ",(IC26-KM26*(($I26-метеостанция!AE$14)/($I26-JH26)))))</f>
        <v>#N/A</v>
      </c>
      <c r="LS26" s="110" t="e">
        <f>IF(KN26="","Нет показаний",IF(KN26&lt;=0,"Ошибка ПУ",(ID26-KN26*(($I26-метеостанция!AF$14)/($I26-JI26)))))</f>
        <v>#N/A</v>
      </c>
      <c r="LT26" s="54" t="e">
        <f t="shared" si="711"/>
        <v>#N/A</v>
      </c>
      <c r="LU26" s="54" t="e">
        <f t="shared" si="712"/>
        <v>#N/A</v>
      </c>
      <c r="LV26" s="54" t="e">
        <f t="shared" si="713"/>
        <v>#N/A</v>
      </c>
      <c r="LW26" s="54" t="e">
        <f t="shared" si="714"/>
        <v>#N/A</v>
      </c>
      <c r="LX26" s="54" t="e">
        <f t="shared" si="715"/>
        <v>#N/A</v>
      </c>
      <c r="LY26" s="54" t="e">
        <f t="shared" si="716"/>
        <v>#N/A</v>
      </c>
      <c r="LZ26" s="54" t="e">
        <f t="shared" si="717"/>
        <v>#N/A</v>
      </c>
      <c r="MA26" s="54" t="e">
        <f t="shared" si="718"/>
        <v>#N/A</v>
      </c>
      <c r="MB26" s="54" t="e">
        <f t="shared" si="719"/>
        <v>#N/A</v>
      </c>
      <c r="MC26" s="54" t="e">
        <f t="shared" si="720"/>
        <v>#N/A</v>
      </c>
      <c r="MD26" s="54" t="e">
        <f t="shared" si="721"/>
        <v>#N/A</v>
      </c>
      <c r="ME26" s="54" t="e">
        <f t="shared" si="722"/>
        <v>#N/A</v>
      </c>
      <c r="MF26" s="54" t="e">
        <f t="shared" si="723"/>
        <v>#N/A</v>
      </c>
      <c r="MG26" s="54" t="e">
        <f t="shared" si="724"/>
        <v>#N/A</v>
      </c>
      <c r="MH26" s="54" t="e">
        <f t="shared" si="725"/>
        <v>#N/A</v>
      </c>
      <c r="MI26" s="54" t="e">
        <f t="shared" si="726"/>
        <v>#N/A</v>
      </c>
      <c r="MJ26" s="54" t="e">
        <f t="shared" si="727"/>
        <v>#N/A</v>
      </c>
      <c r="MK26" s="54" t="e">
        <f t="shared" si="728"/>
        <v>#N/A</v>
      </c>
      <c r="ML26" s="54" t="e">
        <f t="shared" si="729"/>
        <v>#N/A</v>
      </c>
      <c r="MM26" s="54" t="e">
        <f t="shared" si="730"/>
        <v>#N/A</v>
      </c>
      <c r="MN26" s="54" t="e">
        <f t="shared" si="731"/>
        <v>#N/A</v>
      </c>
      <c r="MO26" s="54" t="e">
        <f t="shared" si="732"/>
        <v>#N/A</v>
      </c>
      <c r="MP26" s="54" t="e">
        <f t="shared" si="733"/>
        <v>#N/A</v>
      </c>
      <c r="MQ26" s="54" t="e">
        <f t="shared" si="734"/>
        <v>#N/A</v>
      </c>
      <c r="MR26" s="54" t="e">
        <f t="shared" si="735"/>
        <v>#N/A</v>
      </c>
      <c r="MS26" s="54" t="e">
        <f t="shared" si="736"/>
        <v>#N/A</v>
      </c>
      <c r="MT26" s="54" t="e">
        <f t="shared" si="737"/>
        <v>#N/A</v>
      </c>
      <c r="MU26" s="54" t="e">
        <f t="shared" si="738"/>
        <v>#N/A</v>
      </c>
      <c r="MV26" s="54" t="e">
        <f t="shared" si="739"/>
        <v>#N/A</v>
      </c>
      <c r="MW26" s="54" t="e">
        <f t="shared" si="740"/>
        <v>#N/A</v>
      </c>
      <c r="MX26" s="54" t="e">
        <f t="shared" si="741"/>
        <v>#N/A</v>
      </c>
      <c r="MY26" s="53" t="e">
        <f t="shared" si="742"/>
        <v>#N/A</v>
      </c>
      <c r="MZ26" s="53" t="e">
        <f t="shared" si="743"/>
        <v>#N/A</v>
      </c>
      <c r="NA26" s="53" t="e">
        <f t="shared" si="744"/>
        <v>#N/A</v>
      </c>
      <c r="NB26" s="53" t="e">
        <f t="shared" si="745"/>
        <v>#N/A</v>
      </c>
      <c r="NC26" s="53" t="e">
        <f t="shared" si="746"/>
        <v>#N/A</v>
      </c>
      <c r="ND26" s="53" t="e">
        <f t="shared" si="747"/>
        <v>#N/A</v>
      </c>
      <c r="NE26" s="53" t="e">
        <f t="shared" si="748"/>
        <v>#N/A</v>
      </c>
      <c r="NF26" s="53" t="e">
        <f t="shared" si="749"/>
        <v>#N/A</v>
      </c>
      <c r="NG26" s="53" t="e">
        <f t="shared" si="750"/>
        <v>#N/A</v>
      </c>
      <c r="NH26" s="53" t="e">
        <f t="shared" si="751"/>
        <v>#N/A</v>
      </c>
      <c r="NI26" s="53" t="e">
        <f t="shared" si="752"/>
        <v>#N/A</v>
      </c>
      <c r="NJ26" s="53" t="e">
        <f t="shared" si="753"/>
        <v>#N/A</v>
      </c>
      <c r="NK26" s="53" t="e">
        <f t="shared" si="754"/>
        <v>#N/A</v>
      </c>
      <c r="NL26" s="53" t="e">
        <f t="shared" si="755"/>
        <v>#N/A</v>
      </c>
      <c r="NM26" s="53" t="e">
        <f t="shared" si="756"/>
        <v>#N/A</v>
      </c>
      <c r="NN26" s="53" t="e">
        <f t="shared" si="757"/>
        <v>#N/A</v>
      </c>
      <c r="NO26" s="53" t="e">
        <f t="shared" si="758"/>
        <v>#N/A</v>
      </c>
      <c r="NP26" s="53" t="e">
        <f t="shared" si="759"/>
        <v>#N/A</v>
      </c>
      <c r="NQ26" s="53" t="e">
        <f t="shared" si="760"/>
        <v>#N/A</v>
      </c>
      <c r="NR26" s="53" t="e">
        <f t="shared" si="761"/>
        <v>#N/A</v>
      </c>
      <c r="NS26" s="53" t="e">
        <f t="shared" si="762"/>
        <v>#N/A</v>
      </c>
      <c r="NT26" s="53" t="e">
        <f t="shared" si="763"/>
        <v>#N/A</v>
      </c>
      <c r="NU26" s="53" t="e">
        <f t="shared" si="764"/>
        <v>#N/A</v>
      </c>
      <c r="NV26" s="53" t="e">
        <f t="shared" si="765"/>
        <v>#N/A</v>
      </c>
      <c r="NW26" s="53" t="e">
        <f t="shared" si="766"/>
        <v>#N/A</v>
      </c>
      <c r="NX26" s="53" t="e">
        <f t="shared" si="767"/>
        <v>#N/A</v>
      </c>
      <c r="NY26" s="53" t="e">
        <f t="shared" si="768"/>
        <v>#N/A</v>
      </c>
      <c r="NZ26" s="53" t="e">
        <f t="shared" si="769"/>
        <v>#N/A</v>
      </c>
      <c r="OA26" s="53" t="e">
        <f t="shared" si="770"/>
        <v>#N/A</v>
      </c>
      <c r="OB26" s="53" t="e">
        <f t="shared" si="771"/>
        <v>#N/A</v>
      </c>
      <c r="OC26" s="53" t="e">
        <f t="shared" si="772"/>
        <v>#N/A</v>
      </c>
      <c r="OD26" s="53" t="e">
        <f t="shared" si="773"/>
        <v>#N/A</v>
      </c>
      <c r="OE26" s="53" t="e">
        <f t="shared" si="774"/>
        <v>#N/A</v>
      </c>
      <c r="OF26" s="53" t="e">
        <f t="shared" si="775"/>
        <v>#N/A</v>
      </c>
      <c r="OG26" s="53" t="e">
        <f t="shared" si="776"/>
        <v>#N/A</v>
      </c>
      <c r="OH26" s="53" t="e">
        <f t="shared" si="777"/>
        <v>#N/A</v>
      </c>
      <c r="OI26" s="53" t="e">
        <f t="shared" si="778"/>
        <v>#N/A</v>
      </c>
      <c r="OJ26" s="53" t="e">
        <f t="shared" si="779"/>
        <v>#N/A</v>
      </c>
      <c r="OK26" s="53" t="e">
        <f t="shared" si="780"/>
        <v>#N/A</v>
      </c>
      <c r="OL26" s="53" t="e">
        <f t="shared" si="781"/>
        <v>#N/A</v>
      </c>
      <c r="OM26" s="53" t="e">
        <f t="shared" si="782"/>
        <v>#N/A</v>
      </c>
      <c r="ON26" s="53" t="e">
        <f t="shared" si="783"/>
        <v>#N/A</v>
      </c>
      <c r="OO26" s="53" t="e">
        <f t="shared" si="784"/>
        <v>#N/A</v>
      </c>
      <c r="OP26" s="53" t="e">
        <f t="shared" si="785"/>
        <v>#N/A</v>
      </c>
      <c r="OQ26" s="53" t="e">
        <f t="shared" si="786"/>
        <v>#N/A</v>
      </c>
      <c r="OR26" s="53" t="e">
        <f t="shared" si="787"/>
        <v>#N/A</v>
      </c>
      <c r="OS26" s="53" t="e">
        <f t="shared" si="788"/>
        <v>#N/A</v>
      </c>
      <c r="OT26" s="53" t="e">
        <f t="shared" si="789"/>
        <v>#N/A</v>
      </c>
      <c r="OU26" s="53" t="e">
        <f t="shared" si="790"/>
        <v>#N/A</v>
      </c>
      <c r="OV26" s="53" t="e">
        <f t="shared" si="791"/>
        <v>#N/A</v>
      </c>
      <c r="OW26" s="53" t="e">
        <f t="shared" si="792"/>
        <v>#N/A</v>
      </c>
      <c r="OX26" s="53" t="e">
        <f t="shared" si="793"/>
        <v>#N/A</v>
      </c>
      <c r="OY26" s="53" t="e">
        <f t="shared" si="794"/>
        <v>#N/A</v>
      </c>
      <c r="OZ26" s="53" t="e">
        <f t="shared" si="795"/>
        <v>#N/A</v>
      </c>
      <c r="PA26" s="53" t="e">
        <f t="shared" si="796"/>
        <v>#N/A</v>
      </c>
      <c r="PB26" s="53" t="e">
        <f t="shared" si="797"/>
        <v>#N/A</v>
      </c>
      <c r="PC26" s="53" t="e">
        <f t="shared" si="798"/>
        <v>#N/A</v>
      </c>
      <c r="PD26" s="53" t="e">
        <f t="shared" si="799"/>
        <v>#N/A</v>
      </c>
      <c r="PE26" s="53" t="e">
        <f t="shared" si="800"/>
        <v>#N/A</v>
      </c>
      <c r="PF26" s="53" t="e">
        <f t="shared" si="801"/>
        <v>#N/A</v>
      </c>
      <c r="PG26" s="53" t="e">
        <f t="shared" si="802"/>
        <v>#N/A</v>
      </c>
      <c r="PH26" s="53" t="e">
        <f t="shared" si="803"/>
        <v>#N/A</v>
      </c>
      <c r="PI26" s="111" t="e">
        <f t="shared" si="1133"/>
        <v>#N/A</v>
      </c>
      <c r="PJ26" s="111" t="e">
        <f t="shared" si="1134"/>
        <v>#N/A</v>
      </c>
      <c r="PK26" s="111" t="e">
        <f t="shared" si="1135"/>
        <v>#N/A</v>
      </c>
      <c r="PL26" s="111" t="e">
        <f t="shared" si="1136"/>
        <v>#N/A</v>
      </c>
      <c r="PM26" s="111" t="e">
        <f t="shared" si="1137"/>
        <v>#N/A</v>
      </c>
      <c r="PN26" s="111" t="e">
        <f t="shared" si="1138"/>
        <v>#N/A</v>
      </c>
      <c r="PO26" s="111" t="e">
        <f t="shared" si="1139"/>
        <v>#N/A</v>
      </c>
      <c r="PP26" s="111" t="e">
        <f t="shared" si="1140"/>
        <v>#N/A</v>
      </c>
      <c r="PQ26" s="111" t="e">
        <f t="shared" si="1141"/>
        <v>#N/A</v>
      </c>
      <c r="PR26" s="111" t="e">
        <f t="shared" si="1142"/>
        <v>#N/A</v>
      </c>
      <c r="PS26" s="111" t="e">
        <f t="shared" si="1143"/>
        <v>#N/A</v>
      </c>
      <c r="PT26" s="111" t="e">
        <f t="shared" si="1144"/>
        <v>#N/A</v>
      </c>
      <c r="PU26" s="111" t="e">
        <f t="shared" si="1145"/>
        <v>#N/A</v>
      </c>
      <c r="PV26" s="111" t="e">
        <f t="shared" si="1146"/>
        <v>#N/A</v>
      </c>
      <c r="PW26" s="111" t="e">
        <f t="shared" si="1147"/>
        <v>#N/A</v>
      </c>
      <c r="PX26" s="111" t="e">
        <f t="shared" si="1148"/>
        <v>#N/A</v>
      </c>
      <c r="PY26" s="111" t="e">
        <f t="shared" si="1149"/>
        <v>#N/A</v>
      </c>
      <c r="PZ26" s="111" t="e">
        <f t="shared" si="1150"/>
        <v>#N/A</v>
      </c>
      <c r="QA26" s="111" t="e">
        <f t="shared" si="1151"/>
        <v>#N/A</v>
      </c>
      <c r="QB26" s="111" t="e">
        <f t="shared" si="1152"/>
        <v>#N/A</v>
      </c>
      <c r="QC26" s="111" t="e">
        <f t="shared" si="1153"/>
        <v>#N/A</v>
      </c>
      <c r="QD26" s="111" t="e">
        <f t="shared" si="1154"/>
        <v>#N/A</v>
      </c>
      <c r="QE26" s="111" t="e">
        <f t="shared" si="1155"/>
        <v>#N/A</v>
      </c>
      <c r="QF26" s="111" t="e">
        <f t="shared" si="1156"/>
        <v>#N/A</v>
      </c>
      <c r="QG26" s="111" t="e">
        <f t="shared" si="1157"/>
        <v>#N/A</v>
      </c>
      <c r="QH26" s="111" t="e">
        <f t="shared" si="1158"/>
        <v>#N/A</v>
      </c>
      <c r="QI26" s="111" t="e">
        <f t="shared" si="1159"/>
        <v>#N/A</v>
      </c>
      <c r="QJ26" s="111" t="e">
        <f t="shared" si="1160"/>
        <v>#N/A</v>
      </c>
      <c r="QK26" s="111" t="e">
        <f t="shared" si="1161"/>
        <v>#N/A</v>
      </c>
      <c r="QL26" s="111" t="e">
        <f t="shared" si="1162"/>
        <v>#N/A</v>
      </c>
      <c r="QM26" s="111" t="e">
        <f t="shared" si="1163"/>
        <v>#N/A</v>
      </c>
      <c r="QN26" s="54" t="e">
        <f t="shared" si="808"/>
        <v>#N/A</v>
      </c>
      <c r="QO26" s="53" t="e">
        <f t="shared" si="809"/>
        <v>#N/A</v>
      </c>
      <c r="QP26" s="53" t="e">
        <f t="shared" si="810"/>
        <v>#N/A</v>
      </c>
      <c r="QQ26" s="53" t="e">
        <f t="shared" si="811"/>
        <v>#N/A</v>
      </c>
      <c r="QR26" s="53" t="e">
        <f t="shared" si="812"/>
        <v>#N/A</v>
      </c>
      <c r="QS26" s="53" t="e">
        <f t="shared" si="813"/>
        <v>#N/A</v>
      </c>
      <c r="QT26" s="53" t="e">
        <f t="shared" si="814"/>
        <v>#N/A</v>
      </c>
      <c r="QU26" s="53" t="e">
        <f t="shared" si="815"/>
        <v>#N/A</v>
      </c>
      <c r="QV26" s="53" t="e">
        <f t="shared" si="816"/>
        <v>#N/A</v>
      </c>
      <c r="QW26" s="53" t="e">
        <f t="shared" si="817"/>
        <v>#N/A</v>
      </c>
      <c r="QX26" s="53" t="e">
        <f t="shared" si="818"/>
        <v>#N/A</v>
      </c>
      <c r="QY26" s="53" t="e">
        <f t="shared" si="819"/>
        <v>#N/A</v>
      </c>
      <c r="QZ26" s="53" t="e">
        <f t="shared" si="820"/>
        <v>#N/A</v>
      </c>
      <c r="RA26" s="53" t="e">
        <f t="shared" si="821"/>
        <v>#N/A</v>
      </c>
      <c r="RB26" s="53" t="e">
        <f t="shared" si="822"/>
        <v>#N/A</v>
      </c>
      <c r="RC26" s="53" t="e">
        <f t="shared" si="823"/>
        <v>#N/A</v>
      </c>
      <c r="RD26" s="53" t="e">
        <f t="shared" si="824"/>
        <v>#N/A</v>
      </c>
      <c r="RE26" s="53" t="e">
        <f t="shared" si="825"/>
        <v>#N/A</v>
      </c>
      <c r="RF26" s="53" t="e">
        <f t="shared" si="826"/>
        <v>#N/A</v>
      </c>
      <c r="RG26" s="53" t="e">
        <f t="shared" si="827"/>
        <v>#N/A</v>
      </c>
      <c r="RH26" s="53" t="e">
        <f t="shared" si="828"/>
        <v>#N/A</v>
      </c>
      <c r="RI26" s="53" t="e">
        <f t="shared" si="829"/>
        <v>#N/A</v>
      </c>
      <c r="RJ26" s="53" t="e">
        <f t="shared" si="830"/>
        <v>#N/A</v>
      </c>
      <c r="RK26" s="53" t="e">
        <f t="shared" si="831"/>
        <v>#N/A</v>
      </c>
      <c r="RL26" s="53" t="e">
        <f t="shared" si="832"/>
        <v>#N/A</v>
      </c>
      <c r="RM26" s="53" t="e">
        <f t="shared" si="833"/>
        <v>#N/A</v>
      </c>
      <c r="RN26" s="53" t="e">
        <f t="shared" si="834"/>
        <v>#N/A</v>
      </c>
      <c r="RO26" s="53" t="e">
        <f t="shared" si="835"/>
        <v>#N/A</v>
      </c>
      <c r="RP26" s="53" t="e">
        <f t="shared" si="836"/>
        <v>#N/A</v>
      </c>
      <c r="RQ26" s="53" t="e">
        <f t="shared" si="837"/>
        <v>#N/A</v>
      </c>
      <c r="RR26" s="53" t="e">
        <f t="shared" si="838"/>
        <v>#N/A</v>
      </c>
      <c r="RS26" s="111" t="e">
        <f t="shared" si="839"/>
        <v>#N/A</v>
      </c>
      <c r="RT26" s="111" t="e">
        <f t="shared" si="840"/>
        <v>#N/A</v>
      </c>
      <c r="RU26" s="111" t="e">
        <f t="shared" si="841"/>
        <v>#N/A</v>
      </c>
      <c r="RV26" s="111" t="e">
        <f t="shared" si="842"/>
        <v>#N/A</v>
      </c>
      <c r="RW26" s="111" t="e">
        <f t="shared" si="843"/>
        <v>#N/A</v>
      </c>
      <c r="RX26" s="111" t="e">
        <f t="shared" si="844"/>
        <v>#N/A</v>
      </c>
      <c r="RY26" s="111" t="e">
        <f t="shared" si="845"/>
        <v>#N/A</v>
      </c>
      <c r="RZ26" s="111" t="e">
        <f t="shared" si="846"/>
        <v>#N/A</v>
      </c>
      <c r="SA26" s="111" t="e">
        <f t="shared" si="847"/>
        <v>#N/A</v>
      </c>
      <c r="SB26" s="111" t="e">
        <f t="shared" si="848"/>
        <v>#N/A</v>
      </c>
      <c r="SC26" s="111" t="e">
        <f t="shared" si="849"/>
        <v>#N/A</v>
      </c>
      <c r="SD26" s="111" t="e">
        <f t="shared" si="850"/>
        <v>#N/A</v>
      </c>
      <c r="SE26" s="111" t="e">
        <f t="shared" si="851"/>
        <v>#N/A</v>
      </c>
      <c r="SF26" s="111" t="e">
        <f t="shared" si="852"/>
        <v>#N/A</v>
      </c>
      <c r="SG26" s="111" t="e">
        <f t="shared" si="853"/>
        <v>#N/A</v>
      </c>
      <c r="SH26" s="111" t="e">
        <f t="shared" si="854"/>
        <v>#N/A</v>
      </c>
      <c r="SI26" s="111" t="e">
        <f t="shared" si="855"/>
        <v>#N/A</v>
      </c>
      <c r="SJ26" s="111" t="e">
        <f t="shared" si="856"/>
        <v>#N/A</v>
      </c>
      <c r="SK26" s="111" t="e">
        <f t="shared" si="857"/>
        <v>#N/A</v>
      </c>
      <c r="SL26" s="111" t="e">
        <f t="shared" si="858"/>
        <v>#N/A</v>
      </c>
      <c r="SM26" s="111" t="e">
        <f t="shared" si="859"/>
        <v>#N/A</v>
      </c>
      <c r="SN26" s="111" t="e">
        <f t="shared" si="860"/>
        <v>#N/A</v>
      </c>
      <c r="SO26" s="111" t="e">
        <f t="shared" si="861"/>
        <v>#N/A</v>
      </c>
      <c r="SP26" s="111" t="e">
        <f t="shared" si="862"/>
        <v>#N/A</v>
      </c>
      <c r="SQ26" s="111" t="e">
        <f t="shared" si="863"/>
        <v>#N/A</v>
      </c>
      <c r="SR26" s="111" t="e">
        <f t="shared" si="864"/>
        <v>#N/A</v>
      </c>
      <c r="SS26" s="111" t="e">
        <f t="shared" si="865"/>
        <v>#N/A</v>
      </c>
      <c r="ST26" s="111" t="e">
        <f t="shared" si="866"/>
        <v>#N/A</v>
      </c>
      <c r="SU26" s="111" t="e">
        <f t="shared" si="867"/>
        <v>#N/A</v>
      </c>
      <c r="SV26" s="111" t="e">
        <f t="shared" si="868"/>
        <v>#N/A</v>
      </c>
      <c r="SW26" s="111" t="e">
        <f t="shared" si="869"/>
        <v>#N/A</v>
      </c>
      <c r="SX26" s="111" t="e">
        <f t="shared" si="870"/>
        <v>#N/A</v>
      </c>
      <c r="SY26" s="111" t="e">
        <f t="shared" si="871"/>
        <v>#N/A</v>
      </c>
      <c r="SZ26" s="111" t="e">
        <f t="shared" si="872"/>
        <v>#N/A</v>
      </c>
      <c r="TA26" s="111" t="e">
        <f t="shared" si="873"/>
        <v>#N/A</v>
      </c>
      <c r="TB26" s="111" t="e">
        <f t="shared" si="874"/>
        <v>#N/A</v>
      </c>
      <c r="TC26" s="111" t="e">
        <f t="shared" si="875"/>
        <v>#N/A</v>
      </c>
      <c r="TD26" s="111" t="e">
        <f t="shared" si="876"/>
        <v>#N/A</v>
      </c>
      <c r="TE26" s="111" t="e">
        <f t="shared" si="877"/>
        <v>#N/A</v>
      </c>
      <c r="TF26" s="111" t="e">
        <f t="shared" si="878"/>
        <v>#N/A</v>
      </c>
      <c r="TG26" s="111" t="e">
        <f t="shared" si="879"/>
        <v>#N/A</v>
      </c>
      <c r="TH26" s="111" t="e">
        <f t="shared" si="880"/>
        <v>#N/A</v>
      </c>
      <c r="TI26" s="111" t="e">
        <f t="shared" si="881"/>
        <v>#N/A</v>
      </c>
      <c r="TJ26" s="111" t="e">
        <f t="shared" si="882"/>
        <v>#N/A</v>
      </c>
      <c r="TK26" s="111" t="e">
        <f t="shared" si="883"/>
        <v>#N/A</v>
      </c>
      <c r="TL26" s="111" t="e">
        <f t="shared" si="884"/>
        <v>#N/A</v>
      </c>
      <c r="TM26" s="111" t="e">
        <f t="shared" si="885"/>
        <v>#N/A</v>
      </c>
      <c r="TN26" s="111" t="e">
        <f t="shared" si="886"/>
        <v>#N/A</v>
      </c>
      <c r="TO26" s="111" t="e">
        <f t="shared" si="887"/>
        <v>#N/A</v>
      </c>
      <c r="TP26" s="111" t="e">
        <f t="shared" si="888"/>
        <v>#N/A</v>
      </c>
      <c r="TQ26" s="111" t="e">
        <f t="shared" si="889"/>
        <v>#N/A</v>
      </c>
      <c r="TR26" s="111" t="e">
        <f t="shared" si="890"/>
        <v>#N/A</v>
      </c>
      <c r="TS26" s="111" t="e">
        <f t="shared" si="891"/>
        <v>#N/A</v>
      </c>
      <c r="TT26" s="111" t="e">
        <f t="shared" si="892"/>
        <v>#N/A</v>
      </c>
      <c r="TU26" s="111" t="e">
        <f t="shared" si="893"/>
        <v>#N/A</v>
      </c>
      <c r="TV26" s="111" t="e">
        <f t="shared" si="894"/>
        <v>#N/A</v>
      </c>
      <c r="TW26" s="111" t="e">
        <f t="shared" si="895"/>
        <v>#N/A</v>
      </c>
      <c r="TX26" s="111" t="e">
        <f t="shared" si="896"/>
        <v>#N/A</v>
      </c>
      <c r="TY26" s="111" t="e">
        <f t="shared" si="897"/>
        <v>#N/A</v>
      </c>
      <c r="TZ26" s="111" t="e">
        <f t="shared" si="898"/>
        <v>#N/A</v>
      </c>
      <c r="UA26" s="111" t="e">
        <f t="shared" si="899"/>
        <v>#N/A</v>
      </c>
      <c r="UB26" s="111" t="e">
        <f t="shared" si="900"/>
        <v>#N/A</v>
      </c>
      <c r="UC26" s="112">
        <f t="shared" si="901"/>
        <v>77.000766608695656</v>
      </c>
      <c r="UD26" s="112">
        <f t="shared" si="902"/>
        <v>157.13964231884057</v>
      </c>
      <c r="UE26" s="112">
        <f t="shared" si="903"/>
        <v>218.12200127536232</v>
      </c>
      <c r="UF26" s="112">
        <f t="shared" si="904"/>
        <v>282.80451872463772</v>
      </c>
      <c r="UG26" s="112">
        <f t="shared" si="905"/>
        <v>351.98343130434779</v>
      </c>
      <c r="UH26" s="112">
        <f t="shared" si="906"/>
        <v>423.17635420289855</v>
      </c>
      <c r="UI26" s="112">
        <f t="shared" si="907"/>
        <v>497.88208579710135</v>
      </c>
      <c r="UJ26" s="112">
        <f t="shared" si="908"/>
        <v>569.73073298550719</v>
      </c>
      <c r="UK26" s="112">
        <f t="shared" si="909"/>
        <v>641.81356742028981</v>
      </c>
      <c r="UL26" s="112">
        <f t="shared" si="910"/>
        <v>716.37878666666666</v>
      </c>
      <c r="UM26" s="112">
        <f t="shared" si="911"/>
        <v>785.74504904347828</v>
      </c>
      <c r="UN26" s="112">
        <f t="shared" si="912"/>
        <v>848.1793689275363</v>
      </c>
      <c r="UO26" s="112">
        <f t="shared" si="913"/>
        <v>920.9647651014493</v>
      </c>
      <c r="UP26" s="112">
        <f t="shared" si="914"/>
        <v>975.57723095652182</v>
      </c>
      <c r="UQ26" s="112">
        <f t="shared" si="915"/>
        <v>1049.8614255072464</v>
      </c>
      <c r="UR26" s="112">
        <f t="shared" si="916"/>
        <v>1126.862192115942</v>
      </c>
      <c r="US26" s="112">
        <f t="shared" si="917"/>
        <v>1209.6239649855074</v>
      </c>
      <c r="UT26" s="112">
        <f t="shared" si="918"/>
        <v>1290.137540289855</v>
      </c>
      <c r="UU26" s="112">
        <f t="shared" si="919"/>
        <v>1365.0774591304348</v>
      </c>
      <c r="UV26" s="112">
        <f t="shared" si="920"/>
        <v>1439.4553285797101</v>
      </c>
      <c r="UW26" s="112">
        <f t="shared" si="921"/>
        <v>1519.5005293913043</v>
      </c>
      <c r="UX26" s="112">
        <f t="shared" si="922"/>
        <v>1604.4168249275363</v>
      </c>
      <c r="UY26" s="112">
        <f t="shared" si="923"/>
        <v>1693.6890032463766</v>
      </c>
      <c r="UZ26" s="112">
        <f t="shared" si="924"/>
        <v>1789.4247495652171</v>
      </c>
      <c r="VA26" s="112">
        <f t="shared" si="925"/>
        <v>1883.2869979130428</v>
      </c>
      <c r="VB26" s="112">
        <f t="shared" si="926"/>
        <v>1980.7088924057964</v>
      </c>
      <c r="VC26" s="112">
        <f t="shared" si="927"/>
        <v>2082.4866696811587</v>
      </c>
      <c r="VD26" s="112">
        <f t="shared" si="928"/>
        <v>2189.6975910724627</v>
      </c>
      <c r="VE26" s="112">
        <f t="shared" si="929"/>
        <v>2287.6815349565213</v>
      </c>
      <c r="VF26" s="112">
        <f t="shared" si="930"/>
        <v>2376.4853387826083</v>
      </c>
      <c r="VG26" s="112">
        <f t="shared" si="931"/>
        <v>2376.4853387826083</v>
      </c>
      <c r="VH26" s="111" t="e">
        <f t="shared" si="932"/>
        <v>#N/A</v>
      </c>
      <c r="VI26" s="111" t="e">
        <f t="shared" si="933"/>
        <v>#N/A</v>
      </c>
      <c r="VJ26" s="111" t="e">
        <f t="shared" si="934"/>
        <v>#N/A</v>
      </c>
      <c r="VK26" s="111" t="e">
        <f t="shared" si="935"/>
        <v>#N/A</v>
      </c>
      <c r="VL26" s="111" t="e">
        <f t="shared" si="936"/>
        <v>#N/A</v>
      </c>
      <c r="VM26" s="111" t="e">
        <f t="shared" si="937"/>
        <v>#N/A</v>
      </c>
      <c r="VN26" s="111" t="e">
        <f t="shared" si="938"/>
        <v>#N/A</v>
      </c>
      <c r="VO26" s="111" t="e">
        <f t="shared" si="939"/>
        <v>#N/A</v>
      </c>
      <c r="VP26" s="111" t="e">
        <f t="shared" si="940"/>
        <v>#N/A</v>
      </c>
      <c r="VQ26" s="111" t="e">
        <f t="shared" si="941"/>
        <v>#N/A</v>
      </c>
      <c r="VR26" s="111" t="e">
        <f t="shared" si="942"/>
        <v>#N/A</v>
      </c>
      <c r="VS26" s="111" t="e">
        <f t="shared" si="943"/>
        <v>#N/A</v>
      </c>
      <c r="VT26" s="111" t="e">
        <f t="shared" si="944"/>
        <v>#N/A</v>
      </c>
      <c r="VU26" s="111" t="e">
        <f t="shared" si="945"/>
        <v>#N/A</v>
      </c>
      <c r="VV26" s="111" t="e">
        <f t="shared" si="946"/>
        <v>#N/A</v>
      </c>
      <c r="VW26" s="111" t="e">
        <f t="shared" si="947"/>
        <v>#N/A</v>
      </c>
      <c r="VX26" s="111" t="e">
        <f t="shared" si="948"/>
        <v>#N/A</v>
      </c>
      <c r="VY26" s="111" t="e">
        <f t="shared" si="949"/>
        <v>#N/A</v>
      </c>
      <c r="VZ26" s="111" t="e">
        <f t="shared" si="950"/>
        <v>#N/A</v>
      </c>
      <c r="WA26" s="111" t="e">
        <f t="shared" si="951"/>
        <v>#N/A</v>
      </c>
      <c r="WB26" s="111" t="e">
        <f t="shared" si="952"/>
        <v>#N/A</v>
      </c>
      <c r="WC26" s="111" t="e">
        <f t="shared" si="953"/>
        <v>#N/A</v>
      </c>
      <c r="WD26" s="111" t="e">
        <f t="shared" si="954"/>
        <v>#N/A</v>
      </c>
      <c r="WE26" s="111" t="e">
        <f t="shared" si="955"/>
        <v>#N/A</v>
      </c>
      <c r="WF26" s="111" t="e">
        <f t="shared" si="956"/>
        <v>#N/A</v>
      </c>
      <c r="WG26" s="111" t="e">
        <f t="shared" si="957"/>
        <v>#N/A</v>
      </c>
      <c r="WH26" s="111" t="e">
        <f t="shared" si="958"/>
        <v>#N/A</v>
      </c>
      <c r="WI26" s="111" t="e">
        <f t="shared" si="959"/>
        <v>#N/A</v>
      </c>
      <c r="WJ26" s="111" t="e">
        <f t="shared" si="960"/>
        <v>#N/A</v>
      </c>
      <c r="WK26" s="111" t="e">
        <f t="shared" si="961"/>
        <v>#N/A</v>
      </c>
      <c r="WL26" s="111" t="e">
        <f t="shared" si="962"/>
        <v>#N/A</v>
      </c>
      <c r="WM26" s="111" t="e">
        <f t="shared" si="963"/>
        <v>#N/A</v>
      </c>
      <c r="WN26" s="111" t="e">
        <f t="shared" si="964"/>
        <v>#N/A</v>
      </c>
      <c r="WO26" s="111" t="e">
        <f t="shared" si="965"/>
        <v>#N/A</v>
      </c>
      <c r="WP26" s="111" t="e">
        <f t="shared" si="966"/>
        <v>#N/A</v>
      </c>
      <c r="WQ26" s="111" t="e">
        <f t="shared" si="967"/>
        <v>#N/A</v>
      </c>
      <c r="WR26" s="111" t="e">
        <f t="shared" si="968"/>
        <v>#N/A</v>
      </c>
      <c r="WS26" s="111" t="e">
        <f t="shared" si="969"/>
        <v>#N/A</v>
      </c>
      <c r="WT26" s="111" t="e">
        <f t="shared" si="970"/>
        <v>#N/A</v>
      </c>
      <c r="WU26" s="111" t="e">
        <f t="shared" si="971"/>
        <v>#N/A</v>
      </c>
      <c r="WV26" s="111" t="e">
        <f t="shared" si="972"/>
        <v>#N/A</v>
      </c>
      <c r="WW26" s="111" t="e">
        <f t="shared" si="973"/>
        <v>#N/A</v>
      </c>
      <c r="WX26" s="111" t="e">
        <f t="shared" si="974"/>
        <v>#N/A</v>
      </c>
      <c r="WY26" s="111" t="e">
        <f t="shared" si="975"/>
        <v>#N/A</v>
      </c>
      <c r="WZ26" s="111" t="e">
        <f t="shared" si="976"/>
        <v>#N/A</v>
      </c>
      <c r="XA26" s="111" t="e">
        <f t="shared" si="977"/>
        <v>#N/A</v>
      </c>
      <c r="XB26" s="111" t="e">
        <f t="shared" si="978"/>
        <v>#N/A</v>
      </c>
      <c r="XC26" s="111" t="e">
        <f t="shared" si="979"/>
        <v>#N/A</v>
      </c>
      <c r="XD26" s="111" t="e">
        <f t="shared" si="980"/>
        <v>#N/A</v>
      </c>
      <c r="XE26" s="111" t="e">
        <f t="shared" si="981"/>
        <v>#N/A</v>
      </c>
      <c r="XF26" s="111" t="e">
        <f t="shared" si="982"/>
        <v>#N/A</v>
      </c>
      <c r="XG26" s="111" t="e">
        <f t="shared" si="983"/>
        <v>#N/A</v>
      </c>
      <c r="XH26" s="111" t="e">
        <f t="shared" si="984"/>
        <v>#N/A</v>
      </c>
      <c r="XI26" s="111" t="e">
        <f t="shared" si="985"/>
        <v>#N/A</v>
      </c>
      <c r="XJ26" s="111" t="e">
        <f t="shared" si="986"/>
        <v>#N/A</v>
      </c>
      <c r="XK26" s="111" t="e">
        <f t="shared" si="987"/>
        <v>#N/A</v>
      </c>
      <c r="XL26" s="111" t="e">
        <f t="shared" si="988"/>
        <v>#N/A</v>
      </c>
      <c r="XM26" s="111" t="e">
        <f t="shared" si="989"/>
        <v>#N/A</v>
      </c>
      <c r="XN26" s="111" t="e">
        <f t="shared" si="990"/>
        <v>#N/A</v>
      </c>
      <c r="XO26" s="111" t="e">
        <f t="shared" si="991"/>
        <v>#N/A</v>
      </c>
      <c r="XP26" s="111" t="e">
        <f t="shared" si="992"/>
        <v>#N/A</v>
      </c>
      <c r="XQ26" s="111" t="e">
        <f t="shared" si="993"/>
        <v>#N/A</v>
      </c>
      <c r="XR26" s="111" t="e">
        <f t="shared" si="994"/>
        <v>#N/A</v>
      </c>
      <c r="XS26" s="111" t="e">
        <f t="shared" si="995"/>
        <v>#N/A</v>
      </c>
      <c r="XT26" s="111" t="e">
        <f t="shared" si="996"/>
        <v>#N/A</v>
      </c>
      <c r="XU26" s="111" t="e">
        <f t="shared" si="997"/>
        <v>#N/A</v>
      </c>
      <c r="XV26" s="111" t="e">
        <f t="shared" si="998"/>
        <v>#N/A</v>
      </c>
      <c r="XW26" s="111" t="e">
        <f t="shared" si="999"/>
        <v>#N/A</v>
      </c>
      <c r="XX26" s="111" t="e">
        <f t="shared" si="1000"/>
        <v>#N/A</v>
      </c>
      <c r="XY26" s="111" t="e">
        <f t="shared" si="1001"/>
        <v>#N/A</v>
      </c>
      <c r="XZ26" s="111" t="e">
        <f t="shared" si="1002"/>
        <v>#N/A</v>
      </c>
      <c r="YA26" s="111" t="e">
        <f t="shared" si="1003"/>
        <v>#N/A</v>
      </c>
      <c r="YB26" s="111" t="e">
        <f t="shared" si="1004"/>
        <v>#N/A</v>
      </c>
      <c r="YC26" s="111" t="e">
        <f t="shared" si="1005"/>
        <v>#N/A</v>
      </c>
      <c r="YD26" s="111" t="e">
        <f t="shared" si="1006"/>
        <v>#N/A</v>
      </c>
      <c r="YE26" s="111" t="e">
        <f t="shared" si="1007"/>
        <v>#N/A</v>
      </c>
      <c r="YF26" s="111" t="e">
        <f t="shared" si="1008"/>
        <v>#N/A</v>
      </c>
      <c r="YG26" s="111" t="e">
        <f t="shared" si="1009"/>
        <v>#N/A</v>
      </c>
      <c r="YH26" s="111" t="e">
        <f t="shared" si="1010"/>
        <v>#N/A</v>
      </c>
      <c r="YI26" s="111" t="e">
        <f t="shared" si="1011"/>
        <v>#N/A</v>
      </c>
      <c r="YJ26" s="111" t="e">
        <f t="shared" si="1012"/>
        <v>#N/A</v>
      </c>
      <c r="YK26" s="111" t="e">
        <f t="shared" si="1013"/>
        <v>#N/A</v>
      </c>
      <c r="YL26" s="111" t="e">
        <f t="shared" si="1014"/>
        <v>#N/A</v>
      </c>
      <c r="YM26" s="111" t="e">
        <f t="shared" si="1015"/>
        <v>#N/A</v>
      </c>
      <c r="YN26" s="111" t="e">
        <f t="shared" si="1016"/>
        <v>#N/A</v>
      </c>
      <c r="YO26" s="111" t="e">
        <f t="shared" si="1017"/>
        <v>#N/A</v>
      </c>
      <c r="YP26" s="111" t="e">
        <f t="shared" si="1018"/>
        <v>#N/A</v>
      </c>
      <c r="YQ26" s="111" t="e">
        <f t="shared" si="1019"/>
        <v>#N/A</v>
      </c>
      <c r="YR26" s="111" t="e">
        <f t="shared" si="1020"/>
        <v>#N/A</v>
      </c>
      <c r="YS26" s="111" t="e">
        <f t="shared" si="1021"/>
        <v>#N/A</v>
      </c>
      <c r="YT26" s="111" t="e">
        <f t="shared" si="1022"/>
        <v>#N/A</v>
      </c>
      <c r="YU26" s="111" t="e">
        <f t="shared" si="1023"/>
        <v>#N/A</v>
      </c>
      <c r="YV26" s="111" t="e">
        <f t="shared" si="1024"/>
        <v>#N/A</v>
      </c>
      <c r="YW26" s="111" t="e">
        <f t="shared" si="1025"/>
        <v>#N/A</v>
      </c>
      <c r="YX26" s="111" t="e">
        <f t="shared" si="1026"/>
        <v>#N/A</v>
      </c>
      <c r="YY26" s="111" t="e">
        <f t="shared" si="1027"/>
        <v>#N/A</v>
      </c>
      <c r="YZ26" s="111" t="e">
        <f t="shared" si="1028"/>
        <v>#N/A</v>
      </c>
      <c r="ZA26" s="111" t="e">
        <f t="shared" si="1029"/>
        <v>#N/A</v>
      </c>
      <c r="ZB26" s="111" t="e">
        <f t="shared" si="1030"/>
        <v>#N/A</v>
      </c>
      <c r="ZC26" s="111" t="e">
        <f t="shared" si="1031"/>
        <v>#N/A</v>
      </c>
      <c r="ZD26" s="111" t="e">
        <f t="shared" si="1032"/>
        <v>#N/A</v>
      </c>
      <c r="ZE26" s="111" t="e">
        <f t="shared" si="1033"/>
        <v>#N/A</v>
      </c>
      <c r="ZF26" s="111" t="e">
        <f t="shared" si="1034"/>
        <v>#N/A</v>
      </c>
      <c r="ZG26" s="111" t="e">
        <f t="shared" si="1035"/>
        <v>#N/A</v>
      </c>
      <c r="ZH26" s="111" t="e">
        <f t="shared" si="1036"/>
        <v>#N/A</v>
      </c>
      <c r="ZI26" s="111" t="e">
        <f t="shared" si="1037"/>
        <v>#N/A</v>
      </c>
      <c r="ZJ26" s="111" t="e">
        <f t="shared" si="1038"/>
        <v>#N/A</v>
      </c>
      <c r="ZK26" s="111" t="e">
        <f t="shared" si="1039"/>
        <v>#N/A</v>
      </c>
      <c r="ZL26" s="111" t="e">
        <f t="shared" si="1040"/>
        <v>#N/A</v>
      </c>
      <c r="ZM26" s="111" t="e">
        <f t="shared" si="1041"/>
        <v>#N/A</v>
      </c>
      <c r="ZN26" s="111" t="e">
        <f t="shared" si="1042"/>
        <v>#N/A</v>
      </c>
      <c r="ZO26" s="111" t="e">
        <f t="shared" si="1043"/>
        <v>#N/A</v>
      </c>
      <c r="ZP26" s="111" t="e">
        <f t="shared" si="1044"/>
        <v>#N/A</v>
      </c>
      <c r="ZQ26" s="111" t="e">
        <f t="shared" si="1045"/>
        <v>#N/A</v>
      </c>
      <c r="ZR26" s="111" t="e">
        <f t="shared" si="1046"/>
        <v>#N/A</v>
      </c>
      <c r="ZS26" s="111" t="e">
        <f t="shared" si="1047"/>
        <v>#N/A</v>
      </c>
      <c r="ZT26" s="111" t="e">
        <f t="shared" si="1048"/>
        <v>#N/A</v>
      </c>
      <c r="ZU26" s="111" t="e">
        <f t="shared" si="1049"/>
        <v>#N/A</v>
      </c>
      <c r="ZV26" s="111" t="e">
        <f t="shared" si="1050"/>
        <v>#N/A</v>
      </c>
      <c r="ZW26" s="111" t="e">
        <f t="shared" si="1051"/>
        <v>#N/A</v>
      </c>
      <c r="ZX26" s="111" t="e">
        <f t="shared" si="1052"/>
        <v>#N/A</v>
      </c>
      <c r="ZY26" s="111" t="e">
        <f t="shared" si="1053"/>
        <v>#N/A</v>
      </c>
      <c r="ZZ26" s="111" t="e">
        <f t="shared" si="1054"/>
        <v>#N/A</v>
      </c>
      <c r="AAA26" s="111" t="e">
        <f t="shared" si="1055"/>
        <v>#N/A</v>
      </c>
      <c r="AAB26" s="111" t="e">
        <f t="shared" si="1056"/>
        <v>#N/A</v>
      </c>
      <c r="AAC26" s="111" t="e">
        <f t="shared" si="1057"/>
        <v>#N/A</v>
      </c>
      <c r="AAD26" s="111" t="e">
        <f t="shared" si="1058"/>
        <v>#N/A</v>
      </c>
      <c r="AAE26" s="111" t="e">
        <f t="shared" si="1059"/>
        <v>#N/A</v>
      </c>
      <c r="AAF26" s="111" t="e">
        <f t="shared" si="1060"/>
        <v>#N/A</v>
      </c>
      <c r="AAG26" s="111" t="e">
        <f t="shared" si="1061"/>
        <v>#N/A</v>
      </c>
      <c r="AAH26" s="111" t="e">
        <f t="shared" si="1062"/>
        <v>#N/A</v>
      </c>
      <c r="AAI26" s="111" t="e">
        <f t="shared" si="1063"/>
        <v>#N/A</v>
      </c>
      <c r="AAJ26" s="111" t="e">
        <f t="shared" si="1064"/>
        <v>#N/A</v>
      </c>
      <c r="AAK26" s="111" t="e">
        <f t="shared" si="1065"/>
        <v>#N/A</v>
      </c>
      <c r="AAL26" s="111" t="e">
        <f t="shared" si="1066"/>
        <v>#N/A</v>
      </c>
      <c r="AAM26" s="111" t="e">
        <f t="shared" si="1067"/>
        <v>#N/A</v>
      </c>
      <c r="AAN26" s="111" t="e">
        <f t="shared" si="1068"/>
        <v>#N/A</v>
      </c>
      <c r="AAO26" s="111" t="e">
        <f t="shared" si="1069"/>
        <v>#N/A</v>
      </c>
      <c r="AAP26" s="111" t="e">
        <f t="shared" si="1070"/>
        <v>#N/A</v>
      </c>
      <c r="AAQ26" s="111" t="e">
        <f t="shared" si="1071"/>
        <v>#N/A</v>
      </c>
      <c r="AAR26" s="111" t="e">
        <f t="shared" si="1072"/>
        <v>#N/A</v>
      </c>
      <c r="AAS26" s="111" t="e">
        <f t="shared" si="1073"/>
        <v>#N/A</v>
      </c>
      <c r="AAT26" s="111" t="e">
        <f t="shared" si="1074"/>
        <v>#N/A</v>
      </c>
      <c r="AAU26" s="111" t="e">
        <f t="shared" si="1075"/>
        <v>#N/A</v>
      </c>
      <c r="AAV26" s="111" t="e">
        <f t="shared" si="1076"/>
        <v>#N/A</v>
      </c>
      <c r="AAW26" s="111" t="e">
        <f t="shared" si="1077"/>
        <v>#N/A</v>
      </c>
      <c r="AAX26" s="111" t="e">
        <f t="shared" si="1078"/>
        <v>#N/A</v>
      </c>
      <c r="AAY26" s="111" t="e">
        <f t="shared" si="1079"/>
        <v>#N/A</v>
      </c>
      <c r="AAZ26" s="111" t="e">
        <f t="shared" si="1080"/>
        <v>#N/A</v>
      </c>
      <c r="ABA26" s="111" t="e">
        <f t="shared" si="1081"/>
        <v>#N/A</v>
      </c>
      <c r="ABB26" s="111" t="e">
        <f t="shared" si="1082"/>
        <v>#N/A</v>
      </c>
      <c r="ABC26" s="111" t="e">
        <f t="shared" si="1083"/>
        <v>#N/A</v>
      </c>
      <c r="ABD26" s="111" t="e">
        <f t="shared" si="1084"/>
        <v>#N/A</v>
      </c>
      <c r="ABE26" s="111" t="e">
        <f t="shared" si="1085"/>
        <v>#N/A</v>
      </c>
      <c r="ABF26" s="111" t="e">
        <f t="shared" si="1086"/>
        <v>#N/A</v>
      </c>
    </row>
    <row r="27" spans="1:734" ht="75" hidden="1" customHeight="1">
      <c r="A27" s="92">
        <v>24</v>
      </c>
      <c r="B27" s="59" t="s">
        <v>21</v>
      </c>
      <c r="C27" s="100" t="s">
        <v>33</v>
      </c>
      <c r="D27" s="101" t="s">
        <v>114</v>
      </c>
      <c r="E27" s="59">
        <v>3128032241</v>
      </c>
      <c r="F27" s="46" t="s">
        <v>21</v>
      </c>
      <c r="G27" s="47">
        <v>0.9</v>
      </c>
      <c r="H27" s="48">
        <v>1970.6</v>
      </c>
      <c r="I27" s="48">
        <v>21.5</v>
      </c>
      <c r="J27" s="49">
        <v>0.4</v>
      </c>
      <c r="K27" s="50">
        <v>30</v>
      </c>
      <c r="L27" s="49">
        <v>11.86</v>
      </c>
      <c r="M27" s="49">
        <v>23.61</v>
      </c>
      <c r="N27" s="49">
        <v>0</v>
      </c>
      <c r="O27" s="49">
        <f t="shared" si="550"/>
        <v>0.39533333333333331</v>
      </c>
      <c r="P27" s="49">
        <f t="shared" si="551"/>
        <v>0.78700000000000003</v>
      </c>
      <c r="Q27" s="49">
        <f t="shared" si="552"/>
        <v>0</v>
      </c>
      <c r="R27" s="51">
        <v>30</v>
      </c>
      <c r="S27" s="52">
        <f t="shared" si="553"/>
        <v>11.86</v>
      </c>
      <c r="T27" s="52">
        <f t="shared" si="554"/>
        <v>23.61</v>
      </c>
      <c r="U27" s="52">
        <f t="shared" si="555"/>
        <v>0</v>
      </c>
      <c r="V27" s="130">
        <f>$O27*($I27-(метеостанция!B$14))/($I27-$J27)</f>
        <v>0.38502843601895731</v>
      </c>
      <c r="W27" s="130">
        <f>$O27*($I27-(метеостанция!C$14))/($I27-$J27)</f>
        <v>0.40071998420221161</v>
      </c>
      <c r="X27" s="130">
        <f>$O27*($I27-(метеостанция!D$14))/($I27-$J27)</f>
        <v>0.30493127962085304</v>
      </c>
      <c r="Y27" s="130">
        <f>$O27*($I27-(метеостанция!E$14))/($I27-$J27)</f>
        <v>0.32343325434439174</v>
      </c>
      <c r="Z27" s="130">
        <f>$O27*($I27-(метеостанция!F$14))/($I27-$J27)</f>
        <v>0.34591666666666659</v>
      </c>
      <c r="AA27" s="130">
        <f>$O27*($I27-(метеостанция!G$14))/($I27-$J27)</f>
        <v>0.35598736176935225</v>
      </c>
      <c r="AB27" s="130">
        <f>$O27*($I27-(метеостанция!H$14))/($I27-$J27)</f>
        <v>0.37355252764612951</v>
      </c>
      <c r="AC27" s="130">
        <f>$O27*($I27-(метеостанция!I$14))/($I27-$J27)</f>
        <v>0.35926619273301735</v>
      </c>
      <c r="AD27" s="130">
        <f>$O27*($I27-(метеостанция!J$14))/($I27-$J27)</f>
        <v>0.36043720379146915</v>
      </c>
      <c r="AE27" s="130">
        <f>$O27*($I27-(метеостанция!K$14))/($I27-$J27)</f>
        <v>0.37284992101105841</v>
      </c>
      <c r="AF27" s="130">
        <f>$O27*($I27-(метеостанция!L$14))/($I27-$J27)</f>
        <v>0.34685347551342804</v>
      </c>
      <c r="AG27" s="130">
        <f>$O27*($I27-(метеостанция!M$14))/($I27-$J27)</f>
        <v>0.31219154818325429</v>
      </c>
      <c r="AH27" s="130">
        <f>$O27*($I27-(метеостанция!N$14))/($I27-$J27)</f>
        <v>0.36395023696682466</v>
      </c>
      <c r="AI27" s="130">
        <f>$O27*($I27-(метеостанция!O$14))/($I27-$J27)</f>
        <v>0.27307977883096363</v>
      </c>
      <c r="AJ27" s="130">
        <f>$O27*($I27-(метеостанция!P$14))/($I27-$J27)</f>
        <v>0.3714447077409162</v>
      </c>
      <c r="AK27" s="130">
        <f>$O27*($I27-(метеостанция!Q$14))/($I27-$J27)</f>
        <v>0.38502843601895731</v>
      </c>
      <c r="AL27" s="130">
        <f>$O27*($I27-(метеостанция!R$14))/($I27-$J27)</f>
        <v>0.41383530805687196</v>
      </c>
      <c r="AM27" s="130">
        <f>$O27*($I27-(метеостанция!S$14))/($I27-$J27)</f>
        <v>0.40259360189573462</v>
      </c>
      <c r="AN27" s="130">
        <f>$O27*($I27-(метеостанция!T$14))/($I27-$J27)</f>
        <v>0.3747235387045813</v>
      </c>
      <c r="AO27" s="130">
        <f>$O27*($I27-(метеостанция!U$14))/($I27-$J27)</f>
        <v>0.37191311216429696</v>
      </c>
      <c r="AP27" s="130">
        <f>$O27*($I27-(метеостанция!V$14))/($I27-$J27)</f>
        <v>0.40025157977883091</v>
      </c>
      <c r="AQ27" s="130">
        <f>$O27*($I27-(метеостанция!W$14))/($I27-$J27)</f>
        <v>0.42460860979462872</v>
      </c>
      <c r="AR27" s="130">
        <f>$O27*($I27-(метеостанция!X$14))/($I27-$J27)</f>
        <v>0.44638941548183247</v>
      </c>
      <c r="AS27" s="130">
        <f>$O27*($I27-(метеостанция!Y$14))/($I27-$J27)</f>
        <v>0.47870932069510269</v>
      </c>
      <c r="AT27" s="130">
        <f>$O27*($I27-(метеостанция!Z$14))/($I27-$J27)</f>
        <v>0.46934123222748814</v>
      </c>
      <c r="AU27" s="130">
        <f>$O27*($I27-(метеостанция!AA$14))/($I27-$J27)</f>
        <v>0.48714060031595569</v>
      </c>
      <c r="AV27" s="130">
        <f>$O27*($I27-(метеостанция!AB$14))/($I27-$J27)</f>
        <v>0.50892140600315949</v>
      </c>
      <c r="AW27" s="130">
        <f>$O27*($I27-(метеостанция!AC$14))/($I27-$J27)</f>
        <v>0.53608886255924171</v>
      </c>
      <c r="AX27" s="130">
        <f>$O27*($I27-(метеостанция!AD$14))/($I27-$J27)</f>
        <v>0.48995102685623998</v>
      </c>
      <c r="AY27" s="130">
        <f>$O27*($I27-(метеостанция!AE$14))/($I27-$J27)</f>
        <v>0.44404739336492882</v>
      </c>
      <c r="AZ27" s="130"/>
      <c r="BA27" s="130">
        <f t="shared" si="556"/>
        <v>0.38502843601895731</v>
      </c>
      <c r="BB27" s="130">
        <f t="shared" si="1103"/>
        <v>0.78574842022116886</v>
      </c>
      <c r="BC27" s="130">
        <f t="shared" si="1104"/>
        <v>1.0906796998420218</v>
      </c>
      <c r="BD27" s="130">
        <f t="shared" si="1105"/>
        <v>1.4141129541864137</v>
      </c>
      <c r="BE27" s="130">
        <f t="shared" si="1106"/>
        <v>1.7600296208530803</v>
      </c>
      <c r="BF27" s="130">
        <f t="shared" si="1107"/>
        <v>2.1160169826224324</v>
      </c>
      <c r="BG27" s="130">
        <f t="shared" si="1108"/>
        <v>2.489569510268562</v>
      </c>
      <c r="BH27" s="130">
        <f t="shared" si="1109"/>
        <v>2.8488357030015794</v>
      </c>
      <c r="BI27" s="130">
        <f t="shared" si="1110"/>
        <v>3.2092729067930486</v>
      </c>
      <c r="BJ27" s="130">
        <f t="shared" si="1111"/>
        <v>3.5821228278041071</v>
      </c>
      <c r="BK27" s="130">
        <f t="shared" si="1112"/>
        <v>3.9289763033175351</v>
      </c>
      <c r="BL27" s="130">
        <f t="shared" si="1113"/>
        <v>4.2411678515007898</v>
      </c>
      <c r="BM27" s="130">
        <f t="shared" si="1114"/>
        <v>4.6051180884676146</v>
      </c>
      <c r="BN27" s="130">
        <f t="shared" si="1115"/>
        <v>4.878197867298578</v>
      </c>
      <c r="BO27" s="130">
        <f t="shared" si="1116"/>
        <v>5.2496425750394939</v>
      </c>
      <c r="BP27" s="130">
        <f t="shared" si="1117"/>
        <v>5.634671011058451</v>
      </c>
      <c r="BQ27" s="130">
        <f t="shared" si="1118"/>
        <v>6.0485063191153232</v>
      </c>
      <c r="BR27" s="130">
        <f t="shared" si="1119"/>
        <v>6.4510999210110578</v>
      </c>
      <c r="BS27" s="130">
        <f t="shared" si="1120"/>
        <v>6.8258234597156395</v>
      </c>
      <c r="BT27" s="130">
        <f t="shared" si="1121"/>
        <v>7.1977365718799362</v>
      </c>
      <c r="BU27" s="130">
        <f t="shared" si="1122"/>
        <v>7.5979881516587673</v>
      </c>
      <c r="BV27" s="130">
        <f t="shared" si="1123"/>
        <v>8.0225967614533964</v>
      </c>
      <c r="BW27" s="130">
        <f t="shared" si="1124"/>
        <v>8.4689861769352284</v>
      </c>
      <c r="BX27" s="130">
        <f t="shared" si="1125"/>
        <v>8.9476954976303311</v>
      </c>
      <c r="BY27" s="130">
        <f t="shared" si="1126"/>
        <v>9.4170367298578199</v>
      </c>
      <c r="BZ27" s="130">
        <f t="shared" si="1127"/>
        <v>9.9041773301737752</v>
      </c>
      <c r="CA27" s="130">
        <f t="shared" si="1128"/>
        <v>10.413098736176934</v>
      </c>
      <c r="CB27" s="130">
        <f t="shared" si="1129"/>
        <v>10.949187598736176</v>
      </c>
      <c r="CC27" s="130">
        <f t="shared" si="1130"/>
        <v>11.439138625592415</v>
      </c>
      <c r="CD27" s="130">
        <f t="shared" si="1131"/>
        <v>11.883186018957344</v>
      </c>
      <c r="CE27" s="130">
        <f t="shared" si="1132"/>
        <v>11.883186018957344</v>
      </c>
      <c r="CF27" s="130">
        <f t="shared" si="587"/>
        <v>758.73703601895727</v>
      </c>
      <c r="CG27" s="130">
        <f t="shared" si="588"/>
        <v>789.65880086887819</v>
      </c>
      <c r="CH27" s="130">
        <f t="shared" si="589"/>
        <v>600.89757962085298</v>
      </c>
      <c r="CI27" s="130">
        <f t="shared" si="590"/>
        <v>637.35757101105833</v>
      </c>
      <c r="CJ27" s="130">
        <f t="shared" si="591"/>
        <v>681.66338333333317</v>
      </c>
      <c r="CK27" s="130">
        <f t="shared" si="592"/>
        <v>701.50869510268546</v>
      </c>
      <c r="CL27" s="130">
        <f t="shared" si="593"/>
        <v>736.12261097946282</v>
      </c>
      <c r="CM27" s="130">
        <f t="shared" si="594"/>
        <v>707.96995939968394</v>
      </c>
      <c r="CN27" s="130">
        <f t="shared" si="595"/>
        <v>710.27755379146913</v>
      </c>
      <c r="CO27" s="130">
        <f t="shared" si="596"/>
        <v>734.73805434439168</v>
      </c>
      <c r="CP27" s="130">
        <f t="shared" si="597"/>
        <v>683.50945884676128</v>
      </c>
      <c r="CQ27" s="130">
        <f t="shared" si="598"/>
        <v>615.20466484992085</v>
      </c>
      <c r="CR27" s="130">
        <f t="shared" si="599"/>
        <v>717.20033696682469</v>
      </c>
      <c r="CS27" s="130">
        <f t="shared" si="600"/>
        <v>538.13101216429686</v>
      </c>
      <c r="CT27" s="130">
        <f t="shared" si="601"/>
        <v>731.96894107424941</v>
      </c>
      <c r="CU27" s="130">
        <f t="shared" si="602"/>
        <v>758.73703601895727</v>
      </c>
      <c r="CV27" s="130">
        <f t="shared" si="603"/>
        <v>815.50385805687188</v>
      </c>
      <c r="CW27" s="130">
        <f t="shared" si="604"/>
        <v>793.35095189573462</v>
      </c>
      <c r="CX27" s="130">
        <f t="shared" si="605"/>
        <v>738.43020537124789</v>
      </c>
      <c r="CY27" s="130">
        <f t="shared" si="606"/>
        <v>732.89197883096358</v>
      </c>
      <c r="CZ27" s="130">
        <f t="shared" si="607"/>
        <v>788.73576311216414</v>
      </c>
      <c r="DA27" s="130">
        <f t="shared" si="608"/>
        <v>836.7337264612953</v>
      </c>
      <c r="DB27" s="130">
        <f t="shared" si="609"/>
        <v>879.65498214849902</v>
      </c>
      <c r="DC27" s="130">
        <f t="shared" si="610"/>
        <v>943.3445873617693</v>
      </c>
      <c r="DD27" s="130">
        <f t="shared" si="611"/>
        <v>924.88383222748803</v>
      </c>
      <c r="DE27" s="130">
        <f t="shared" si="612"/>
        <v>959.95926698262224</v>
      </c>
      <c r="DF27" s="130">
        <f t="shared" si="613"/>
        <v>1002.8805226698261</v>
      </c>
      <c r="DG27" s="130">
        <f t="shared" si="614"/>
        <v>1056.4167125592417</v>
      </c>
      <c r="DH27" s="130">
        <f t="shared" si="615"/>
        <v>965.49749352290644</v>
      </c>
      <c r="DI27" s="130">
        <f t="shared" si="616"/>
        <v>875.03979336492864</v>
      </c>
      <c r="DJ27" s="130">
        <f t="shared" si="617"/>
        <v>0</v>
      </c>
      <c r="DK27" s="110">
        <f t="shared" si="618"/>
        <v>758.73703601895727</v>
      </c>
      <c r="DL27" s="130">
        <f t="shared" si="619"/>
        <v>1548.3958368878355</v>
      </c>
      <c r="DM27" s="130">
        <f t="shared" si="620"/>
        <v>2149.2934165086886</v>
      </c>
      <c r="DN27" s="130">
        <f t="shared" si="621"/>
        <v>2786.6509875197471</v>
      </c>
      <c r="DO27" s="130">
        <f t="shared" si="622"/>
        <v>3468.3143708530802</v>
      </c>
      <c r="DP27" s="130">
        <f t="shared" si="623"/>
        <v>4169.8230659557657</v>
      </c>
      <c r="DQ27" s="130">
        <f t="shared" si="624"/>
        <v>4905.9456769352282</v>
      </c>
      <c r="DR27" s="130">
        <f t="shared" si="625"/>
        <v>5613.9156363349121</v>
      </c>
      <c r="DS27" s="130">
        <f t="shared" si="626"/>
        <v>6324.1931901263815</v>
      </c>
      <c r="DT27" s="130">
        <f t="shared" si="627"/>
        <v>7058.931244470773</v>
      </c>
      <c r="DU27" s="130">
        <f t="shared" si="628"/>
        <v>7742.4407033175339</v>
      </c>
      <c r="DV27" s="130">
        <f t="shared" si="629"/>
        <v>8357.6453681674539</v>
      </c>
      <c r="DW27" s="130">
        <f t="shared" si="630"/>
        <v>9074.8457051342793</v>
      </c>
      <c r="DX27" s="130">
        <f t="shared" si="631"/>
        <v>9612.9767172985757</v>
      </c>
      <c r="DY27" s="130">
        <f t="shared" si="632"/>
        <v>10344.945658372824</v>
      </c>
      <c r="DZ27" s="130">
        <f t="shared" si="633"/>
        <v>11103.682694391782</v>
      </c>
      <c r="EA27" s="130">
        <f t="shared" si="634"/>
        <v>11919.186552448655</v>
      </c>
      <c r="EB27" s="130">
        <f t="shared" si="635"/>
        <v>12712.537504344389</v>
      </c>
      <c r="EC27" s="130">
        <f t="shared" si="636"/>
        <v>13450.967709715636</v>
      </c>
      <c r="ED27" s="130">
        <f t="shared" si="637"/>
        <v>14183.8596885466</v>
      </c>
      <c r="EE27" s="130">
        <f t="shared" si="638"/>
        <v>14972.595451658764</v>
      </c>
      <c r="EF27" s="130">
        <f t="shared" si="639"/>
        <v>15809.329178120061</v>
      </c>
      <c r="EG27" s="130">
        <f t="shared" si="640"/>
        <v>16688.984160268559</v>
      </c>
      <c r="EH27" s="130">
        <f t="shared" si="641"/>
        <v>17632.32874763033</v>
      </c>
      <c r="EI27" s="130">
        <f t="shared" si="642"/>
        <v>18557.21257985782</v>
      </c>
      <c r="EJ27" s="130">
        <f t="shared" si="643"/>
        <v>19517.171846840443</v>
      </c>
      <c r="EK27" s="130">
        <f t="shared" si="644"/>
        <v>20520.052369510271</v>
      </c>
      <c r="EL27" s="130">
        <f t="shared" si="645"/>
        <v>21576.469082069514</v>
      </c>
      <c r="EM27" s="130">
        <f t="shared" si="646"/>
        <v>22541.966575592422</v>
      </c>
      <c r="EN27" s="130">
        <f t="shared" si="647"/>
        <v>23417.006368957351</v>
      </c>
      <c r="EO27" s="130">
        <f t="shared" si="648"/>
        <v>23417.006368957351</v>
      </c>
      <c r="EP27" s="130">
        <f t="shared" si="649"/>
        <v>682.86333241706154</v>
      </c>
      <c r="EQ27" s="130">
        <f t="shared" si="650"/>
        <v>710.69292078199044</v>
      </c>
      <c r="ER27" s="130">
        <f t="shared" si="651"/>
        <v>540.80782165876769</v>
      </c>
      <c r="ES27" s="130">
        <f t="shared" si="652"/>
        <v>573.62181390995249</v>
      </c>
      <c r="ET27" s="130">
        <f t="shared" si="653"/>
        <v>613.49704499999984</v>
      </c>
      <c r="EU27" s="130">
        <f t="shared" si="654"/>
        <v>631.35782559241693</v>
      </c>
      <c r="EV27" s="130">
        <f t="shared" si="655"/>
        <v>662.5103498815165</v>
      </c>
      <c r="EW27" s="130">
        <f t="shared" si="656"/>
        <v>637.17296345971556</v>
      </c>
      <c r="EX27" s="130">
        <f t="shared" si="657"/>
        <v>639.24979841232221</v>
      </c>
      <c r="EY27" s="130">
        <f t="shared" si="658"/>
        <v>661.26424890995258</v>
      </c>
      <c r="EZ27" s="130">
        <f t="shared" si="659"/>
        <v>615.15851296208518</v>
      </c>
      <c r="FA27" s="130">
        <f t="shared" si="660"/>
        <v>553.68419836492876</v>
      </c>
      <c r="FB27" s="130">
        <f t="shared" si="661"/>
        <v>645.48030327014226</v>
      </c>
      <c r="FC27" s="130">
        <f t="shared" si="662"/>
        <v>484.31791094786718</v>
      </c>
      <c r="FD27" s="130">
        <f t="shared" si="663"/>
        <v>658.77204696682452</v>
      </c>
      <c r="FE27" s="130">
        <f t="shared" si="664"/>
        <v>682.86333241706154</v>
      </c>
      <c r="FF27" s="130">
        <f t="shared" si="665"/>
        <v>733.95347225118473</v>
      </c>
      <c r="FG27" s="130">
        <f t="shared" si="666"/>
        <v>714.01585670616123</v>
      </c>
      <c r="FH27" s="130">
        <f t="shared" si="667"/>
        <v>664.58718483412315</v>
      </c>
      <c r="FI27" s="130">
        <f t="shared" si="668"/>
        <v>659.60278094786725</v>
      </c>
      <c r="FJ27" s="130">
        <f t="shared" si="669"/>
        <v>709.86218680094771</v>
      </c>
      <c r="FK27" s="130">
        <f t="shared" si="670"/>
        <v>753.06035381516574</v>
      </c>
      <c r="FL27" s="130">
        <f t="shared" si="671"/>
        <v>791.68948393364917</v>
      </c>
      <c r="FM27" s="130">
        <f t="shared" si="672"/>
        <v>849.01012862559242</v>
      </c>
      <c r="FN27" s="130">
        <f t="shared" si="673"/>
        <v>832.39544900473925</v>
      </c>
      <c r="FO27" s="130">
        <f t="shared" si="674"/>
        <v>863.96334028436002</v>
      </c>
      <c r="FP27" s="130">
        <f t="shared" si="675"/>
        <v>902.59247040284345</v>
      </c>
      <c r="FQ27" s="130">
        <f t="shared" si="676"/>
        <v>950.77504130331749</v>
      </c>
      <c r="FR27" s="130">
        <f t="shared" si="677"/>
        <v>868.94774417061581</v>
      </c>
      <c r="FS27" s="130">
        <f t="shared" si="678"/>
        <v>787.53581402843577</v>
      </c>
      <c r="FT27" s="130">
        <f t="shared" si="679"/>
        <v>0</v>
      </c>
      <c r="FU27" s="110">
        <f t="shared" si="680"/>
        <v>682.86333241706154</v>
      </c>
      <c r="FV27" s="130">
        <f t="shared" si="681"/>
        <v>1393.556253199052</v>
      </c>
      <c r="FW27" s="130">
        <f t="shared" si="682"/>
        <v>1934.3640748578196</v>
      </c>
      <c r="FX27" s="130">
        <f t="shared" si="683"/>
        <v>2507.9858887677719</v>
      </c>
      <c r="FY27" s="130">
        <f t="shared" si="684"/>
        <v>3121.482933767772</v>
      </c>
      <c r="FZ27" s="130">
        <f t="shared" si="685"/>
        <v>3752.8407593601887</v>
      </c>
      <c r="GA27" s="130">
        <f t="shared" si="686"/>
        <v>4415.3511092417048</v>
      </c>
      <c r="GB27" s="130">
        <f t="shared" si="687"/>
        <v>5052.5240727014207</v>
      </c>
      <c r="GC27" s="130">
        <f t="shared" si="688"/>
        <v>5691.7738711137426</v>
      </c>
      <c r="GD27" s="130">
        <f t="shared" si="689"/>
        <v>6353.0381200236952</v>
      </c>
      <c r="GE27" s="130">
        <f t="shared" si="690"/>
        <v>6968.1966329857805</v>
      </c>
      <c r="GF27" s="130">
        <f t="shared" si="691"/>
        <v>7521.8808313507088</v>
      </c>
      <c r="GG27" s="130">
        <f t="shared" si="692"/>
        <v>8167.3611346208509</v>
      </c>
      <c r="GH27" s="130">
        <f t="shared" si="693"/>
        <v>8651.6790455687187</v>
      </c>
      <c r="GI27" s="130">
        <f t="shared" si="694"/>
        <v>9310.4510925355426</v>
      </c>
      <c r="GJ27" s="130">
        <f t="shared" si="695"/>
        <v>9993.3144249526049</v>
      </c>
      <c r="GK27" s="130">
        <f t="shared" si="696"/>
        <v>10727.26789720379</v>
      </c>
      <c r="GL27" s="130">
        <f t="shared" si="697"/>
        <v>11441.283753909951</v>
      </c>
      <c r="GM27" s="130">
        <f t="shared" si="698"/>
        <v>12105.870938744074</v>
      </c>
      <c r="GN27" s="130">
        <f t="shared" si="699"/>
        <v>12765.473719691941</v>
      </c>
      <c r="GO27" s="130">
        <f t="shared" si="700"/>
        <v>13475.335906492888</v>
      </c>
      <c r="GP27" s="130">
        <f t="shared" si="701"/>
        <v>14228.396260308054</v>
      </c>
      <c r="GQ27" s="130">
        <f t="shared" si="702"/>
        <v>15020.085744241704</v>
      </c>
      <c r="GR27" s="130">
        <f t="shared" si="703"/>
        <v>15869.095872867296</v>
      </c>
      <c r="GS27" s="130">
        <f t="shared" si="704"/>
        <v>16701.491321872036</v>
      </c>
      <c r="GT27" s="130">
        <f t="shared" si="705"/>
        <v>17565.454662156397</v>
      </c>
      <c r="GU27" s="130">
        <f t="shared" si="706"/>
        <v>18468.047132559241</v>
      </c>
      <c r="GV27" s="130">
        <f t="shared" si="707"/>
        <v>19418.822173862558</v>
      </c>
      <c r="GW27" s="130">
        <f t="shared" si="708"/>
        <v>20287.769918033173</v>
      </c>
      <c r="GX27" s="130">
        <f t="shared" si="709"/>
        <v>21075.30573206161</v>
      </c>
      <c r="GY27" s="130">
        <f t="shared" si="710"/>
        <v>21075.30573206161</v>
      </c>
      <c r="GZ27" s="130">
        <f>($T27+$U27)/$R27*($I27-(метеостанция!B$14))/($I27-$J27)</f>
        <v>0.76648578199052131</v>
      </c>
      <c r="HA27" s="130">
        <f>($T27+$U27)/$R27*($I27-(метеостанция!C$14))/($I27-$J27)</f>
        <v>0.79772334123222743</v>
      </c>
      <c r="HB27" s="130">
        <f>($T27+$U27)/$R27*($I27-(метеостанция!D$14))/($I27-$J27)</f>
        <v>0.60703436018957335</v>
      </c>
      <c r="HC27" s="130">
        <f>($T27+$U27)/$R27*($I27-(метеостанция!E$14))/($I27-$J27)</f>
        <v>0.64386670616113739</v>
      </c>
      <c r="HD27" s="130">
        <f>($T27+$U27)/$R27*($I27-(метеостанция!F$14))/($I27-$J27)</f>
        <v>0.68862499999999993</v>
      </c>
      <c r="HE27" s="130">
        <f>($T27+$U27)/$R27*($I27-(метеостанция!G$14))/($I27-$J27)</f>
        <v>0.70867298578199056</v>
      </c>
      <c r="HF27" s="130">
        <f>($T27+$U27)/$R27*($I27-(метеостанция!H$14))/($I27-$J27)</f>
        <v>0.74364040284360189</v>
      </c>
      <c r="HG27" s="130">
        <f>($T27+$U27)/$R27*($I27-(метеостанция!I$14))/($I27-$J27)</f>
        <v>0.71520023696682467</v>
      </c>
      <c r="HH27" s="130">
        <f>($T27+$U27)/$R27*($I27-(метеостанция!J$14))/($I27-$J27)</f>
        <v>0.71753139810426536</v>
      </c>
      <c r="HI27" s="130">
        <f>($T27+$U27)/$R27*($I27-(метеостанция!K$14))/($I27-$J27)</f>
        <v>0.74224170616113738</v>
      </c>
      <c r="HJ27" s="130">
        <f>($T27+$U27)/$R27*($I27-(метеостанция!L$14))/($I27-$J27)</f>
        <v>0.69048992890995253</v>
      </c>
      <c r="HK27" s="130">
        <f>($T27+$U27)/$R27*($I27-(метеостанция!M$14))/($I27-$J27)</f>
        <v>0.62148755924170607</v>
      </c>
      <c r="HL27" s="130">
        <f>($T27+$U27)/$R27*($I27-(метеостанция!N$14))/($I27-$J27)</f>
        <v>0.72452488151658767</v>
      </c>
      <c r="HM27" s="130">
        <f>($T27+$U27)/$R27*($I27-(метеостанция!O$14))/($I27-$J27)</f>
        <v>0.5436267772511848</v>
      </c>
      <c r="HN27" s="130">
        <f>($T27+$U27)/$R27*($I27-(метеостанция!P$14))/($I27-$J27)</f>
        <v>0.73944431279620848</v>
      </c>
      <c r="HO27" s="130">
        <f>($T27+$U27)/$R27*($I27-(метеостанция!Q$14))/($I27-$J27)</f>
        <v>0.76648578199052131</v>
      </c>
      <c r="HP27" s="130">
        <f>($T27+$U27)/$R27*($I27-(метеостанция!R$14))/($I27-$J27)</f>
        <v>0.82383234597156385</v>
      </c>
      <c r="HQ27" s="130">
        <f>($T27+$U27)/$R27*($I27-(метеостанция!S$14))/($I27-$J27)</f>
        <v>0.80145319905213264</v>
      </c>
      <c r="HR27" s="130">
        <f>($T27+$U27)/$R27*($I27-(метеостанция!T$14))/($I27-$J27)</f>
        <v>0.74597156398104258</v>
      </c>
      <c r="HS27" s="130">
        <f>($T27+$U27)/$R27*($I27-(метеостанция!U$14))/($I27-$J27)</f>
        <v>0.74037677725118489</v>
      </c>
      <c r="HT27" s="130">
        <f>($T27+$U27)/$R27*($I27-(метеостанция!V$14))/($I27-$J27)</f>
        <v>0.79679087677725113</v>
      </c>
      <c r="HU27" s="130">
        <f>($T27+$U27)/$R27*($I27-(метеостанция!W$14))/($I27-$J27)</f>
        <v>0.8452790284360191</v>
      </c>
      <c r="HV27" s="130">
        <f>($T27+$U27)/$R27*($I27-(метеостанция!X$14))/($I27-$J27)</f>
        <v>0.88863862559241691</v>
      </c>
      <c r="HW27" s="130">
        <f>($T27+$U27)/$R27*($I27-(метеостанция!Y$14))/($I27-$J27)</f>
        <v>0.95297867298578209</v>
      </c>
      <c r="HX27" s="130">
        <f>($T27+$U27)/$R27*($I27-(метеостанция!Z$14))/($I27-$J27)</f>
        <v>0.93432938388625597</v>
      </c>
      <c r="HY27" s="130">
        <f>($T27+$U27)/$R27*($I27-(метеостанция!AA$14))/($I27-$J27)</f>
        <v>0.96976303317535539</v>
      </c>
      <c r="HZ27" s="130">
        <f>($T27+$U27)/$R27*($I27-(метеостанция!AB$14))/($I27-$J27)</f>
        <v>1.0131226303317535</v>
      </c>
      <c r="IA27" s="130">
        <f>($T27+$U27)/$R27*($I27-(метеостанция!AC$14))/($I27-$J27)</f>
        <v>1.0672055687203792</v>
      </c>
      <c r="IB27" s="130">
        <f>($T27+$U27)/$R27*($I27-(метеостанция!AD$14))/($I27-$J27)</f>
        <v>0.9753578199052132</v>
      </c>
      <c r="IC27" s="130">
        <f>($T27+$U27)/$R27*($I27-(метеостанция!AE$14))/($I27-$J27)</f>
        <v>0.88397630331753552</v>
      </c>
      <c r="ID27" s="130"/>
      <c r="IE27" s="131">
        <f>VLOOKUP($F27,метеостанция!$A$4:$AF$7,2,0)</f>
        <v>6</v>
      </c>
      <c r="IF27" s="131">
        <f>VLOOKUP($F27,метеостанция!$A$4:$AF$7,3,0)</f>
        <v>9.6</v>
      </c>
      <c r="IG27" s="131">
        <f>VLOOKUP($F27,метеостанция!$A$4:$AF$7,4,0)</f>
        <v>8.4</v>
      </c>
      <c r="IH27" s="131">
        <f>VLOOKUP($F27,метеостанция!$A$4:$AF$7,5,0)</f>
        <v>9.6999999999999993</v>
      </c>
      <c r="II27" s="131">
        <f>VLOOKUP($F27,метеостанция!$A$4:$AF$7,6,0)</f>
        <v>11.1</v>
      </c>
      <c r="IJ27" s="131">
        <f>VLOOKUP($F27,метеостанция!$A$4:$AF$7,7,0)</f>
        <v>9.5</v>
      </c>
      <c r="IK27" s="131">
        <f>VLOOKUP($F27,метеостанция!$A$4:$AF$7,8,0)</f>
        <v>6</v>
      </c>
      <c r="IL27" s="131">
        <f>VLOOKUP($F27,метеостанция!$A$4:$AF$7,9,0)</f>
        <v>6.8</v>
      </c>
      <c r="IM27" s="131">
        <f>VLOOKUP($F27,метеостанция!$A$4:$AF$7,10,0)</f>
        <v>3.2</v>
      </c>
      <c r="IN27" s="131">
        <f>VLOOKUP($F27,метеостанция!$A$4:$AF$7,11,0)</f>
        <v>-2</v>
      </c>
      <c r="IO27" s="131">
        <f>VLOOKUP($F27,метеостанция!$A$4:$AF$7,12,0)</f>
        <v>-0.4</v>
      </c>
      <c r="IP27" s="131">
        <f>VLOOKUP($F27,метеостанция!$A$4:$AF$7,13,0)</f>
        <v>2.1</v>
      </c>
      <c r="IQ27" s="131">
        <f>VLOOKUP($F27,метеостанция!$A$4:$AF$7,14,0)</f>
        <v>2.2999999999999998</v>
      </c>
      <c r="IR27" s="131">
        <f>VLOOKUP($F27,метеостанция!$A$4:$AF$7,15,0)</f>
        <v>2.2999999999999998</v>
      </c>
      <c r="IS27" s="131">
        <f>VLOOKUP($F27,метеостанция!$A$4:$AF$7,16,0)</f>
        <v>0.2</v>
      </c>
      <c r="IT27" s="131">
        <f>VLOOKUP($F27,метеостанция!$A$4:$AF$7,17,0)</f>
        <v>-3</v>
      </c>
      <c r="IU27" s="131">
        <f>VLOOKUP($F27,метеостанция!$A$4:$AF$7,18,0)</f>
        <v>-4</v>
      </c>
      <c r="IV27" s="131">
        <f>VLOOKUP($F27,метеостанция!$A$4:$AF$7,19,0)</f>
        <v>-3.6</v>
      </c>
      <c r="IW27" s="131">
        <f>VLOOKUP($F27,метеостанция!$A$4:$AF$7,20,0)</f>
        <v>-0.7</v>
      </c>
      <c r="IX27" s="131">
        <f>VLOOKUP($F27,метеостанция!$A$4:$AF$7,21,0)</f>
        <v>3.6</v>
      </c>
      <c r="IY27" s="131">
        <f>VLOOKUP($F27,метеостанция!$A$4:$AF$7,22,0)</f>
        <v>2.2000000000000002</v>
      </c>
      <c r="IZ27" s="131">
        <f>VLOOKUP($F27,метеостанция!$A$4:$AF$7,23,0)</f>
        <v>4.4000000000000004</v>
      </c>
      <c r="JA27" s="131">
        <f>VLOOKUP($F27,метеостанция!$A$4:$AF$7,24,0)</f>
        <v>-2.2999999999999998</v>
      </c>
      <c r="JB27" s="131">
        <f>VLOOKUP($F27,метеостанция!$A$4:$AF$7,25,0)</f>
        <v>-5.0999999999999996</v>
      </c>
      <c r="JC27" s="131">
        <f>VLOOKUP($F27,метеостанция!$A$4:$AF$7,26,0)</f>
        <v>0.6</v>
      </c>
      <c r="JD27" s="131">
        <f>VLOOKUP($F27,метеостанция!$A$4:$AF$7,27,0)</f>
        <v>-1.8</v>
      </c>
      <c r="JE27" s="131">
        <f>VLOOKUP($F27,метеостанция!$A$4:$AF$7,28,0)</f>
        <v>-0.5</v>
      </c>
      <c r="JF27" s="131">
        <f>VLOOKUP($F27,метеостанция!$A$4:$AF$7,29,0)</f>
        <v>5.4</v>
      </c>
      <c r="JG27" s="131">
        <f>VLOOKUP($F27,метеостанция!$A$4:$AF$7,30,0)</f>
        <v>8.4</v>
      </c>
      <c r="JH27" s="131">
        <f>VLOOKUP($F27,метеостанция!$A$4:$AF$7,31,0)</f>
        <v>5.0999999999999996</v>
      </c>
      <c r="JI27" s="131">
        <f>VLOOKUP($F27,метеостанция!$A$4:$AF$7,32,0)</f>
        <v>0</v>
      </c>
      <c r="JJ27" s="202" t="e">
        <f>VLOOKUP(D27,'Qп, Гкал'!$D$6:$O$60,2,FALSE)</f>
        <v>#N/A</v>
      </c>
      <c r="JK27" s="202" t="e">
        <f>VLOOKUP(D27,'Qп, Гкал'!$D$6:AI$64,3,FALSE)</f>
        <v>#N/A</v>
      </c>
      <c r="JL27" s="202" t="e">
        <f>VLOOKUP(D27,'Qп, Гкал'!$D$6:$AI$64,4,FALSE)</f>
        <v>#N/A</v>
      </c>
      <c r="JM27" s="202" t="e">
        <f>VLOOKUP(D27,'Qп, Гкал'!$D$6:$O$60,5,FALSE)</f>
        <v>#N/A</v>
      </c>
      <c r="JN27" s="202" t="e">
        <f>VLOOKUP(D27,'Qп, Гкал'!$D$6:$O$60,6,FALSE)</f>
        <v>#N/A</v>
      </c>
      <c r="JO27" s="202" t="e">
        <f>VLOOKUP(D27,'Qп, Гкал'!$D$6:$O$60,7,FALSE)</f>
        <v>#N/A</v>
      </c>
      <c r="JP27" s="202" t="e">
        <f>VLOOKUP(D27,'Qп, Гкал'!$D$6:$O$60,8,FALSE)</f>
        <v>#N/A</v>
      </c>
      <c r="JQ27" s="202" t="e">
        <f>VLOOKUP(D27,'Qп, Гкал'!$D$6:$O$60,9,FALSE)</f>
        <v>#N/A</v>
      </c>
      <c r="JR27" s="202" t="e">
        <f>VLOOKUP(D27,'Qп, Гкал'!$D$6:$O$60,10,FALSE)</f>
        <v>#N/A</v>
      </c>
      <c r="JS27" s="202" t="e">
        <f>VLOOKUP(D27,'Qп, Гкал'!$D$6:$O$60,11,FALSE)</f>
        <v>#N/A</v>
      </c>
      <c r="JT27" s="202" t="e">
        <f>VLOOKUP(D27,'Qп, Гкал'!$D$6:$O$60,12,FALSE)</f>
        <v>#N/A</v>
      </c>
      <c r="JU27" s="202" t="e">
        <f>VLOOKUP(D27,'Qп, Гкал'!$D$6:$P$60,13,FALSE)</f>
        <v>#N/A</v>
      </c>
      <c r="JV27" s="202" t="e">
        <f>VLOOKUP(D27,'Qп, Гкал'!$D$6:$Q$63,14,FALSE)</f>
        <v>#N/A</v>
      </c>
      <c r="JW27" s="203" t="e">
        <f>VLOOKUP(D27,'Qп, Гкал'!$D$6:$AI$65,15,FALSE)</f>
        <v>#N/A</v>
      </c>
      <c r="JX27" s="203" t="e">
        <f>VLOOKUP(D27,'Qп, Гкал'!$D$6:$AI$65,16,FALSE)</f>
        <v>#N/A</v>
      </c>
      <c r="JY27" s="204" t="e">
        <f>VLOOKUP(D27,'Qп, Гкал'!$D$6:$AI$65,17,FALSE)</f>
        <v>#N/A</v>
      </c>
      <c r="JZ27" s="203" t="e">
        <f>VLOOKUP(D27,'Qп, Гкал'!$D$6:$AI$65,18,FALSE)</f>
        <v>#N/A</v>
      </c>
      <c r="KA27" s="203" t="e">
        <f>VLOOKUP(D27,'Qп, Гкал'!$D$6:$AI$65,19,FALSE)</f>
        <v>#N/A</v>
      </c>
      <c r="KB27" s="203" t="e">
        <f>VLOOKUP(D27,'Qп, Гкал'!$D$6:$AI$65,20,FALSE)</f>
        <v>#N/A</v>
      </c>
      <c r="KC27" s="203" t="e">
        <f>VLOOKUP(D27,'Qп, Гкал'!$D$6:$AI$65,21,FALSE)</f>
        <v>#N/A</v>
      </c>
      <c r="KD27" s="203" t="e">
        <f>VLOOKUP(D27,'Qп, Гкал'!$D$6:$AI$65,22,FALSE)</f>
        <v>#N/A</v>
      </c>
      <c r="KE27" s="203" t="e">
        <f>VLOOKUP(D27,'Qп, Гкал'!$D$6:$AI$65,23,FALSE)</f>
        <v>#N/A</v>
      </c>
      <c r="KF27" s="203" t="e">
        <f>VLOOKUP(D27,'Qп, Гкал'!$D$6:$AI$65,24,FALSE)</f>
        <v>#N/A</v>
      </c>
      <c r="KG27" s="203" t="e">
        <f>VLOOKUP(D27,'Qп, Гкал'!$D$6:$AI$65,25,FALSE)</f>
        <v>#N/A</v>
      </c>
      <c r="KH27" s="203" t="e">
        <f>VLOOKUP(D27,'Qп, Гкал'!$D$6:$AI$65,26,FALSE)</f>
        <v>#N/A</v>
      </c>
      <c r="KI27" s="203" t="e">
        <f>VLOOKUP(D27,'Qп, Гкал'!$D$6:$AI$65,27,FALSE)</f>
        <v>#N/A</v>
      </c>
      <c r="KJ27" s="203" t="e">
        <f>VLOOKUP(D27,'Qп, Гкал'!$D$6:$AI$65,28,FALSE)</f>
        <v>#N/A</v>
      </c>
      <c r="KK27" s="203" t="e">
        <f>VLOOKUP(D27,'Qп, Гкал'!$D$6:$AI$65,29,FALSE)</f>
        <v>#N/A</v>
      </c>
      <c r="KL27" s="203" t="e">
        <f>VLOOKUP(D27,'Qп, Гкал'!$D$6:$AI$65,30,FALSE)</f>
        <v>#N/A</v>
      </c>
      <c r="KM27" s="203" t="e">
        <f>VLOOKUP(D27,'Qп, Гкал'!$D$6:$AI$65,31,FALSE)</f>
        <v>#N/A</v>
      </c>
      <c r="KN27" s="203" t="e">
        <f>VLOOKUP(D27,'Qп, Гкал'!$D$6:$AI$65,32,FALSE)</f>
        <v>#N/A</v>
      </c>
      <c r="KO27" s="110" t="e">
        <f>IF(JJ27="","Нет показаний",IF(JJ27&lt;=0,"Ошибка ПУ",(GZ27-JJ27*(($I27-метеостанция!B$14)/($I27-IE27)))))</f>
        <v>#N/A</v>
      </c>
      <c r="KP27" s="110" t="e">
        <f>IF(JK27="","Нет показаний",IF(JK27&lt;=0,"Ошибка ПУ",(HA27-JK27*(($I27-метеостанция!C$14)/($I27-IF27)))))</f>
        <v>#N/A</v>
      </c>
      <c r="KQ27" s="110" t="e">
        <f>IF(JL27="","Нет показаний",IF(JL27&lt;=0,"Ошибка ПУ",(HB27-JL27*(($I27-метеостанция!D$14)/($I27-IG27)))))</f>
        <v>#N/A</v>
      </c>
      <c r="KR27" s="110" t="e">
        <f>IF(JM27="","Нет показаний",IF(JM27&lt;=0,"Ошибка ПУ",(HC27-JM27*(($I27-метеостанция!E$14)/($I27-IH27)))))</f>
        <v>#N/A</v>
      </c>
      <c r="KS27" s="110" t="e">
        <f>IF(JN27="","Нет показаний",IF(JN27&lt;=0,"Ошибка ПУ",(HD27-JN27*(($I27-метеостанция!F$14)/($I27-II27)))))</f>
        <v>#N/A</v>
      </c>
      <c r="KT27" s="110" t="e">
        <f>IF(JO27="","Нет показаний",IF(JO27&lt;=0,"Ошибка ПУ",(HE27-JO27*(($I27-метеостанция!G$14)/($I27-IJ27)))))</f>
        <v>#N/A</v>
      </c>
      <c r="KU27" s="110" t="e">
        <f>IF(JP27="","Нет показаний",IF(JP27&lt;=0,"Ошибка ПУ",(HF27-JP27*(($I27-метеостанция!H$14)/($I27-IK27)))))</f>
        <v>#N/A</v>
      </c>
      <c r="KV27" s="110" t="e">
        <f>IF(JQ27="","Нет показаний",IF(JQ27&lt;=0,"Ошибка ПУ",(HG27-JQ27*(($I27-метеостанция!I$14)/($I27-IL27)))))</f>
        <v>#N/A</v>
      </c>
      <c r="KW27" s="110" t="e">
        <f>IF(JR27="","Нет показаний",IF(JR27&lt;=0,"Ошибка ПУ",(HH27-JR27*(($I27-метеостанция!J$14)/($I27-IM27)))))</f>
        <v>#N/A</v>
      </c>
      <c r="KX27" s="110" t="e">
        <f>IF(JS27="","Нет показаний",IF(JS27&lt;=0,"Ошибка ПУ",(HI27-JS27*(($I27-метеостанция!K$14)/($I27-IN27)))))</f>
        <v>#N/A</v>
      </c>
      <c r="KY27" s="110" t="e">
        <f>IF(JT27="","Нет показаний",IF(JT27&lt;=0,"Ошибка ПУ",(HJ27-JT27*(($I27-метеостанция!L$14)/($I27-IO27)))))</f>
        <v>#N/A</v>
      </c>
      <c r="KZ27" s="110" t="e">
        <f>IF(JU27="","Нет показаний",IF(JU27&lt;=0,"Ошибка ПУ",(HK27-JU27*(($I27-метеостанция!M$14)/($I27-IP27)))))</f>
        <v>#N/A</v>
      </c>
      <c r="LA27" s="110" t="e">
        <f>IF(JV27="","Нет показаний",IF(JV27&lt;=0,"Ошибка ПУ",(HL27-JV27*(($I27-метеостанция!N$14)/($I27-IQ27)))))</f>
        <v>#N/A</v>
      </c>
      <c r="LB27" s="110" t="e">
        <f>IF(JW27="","Нет показаний",IF(JW27&lt;=0,"Ошибка ПУ",(HM27-JW27*(($I27-метеостанция!O$14)/($I27-IR27)))))</f>
        <v>#N/A</v>
      </c>
      <c r="LC27" s="110" t="e">
        <f>IF(JX27="","Нет показаний",IF(JX27&lt;=0,"Ошибка ПУ",(HN27-JX27*(($I27-метеостанция!P$14)/($I27-IS27)))))</f>
        <v>#N/A</v>
      </c>
      <c r="LD27" s="110" t="e">
        <f>IF(JY27="","Нет показаний",IF(JY27&lt;=0,"Ошибка ПУ",(HO27-JY27*(($I27-метеостанция!Q$14)/($I27-IT27)))))</f>
        <v>#N/A</v>
      </c>
      <c r="LE27" s="110" t="e">
        <f>IF(JZ27="","Нет показаний",IF(JZ27&lt;=0,"Ошибка ПУ",(HP27-JZ27*(($I27-метеостанция!R$14)/($I27-IU27)))))</f>
        <v>#N/A</v>
      </c>
      <c r="LF27" s="110" t="e">
        <f>IF(KA27="","Нет показаний",IF(KA27&lt;=0,"Ошибка ПУ",(HQ27-KA27*(($I27-метеостанция!S$14)/($I27-IV27)))))</f>
        <v>#N/A</v>
      </c>
      <c r="LG27" s="110" t="e">
        <f>IF(KB27="","Нет показаний",IF(KB27&lt;=0,"Ошибка ПУ",(HR27-KB27*(($I27-метеостанция!T$14)/($I27-IW27)))))</f>
        <v>#N/A</v>
      </c>
      <c r="LH27" s="110" t="e">
        <f>IF(KC27="","Нет показаний",IF(KC27&lt;=0,"Ошибка ПУ",(HS27-KC27*(($I27-метеостанция!U$14)/($I27-IX27)))))</f>
        <v>#N/A</v>
      </c>
      <c r="LI27" s="110" t="e">
        <f>IF(KD27="","Нет показаний",IF(KD27&lt;=0,"Ошибка ПУ",(HT27-KD27*(($I27-метеостанция!V$14)/($I27-IY27)))))</f>
        <v>#N/A</v>
      </c>
      <c r="LJ27" s="110" t="e">
        <f>IF(KE27="","Нет показаний",IF(KE27&lt;=0,"Ошибка ПУ",(HU27-KE27*(($I27-метеостанция!W$14)/($I27-IZ27)))))</f>
        <v>#N/A</v>
      </c>
      <c r="LK27" s="110" t="e">
        <f>IF(KF27="","Нет показаний",IF(KF27&lt;=0,"Ошибка ПУ",(HV27-KF27*(($I27-метеостанция!X$14)/($I27-JA27)))))</f>
        <v>#N/A</v>
      </c>
      <c r="LL27" s="110" t="e">
        <f>IF(KG27="","Нет показаний",IF(KG27&lt;=0,"Ошибка ПУ",(HW27-KG27*(($I27-метеостанция!Y$14)/($I27-JB27)))))</f>
        <v>#N/A</v>
      </c>
      <c r="LM27" s="110" t="e">
        <f>IF(KH27="","Нет показаний",IF(KH27&lt;=0,"Ошибка ПУ",(HX27-KH27*(($I27-метеостанция!Z$14)/($I27-JC27)))))</f>
        <v>#N/A</v>
      </c>
      <c r="LN27" s="110" t="e">
        <f>IF(KI27="","Нет показаний",IF(KI27&lt;=0,"Ошибка ПУ",(HY27-KI27*(($I27-метеостанция!AA$14)/($I27-JD27)))))</f>
        <v>#N/A</v>
      </c>
      <c r="LO27" s="110" t="e">
        <f>IF(KJ27="","Нет показаний",IF(KJ27&lt;=0,"Ошибка ПУ",(HZ27-KJ27*(($I27-метеостанция!AB$14)/($I27-JE27)))))</f>
        <v>#N/A</v>
      </c>
      <c r="LP27" s="110" t="e">
        <f>IF(KK27="","Нет показаний",IF(KK27&lt;=0,"Ошибка ПУ",(IA27-KK27*(($I27-метеостанция!AC$14)/($I27-JF27)))))</f>
        <v>#N/A</v>
      </c>
      <c r="LQ27" s="110" t="e">
        <f>IF(KL27="","Нет показаний",IF(KL27&lt;=0,"Ошибка ПУ",(IB27-KL27*(($I27-метеостанция!AD$14)/($I27-JG27)))))</f>
        <v>#N/A</v>
      </c>
      <c r="LR27" s="110" t="e">
        <f>IF(KM27="","Нет показаний",IF(KM27&lt;=0,"Ошибка ПУ",(IC27-KM27*(($I27-метеостанция!AE$14)/($I27-JH27)))))</f>
        <v>#N/A</v>
      </c>
      <c r="LS27" s="110" t="e">
        <f>IF(KN27="","Нет показаний",IF(KN27&lt;=0,"Ошибка ПУ",(ID27-KN27*(($I27-метеостанция!AF$14)/($I27-JI27)))))</f>
        <v>#N/A</v>
      </c>
      <c r="LT27" s="54" t="e">
        <f t="shared" si="711"/>
        <v>#N/A</v>
      </c>
      <c r="LU27" s="54" t="e">
        <f t="shared" si="712"/>
        <v>#N/A</v>
      </c>
      <c r="LV27" s="54" t="e">
        <f t="shared" si="713"/>
        <v>#N/A</v>
      </c>
      <c r="LW27" s="54" t="e">
        <f t="shared" si="714"/>
        <v>#N/A</v>
      </c>
      <c r="LX27" s="54" t="e">
        <f t="shared" si="715"/>
        <v>#N/A</v>
      </c>
      <c r="LY27" s="54" t="e">
        <f t="shared" si="716"/>
        <v>#N/A</v>
      </c>
      <c r="LZ27" s="54" t="e">
        <f t="shared" si="717"/>
        <v>#N/A</v>
      </c>
      <c r="MA27" s="54" t="e">
        <f t="shared" si="718"/>
        <v>#N/A</v>
      </c>
      <c r="MB27" s="54" t="e">
        <f t="shared" si="719"/>
        <v>#N/A</v>
      </c>
      <c r="MC27" s="54" t="e">
        <f t="shared" si="720"/>
        <v>#N/A</v>
      </c>
      <c r="MD27" s="54" t="e">
        <f t="shared" si="721"/>
        <v>#N/A</v>
      </c>
      <c r="ME27" s="54" t="e">
        <f t="shared" si="722"/>
        <v>#N/A</v>
      </c>
      <c r="MF27" s="54" t="e">
        <f t="shared" si="723"/>
        <v>#N/A</v>
      </c>
      <c r="MG27" s="54" t="e">
        <f t="shared" si="724"/>
        <v>#N/A</v>
      </c>
      <c r="MH27" s="54" t="e">
        <f t="shared" si="725"/>
        <v>#N/A</v>
      </c>
      <c r="MI27" s="54" t="e">
        <f t="shared" si="726"/>
        <v>#N/A</v>
      </c>
      <c r="MJ27" s="54" t="e">
        <f t="shared" si="727"/>
        <v>#N/A</v>
      </c>
      <c r="MK27" s="54" t="e">
        <f t="shared" si="728"/>
        <v>#N/A</v>
      </c>
      <c r="ML27" s="54" t="e">
        <f t="shared" si="729"/>
        <v>#N/A</v>
      </c>
      <c r="MM27" s="54" t="e">
        <f t="shared" si="730"/>
        <v>#N/A</v>
      </c>
      <c r="MN27" s="54" t="e">
        <f t="shared" si="731"/>
        <v>#N/A</v>
      </c>
      <c r="MO27" s="54" t="e">
        <f t="shared" si="732"/>
        <v>#N/A</v>
      </c>
      <c r="MP27" s="54" t="e">
        <f t="shared" si="733"/>
        <v>#N/A</v>
      </c>
      <c r="MQ27" s="54" t="e">
        <f t="shared" si="734"/>
        <v>#N/A</v>
      </c>
      <c r="MR27" s="54" t="e">
        <f t="shared" si="735"/>
        <v>#N/A</v>
      </c>
      <c r="MS27" s="54" t="e">
        <f t="shared" si="736"/>
        <v>#N/A</v>
      </c>
      <c r="MT27" s="54" t="e">
        <f t="shared" si="737"/>
        <v>#N/A</v>
      </c>
      <c r="MU27" s="54" t="e">
        <f t="shared" si="738"/>
        <v>#N/A</v>
      </c>
      <c r="MV27" s="54" t="e">
        <f t="shared" si="739"/>
        <v>#N/A</v>
      </c>
      <c r="MW27" s="54" t="e">
        <f t="shared" si="740"/>
        <v>#N/A</v>
      </c>
      <c r="MX27" s="54" t="e">
        <f t="shared" si="741"/>
        <v>#N/A</v>
      </c>
      <c r="MY27" s="53" t="e">
        <f t="shared" si="742"/>
        <v>#N/A</v>
      </c>
      <c r="MZ27" s="53" t="e">
        <f t="shared" si="743"/>
        <v>#N/A</v>
      </c>
      <c r="NA27" s="53" t="e">
        <f t="shared" si="744"/>
        <v>#N/A</v>
      </c>
      <c r="NB27" s="53" t="e">
        <f t="shared" si="745"/>
        <v>#N/A</v>
      </c>
      <c r="NC27" s="53" t="e">
        <f t="shared" si="746"/>
        <v>#N/A</v>
      </c>
      <c r="ND27" s="53" t="e">
        <f t="shared" si="747"/>
        <v>#N/A</v>
      </c>
      <c r="NE27" s="53" t="e">
        <f t="shared" si="748"/>
        <v>#N/A</v>
      </c>
      <c r="NF27" s="53" t="e">
        <f t="shared" si="749"/>
        <v>#N/A</v>
      </c>
      <c r="NG27" s="53" t="e">
        <f t="shared" si="750"/>
        <v>#N/A</v>
      </c>
      <c r="NH27" s="53" t="e">
        <f t="shared" si="751"/>
        <v>#N/A</v>
      </c>
      <c r="NI27" s="53" t="e">
        <f t="shared" si="752"/>
        <v>#N/A</v>
      </c>
      <c r="NJ27" s="53" t="e">
        <f t="shared" si="753"/>
        <v>#N/A</v>
      </c>
      <c r="NK27" s="53" t="e">
        <f t="shared" si="754"/>
        <v>#N/A</v>
      </c>
      <c r="NL27" s="53" t="e">
        <f t="shared" si="755"/>
        <v>#N/A</v>
      </c>
      <c r="NM27" s="53" t="e">
        <f t="shared" si="756"/>
        <v>#N/A</v>
      </c>
      <c r="NN27" s="53" t="e">
        <f t="shared" si="757"/>
        <v>#N/A</v>
      </c>
      <c r="NO27" s="53" t="e">
        <f t="shared" si="758"/>
        <v>#N/A</v>
      </c>
      <c r="NP27" s="53" t="e">
        <f t="shared" si="759"/>
        <v>#N/A</v>
      </c>
      <c r="NQ27" s="53" t="e">
        <f t="shared" si="760"/>
        <v>#N/A</v>
      </c>
      <c r="NR27" s="53" t="e">
        <f t="shared" si="761"/>
        <v>#N/A</v>
      </c>
      <c r="NS27" s="53" t="e">
        <f t="shared" si="762"/>
        <v>#N/A</v>
      </c>
      <c r="NT27" s="53" t="e">
        <f t="shared" si="763"/>
        <v>#N/A</v>
      </c>
      <c r="NU27" s="53" t="e">
        <f t="shared" si="764"/>
        <v>#N/A</v>
      </c>
      <c r="NV27" s="53" t="e">
        <f t="shared" si="765"/>
        <v>#N/A</v>
      </c>
      <c r="NW27" s="53" t="e">
        <f t="shared" si="766"/>
        <v>#N/A</v>
      </c>
      <c r="NX27" s="53" t="e">
        <f t="shared" si="767"/>
        <v>#N/A</v>
      </c>
      <c r="NY27" s="53" t="e">
        <f t="shared" si="768"/>
        <v>#N/A</v>
      </c>
      <c r="NZ27" s="53" t="e">
        <f t="shared" si="769"/>
        <v>#N/A</v>
      </c>
      <c r="OA27" s="53" t="e">
        <f t="shared" si="770"/>
        <v>#N/A</v>
      </c>
      <c r="OB27" s="53" t="e">
        <f t="shared" si="771"/>
        <v>#N/A</v>
      </c>
      <c r="OC27" s="53" t="e">
        <f t="shared" si="772"/>
        <v>#N/A</v>
      </c>
      <c r="OD27" s="53" t="e">
        <f t="shared" si="773"/>
        <v>#N/A</v>
      </c>
      <c r="OE27" s="53" t="e">
        <f t="shared" si="774"/>
        <v>#N/A</v>
      </c>
      <c r="OF27" s="53" t="e">
        <f t="shared" si="775"/>
        <v>#N/A</v>
      </c>
      <c r="OG27" s="53" t="e">
        <f t="shared" si="776"/>
        <v>#N/A</v>
      </c>
      <c r="OH27" s="53" t="e">
        <f t="shared" si="777"/>
        <v>#N/A</v>
      </c>
      <c r="OI27" s="53" t="e">
        <f t="shared" si="778"/>
        <v>#N/A</v>
      </c>
      <c r="OJ27" s="53" t="e">
        <f t="shared" si="779"/>
        <v>#N/A</v>
      </c>
      <c r="OK27" s="53" t="e">
        <f t="shared" si="780"/>
        <v>#N/A</v>
      </c>
      <c r="OL27" s="53" t="e">
        <f t="shared" si="781"/>
        <v>#N/A</v>
      </c>
      <c r="OM27" s="53" t="e">
        <f t="shared" si="782"/>
        <v>#N/A</v>
      </c>
      <c r="ON27" s="53" t="e">
        <f t="shared" si="783"/>
        <v>#N/A</v>
      </c>
      <c r="OO27" s="53" t="e">
        <f t="shared" si="784"/>
        <v>#N/A</v>
      </c>
      <c r="OP27" s="53" t="e">
        <f t="shared" si="785"/>
        <v>#N/A</v>
      </c>
      <c r="OQ27" s="53" t="e">
        <f t="shared" si="786"/>
        <v>#N/A</v>
      </c>
      <c r="OR27" s="53" t="e">
        <f t="shared" si="787"/>
        <v>#N/A</v>
      </c>
      <c r="OS27" s="53" t="e">
        <f t="shared" si="788"/>
        <v>#N/A</v>
      </c>
      <c r="OT27" s="53" t="e">
        <f t="shared" si="789"/>
        <v>#N/A</v>
      </c>
      <c r="OU27" s="53" t="e">
        <f t="shared" si="790"/>
        <v>#N/A</v>
      </c>
      <c r="OV27" s="53" t="e">
        <f t="shared" si="791"/>
        <v>#N/A</v>
      </c>
      <c r="OW27" s="53" t="e">
        <f t="shared" si="792"/>
        <v>#N/A</v>
      </c>
      <c r="OX27" s="53" t="e">
        <f t="shared" si="793"/>
        <v>#N/A</v>
      </c>
      <c r="OY27" s="53" t="e">
        <f t="shared" si="794"/>
        <v>#N/A</v>
      </c>
      <c r="OZ27" s="53" t="e">
        <f t="shared" si="795"/>
        <v>#N/A</v>
      </c>
      <c r="PA27" s="53" t="e">
        <f t="shared" si="796"/>
        <v>#N/A</v>
      </c>
      <c r="PB27" s="53" t="e">
        <f t="shared" si="797"/>
        <v>#N/A</v>
      </c>
      <c r="PC27" s="53" t="e">
        <f t="shared" si="798"/>
        <v>#N/A</v>
      </c>
      <c r="PD27" s="53" t="e">
        <f t="shared" si="799"/>
        <v>#N/A</v>
      </c>
      <c r="PE27" s="53" t="e">
        <f t="shared" si="800"/>
        <v>#N/A</v>
      </c>
      <c r="PF27" s="53" t="e">
        <f t="shared" si="801"/>
        <v>#N/A</v>
      </c>
      <c r="PG27" s="53" t="e">
        <f t="shared" si="802"/>
        <v>#N/A</v>
      </c>
      <c r="PH27" s="53" t="e">
        <f t="shared" si="803"/>
        <v>#N/A</v>
      </c>
      <c r="PI27" s="111" t="e">
        <f t="shared" si="1133"/>
        <v>#N/A</v>
      </c>
      <c r="PJ27" s="111" t="e">
        <f t="shared" si="1134"/>
        <v>#N/A</v>
      </c>
      <c r="PK27" s="111" t="e">
        <f t="shared" si="1135"/>
        <v>#N/A</v>
      </c>
      <c r="PL27" s="111" t="e">
        <f t="shared" si="1136"/>
        <v>#N/A</v>
      </c>
      <c r="PM27" s="111" t="e">
        <f t="shared" si="1137"/>
        <v>#N/A</v>
      </c>
      <c r="PN27" s="111" t="e">
        <f t="shared" si="1138"/>
        <v>#N/A</v>
      </c>
      <c r="PO27" s="111" t="e">
        <f t="shared" si="1139"/>
        <v>#N/A</v>
      </c>
      <c r="PP27" s="111" t="e">
        <f t="shared" si="1140"/>
        <v>#N/A</v>
      </c>
      <c r="PQ27" s="111" t="e">
        <f t="shared" si="1141"/>
        <v>#N/A</v>
      </c>
      <c r="PR27" s="111" t="e">
        <f t="shared" si="1142"/>
        <v>#N/A</v>
      </c>
      <c r="PS27" s="111" t="e">
        <f t="shared" si="1143"/>
        <v>#N/A</v>
      </c>
      <c r="PT27" s="111" t="e">
        <f t="shared" si="1144"/>
        <v>#N/A</v>
      </c>
      <c r="PU27" s="111" t="e">
        <f t="shared" si="1145"/>
        <v>#N/A</v>
      </c>
      <c r="PV27" s="111" t="e">
        <f t="shared" si="1146"/>
        <v>#N/A</v>
      </c>
      <c r="PW27" s="111" t="e">
        <f t="shared" si="1147"/>
        <v>#N/A</v>
      </c>
      <c r="PX27" s="111" t="e">
        <f t="shared" si="1148"/>
        <v>#N/A</v>
      </c>
      <c r="PY27" s="111" t="e">
        <f t="shared" si="1149"/>
        <v>#N/A</v>
      </c>
      <c r="PZ27" s="111" t="e">
        <f t="shared" si="1150"/>
        <v>#N/A</v>
      </c>
      <c r="QA27" s="111" t="e">
        <f t="shared" si="1151"/>
        <v>#N/A</v>
      </c>
      <c r="QB27" s="111" t="e">
        <f t="shared" si="1152"/>
        <v>#N/A</v>
      </c>
      <c r="QC27" s="111" t="e">
        <f t="shared" si="1153"/>
        <v>#N/A</v>
      </c>
      <c r="QD27" s="111" t="e">
        <f t="shared" si="1154"/>
        <v>#N/A</v>
      </c>
      <c r="QE27" s="111" t="e">
        <f t="shared" si="1155"/>
        <v>#N/A</v>
      </c>
      <c r="QF27" s="111" t="e">
        <f t="shared" si="1156"/>
        <v>#N/A</v>
      </c>
      <c r="QG27" s="111" t="e">
        <f t="shared" si="1157"/>
        <v>#N/A</v>
      </c>
      <c r="QH27" s="111" t="e">
        <f t="shared" si="1158"/>
        <v>#N/A</v>
      </c>
      <c r="QI27" s="111" t="e">
        <f t="shared" si="1159"/>
        <v>#N/A</v>
      </c>
      <c r="QJ27" s="111" t="e">
        <f t="shared" si="1160"/>
        <v>#N/A</v>
      </c>
      <c r="QK27" s="111" t="e">
        <f t="shared" si="1161"/>
        <v>#N/A</v>
      </c>
      <c r="QL27" s="111" t="e">
        <f t="shared" si="1162"/>
        <v>#N/A</v>
      </c>
      <c r="QM27" s="111" t="e">
        <f t="shared" si="1163"/>
        <v>#N/A</v>
      </c>
      <c r="QN27" s="54" t="e">
        <f t="shared" si="808"/>
        <v>#N/A</v>
      </c>
      <c r="QO27" s="53" t="e">
        <f t="shared" si="809"/>
        <v>#N/A</v>
      </c>
      <c r="QP27" s="53" t="e">
        <f t="shared" si="810"/>
        <v>#N/A</v>
      </c>
      <c r="QQ27" s="53" t="e">
        <f t="shared" si="811"/>
        <v>#N/A</v>
      </c>
      <c r="QR27" s="53" t="e">
        <f t="shared" si="812"/>
        <v>#N/A</v>
      </c>
      <c r="QS27" s="53" t="e">
        <f t="shared" si="813"/>
        <v>#N/A</v>
      </c>
      <c r="QT27" s="53" t="e">
        <f t="shared" si="814"/>
        <v>#N/A</v>
      </c>
      <c r="QU27" s="53" t="e">
        <f t="shared" si="815"/>
        <v>#N/A</v>
      </c>
      <c r="QV27" s="53" t="e">
        <f t="shared" si="816"/>
        <v>#N/A</v>
      </c>
      <c r="QW27" s="53" t="e">
        <f t="shared" si="817"/>
        <v>#N/A</v>
      </c>
      <c r="QX27" s="53" t="e">
        <f t="shared" si="818"/>
        <v>#N/A</v>
      </c>
      <c r="QY27" s="53" t="e">
        <f t="shared" si="819"/>
        <v>#N/A</v>
      </c>
      <c r="QZ27" s="53" t="e">
        <f t="shared" si="820"/>
        <v>#N/A</v>
      </c>
      <c r="RA27" s="53" t="e">
        <f t="shared" si="821"/>
        <v>#N/A</v>
      </c>
      <c r="RB27" s="53" t="e">
        <f t="shared" si="822"/>
        <v>#N/A</v>
      </c>
      <c r="RC27" s="53" t="e">
        <f t="shared" si="823"/>
        <v>#N/A</v>
      </c>
      <c r="RD27" s="53" t="e">
        <f t="shared" si="824"/>
        <v>#N/A</v>
      </c>
      <c r="RE27" s="53" t="e">
        <f t="shared" si="825"/>
        <v>#N/A</v>
      </c>
      <c r="RF27" s="53" t="e">
        <f t="shared" si="826"/>
        <v>#N/A</v>
      </c>
      <c r="RG27" s="53" t="e">
        <f t="shared" si="827"/>
        <v>#N/A</v>
      </c>
      <c r="RH27" s="53" t="e">
        <f t="shared" si="828"/>
        <v>#N/A</v>
      </c>
      <c r="RI27" s="53" t="e">
        <f t="shared" si="829"/>
        <v>#N/A</v>
      </c>
      <c r="RJ27" s="53" t="e">
        <f t="shared" si="830"/>
        <v>#N/A</v>
      </c>
      <c r="RK27" s="53" t="e">
        <f t="shared" si="831"/>
        <v>#N/A</v>
      </c>
      <c r="RL27" s="53" t="e">
        <f t="shared" si="832"/>
        <v>#N/A</v>
      </c>
      <c r="RM27" s="53" t="e">
        <f t="shared" si="833"/>
        <v>#N/A</v>
      </c>
      <c r="RN27" s="53" t="e">
        <f t="shared" si="834"/>
        <v>#N/A</v>
      </c>
      <c r="RO27" s="53" t="e">
        <f t="shared" si="835"/>
        <v>#N/A</v>
      </c>
      <c r="RP27" s="53" t="e">
        <f t="shared" si="836"/>
        <v>#N/A</v>
      </c>
      <c r="RQ27" s="53" t="e">
        <f t="shared" si="837"/>
        <v>#N/A</v>
      </c>
      <c r="RR27" s="53" t="e">
        <f t="shared" si="838"/>
        <v>#N/A</v>
      </c>
      <c r="RS27" s="111" t="e">
        <f t="shared" si="839"/>
        <v>#N/A</v>
      </c>
      <c r="RT27" s="111" t="e">
        <f t="shared" si="840"/>
        <v>#N/A</v>
      </c>
      <c r="RU27" s="111" t="e">
        <f t="shared" si="841"/>
        <v>#N/A</v>
      </c>
      <c r="RV27" s="111" t="e">
        <f t="shared" si="842"/>
        <v>#N/A</v>
      </c>
      <c r="RW27" s="111" t="e">
        <f t="shared" si="843"/>
        <v>#N/A</v>
      </c>
      <c r="RX27" s="111" t="e">
        <f t="shared" si="844"/>
        <v>#N/A</v>
      </c>
      <c r="RY27" s="111" t="e">
        <f t="shared" si="845"/>
        <v>#N/A</v>
      </c>
      <c r="RZ27" s="111" t="e">
        <f t="shared" si="846"/>
        <v>#N/A</v>
      </c>
      <c r="SA27" s="111" t="e">
        <f t="shared" si="847"/>
        <v>#N/A</v>
      </c>
      <c r="SB27" s="111" t="e">
        <f t="shared" si="848"/>
        <v>#N/A</v>
      </c>
      <c r="SC27" s="111" t="e">
        <f t="shared" si="849"/>
        <v>#N/A</v>
      </c>
      <c r="SD27" s="111" t="e">
        <f t="shared" si="850"/>
        <v>#N/A</v>
      </c>
      <c r="SE27" s="111" t="e">
        <f t="shared" si="851"/>
        <v>#N/A</v>
      </c>
      <c r="SF27" s="111" t="e">
        <f t="shared" si="852"/>
        <v>#N/A</v>
      </c>
      <c r="SG27" s="111" t="e">
        <f t="shared" si="853"/>
        <v>#N/A</v>
      </c>
      <c r="SH27" s="111" t="e">
        <f t="shared" si="854"/>
        <v>#N/A</v>
      </c>
      <c r="SI27" s="111" t="e">
        <f t="shared" si="855"/>
        <v>#N/A</v>
      </c>
      <c r="SJ27" s="111" t="e">
        <f t="shared" si="856"/>
        <v>#N/A</v>
      </c>
      <c r="SK27" s="111" t="e">
        <f t="shared" si="857"/>
        <v>#N/A</v>
      </c>
      <c r="SL27" s="111" t="e">
        <f t="shared" si="858"/>
        <v>#N/A</v>
      </c>
      <c r="SM27" s="111" t="e">
        <f t="shared" si="859"/>
        <v>#N/A</v>
      </c>
      <c r="SN27" s="111" t="e">
        <f t="shared" si="860"/>
        <v>#N/A</v>
      </c>
      <c r="SO27" s="111" t="e">
        <f t="shared" si="861"/>
        <v>#N/A</v>
      </c>
      <c r="SP27" s="111" t="e">
        <f t="shared" si="862"/>
        <v>#N/A</v>
      </c>
      <c r="SQ27" s="111" t="e">
        <f t="shared" si="863"/>
        <v>#N/A</v>
      </c>
      <c r="SR27" s="111" t="e">
        <f t="shared" si="864"/>
        <v>#N/A</v>
      </c>
      <c r="SS27" s="111" t="e">
        <f t="shared" si="865"/>
        <v>#N/A</v>
      </c>
      <c r="ST27" s="111" t="e">
        <f t="shared" si="866"/>
        <v>#N/A</v>
      </c>
      <c r="SU27" s="111" t="e">
        <f t="shared" si="867"/>
        <v>#N/A</v>
      </c>
      <c r="SV27" s="111" t="e">
        <f t="shared" si="868"/>
        <v>#N/A</v>
      </c>
      <c r="SW27" s="111" t="e">
        <f t="shared" si="869"/>
        <v>#N/A</v>
      </c>
      <c r="SX27" s="111" t="e">
        <f t="shared" si="870"/>
        <v>#N/A</v>
      </c>
      <c r="SY27" s="111" t="e">
        <f t="shared" si="871"/>
        <v>#N/A</v>
      </c>
      <c r="SZ27" s="111" t="e">
        <f t="shared" si="872"/>
        <v>#N/A</v>
      </c>
      <c r="TA27" s="111" t="e">
        <f t="shared" si="873"/>
        <v>#N/A</v>
      </c>
      <c r="TB27" s="111" t="e">
        <f t="shared" si="874"/>
        <v>#N/A</v>
      </c>
      <c r="TC27" s="111" t="e">
        <f t="shared" si="875"/>
        <v>#N/A</v>
      </c>
      <c r="TD27" s="111" t="e">
        <f t="shared" si="876"/>
        <v>#N/A</v>
      </c>
      <c r="TE27" s="111" t="e">
        <f t="shared" si="877"/>
        <v>#N/A</v>
      </c>
      <c r="TF27" s="111" t="e">
        <f t="shared" si="878"/>
        <v>#N/A</v>
      </c>
      <c r="TG27" s="111" t="e">
        <f t="shared" si="879"/>
        <v>#N/A</v>
      </c>
      <c r="TH27" s="111" t="e">
        <f t="shared" si="880"/>
        <v>#N/A</v>
      </c>
      <c r="TI27" s="111" t="e">
        <f t="shared" si="881"/>
        <v>#N/A</v>
      </c>
      <c r="TJ27" s="111" t="e">
        <f t="shared" si="882"/>
        <v>#N/A</v>
      </c>
      <c r="TK27" s="111" t="e">
        <f t="shared" si="883"/>
        <v>#N/A</v>
      </c>
      <c r="TL27" s="111" t="e">
        <f t="shared" si="884"/>
        <v>#N/A</v>
      </c>
      <c r="TM27" s="111" t="e">
        <f t="shared" si="885"/>
        <v>#N/A</v>
      </c>
      <c r="TN27" s="111" t="e">
        <f t="shared" si="886"/>
        <v>#N/A</v>
      </c>
      <c r="TO27" s="111" t="e">
        <f t="shared" si="887"/>
        <v>#N/A</v>
      </c>
      <c r="TP27" s="111" t="e">
        <f t="shared" si="888"/>
        <v>#N/A</v>
      </c>
      <c r="TQ27" s="111" t="e">
        <f t="shared" si="889"/>
        <v>#N/A</v>
      </c>
      <c r="TR27" s="111" t="e">
        <f t="shared" si="890"/>
        <v>#N/A</v>
      </c>
      <c r="TS27" s="111" t="e">
        <f t="shared" si="891"/>
        <v>#N/A</v>
      </c>
      <c r="TT27" s="111" t="e">
        <f t="shared" si="892"/>
        <v>#N/A</v>
      </c>
      <c r="TU27" s="111" t="e">
        <f t="shared" si="893"/>
        <v>#N/A</v>
      </c>
      <c r="TV27" s="111" t="e">
        <f t="shared" si="894"/>
        <v>#N/A</v>
      </c>
      <c r="TW27" s="111" t="e">
        <f t="shared" si="895"/>
        <v>#N/A</v>
      </c>
      <c r="TX27" s="111" t="e">
        <f t="shared" si="896"/>
        <v>#N/A</v>
      </c>
      <c r="TY27" s="111" t="e">
        <f t="shared" si="897"/>
        <v>#N/A</v>
      </c>
      <c r="TZ27" s="111" t="e">
        <f t="shared" si="898"/>
        <v>#N/A</v>
      </c>
      <c r="UA27" s="111" t="e">
        <f t="shared" si="899"/>
        <v>#N/A</v>
      </c>
      <c r="UB27" s="111" t="e">
        <f t="shared" si="900"/>
        <v>#N/A</v>
      </c>
      <c r="UC27" s="112">
        <f t="shared" si="901"/>
        <v>75.873703601895727</v>
      </c>
      <c r="UD27" s="112">
        <f t="shared" si="902"/>
        <v>154.83958368878353</v>
      </c>
      <c r="UE27" s="112">
        <f t="shared" si="903"/>
        <v>214.92934165086882</v>
      </c>
      <c r="UF27" s="112">
        <f t="shared" si="904"/>
        <v>278.66509875197465</v>
      </c>
      <c r="UG27" s="112">
        <f t="shared" si="905"/>
        <v>346.83143708530804</v>
      </c>
      <c r="UH27" s="112">
        <f t="shared" si="906"/>
        <v>416.98230659557652</v>
      </c>
      <c r="UI27" s="112">
        <f t="shared" si="907"/>
        <v>490.59456769352283</v>
      </c>
      <c r="UJ27" s="112">
        <f t="shared" si="908"/>
        <v>561.39156363349127</v>
      </c>
      <c r="UK27" s="112">
        <f t="shared" si="909"/>
        <v>632.4193190126382</v>
      </c>
      <c r="UL27" s="112">
        <f t="shared" si="910"/>
        <v>705.8931244470773</v>
      </c>
      <c r="UM27" s="112">
        <f t="shared" si="911"/>
        <v>774.24407033175339</v>
      </c>
      <c r="UN27" s="112">
        <f t="shared" si="912"/>
        <v>835.76453681674559</v>
      </c>
      <c r="UO27" s="112">
        <f t="shared" si="913"/>
        <v>907.48457051342814</v>
      </c>
      <c r="UP27" s="112">
        <f t="shared" si="914"/>
        <v>961.29767172985783</v>
      </c>
      <c r="UQ27" s="112">
        <f t="shared" si="915"/>
        <v>1034.4945658372826</v>
      </c>
      <c r="UR27" s="112">
        <f t="shared" si="916"/>
        <v>1110.3682694391782</v>
      </c>
      <c r="US27" s="112">
        <f t="shared" si="917"/>
        <v>1191.9186552448655</v>
      </c>
      <c r="UT27" s="112">
        <f t="shared" si="918"/>
        <v>1271.2537504344391</v>
      </c>
      <c r="UU27" s="112">
        <f t="shared" si="919"/>
        <v>1345.096770971564</v>
      </c>
      <c r="UV27" s="112">
        <f t="shared" si="920"/>
        <v>1418.3859688546602</v>
      </c>
      <c r="UW27" s="112">
        <f t="shared" si="921"/>
        <v>1497.2595451658767</v>
      </c>
      <c r="UX27" s="112">
        <f t="shared" si="922"/>
        <v>1580.9329178120063</v>
      </c>
      <c r="UY27" s="112">
        <f t="shared" si="923"/>
        <v>1668.898416026856</v>
      </c>
      <c r="UZ27" s="112">
        <f t="shared" si="924"/>
        <v>1763.2328747630331</v>
      </c>
      <c r="VA27" s="112">
        <f t="shared" si="925"/>
        <v>1855.7212579857821</v>
      </c>
      <c r="VB27" s="112">
        <f t="shared" si="926"/>
        <v>1951.717184684044</v>
      </c>
      <c r="VC27" s="112">
        <f t="shared" si="927"/>
        <v>2052.0052369510267</v>
      </c>
      <c r="VD27" s="112">
        <f t="shared" si="928"/>
        <v>2157.6469082069507</v>
      </c>
      <c r="VE27" s="112">
        <f t="shared" si="929"/>
        <v>2254.196657559241</v>
      </c>
      <c r="VF27" s="112">
        <f t="shared" si="930"/>
        <v>2341.7006368957345</v>
      </c>
      <c r="VG27" s="112">
        <f t="shared" si="931"/>
        <v>2341.7006368957345</v>
      </c>
      <c r="VH27" s="111" t="e">
        <f t="shared" si="932"/>
        <v>#N/A</v>
      </c>
      <c r="VI27" s="111" t="e">
        <f t="shared" si="933"/>
        <v>#N/A</v>
      </c>
      <c r="VJ27" s="111" t="e">
        <f t="shared" si="934"/>
        <v>#N/A</v>
      </c>
      <c r="VK27" s="111" t="e">
        <f t="shared" si="935"/>
        <v>#N/A</v>
      </c>
      <c r="VL27" s="111" t="e">
        <f t="shared" si="936"/>
        <v>#N/A</v>
      </c>
      <c r="VM27" s="111" t="e">
        <f t="shared" si="937"/>
        <v>#N/A</v>
      </c>
      <c r="VN27" s="111" t="e">
        <f t="shared" si="938"/>
        <v>#N/A</v>
      </c>
      <c r="VO27" s="111" t="e">
        <f t="shared" si="939"/>
        <v>#N/A</v>
      </c>
      <c r="VP27" s="111" t="e">
        <f t="shared" si="940"/>
        <v>#N/A</v>
      </c>
      <c r="VQ27" s="111" t="e">
        <f t="shared" si="941"/>
        <v>#N/A</v>
      </c>
      <c r="VR27" s="111" t="e">
        <f t="shared" si="942"/>
        <v>#N/A</v>
      </c>
      <c r="VS27" s="111" t="e">
        <f t="shared" si="943"/>
        <v>#N/A</v>
      </c>
      <c r="VT27" s="111" t="e">
        <f t="shared" si="944"/>
        <v>#N/A</v>
      </c>
      <c r="VU27" s="111" t="e">
        <f t="shared" si="945"/>
        <v>#N/A</v>
      </c>
      <c r="VV27" s="111" t="e">
        <f t="shared" si="946"/>
        <v>#N/A</v>
      </c>
      <c r="VW27" s="111" t="e">
        <f t="shared" si="947"/>
        <v>#N/A</v>
      </c>
      <c r="VX27" s="111" t="e">
        <f t="shared" si="948"/>
        <v>#N/A</v>
      </c>
      <c r="VY27" s="111" t="e">
        <f t="shared" si="949"/>
        <v>#N/A</v>
      </c>
      <c r="VZ27" s="111" t="e">
        <f t="shared" si="950"/>
        <v>#N/A</v>
      </c>
      <c r="WA27" s="111" t="e">
        <f t="shared" si="951"/>
        <v>#N/A</v>
      </c>
      <c r="WB27" s="111" t="e">
        <f t="shared" si="952"/>
        <v>#N/A</v>
      </c>
      <c r="WC27" s="111" t="e">
        <f t="shared" si="953"/>
        <v>#N/A</v>
      </c>
      <c r="WD27" s="111" t="e">
        <f t="shared" si="954"/>
        <v>#N/A</v>
      </c>
      <c r="WE27" s="111" t="e">
        <f t="shared" si="955"/>
        <v>#N/A</v>
      </c>
      <c r="WF27" s="111" t="e">
        <f t="shared" si="956"/>
        <v>#N/A</v>
      </c>
      <c r="WG27" s="111" t="e">
        <f t="shared" si="957"/>
        <v>#N/A</v>
      </c>
      <c r="WH27" s="111" t="e">
        <f t="shared" si="958"/>
        <v>#N/A</v>
      </c>
      <c r="WI27" s="111" t="e">
        <f t="shared" si="959"/>
        <v>#N/A</v>
      </c>
      <c r="WJ27" s="111" t="e">
        <f t="shared" si="960"/>
        <v>#N/A</v>
      </c>
      <c r="WK27" s="111" t="e">
        <f t="shared" si="961"/>
        <v>#N/A</v>
      </c>
      <c r="WL27" s="111" t="e">
        <f t="shared" si="962"/>
        <v>#N/A</v>
      </c>
      <c r="WM27" s="111" t="e">
        <f t="shared" si="963"/>
        <v>#N/A</v>
      </c>
      <c r="WN27" s="111" t="e">
        <f t="shared" si="964"/>
        <v>#N/A</v>
      </c>
      <c r="WO27" s="111" t="e">
        <f t="shared" si="965"/>
        <v>#N/A</v>
      </c>
      <c r="WP27" s="111" t="e">
        <f t="shared" si="966"/>
        <v>#N/A</v>
      </c>
      <c r="WQ27" s="111" t="e">
        <f t="shared" si="967"/>
        <v>#N/A</v>
      </c>
      <c r="WR27" s="111" t="e">
        <f t="shared" si="968"/>
        <v>#N/A</v>
      </c>
      <c r="WS27" s="111" t="e">
        <f t="shared" si="969"/>
        <v>#N/A</v>
      </c>
      <c r="WT27" s="111" t="e">
        <f t="shared" si="970"/>
        <v>#N/A</v>
      </c>
      <c r="WU27" s="111" t="e">
        <f t="shared" si="971"/>
        <v>#N/A</v>
      </c>
      <c r="WV27" s="111" t="e">
        <f t="shared" si="972"/>
        <v>#N/A</v>
      </c>
      <c r="WW27" s="111" t="e">
        <f t="shared" si="973"/>
        <v>#N/A</v>
      </c>
      <c r="WX27" s="111" t="e">
        <f t="shared" si="974"/>
        <v>#N/A</v>
      </c>
      <c r="WY27" s="111" t="e">
        <f t="shared" si="975"/>
        <v>#N/A</v>
      </c>
      <c r="WZ27" s="111" t="e">
        <f t="shared" si="976"/>
        <v>#N/A</v>
      </c>
      <c r="XA27" s="111" t="e">
        <f t="shared" si="977"/>
        <v>#N/A</v>
      </c>
      <c r="XB27" s="111" t="e">
        <f t="shared" si="978"/>
        <v>#N/A</v>
      </c>
      <c r="XC27" s="111" t="e">
        <f t="shared" si="979"/>
        <v>#N/A</v>
      </c>
      <c r="XD27" s="111" t="e">
        <f t="shared" si="980"/>
        <v>#N/A</v>
      </c>
      <c r="XE27" s="111" t="e">
        <f t="shared" si="981"/>
        <v>#N/A</v>
      </c>
      <c r="XF27" s="111" t="e">
        <f t="shared" si="982"/>
        <v>#N/A</v>
      </c>
      <c r="XG27" s="111" t="e">
        <f t="shared" si="983"/>
        <v>#N/A</v>
      </c>
      <c r="XH27" s="111" t="e">
        <f t="shared" si="984"/>
        <v>#N/A</v>
      </c>
      <c r="XI27" s="111" t="e">
        <f t="shared" si="985"/>
        <v>#N/A</v>
      </c>
      <c r="XJ27" s="111" t="e">
        <f t="shared" si="986"/>
        <v>#N/A</v>
      </c>
      <c r="XK27" s="111" t="e">
        <f t="shared" si="987"/>
        <v>#N/A</v>
      </c>
      <c r="XL27" s="111" t="e">
        <f t="shared" si="988"/>
        <v>#N/A</v>
      </c>
      <c r="XM27" s="111" t="e">
        <f t="shared" si="989"/>
        <v>#N/A</v>
      </c>
      <c r="XN27" s="111" t="e">
        <f t="shared" si="990"/>
        <v>#N/A</v>
      </c>
      <c r="XO27" s="111" t="e">
        <f t="shared" si="991"/>
        <v>#N/A</v>
      </c>
      <c r="XP27" s="111" t="e">
        <f t="shared" si="992"/>
        <v>#N/A</v>
      </c>
      <c r="XQ27" s="111" t="e">
        <f t="shared" si="993"/>
        <v>#N/A</v>
      </c>
      <c r="XR27" s="111" t="e">
        <f t="shared" si="994"/>
        <v>#N/A</v>
      </c>
      <c r="XS27" s="111" t="e">
        <f t="shared" si="995"/>
        <v>#N/A</v>
      </c>
      <c r="XT27" s="111" t="e">
        <f t="shared" si="996"/>
        <v>#N/A</v>
      </c>
      <c r="XU27" s="111" t="e">
        <f t="shared" si="997"/>
        <v>#N/A</v>
      </c>
      <c r="XV27" s="111" t="e">
        <f t="shared" si="998"/>
        <v>#N/A</v>
      </c>
      <c r="XW27" s="111" t="e">
        <f t="shared" si="999"/>
        <v>#N/A</v>
      </c>
      <c r="XX27" s="111" t="e">
        <f t="shared" si="1000"/>
        <v>#N/A</v>
      </c>
      <c r="XY27" s="111" t="e">
        <f t="shared" si="1001"/>
        <v>#N/A</v>
      </c>
      <c r="XZ27" s="111" t="e">
        <f t="shared" si="1002"/>
        <v>#N/A</v>
      </c>
      <c r="YA27" s="111" t="e">
        <f t="shared" si="1003"/>
        <v>#N/A</v>
      </c>
      <c r="YB27" s="111" t="e">
        <f t="shared" si="1004"/>
        <v>#N/A</v>
      </c>
      <c r="YC27" s="111" t="e">
        <f t="shared" si="1005"/>
        <v>#N/A</v>
      </c>
      <c r="YD27" s="111" t="e">
        <f t="shared" si="1006"/>
        <v>#N/A</v>
      </c>
      <c r="YE27" s="111" t="e">
        <f t="shared" si="1007"/>
        <v>#N/A</v>
      </c>
      <c r="YF27" s="111" t="e">
        <f t="shared" si="1008"/>
        <v>#N/A</v>
      </c>
      <c r="YG27" s="111" t="e">
        <f t="shared" si="1009"/>
        <v>#N/A</v>
      </c>
      <c r="YH27" s="111" t="e">
        <f t="shared" si="1010"/>
        <v>#N/A</v>
      </c>
      <c r="YI27" s="111" t="e">
        <f t="shared" si="1011"/>
        <v>#N/A</v>
      </c>
      <c r="YJ27" s="111" t="e">
        <f t="shared" si="1012"/>
        <v>#N/A</v>
      </c>
      <c r="YK27" s="111" t="e">
        <f t="shared" si="1013"/>
        <v>#N/A</v>
      </c>
      <c r="YL27" s="111" t="e">
        <f t="shared" si="1014"/>
        <v>#N/A</v>
      </c>
      <c r="YM27" s="111" t="e">
        <f t="shared" si="1015"/>
        <v>#N/A</v>
      </c>
      <c r="YN27" s="111" t="e">
        <f t="shared" si="1016"/>
        <v>#N/A</v>
      </c>
      <c r="YO27" s="111" t="e">
        <f t="shared" si="1017"/>
        <v>#N/A</v>
      </c>
      <c r="YP27" s="111" t="e">
        <f t="shared" si="1018"/>
        <v>#N/A</v>
      </c>
      <c r="YQ27" s="111" t="e">
        <f t="shared" si="1019"/>
        <v>#N/A</v>
      </c>
      <c r="YR27" s="111" t="e">
        <f t="shared" si="1020"/>
        <v>#N/A</v>
      </c>
      <c r="YS27" s="111" t="e">
        <f t="shared" si="1021"/>
        <v>#N/A</v>
      </c>
      <c r="YT27" s="111" t="e">
        <f t="shared" si="1022"/>
        <v>#N/A</v>
      </c>
      <c r="YU27" s="111" t="e">
        <f t="shared" si="1023"/>
        <v>#N/A</v>
      </c>
      <c r="YV27" s="111" t="e">
        <f t="shared" si="1024"/>
        <v>#N/A</v>
      </c>
      <c r="YW27" s="111" t="e">
        <f t="shared" si="1025"/>
        <v>#N/A</v>
      </c>
      <c r="YX27" s="111" t="e">
        <f t="shared" si="1026"/>
        <v>#N/A</v>
      </c>
      <c r="YY27" s="111" t="e">
        <f t="shared" si="1027"/>
        <v>#N/A</v>
      </c>
      <c r="YZ27" s="111" t="e">
        <f t="shared" si="1028"/>
        <v>#N/A</v>
      </c>
      <c r="ZA27" s="111" t="e">
        <f t="shared" si="1029"/>
        <v>#N/A</v>
      </c>
      <c r="ZB27" s="111" t="e">
        <f t="shared" si="1030"/>
        <v>#N/A</v>
      </c>
      <c r="ZC27" s="111" t="e">
        <f t="shared" si="1031"/>
        <v>#N/A</v>
      </c>
      <c r="ZD27" s="111" t="e">
        <f t="shared" si="1032"/>
        <v>#N/A</v>
      </c>
      <c r="ZE27" s="111" t="e">
        <f t="shared" si="1033"/>
        <v>#N/A</v>
      </c>
      <c r="ZF27" s="111" t="e">
        <f t="shared" si="1034"/>
        <v>#N/A</v>
      </c>
      <c r="ZG27" s="111" t="e">
        <f t="shared" si="1035"/>
        <v>#N/A</v>
      </c>
      <c r="ZH27" s="111" t="e">
        <f t="shared" si="1036"/>
        <v>#N/A</v>
      </c>
      <c r="ZI27" s="111" t="e">
        <f t="shared" si="1037"/>
        <v>#N/A</v>
      </c>
      <c r="ZJ27" s="111" t="e">
        <f t="shared" si="1038"/>
        <v>#N/A</v>
      </c>
      <c r="ZK27" s="111" t="e">
        <f t="shared" si="1039"/>
        <v>#N/A</v>
      </c>
      <c r="ZL27" s="111" t="e">
        <f t="shared" si="1040"/>
        <v>#N/A</v>
      </c>
      <c r="ZM27" s="111" t="e">
        <f t="shared" si="1041"/>
        <v>#N/A</v>
      </c>
      <c r="ZN27" s="111" t="e">
        <f t="shared" si="1042"/>
        <v>#N/A</v>
      </c>
      <c r="ZO27" s="111" t="e">
        <f t="shared" si="1043"/>
        <v>#N/A</v>
      </c>
      <c r="ZP27" s="111" t="e">
        <f t="shared" si="1044"/>
        <v>#N/A</v>
      </c>
      <c r="ZQ27" s="111" t="e">
        <f t="shared" si="1045"/>
        <v>#N/A</v>
      </c>
      <c r="ZR27" s="111" t="e">
        <f t="shared" si="1046"/>
        <v>#N/A</v>
      </c>
      <c r="ZS27" s="111" t="e">
        <f t="shared" si="1047"/>
        <v>#N/A</v>
      </c>
      <c r="ZT27" s="111" t="e">
        <f t="shared" si="1048"/>
        <v>#N/A</v>
      </c>
      <c r="ZU27" s="111" t="e">
        <f t="shared" si="1049"/>
        <v>#N/A</v>
      </c>
      <c r="ZV27" s="111" t="e">
        <f t="shared" si="1050"/>
        <v>#N/A</v>
      </c>
      <c r="ZW27" s="111" t="e">
        <f t="shared" si="1051"/>
        <v>#N/A</v>
      </c>
      <c r="ZX27" s="111" t="e">
        <f t="shared" si="1052"/>
        <v>#N/A</v>
      </c>
      <c r="ZY27" s="111" t="e">
        <f t="shared" si="1053"/>
        <v>#N/A</v>
      </c>
      <c r="ZZ27" s="111" t="e">
        <f t="shared" si="1054"/>
        <v>#N/A</v>
      </c>
      <c r="AAA27" s="111" t="e">
        <f t="shared" si="1055"/>
        <v>#N/A</v>
      </c>
      <c r="AAB27" s="111" t="e">
        <f t="shared" si="1056"/>
        <v>#N/A</v>
      </c>
      <c r="AAC27" s="111" t="e">
        <f t="shared" si="1057"/>
        <v>#N/A</v>
      </c>
      <c r="AAD27" s="111" t="e">
        <f t="shared" si="1058"/>
        <v>#N/A</v>
      </c>
      <c r="AAE27" s="111" t="e">
        <f t="shared" si="1059"/>
        <v>#N/A</v>
      </c>
      <c r="AAF27" s="111" t="e">
        <f t="shared" si="1060"/>
        <v>#N/A</v>
      </c>
      <c r="AAG27" s="111" t="e">
        <f t="shared" si="1061"/>
        <v>#N/A</v>
      </c>
      <c r="AAH27" s="111" t="e">
        <f t="shared" si="1062"/>
        <v>#N/A</v>
      </c>
      <c r="AAI27" s="111" t="e">
        <f t="shared" si="1063"/>
        <v>#N/A</v>
      </c>
      <c r="AAJ27" s="111" t="e">
        <f t="shared" si="1064"/>
        <v>#N/A</v>
      </c>
      <c r="AAK27" s="111" t="e">
        <f t="shared" si="1065"/>
        <v>#N/A</v>
      </c>
      <c r="AAL27" s="111" t="e">
        <f t="shared" si="1066"/>
        <v>#N/A</v>
      </c>
      <c r="AAM27" s="111" t="e">
        <f t="shared" si="1067"/>
        <v>#N/A</v>
      </c>
      <c r="AAN27" s="111" t="e">
        <f t="shared" si="1068"/>
        <v>#N/A</v>
      </c>
      <c r="AAO27" s="111" t="e">
        <f t="shared" si="1069"/>
        <v>#N/A</v>
      </c>
      <c r="AAP27" s="111" t="e">
        <f t="shared" si="1070"/>
        <v>#N/A</v>
      </c>
      <c r="AAQ27" s="111" t="e">
        <f t="shared" si="1071"/>
        <v>#N/A</v>
      </c>
      <c r="AAR27" s="111" t="e">
        <f t="shared" si="1072"/>
        <v>#N/A</v>
      </c>
      <c r="AAS27" s="111" t="e">
        <f t="shared" si="1073"/>
        <v>#N/A</v>
      </c>
      <c r="AAT27" s="111" t="e">
        <f t="shared" si="1074"/>
        <v>#N/A</v>
      </c>
      <c r="AAU27" s="111" t="e">
        <f t="shared" si="1075"/>
        <v>#N/A</v>
      </c>
      <c r="AAV27" s="111" t="e">
        <f t="shared" si="1076"/>
        <v>#N/A</v>
      </c>
      <c r="AAW27" s="111" t="e">
        <f t="shared" si="1077"/>
        <v>#N/A</v>
      </c>
      <c r="AAX27" s="111" t="e">
        <f t="shared" si="1078"/>
        <v>#N/A</v>
      </c>
      <c r="AAY27" s="111" t="e">
        <f t="shared" si="1079"/>
        <v>#N/A</v>
      </c>
      <c r="AAZ27" s="111" t="e">
        <f t="shared" si="1080"/>
        <v>#N/A</v>
      </c>
      <c r="ABA27" s="111" t="e">
        <f t="shared" si="1081"/>
        <v>#N/A</v>
      </c>
      <c r="ABB27" s="111" t="e">
        <f t="shared" si="1082"/>
        <v>#N/A</v>
      </c>
      <c r="ABC27" s="111" t="e">
        <f t="shared" si="1083"/>
        <v>#N/A</v>
      </c>
      <c r="ABD27" s="111" t="e">
        <f t="shared" si="1084"/>
        <v>#N/A</v>
      </c>
      <c r="ABE27" s="111" t="e">
        <f t="shared" si="1085"/>
        <v>#N/A</v>
      </c>
      <c r="ABF27" s="111" t="e">
        <f t="shared" si="1086"/>
        <v>#N/A</v>
      </c>
    </row>
    <row r="28" spans="1:734" ht="45" hidden="1" customHeight="1">
      <c r="A28" s="92">
        <v>25</v>
      </c>
      <c r="B28" s="59" t="s">
        <v>21</v>
      </c>
      <c r="C28" s="100" t="s">
        <v>34</v>
      </c>
      <c r="D28" s="101" t="s">
        <v>114</v>
      </c>
      <c r="E28" s="59">
        <v>3128031209</v>
      </c>
      <c r="F28" s="46" t="s">
        <v>21</v>
      </c>
      <c r="G28" s="47">
        <v>0.9</v>
      </c>
      <c r="H28" s="48">
        <v>1970.6</v>
      </c>
      <c r="I28" s="48">
        <v>21.5</v>
      </c>
      <c r="J28" s="49">
        <v>0.4</v>
      </c>
      <c r="K28" s="50">
        <v>30</v>
      </c>
      <c r="L28" s="49">
        <v>21.87</v>
      </c>
      <c r="M28" s="49">
        <v>33.479999999999997</v>
      </c>
      <c r="N28" s="49">
        <v>0</v>
      </c>
      <c r="O28" s="49">
        <f t="shared" si="550"/>
        <v>0.72899999999999998</v>
      </c>
      <c r="P28" s="49">
        <f t="shared" si="551"/>
        <v>1.1159999999999999</v>
      </c>
      <c r="Q28" s="49">
        <f t="shared" si="552"/>
        <v>0</v>
      </c>
      <c r="R28" s="51">
        <v>30</v>
      </c>
      <c r="S28" s="52">
        <f t="shared" si="553"/>
        <v>21.87</v>
      </c>
      <c r="T28" s="52">
        <f t="shared" si="554"/>
        <v>33.479999999999997</v>
      </c>
      <c r="U28" s="52">
        <f t="shared" si="555"/>
        <v>0</v>
      </c>
      <c r="V28" s="130">
        <f>$O28*($I28-(метеостанция!B$14))/($I28-$J28)</f>
        <v>0.70999763033175356</v>
      </c>
      <c r="W28" s="130">
        <f>$O28*($I28-(метеостанция!C$14))/($I28-$J28)</f>
        <v>0.73893305687203781</v>
      </c>
      <c r="X28" s="130">
        <f>$O28*($I28-(метеостанция!D$14))/($I28-$J28)</f>
        <v>0.56229739336492879</v>
      </c>
      <c r="Y28" s="130">
        <f>$O28*($I28-(метеостанция!E$14))/($I28-$J28)</f>
        <v>0.59641528436018953</v>
      </c>
      <c r="Z28" s="130">
        <f>$O28*($I28-(метеостанция!F$14))/($I28-$J28)</f>
        <v>0.63787499999999986</v>
      </c>
      <c r="AA28" s="130">
        <f>$O28*($I28-(метеостанция!G$14))/($I28-$J28)</f>
        <v>0.65644549763033166</v>
      </c>
      <c r="AB28" s="130">
        <f>$O28*($I28-(метеостанция!H$14))/($I28-$J28)</f>
        <v>0.68883590047393362</v>
      </c>
      <c r="AC28" s="130">
        <f>$O28*($I28-(метеостанция!I$14))/($I28-$J28)</f>
        <v>0.66249170616113739</v>
      </c>
      <c r="AD28" s="130">
        <f>$O28*($I28-(метеостанция!J$14))/($I28-$J28)</f>
        <v>0.66465106635071092</v>
      </c>
      <c r="AE28" s="130">
        <f>$O28*($I28-(метеостанция!K$14))/($I28-$J28)</f>
        <v>0.68754028436018955</v>
      </c>
      <c r="AF28" s="130">
        <f>$O28*($I28-(метеостанция!L$14))/($I28-$J28)</f>
        <v>0.63960248815165877</v>
      </c>
      <c r="AG28" s="130">
        <f>$O28*($I28-(метеостанция!M$14))/($I28-$J28)</f>
        <v>0.57568542654028432</v>
      </c>
      <c r="AH28" s="130">
        <f>$O28*($I28-(метеостанция!N$14))/($I28-$J28)</f>
        <v>0.67112914691943126</v>
      </c>
      <c r="AI28" s="130">
        <f>$O28*($I28-(метеостанция!O$14))/($I28-$J28)</f>
        <v>0.50356279620853073</v>
      </c>
      <c r="AJ28" s="130">
        <f>$O28*($I28-(метеостанция!P$14))/($I28-$J28)</f>
        <v>0.68494905213270141</v>
      </c>
      <c r="AK28" s="130">
        <f>$O28*($I28-(метеостанция!Q$14))/($I28-$J28)</f>
        <v>0.70999763033175356</v>
      </c>
      <c r="AL28" s="130">
        <f>$O28*($I28-(метеостанция!R$14))/($I28-$J28)</f>
        <v>0.76311789099526051</v>
      </c>
      <c r="AM28" s="130">
        <f>$O28*($I28-(метеостанция!S$14))/($I28-$J28)</f>
        <v>0.7423880331753554</v>
      </c>
      <c r="AN28" s="130">
        <f>$O28*($I28-(метеостанция!T$14))/($I28-$J28)</f>
        <v>0.69099526066350703</v>
      </c>
      <c r="AO28" s="130">
        <f>$O28*($I28-(метеостанция!U$14))/($I28-$J28)</f>
        <v>0.68581279620853075</v>
      </c>
      <c r="AP28" s="130">
        <f>$O28*($I28-(метеостанция!V$14))/($I28-$J28)</f>
        <v>0.73806931279620847</v>
      </c>
      <c r="AQ28" s="130">
        <f>$O28*($I28-(метеостанция!W$14))/($I28-$J28)</f>
        <v>0.78298400473933638</v>
      </c>
      <c r="AR28" s="130">
        <f>$O28*($I28-(метеостанция!X$14))/($I28-$J28)</f>
        <v>0.82314810426540275</v>
      </c>
      <c r="AS28" s="130">
        <f>$O28*($I28-(метеостанция!Y$14))/($I28-$J28)</f>
        <v>0.88274644549763026</v>
      </c>
      <c r="AT28" s="130">
        <f>$O28*($I28-(метеостанция!Z$14))/($I28-$J28)</f>
        <v>0.86547156398104264</v>
      </c>
      <c r="AU28" s="130">
        <f>$O28*($I28-(метеостанция!AA$14))/($I28-$J28)</f>
        <v>0.8982938388625592</v>
      </c>
      <c r="AV28" s="130">
        <f>$O28*($I28-(метеостанция!AB$14))/($I28-$J28)</f>
        <v>0.93845793838862546</v>
      </c>
      <c r="AW28" s="130">
        <f>$O28*($I28-(метеостанция!AC$14))/($I28-$J28)</f>
        <v>0.98855509478672976</v>
      </c>
      <c r="AX28" s="130">
        <f>$O28*($I28-(метеостанция!AD$14))/($I28-$J28)</f>
        <v>0.90347630331753548</v>
      </c>
      <c r="AY28" s="130">
        <f>$O28*($I28-(метеостанция!AE$14))/($I28-$J28)</f>
        <v>0.81882938388625592</v>
      </c>
      <c r="AZ28" s="130"/>
      <c r="BA28" s="130">
        <f t="shared" si="556"/>
        <v>0.70999763033175356</v>
      </c>
      <c r="BB28" s="130">
        <f t="shared" si="1103"/>
        <v>1.4489306872037915</v>
      </c>
      <c r="BC28" s="130">
        <f t="shared" si="1104"/>
        <v>2.0112280805687202</v>
      </c>
      <c r="BD28" s="130">
        <f t="shared" si="1105"/>
        <v>2.6076433649289097</v>
      </c>
      <c r="BE28" s="130">
        <f t="shared" si="1106"/>
        <v>3.2455183649289094</v>
      </c>
      <c r="BF28" s="130">
        <f t="shared" si="1107"/>
        <v>3.9019638625592412</v>
      </c>
      <c r="BG28" s="130">
        <f t="shared" si="1108"/>
        <v>4.5907997630331749</v>
      </c>
      <c r="BH28" s="130">
        <f t="shared" si="1109"/>
        <v>5.2532914691943127</v>
      </c>
      <c r="BI28" s="130">
        <f t="shared" si="1110"/>
        <v>5.9179425355450235</v>
      </c>
      <c r="BJ28" s="130">
        <f t="shared" si="1111"/>
        <v>6.6054828199052134</v>
      </c>
      <c r="BK28" s="130">
        <f t="shared" si="1112"/>
        <v>7.245085308056872</v>
      </c>
      <c r="BL28" s="130">
        <f t="shared" si="1113"/>
        <v>7.820770734597156</v>
      </c>
      <c r="BM28" s="130">
        <f t="shared" si="1114"/>
        <v>8.4918998815165878</v>
      </c>
      <c r="BN28" s="130">
        <f t="shared" si="1115"/>
        <v>8.9954626777251185</v>
      </c>
      <c r="BO28" s="130">
        <f t="shared" si="1116"/>
        <v>9.6804117298578198</v>
      </c>
      <c r="BP28" s="130">
        <f t="shared" si="1117"/>
        <v>10.390409360189574</v>
      </c>
      <c r="BQ28" s="130">
        <f t="shared" si="1118"/>
        <v>11.153527251184835</v>
      </c>
      <c r="BR28" s="130">
        <f t="shared" si="1119"/>
        <v>11.895915284360191</v>
      </c>
      <c r="BS28" s="130">
        <f t="shared" si="1120"/>
        <v>12.586910545023699</v>
      </c>
      <c r="BT28" s="130">
        <f t="shared" si="1121"/>
        <v>13.272723341232229</v>
      </c>
      <c r="BU28" s="130">
        <f t="shared" si="1122"/>
        <v>14.010792654028437</v>
      </c>
      <c r="BV28" s="130">
        <f t="shared" si="1123"/>
        <v>14.793776658767774</v>
      </c>
      <c r="BW28" s="130">
        <f t="shared" si="1124"/>
        <v>15.616924763033177</v>
      </c>
      <c r="BX28" s="130">
        <f t="shared" si="1125"/>
        <v>16.499671208530806</v>
      </c>
      <c r="BY28" s="130">
        <f t="shared" si="1126"/>
        <v>17.365142772511849</v>
      </c>
      <c r="BZ28" s="130">
        <f t="shared" si="1127"/>
        <v>18.263436611374409</v>
      </c>
      <c r="CA28" s="130">
        <f t="shared" si="1128"/>
        <v>19.201894549763036</v>
      </c>
      <c r="CB28" s="130">
        <f t="shared" si="1129"/>
        <v>20.190449644549766</v>
      </c>
      <c r="CC28" s="130">
        <f t="shared" si="1130"/>
        <v>21.093925947867302</v>
      </c>
      <c r="CD28" s="130">
        <f t="shared" si="1131"/>
        <v>21.912755331753559</v>
      </c>
      <c r="CE28" s="130">
        <f t="shared" si="1132"/>
        <v>21.912755331753559</v>
      </c>
      <c r="CF28" s="130">
        <f t="shared" si="587"/>
        <v>1399.1213303317536</v>
      </c>
      <c r="CG28" s="130">
        <f t="shared" si="588"/>
        <v>1456.1414818720377</v>
      </c>
      <c r="CH28" s="130">
        <f t="shared" si="589"/>
        <v>1108.0632433649287</v>
      </c>
      <c r="CI28" s="130">
        <f t="shared" si="590"/>
        <v>1175.2959593601895</v>
      </c>
      <c r="CJ28" s="130">
        <f t="shared" si="591"/>
        <v>1256.9964749999997</v>
      </c>
      <c r="CK28" s="130">
        <f t="shared" si="592"/>
        <v>1293.5914976303316</v>
      </c>
      <c r="CL28" s="130">
        <f t="shared" si="593"/>
        <v>1357.4200254739335</v>
      </c>
      <c r="CM28" s="130">
        <f t="shared" si="594"/>
        <v>1305.5061561611374</v>
      </c>
      <c r="CN28" s="130">
        <f t="shared" si="595"/>
        <v>1309.7613913507109</v>
      </c>
      <c r="CO28" s="130">
        <f t="shared" si="596"/>
        <v>1354.8668843601895</v>
      </c>
      <c r="CP28" s="130">
        <f t="shared" si="597"/>
        <v>1260.4006631516588</v>
      </c>
      <c r="CQ28" s="130">
        <f t="shared" si="598"/>
        <v>1134.4457015402843</v>
      </c>
      <c r="CR28" s="130">
        <f t="shared" si="599"/>
        <v>1322.5270969194312</v>
      </c>
      <c r="CS28" s="130">
        <f t="shared" si="600"/>
        <v>992.32084620853061</v>
      </c>
      <c r="CT28" s="130">
        <f t="shared" si="601"/>
        <v>1349.7606021327013</v>
      </c>
      <c r="CU28" s="130">
        <f t="shared" si="602"/>
        <v>1399.1213303317536</v>
      </c>
      <c r="CV28" s="130">
        <f t="shared" si="603"/>
        <v>1503.8001159952603</v>
      </c>
      <c r="CW28" s="130">
        <f t="shared" si="604"/>
        <v>1462.9498581753553</v>
      </c>
      <c r="CX28" s="130">
        <f t="shared" si="605"/>
        <v>1361.6752606635068</v>
      </c>
      <c r="CY28" s="130">
        <f t="shared" si="606"/>
        <v>1351.4626962085306</v>
      </c>
      <c r="CZ28" s="130">
        <f t="shared" si="607"/>
        <v>1454.4393877962084</v>
      </c>
      <c r="DA28" s="130">
        <f t="shared" si="608"/>
        <v>1542.9482797393362</v>
      </c>
      <c r="DB28" s="130">
        <f t="shared" si="609"/>
        <v>1622.0956542654026</v>
      </c>
      <c r="DC28" s="130">
        <f t="shared" si="610"/>
        <v>1739.5401454976302</v>
      </c>
      <c r="DD28" s="130">
        <f t="shared" si="611"/>
        <v>1705.4982639810426</v>
      </c>
      <c r="DE28" s="130">
        <f t="shared" si="612"/>
        <v>1770.1778388625592</v>
      </c>
      <c r="DF28" s="130">
        <f t="shared" si="613"/>
        <v>1849.3252133886253</v>
      </c>
      <c r="DG28" s="130">
        <f t="shared" si="614"/>
        <v>1948.0466697867296</v>
      </c>
      <c r="DH28" s="130">
        <f t="shared" si="615"/>
        <v>1780.3904033175354</v>
      </c>
      <c r="DI28" s="130">
        <f t="shared" si="616"/>
        <v>1613.5851838862559</v>
      </c>
      <c r="DJ28" s="130">
        <f t="shared" si="617"/>
        <v>0</v>
      </c>
      <c r="DK28" s="110">
        <f t="shared" si="618"/>
        <v>1399.1213303317536</v>
      </c>
      <c r="DL28" s="130">
        <f t="shared" si="619"/>
        <v>2855.2628122037913</v>
      </c>
      <c r="DM28" s="130">
        <f t="shared" si="620"/>
        <v>3963.3260555687202</v>
      </c>
      <c r="DN28" s="130">
        <f t="shared" si="621"/>
        <v>5138.6220149289093</v>
      </c>
      <c r="DO28" s="130">
        <f t="shared" si="622"/>
        <v>6395.6184899289092</v>
      </c>
      <c r="DP28" s="130">
        <f t="shared" si="623"/>
        <v>7689.2099875592412</v>
      </c>
      <c r="DQ28" s="130">
        <f t="shared" si="624"/>
        <v>9046.6300130331747</v>
      </c>
      <c r="DR28" s="130">
        <f t="shared" si="625"/>
        <v>10352.136169194313</v>
      </c>
      <c r="DS28" s="130">
        <f t="shared" si="626"/>
        <v>11661.897560545023</v>
      </c>
      <c r="DT28" s="130">
        <f t="shared" si="627"/>
        <v>13016.764444905213</v>
      </c>
      <c r="DU28" s="130">
        <f t="shared" si="628"/>
        <v>14277.165108056872</v>
      </c>
      <c r="DV28" s="130">
        <f t="shared" si="629"/>
        <v>15411.610809597156</v>
      </c>
      <c r="DW28" s="130">
        <f t="shared" si="630"/>
        <v>16734.137906516586</v>
      </c>
      <c r="DX28" s="130">
        <f t="shared" si="631"/>
        <v>17726.458752725117</v>
      </c>
      <c r="DY28" s="130">
        <f t="shared" si="632"/>
        <v>19076.219354857818</v>
      </c>
      <c r="DZ28" s="130">
        <f t="shared" si="633"/>
        <v>20475.340685189571</v>
      </c>
      <c r="EA28" s="130">
        <f t="shared" si="634"/>
        <v>21979.140801184833</v>
      </c>
      <c r="EB28" s="130">
        <f t="shared" si="635"/>
        <v>23442.090659360187</v>
      </c>
      <c r="EC28" s="130">
        <f t="shared" si="636"/>
        <v>24803.765920023692</v>
      </c>
      <c r="ED28" s="130">
        <f t="shared" si="637"/>
        <v>26155.228616232223</v>
      </c>
      <c r="EE28" s="130">
        <f t="shared" si="638"/>
        <v>27609.668004028434</v>
      </c>
      <c r="EF28" s="130">
        <f t="shared" si="639"/>
        <v>29152.616283767769</v>
      </c>
      <c r="EG28" s="130">
        <f t="shared" si="640"/>
        <v>30774.711938033171</v>
      </c>
      <c r="EH28" s="130">
        <f t="shared" si="641"/>
        <v>32514.252083530802</v>
      </c>
      <c r="EI28" s="130">
        <f t="shared" si="642"/>
        <v>34219.750347511843</v>
      </c>
      <c r="EJ28" s="130">
        <f t="shared" si="643"/>
        <v>35989.928186374404</v>
      </c>
      <c r="EK28" s="130">
        <f t="shared" si="644"/>
        <v>37839.253399763031</v>
      </c>
      <c r="EL28" s="130">
        <f t="shared" si="645"/>
        <v>39787.300069549761</v>
      </c>
      <c r="EM28" s="130">
        <f t="shared" si="646"/>
        <v>41567.690472867296</v>
      </c>
      <c r="EN28" s="130">
        <f t="shared" si="647"/>
        <v>43181.275656753554</v>
      </c>
      <c r="EO28" s="130">
        <f t="shared" si="648"/>
        <v>43181.275656753554</v>
      </c>
      <c r="EP28" s="130">
        <f t="shared" si="649"/>
        <v>1259.2091972985784</v>
      </c>
      <c r="EQ28" s="130">
        <f t="shared" si="650"/>
        <v>1310.527333684834</v>
      </c>
      <c r="ER28" s="130">
        <f t="shared" si="651"/>
        <v>997.25691902843585</v>
      </c>
      <c r="ES28" s="130">
        <f t="shared" si="652"/>
        <v>1057.7663634241705</v>
      </c>
      <c r="ET28" s="130">
        <f t="shared" si="653"/>
        <v>1131.2968274999998</v>
      </c>
      <c r="EU28" s="130">
        <f t="shared" si="654"/>
        <v>1164.2323478672984</v>
      </c>
      <c r="EV28" s="130">
        <f t="shared" si="655"/>
        <v>1221.6780229265403</v>
      </c>
      <c r="EW28" s="130">
        <f t="shared" si="656"/>
        <v>1174.9555405450237</v>
      </c>
      <c r="EX28" s="130">
        <f t="shared" si="657"/>
        <v>1178.78525221564</v>
      </c>
      <c r="EY28" s="130">
        <f t="shared" si="658"/>
        <v>1219.3801959241705</v>
      </c>
      <c r="EZ28" s="130">
        <f t="shared" si="659"/>
        <v>1134.360596836493</v>
      </c>
      <c r="FA28" s="130">
        <f t="shared" si="660"/>
        <v>1021.0011313862559</v>
      </c>
      <c r="FB28" s="130">
        <f t="shared" si="661"/>
        <v>1190.2743872274882</v>
      </c>
      <c r="FC28" s="130">
        <f t="shared" si="662"/>
        <v>893.0887615876776</v>
      </c>
      <c r="FD28" s="130">
        <f t="shared" si="663"/>
        <v>1214.7845419194311</v>
      </c>
      <c r="FE28" s="130">
        <f t="shared" si="664"/>
        <v>1259.2091972985784</v>
      </c>
      <c r="FF28" s="130">
        <f t="shared" si="665"/>
        <v>1353.4201043957344</v>
      </c>
      <c r="FG28" s="130">
        <f t="shared" si="666"/>
        <v>1316.6548723578198</v>
      </c>
      <c r="FH28" s="130">
        <f t="shared" si="667"/>
        <v>1225.5077345971563</v>
      </c>
      <c r="FI28" s="130">
        <f t="shared" si="668"/>
        <v>1216.3164265876776</v>
      </c>
      <c r="FJ28" s="130">
        <f t="shared" si="669"/>
        <v>1308.9954490165876</v>
      </c>
      <c r="FK28" s="130">
        <f t="shared" si="670"/>
        <v>1388.6534517654027</v>
      </c>
      <c r="FL28" s="130">
        <f t="shared" si="671"/>
        <v>1459.8860888388624</v>
      </c>
      <c r="FM28" s="130">
        <f t="shared" si="672"/>
        <v>1565.5861309478671</v>
      </c>
      <c r="FN28" s="130">
        <f t="shared" si="673"/>
        <v>1534.9484375829384</v>
      </c>
      <c r="FO28" s="130">
        <f t="shared" si="674"/>
        <v>1593.1600549763032</v>
      </c>
      <c r="FP28" s="130">
        <f t="shared" si="675"/>
        <v>1664.3926920497629</v>
      </c>
      <c r="FQ28" s="130">
        <f t="shared" si="676"/>
        <v>1753.2420028080567</v>
      </c>
      <c r="FR28" s="130">
        <f t="shared" si="677"/>
        <v>1602.3513629857819</v>
      </c>
      <c r="FS28" s="130">
        <f t="shared" si="678"/>
        <v>1452.2266654976304</v>
      </c>
      <c r="FT28" s="130">
        <f t="shared" si="679"/>
        <v>0</v>
      </c>
      <c r="FU28" s="110">
        <f t="shared" si="680"/>
        <v>1259.2091972985784</v>
      </c>
      <c r="FV28" s="130">
        <f t="shared" si="681"/>
        <v>2569.7365309834122</v>
      </c>
      <c r="FW28" s="130">
        <f t="shared" si="682"/>
        <v>3566.9934500118479</v>
      </c>
      <c r="FX28" s="130">
        <f t="shared" si="683"/>
        <v>4624.7598134360187</v>
      </c>
      <c r="FY28" s="130">
        <f t="shared" si="684"/>
        <v>5756.0566409360181</v>
      </c>
      <c r="FZ28" s="130">
        <f t="shared" si="685"/>
        <v>6920.2889888033169</v>
      </c>
      <c r="GA28" s="130">
        <f t="shared" si="686"/>
        <v>8141.9670117298574</v>
      </c>
      <c r="GB28" s="130">
        <f t="shared" si="687"/>
        <v>9316.922552274882</v>
      </c>
      <c r="GC28" s="130">
        <f t="shared" si="688"/>
        <v>10495.707804490521</v>
      </c>
      <c r="GD28" s="130">
        <f t="shared" si="689"/>
        <v>11715.088000414691</v>
      </c>
      <c r="GE28" s="130">
        <f t="shared" si="690"/>
        <v>12849.448597251185</v>
      </c>
      <c r="GF28" s="130">
        <f t="shared" si="691"/>
        <v>13870.449728637441</v>
      </c>
      <c r="GG28" s="130">
        <f t="shared" si="692"/>
        <v>15060.724115864929</v>
      </c>
      <c r="GH28" s="130">
        <f t="shared" si="693"/>
        <v>15953.812877452607</v>
      </c>
      <c r="GI28" s="130">
        <f t="shared" si="694"/>
        <v>17168.597419372039</v>
      </c>
      <c r="GJ28" s="130">
        <f t="shared" si="695"/>
        <v>18427.806616670619</v>
      </c>
      <c r="GK28" s="130">
        <f t="shared" si="696"/>
        <v>19781.226721066352</v>
      </c>
      <c r="GL28" s="130">
        <f t="shared" si="697"/>
        <v>21097.881593424172</v>
      </c>
      <c r="GM28" s="130">
        <f t="shared" si="698"/>
        <v>22323.389328021327</v>
      </c>
      <c r="GN28" s="130">
        <f t="shared" si="699"/>
        <v>23539.705754609004</v>
      </c>
      <c r="GO28" s="130">
        <f t="shared" si="700"/>
        <v>24848.701203625591</v>
      </c>
      <c r="GP28" s="130">
        <f t="shared" si="701"/>
        <v>26237.354655390995</v>
      </c>
      <c r="GQ28" s="130">
        <f t="shared" si="702"/>
        <v>27697.240744229857</v>
      </c>
      <c r="GR28" s="130">
        <f t="shared" si="703"/>
        <v>29262.826875177725</v>
      </c>
      <c r="GS28" s="130">
        <f t="shared" si="704"/>
        <v>30797.775312760663</v>
      </c>
      <c r="GT28" s="130">
        <f t="shared" si="705"/>
        <v>32390.935367736965</v>
      </c>
      <c r="GU28" s="130">
        <f t="shared" si="706"/>
        <v>34055.328059786727</v>
      </c>
      <c r="GV28" s="130">
        <f t="shared" si="707"/>
        <v>35808.570062594787</v>
      </c>
      <c r="GW28" s="130">
        <f t="shared" si="708"/>
        <v>37410.921425580571</v>
      </c>
      <c r="GX28" s="130">
        <f t="shared" si="709"/>
        <v>38863.148091078205</v>
      </c>
      <c r="GY28" s="130">
        <f t="shared" si="710"/>
        <v>38863.148091078205</v>
      </c>
      <c r="GZ28" s="130">
        <f>($T28+$U28)/$R28*($I28-(метеостанция!B$14))/($I28-$J28)</f>
        <v>1.0869099526066348</v>
      </c>
      <c r="HA28" s="130">
        <f>($T28+$U28)/$R28*($I28-(метеостанция!C$14))/($I28-$J28)</f>
        <v>1.1312061611374404</v>
      </c>
      <c r="HB28" s="130">
        <f>($T28+$U28)/$R28*($I28-(метеостанция!D$14))/($I28-$J28)</f>
        <v>0.86080094786729833</v>
      </c>
      <c r="HC28" s="130">
        <f>($T28+$U28)/$R28*($I28-(метеостанция!E$14))/($I28-$J28)</f>
        <v>0.91303080568720363</v>
      </c>
      <c r="HD28" s="130">
        <f>($T28+$U28)/$R28*($I28-(метеостанция!F$14))/($I28-$J28)</f>
        <v>0.97649999999999981</v>
      </c>
      <c r="HE28" s="130">
        <f>($T28+$U28)/$R28*($I28-(метеостанция!G$14))/($I28-$J28)</f>
        <v>1.0049289099526064</v>
      </c>
      <c r="HF28" s="130">
        <f>($T28+$U28)/$R28*($I28-(метеостанция!H$14))/($I28-$J28)</f>
        <v>1.0545142180094784</v>
      </c>
      <c r="HG28" s="130">
        <f>($T28+$U28)/$R28*($I28-(метеостанция!I$14))/($I28-$J28)</f>
        <v>1.0141848341232227</v>
      </c>
      <c r="HH28" s="130">
        <f>($T28+$U28)/$R28*($I28-(метеостанция!J$14))/($I28-$J28)</f>
        <v>1.017490521327014</v>
      </c>
      <c r="HI28" s="130">
        <f>($T28+$U28)/$R28*($I28-(метеостанция!K$14))/($I28-$J28)</f>
        <v>1.0525308056872036</v>
      </c>
      <c r="HJ28" s="130">
        <f>($T28+$U28)/$R28*($I28-(метеостанция!L$14))/($I28-$J28)</f>
        <v>0.979144549763033</v>
      </c>
      <c r="HK28" s="130">
        <f>($T28+$U28)/$R28*($I28-(метеостанция!M$14))/($I28-$J28)</f>
        <v>0.88129620853080548</v>
      </c>
      <c r="HL28" s="130">
        <f>($T28+$U28)/$R28*($I28-(метеостанция!N$14))/($I28-$J28)</f>
        <v>1.0274075829383886</v>
      </c>
      <c r="HM28" s="130">
        <f>($T28+$U28)/$R28*($I28-(метеостанция!O$14))/($I28-$J28)</f>
        <v>0.77088625592417048</v>
      </c>
      <c r="HN28" s="130">
        <f>($T28+$U28)/$R28*($I28-(метеостанция!P$14))/($I28-$J28)</f>
        <v>1.0485639810426539</v>
      </c>
      <c r="HO28" s="130">
        <f>($T28+$U28)/$R28*($I28-(метеостанция!Q$14))/($I28-$J28)</f>
        <v>1.0869099526066348</v>
      </c>
      <c r="HP28" s="130">
        <f>($T28+$U28)/$R28*($I28-(метеостанция!R$14))/($I28-$J28)</f>
        <v>1.1682298578199048</v>
      </c>
      <c r="HQ28" s="130">
        <f>($T28+$U28)/$R28*($I28-(метеостанция!S$14))/($I28-$J28)</f>
        <v>1.136495260663507</v>
      </c>
      <c r="HR28" s="130">
        <f>($T28+$U28)/$R28*($I28-(метеостанция!T$14))/($I28-$J28)</f>
        <v>1.05781990521327</v>
      </c>
      <c r="HS28" s="130">
        <f>($T28+$U28)/$R28*($I28-(метеостанция!U$14))/($I28-$J28)</f>
        <v>1.0498862559241706</v>
      </c>
      <c r="HT28" s="130">
        <f>($T28+$U28)/$R28*($I28-(метеостанция!V$14))/($I28-$J28)</f>
        <v>1.129883886255924</v>
      </c>
      <c r="HU28" s="130">
        <f>($T28+$U28)/$R28*($I28-(метеостанция!W$14))/($I28-$J28)</f>
        <v>1.1986421800947866</v>
      </c>
      <c r="HV28" s="130">
        <f>($T28+$U28)/$R28*($I28-(метеостанция!X$14))/($I28-$J28)</f>
        <v>1.2601279620853079</v>
      </c>
      <c r="HW28" s="130">
        <f>($T28+$U28)/$R28*($I28-(метеостанция!Y$14))/($I28-$J28)</f>
        <v>1.3513649289099523</v>
      </c>
      <c r="HX28" s="130">
        <f>($T28+$U28)/$R28*($I28-(метеостанция!Z$14))/($I28-$J28)</f>
        <v>1.3249194312796206</v>
      </c>
      <c r="HY28" s="130">
        <f>($T28+$U28)/$R28*($I28-(метеостанция!AA$14))/($I28-$J28)</f>
        <v>1.375165876777251</v>
      </c>
      <c r="HZ28" s="130">
        <f>($T28+$U28)/$R28*($I28-(метеостанция!AB$14))/($I28-$J28)</f>
        <v>1.4366516587677725</v>
      </c>
      <c r="IA28" s="130">
        <f>($T28+$U28)/$R28*($I28-(метеостанция!AC$14))/($I28-$J28)</f>
        <v>1.5133436018957345</v>
      </c>
      <c r="IB28" s="130">
        <f>($T28+$U28)/$R28*($I28-(метеостанция!AD$14))/($I28-$J28)</f>
        <v>1.3830995260663503</v>
      </c>
      <c r="IC28" s="130">
        <f>($T28+$U28)/$R28*($I28-(метеостанция!AE$14))/($I28-$J28)</f>
        <v>1.253516587677725</v>
      </c>
      <c r="ID28" s="130"/>
      <c r="IE28" s="131">
        <f>VLOOKUP($F28,метеостанция!$A$4:$AF$7,2,0)</f>
        <v>6</v>
      </c>
      <c r="IF28" s="131">
        <f>VLOOKUP($F28,метеостанция!$A$4:$AF$7,3,0)</f>
        <v>9.6</v>
      </c>
      <c r="IG28" s="131">
        <f>VLOOKUP($F28,метеостанция!$A$4:$AF$7,4,0)</f>
        <v>8.4</v>
      </c>
      <c r="IH28" s="131">
        <f>VLOOKUP($F28,метеостанция!$A$4:$AF$7,5,0)</f>
        <v>9.6999999999999993</v>
      </c>
      <c r="II28" s="131">
        <f>VLOOKUP($F28,метеостанция!$A$4:$AF$7,6,0)</f>
        <v>11.1</v>
      </c>
      <c r="IJ28" s="131">
        <f>VLOOKUP($F28,метеостанция!$A$4:$AF$7,7,0)</f>
        <v>9.5</v>
      </c>
      <c r="IK28" s="131">
        <f>VLOOKUP($F28,метеостанция!$A$4:$AF$7,8,0)</f>
        <v>6</v>
      </c>
      <c r="IL28" s="131">
        <f>VLOOKUP($F28,метеостанция!$A$4:$AF$7,9,0)</f>
        <v>6.8</v>
      </c>
      <c r="IM28" s="131">
        <f>VLOOKUP($F28,метеостанция!$A$4:$AF$7,10,0)</f>
        <v>3.2</v>
      </c>
      <c r="IN28" s="131">
        <f>VLOOKUP($F28,метеостанция!$A$4:$AF$7,11,0)</f>
        <v>-2</v>
      </c>
      <c r="IO28" s="131">
        <f>VLOOKUP($F28,метеостанция!$A$4:$AF$7,12,0)</f>
        <v>-0.4</v>
      </c>
      <c r="IP28" s="131">
        <f>VLOOKUP($F28,метеостанция!$A$4:$AF$7,13,0)</f>
        <v>2.1</v>
      </c>
      <c r="IQ28" s="131">
        <f>VLOOKUP($F28,метеостанция!$A$4:$AF$7,14,0)</f>
        <v>2.2999999999999998</v>
      </c>
      <c r="IR28" s="131">
        <f>VLOOKUP($F28,метеостанция!$A$4:$AF$7,15,0)</f>
        <v>2.2999999999999998</v>
      </c>
      <c r="IS28" s="131">
        <f>VLOOKUP($F28,метеостанция!$A$4:$AF$7,16,0)</f>
        <v>0.2</v>
      </c>
      <c r="IT28" s="131">
        <f>VLOOKUP($F28,метеостанция!$A$4:$AF$7,17,0)</f>
        <v>-3</v>
      </c>
      <c r="IU28" s="131">
        <f>VLOOKUP($F28,метеостанция!$A$4:$AF$7,18,0)</f>
        <v>-4</v>
      </c>
      <c r="IV28" s="131">
        <f>VLOOKUP($F28,метеостанция!$A$4:$AF$7,19,0)</f>
        <v>-3.6</v>
      </c>
      <c r="IW28" s="131">
        <f>VLOOKUP($F28,метеостанция!$A$4:$AF$7,20,0)</f>
        <v>-0.7</v>
      </c>
      <c r="IX28" s="131">
        <f>VLOOKUP($F28,метеостанция!$A$4:$AF$7,21,0)</f>
        <v>3.6</v>
      </c>
      <c r="IY28" s="131">
        <f>VLOOKUP($F28,метеостанция!$A$4:$AF$7,22,0)</f>
        <v>2.2000000000000002</v>
      </c>
      <c r="IZ28" s="131">
        <f>VLOOKUP($F28,метеостанция!$A$4:$AF$7,23,0)</f>
        <v>4.4000000000000004</v>
      </c>
      <c r="JA28" s="131">
        <f>VLOOKUP($F28,метеостанция!$A$4:$AF$7,24,0)</f>
        <v>-2.2999999999999998</v>
      </c>
      <c r="JB28" s="131">
        <f>VLOOKUP($F28,метеостанция!$A$4:$AF$7,25,0)</f>
        <v>-5.0999999999999996</v>
      </c>
      <c r="JC28" s="131">
        <f>VLOOKUP($F28,метеостанция!$A$4:$AF$7,26,0)</f>
        <v>0.6</v>
      </c>
      <c r="JD28" s="131">
        <f>VLOOKUP($F28,метеостанция!$A$4:$AF$7,27,0)</f>
        <v>-1.8</v>
      </c>
      <c r="JE28" s="131">
        <f>VLOOKUP($F28,метеостанция!$A$4:$AF$7,28,0)</f>
        <v>-0.5</v>
      </c>
      <c r="JF28" s="131">
        <f>VLOOKUP($F28,метеостанция!$A$4:$AF$7,29,0)</f>
        <v>5.4</v>
      </c>
      <c r="JG28" s="131">
        <f>VLOOKUP($F28,метеостанция!$A$4:$AF$7,30,0)</f>
        <v>8.4</v>
      </c>
      <c r="JH28" s="131">
        <f>VLOOKUP($F28,метеостанция!$A$4:$AF$7,31,0)</f>
        <v>5.0999999999999996</v>
      </c>
      <c r="JI28" s="131">
        <f>VLOOKUP($F28,метеостанция!$A$4:$AF$7,32,0)</f>
        <v>0</v>
      </c>
      <c r="JJ28" s="202" t="e">
        <f>VLOOKUP(D28,'Qп, Гкал'!$D$6:$O$60,2,FALSE)</f>
        <v>#N/A</v>
      </c>
      <c r="JK28" s="202" t="e">
        <f>VLOOKUP(D28,'Qп, Гкал'!$D$6:AI$64,3,FALSE)</f>
        <v>#N/A</v>
      </c>
      <c r="JL28" s="202" t="e">
        <f>VLOOKUP(D28,'Qп, Гкал'!$D$6:$AI$64,4,FALSE)</f>
        <v>#N/A</v>
      </c>
      <c r="JM28" s="202" t="e">
        <f>VLOOKUP(D28,'Qп, Гкал'!$D$6:$O$60,5,FALSE)</f>
        <v>#N/A</v>
      </c>
      <c r="JN28" s="202" t="e">
        <f>VLOOKUP(D28,'Qп, Гкал'!$D$6:$O$60,6,FALSE)</f>
        <v>#N/A</v>
      </c>
      <c r="JO28" s="202" t="e">
        <f>VLOOKUP(D28,'Qп, Гкал'!$D$6:$O$60,7,FALSE)</f>
        <v>#N/A</v>
      </c>
      <c r="JP28" s="202" t="e">
        <f>VLOOKUP(D28,'Qп, Гкал'!$D$6:$O$60,8,FALSE)</f>
        <v>#N/A</v>
      </c>
      <c r="JQ28" s="202" t="e">
        <f>VLOOKUP(D28,'Qп, Гкал'!$D$6:$O$60,9,FALSE)</f>
        <v>#N/A</v>
      </c>
      <c r="JR28" s="202" t="e">
        <f>VLOOKUP(D28,'Qп, Гкал'!$D$6:$O$60,10,FALSE)</f>
        <v>#N/A</v>
      </c>
      <c r="JS28" s="202" t="e">
        <f>VLOOKUP(D28,'Qп, Гкал'!$D$6:$O$60,11,FALSE)</f>
        <v>#N/A</v>
      </c>
      <c r="JT28" s="202" t="e">
        <f>VLOOKUP(D28,'Qп, Гкал'!$D$6:$O$60,12,FALSE)</f>
        <v>#N/A</v>
      </c>
      <c r="JU28" s="202" t="e">
        <f>VLOOKUP(D28,'Qп, Гкал'!$D$6:$P$60,13,FALSE)</f>
        <v>#N/A</v>
      </c>
      <c r="JV28" s="202" t="e">
        <f>VLOOKUP(D28,'Qп, Гкал'!$D$6:$Q$63,14,FALSE)</f>
        <v>#N/A</v>
      </c>
      <c r="JW28" s="203" t="e">
        <f>VLOOKUP(D28,'Qп, Гкал'!$D$6:$AI$65,15,FALSE)</f>
        <v>#N/A</v>
      </c>
      <c r="JX28" s="203" t="e">
        <f>VLOOKUP(D28,'Qп, Гкал'!$D$6:$AI$65,16,FALSE)</f>
        <v>#N/A</v>
      </c>
      <c r="JY28" s="204" t="e">
        <f>VLOOKUP(D28,'Qп, Гкал'!$D$6:$AI$65,17,FALSE)</f>
        <v>#N/A</v>
      </c>
      <c r="JZ28" s="203" t="e">
        <f>VLOOKUP(D28,'Qп, Гкал'!$D$6:$AI$65,18,FALSE)</f>
        <v>#N/A</v>
      </c>
      <c r="KA28" s="203" t="e">
        <f>VLOOKUP(D28,'Qп, Гкал'!$D$6:$AI$65,19,FALSE)</f>
        <v>#N/A</v>
      </c>
      <c r="KB28" s="203" t="e">
        <f>VLOOKUP(D28,'Qп, Гкал'!$D$6:$AI$65,20,FALSE)</f>
        <v>#N/A</v>
      </c>
      <c r="KC28" s="203" t="e">
        <f>VLOOKUP(D28,'Qп, Гкал'!$D$6:$AI$65,21,FALSE)</f>
        <v>#N/A</v>
      </c>
      <c r="KD28" s="203" t="e">
        <f>VLOOKUP(D28,'Qп, Гкал'!$D$6:$AI$65,22,FALSE)</f>
        <v>#N/A</v>
      </c>
      <c r="KE28" s="203" t="e">
        <f>VLOOKUP(D28,'Qп, Гкал'!$D$6:$AI$65,23,FALSE)</f>
        <v>#N/A</v>
      </c>
      <c r="KF28" s="203" t="e">
        <f>VLOOKUP(D28,'Qп, Гкал'!$D$6:$AI$65,24,FALSE)</f>
        <v>#N/A</v>
      </c>
      <c r="KG28" s="203" t="e">
        <f>VLOOKUP(D28,'Qп, Гкал'!$D$6:$AI$65,25,FALSE)</f>
        <v>#N/A</v>
      </c>
      <c r="KH28" s="203" t="e">
        <f>VLOOKUP(D28,'Qп, Гкал'!$D$6:$AI$65,26,FALSE)</f>
        <v>#N/A</v>
      </c>
      <c r="KI28" s="203" t="e">
        <f>VLOOKUP(D28,'Qп, Гкал'!$D$6:$AI$65,27,FALSE)</f>
        <v>#N/A</v>
      </c>
      <c r="KJ28" s="203" t="e">
        <f>VLOOKUP(D28,'Qп, Гкал'!$D$6:$AI$65,28,FALSE)</f>
        <v>#N/A</v>
      </c>
      <c r="KK28" s="203" t="e">
        <f>VLOOKUP(D28,'Qп, Гкал'!$D$6:$AI$65,29,FALSE)</f>
        <v>#N/A</v>
      </c>
      <c r="KL28" s="203" t="e">
        <f>VLOOKUP(D28,'Qп, Гкал'!$D$6:$AI$65,30,FALSE)</f>
        <v>#N/A</v>
      </c>
      <c r="KM28" s="203" t="e">
        <f>VLOOKUP(D28,'Qп, Гкал'!$D$6:$AI$65,31,FALSE)</f>
        <v>#N/A</v>
      </c>
      <c r="KN28" s="203" t="e">
        <f>VLOOKUP(D28,'Qп, Гкал'!$D$6:$AI$65,32,FALSE)</f>
        <v>#N/A</v>
      </c>
      <c r="KO28" s="110" t="e">
        <f>IF(JJ28="","Нет показаний",IF(JJ28&lt;=0,"Ошибка ПУ",(GZ28-JJ28*(($I28-метеостанция!B$14)/($I28-IE28)))))</f>
        <v>#N/A</v>
      </c>
      <c r="KP28" s="110" t="e">
        <f>IF(JK28="","Нет показаний",IF(JK28&lt;=0,"Ошибка ПУ",(HA28-JK28*(($I28-метеостанция!C$14)/($I28-IF28)))))</f>
        <v>#N/A</v>
      </c>
      <c r="KQ28" s="110" t="e">
        <f>IF(JL28="","Нет показаний",IF(JL28&lt;=0,"Ошибка ПУ",(HB28-JL28*(($I28-метеостанция!D$14)/($I28-IG28)))))</f>
        <v>#N/A</v>
      </c>
      <c r="KR28" s="110" t="e">
        <f>IF(JM28="","Нет показаний",IF(JM28&lt;=0,"Ошибка ПУ",(HC28-JM28*(($I28-метеостанция!E$14)/($I28-IH28)))))</f>
        <v>#N/A</v>
      </c>
      <c r="KS28" s="110" t="e">
        <f>IF(JN28="","Нет показаний",IF(JN28&lt;=0,"Ошибка ПУ",(HD28-JN28*(($I28-метеостанция!F$14)/($I28-II28)))))</f>
        <v>#N/A</v>
      </c>
      <c r="KT28" s="110" t="e">
        <f>IF(JO28="","Нет показаний",IF(JO28&lt;=0,"Ошибка ПУ",(HE28-JO28*(($I28-метеостанция!G$14)/($I28-IJ28)))))</f>
        <v>#N/A</v>
      </c>
      <c r="KU28" s="110" t="e">
        <f>IF(JP28="","Нет показаний",IF(JP28&lt;=0,"Ошибка ПУ",(HF28-JP28*(($I28-метеостанция!H$14)/($I28-IK28)))))</f>
        <v>#N/A</v>
      </c>
      <c r="KV28" s="110" t="e">
        <f>IF(JQ28="","Нет показаний",IF(JQ28&lt;=0,"Ошибка ПУ",(HG28-JQ28*(($I28-метеостанция!I$14)/($I28-IL28)))))</f>
        <v>#N/A</v>
      </c>
      <c r="KW28" s="110" t="e">
        <f>IF(JR28="","Нет показаний",IF(JR28&lt;=0,"Ошибка ПУ",(HH28-JR28*(($I28-метеостанция!J$14)/($I28-IM28)))))</f>
        <v>#N/A</v>
      </c>
      <c r="KX28" s="110" t="e">
        <f>IF(JS28="","Нет показаний",IF(JS28&lt;=0,"Ошибка ПУ",(HI28-JS28*(($I28-метеостанция!K$14)/($I28-IN28)))))</f>
        <v>#N/A</v>
      </c>
      <c r="KY28" s="110" t="e">
        <f>IF(JT28="","Нет показаний",IF(JT28&lt;=0,"Ошибка ПУ",(HJ28-JT28*(($I28-метеостанция!L$14)/($I28-IO28)))))</f>
        <v>#N/A</v>
      </c>
      <c r="KZ28" s="110" t="e">
        <f>IF(JU28="","Нет показаний",IF(JU28&lt;=0,"Ошибка ПУ",(HK28-JU28*(($I28-метеостанция!M$14)/($I28-IP28)))))</f>
        <v>#N/A</v>
      </c>
      <c r="LA28" s="110" t="e">
        <f>IF(JV28="","Нет показаний",IF(JV28&lt;=0,"Ошибка ПУ",(HL28-JV28*(($I28-метеостанция!N$14)/($I28-IQ28)))))</f>
        <v>#N/A</v>
      </c>
      <c r="LB28" s="110" t="e">
        <f>IF(JW28="","Нет показаний",IF(JW28&lt;=0,"Ошибка ПУ",(HM28-JW28*(($I28-метеостанция!O$14)/($I28-IR28)))))</f>
        <v>#N/A</v>
      </c>
      <c r="LC28" s="110" t="e">
        <f>IF(JX28="","Нет показаний",IF(JX28&lt;=0,"Ошибка ПУ",(HN28-JX28*(($I28-метеостанция!P$14)/($I28-IS28)))))</f>
        <v>#N/A</v>
      </c>
      <c r="LD28" s="110" t="e">
        <f>IF(JY28="","Нет показаний",IF(JY28&lt;=0,"Ошибка ПУ",(HO28-JY28*(($I28-метеостанция!Q$14)/($I28-IT28)))))</f>
        <v>#N/A</v>
      </c>
      <c r="LE28" s="110" t="e">
        <f>IF(JZ28="","Нет показаний",IF(JZ28&lt;=0,"Ошибка ПУ",(HP28-JZ28*(($I28-метеостанция!R$14)/($I28-IU28)))))</f>
        <v>#N/A</v>
      </c>
      <c r="LF28" s="110" t="e">
        <f>IF(KA28="","Нет показаний",IF(KA28&lt;=0,"Ошибка ПУ",(HQ28-KA28*(($I28-метеостанция!S$14)/($I28-IV28)))))</f>
        <v>#N/A</v>
      </c>
      <c r="LG28" s="110" t="e">
        <f>IF(KB28="","Нет показаний",IF(KB28&lt;=0,"Ошибка ПУ",(HR28-KB28*(($I28-метеостанция!T$14)/($I28-IW28)))))</f>
        <v>#N/A</v>
      </c>
      <c r="LH28" s="110" t="e">
        <f>IF(KC28="","Нет показаний",IF(KC28&lt;=0,"Ошибка ПУ",(HS28-KC28*(($I28-метеостанция!U$14)/($I28-IX28)))))</f>
        <v>#N/A</v>
      </c>
      <c r="LI28" s="110" t="e">
        <f>IF(KD28="","Нет показаний",IF(KD28&lt;=0,"Ошибка ПУ",(HT28-KD28*(($I28-метеостанция!V$14)/($I28-IY28)))))</f>
        <v>#N/A</v>
      </c>
      <c r="LJ28" s="110" t="e">
        <f>IF(KE28="","Нет показаний",IF(KE28&lt;=0,"Ошибка ПУ",(HU28-KE28*(($I28-метеостанция!W$14)/($I28-IZ28)))))</f>
        <v>#N/A</v>
      </c>
      <c r="LK28" s="110" t="e">
        <f>IF(KF28="","Нет показаний",IF(KF28&lt;=0,"Ошибка ПУ",(HV28-KF28*(($I28-метеостанция!X$14)/($I28-JA28)))))</f>
        <v>#N/A</v>
      </c>
      <c r="LL28" s="110" t="e">
        <f>IF(KG28="","Нет показаний",IF(KG28&lt;=0,"Ошибка ПУ",(HW28-KG28*(($I28-метеостанция!Y$14)/($I28-JB28)))))</f>
        <v>#N/A</v>
      </c>
      <c r="LM28" s="110" t="e">
        <f>IF(KH28="","Нет показаний",IF(KH28&lt;=0,"Ошибка ПУ",(HX28-KH28*(($I28-метеостанция!Z$14)/($I28-JC28)))))</f>
        <v>#N/A</v>
      </c>
      <c r="LN28" s="110" t="e">
        <f>IF(KI28="","Нет показаний",IF(KI28&lt;=0,"Ошибка ПУ",(HY28-KI28*(($I28-метеостанция!AA$14)/($I28-JD28)))))</f>
        <v>#N/A</v>
      </c>
      <c r="LO28" s="110" t="e">
        <f>IF(KJ28="","Нет показаний",IF(KJ28&lt;=0,"Ошибка ПУ",(HZ28-KJ28*(($I28-метеостанция!AB$14)/($I28-JE28)))))</f>
        <v>#N/A</v>
      </c>
      <c r="LP28" s="110" t="e">
        <f>IF(KK28="","Нет показаний",IF(KK28&lt;=0,"Ошибка ПУ",(IA28-KK28*(($I28-метеостанция!AC$14)/($I28-JF28)))))</f>
        <v>#N/A</v>
      </c>
      <c r="LQ28" s="110" t="e">
        <f>IF(KL28="","Нет показаний",IF(KL28&lt;=0,"Ошибка ПУ",(IB28-KL28*(($I28-метеостанция!AD$14)/($I28-JG28)))))</f>
        <v>#N/A</v>
      </c>
      <c r="LR28" s="110" t="e">
        <f>IF(KM28="","Нет показаний",IF(KM28&lt;=0,"Ошибка ПУ",(IC28-KM28*(($I28-метеостанция!AE$14)/($I28-JH28)))))</f>
        <v>#N/A</v>
      </c>
      <c r="LS28" s="110" t="e">
        <f>IF(KN28="","Нет показаний",IF(KN28&lt;=0,"Ошибка ПУ",(ID28-KN28*(($I28-метеостанция!AF$14)/($I28-JI28)))))</f>
        <v>#N/A</v>
      </c>
      <c r="LT28" s="54" t="e">
        <f t="shared" si="711"/>
        <v>#N/A</v>
      </c>
      <c r="LU28" s="54" t="e">
        <f t="shared" si="712"/>
        <v>#N/A</v>
      </c>
      <c r="LV28" s="54" t="e">
        <f t="shared" si="713"/>
        <v>#N/A</v>
      </c>
      <c r="LW28" s="54" t="e">
        <f t="shared" si="714"/>
        <v>#N/A</v>
      </c>
      <c r="LX28" s="54" t="e">
        <f t="shared" si="715"/>
        <v>#N/A</v>
      </c>
      <c r="LY28" s="54" t="e">
        <f t="shared" si="716"/>
        <v>#N/A</v>
      </c>
      <c r="LZ28" s="54" t="e">
        <f t="shared" si="717"/>
        <v>#N/A</v>
      </c>
      <c r="MA28" s="54" t="e">
        <f t="shared" si="718"/>
        <v>#N/A</v>
      </c>
      <c r="MB28" s="54" t="e">
        <f t="shared" si="719"/>
        <v>#N/A</v>
      </c>
      <c r="MC28" s="54" t="e">
        <f t="shared" si="720"/>
        <v>#N/A</v>
      </c>
      <c r="MD28" s="54" t="e">
        <f t="shared" si="721"/>
        <v>#N/A</v>
      </c>
      <c r="ME28" s="54" t="e">
        <f t="shared" si="722"/>
        <v>#N/A</v>
      </c>
      <c r="MF28" s="54" t="e">
        <f t="shared" si="723"/>
        <v>#N/A</v>
      </c>
      <c r="MG28" s="54" t="e">
        <f t="shared" si="724"/>
        <v>#N/A</v>
      </c>
      <c r="MH28" s="54" t="e">
        <f t="shared" si="725"/>
        <v>#N/A</v>
      </c>
      <c r="MI28" s="54" t="e">
        <f t="shared" si="726"/>
        <v>#N/A</v>
      </c>
      <c r="MJ28" s="54" t="e">
        <f t="shared" si="727"/>
        <v>#N/A</v>
      </c>
      <c r="MK28" s="54" t="e">
        <f t="shared" si="728"/>
        <v>#N/A</v>
      </c>
      <c r="ML28" s="54" t="e">
        <f t="shared" si="729"/>
        <v>#N/A</v>
      </c>
      <c r="MM28" s="54" t="e">
        <f t="shared" si="730"/>
        <v>#N/A</v>
      </c>
      <c r="MN28" s="54" t="e">
        <f t="shared" si="731"/>
        <v>#N/A</v>
      </c>
      <c r="MO28" s="54" t="e">
        <f t="shared" si="732"/>
        <v>#N/A</v>
      </c>
      <c r="MP28" s="54" t="e">
        <f t="shared" si="733"/>
        <v>#N/A</v>
      </c>
      <c r="MQ28" s="54" t="e">
        <f t="shared" si="734"/>
        <v>#N/A</v>
      </c>
      <c r="MR28" s="54" t="e">
        <f t="shared" si="735"/>
        <v>#N/A</v>
      </c>
      <c r="MS28" s="54" t="e">
        <f t="shared" si="736"/>
        <v>#N/A</v>
      </c>
      <c r="MT28" s="54" t="e">
        <f t="shared" si="737"/>
        <v>#N/A</v>
      </c>
      <c r="MU28" s="54" t="e">
        <f t="shared" si="738"/>
        <v>#N/A</v>
      </c>
      <c r="MV28" s="54" t="e">
        <f t="shared" si="739"/>
        <v>#N/A</v>
      </c>
      <c r="MW28" s="54" t="e">
        <f t="shared" si="740"/>
        <v>#N/A</v>
      </c>
      <c r="MX28" s="54" t="e">
        <f t="shared" si="741"/>
        <v>#N/A</v>
      </c>
      <c r="MY28" s="53" t="e">
        <f t="shared" si="742"/>
        <v>#N/A</v>
      </c>
      <c r="MZ28" s="53" t="e">
        <f t="shared" si="743"/>
        <v>#N/A</v>
      </c>
      <c r="NA28" s="53" t="e">
        <f t="shared" si="744"/>
        <v>#N/A</v>
      </c>
      <c r="NB28" s="53" t="e">
        <f t="shared" si="745"/>
        <v>#N/A</v>
      </c>
      <c r="NC28" s="53" t="e">
        <f t="shared" si="746"/>
        <v>#N/A</v>
      </c>
      <c r="ND28" s="53" t="e">
        <f t="shared" si="747"/>
        <v>#N/A</v>
      </c>
      <c r="NE28" s="53" t="e">
        <f t="shared" si="748"/>
        <v>#N/A</v>
      </c>
      <c r="NF28" s="53" t="e">
        <f t="shared" si="749"/>
        <v>#N/A</v>
      </c>
      <c r="NG28" s="53" t="e">
        <f t="shared" si="750"/>
        <v>#N/A</v>
      </c>
      <c r="NH28" s="53" t="e">
        <f t="shared" si="751"/>
        <v>#N/A</v>
      </c>
      <c r="NI28" s="53" t="e">
        <f t="shared" si="752"/>
        <v>#N/A</v>
      </c>
      <c r="NJ28" s="53" t="e">
        <f t="shared" si="753"/>
        <v>#N/A</v>
      </c>
      <c r="NK28" s="53" t="e">
        <f t="shared" si="754"/>
        <v>#N/A</v>
      </c>
      <c r="NL28" s="53" t="e">
        <f t="shared" si="755"/>
        <v>#N/A</v>
      </c>
      <c r="NM28" s="53" t="e">
        <f t="shared" si="756"/>
        <v>#N/A</v>
      </c>
      <c r="NN28" s="53" t="e">
        <f t="shared" si="757"/>
        <v>#N/A</v>
      </c>
      <c r="NO28" s="53" t="e">
        <f t="shared" si="758"/>
        <v>#N/A</v>
      </c>
      <c r="NP28" s="53" t="e">
        <f t="shared" si="759"/>
        <v>#N/A</v>
      </c>
      <c r="NQ28" s="53" t="e">
        <f t="shared" si="760"/>
        <v>#N/A</v>
      </c>
      <c r="NR28" s="53" t="e">
        <f t="shared" si="761"/>
        <v>#N/A</v>
      </c>
      <c r="NS28" s="53" t="e">
        <f t="shared" si="762"/>
        <v>#N/A</v>
      </c>
      <c r="NT28" s="53" t="e">
        <f t="shared" si="763"/>
        <v>#N/A</v>
      </c>
      <c r="NU28" s="53" t="e">
        <f t="shared" si="764"/>
        <v>#N/A</v>
      </c>
      <c r="NV28" s="53" t="e">
        <f t="shared" si="765"/>
        <v>#N/A</v>
      </c>
      <c r="NW28" s="53" t="e">
        <f t="shared" si="766"/>
        <v>#N/A</v>
      </c>
      <c r="NX28" s="53" t="e">
        <f t="shared" si="767"/>
        <v>#N/A</v>
      </c>
      <c r="NY28" s="53" t="e">
        <f t="shared" si="768"/>
        <v>#N/A</v>
      </c>
      <c r="NZ28" s="53" t="e">
        <f t="shared" si="769"/>
        <v>#N/A</v>
      </c>
      <c r="OA28" s="53" t="e">
        <f t="shared" si="770"/>
        <v>#N/A</v>
      </c>
      <c r="OB28" s="53" t="e">
        <f t="shared" si="771"/>
        <v>#N/A</v>
      </c>
      <c r="OC28" s="53" t="e">
        <f t="shared" si="772"/>
        <v>#N/A</v>
      </c>
      <c r="OD28" s="53" t="e">
        <f t="shared" si="773"/>
        <v>#N/A</v>
      </c>
      <c r="OE28" s="53" t="e">
        <f t="shared" si="774"/>
        <v>#N/A</v>
      </c>
      <c r="OF28" s="53" t="e">
        <f t="shared" si="775"/>
        <v>#N/A</v>
      </c>
      <c r="OG28" s="53" t="e">
        <f t="shared" si="776"/>
        <v>#N/A</v>
      </c>
      <c r="OH28" s="53" t="e">
        <f t="shared" si="777"/>
        <v>#N/A</v>
      </c>
      <c r="OI28" s="53" t="e">
        <f t="shared" si="778"/>
        <v>#N/A</v>
      </c>
      <c r="OJ28" s="53" t="e">
        <f t="shared" si="779"/>
        <v>#N/A</v>
      </c>
      <c r="OK28" s="53" t="e">
        <f t="shared" si="780"/>
        <v>#N/A</v>
      </c>
      <c r="OL28" s="53" t="e">
        <f t="shared" si="781"/>
        <v>#N/A</v>
      </c>
      <c r="OM28" s="53" t="e">
        <f t="shared" si="782"/>
        <v>#N/A</v>
      </c>
      <c r="ON28" s="53" t="e">
        <f t="shared" si="783"/>
        <v>#N/A</v>
      </c>
      <c r="OO28" s="53" t="e">
        <f t="shared" si="784"/>
        <v>#N/A</v>
      </c>
      <c r="OP28" s="53" t="e">
        <f t="shared" si="785"/>
        <v>#N/A</v>
      </c>
      <c r="OQ28" s="53" t="e">
        <f t="shared" si="786"/>
        <v>#N/A</v>
      </c>
      <c r="OR28" s="53" t="e">
        <f t="shared" si="787"/>
        <v>#N/A</v>
      </c>
      <c r="OS28" s="53" t="e">
        <f t="shared" si="788"/>
        <v>#N/A</v>
      </c>
      <c r="OT28" s="53" t="e">
        <f t="shared" si="789"/>
        <v>#N/A</v>
      </c>
      <c r="OU28" s="53" t="e">
        <f t="shared" si="790"/>
        <v>#N/A</v>
      </c>
      <c r="OV28" s="53" t="e">
        <f t="shared" si="791"/>
        <v>#N/A</v>
      </c>
      <c r="OW28" s="53" t="e">
        <f t="shared" si="792"/>
        <v>#N/A</v>
      </c>
      <c r="OX28" s="53" t="e">
        <f t="shared" si="793"/>
        <v>#N/A</v>
      </c>
      <c r="OY28" s="53" t="e">
        <f t="shared" si="794"/>
        <v>#N/A</v>
      </c>
      <c r="OZ28" s="53" t="e">
        <f t="shared" si="795"/>
        <v>#N/A</v>
      </c>
      <c r="PA28" s="53" t="e">
        <f t="shared" si="796"/>
        <v>#N/A</v>
      </c>
      <c r="PB28" s="53" t="e">
        <f t="shared" si="797"/>
        <v>#N/A</v>
      </c>
      <c r="PC28" s="53" t="e">
        <f t="shared" si="798"/>
        <v>#N/A</v>
      </c>
      <c r="PD28" s="53" t="e">
        <f t="shared" si="799"/>
        <v>#N/A</v>
      </c>
      <c r="PE28" s="53" t="e">
        <f t="shared" si="800"/>
        <v>#N/A</v>
      </c>
      <c r="PF28" s="53" t="e">
        <f t="shared" si="801"/>
        <v>#N/A</v>
      </c>
      <c r="PG28" s="53" t="e">
        <f t="shared" si="802"/>
        <v>#N/A</v>
      </c>
      <c r="PH28" s="53" t="e">
        <f t="shared" si="803"/>
        <v>#N/A</v>
      </c>
      <c r="PI28" s="111" t="e">
        <f t="shared" si="1133"/>
        <v>#N/A</v>
      </c>
      <c r="PJ28" s="111" t="e">
        <f t="shared" si="1134"/>
        <v>#N/A</v>
      </c>
      <c r="PK28" s="111" t="e">
        <f t="shared" si="1135"/>
        <v>#N/A</v>
      </c>
      <c r="PL28" s="111" t="e">
        <f t="shared" si="1136"/>
        <v>#N/A</v>
      </c>
      <c r="PM28" s="111" t="e">
        <f t="shared" si="1137"/>
        <v>#N/A</v>
      </c>
      <c r="PN28" s="111" t="e">
        <f t="shared" si="1138"/>
        <v>#N/A</v>
      </c>
      <c r="PO28" s="111" t="e">
        <f t="shared" si="1139"/>
        <v>#N/A</v>
      </c>
      <c r="PP28" s="111" t="e">
        <f t="shared" si="1140"/>
        <v>#N/A</v>
      </c>
      <c r="PQ28" s="111" t="e">
        <f t="shared" si="1141"/>
        <v>#N/A</v>
      </c>
      <c r="PR28" s="111" t="e">
        <f t="shared" si="1142"/>
        <v>#N/A</v>
      </c>
      <c r="PS28" s="111" t="e">
        <f t="shared" si="1143"/>
        <v>#N/A</v>
      </c>
      <c r="PT28" s="111" t="e">
        <f t="shared" si="1144"/>
        <v>#N/A</v>
      </c>
      <c r="PU28" s="111" t="e">
        <f t="shared" si="1145"/>
        <v>#N/A</v>
      </c>
      <c r="PV28" s="111" t="e">
        <f t="shared" si="1146"/>
        <v>#N/A</v>
      </c>
      <c r="PW28" s="111" t="e">
        <f t="shared" si="1147"/>
        <v>#N/A</v>
      </c>
      <c r="PX28" s="111" t="e">
        <f t="shared" si="1148"/>
        <v>#N/A</v>
      </c>
      <c r="PY28" s="111" t="e">
        <f t="shared" si="1149"/>
        <v>#N/A</v>
      </c>
      <c r="PZ28" s="111" t="e">
        <f t="shared" si="1150"/>
        <v>#N/A</v>
      </c>
      <c r="QA28" s="111" t="e">
        <f t="shared" si="1151"/>
        <v>#N/A</v>
      </c>
      <c r="QB28" s="111" t="e">
        <f t="shared" si="1152"/>
        <v>#N/A</v>
      </c>
      <c r="QC28" s="111" t="e">
        <f t="shared" si="1153"/>
        <v>#N/A</v>
      </c>
      <c r="QD28" s="111" t="e">
        <f t="shared" si="1154"/>
        <v>#N/A</v>
      </c>
      <c r="QE28" s="111" t="e">
        <f t="shared" si="1155"/>
        <v>#N/A</v>
      </c>
      <c r="QF28" s="111" t="e">
        <f t="shared" si="1156"/>
        <v>#N/A</v>
      </c>
      <c r="QG28" s="111" t="e">
        <f t="shared" si="1157"/>
        <v>#N/A</v>
      </c>
      <c r="QH28" s="111" t="e">
        <f t="shared" si="1158"/>
        <v>#N/A</v>
      </c>
      <c r="QI28" s="111" t="e">
        <f t="shared" si="1159"/>
        <v>#N/A</v>
      </c>
      <c r="QJ28" s="111" t="e">
        <f t="shared" si="1160"/>
        <v>#N/A</v>
      </c>
      <c r="QK28" s="111" t="e">
        <f t="shared" si="1161"/>
        <v>#N/A</v>
      </c>
      <c r="QL28" s="111" t="e">
        <f t="shared" si="1162"/>
        <v>#N/A</v>
      </c>
      <c r="QM28" s="111" t="e">
        <f t="shared" si="1163"/>
        <v>#N/A</v>
      </c>
      <c r="QN28" s="54" t="e">
        <f t="shared" si="808"/>
        <v>#N/A</v>
      </c>
      <c r="QO28" s="53" t="e">
        <f t="shared" si="809"/>
        <v>#N/A</v>
      </c>
      <c r="QP28" s="53" t="e">
        <f t="shared" si="810"/>
        <v>#N/A</v>
      </c>
      <c r="QQ28" s="53" t="e">
        <f t="shared" si="811"/>
        <v>#N/A</v>
      </c>
      <c r="QR28" s="53" t="e">
        <f t="shared" si="812"/>
        <v>#N/A</v>
      </c>
      <c r="QS28" s="53" t="e">
        <f t="shared" si="813"/>
        <v>#N/A</v>
      </c>
      <c r="QT28" s="53" t="e">
        <f t="shared" si="814"/>
        <v>#N/A</v>
      </c>
      <c r="QU28" s="53" t="e">
        <f t="shared" si="815"/>
        <v>#N/A</v>
      </c>
      <c r="QV28" s="53" t="e">
        <f t="shared" si="816"/>
        <v>#N/A</v>
      </c>
      <c r="QW28" s="53" t="e">
        <f t="shared" si="817"/>
        <v>#N/A</v>
      </c>
      <c r="QX28" s="53" t="e">
        <f t="shared" si="818"/>
        <v>#N/A</v>
      </c>
      <c r="QY28" s="53" t="e">
        <f t="shared" si="819"/>
        <v>#N/A</v>
      </c>
      <c r="QZ28" s="53" t="e">
        <f t="shared" si="820"/>
        <v>#N/A</v>
      </c>
      <c r="RA28" s="53" t="e">
        <f t="shared" si="821"/>
        <v>#N/A</v>
      </c>
      <c r="RB28" s="53" t="e">
        <f t="shared" si="822"/>
        <v>#N/A</v>
      </c>
      <c r="RC28" s="53" t="e">
        <f t="shared" si="823"/>
        <v>#N/A</v>
      </c>
      <c r="RD28" s="53" t="e">
        <f t="shared" si="824"/>
        <v>#N/A</v>
      </c>
      <c r="RE28" s="53" t="e">
        <f t="shared" si="825"/>
        <v>#N/A</v>
      </c>
      <c r="RF28" s="53" t="e">
        <f t="shared" si="826"/>
        <v>#N/A</v>
      </c>
      <c r="RG28" s="53" t="e">
        <f t="shared" si="827"/>
        <v>#N/A</v>
      </c>
      <c r="RH28" s="53" t="e">
        <f t="shared" si="828"/>
        <v>#N/A</v>
      </c>
      <c r="RI28" s="53" t="e">
        <f t="shared" si="829"/>
        <v>#N/A</v>
      </c>
      <c r="RJ28" s="53" t="e">
        <f t="shared" si="830"/>
        <v>#N/A</v>
      </c>
      <c r="RK28" s="53" t="e">
        <f t="shared" si="831"/>
        <v>#N/A</v>
      </c>
      <c r="RL28" s="53" t="e">
        <f t="shared" si="832"/>
        <v>#N/A</v>
      </c>
      <c r="RM28" s="53" t="e">
        <f t="shared" si="833"/>
        <v>#N/A</v>
      </c>
      <c r="RN28" s="53" t="e">
        <f t="shared" si="834"/>
        <v>#N/A</v>
      </c>
      <c r="RO28" s="53" t="e">
        <f t="shared" si="835"/>
        <v>#N/A</v>
      </c>
      <c r="RP28" s="53" t="e">
        <f t="shared" si="836"/>
        <v>#N/A</v>
      </c>
      <c r="RQ28" s="53" t="e">
        <f t="shared" si="837"/>
        <v>#N/A</v>
      </c>
      <c r="RR28" s="53" t="e">
        <f t="shared" si="838"/>
        <v>#N/A</v>
      </c>
      <c r="RS28" s="111" t="e">
        <f t="shared" si="839"/>
        <v>#N/A</v>
      </c>
      <c r="RT28" s="111" t="e">
        <f t="shared" si="840"/>
        <v>#N/A</v>
      </c>
      <c r="RU28" s="111" t="e">
        <f t="shared" si="841"/>
        <v>#N/A</v>
      </c>
      <c r="RV28" s="111" t="e">
        <f t="shared" si="842"/>
        <v>#N/A</v>
      </c>
      <c r="RW28" s="111" t="e">
        <f t="shared" si="843"/>
        <v>#N/A</v>
      </c>
      <c r="RX28" s="111" t="e">
        <f t="shared" si="844"/>
        <v>#N/A</v>
      </c>
      <c r="RY28" s="111" t="e">
        <f t="shared" si="845"/>
        <v>#N/A</v>
      </c>
      <c r="RZ28" s="111" t="e">
        <f t="shared" si="846"/>
        <v>#N/A</v>
      </c>
      <c r="SA28" s="111" t="e">
        <f t="shared" si="847"/>
        <v>#N/A</v>
      </c>
      <c r="SB28" s="111" t="e">
        <f t="shared" si="848"/>
        <v>#N/A</v>
      </c>
      <c r="SC28" s="111" t="e">
        <f t="shared" si="849"/>
        <v>#N/A</v>
      </c>
      <c r="SD28" s="111" t="e">
        <f t="shared" si="850"/>
        <v>#N/A</v>
      </c>
      <c r="SE28" s="111" t="e">
        <f t="shared" si="851"/>
        <v>#N/A</v>
      </c>
      <c r="SF28" s="111" t="e">
        <f t="shared" si="852"/>
        <v>#N/A</v>
      </c>
      <c r="SG28" s="111" t="e">
        <f t="shared" si="853"/>
        <v>#N/A</v>
      </c>
      <c r="SH28" s="111" t="e">
        <f t="shared" si="854"/>
        <v>#N/A</v>
      </c>
      <c r="SI28" s="111" t="e">
        <f t="shared" si="855"/>
        <v>#N/A</v>
      </c>
      <c r="SJ28" s="111" t="e">
        <f t="shared" si="856"/>
        <v>#N/A</v>
      </c>
      <c r="SK28" s="111" t="e">
        <f t="shared" si="857"/>
        <v>#N/A</v>
      </c>
      <c r="SL28" s="111" t="e">
        <f t="shared" si="858"/>
        <v>#N/A</v>
      </c>
      <c r="SM28" s="111" t="e">
        <f t="shared" si="859"/>
        <v>#N/A</v>
      </c>
      <c r="SN28" s="111" t="e">
        <f t="shared" si="860"/>
        <v>#N/A</v>
      </c>
      <c r="SO28" s="111" t="e">
        <f t="shared" si="861"/>
        <v>#N/A</v>
      </c>
      <c r="SP28" s="111" t="e">
        <f t="shared" si="862"/>
        <v>#N/A</v>
      </c>
      <c r="SQ28" s="111" t="e">
        <f t="shared" si="863"/>
        <v>#N/A</v>
      </c>
      <c r="SR28" s="111" t="e">
        <f t="shared" si="864"/>
        <v>#N/A</v>
      </c>
      <c r="SS28" s="111" t="e">
        <f t="shared" si="865"/>
        <v>#N/A</v>
      </c>
      <c r="ST28" s="111" t="e">
        <f t="shared" si="866"/>
        <v>#N/A</v>
      </c>
      <c r="SU28" s="111" t="e">
        <f t="shared" si="867"/>
        <v>#N/A</v>
      </c>
      <c r="SV28" s="111" t="e">
        <f t="shared" si="868"/>
        <v>#N/A</v>
      </c>
      <c r="SW28" s="111" t="e">
        <f t="shared" si="869"/>
        <v>#N/A</v>
      </c>
      <c r="SX28" s="111" t="e">
        <f t="shared" si="870"/>
        <v>#N/A</v>
      </c>
      <c r="SY28" s="111" t="e">
        <f t="shared" si="871"/>
        <v>#N/A</v>
      </c>
      <c r="SZ28" s="111" t="e">
        <f t="shared" si="872"/>
        <v>#N/A</v>
      </c>
      <c r="TA28" s="111" t="e">
        <f t="shared" si="873"/>
        <v>#N/A</v>
      </c>
      <c r="TB28" s="111" t="e">
        <f t="shared" si="874"/>
        <v>#N/A</v>
      </c>
      <c r="TC28" s="111" t="e">
        <f t="shared" si="875"/>
        <v>#N/A</v>
      </c>
      <c r="TD28" s="111" t="e">
        <f t="shared" si="876"/>
        <v>#N/A</v>
      </c>
      <c r="TE28" s="111" t="e">
        <f t="shared" si="877"/>
        <v>#N/A</v>
      </c>
      <c r="TF28" s="111" t="e">
        <f t="shared" si="878"/>
        <v>#N/A</v>
      </c>
      <c r="TG28" s="111" t="e">
        <f t="shared" si="879"/>
        <v>#N/A</v>
      </c>
      <c r="TH28" s="111" t="e">
        <f t="shared" si="880"/>
        <v>#N/A</v>
      </c>
      <c r="TI28" s="111" t="e">
        <f t="shared" si="881"/>
        <v>#N/A</v>
      </c>
      <c r="TJ28" s="111" t="e">
        <f t="shared" si="882"/>
        <v>#N/A</v>
      </c>
      <c r="TK28" s="111" t="e">
        <f t="shared" si="883"/>
        <v>#N/A</v>
      </c>
      <c r="TL28" s="111" t="e">
        <f t="shared" si="884"/>
        <v>#N/A</v>
      </c>
      <c r="TM28" s="111" t="e">
        <f t="shared" si="885"/>
        <v>#N/A</v>
      </c>
      <c r="TN28" s="111" t="e">
        <f t="shared" si="886"/>
        <v>#N/A</v>
      </c>
      <c r="TO28" s="111" t="e">
        <f t="shared" si="887"/>
        <v>#N/A</v>
      </c>
      <c r="TP28" s="111" t="e">
        <f t="shared" si="888"/>
        <v>#N/A</v>
      </c>
      <c r="TQ28" s="111" t="e">
        <f t="shared" si="889"/>
        <v>#N/A</v>
      </c>
      <c r="TR28" s="111" t="e">
        <f t="shared" si="890"/>
        <v>#N/A</v>
      </c>
      <c r="TS28" s="111" t="e">
        <f t="shared" si="891"/>
        <v>#N/A</v>
      </c>
      <c r="TT28" s="111" t="e">
        <f t="shared" si="892"/>
        <v>#N/A</v>
      </c>
      <c r="TU28" s="111" t="e">
        <f t="shared" si="893"/>
        <v>#N/A</v>
      </c>
      <c r="TV28" s="111" t="e">
        <f t="shared" si="894"/>
        <v>#N/A</v>
      </c>
      <c r="TW28" s="111" t="e">
        <f t="shared" si="895"/>
        <v>#N/A</v>
      </c>
      <c r="TX28" s="111" t="e">
        <f t="shared" si="896"/>
        <v>#N/A</v>
      </c>
      <c r="TY28" s="111" t="e">
        <f t="shared" si="897"/>
        <v>#N/A</v>
      </c>
      <c r="TZ28" s="111" t="e">
        <f t="shared" si="898"/>
        <v>#N/A</v>
      </c>
      <c r="UA28" s="111" t="e">
        <f t="shared" si="899"/>
        <v>#N/A</v>
      </c>
      <c r="UB28" s="111" t="e">
        <f t="shared" si="900"/>
        <v>#N/A</v>
      </c>
      <c r="UC28" s="112">
        <f t="shared" si="901"/>
        <v>139.91213303317537</v>
      </c>
      <c r="UD28" s="112">
        <f t="shared" si="902"/>
        <v>285.52628122037913</v>
      </c>
      <c r="UE28" s="112">
        <f t="shared" si="903"/>
        <v>396.33260555687201</v>
      </c>
      <c r="UF28" s="112">
        <f t="shared" si="904"/>
        <v>513.8622014928909</v>
      </c>
      <c r="UG28" s="112">
        <f t="shared" si="905"/>
        <v>639.56184899289087</v>
      </c>
      <c r="UH28" s="112">
        <f t="shared" si="906"/>
        <v>768.92099875592407</v>
      </c>
      <c r="UI28" s="112">
        <f t="shared" si="907"/>
        <v>904.66300130331751</v>
      </c>
      <c r="UJ28" s="112">
        <f t="shared" si="908"/>
        <v>1035.2136169194314</v>
      </c>
      <c r="UK28" s="112">
        <f t="shared" si="909"/>
        <v>1166.1897560545024</v>
      </c>
      <c r="UL28" s="112">
        <f t="shared" si="910"/>
        <v>1301.6764444905214</v>
      </c>
      <c r="UM28" s="112">
        <f t="shared" si="911"/>
        <v>1427.7165108056872</v>
      </c>
      <c r="UN28" s="112">
        <f t="shared" si="912"/>
        <v>1541.1610809597155</v>
      </c>
      <c r="UO28" s="112">
        <f t="shared" si="913"/>
        <v>1673.4137906516587</v>
      </c>
      <c r="UP28" s="112">
        <f t="shared" si="914"/>
        <v>1772.6458752725118</v>
      </c>
      <c r="UQ28" s="112">
        <f t="shared" si="915"/>
        <v>1907.6219354857819</v>
      </c>
      <c r="UR28" s="112">
        <f t="shared" si="916"/>
        <v>2047.5340685189576</v>
      </c>
      <c r="US28" s="112">
        <f t="shared" si="917"/>
        <v>2197.9140801184835</v>
      </c>
      <c r="UT28" s="112">
        <f t="shared" si="918"/>
        <v>2344.2090659360192</v>
      </c>
      <c r="UU28" s="112">
        <f t="shared" si="919"/>
        <v>2480.3765920023702</v>
      </c>
      <c r="UV28" s="112">
        <f t="shared" si="920"/>
        <v>2615.5228616232234</v>
      </c>
      <c r="UW28" s="112">
        <f t="shared" si="921"/>
        <v>2760.966800402844</v>
      </c>
      <c r="UX28" s="112">
        <f t="shared" si="922"/>
        <v>2915.2616283767775</v>
      </c>
      <c r="UY28" s="112">
        <f t="shared" si="923"/>
        <v>3077.4711938033179</v>
      </c>
      <c r="UZ28" s="112">
        <f t="shared" si="924"/>
        <v>3251.425208353081</v>
      </c>
      <c r="VA28" s="112">
        <f t="shared" si="925"/>
        <v>3421.9750347511854</v>
      </c>
      <c r="VB28" s="112">
        <f t="shared" si="926"/>
        <v>3598.9928186374414</v>
      </c>
      <c r="VC28" s="112">
        <f t="shared" si="927"/>
        <v>3783.9253399763038</v>
      </c>
      <c r="VD28" s="112">
        <f t="shared" si="928"/>
        <v>3978.7300069549769</v>
      </c>
      <c r="VE28" s="112">
        <f t="shared" si="929"/>
        <v>4156.7690472867307</v>
      </c>
      <c r="VF28" s="112">
        <f t="shared" si="930"/>
        <v>4318.127565675356</v>
      </c>
      <c r="VG28" s="112">
        <f t="shared" si="931"/>
        <v>4318.127565675356</v>
      </c>
      <c r="VH28" s="111" t="e">
        <f t="shared" si="932"/>
        <v>#N/A</v>
      </c>
      <c r="VI28" s="111" t="e">
        <f t="shared" si="933"/>
        <v>#N/A</v>
      </c>
      <c r="VJ28" s="111" t="e">
        <f t="shared" si="934"/>
        <v>#N/A</v>
      </c>
      <c r="VK28" s="111" t="e">
        <f t="shared" si="935"/>
        <v>#N/A</v>
      </c>
      <c r="VL28" s="111" t="e">
        <f t="shared" si="936"/>
        <v>#N/A</v>
      </c>
      <c r="VM28" s="111" t="e">
        <f t="shared" si="937"/>
        <v>#N/A</v>
      </c>
      <c r="VN28" s="111" t="e">
        <f t="shared" si="938"/>
        <v>#N/A</v>
      </c>
      <c r="VO28" s="111" t="e">
        <f t="shared" si="939"/>
        <v>#N/A</v>
      </c>
      <c r="VP28" s="111" t="e">
        <f t="shared" si="940"/>
        <v>#N/A</v>
      </c>
      <c r="VQ28" s="111" t="e">
        <f t="shared" si="941"/>
        <v>#N/A</v>
      </c>
      <c r="VR28" s="111" t="e">
        <f t="shared" si="942"/>
        <v>#N/A</v>
      </c>
      <c r="VS28" s="111" t="e">
        <f t="shared" si="943"/>
        <v>#N/A</v>
      </c>
      <c r="VT28" s="111" t="e">
        <f t="shared" si="944"/>
        <v>#N/A</v>
      </c>
      <c r="VU28" s="111" t="e">
        <f t="shared" si="945"/>
        <v>#N/A</v>
      </c>
      <c r="VV28" s="111" t="e">
        <f t="shared" si="946"/>
        <v>#N/A</v>
      </c>
      <c r="VW28" s="111" t="e">
        <f t="shared" si="947"/>
        <v>#N/A</v>
      </c>
      <c r="VX28" s="111" t="e">
        <f t="shared" si="948"/>
        <v>#N/A</v>
      </c>
      <c r="VY28" s="111" t="e">
        <f t="shared" si="949"/>
        <v>#N/A</v>
      </c>
      <c r="VZ28" s="111" t="e">
        <f t="shared" si="950"/>
        <v>#N/A</v>
      </c>
      <c r="WA28" s="111" t="e">
        <f t="shared" si="951"/>
        <v>#N/A</v>
      </c>
      <c r="WB28" s="111" t="e">
        <f t="shared" si="952"/>
        <v>#N/A</v>
      </c>
      <c r="WC28" s="111" t="e">
        <f t="shared" si="953"/>
        <v>#N/A</v>
      </c>
      <c r="WD28" s="111" t="e">
        <f t="shared" si="954"/>
        <v>#N/A</v>
      </c>
      <c r="WE28" s="111" t="e">
        <f t="shared" si="955"/>
        <v>#N/A</v>
      </c>
      <c r="WF28" s="111" t="e">
        <f t="shared" si="956"/>
        <v>#N/A</v>
      </c>
      <c r="WG28" s="111" t="e">
        <f t="shared" si="957"/>
        <v>#N/A</v>
      </c>
      <c r="WH28" s="111" t="e">
        <f t="shared" si="958"/>
        <v>#N/A</v>
      </c>
      <c r="WI28" s="111" t="e">
        <f t="shared" si="959"/>
        <v>#N/A</v>
      </c>
      <c r="WJ28" s="111" t="e">
        <f t="shared" si="960"/>
        <v>#N/A</v>
      </c>
      <c r="WK28" s="111" t="e">
        <f t="shared" si="961"/>
        <v>#N/A</v>
      </c>
      <c r="WL28" s="111" t="e">
        <f t="shared" si="962"/>
        <v>#N/A</v>
      </c>
      <c r="WM28" s="111" t="e">
        <f t="shared" si="963"/>
        <v>#N/A</v>
      </c>
      <c r="WN28" s="111" t="e">
        <f t="shared" si="964"/>
        <v>#N/A</v>
      </c>
      <c r="WO28" s="111" t="e">
        <f t="shared" si="965"/>
        <v>#N/A</v>
      </c>
      <c r="WP28" s="111" t="e">
        <f t="shared" si="966"/>
        <v>#N/A</v>
      </c>
      <c r="WQ28" s="111" t="e">
        <f t="shared" si="967"/>
        <v>#N/A</v>
      </c>
      <c r="WR28" s="111" t="e">
        <f t="shared" si="968"/>
        <v>#N/A</v>
      </c>
      <c r="WS28" s="111" t="e">
        <f t="shared" si="969"/>
        <v>#N/A</v>
      </c>
      <c r="WT28" s="111" t="e">
        <f t="shared" si="970"/>
        <v>#N/A</v>
      </c>
      <c r="WU28" s="111" t="e">
        <f t="shared" si="971"/>
        <v>#N/A</v>
      </c>
      <c r="WV28" s="111" t="e">
        <f t="shared" si="972"/>
        <v>#N/A</v>
      </c>
      <c r="WW28" s="111" t="e">
        <f t="shared" si="973"/>
        <v>#N/A</v>
      </c>
      <c r="WX28" s="111" t="e">
        <f t="shared" si="974"/>
        <v>#N/A</v>
      </c>
      <c r="WY28" s="111" t="e">
        <f t="shared" si="975"/>
        <v>#N/A</v>
      </c>
      <c r="WZ28" s="111" t="e">
        <f t="shared" si="976"/>
        <v>#N/A</v>
      </c>
      <c r="XA28" s="111" t="e">
        <f t="shared" si="977"/>
        <v>#N/A</v>
      </c>
      <c r="XB28" s="111" t="e">
        <f t="shared" si="978"/>
        <v>#N/A</v>
      </c>
      <c r="XC28" s="111" t="e">
        <f t="shared" si="979"/>
        <v>#N/A</v>
      </c>
      <c r="XD28" s="111" t="e">
        <f t="shared" si="980"/>
        <v>#N/A</v>
      </c>
      <c r="XE28" s="111" t="e">
        <f t="shared" si="981"/>
        <v>#N/A</v>
      </c>
      <c r="XF28" s="111" t="e">
        <f t="shared" si="982"/>
        <v>#N/A</v>
      </c>
      <c r="XG28" s="111" t="e">
        <f t="shared" si="983"/>
        <v>#N/A</v>
      </c>
      <c r="XH28" s="111" t="e">
        <f t="shared" si="984"/>
        <v>#N/A</v>
      </c>
      <c r="XI28" s="111" t="e">
        <f t="shared" si="985"/>
        <v>#N/A</v>
      </c>
      <c r="XJ28" s="111" t="e">
        <f t="shared" si="986"/>
        <v>#N/A</v>
      </c>
      <c r="XK28" s="111" t="e">
        <f t="shared" si="987"/>
        <v>#N/A</v>
      </c>
      <c r="XL28" s="111" t="e">
        <f t="shared" si="988"/>
        <v>#N/A</v>
      </c>
      <c r="XM28" s="111" t="e">
        <f t="shared" si="989"/>
        <v>#N/A</v>
      </c>
      <c r="XN28" s="111" t="e">
        <f t="shared" si="990"/>
        <v>#N/A</v>
      </c>
      <c r="XO28" s="111" t="e">
        <f t="shared" si="991"/>
        <v>#N/A</v>
      </c>
      <c r="XP28" s="111" t="e">
        <f t="shared" si="992"/>
        <v>#N/A</v>
      </c>
      <c r="XQ28" s="111" t="e">
        <f t="shared" si="993"/>
        <v>#N/A</v>
      </c>
      <c r="XR28" s="111" t="e">
        <f t="shared" si="994"/>
        <v>#N/A</v>
      </c>
      <c r="XS28" s="111" t="e">
        <f t="shared" si="995"/>
        <v>#N/A</v>
      </c>
      <c r="XT28" s="111" t="e">
        <f t="shared" si="996"/>
        <v>#N/A</v>
      </c>
      <c r="XU28" s="111" t="e">
        <f t="shared" si="997"/>
        <v>#N/A</v>
      </c>
      <c r="XV28" s="111" t="e">
        <f t="shared" si="998"/>
        <v>#N/A</v>
      </c>
      <c r="XW28" s="111" t="e">
        <f t="shared" si="999"/>
        <v>#N/A</v>
      </c>
      <c r="XX28" s="111" t="e">
        <f t="shared" si="1000"/>
        <v>#N/A</v>
      </c>
      <c r="XY28" s="111" t="e">
        <f t="shared" si="1001"/>
        <v>#N/A</v>
      </c>
      <c r="XZ28" s="111" t="e">
        <f t="shared" si="1002"/>
        <v>#N/A</v>
      </c>
      <c r="YA28" s="111" t="e">
        <f t="shared" si="1003"/>
        <v>#N/A</v>
      </c>
      <c r="YB28" s="111" t="e">
        <f t="shared" si="1004"/>
        <v>#N/A</v>
      </c>
      <c r="YC28" s="111" t="e">
        <f t="shared" si="1005"/>
        <v>#N/A</v>
      </c>
      <c r="YD28" s="111" t="e">
        <f t="shared" si="1006"/>
        <v>#N/A</v>
      </c>
      <c r="YE28" s="111" t="e">
        <f t="shared" si="1007"/>
        <v>#N/A</v>
      </c>
      <c r="YF28" s="111" t="e">
        <f t="shared" si="1008"/>
        <v>#N/A</v>
      </c>
      <c r="YG28" s="111" t="e">
        <f t="shared" si="1009"/>
        <v>#N/A</v>
      </c>
      <c r="YH28" s="111" t="e">
        <f t="shared" si="1010"/>
        <v>#N/A</v>
      </c>
      <c r="YI28" s="111" t="e">
        <f t="shared" si="1011"/>
        <v>#N/A</v>
      </c>
      <c r="YJ28" s="111" t="e">
        <f t="shared" si="1012"/>
        <v>#N/A</v>
      </c>
      <c r="YK28" s="111" t="e">
        <f t="shared" si="1013"/>
        <v>#N/A</v>
      </c>
      <c r="YL28" s="111" t="e">
        <f t="shared" si="1014"/>
        <v>#N/A</v>
      </c>
      <c r="YM28" s="111" t="e">
        <f t="shared" si="1015"/>
        <v>#N/A</v>
      </c>
      <c r="YN28" s="111" t="e">
        <f t="shared" si="1016"/>
        <v>#N/A</v>
      </c>
      <c r="YO28" s="111" t="e">
        <f t="shared" si="1017"/>
        <v>#N/A</v>
      </c>
      <c r="YP28" s="111" t="e">
        <f t="shared" si="1018"/>
        <v>#N/A</v>
      </c>
      <c r="YQ28" s="111" t="e">
        <f t="shared" si="1019"/>
        <v>#N/A</v>
      </c>
      <c r="YR28" s="111" t="e">
        <f t="shared" si="1020"/>
        <v>#N/A</v>
      </c>
      <c r="YS28" s="111" t="e">
        <f t="shared" si="1021"/>
        <v>#N/A</v>
      </c>
      <c r="YT28" s="111" t="e">
        <f t="shared" si="1022"/>
        <v>#N/A</v>
      </c>
      <c r="YU28" s="111" t="e">
        <f t="shared" si="1023"/>
        <v>#N/A</v>
      </c>
      <c r="YV28" s="111" t="e">
        <f t="shared" si="1024"/>
        <v>#N/A</v>
      </c>
      <c r="YW28" s="111" t="e">
        <f t="shared" si="1025"/>
        <v>#N/A</v>
      </c>
      <c r="YX28" s="111" t="e">
        <f t="shared" si="1026"/>
        <v>#N/A</v>
      </c>
      <c r="YY28" s="111" t="e">
        <f t="shared" si="1027"/>
        <v>#N/A</v>
      </c>
      <c r="YZ28" s="111" t="e">
        <f t="shared" si="1028"/>
        <v>#N/A</v>
      </c>
      <c r="ZA28" s="111" t="e">
        <f t="shared" si="1029"/>
        <v>#N/A</v>
      </c>
      <c r="ZB28" s="111" t="e">
        <f t="shared" si="1030"/>
        <v>#N/A</v>
      </c>
      <c r="ZC28" s="111" t="e">
        <f t="shared" si="1031"/>
        <v>#N/A</v>
      </c>
      <c r="ZD28" s="111" t="e">
        <f t="shared" si="1032"/>
        <v>#N/A</v>
      </c>
      <c r="ZE28" s="111" t="e">
        <f t="shared" si="1033"/>
        <v>#N/A</v>
      </c>
      <c r="ZF28" s="111" t="e">
        <f t="shared" si="1034"/>
        <v>#N/A</v>
      </c>
      <c r="ZG28" s="111" t="e">
        <f t="shared" si="1035"/>
        <v>#N/A</v>
      </c>
      <c r="ZH28" s="111" t="e">
        <f t="shared" si="1036"/>
        <v>#N/A</v>
      </c>
      <c r="ZI28" s="111" t="e">
        <f t="shared" si="1037"/>
        <v>#N/A</v>
      </c>
      <c r="ZJ28" s="111" t="e">
        <f t="shared" si="1038"/>
        <v>#N/A</v>
      </c>
      <c r="ZK28" s="111" t="e">
        <f t="shared" si="1039"/>
        <v>#N/A</v>
      </c>
      <c r="ZL28" s="111" t="e">
        <f t="shared" si="1040"/>
        <v>#N/A</v>
      </c>
      <c r="ZM28" s="111" t="e">
        <f t="shared" si="1041"/>
        <v>#N/A</v>
      </c>
      <c r="ZN28" s="111" t="e">
        <f t="shared" si="1042"/>
        <v>#N/A</v>
      </c>
      <c r="ZO28" s="111" t="e">
        <f t="shared" si="1043"/>
        <v>#N/A</v>
      </c>
      <c r="ZP28" s="111" t="e">
        <f t="shared" si="1044"/>
        <v>#N/A</v>
      </c>
      <c r="ZQ28" s="111" t="e">
        <f t="shared" si="1045"/>
        <v>#N/A</v>
      </c>
      <c r="ZR28" s="111" t="e">
        <f t="shared" si="1046"/>
        <v>#N/A</v>
      </c>
      <c r="ZS28" s="111" t="e">
        <f t="shared" si="1047"/>
        <v>#N/A</v>
      </c>
      <c r="ZT28" s="111" t="e">
        <f t="shared" si="1048"/>
        <v>#N/A</v>
      </c>
      <c r="ZU28" s="111" t="e">
        <f t="shared" si="1049"/>
        <v>#N/A</v>
      </c>
      <c r="ZV28" s="111" t="e">
        <f t="shared" si="1050"/>
        <v>#N/A</v>
      </c>
      <c r="ZW28" s="111" t="e">
        <f t="shared" si="1051"/>
        <v>#N/A</v>
      </c>
      <c r="ZX28" s="111" t="e">
        <f t="shared" si="1052"/>
        <v>#N/A</v>
      </c>
      <c r="ZY28" s="111" t="e">
        <f t="shared" si="1053"/>
        <v>#N/A</v>
      </c>
      <c r="ZZ28" s="111" t="e">
        <f t="shared" si="1054"/>
        <v>#N/A</v>
      </c>
      <c r="AAA28" s="111" t="e">
        <f t="shared" si="1055"/>
        <v>#N/A</v>
      </c>
      <c r="AAB28" s="111" t="e">
        <f t="shared" si="1056"/>
        <v>#N/A</v>
      </c>
      <c r="AAC28" s="111" t="e">
        <f t="shared" si="1057"/>
        <v>#N/A</v>
      </c>
      <c r="AAD28" s="111" t="e">
        <f t="shared" si="1058"/>
        <v>#N/A</v>
      </c>
      <c r="AAE28" s="111" t="e">
        <f t="shared" si="1059"/>
        <v>#N/A</v>
      </c>
      <c r="AAF28" s="111" t="e">
        <f t="shared" si="1060"/>
        <v>#N/A</v>
      </c>
      <c r="AAG28" s="111" t="e">
        <f t="shared" si="1061"/>
        <v>#N/A</v>
      </c>
      <c r="AAH28" s="111" t="e">
        <f t="shared" si="1062"/>
        <v>#N/A</v>
      </c>
      <c r="AAI28" s="111" t="e">
        <f t="shared" si="1063"/>
        <v>#N/A</v>
      </c>
      <c r="AAJ28" s="111" t="e">
        <f t="shared" si="1064"/>
        <v>#N/A</v>
      </c>
      <c r="AAK28" s="111" t="e">
        <f t="shared" si="1065"/>
        <v>#N/A</v>
      </c>
      <c r="AAL28" s="111" t="e">
        <f t="shared" si="1066"/>
        <v>#N/A</v>
      </c>
      <c r="AAM28" s="111" t="e">
        <f t="shared" si="1067"/>
        <v>#N/A</v>
      </c>
      <c r="AAN28" s="111" t="e">
        <f t="shared" si="1068"/>
        <v>#N/A</v>
      </c>
      <c r="AAO28" s="111" t="e">
        <f t="shared" si="1069"/>
        <v>#N/A</v>
      </c>
      <c r="AAP28" s="111" t="e">
        <f t="shared" si="1070"/>
        <v>#N/A</v>
      </c>
      <c r="AAQ28" s="111" t="e">
        <f t="shared" si="1071"/>
        <v>#N/A</v>
      </c>
      <c r="AAR28" s="111" t="e">
        <f t="shared" si="1072"/>
        <v>#N/A</v>
      </c>
      <c r="AAS28" s="111" t="e">
        <f t="shared" si="1073"/>
        <v>#N/A</v>
      </c>
      <c r="AAT28" s="111" t="e">
        <f t="shared" si="1074"/>
        <v>#N/A</v>
      </c>
      <c r="AAU28" s="111" t="e">
        <f t="shared" si="1075"/>
        <v>#N/A</v>
      </c>
      <c r="AAV28" s="111" t="e">
        <f t="shared" si="1076"/>
        <v>#N/A</v>
      </c>
      <c r="AAW28" s="111" t="e">
        <f t="shared" si="1077"/>
        <v>#N/A</v>
      </c>
      <c r="AAX28" s="111" t="e">
        <f t="shared" si="1078"/>
        <v>#N/A</v>
      </c>
      <c r="AAY28" s="111" t="e">
        <f t="shared" si="1079"/>
        <v>#N/A</v>
      </c>
      <c r="AAZ28" s="111" t="e">
        <f t="shared" si="1080"/>
        <v>#N/A</v>
      </c>
      <c r="ABA28" s="111" t="e">
        <f t="shared" si="1081"/>
        <v>#N/A</v>
      </c>
      <c r="ABB28" s="111" t="e">
        <f t="shared" si="1082"/>
        <v>#N/A</v>
      </c>
      <c r="ABC28" s="111" t="e">
        <f t="shared" si="1083"/>
        <v>#N/A</v>
      </c>
      <c r="ABD28" s="111" t="e">
        <f t="shared" si="1084"/>
        <v>#N/A</v>
      </c>
      <c r="ABE28" s="111" t="e">
        <f t="shared" si="1085"/>
        <v>#N/A</v>
      </c>
      <c r="ABF28" s="111" t="e">
        <f t="shared" si="1086"/>
        <v>#N/A</v>
      </c>
    </row>
    <row r="29" spans="1:734" ht="60" hidden="1" customHeight="1">
      <c r="A29" s="92">
        <v>26</v>
      </c>
      <c r="B29" s="59" t="s">
        <v>21</v>
      </c>
      <c r="C29" s="100" t="s">
        <v>35</v>
      </c>
      <c r="D29" s="101" t="s">
        <v>114</v>
      </c>
      <c r="E29" s="59">
        <v>3128030332</v>
      </c>
      <c r="F29" s="46" t="s">
        <v>21</v>
      </c>
      <c r="G29" s="47">
        <v>0.9</v>
      </c>
      <c r="H29" s="48">
        <v>1970.6</v>
      </c>
      <c r="I29" s="48">
        <v>21.5</v>
      </c>
      <c r="J29" s="49">
        <v>0.4</v>
      </c>
      <c r="K29" s="50">
        <v>30</v>
      </c>
      <c r="L29" s="49">
        <v>26.47</v>
      </c>
      <c r="M29" s="49">
        <v>59.38</v>
      </c>
      <c r="N29" s="49">
        <v>0</v>
      </c>
      <c r="O29" s="49">
        <f t="shared" si="550"/>
        <v>0.8823333333333333</v>
      </c>
      <c r="P29" s="49">
        <f t="shared" si="551"/>
        <v>1.9793333333333334</v>
      </c>
      <c r="Q29" s="49">
        <f t="shared" si="552"/>
        <v>0</v>
      </c>
      <c r="R29" s="51">
        <v>30</v>
      </c>
      <c r="S29" s="52">
        <f t="shared" si="553"/>
        <v>26.47</v>
      </c>
      <c r="T29" s="52">
        <f t="shared" si="554"/>
        <v>59.38</v>
      </c>
      <c r="U29" s="52">
        <f t="shared" si="555"/>
        <v>0</v>
      </c>
      <c r="V29" s="130">
        <f>$O29*($I29-(метеостанция!B$14))/($I29-$J29)</f>
        <v>0.85933412322274871</v>
      </c>
      <c r="W29" s="130">
        <f>$O29*($I29-(метеостанция!C$14))/($I29-$J29)</f>
        <v>0.89435564770932063</v>
      </c>
      <c r="X29" s="130">
        <f>$O29*($I29-(метеостанция!D$14))/($I29-$J29)</f>
        <v>0.68056753554502358</v>
      </c>
      <c r="Y29" s="130">
        <f>$O29*($I29-(метеостанция!E$14))/($I29-$J29)</f>
        <v>0.72186157187993671</v>
      </c>
      <c r="Z29" s="130">
        <f>$O29*($I29-(метеостанция!F$14))/($I29-$J29)</f>
        <v>0.77204166666666652</v>
      </c>
      <c r="AA29" s="130">
        <f>$O29*($I29-(метеостанция!G$14))/($I29-$J29)</f>
        <v>0.79451816745655601</v>
      </c>
      <c r="AB29" s="130">
        <f>$O29*($I29-(метеостанция!H$14))/($I29-$J29)</f>
        <v>0.83372136650868878</v>
      </c>
      <c r="AC29" s="130">
        <f>$O29*($I29-(метеостанция!I$14))/($I29-$J29)</f>
        <v>0.80183609794628741</v>
      </c>
      <c r="AD29" s="130">
        <f>$O29*($I29-(метеостанция!J$14))/($I29-$J29)</f>
        <v>0.80444964454976298</v>
      </c>
      <c r="AE29" s="130">
        <f>$O29*($I29-(метеостанция!K$14))/($I29-$J29)</f>
        <v>0.83215323854660328</v>
      </c>
      <c r="AF29" s="130">
        <f>$O29*($I29-(метеостанция!L$14))/($I29-$J29)</f>
        <v>0.77413250394944699</v>
      </c>
      <c r="AG29" s="130">
        <f>$O29*($I29-(метеостанция!M$14))/($I29-$J29)</f>
        <v>0.69677152448657176</v>
      </c>
      <c r="AH29" s="130">
        <f>$O29*($I29-(метеостанция!N$14))/($I29-$J29)</f>
        <v>0.81229028436018946</v>
      </c>
      <c r="AI29" s="130">
        <f>$O29*($I29-(метеостанция!O$14))/($I29-$J29)</f>
        <v>0.60947906793048967</v>
      </c>
      <c r="AJ29" s="130">
        <f>$O29*($I29-(метеостанция!P$14))/($I29-$J29)</f>
        <v>0.82901698262243273</v>
      </c>
      <c r="AK29" s="130">
        <f>$O29*($I29-(метеостанция!Q$14))/($I29-$J29)</f>
        <v>0.85933412322274871</v>
      </c>
      <c r="AL29" s="130">
        <f>$O29*($I29-(метеостанция!R$14))/($I29-$J29)</f>
        <v>0.92362736966824632</v>
      </c>
      <c r="AM29" s="130">
        <f>$O29*($I29-(метеостанция!S$14))/($I29-$J29)</f>
        <v>0.89853732227488148</v>
      </c>
      <c r="AN29" s="130">
        <f>$O29*($I29-(метеостанция!T$14))/($I29-$J29)</f>
        <v>0.83633491311216412</v>
      </c>
      <c r="AO29" s="130">
        <f>$O29*($I29-(метеостанция!U$14))/($I29-$J29)</f>
        <v>0.83006240126382302</v>
      </c>
      <c r="AP29" s="130">
        <f>$O29*($I29-(метеостанция!V$14))/($I29-$J29)</f>
        <v>0.89331022906793034</v>
      </c>
      <c r="AQ29" s="130">
        <f>$O29*($I29-(метеостанция!W$14))/($I29-$J29)</f>
        <v>0.94767199842022121</v>
      </c>
      <c r="AR29" s="130">
        <f>$O29*($I29-(метеостанция!X$14))/($I29-$J29)</f>
        <v>0.99628396524486562</v>
      </c>
      <c r="AS29" s="130">
        <f>$O29*($I29-(метеостанция!Y$14))/($I29-$J29)</f>
        <v>1.0684178515007898</v>
      </c>
      <c r="AT29" s="130">
        <f>$O29*($I29-(метеостанция!Z$14))/($I29-$J29)</f>
        <v>1.0475094786729857</v>
      </c>
      <c r="AU29" s="130">
        <f>$O29*($I29-(метеостанция!AA$14))/($I29-$J29)</f>
        <v>1.0872353870458134</v>
      </c>
      <c r="AV29" s="130">
        <f>$O29*($I29-(метеостанция!AB$14))/($I29-$J29)</f>
        <v>1.1358473538704581</v>
      </c>
      <c r="AW29" s="130">
        <f>$O29*($I29-(метеостанция!AC$14))/($I29-$J29)</f>
        <v>1.1964816350710901</v>
      </c>
      <c r="AX29" s="130">
        <f>$O29*($I29-(метеостанция!AD$14))/($I29-$J29)</f>
        <v>1.0935078988941547</v>
      </c>
      <c r="AY29" s="130">
        <f>$O29*($I29-(метеостанция!AE$14))/($I29-$J29)</f>
        <v>0.99105687203791448</v>
      </c>
      <c r="AZ29" s="130"/>
      <c r="BA29" s="130">
        <f t="shared" si="556"/>
        <v>0.85933412322274871</v>
      </c>
      <c r="BB29" s="130">
        <f t="shared" si="1103"/>
        <v>1.7536897709320693</v>
      </c>
      <c r="BC29" s="130">
        <f t="shared" si="1104"/>
        <v>2.4342573064770932</v>
      </c>
      <c r="BD29" s="130">
        <f t="shared" si="1105"/>
        <v>3.15611887835703</v>
      </c>
      <c r="BE29" s="130">
        <f t="shared" si="1106"/>
        <v>3.9281605450236965</v>
      </c>
      <c r="BF29" s="130">
        <f t="shared" si="1107"/>
        <v>4.7226787124802527</v>
      </c>
      <c r="BG29" s="130">
        <f t="shared" si="1108"/>
        <v>5.5564000789889416</v>
      </c>
      <c r="BH29" s="130">
        <f t="shared" si="1109"/>
        <v>6.3582361769352289</v>
      </c>
      <c r="BI29" s="130">
        <f t="shared" si="1110"/>
        <v>7.1626858214849918</v>
      </c>
      <c r="BJ29" s="130">
        <f t="shared" si="1111"/>
        <v>7.9948390600315946</v>
      </c>
      <c r="BK29" s="130">
        <f t="shared" si="1112"/>
        <v>8.7689715639810419</v>
      </c>
      <c r="BL29" s="130">
        <f t="shared" si="1113"/>
        <v>9.4657430884676135</v>
      </c>
      <c r="BM29" s="130">
        <f t="shared" si="1114"/>
        <v>10.278033372827803</v>
      </c>
      <c r="BN29" s="130">
        <f t="shared" si="1115"/>
        <v>10.887512440758293</v>
      </c>
      <c r="BO29" s="130">
        <f t="shared" si="1116"/>
        <v>11.716529423380726</v>
      </c>
      <c r="BP29" s="130">
        <f t="shared" si="1117"/>
        <v>12.575863546603474</v>
      </c>
      <c r="BQ29" s="130">
        <f t="shared" si="1118"/>
        <v>13.49949091627172</v>
      </c>
      <c r="BR29" s="130">
        <f t="shared" si="1119"/>
        <v>14.398028238546601</v>
      </c>
      <c r="BS29" s="130">
        <f t="shared" si="1120"/>
        <v>15.234363151658766</v>
      </c>
      <c r="BT29" s="130">
        <f t="shared" si="1121"/>
        <v>16.064425552922589</v>
      </c>
      <c r="BU29" s="130">
        <f t="shared" si="1122"/>
        <v>16.957735781990518</v>
      </c>
      <c r="BV29" s="130">
        <f t="shared" si="1123"/>
        <v>17.905407780410741</v>
      </c>
      <c r="BW29" s="130">
        <f t="shared" si="1124"/>
        <v>18.901691745655608</v>
      </c>
      <c r="BX29" s="130">
        <f t="shared" si="1125"/>
        <v>19.970109597156398</v>
      </c>
      <c r="BY29" s="130">
        <f t="shared" si="1126"/>
        <v>21.017619075829383</v>
      </c>
      <c r="BZ29" s="130">
        <f t="shared" si="1127"/>
        <v>22.104854462875196</v>
      </c>
      <c r="CA29" s="130">
        <f t="shared" si="1128"/>
        <v>23.240701816745652</v>
      </c>
      <c r="CB29" s="130">
        <f t="shared" si="1129"/>
        <v>24.437183451816743</v>
      </c>
      <c r="CC29" s="130">
        <f t="shared" si="1130"/>
        <v>25.530691350710899</v>
      </c>
      <c r="CD29" s="130">
        <f t="shared" si="1131"/>
        <v>26.521748222748815</v>
      </c>
      <c r="CE29" s="130">
        <f t="shared" si="1132"/>
        <v>26.521748222748815</v>
      </c>
      <c r="CF29" s="130">
        <f t="shared" si="587"/>
        <v>1693.4038232227485</v>
      </c>
      <c r="CG29" s="130">
        <f t="shared" si="588"/>
        <v>1762.4172393759873</v>
      </c>
      <c r="CH29" s="130">
        <f t="shared" si="589"/>
        <v>1341.1263855450234</v>
      </c>
      <c r="CI29" s="130">
        <f t="shared" si="590"/>
        <v>1422.5004135466031</v>
      </c>
      <c r="CJ29" s="130">
        <f t="shared" si="591"/>
        <v>1521.3853083333329</v>
      </c>
      <c r="CK29" s="130">
        <f t="shared" si="592"/>
        <v>1565.6775007898891</v>
      </c>
      <c r="CL29" s="130">
        <f t="shared" si="593"/>
        <v>1642.9313248420219</v>
      </c>
      <c r="CM29" s="130">
        <f t="shared" si="594"/>
        <v>1580.0982146129538</v>
      </c>
      <c r="CN29" s="130">
        <f t="shared" si="595"/>
        <v>1585.2484695497628</v>
      </c>
      <c r="CO29" s="130">
        <f t="shared" si="596"/>
        <v>1639.8411718799364</v>
      </c>
      <c r="CP29" s="130">
        <f t="shared" si="597"/>
        <v>1525.5055122827803</v>
      </c>
      <c r="CQ29" s="130">
        <f t="shared" si="598"/>
        <v>1373.0579661532383</v>
      </c>
      <c r="CR29" s="130">
        <f t="shared" si="599"/>
        <v>1600.6992343601894</v>
      </c>
      <c r="CS29" s="130">
        <f t="shared" si="600"/>
        <v>1201.0394512638229</v>
      </c>
      <c r="CT29" s="130">
        <f t="shared" si="601"/>
        <v>1633.6608659557658</v>
      </c>
      <c r="CU29" s="130">
        <f t="shared" si="602"/>
        <v>1693.4038232227485</v>
      </c>
      <c r="CV29" s="130">
        <f t="shared" si="603"/>
        <v>1820.1000946682461</v>
      </c>
      <c r="CW29" s="130">
        <f t="shared" si="604"/>
        <v>1770.6576472748814</v>
      </c>
      <c r="CX29" s="130">
        <f t="shared" si="605"/>
        <v>1648.0815797788305</v>
      </c>
      <c r="CY29" s="130">
        <f t="shared" si="606"/>
        <v>1635.7209679304897</v>
      </c>
      <c r="CZ29" s="130">
        <f t="shared" si="607"/>
        <v>1760.3571374012633</v>
      </c>
      <c r="DA29" s="130">
        <f t="shared" si="608"/>
        <v>1867.4824400868879</v>
      </c>
      <c r="DB29" s="130">
        <f t="shared" si="609"/>
        <v>1963.2771819115321</v>
      </c>
      <c r="DC29" s="130">
        <f t="shared" si="610"/>
        <v>2105.4242181674563</v>
      </c>
      <c r="DD29" s="130">
        <f t="shared" si="611"/>
        <v>2064.2221786729856</v>
      </c>
      <c r="DE29" s="130">
        <f t="shared" si="612"/>
        <v>2142.5060537124796</v>
      </c>
      <c r="DF29" s="130">
        <f t="shared" si="613"/>
        <v>2238.3007955371245</v>
      </c>
      <c r="DG29" s="130">
        <f t="shared" si="614"/>
        <v>2357.7867100710901</v>
      </c>
      <c r="DH29" s="130">
        <f t="shared" si="615"/>
        <v>2154.8666655608213</v>
      </c>
      <c r="DI29" s="130">
        <f t="shared" si="616"/>
        <v>1952.9766720379141</v>
      </c>
      <c r="DJ29" s="130">
        <f t="shared" si="617"/>
        <v>0</v>
      </c>
      <c r="DK29" s="110">
        <f t="shared" si="618"/>
        <v>1693.4038232227485</v>
      </c>
      <c r="DL29" s="130">
        <f t="shared" si="619"/>
        <v>3455.8210625987358</v>
      </c>
      <c r="DM29" s="130">
        <f t="shared" si="620"/>
        <v>4796.9474481437592</v>
      </c>
      <c r="DN29" s="130">
        <f t="shared" si="621"/>
        <v>6219.4478616903625</v>
      </c>
      <c r="DO29" s="130">
        <f t="shared" si="622"/>
        <v>7740.8331700236959</v>
      </c>
      <c r="DP29" s="130">
        <f t="shared" si="623"/>
        <v>9306.5106708135845</v>
      </c>
      <c r="DQ29" s="130">
        <f t="shared" si="624"/>
        <v>10949.441995655607</v>
      </c>
      <c r="DR29" s="130">
        <f t="shared" si="625"/>
        <v>12529.54021026856</v>
      </c>
      <c r="DS29" s="130">
        <f t="shared" si="626"/>
        <v>14114.788679818323</v>
      </c>
      <c r="DT29" s="130">
        <f t="shared" si="627"/>
        <v>15754.629851698259</v>
      </c>
      <c r="DU29" s="130">
        <f t="shared" si="628"/>
        <v>17280.13536398104</v>
      </c>
      <c r="DV29" s="130">
        <f t="shared" si="629"/>
        <v>18653.19333013428</v>
      </c>
      <c r="DW29" s="130">
        <f t="shared" si="630"/>
        <v>20253.892564494468</v>
      </c>
      <c r="DX29" s="130">
        <f t="shared" si="631"/>
        <v>21454.932015758292</v>
      </c>
      <c r="DY29" s="130">
        <f t="shared" si="632"/>
        <v>23088.592881714056</v>
      </c>
      <c r="DZ29" s="130">
        <f t="shared" si="633"/>
        <v>24781.996704936806</v>
      </c>
      <c r="EA29" s="130">
        <f t="shared" si="634"/>
        <v>26602.096799605053</v>
      </c>
      <c r="EB29" s="130">
        <f t="shared" si="635"/>
        <v>28372.754446879935</v>
      </c>
      <c r="EC29" s="130">
        <f t="shared" si="636"/>
        <v>30020.836026658766</v>
      </c>
      <c r="ED29" s="130">
        <f t="shared" si="637"/>
        <v>31656.556994589257</v>
      </c>
      <c r="EE29" s="130">
        <f t="shared" si="638"/>
        <v>33416.914131990517</v>
      </c>
      <c r="EF29" s="130">
        <f t="shared" si="639"/>
        <v>35284.396572077407</v>
      </c>
      <c r="EG29" s="130">
        <f t="shared" si="640"/>
        <v>37247.673753988936</v>
      </c>
      <c r="EH29" s="130">
        <f t="shared" si="641"/>
        <v>39353.097972156393</v>
      </c>
      <c r="EI29" s="130">
        <f t="shared" si="642"/>
        <v>41417.320150829379</v>
      </c>
      <c r="EJ29" s="130">
        <f t="shared" si="643"/>
        <v>43559.82620454186</v>
      </c>
      <c r="EK29" s="130">
        <f t="shared" si="644"/>
        <v>45798.127000078981</v>
      </c>
      <c r="EL29" s="130">
        <f t="shared" si="645"/>
        <v>48155.913710150067</v>
      </c>
      <c r="EM29" s="130">
        <f t="shared" si="646"/>
        <v>50310.780375710892</v>
      </c>
      <c r="EN29" s="130">
        <f t="shared" si="647"/>
        <v>52263.757047748804</v>
      </c>
      <c r="EO29" s="130">
        <f t="shared" si="648"/>
        <v>52263.757047748804</v>
      </c>
      <c r="EP29" s="130">
        <f t="shared" si="649"/>
        <v>1524.0634409004738</v>
      </c>
      <c r="EQ29" s="130">
        <f t="shared" si="650"/>
        <v>1586.1755154383886</v>
      </c>
      <c r="ER29" s="130">
        <f t="shared" si="651"/>
        <v>1207.013746990521</v>
      </c>
      <c r="ES29" s="130">
        <f t="shared" si="652"/>
        <v>1280.2503721919429</v>
      </c>
      <c r="ET29" s="130">
        <f t="shared" si="653"/>
        <v>1369.2467774999996</v>
      </c>
      <c r="EU29" s="130">
        <f t="shared" si="654"/>
        <v>1409.1097507109002</v>
      </c>
      <c r="EV29" s="130">
        <f t="shared" si="655"/>
        <v>1478.6381923578197</v>
      </c>
      <c r="EW29" s="130">
        <f t="shared" si="656"/>
        <v>1422.0883931516585</v>
      </c>
      <c r="EX29" s="130">
        <f t="shared" si="657"/>
        <v>1426.7236225947865</v>
      </c>
      <c r="EY29" s="130">
        <f t="shared" si="658"/>
        <v>1475.8570546919427</v>
      </c>
      <c r="EZ29" s="130">
        <f t="shared" si="659"/>
        <v>1372.9549610545023</v>
      </c>
      <c r="FA29" s="130">
        <f t="shared" si="660"/>
        <v>1235.7521695379146</v>
      </c>
      <c r="FB29" s="130">
        <f t="shared" si="661"/>
        <v>1440.6293109241706</v>
      </c>
      <c r="FC29" s="130">
        <f t="shared" si="662"/>
        <v>1080.9355061374406</v>
      </c>
      <c r="FD29" s="130">
        <f t="shared" si="663"/>
        <v>1470.2947793601893</v>
      </c>
      <c r="FE29" s="130">
        <f t="shared" si="664"/>
        <v>1524.0634409004738</v>
      </c>
      <c r="FF29" s="130">
        <f t="shared" si="665"/>
        <v>1638.0900852014215</v>
      </c>
      <c r="FG29" s="130">
        <f t="shared" si="666"/>
        <v>1593.5918825473932</v>
      </c>
      <c r="FH29" s="130">
        <f t="shared" si="667"/>
        <v>1483.2734218009475</v>
      </c>
      <c r="FI29" s="130">
        <f t="shared" si="668"/>
        <v>1472.1488711374407</v>
      </c>
      <c r="FJ29" s="130">
        <f t="shared" si="669"/>
        <v>1584.321423661137</v>
      </c>
      <c r="FK29" s="130">
        <f t="shared" si="670"/>
        <v>1680.7341960781991</v>
      </c>
      <c r="FL29" s="130">
        <f t="shared" si="671"/>
        <v>1766.9494637203788</v>
      </c>
      <c r="FM29" s="130">
        <f t="shared" si="672"/>
        <v>1894.8817963507106</v>
      </c>
      <c r="FN29" s="130">
        <f t="shared" si="673"/>
        <v>1857.7999608056871</v>
      </c>
      <c r="FO29" s="130">
        <f t="shared" si="674"/>
        <v>1928.2554483412316</v>
      </c>
      <c r="FP29" s="130">
        <f t="shared" si="675"/>
        <v>2014.470715983412</v>
      </c>
      <c r="FQ29" s="130">
        <f t="shared" si="676"/>
        <v>2122.008039063981</v>
      </c>
      <c r="FR29" s="130">
        <f t="shared" si="677"/>
        <v>1939.3799990047391</v>
      </c>
      <c r="FS29" s="130">
        <f t="shared" si="678"/>
        <v>1757.6790048341227</v>
      </c>
      <c r="FT29" s="130">
        <f t="shared" si="679"/>
        <v>0</v>
      </c>
      <c r="FU29" s="110">
        <f t="shared" si="680"/>
        <v>1524.0634409004738</v>
      </c>
      <c r="FV29" s="130">
        <f t="shared" si="681"/>
        <v>3110.2389563388624</v>
      </c>
      <c r="FW29" s="130">
        <f t="shared" si="682"/>
        <v>4317.2527033293836</v>
      </c>
      <c r="FX29" s="130">
        <f t="shared" si="683"/>
        <v>5597.5030755213265</v>
      </c>
      <c r="FY29" s="130">
        <f t="shared" si="684"/>
        <v>6966.7498530213261</v>
      </c>
      <c r="FZ29" s="130">
        <f t="shared" si="685"/>
        <v>8375.8596037322259</v>
      </c>
      <c r="GA29" s="130">
        <f t="shared" si="686"/>
        <v>9854.4977960900451</v>
      </c>
      <c r="GB29" s="130">
        <f t="shared" si="687"/>
        <v>11276.586189241703</v>
      </c>
      <c r="GC29" s="130">
        <f t="shared" si="688"/>
        <v>12703.309811836491</v>
      </c>
      <c r="GD29" s="130">
        <f t="shared" si="689"/>
        <v>14179.166866528434</v>
      </c>
      <c r="GE29" s="130">
        <f t="shared" si="690"/>
        <v>15552.121827582936</v>
      </c>
      <c r="GF29" s="130">
        <f t="shared" si="691"/>
        <v>16787.873997120849</v>
      </c>
      <c r="GG29" s="130">
        <f t="shared" si="692"/>
        <v>18228.503308045019</v>
      </c>
      <c r="GH29" s="130">
        <f t="shared" si="693"/>
        <v>19309.43881418246</v>
      </c>
      <c r="GI29" s="130">
        <f t="shared" si="694"/>
        <v>20779.733593542649</v>
      </c>
      <c r="GJ29" s="130">
        <f t="shared" si="695"/>
        <v>22303.797034443123</v>
      </c>
      <c r="GK29" s="130">
        <f t="shared" si="696"/>
        <v>23941.887119644543</v>
      </c>
      <c r="GL29" s="130">
        <f t="shared" si="697"/>
        <v>25535.479002191936</v>
      </c>
      <c r="GM29" s="130">
        <f t="shared" si="698"/>
        <v>27018.752423992883</v>
      </c>
      <c r="GN29" s="130">
        <f t="shared" si="699"/>
        <v>28490.901295130323</v>
      </c>
      <c r="GO29" s="130">
        <f t="shared" si="700"/>
        <v>30075.222718791461</v>
      </c>
      <c r="GP29" s="130">
        <f t="shared" si="701"/>
        <v>31755.956914869661</v>
      </c>
      <c r="GQ29" s="130">
        <f t="shared" si="702"/>
        <v>33522.906378590036</v>
      </c>
      <c r="GR29" s="130">
        <f t="shared" si="703"/>
        <v>35417.788174940746</v>
      </c>
      <c r="GS29" s="130">
        <f t="shared" si="704"/>
        <v>37275.588135746431</v>
      </c>
      <c r="GT29" s="130">
        <f t="shared" si="705"/>
        <v>39203.843584087663</v>
      </c>
      <c r="GU29" s="130">
        <f t="shared" si="706"/>
        <v>41218.314300071077</v>
      </c>
      <c r="GV29" s="130">
        <f t="shared" si="707"/>
        <v>43340.322339135055</v>
      </c>
      <c r="GW29" s="130">
        <f t="shared" si="708"/>
        <v>45279.702338139796</v>
      </c>
      <c r="GX29" s="130">
        <f t="shared" si="709"/>
        <v>47037.381342973917</v>
      </c>
      <c r="GY29" s="130">
        <f t="shared" si="710"/>
        <v>47037.381342973917</v>
      </c>
      <c r="GZ29" s="130">
        <f>($T29+$U29)/$R29*($I29-(метеостанция!B$14))/($I29-$J29)</f>
        <v>1.927739336492891</v>
      </c>
      <c r="HA29" s="130">
        <f>($T29+$U29)/$R29*($I29-(метеостанция!C$14))/($I29-$J29)</f>
        <v>2.0063029225908369</v>
      </c>
      <c r="HB29" s="130">
        <f>($T29+$U29)/$R29*($I29-(метеостанция!D$14))/($I29-$J29)</f>
        <v>1.5267132701421799</v>
      </c>
      <c r="HC29" s="130">
        <f>($T29+$U29)/$R29*($I29-(метеостанция!E$14))/($I29-$J29)</f>
        <v>1.6193479462875195</v>
      </c>
      <c r="HD29" s="130">
        <f>($T29+$U29)/$R29*($I29-(метеостанция!F$14))/($I29-$J29)</f>
        <v>1.7319166666666665</v>
      </c>
      <c r="HE29" s="130">
        <f>($T29+$U29)/$R29*($I29-(метеостанция!G$14))/($I29-$J29)</f>
        <v>1.7823380726698264</v>
      </c>
      <c r="HF29" s="130">
        <f>($T29+$U29)/$R29*($I29-(метеостанция!H$14))/($I29-$J29)</f>
        <v>1.8702823854660346</v>
      </c>
      <c r="HG29" s="130">
        <f>($T29+$U29)/$R29*($I29-(метеостанция!I$14))/($I29-$J29)</f>
        <v>1.7987543443917853</v>
      </c>
      <c r="HH29" s="130">
        <f>($T29+$U29)/$R29*($I29-(метеостанция!J$14))/($I29-$J29)</f>
        <v>1.8046172985781992</v>
      </c>
      <c r="HI29" s="130">
        <f>($T29+$U29)/$R29*($I29-(метеостанция!K$14))/($I29-$J29)</f>
        <v>1.8667646129541864</v>
      </c>
      <c r="HJ29" s="130">
        <f>($T29+$U29)/$R29*($I29-(метеостанция!L$14))/($I29-$J29)</f>
        <v>1.7366070300157979</v>
      </c>
      <c r="HK29" s="130">
        <f>($T29+$U29)/$R29*($I29-(метеостанция!M$14))/($I29-$J29)</f>
        <v>1.563063586097946</v>
      </c>
      <c r="HL29" s="130">
        <f>($T29+$U29)/$R29*($I29-(метеостанция!N$14))/($I29-$J29)</f>
        <v>1.8222061611374409</v>
      </c>
      <c r="HM29" s="130">
        <f>($T29+$U29)/$R29*($I29-(метеостанция!O$14))/($I29-$J29)</f>
        <v>1.3672409162717218</v>
      </c>
      <c r="HN29" s="130">
        <f>($T29+$U29)/$R29*($I29-(метеостанция!P$14))/($I29-$J29)</f>
        <v>1.8597290679304894</v>
      </c>
      <c r="HO29" s="130">
        <f>($T29+$U29)/$R29*($I29-(метеостанция!Q$14))/($I29-$J29)</f>
        <v>1.927739336492891</v>
      </c>
      <c r="HP29" s="130">
        <f>($T29+$U29)/$R29*($I29-(метеостанция!R$14))/($I29-$J29)</f>
        <v>2.071968009478673</v>
      </c>
      <c r="HQ29" s="130">
        <f>($T29+$U29)/$R29*($I29-(метеостанция!S$14))/($I29-$J29)</f>
        <v>2.0156836492890995</v>
      </c>
      <c r="HR29" s="130">
        <f>($T29+$U29)/$R29*($I29-(метеостанция!T$14))/($I29-$J29)</f>
        <v>1.8761453396524486</v>
      </c>
      <c r="HS29" s="130">
        <f>($T29+$U29)/$R29*($I29-(метеостанция!U$14))/($I29-$J29)</f>
        <v>1.8620742496050555</v>
      </c>
      <c r="HT29" s="130">
        <f>($T29+$U29)/$R29*($I29-(метеостанция!V$14))/($I29-$J29)</f>
        <v>2.0039577409162717</v>
      </c>
      <c r="HU29" s="130">
        <f>($T29+$U29)/$R29*($I29-(метеостанция!W$14))/($I29-$J29)</f>
        <v>2.1259071879936808</v>
      </c>
      <c r="HV29" s="130">
        <f>($T29+$U29)/$R29*($I29-(метеостанция!X$14))/($I29-$J29)</f>
        <v>2.2349581358609796</v>
      </c>
      <c r="HW29" s="130">
        <f>($T29+$U29)/$R29*($I29-(метеостанция!Y$14))/($I29-$J29)</f>
        <v>2.3967756714060031</v>
      </c>
      <c r="HX29" s="130">
        <f>($T29+$U29)/$R29*($I29-(метеостанция!Z$14))/($I29-$J29)</f>
        <v>2.3498720379146918</v>
      </c>
      <c r="HY29" s="130">
        <f>($T29+$U29)/$R29*($I29-(метеостанция!AA$14))/($I29-$J29)</f>
        <v>2.4389889415481831</v>
      </c>
      <c r="HZ29" s="130">
        <f>($T29+$U29)/$R29*($I29-(метеостанция!AB$14))/($I29-$J29)</f>
        <v>2.5480398894154819</v>
      </c>
      <c r="IA29" s="130">
        <f>($T29+$U29)/$R29*($I29-(метеостанция!AC$14))/($I29-$J29)</f>
        <v>2.6840604265402845</v>
      </c>
      <c r="IB29" s="130">
        <f>($T29+$U29)/$R29*($I29-(метеостанция!AD$14))/($I29-$J29)</f>
        <v>2.4530600315955762</v>
      </c>
      <c r="IC29" s="130">
        <f>($T29+$U29)/$R29*($I29-(метеостанция!AE$14))/($I29-$J29)</f>
        <v>2.2232322274881517</v>
      </c>
      <c r="ID29" s="130"/>
      <c r="IE29" s="131">
        <f>VLOOKUP($F29,метеостанция!$A$4:$AF$7,2,0)</f>
        <v>6</v>
      </c>
      <c r="IF29" s="131">
        <f>VLOOKUP($F29,метеостанция!$A$4:$AF$7,3,0)</f>
        <v>9.6</v>
      </c>
      <c r="IG29" s="131">
        <f>VLOOKUP($F29,метеостанция!$A$4:$AF$7,4,0)</f>
        <v>8.4</v>
      </c>
      <c r="IH29" s="131">
        <f>VLOOKUP($F29,метеостанция!$A$4:$AF$7,5,0)</f>
        <v>9.6999999999999993</v>
      </c>
      <c r="II29" s="131">
        <f>VLOOKUP($F29,метеостанция!$A$4:$AF$7,6,0)</f>
        <v>11.1</v>
      </c>
      <c r="IJ29" s="131">
        <f>VLOOKUP($F29,метеостанция!$A$4:$AF$7,7,0)</f>
        <v>9.5</v>
      </c>
      <c r="IK29" s="131">
        <f>VLOOKUP($F29,метеостанция!$A$4:$AF$7,8,0)</f>
        <v>6</v>
      </c>
      <c r="IL29" s="131">
        <f>VLOOKUP($F29,метеостанция!$A$4:$AF$7,9,0)</f>
        <v>6.8</v>
      </c>
      <c r="IM29" s="131">
        <f>VLOOKUP($F29,метеостанция!$A$4:$AF$7,10,0)</f>
        <v>3.2</v>
      </c>
      <c r="IN29" s="131">
        <f>VLOOKUP($F29,метеостанция!$A$4:$AF$7,11,0)</f>
        <v>-2</v>
      </c>
      <c r="IO29" s="131">
        <f>VLOOKUP($F29,метеостанция!$A$4:$AF$7,12,0)</f>
        <v>-0.4</v>
      </c>
      <c r="IP29" s="131">
        <f>VLOOKUP($F29,метеостанция!$A$4:$AF$7,13,0)</f>
        <v>2.1</v>
      </c>
      <c r="IQ29" s="131">
        <f>VLOOKUP($F29,метеостанция!$A$4:$AF$7,14,0)</f>
        <v>2.2999999999999998</v>
      </c>
      <c r="IR29" s="131">
        <f>VLOOKUP($F29,метеостанция!$A$4:$AF$7,15,0)</f>
        <v>2.2999999999999998</v>
      </c>
      <c r="IS29" s="131">
        <f>VLOOKUP($F29,метеостанция!$A$4:$AF$7,16,0)</f>
        <v>0.2</v>
      </c>
      <c r="IT29" s="131">
        <f>VLOOKUP($F29,метеостанция!$A$4:$AF$7,17,0)</f>
        <v>-3</v>
      </c>
      <c r="IU29" s="131">
        <f>VLOOKUP($F29,метеостанция!$A$4:$AF$7,18,0)</f>
        <v>-4</v>
      </c>
      <c r="IV29" s="131">
        <f>VLOOKUP($F29,метеостанция!$A$4:$AF$7,19,0)</f>
        <v>-3.6</v>
      </c>
      <c r="IW29" s="131">
        <f>VLOOKUP($F29,метеостанция!$A$4:$AF$7,20,0)</f>
        <v>-0.7</v>
      </c>
      <c r="IX29" s="131">
        <f>VLOOKUP($F29,метеостанция!$A$4:$AF$7,21,0)</f>
        <v>3.6</v>
      </c>
      <c r="IY29" s="131">
        <f>VLOOKUP($F29,метеостанция!$A$4:$AF$7,22,0)</f>
        <v>2.2000000000000002</v>
      </c>
      <c r="IZ29" s="131">
        <f>VLOOKUP($F29,метеостанция!$A$4:$AF$7,23,0)</f>
        <v>4.4000000000000004</v>
      </c>
      <c r="JA29" s="131">
        <f>VLOOKUP($F29,метеостанция!$A$4:$AF$7,24,0)</f>
        <v>-2.2999999999999998</v>
      </c>
      <c r="JB29" s="131">
        <f>VLOOKUP($F29,метеостанция!$A$4:$AF$7,25,0)</f>
        <v>-5.0999999999999996</v>
      </c>
      <c r="JC29" s="131">
        <f>VLOOKUP($F29,метеостанция!$A$4:$AF$7,26,0)</f>
        <v>0.6</v>
      </c>
      <c r="JD29" s="131">
        <f>VLOOKUP($F29,метеостанция!$A$4:$AF$7,27,0)</f>
        <v>-1.8</v>
      </c>
      <c r="JE29" s="131">
        <f>VLOOKUP($F29,метеостанция!$A$4:$AF$7,28,0)</f>
        <v>-0.5</v>
      </c>
      <c r="JF29" s="131">
        <f>VLOOKUP($F29,метеостанция!$A$4:$AF$7,29,0)</f>
        <v>5.4</v>
      </c>
      <c r="JG29" s="131">
        <f>VLOOKUP($F29,метеостанция!$A$4:$AF$7,30,0)</f>
        <v>8.4</v>
      </c>
      <c r="JH29" s="131">
        <f>VLOOKUP($F29,метеостанция!$A$4:$AF$7,31,0)</f>
        <v>5.0999999999999996</v>
      </c>
      <c r="JI29" s="131">
        <f>VLOOKUP($F29,метеостанция!$A$4:$AF$7,32,0)</f>
        <v>0</v>
      </c>
      <c r="JJ29" s="202" t="e">
        <f>VLOOKUP(D29,'Qп, Гкал'!$D$6:$O$60,2,FALSE)</f>
        <v>#N/A</v>
      </c>
      <c r="JK29" s="202" t="e">
        <f>VLOOKUP(D29,'Qп, Гкал'!$D$6:AI$64,3,FALSE)</f>
        <v>#N/A</v>
      </c>
      <c r="JL29" s="202" t="e">
        <f>VLOOKUP(D29,'Qп, Гкал'!$D$6:$AI$64,4,FALSE)</f>
        <v>#N/A</v>
      </c>
      <c r="JM29" s="202" t="e">
        <f>VLOOKUP(D29,'Qп, Гкал'!$D$6:$O$60,5,FALSE)</f>
        <v>#N/A</v>
      </c>
      <c r="JN29" s="202" t="e">
        <f>VLOOKUP(D29,'Qп, Гкал'!$D$6:$O$60,6,FALSE)</f>
        <v>#N/A</v>
      </c>
      <c r="JO29" s="202" t="e">
        <f>VLOOKUP(D29,'Qп, Гкал'!$D$6:$O$60,7,FALSE)</f>
        <v>#N/A</v>
      </c>
      <c r="JP29" s="202" t="e">
        <f>VLOOKUP(D29,'Qп, Гкал'!$D$6:$O$60,8,FALSE)</f>
        <v>#N/A</v>
      </c>
      <c r="JQ29" s="202" t="e">
        <f>VLOOKUP(D29,'Qп, Гкал'!$D$6:$O$60,9,FALSE)</f>
        <v>#N/A</v>
      </c>
      <c r="JR29" s="202" t="e">
        <f>VLOOKUP(D29,'Qп, Гкал'!$D$6:$O$60,10,FALSE)</f>
        <v>#N/A</v>
      </c>
      <c r="JS29" s="202" t="e">
        <f>VLOOKUP(D29,'Qп, Гкал'!$D$6:$O$60,11,FALSE)</f>
        <v>#N/A</v>
      </c>
      <c r="JT29" s="202" t="e">
        <f>VLOOKUP(D29,'Qп, Гкал'!$D$6:$O$60,12,FALSE)</f>
        <v>#N/A</v>
      </c>
      <c r="JU29" s="202" t="e">
        <f>VLOOKUP(D29,'Qп, Гкал'!$D$6:$P$60,13,FALSE)</f>
        <v>#N/A</v>
      </c>
      <c r="JV29" s="202" t="e">
        <f>VLOOKUP(D29,'Qп, Гкал'!$D$6:$Q$63,14,FALSE)</f>
        <v>#N/A</v>
      </c>
      <c r="JW29" s="203" t="e">
        <f>VLOOKUP(D29,'Qп, Гкал'!$D$6:$AI$65,15,FALSE)</f>
        <v>#N/A</v>
      </c>
      <c r="JX29" s="203" t="e">
        <f>VLOOKUP(D29,'Qп, Гкал'!$D$6:$AI$65,16,FALSE)</f>
        <v>#N/A</v>
      </c>
      <c r="JY29" s="204" t="e">
        <f>VLOOKUP(D29,'Qп, Гкал'!$D$6:$AI$65,17,FALSE)</f>
        <v>#N/A</v>
      </c>
      <c r="JZ29" s="203" t="e">
        <f>VLOOKUP(D29,'Qп, Гкал'!$D$6:$AI$65,18,FALSE)</f>
        <v>#N/A</v>
      </c>
      <c r="KA29" s="203" t="e">
        <f>VLOOKUP(D29,'Qп, Гкал'!$D$6:$AI$65,19,FALSE)</f>
        <v>#N/A</v>
      </c>
      <c r="KB29" s="203" t="e">
        <f>VLOOKUP(D29,'Qп, Гкал'!$D$6:$AI$65,20,FALSE)</f>
        <v>#N/A</v>
      </c>
      <c r="KC29" s="203" t="e">
        <f>VLOOKUP(D29,'Qп, Гкал'!$D$6:$AI$65,21,FALSE)</f>
        <v>#N/A</v>
      </c>
      <c r="KD29" s="203" t="e">
        <f>VLOOKUP(D29,'Qп, Гкал'!$D$6:$AI$65,22,FALSE)</f>
        <v>#N/A</v>
      </c>
      <c r="KE29" s="203" t="e">
        <f>VLOOKUP(D29,'Qп, Гкал'!$D$6:$AI$65,23,FALSE)</f>
        <v>#N/A</v>
      </c>
      <c r="KF29" s="203" t="e">
        <f>VLOOKUP(D29,'Qп, Гкал'!$D$6:$AI$65,24,FALSE)</f>
        <v>#N/A</v>
      </c>
      <c r="KG29" s="203" t="e">
        <f>VLOOKUP(D29,'Qп, Гкал'!$D$6:$AI$65,25,FALSE)</f>
        <v>#N/A</v>
      </c>
      <c r="KH29" s="203" t="e">
        <f>VLOOKUP(D29,'Qп, Гкал'!$D$6:$AI$65,26,FALSE)</f>
        <v>#N/A</v>
      </c>
      <c r="KI29" s="203" t="e">
        <f>VLOOKUP(D29,'Qп, Гкал'!$D$6:$AI$65,27,FALSE)</f>
        <v>#N/A</v>
      </c>
      <c r="KJ29" s="203" t="e">
        <f>VLOOKUP(D29,'Qп, Гкал'!$D$6:$AI$65,28,FALSE)</f>
        <v>#N/A</v>
      </c>
      <c r="KK29" s="203" t="e">
        <f>VLOOKUP(D29,'Qп, Гкал'!$D$6:$AI$65,29,FALSE)</f>
        <v>#N/A</v>
      </c>
      <c r="KL29" s="203" t="e">
        <f>VLOOKUP(D29,'Qп, Гкал'!$D$6:$AI$65,30,FALSE)</f>
        <v>#N/A</v>
      </c>
      <c r="KM29" s="203" t="e">
        <f>VLOOKUP(D29,'Qп, Гкал'!$D$6:$AI$65,31,FALSE)</f>
        <v>#N/A</v>
      </c>
      <c r="KN29" s="203" t="e">
        <f>VLOOKUP(D29,'Qп, Гкал'!$D$6:$AI$65,32,FALSE)</f>
        <v>#N/A</v>
      </c>
      <c r="KO29" s="110" t="e">
        <f>IF(JJ29="","Нет показаний",IF(JJ29&lt;=0,"Ошибка ПУ",(GZ29-JJ29*(($I29-метеостанция!B$14)/($I29-IE29)))))</f>
        <v>#N/A</v>
      </c>
      <c r="KP29" s="110" t="e">
        <f>IF(JK29="","Нет показаний",IF(JK29&lt;=0,"Ошибка ПУ",(HA29-JK29*(($I29-метеостанция!C$14)/($I29-IF29)))))</f>
        <v>#N/A</v>
      </c>
      <c r="KQ29" s="110" t="e">
        <f>IF(JL29="","Нет показаний",IF(JL29&lt;=0,"Ошибка ПУ",(HB29-JL29*(($I29-метеостанция!D$14)/($I29-IG29)))))</f>
        <v>#N/A</v>
      </c>
      <c r="KR29" s="110" t="e">
        <f>IF(JM29="","Нет показаний",IF(JM29&lt;=0,"Ошибка ПУ",(HC29-JM29*(($I29-метеостанция!E$14)/($I29-IH29)))))</f>
        <v>#N/A</v>
      </c>
      <c r="KS29" s="110" t="e">
        <f>IF(JN29="","Нет показаний",IF(JN29&lt;=0,"Ошибка ПУ",(HD29-JN29*(($I29-метеостанция!F$14)/($I29-II29)))))</f>
        <v>#N/A</v>
      </c>
      <c r="KT29" s="110" t="e">
        <f>IF(JO29="","Нет показаний",IF(JO29&lt;=0,"Ошибка ПУ",(HE29-JO29*(($I29-метеостанция!G$14)/($I29-IJ29)))))</f>
        <v>#N/A</v>
      </c>
      <c r="KU29" s="110" t="e">
        <f>IF(JP29="","Нет показаний",IF(JP29&lt;=0,"Ошибка ПУ",(HF29-JP29*(($I29-метеостанция!H$14)/($I29-IK29)))))</f>
        <v>#N/A</v>
      </c>
      <c r="KV29" s="110" t="e">
        <f>IF(JQ29="","Нет показаний",IF(JQ29&lt;=0,"Ошибка ПУ",(HG29-JQ29*(($I29-метеостанция!I$14)/($I29-IL29)))))</f>
        <v>#N/A</v>
      </c>
      <c r="KW29" s="110" t="e">
        <f>IF(JR29="","Нет показаний",IF(JR29&lt;=0,"Ошибка ПУ",(HH29-JR29*(($I29-метеостанция!J$14)/($I29-IM29)))))</f>
        <v>#N/A</v>
      </c>
      <c r="KX29" s="110" t="e">
        <f>IF(JS29="","Нет показаний",IF(JS29&lt;=0,"Ошибка ПУ",(HI29-JS29*(($I29-метеостанция!K$14)/($I29-IN29)))))</f>
        <v>#N/A</v>
      </c>
      <c r="KY29" s="110" t="e">
        <f>IF(JT29="","Нет показаний",IF(JT29&lt;=0,"Ошибка ПУ",(HJ29-JT29*(($I29-метеостанция!L$14)/($I29-IO29)))))</f>
        <v>#N/A</v>
      </c>
      <c r="KZ29" s="110" t="e">
        <f>IF(JU29="","Нет показаний",IF(JU29&lt;=0,"Ошибка ПУ",(HK29-JU29*(($I29-метеостанция!M$14)/($I29-IP29)))))</f>
        <v>#N/A</v>
      </c>
      <c r="LA29" s="110" t="e">
        <f>IF(JV29="","Нет показаний",IF(JV29&lt;=0,"Ошибка ПУ",(HL29-JV29*(($I29-метеостанция!N$14)/($I29-IQ29)))))</f>
        <v>#N/A</v>
      </c>
      <c r="LB29" s="110" t="e">
        <f>IF(JW29="","Нет показаний",IF(JW29&lt;=0,"Ошибка ПУ",(HM29-JW29*(($I29-метеостанция!O$14)/($I29-IR29)))))</f>
        <v>#N/A</v>
      </c>
      <c r="LC29" s="110" t="e">
        <f>IF(JX29="","Нет показаний",IF(JX29&lt;=0,"Ошибка ПУ",(HN29-JX29*(($I29-метеостанция!P$14)/($I29-IS29)))))</f>
        <v>#N/A</v>
      </c>
      <c r="LD29" s="110" t="e">
        <f>IF(JY29="","Нет показаний",IF(JY29&lt;=0,"Ошибка ПУ",(HO29-JY29*(($I29-метеостанция!Q$14)/($I29-IT29)))))</f>
        <v>#N/A</v>
      </c>
      <c r="LE29" s="110" t="e">
        <f>IF(JZ29="","Нет показаний",IF(JZ29&lt;=0,"Ошибка ПУ",(HP29-JZ29*(($I29-метеостанция!R$14)/($I29-IU29)))))</f>
        <v>#N/A</v>
      </c>
      <c r="LF29" s="110" t="e">
        <f>IF(KA29="","Нет показаний",IF(KA29&lt;=0,"Ошибка ПУ",(HQ29-KA29*(($I29-метеостанция!S$14)/($I29-IV29)))))</f>
        <v>#N/A</v>
      </c>
      <c r="LG29" s="110" t="e">
        <f>IF(KB29="","Нет показаний",IF(KB29&lt;=0,"Ошибка ПУ",(HR29-KB29*(($I29-метеостанция!T$14)/($I29-IW29)))))</f>
        <v>#N/A</v>
      </c>
      <c r="LH29" s="110" t="e">
        <f>IF(KC29="","Нет показаний",IF(KC29&lt;=0,"Ошибка ПУ",(HS29-KC29*(($I29-метеостанция!U$14)/($I29-IX29)))))</f>
        <v>#N/A</v>
      </c>
      <c r="LI29" s="110" t="e">
        <f>IF(KD29="","Нет показаний",IF(KD29&lt;=0,"Ошибка ПУ",(HT29-KD29*(($I29-метеостанция!V$14)/($I29-IY29)))))</f>
        <v>#N/A</v>
      </c>
      <c r="LJ29" s="110" t="e">
        <f>IF(KE29="","Нет показаний",IF(KE29&lt;=0,"Ошибка ПУ",(HU29-KE29*(($I29-метеостанция!W$14)/($I29-IZ29)))))</f>
        <v>#N/A</v>
      </c>
      <c r="LK29" s="110" t="e">
        <f>IF(KF29="","Нет показаний",IF(KF29&lt;=0,"Ошибка ПУ",(HV29-KF29*(($I29-метеостанция!X$14)/($I29-JA29)))))</f>
        <v>#N/A</v>
      </c>
      <c r="LL29" s="110" t="e">
        <f>IF(KG29="","Нет показаний",IF(KG29&lt;=0,"Ошибка ПУ",(HW29-KG29*(($I29-метеостанция!Y$14)/($I29-JB29)))))</f>
        <v>#N/A</v>
      </c>
      <c r="LM29" s="110" t="e">
        <f>IF(KH29="","Нет показаний",IF(KH29&lt;=0,"Ошибка ПУ",(HX29-KH29*(($I29-метеостанция!Z$14)/($I29-JC29)))))</f>
        <v>#N/A</v>
      </c>
      <c r="LN29" s="110" t="e">
        <f>IF(KI29="","Нет показаний",IF(KI29&lt;=0,"Ошибка ПУ",(HY29-KI29*(($I29-метеостанция!AA$14)/($I29-JD29)))))</f>
        <v>#N/A</v>
      </c>
      <c r="LO29" s="110" t="e">
        <f>IF(KJ29="","Нет показаний",IF(KJ29&lt;=0,"Ошибка ПУ",(HZ29-KJ29*(($I29-метеостанция!AB$14)/($I29-JE29)))))</f>
        <v>#N/A</v>
      </c>
      <c r="LP29" s="110" t="e">
        <f>IF(KK29="","Нет показаний",IF(KK29&lt;=0,"Ошибка ПУ",(IA29-KK29*(($I29-метеостанция!AC$14)/($I29-JF29)))))</f>
        <v>#N/A</v>
      </c>
      <c r="LQ29" s="110" t="e">
        <f>IF(KL29="","Нет показаний",IF(KL29&lt;=0,"Ошибка ПУ",(IB29-KL29*(($I29-метеостанция!AD$14)/($I29-JG29)))))</f>
        <v>#N/A</v>
      </c>
      <c r="LR29" s="110" t="e">
        <f>IF(KM29="","Нет показаний",IF(KM29&lt;=0,"Ошибка ПУ",(IC29-KM29*(($I29-метеостанция!AE$14)/($I29-JH29)))))</f>
        <v>#N/A</v>
      </c>
      <c r="LS29" s="110" t="e">
        <f>IF(KN29="","Нет показаний",IF(KN29&lt;=0,"Ошибка ПУ",(ID29-KN29*(($I29-метеостанция!AF$14)/($I29-JI29)))))</f>
        <v>#N/A</v>
      </c>
      <c r="LT29" s="54" t="e">
        <f t="shared" si="711"/>
        <v>#N/A</v>
      </c>
      <c r="LU29" s="54" t="e">
        <f t="shared" si="712"/>
        <v>#N/A</v>
      </c>
      <c r="LV29" s="54" t="e">
        <f t="shared" si="713"/>
        <v>#N/A</v>
      </c>
      <c r="LW29" s="54" t="e">
        <f t="shared" si="714"/>
        <v>#N/A</v>
      </c>
      <c r="LX29" s="54" t="e">
        <f t="shared" si="715"/>
        <v>#N/A</v>
      </c>
      <c r="LY29" s="54" t="e">
        <f t="shared" si="716"/>
        <v>#N/A</v>
      </c>
      <c r="LZ29" s="54" t="e">
        <f t="shared" si="717"/>
        <v>#N/A</v>
      </c>
      <c r="MA29" s="54" t="e">
        <f t="shared" si="718"/>
        <v>#N/A</v>
      </c>
      <c r="MB29" s="54" t="e">
        <f t="shared" si="719"/>
        <v>#N/A</v>
      </c>
      <c r="MC29" s="54" t="e">
        <f t="shared" si="720"/>
        <v>#N/A</v>
      </c>
      <c r="MD29" s="54" t="e">
        <f t="shared" si="721"/>
        <v>#N/A</v>
      </c>
      <c r="ME29" s="54" t="e">
        <f t="shared" si="722"/>
        <v>#N/A</v>
      </c>
      <c r="MF29" s="54" t="e">
        <f t="shared" si="723"/>
        <v>#N/A</v>
      </c>
      <c r="MG29" s="54" t="e">
        <f t="shared" si="724"/>
        <v>#N/A</v>
      </c>
      <c r="MH29" s="54" t="e">
        <f t="shared" si="725"/>
        <v>#N/A</v>
      </c>
      <c r="MI29" s="54" t="e">
        <f t="shared" si="726"/>
        <v>#N/A</v>
      </c>
      <c r="MJ29" s="54" t="e">
        <f t="shared" si="727"/>
        <v>#N/A</v>
      </c>
      <c r="MK29" s="54" t="e">
        <f t="shared" si="728"/>
        <v>#N/A</v>
      </c>
      <c r="ML29" s="54" t="e">
        <f t="shared" si="729"/>
        <v>#N/A</v>
      </c>
      <c r="MM29" s="54" t="e">
        <f t="shared" si="730"/>
        <v>#N/A</v>
      </c>
      <c r="MN29" s="54" t="e">
        <f t="shared" si="731"/>
        <v>#N/A</v>
      </c>
      <c r="MO29" s="54" t="e">
        <f t="shared" si="732"/>
        <v>#N/A</v>
      </c>
      <c r="MP29" s="54" t="e">
        <f t="shared" si="733"/>
        <v>#N/A</v>
      </c>
      <c r="MQ29" s="54" t="e">
        <f t="shared" si="734"/>
        <v>#N/A</v>
      </c>
      <c r="MR29" s="54" t="e">
        <f t="shared" si="735"/>
        <v>#N/A</v>
      </c>
      <c r="MS29" s="54" t="e">
        <f t="shared" si="736"/>
        <v>#N/A</v>
      </c>
      <c r="MT29" s="54" t="e">
        <f t="shared" si="737"/>
        <v>#N/A</v>
      </c>
      <c r="MU29" s="54" t="e">
        <f t="shared" si="738"/>
        <v>#N/A</v>
      </c>
      <c r="MV29" s="54" t="e">
        <f t="shared" si="739"/>
        <v>#N/A</v>
      </c>
      <c r="MW29" s="54" t="e">
        <f t="shared" si="740"/>
        <v>#N/A</v>
      </c>
      <c r="MX29" s="54" t="e">
        <f t="shared" si="741"/>
        <v>#N/A</v>
      </c>
      <c r="MY29" s="53" t="e">
        <f t="shared" si="742"/>
        <v>#N/A</v>
      </c>
      <c r="MZ29" s="53" t="e">
        <f t="shared" si="743"/>
        <v>#N/A</v>
      </c>
      <c r="NA29" s="53" t="e">
        <f t="shared" si="744"/>
        <v>#N/A</v>
      </c>
      <c r="NB29" s="53" t="e">
        <f t="shared" si="745"/>
        <v>#N/A</v>
      </c>
      <c r="NC29" s="53" t="e">
        <f t="shared" si="746"/>
        <v>#N/A</v>
      </c>
      <c r="ND29" s="53" t="e">
        <f t="shared" si="747"/>
        <v>#N/A</v>
      </c>
      <c r="NE29" s="53" t="e">
        <f t="shared" si="748"/>
        <v>#N/A</v>
      </c>
      <c r="NF29" s="53" t="e">
        <f t="shared" si="749"/>
        <v>#N/A</v>
      </c>
      <c r="NG29" s="53" t="e">
        <f t="shared" si="750"/>
        <v>#N/A</v>
      </c>
      <c r="NH29" s="53" t="e">
        <f t="shared" si="751"/>
        <v>#N/A</v>
      </c>
      <c r="NI29" s="53" t="e">
        <f t="shared" si="752"/>
        <v>#N/A</v>
      </c>
      <c r="NJ29" s="53" t="e">
        <f t="shared" si="753"/>
        <v>#N/A</v>
      </c>
      <c r="NK29" s="53" t="e">
        <f t="shared" si="754"/>
        <v>#N/A</v>
      </c>
      <c r="NL29" s="53" t="e">
        <f t="shared" si="755"/>
        <v>#N/A</v>
      </c>
      <c r="NM29" s="53" t="e">
        <f t="shared" si="756"/>
        <v>#N/A</v>
      </c>
      <c r="NN29" s="53" t="e">
        <f t="shared" si="757"/>
        <v>#N/A</v>
      </c>
      <c r="NO29" s="53" t="e">
        <f t="shared" si="758"/>
        <v>#N/A</v>
      </c>
      <c r="NP29" s="53" t="e">
        <f t="shared" si="759"/>
        <v>#N/A</v>
      </c>
      <c r="NQ29" s="53" t="e">
        <f t="shared" si="760"/>
        <v>#N/A</v>
      </c>
      <c r="NR29" s="53" t="e">
        <f t="shared" si="761"/>
        <v>#N/A</v>
      </c>
      <c r="NS29" s="53" t="e">
        <f t="shared" si="762"/>
        <v>#N/A</v>
      </c>
      <c r="NT29" s="53" t="e">
        <f t="shared" si="763"/>
        <v>#N/A</v>
      </c>
      <c r="NU29" s="53" t="e">
        <f t="shared" si="764"/>
        <v>#N/A</v>
      </c>
      <c r="NV29" s="53" t="e">
        <f t="shared" si="765"/>
        <v>#N/A</v>
      </c>
      <c r="NW29" s="53" t="e">
        <f t="shared" si="766"/>
        <v>#N/A</v>
      </c>
      <c r="NX29" s="53" t="e">
        <f t="shared" si="767"/>
        <v>#N/A</v>
      </c>
      <c r="NY29" s="53" t="e">
        <f t="shared" si="768"/>
        <v>#N/A</v>
      </c>
      <c r="NZ29" s="53" t="e">
        <f t="shared" si="769"/>
        <v>#N/A</v>
      </c>
      <c r="OA29" s="53" t="e">
        <f t="shared" si="770"/>
        <v>#N/A</v>
      </c>
      <c r="OB29" s="53" t="e">
        <f t="shared" si="771"/>
        <v>#N/A</v>
      </c>
      <c r="OC29" s="53" t="e">
        <f t="shared" si="772"/>
        <v>#N/A</v>
      </c>
      <c r="OD29" s="53" t="e">
        <f t="shared" si="773"/>
        <v>#N/A</v>
      </c>
      <c r="OE29" s="53" t="e">
        <f t="shared" si="774"/>
        <v>#N/A</v>
      </c>
      <c r="OF29" s="53" t="e">
        <f t="shared" si="775"/>
        <v>#N/A</v>
      </c>
      <c r="OG29" s="53" t="e">
        <f t="shared" si="776"/>
        <v>#N/A</v>
      </c>
      <c r="OH29" s="53" t="e">
        <f t="shared" si="777"/>
        <v>#N/A</v>
      </c>
      <c r="OI29" s="53" t="e">
        <f t="shared" si="778"/>
        <v>#N/A</v>
      </c>
      <c r="OJ29" s="53" t="e">
        <f t="shared" si="779"/>
        <v>#N/A</v>
      </c>
      <c r="OK29" s="53" t="e">
        <f t="shared" si="780"/>
        <v>#N/A</v>
      </c>
      <c r="OL29" s="53" t="e">
        <f t="shared" si="781"/>
        <v>#N/A</v>
      </c>
      <c r="OM29" s="53" t="e">
        <f t="shared" si="782"/>
        <v>#N/A</v>
      </c>
      <c r="ON29" s="53" t="e">
        <f t="shared" si="783"/>
        <v>#N/A</v>
      </c>
      <c r="OO29" s="53" t="e">
        <f t="shared" si="784"/>
        <v>#N/A</v>
      </c>
      <c r="OP29" s="53" t="e">
        <f t="shared" si="785"/>
        <v>#N/A</v>
      </c>
      <c r="OQ29" s="53" t="e">
        <f t="shared" si="786"/>
        <v>#N/A</v>
      </c>
      <c r="OR29" s="53" t="e">
        <f t="shared" si="787"/>
        <v>#N/A</v>
      </c>
      <c r="OS29" s="53" t="e">
        <f t="shared" si="788"/>
        <v>#N/A</v>
      </c>
      <c r="OT29" s="53" t="e">
        <f t="shared" si="789"/>
        <v>#N/A</v>
      </c>
      <c r="OU29" s="53" t="e">
        <f t="shared" si="790"/>
        <v>#N/A</v>
      </c>
      <c r="OV29" s="53" t="e">
        <f t="shared" si="791"/>
        <v>#N/A</v>
      </c>
      <c r="OW29" s="53" t="e">
        <f t="shared" si="792"/>
        <v>#N/A</v>
      </c>
      <c r="OX29" s="53" t="e">
        <f t="shared" si="793"/>
        <v>#N/A</v>
      </c>
      <c r="OY29" s="53" t="e">
        <f t="shared" si="794"/>
        <v>#N/A</v>
      </c>
      <c r="OZ29" s="53" t="e">
        <f t="shared" si="795"/>
        <v>#N/A</v>
      </c>
      <c r="PA29" s="53" t="e">
        <f t="shared" si="796"/>
        <v>#N/A</v>
      </c>
      <c r="PB29" s="53" t="e">
        <f t="shared" si="797"/>
        <v>#N/A</v>
      </c>
      <c r="PC29" s="53" t="e">
        <f t="shared" si="798"/>
        <v>#N/A</v>
      </c>
      <c r="PD29" s="53" t="e">
        <f t="shared" si="799"/>
        <v>#N/A</v>
      </c>
      <c r="PE29" s="53" t="e">
        <f t="shared" si="800"/>
        <v>#N/A</v>
      </c>
      <c r="PF29" s="53" t="e">
        <f t="shared" si="801"/>
        <v>#N/A</v>
      </c>
      <c r="PG29" s="53" t="e">
        <f t="shared" si="802"/>
        <v>#N/A</v>
      </c>
      <c r="PH29" s="53" t="e">
        <f t="shared" si="803"/>
        <v>#N/A</v>
      </c>
      <c r="PI29" s="111" t="e">
        <f t="shared" si="1133"/>
        <v>#N/A</v>
      </c>
      <c r="PJ29" s="111" t="e">
        <f t="shared" si="1134"/>
        <v>#N/A</v>
      </c>
      <c r="PK29" s="111" t="e">
        <f t="shared" si="1135"/>
        <v>#N/A</v>
      </c>
      <c r="PL29" s="111" t="e">
        <f t="shared" si="1136"/>
        <v>#N/A</v>
      </c>
      <c r="PM29" s="111" t="e">
        <f t="shared" si="1137"/>
        <v>#N/A</v>
      </c>
      <c r="PN29" s="111" t="e">
        <f t="shared" si="1138"/>
        <v>#N/A</v>
      </c>
      <c r="PO29" s="111" t="e">
        <f t="shared" si="1139"/>
        <v>#N/A</v>
      </c>
      <c r="PP29" s="111" t="e">
        <f t="shared" si="1140"/>
        <v>#N/A</v>
      </c>
      <c r="PQ29" s="111" t="e">
        <f t="shared" si="1141"/>
        <v>#N/A</v>
      </c>
      <c r="PR29" s="111" t="e">
        <f t="shared" si="1142"/>
        <v>#N/A</v>
      </c>
      <c r="PS29" s="111" t="e">
        <f t="shared" si="1143"/>
        <v>#N/A</v>
      </c>
      <c r="PT29" s="111" t="e">
        <f t="shared" si="1144"/>
        <v>#N/A</v>
      </c>
      <c r="PU29" s="111" t="e">
        <f t="shared" si="1145"/>
        <v>#N/A</v>
      </c>
      <c r="PV29" s="111" t="e">
        <f t="shared" si="1146"/>
        <v>#N/A</v>
      </c>
      <c r="PW29" s="111" t="e">
        <f t="shared" si="1147"/>
        <v>#N/A</v>
      </c>
      <c r="PX29" s="111" t="e">
        <f t="shared" si="1148"/>
        <v>#N/A</v>
      </c>
      <c r="PY29" s="111" t="e">
        <f t="shared" si="1149"/>
        <v>#N/A</v>
      </c>
      <c r="PZ29" s="111" t="e">
        <f t="shared" si="1150"/>
        <v>#N/A</v>
      </c>
      <c r="QA29" s="111" t="e">
        <f t="shared" si="1151"/>
        <v>#N/A</v>
      </c>
      <c r="QB29" s="111" t="e">
        <f t="shared" si="1152"/>
        <v>#N/A</v>
      </c>
      <c r="QC29" s="111" t="e">
        <f t="shared" si="1153"/>
        <v>#N/A</v>
      </c>
      <c r="QD29" s="111" t="e">
        <f t="shared" si="1154"/>
        <v>#N/A</v>
      </c>
      <c r="QE29" s="111" t="e">
        <f t="shared" si="1155"/>
        <v>#N/A</v>
      </c>
      <c r="QF29" s="111" t="e">
        <f t="shared" si="1156"/>
        <v>#N/A</v>
      </c>
      <c r="QG29" s="111" t="e">
        <f t="shared" si="1157"/>
        <v>#N/A</v>
      </c>
      <c r="QH29" s="111" t="e">
        <f t="shared" si="1158"/>
        <v>#N/A</v>
      </c>
      <c r="QI29" s="111" t="e">
        <f t="shared" si="1159"/>
        <v>#N/A</v>
      </c>
      <c r="QJ29" s="111" t="e">
        <f t="shared" si="1160"/>
        <v>#N/A</v>
      </c>
      <c r="QK29" s="111" t="e">
        <f t="shared" si="1161"/>
        <v>#N/A</v>
      </c>
      <c r="QL29" s="111" t="e">
        <f t="shared" si="1162"/>
        <v>#N/A</v>
      </c>
      <c r="QM29" s="111" t="e">
        <f t="shared" si="1163"/>
        <v>#N/A</v>
      </c>
      <c r="QN29" s="54" t="e">
        <f t="shared" si="808"/>
        <v>#N/A</v>
      </c>
      <c r="QO29" s="53" t="e">
        <f t="shared" si="809"/>
        <v>#N/A</v>
      </c>
      <c r="QP29" s="53" t="e">
        <f t="shared" si="810"/>
        <v>#N/A</v>
      </c>
      <c r="QQ29" s="53" t="e">
        <f t="shared" si="811"/>
        <v>#N/A</v>
      </c>
      <c r="QR29" s="53" t="e">
        <f t="shared" si="812"/>
        <v>#N/A</v>
      </c>
      <c r="QS29" s="53" t="e">
        <f t="shared" si="813"/>
        <v>#N/A</v>
      </c>
      <c r="QT29" s="53" t="e">
        <f t="shared" si="814"/>
        <v>#N/A</v>
      </c>
      <c r="QU29" s="53" t="e">
        <f t="shared" si="815"/>
        <v>#N/A</v>
      </c>
      <c r="QV29" s="53" t="e">
        <f t="shared" si="816"/>
        <v>#N/A</v>
      </c>
      <c r="QW29" s="53" t="e">
        <f t="shared" si="817"/>
        <v>#N/A</v>
      </c>
      <c r="QX29" s="53" t="e">
        <f t="shared" si="818"/>
        <v>#N/A</v>
      </c>
      <c r="QY29" s="53" t="e">
        <f t="shared" si="819"/>
        <v>#N/A</v>
      </c>
      <c r="QZ29" s="53" t="e">
        <f t="shared" si="820"/>
        <v>#N/A</v>
      </c>
      <c r="RA29" s="53" t="e">
        <f t="shared" si="821"/>
        <v>#N/A</v>
      </c>
      <c r="RB29" s="53" t="e">
        <f t="shared" si="822"/>
        <v>#N/A</v>
      </c>
      <c r="RC29" s="53" t="e">
        <f t="shared" si="823"/>
        <v>#N/A</v>
      </c>
      <c r="RD29" s="53" t="e">
        <f t="shared" si="824"/>
        <v>#N/A</v>
      </c>
      <c r="RE29" s="53" t="e">
        <f t="shared" si="825"/>
        <v>#N/A</v>
      </c>
      <c r="RF29" s="53" t="e">
        <f t="shared" si="826"/>
        <v>#N/A</v>
      </c>
      <c r="RG29" s="53" t="e">
        <f t="shared" si="827"/>
        <v>#N/A</v>
      </c>
      <c r="RH29" s="53" t="e">
        <f t="shared" si="828"/>
        <v>#N/A</v>
      </c>
      <c r="RI29" s="53" t="e">
        <f t="shared" si="829"/>
        <v>#N/A</v>
      </c>
      <c r="RJ29" s="53" t="e">
        <f t="shared" si="830"/>
        <v>#N/A</v>
      </c>
      <c r="RK29" s="53" t="e">
        <f t="shared" si="831"/>
        <v>#N/A</v>
      </c>
      <c r="RL29" s="53" t="e">
        <f t="shared" si="832"/>
        <v>#N/A</v>
      </c>
      <c r="RM29" s="53" t="e">
        <f t="shared" si="833"/>
        <v>#N/A</v>
      </c>
      <c r="RN29" s="53" t="e">
        <f t="shared" si="834"/>
        <v>#N/A</v>
      </c>
      <c r="RO29" s="53" t="e">
        <f t="shared" si="835"/>
        <v>#N/A</v>
      </c>
      <c r="RP29" s="53" t="e">
        <f t="shared" si="836"/>
        <v>#N/A</v>
      </c>
      <c r="RQ29" s="53" t="e">
        <f t="shared" si="837"/>
        <v>#N/A</v>
      </c>
      <c r="RR29" s="53" t="e">
        <f t="shared" si="838"/>
        <v>#N/A</v>
      </c>
      <c r="RS29" s="111" t="e">
        <f t="shared" si="839"/>
        <v>#N/A</v>
      </c>
      <c r="RT29" s="111" t="e">
        <f t="shared" si="840"/>
        <v>#N/A</v>
      </c>
      <c r="RU29" s="111" t="e">
        <f t="shared" si="841"/>
        <v>#N/A</v>
      </c>
      <c r="RV29" s="111" t="e">
        <f t="shared" si="842"/>
        <v>#N/A</v>
      </c>
      <c r="RW29" s="111" t="e">
        <f t="shared" si="843"/>
        <v>#N/A</v>
      </c>
      <c r="RX29" s="111" t="e">
        <f t="shared" si="844"/>
        <v>#N/A</v>
      </c>
      <c r="RY29" s="111" t="e">
        <f t="shared" si="845"/>
        <v>#N/A</v>
      </c>
      <c r="RZ29" s="111" t="e">
        <f t="shared" si="846"/>
        <v>#N/A</v>
      </c>
      <c r="SA29" s="111" t="e">
        <f t="shared" si="847"/>
        <v>#N/A</v>
      </c>
      <c r="SB29" s="111" t="e">
        <f t="shared" si="848"/>
        <v>#N/A</v>
      </c>
      <c r="SC29" s="111" t="e">
        <f t="shared" si="849"/>
        <v>#N/A</v>
      </c>
      <c r="SD29" s="111" t="e">
        <f t="shared" si="850"/>
        <v>#N/A</v>
      </c>
      <c r="SE29" s="111" t="e">
        <f t="shared" si="851"/>
        <v>#N/A</v>
      </c>
      <c r="SF29" s="111" t="e">
        <f t="shared" si="852"/>
        <v>#N/A</v>
      </c>
      <c r="SG29" s="111" t="e">
        <f t="shared" si="853"/>
        <v>#N/A</v>
      </c>
      <c r="SH29" s="111" t="e">
        <f t="shared" si="854"/>
        <v>#N/A</v>
      </c>
      <c r="SI29" s="111" t="e">
        <f t="shared" si="855"/>
        <v>#N/A</v>
      </c>
      <c r="SJ29" s="111" t="e">
        <f t="shared" si="856"/>
        <v>#N/A</v>
      </c>
      <c r="SK29" s="111" t="e">
        <f t="shared" si="857"/>
        <v>#N/A</v>
      </c>
      <c r="SL29" s="111" t="e">
        <f t="shared" si="858"/>
        <v>#N/A</v>
      </c>
      <c r="SM29" s="111" t="e">
        <f t="shared" si="859"/>
        <v>#N/A</v>
      </c>
      <c r="SN29" s="111" t="e">
        <f t="shared" si="860"/>
        <v>#N/A</v>
      </c>
      <c r="SO29" s="111" t="e">
        <f t="shared" si="861"/>
        <v>#N/A</v>
      </c>
      <c r="SP29" s="111" t="e">
        <f t="shared" si="862"/>
        <v>#N/A</v>
      </c>
      <c r="SQ29" s="111" t="e">
        <f t="shared" si="863"/>
        <v>#N/A</v>
      </c>
      <c r="SR29" s="111" t="e">
        <f t="shared" si="864"/>
        <v>#N/A</v>
      </c>
      <c r="SS29" s="111" t="e">
        <f t="shared" si="865"/>
        <v>#N/A</v>
      </c>
      <c r="ST29" s="111" t="e">
        <f t="shared" si="866"/>
        <v>#N/A</v>
      </c>
      <c r="SU29" s="111" t="e">
        <f t="shared" si="867"/>
        <v>#N/A</v>
      </c>
      <c r="SV29" s="111" t="e">
        <f t="shared" si="868"/>
        <v>#N/A</v>
      </c>
      <c r="SW29" s="111" t="e">
        <f t="shared" si="869"/>
        <v>#N/A</v>
      </c>
      <c r="SX29" s="111" t="e">
        <f t="shared" si="870"/>
        <v>#N/A</v>
      </c>
      <c r="SY29" s="111" t="e">
        <f t="shared" si="871"/>
        <v>#N/A</v>
      </c>
      <c r="SZ29" s="111" t="e">
        <f t="shared" si="872"/>
        <v>#N/A</v>
      </c>
      <c r="TA29" s="111" t="e">
        <f t="shared" si="873"/>
        <v>#N/A</v>
      </c>
      <c r="TB29" s="111" t="e">
        <f t="shared" si="874"/>
        <v>#N/A</v>
      </c>
      <c r="TC29" s="111" t="e">
        <f t="shared" si="875"/>
        <v>#N/A</v>
      </c>
      <c r="TD29" s="111" t="e">
        <f t="shared" si="876"/>
        <v>#N/A</v>
      </c>
      <c r="TE29" s="111" t="e">
        <f t="shared" si="877"/>
        <v>#N/A</v>
      </c>
      <c r="TF29" s="111" t="e">
        <f t="shared" si="878"/>
        <v>#N/A</v>
      </c>
      <c r="TG29" s="111" t="e">
        <f t="shared" si="879"/>
        <v>#N/A</v>
      </c>
      <c r="TH29" s="111" t="e">
        <f t="shared" si="880"/>
        <v>#N/A</v>
      </c>
      <c r="TI29" s="111" t="e">
        <f t="shared" si="881"/>
        <v>#N/A</v>
      </c>
      <c r="TJ29" s="111" t="e">
        <f t="shared" si="882"/>
        <v>#N/A</v>
      </c>
      <c r="TK29" s="111" t="e">
        <f t="shared" si="883"/>
        <v>#N/A</v>
      </c>
      <c r="TL29" s="111" t="e">
        <f t="shared" si="884"/>
        <v>#N/A</v>
      </c>
      <c r="TM29" s="111" t="e">
        <f t="shared" si="885"/>
        <v>#N/A</v>
      </c>
      <c r="TN29" s="111" t="e">
        <f t="shared" si="886"/>
        <v>#N/A</v>
      </c>
      <c r="TO29" s="111" t="e">
        <f t="shared" si="887"/>
        <v>#N/A</v>
      </c>
      <c r="TP29" s="111" t="e">
        <f t="shared" si="888"/>
        <v>#N/A</v>
      </c>
      <c r="TQ29" s="111" t="e">
        <f t="shared" si="889"/>
        <v>#N/A</v>
      </c>
      <c r="TR29" s="111" t="e">
        <f t="shared" si="890"/>
        <v>#N/A</v>
      </c>
      <c r="TS29" s="111" t="e">
        <f t="shared" si="891"/>
        <v>#N/A</v>
      </c>
      <c r="TT29" s="111" t="e">
        <f t="shared" si="892"/>
        <v>#N/A</v>
      </c>
      <c r="TU29" s="111" t="e">
        <f t="shared" si="893"/>
        <v>#N/A</v>
      </c>
      <c r="TV29" s="111" t="e">
        <f t="shared" si="894"/>
        <v>#N/A</v>
      </c>
      <c r="TW29" s="111" t="e">
        <f t="shared" si="895"/>
        <v>#N/A</v>
      </c>
      <c r="TX29" s="111" t="e">
        <f t="shared" si="896"/>
        <v>#N/A</v>
      </c>
      <c r="TY29" s="111" t="e">
        <f t="shared" si="897"/>
        <v>#N/A</v>
      </c>
      <c r="TZ29" s="111" t="e">
        <f t="shared" si="898"/>
        <v>#N/A</v>
      </c>
      <c r="UA29" s="111" t="e">
        <f t="shared" si="899"/>
        <v>#N/A</v>
      </c>
      <c r="UB29" s="111" t="e">
        <f t="shared" si="900"/>
        <v>#N/A</v>
      </c>
      <c r="UC29" s="112">
        <f t="shared" si="901"/>
        <v>169.34038232227488</v>
      </c>
      <c r="UD29" s="112">
        <f t="shared" si="902"/>
        <v>345.58210625987363</v>
      </c>
      <c r="UE29" s="112">
        <f t="shared" si="903"/>
        <v>479.69474481437595</v>
      </c>
      <c r="UF29" s="112">
        <f t="shared" si="904"/>
        <v>621.94478616903643</v>
      </c>
      <c r="UG29" s="112">
        <f t="shared" si="905"/>
        <v>774.08331700236965</v>
      </c>
      <c r="UH29" s="112">
        <f t="shared" si="906"/>
        <v>930.65106708135863</v>
      </c>
      <c r="UI29" s="112">
        <f t="shared" si="907"/>
        <v>1094.9441995655609</v>
      </c>
      <c r="UJ29" s="112">
        <f t="shared" si="908"/>
        <v>1252.9540210268563</v>
      </c>
      <c r="UK29" s="112">
        <f t="shared" si="909"/>
        <v>1411.4788679818325</v>
      </c>
      <c r="UL29" s="112">
        <f t="shared" si="910"/>
        <v>1575.462985169826</v>
      </c>
      <c r="UM29" s="112">
        <f t="shared" si="911"/>
        <v>1728.0135363981042</v>
      </c>
      <c r="UN29" s="112">
        <f t="shared" si="912"/>
        <v>1865.3193330134281</v>
      </c>
      <c r="UO29" s="112">
        <f t="shared" si="913"/>
        <v>2025.389256449447</v>
      </c>
      <c r="UP29" s="112">
        <f t="shared" si="914"/>
        <v>2145.4932015758291</v>
      </c>
      <c r="UQ29" s="112">
        <f t="shared" si="915"/>
        <v>2308.8592881714058</v>
      </c>
      <c r="UR29" s="112">
        <f t="shared" si="916"/>
        <v>2478.1996704936805</v>
      </c>
      <c r="US29" s="112">
        <f t="shared" si="917"/>
        <v>2660.2096799605051</v>
      </c>
      <c r="UT29" s="112">
        <f t="shared" si="918"/>
        <v>2837.2754446879935</v>
      </c>
      <c r="UU29" s="112">
        <f t="shared" si="919"/>
        <v>3002.0836026658762</v>
      </c>
      <c r="UV29" s="112">
        <f t="shared" si="920"/>
        <v>3165.6556994589255</v>
      </c>
      <c r="UW29" s="112">
        <f t="shared" si="921"/>
        <v>3341.6914131990511</v>
      </c>
      <c r="UX29" s="112">
        <f t="shared" si="922"/>
        <v>3528.4396572077408</v>
      </c>
      <c r="UY29" s="112">
        <f t="shared" si="923"/>
        <v>3724.7673753988938</v>
      </c>
      <c r="UZ29" s="112">
        <f t="shared" si="924"/>
        <v>3935.3097972156393</v>
      </c>
      <c r="VA29" s="112">
        <f t="shared" si="925"/>
        <v>4141.7320150829382</v>
      </c>
      <c r="VB29" s="112">
        <f t="shared" si="926"/>
        <v>4355.982620454186</v>
      </c>
      <c r="VC29" s="112">
        <f t="shared" si="927"/>
        <v>4579.8127000078985</v>
      </c>
      <c r="VD29" s="112">
        <f t="shared" si="928"/>
        <v>4815.591371015008</v>
      </c>
      <c r="VE29" s="112">
        <f t="shared" si="929"/>
        <v>5031.0780375710901</v>
      </c>
      <c r="VF29" s="112">
        <f t="shared" si="930"/>
        <v>5226.3757047748813</v>
      </c>
      <c r="VG29" s="112">
        <f t="shared" si="931"/>
        <v>5226.3757047748813</v>
      </c>
      <c r="VH29" s="111" t="e">
        <f t="shared" si="932"/>
        <v>#N/A</v>
      </c>
      <c r="VI29" s="111" t="e">
        <f t="shared" si="933"/>
        <v>#N/A</v>
      </c>
      <c r="VJ29" s="111" t="e">
        <f t="shared" si="934"/>
        <v>#N/A</v>
      </c>
      <c r="VK29" s="111" t="e">
        <f t="shared" si="935"/>
        <v>#N/A</v>
      </c>
      <c r="VL29" s="111" t="e">
        <f t="shared" si="936"/>
        <v>#N/A</v>
      </c>
      <c r="VM29" s="111" t="e">
        <f t="shared" si="937"/>
        <v>#N/A</v>
      </c>
      <c r="VN29" s="111" t="e">
        <f t="shared" si="938"/>
        <v>#N/A</v>
      </c>
      <c r="VO29" s="111" t="e">
        <f t="shared" si="939"/>
        <v>#N/A</v>
      </c>
      <c r="VP29" s="111" t="e">
        <f t="shared" si="940"/>
        <v>#N/A</v>
      </c>
      <c r="VQ29" s="111" t="e">
        <f t="shared" si="941"/>
        <v>#N/A</v>
      </c>
      <c r="VR29" s="111" t="e">
        <f t="shared" si="942"/>
        <v>#N/A</v>
      </c>
      <c r="VS29" s="111" t="e">
        <f t="shared" si="943"/>
        <v>#N/A</v>
      </c>
      <c r="VT29" s="111" t="e">
        <f t="shared" si="944"/>
        <v>#N/A</v>
      </c>
      <c r="VU29" s="111" t="e">
        <f t="shared" si="945"/>
        <v>#N/A</v>
      </c>
      <c r="VV29" s="111" t="e">
        <f t="shared" si="946"/>
        <v>#N/A</v>
      </c>
      <c r="VW29" s="111" t="e">
        <f t="shared" si="947"/>
        <v>#N/A</v>
      </c>
      <c r="VX29" s="111" t="e">
        <f t="shared" si="948"/>
        <v>#N/A</v>
      </c>
      <c r="VY29" s="111" t="e">
        <f t="shared" si="949"/>
        <v>#N/A</v>
      </c>
      <c r="VZ29" s="111" t="e">
        <f t="shared" si="950"/>
        <v>#N/A</v>
      </c>
      <c r="WA29" s="111" t="e">
        <f t="shared" si="951"/>
        <v>#N/A</v>
      </c>
      <c r="WB29" s="111" t="e">
        <f t="shared" si="952"/>
        <v>#N/A</v>
      </c>
      <c r="WC29" s="111" t="e">
        <f t="shared" si="953"/>
        <v>#N/A</v>
      </c>
      <c r="WD29" s="111" t="e">
        <f t="shared" si="954"/>
        <v>#N/A</v>
      </c>
      <c r="WE29" s="111" t="e">
        <f t="shared" si="955"/>
        <v>#N/A</v>
      </c>
      <c r="WF29" s="111" t="e">
        <f t="shared" si="956"/>
        <v>#N/A</v>
      </c>
      <c r="WG29" s="111" t="e">
        <f t="shared" si="957"/>
        <v>#N/A</v>
      </c>
      <c r="WH29" s="111" t="e">
        <f t="shared" si="958"/>
        <v>#N/A</v>
      </c>
      <c r="WI29" s="111" t="e">
        <f t="shared" si="959"/>
        <v>#N/A</v>
      </c>
      <c r="WJ29" s="111" t="e">
        <f t="shared" si="960"/>
        <v>#N/A</v>
      </c>
      <c r="WK29" s="111" t="e">
        <f t="shared" si="961"/>
        <v>#N/A</v>
      </c>
      <c r="WL29" s="111" t="e">
        <f t="shared" si="962"/>
        <v>#N/A</v>
      </c>
      <c r="WM29" s="111" t="e">
        <f t="shared" si="963"/>
        <v>#N/A</v>
      </c>
      <c r="WN29" s="111" t="e">
        <f t="shared" si="964"/>
        <v>#N/A</v>
      </c>
      <c r="WO29" s="111" t="e">
        <f t="shared" si="965"/>
        <v>#N/A</v>
      </c>
      <c r="WP29" s="111" t="e">
        <f t="shared" si="966"/>
        <v>#N/A</v>
      </c>
      <c r="WQ29" s="111" t="e">
        <f t="shared" si="967"/>
        <v>#N/A</v>
      </c>
      <c r="WR29" s="111" t="e">
        <f t="shared" si="968"/>
        <v>#N/A</v>
      </c>
      <c r="WS29" s="111" t="e">
        <f t="shared" si="969"/>
        <v>#N/A</v>
      </c>
      <c r="WT29" s="111" t="e">
        <f t="shared" si="970"/>
        <v>#N/A</v>
      </c>
      <c r="WU29" s="111" t="e">
        <f t="shared" si="971"/>
        <v>#N/A</v>
      </c>
      <c r="WV29" s="111" t="e">
        <f t="shared" si="972"/>
        <v>#N/A</v>
      </c>
      <c r="WW29" s="111" t="e">
        <f t="shared" si="973"/>
        <v>#N/A</v>
      </c>
      <c r="WX29" s="111" t="e">
        <f t="shared" si="974"/>
        <v>#N/A</v>
      </c>
      <c r="WY29" s="111" t="e">
        <f t="shared" si="975"/>
        <v>#N/A</v>
      </c>
      <c r="WZ29" s="111" t="e">
        <f t="shared" si="976"/>
        <v>#N/A</v>
      </c>
      <c r="XA29" s="111" t="e">
        <f t="shared" si="977"/>
        <v>#N/A</v>
      </c>
      <c r="XB29" s="111" t="e">
        <f t="shared" si="978"/>
        <v>#N/A</v>
      </c>
      <c r="XC29" s="111" t="e">
        <f t="shared" si="979"/>
        <v>#N/A</v>
      </c>
      <c r="XD29" s="111" t="e">
        <f t="shared" si="980"/>
        <v>#N/A</v>
      </c>
      <c r="XE29" s="111" t="e">
        <f t="shared" si="981"/>
        <v>#N/A</v>
      </c>
      <c r="XF29" s="111" t="e">
        <f t="shared" si="982"/>
        <v>#N/A</v>
      </c>
      <c r="XG29" s="111" t="e">
        <f t="shared" si="983"/>
        <v>#N/A</v>
      </c>
      <c r="XH29" s="111" t="e">
        <f t="shared" si="984"/>
        <v>#N/A</v>
      </c>
      <c r="XI29" s="111" t="e">
        <f t="shared" si="985"/>
        <v>#N/A</v>
      </c>
      <c r="XJ29" s="111" t="e">
        <f t="shared" si="986"/>
        <v>#N/A</v>
      </c>
      <c r="XK29" s="111" t="e">
        <f t="shared" si="987"/>
        <v>#N/A</v>
      </c>
      <c r="XL29" s="111" t="e">
        <f t="shared" si="988"/>
        <v>#N/A</v>
      </c>
      <c r="XM29" s="111" t="e">
        <f t="shared" si="989"/>
        <v>#N/A</v>
      </c>
      <c r="XN29" s="111" t="e">
        <f t="shared" si="990"/>
        <v>#N/A</v>
      </c>
      <c r="XO29" s="111" t="e">
        <f t="shared" si="991"/>
        <v>#N/A</v>
      </c>
      <c r="XP29" s="111" t="e">
        <f t="shared" si="992"/>
        <v>#N/A</v>
      </c>
      <c r="XQ29" s="111" t="e">
        <f t="shared" si="993"/>
        <v>#N/A</v>
      </c>
      <c r="XR29" s="111" t="e">
        <f t="shared" si="994"/>
        <v>#N/A</v>
      </c>
      <c r="XS29" s="111" t="e">
        <f t="shared" si="995"/>
        <v>#N/A</v>
      </c>
      <c r="XT29" s="111" t="e">
        <f t="shared" si="996"/>
        <v>#N/A</v>
      </c>
      <c r="XU29" s="111" t="e">
        <f t="shared" si="997"/>
        <v>#N/A</v>
      </c>
      <c r="XV29" s="111" t="e">
        <f t="shared" si="998"/>
        <v>#N/A</v>
      </c>
      <c r="XW29" s="111" t="e">
        <f t="shared" si="999"/>
        <v>#N/A</v>
      </c>
      <c r="XX29" s="111" t="e">
        <f t="shared" si="1000"/>
        <v>#N/A</v>
      </c>
      <c r="XY29" s="111" t="e">
        <f t="shared" si="1001"/>
        <v>#N/A</v>
      </c>
      <c r="XZ29" s="111" t="e">
        <f t="shared" si="1002"/>
        <v>#N/A</v>
      </c>
      <c r="YA29" s="111" t="e">
        <f t="shared" si="1003"/>
        <v>#N/A</v>
      </c>
      <c r="YB29" s="111" t="e">
        <f t="shared" si="1004"/>
        <v>#N/A</v>
      </c>
      <c r="YC29" s="111" t="e">
        <f t="shared" si="1005"/>
        <v>#N/A</v>
      </c>
      <c r="YD29" s="111" t="e">
        <f t="shared" si="1006"/>
        <v>#N/A</v>
      </c>
      <c r="YE29" s="111" t="e">
        <f t="shared" si="1007"/>
        <v>#N/A</v>
      </c>
      <c r="YF29" s="111" t="e">
        <f t="shared" si="1008"/>
        <v>#N/A</v>
      </c>
      <c r="YG29" s="111" t="e">
        <f t="shared" si="1009"/>
        <v>#N/A</v>
      </c>
      <c r="YH29" s="111" t="e">
        <f t="shared" si="1010"/>
        <v>#N/A</v>
      </c>
      <c r="YI29" s="111" t="e">
        <f t="shared" si="1011"/>
        <v>#N/A</v>
      </c>
      <c r="YJ29" s="111" t="e">
        <f t="shared" si="1012"/>
        <v>#N/A</v>
      </c>
      <c r="YK29" s="111" t="e">
        <f t="shared" si="1013"/>
        <v>#N/A</v>
      </c>
      <c r="YL29" s="111" t="e">
        <f t="shared" si="1014"/>
        <v>#N/A</v>
      </c>
      <c r="YM29" s="111" t="e">
        <f t="shared" si="1015"/>
        <v>#N/A</v>
      </c>
      <c r="YN29" s="111" t="e">
        <f t="shared" si="1016"/>
        <v>#N/A</v>
      </c>
      <c r="YO29" s="111" t="e">
        <f t="shared" si="1017"/>
        <v>#N/A</v>
      </c>
      <c r="YP29" s="111" t="e">
        <f t="shared" si="1018"/>
        <v>#N/A</v>
      </c>
      <c r="YQ29" s="111" t="e">
        <f t="shared" si="1019"/>
        <v>#N/A</v>
      </c>
      <c r="YR29" s="111" t="e">
        <f t="shared" si="1020"/>
        <v>#N/A</v>
      </c>
      <c r="YS29" s="111" t="e">
        <f t="shared" si="1021"/>
        <v>#N/A</v>
      </c>
      <c r="YT29" s="111" t="e">
        <f t="shared" si="1022"/>
        <v>#N/A</v>
      </c>
      <c r="YU29" s="111" t="e">
        <f t="shared" si="1023"/>
        <v>#N/A</v>
      </c>
      <c r="YV29" s="111" t="e">
        <f t="shared" si="1024"/>
        <v>#N/A</v>
      </c>
      <c r="YW29" s="111" t="e">
        <f t="shared" si="1025"/>
        <v>#N/A</v>
      </c>
      <c r="YX29" s="111" t="e">
        <f t="shared" si="1026"/>
        <v>#N/A</v>
      </c>
      <c r="YY29" s="111" t="e">
        <f t="shared" si="1027"/>
        <v>#N/A</v>
      </c>
      <c r="YZ29" s="111" t="e">
        <f t="shared" si="1028"/>
        <v>#N/A</v>
      </c>
      <c r="ZA29" s="111" t="e">
        <f t="shared" si="1029"/>
        <v>#N/A</v>
      </c>
      <c r="ZB29" s="111" t="e">
        <f t="shared" si="1030"/>
        <v>#N/A</v>
      </c>
      <c r="ZC29" s="111" t="e">
        <f t="shared" si="1031"/>
        <v>#N/A</v>
      </c>
      <c r="ZD29" s="111" t="e">
        <f t="shared" si="1032"/>
        <v>#N/A</v>
      </c>
      <c r="ZE29" s="111" t="e">
        <f t="shared" si="1033"/>
        <v>#N/A</v>
      </c>
      <c r="ZF29" s="111" t="e">
        <f t="shared" si="1034"/>
        <v>#N/A</v>
      </c>
      <c r="ZG29" s="111" t="e">
        <f t="shared" si="1035"/>
        <v>#N/A</v>
      </c>
      <c r="ZH29" s="111" t="e">
        <f t="shared" si="1036"/>
        <v>#N/A</v>
      </c>
      <c r="ZI29" s="111" t="e">
        <f t="shared" si="1037"/>
        <v>#N/A</v>
      </c>
      <c r="ZJ29" s="111" t="e">
        <f t="shared" si="1038"/>
        <v>#N/A</v>
      </c>
      <c r="ZK29" s="111" t="e">
        <f t="shared" si="1039"/>
        <v>#N/A</v>
      </c>
      <c r="ZL29" s="111" t="e">
        <f t="shared" si="1040"/>
        <v>#N/A</v>
      </c>
      <c r="ZM29" s="111" t="e">
        <f t="shared" si="1041"/>
        <v>#N/A</v>
      </c>
      <c r="ZN29" s="111" t="e">
        <f t="shared" si="1042"/>
        <v>#N/A</v>
      </c>
      <c r="ZO29" s="111" t="e">
        <f t="shared" si="1043"/>
        <v>#N/A</v>
      </c>
      <c r="ZP29" s="111" t="e">
        <f t="shared" si="1044"/>
        <v>#N/A</v>
      </c>
      <c r="ZQ29" s="111" t="e">
        <f t="shared" si="1045"/>
        <v>#N/A</v>
      </c>
      <c r="ZR29" s="111" t="e">
        <f t="shared" si="1046"/>
        <v>#N/A</v>
      </c>
      <c r="ZS29" s="111" t="e">
        <f t="shared" si="1047"/>
        <v>#N/A</v>
      </c>
      <c r="ZT29" s="111" t="e">
        <f t="shared" si="1048"/>
        <v>#N/A</v>
      </c>
      <c r="ZU29" s="111" t="e">
        <f t="shared" si="1049"/>
        <v>#N/A</v>
      </c>
      <c r="ZV29" s="111" t="e">
        <f t="shared" si="1050"/>
        <v>#N/A</v>
      </c>
      <c r="ZW29" s="111" t="e">
        <f t="shared" si="1051"/>
        <v>#N/A</v>
      </c>
      <c r="ZX29" s="111" t="e">
        <f t="shared" si="1052"/>
        <v>#N/A</v>
      </c>
      <c r="ZY29" s="111" t="e">
        <f t="shared" si="1053"/>
        <v>#N/A</v>
      </c>
      <c r="ZZ29" s="111" t="e">
        <f t="shared" si="1054"/>
        <v>#N/A</v>
      </c>
      <c r="AAA29" s="111" t="e">
        <f t="shared" si="1055"/>
        <v>#N/A</v>
      </c>
      <c r="AAB29" s="111" t="e">
        <f t="shared" si="1056"/>
        <v>#N/A</v>
      </c>
      <c r="AAC29" s="111" t="e">
        <f t="shared" si="1057"/>
        <v>#N/A</v>
      </c>
      <c r="AAD29" s="111" t="e">
        <f t="shared" si="1058"/>
        <v>#N/A</v>
      </c>
      <c r="AAE29" s="111" t="e">
        <f t="shared" si="1059"/>
        <v>#N/A</v>
      </c>
      <c r="AAF29" s="111" t="e">
        <f t="shared" si="1060"/>
        <v>#N/A</v>
      </c>
      <c r="AAG29" s="111" t="e">
        <f t="shared" si="1061"/>
        <v>#N/A</v>
      </c>
      <c r="AAH29" s="111" t="e">
        <f t="shared" si="1062"/>
        <v>#N/A</v>
      </c>
      <c r="AAI29" s="111" t="e">
        <f t="shared" si="1063"/>
        <v>#N/A</v>
      </c>
      <c r="AAJ29" s="111" t="e">
        <f t="shared" si="1064"/>
        <v>#N/A</v>
      </c>
      <c r="AAK29" s="111" t="e">
        <f t="shared" si="1065"/>
        <v>#N/A</v>
      </c>
      <c r="AAL29" s="111" t="e">
        <f t="shared" si="1066"/>
        <v>#N/A</v>
      </c>
      <c r="AAM29" s="111" t="e">
        <f t="shared" si="1067"/>
        <v>#N/A</v>
      </c>
      <c r="AAN29" s="111" t="e">
        <f t="shared" si="1068"/>
        <v>#N/A</v>
      </c>
      <c r="AAO29" s="111" t="e">
        <f t="shared" si="1069"/>
        <v>#N/A</v>
      </c>
      <c r="AAP29" s="111" t="e">
        <f t="shared" si="1070"/>
        <v>#N/A</v>
      </c>
      <c r="AAQ29" s="111" t="e">
        <f t="shared" si="1071"/>
        <v>#N/A</v>
      </c>
      <c r="AAR29" s="111" t="e">
        <f t="shared" si="1072"/>
        <v>#N/A</v>
      </c>
      <c r="AAS29" s="111" t="e">
        <f t="shared" si="1073"/>
        <v>#N/A</v>
      </c>
      <c r="AAT29" s="111" t="e">
        <f t="shared" si="1074"/>
        <v>#N/A</v>
      </c>
      <c r="AAU29" s="111" t="e">
        <f t="shared" si="1075"/>
        <v>#N/A</v>
      </c>
      <c r="AAV29" s="111" t="e">
        <f t="shared" si="1076"/>
        <v>#N/A</v>
      </c>
      <c r="AAW29" s="111" t="e">
        <f t="shared" si="1077"/>
        <v>#N/A</v>
      </c>
      <c r="AAX29" s="111" t="e">
        <f t="shared" si="1078"/>
        <v>#N/A</v>
      </c>
      <c r="AAY29" s="111" t="e">
        <f t="shared" si="1079"/>
        <v>#N/A</v>
      </c>
      <c r="AAZ29" s="111" t="e">
        <f t="shared" si="1080"/>
        <v>#N/A</v>
      </c>
      <c r="ABA29" s="111" t="e">
        <f t="shared" si="1081"/>
        <v>#N/A</v>
      </c>
      <c r="ABB29" s="111" t="e">
        <f t="shared" si="1082"/>
        <v>#N/A</v>
      </c>
      <c r="ABC29" s="111" t="e">
        <f t="shared" si="1083"/>
        <v>#N/A</v>
      </c>
      <c r="ABD29" s="111" t="e">
        <f t="shared" si="1084"/>
        <v>#N/A</v>
      </c>
      <c r="ABE29" s="111" t="e">
        <f t="shared" si="1085"/>
        <v>#N/A</v>
      </c>
      <c r="ABF29" s="111" t="e">
        <f t="shared" si="1086"/>
        <v>#N/A</v>
      </c>
    </row>
    <row r="30" spans="1:734" ht="90" hidden="1" customHeight="1">
      <c r="A30" s="92">
        <v>27</v>
      </c>
      <c r="B30" s="59" t="s">
        <v>21</v>
      </c>
      <c r="C30" s="100" t="s">
        <v>36</v>
      </c>
      <c r="D30" s="101" t="s">
        <v>114</v>
      </c>
      <c r="E30" s="59">
        <v>3128005840</v>
      </c>
      <c r="F30" s="46" t="s">
        <v>21</v>
      </c>
      <c r="G30" s="47">
        <v>0.9</v>
      </c>
      <c r="H30" s="48">
        <v>1970.6</v>
      </c>
      <c r="I30" s="48">
        <v>21.5</v>
      </c>
      <c r="J30" s="49">
        <v>0.4</v>
      </c>
      <c r="K30" s="50">
        <v>30</v>
      </c>
      <c r="L30" s="49">
        <v>14.97</v>
      </c>
      <c r="M30" s="49">
        <v>53</v>
      </c>
      <c r="N30" s="49">
        <v>0</v>
      </c>
      <c r="O30" s="49">
        <f t="shared" si="550"/>
        <v>0.499</v>
      </c>
      <c r="P30" s="49">
        <f t="shared" si="551"/>
        <v>1.7666666666666666</v>
      </c>
      <c r="Q30" s="49">
        <f t="shared" si="552"/>
        <v>0</v>
      </c>
      <c r="R30" s="51">
        <v>30</v>
      </c>
      <c r="S30" s="52">
        <f t="shared" si="553"/>
        <v>14.97</v>
      </c>
      <c r="T30" s="52">
        <f t="shared" si="554"/>
        <v>53</v>
      </c>
      <c r="U30" s="52">
        <f t="shared" si="555"/>
        <v>0</v>
      </c>
      <c r="V30" s="130">
        <f>$O30*($I30-(метеостанция!B$14))/($I30-$J30)</f>
        <v>0.48599289099526066</v>
      </c>
      <c r="W30" s="130">
        <f>$O30*($I30-(метеостанция!C$14))/($I30-$J30)</f>
        <v>0.50579917061611368</v>
      </c>
      <c r="X30" s="130">
        <f>$O30*($I30-(метеостанция!D$14))/($I30-$J30)</f>
        <v>0.38489218009478665</v>
      </c>
      <c r="Y30" s="130">
        <f>$O30*($I30-(метеостанция!E$14))/($I30-$J30)</f>
        <v>0.40824585308056871</v>
      </c>
      <c r="Z30" s="130">
        <f>$O30*($I30-(метеостанция!F$14))/($I30-$J30)</f>
        <v>0.43662499999999993</v>
      </c>
      <c r="AA30" s="130">
        <f>$O30*($I30-(метеостанция!G$14))/($I30-$J30)</f>
        <v>0.4493364928909952</v>
      </c>
      <c r="AB30" s="130">
        <f>$O30*($I30-(метеостанция!H$14))/($I30-$J30)</f>
        <v>0.47150770142180093</v>
      </c>
      <c r="AC30" s="130">
        <f>$O30*($I30-(метеостанция!I$14))/($I30-$J30)</f>
        <v>0.45347511848341227</v>
      </c>
      <c r="AD30" s="130">
        <f>$O30*($I30-(метеостанция!J$14))/($I30-$J30)</f>
        <v>0.45495319905213272</v>
      </c>
      <c r="AE30" s="130">
        <f>$O30*($I30-(метеостанция!K$14))/($I30-$J30)</f>
        <v>0.47062085308056867</v>
      </c>
      <c r="AF30" s="130">
        <f>$O30*($I30-(метеостанция!L$14))/($I30-$J30)</f>
        <v>0.43780746445497626</v>
      </c>
      <c r="AG30" s="130">
        <f>$O30*($I30-(метеостанция!M$14))/($I30-$J30)</f>
        <v>0.39405627962085299</v>
      </c>
      <c r="AH30" s="130">
        <f>$O30*($I30-(метеостанция!N$14))/($I30-$J30)</f>
        <v>0.4593874407582938</v>
      </c>
      <c r="AI30" s="130">
        <f>$O30*($I30-(метеостанция!O$14))/($I30-$J30)</f>
        <v>0.34468838862559237</v>
      </c>
      <c r="AJ30" s="130">
        <f>$O30*($I30-(метеостанция!P$14))/($I30-$J30)</f>
        <v>0.4688471563981042</v>
      </c>
      <c r="AK30" s="130">
        <f>$O30*($I30-(метеостанция!Q$14))/($I30-$J30)</f>
        <v>0.48599289099526066</v>
      </c>
      <c r="AL30" s="130">
        <f>$O30*($I30-(метеостанция!R$14))/($I30-$J30)</f>
        <v>0.52235367298578195</v>
      </c>
      <c r="AM30" s="130">
        <f>$O30*($I30-(метеостанция!S$14))/($I30-$J30)</f>
        <v>0.50816409952606634</v>
      </c>
      <c r="AN30" s="130">
        <f>$O30*($I30-(метеостанция!T$14))/($I30-$J30)</f>
        <v>0.47298578199052133</v>
      </c>
      <c r="AO30" s="130">
        <f>$O30*($I30-(метеостанция!U$14))/($I30-$J30)</f>
        <v>0.4694383886255924</v>
      </c>
      <c r="AP30" s="130">
        <f>$O30*($I30-(метеостанция!V$14))/($I30-$J30)</f>
        <v>0.50520793838862554</v>
      </c>
      <c r="AQ30" s="130">
        <f>$O30*($I30-(метеостанция!W$14))/($I30-$J30)</f>
        <v>0.53595201421800953</v>
      </c>
      <c r="AR30" s="130">
        <f>$O30*($I30-(метеостанция!X$14))/($I30-$J30)</f>
        <v>0.56344431279620844</v>
      </c>
      <c r="AS30" s="130">
        <f>$O30*($I30-(метеостанция!Y$14))/($I30-$J30)</f>
        <v>0.60423933649289097</v>
      </c>
      <c r="AT30" s="130">
        <f>$O30*($I30-(метеостанция!Z$14))/($I30-$J30)</f>
        <v>0.5924146919431279</v>
      </c>
      <c r="AU30" s="130">
        <f>$O30*($I30-(метеостанция!AA$14))/($I30-$J30)</f>
        <v>0.61488151658767765</v>
      </c>
      <c r="AV30" s="130">
        <f>$O30*($I30-(метеостанция!AB$14))/($I30-$J30)</f>
        <v>0.64237381516587677</v>
      </c>
      <c r="AW30" s="130">
        <f>$O30*($I30-(метеостанция!AC$14))/($I30-$J30)</f>
        <v>0.67666528436018958</v>
      </c>
      <c r="AX30" s="130">
        <f>$O30*($I30-(метеостанция!AD$14))/($I30-$J30)</f>
        <v>0.61842890995260658</v>
      </c>
      <c r="AY30" s="130">
        <f>$O30*($I30-(метеостанция!AE$14))/($I30-$J30)</f>
        <v>0.56048815165876775</v>
      </c>
      <c r="AZ30" s="130"/>
      <c r="BA30" s="130">
        <f t="shared" si="556"/>
        <v>0.48599289099526066</v>
      </c>
      <c r="BB30" s="130">
        <f t="shared" si="1103"/>
        <v>0.99179206161137434</v>
      </c>
      <c r="BC30" s="130">
        <f t="shared" si="1104"/>
        <v>1.3766842417061609</v>
      </c>
      <c r="BD30" s="130">
        <f t="shared" si="1105"/>
        <v>1.7849300947867297</v>
      </c>
      <c r="BE30" s="130">
        <f t="shared" si="1106"/>
        <v>2.2215550947867295</v>
      </c>
      <c r="BF30" s="130">
        <f t="shared" si="1107"/>
        <v>2.6708915876777248</v>
      </c>
      <c r="BG30" s="130">
        <f t="shared" si="1108"/>
        <v>3.1423992890995258</v>
      </c>
      <c r="BH30" s="130">
        <f t="shared" si="1109"/>
        <v>3.5958744075829383</v>
      </c>
      <c r="BI30" s="130">
        <f t="shared" si="1110"/>
        <v>4.050827606635071</v>
      </c>
      <c r="BJ30" s="130">
        <f t="shared" si="1111"/>
        <v>4.5214484597156392</v>
      </c>
      <c r="BK30" s="130">
        <f t="shared" si="1112"/>
        <v>4.9592559241706153</v>
      </c>
      <c r="BL30" s="130">
        <f t="shared" si="1113"/>
        <v>5.353312203791468</v>
      </c>
      <c r="BM30" s="130">
        <f t="shared" si="1114"/>
        <v>5.8126996445497614</v>
      </c>
      <c r="BN30" s="130">
        <f t="shared" si="1115"/>
        <v>6.1573880331753541</v>
      </c>
      <c r="BO30" s="130">
        <f t="shared" si="1116"/>
        <v>6.6262351895734586</v>
      </c>
      <c r="BP30" s="130">
        <f t="shared" si="1117"/>
        <v>7.1122280805687197</v>
      </c>
      <c r="BQ30" s="130">
        <f t="shared" si="1118"/>
        <v>7.6345817535545013</v>
      </c>
      <c r="BR30" s="130">
        <f t="shared" si="1119"/>
        <v>8.1427458530805676</v>
      </c>
      <c r="BS30" s="130">
        <f t="shared" si="1120"/>
        <v>8.6157316350710893</v>
      </c>
      <c r="BT30" s="130">
        <f t="shared" si="1121"/>
        <v>9.0851700236966817</v>
      </c>
      <c r="BU30" s="130">
        <f t="shared" si="1122"/>
        <v>9.5903779620853076</v>
      </c>
      <c r="BV30" s="130">
        <f t="shared" si="1123"/>
        <v>10.126329976303317</v>
      </c>
      <c r="BW30" s="130">
        <f t="shared" si="1124"/>
        <v>10.689774289099526</v>
      </c>
      <c r="BX30" s="130">
        <f t="shared" si="1125"/>
        <v>11.294013625592417</v>
      </c>
      <c r="BY30" s="130">
        <f t="shared" si="1126"/>
        <v>11.886428317535545</v>
      </c>
      <c r="BZ30" s="130">
        <f t="shared" si="1127"/>
        <v>12.501309834123223</v>
      </c>
      <c r="CA30" s="130">
        <f t="shared" si="1128"/>
        <v>13.1436836492891</v>
      </c>
      <c r="CB30" s="130">
        <f t="shared" si="1129"/>
        <v>13.82034893364929</v>
      </c>
      <c r="CC30" s="130">
        <f t="shared" si="1130"/>
        <v>14.438777843601898</v>
      </c>
      <c r="CD30" s="130">
        <f t="shared" si="1131"/>
        <v>14.999265995260666</v>
      </c>
      <c r="CE30" s="130">
        <f t="shared" si="1132"/>
        <v>14.999265995260666</v>
      </c>
      <c r="CF30" s="130">
        <f t="shared" si="587"/>
        <v>957.69759099526061</v>
      </c>
      <c r="CG30" s="130">
        <f t="shared" si="588"/>
        <v>996.72784561611354</v>
      </c>
      <c r="CH30" s="130">
        <f t="shared" si="589"/>
        <v>758.4685300947865</v>
      </c>
      <c r="CI30" s="130">
        <f t="shared" si="590"/>
        <v>804.48927808056862</v>
      </c>
      <c r="CJ30" s="130">
        <f t="shared" si="591"/>
        <v>860.41322499999978</v>
      </c>
      <c r="CK30" s="130">
        <f t="shared" si="592"/>
        <v>885.46249289099512</v>
      </c>
      <c r="CL30" s="130">
        <f t="shared" si="593"/>
        <v>929.15307642180085</v>
      </c>
      <c r="CM30" s="130">
        <f t="shared" si="594"/>
        <v>893.61806848341212</v>
      </c>
      <c r="CN30" s="130">
        <f t="shared" si="595"/>
        <v>896.53077405213264</v>
      </c>
      <c r="CO30" s="130">
        <f t="shared" si="596"/>
        <v>927.40545308056858</v>
      </c>
      <c r="CP30" s="130">
        <f t="shared" si="597"/>
        <v>862.74338945497618</v>
      </c>
      <c r="CQ30" s="130">
        <f t="shared" si="598"/>
        <v>776.52730462085287</v>
      </c>
      <c r="CR30" s="130">
        <f t="shared" si="599"/>
        <v>905.26889075829376</v>
      </c>
      <c r="CS30" s="130">
        <f t="shared" si="600"/>
        <v>679.24293862559227</v>
      </c>
      <c r="CT30" s="130">
        <f t="shared" si="601"/>
        <v>923.91020639810415</v>
      </c>
      <c r="CU30" s="130">
        <f t="shared" si="602"/>
        <v>957.69759099526061</v>
      </c>
      <c r="CV30" s="130">
        <f t="shared" si="603"/>
        <v>1029.3501479857819</v>
      </c>
      <c r="CW30" s="130">
        <f t="shared" si="604"/>
        <v>1001.3881745260662</v>
      </c>
      <c r="CX30" s="130">
        <f t="shared" si="605"/>
        <v>932.06578199052126</v>
      </c>
      <c r="CY30" s="130">
        <f t="shared" si="606"/>
        <v>925.07528862559229</v>
      </c>
      <c r="CZ30" s="130">
        <f t="shared" si="607"/>
        <v>995.5627633886254</v>
      </c>
      <c r="DA30" s="130">
        <f t="shared" si="608"/>
        <v>1056.1470392180095</v>
      </c>
      <c r="DB30" s="130">
        <f t="shared" si="609"/>
        <v>1110.3233627962084</v>
      </c>
      <c r="DC30" s="130">
        <f t="shared" si="610"/>
        <v>1190.714036492891</v>
      </c>
      <c r="DD30" s="130">
        <f t="shared" si="611"/>
        <v>1167.4123919431279</v>
      </c>
      <c r="DE30" s="130">
        <f t="shared" si="612"/>
        <v>1211.6855165876775</v>
      </c>
      <c r="DF30" s="130">
        <f t="shared" si="613"/>
        <v>1265.8618401658766</v>
      </c>
      <c r="DG30" s="130">
        <f t="shared" si="614"/>
        <v>1333.4366093601895</v>
      </c>
      <c r="DH30" s="130">
        <f t="shared" si="615"/>
        <v>1218.6760099526064</v>
      </c>
      <c r="DI30" s="130">
        <f t="shared" si="616"/>
        <v>1104.4979516587678</v>
      </c>
      <c r="DJ30" s="130">
        <f t="shared" si="617"/>
        <v>0</v>
      </c>
      <c r="DK30" s="110">
        <f t="shared" si="618"/>
        <v>957.69759099526061</v>
      </c>
      <c r="DL30" s="130">
        <f t="shared" si="619"/>
        <v>1954.4254366113742</v>
      </c>
      <c r="DM30" s="130">
        <f t="shared" si="620"/>
        <v>2712.8939667061604</v>
      </c>
      <c r="DN30" s="130">
        <f t="shared" si="621"/>
        <v>3517.3832447867289</v>
      </c>
      <c r="DO30" s="130">
        <f t="shared" si="622"/>
        <v>4377.7964697867283</v>
      </c>
      <c r="DP30" s="130">
        <f t="shared" si="623"/>
        <v>5263.2589626777235</v>
      </c>
      <c r="DQ30" s="130">
        <f t="shared" si="624"/>
        <v>6192.412039099524</v>
      </c>
      <c r="DR30" s="130">
        <f t="shared" si="625"/>
        <v>7086.0301075829357</v>
      </c>
      <c r="DS30" s="130">
        <f t="shared" si="626"/>
        <v>7982.5608816350687</v>
      </c>
      <c r="DT30" s="130">
        <f t="shared" si="627"/>
        <v>8909.9663347156365</v>
      </c>
      <c r="DU30" s="130">
        <f t="shared" si="628"/>
        <v>9772.7097241706124</v>
      </c>
      <c r="DV30" s="130">
        <f t="shared" si="629"/>
        <v>10549.237028791465</v>
      </c>
      <c r="DW30" s="130">
        <f t="shared" si="630"/>
        <v>11454.50591954976</v>
      </c>
      <c r="DX30" s="130">
        <f t="shared" si="631"/>
        <v>12133.748858175351</v>
      </c>
      <c r="DY30" s="130">
        <f t="shared" si="632"/>
        <v>13057.659064573456</v>
      </c>
      <c r="DZ30" s="130">
        <f t="shared" si="633"/>
        <v>14015.356655568716</v>
      </c>
      <c r="EA30" s="130">
        <f t="shared" si="634"/>
        <v>15044.706803554498</v>
      </c>
      <c r="EB30" s="130">
        <f t="shared" si="635"/>
        <v>16046.094978080564</v>
      </c>
      <c r="EC30" s="130">
        <f t="shared" si="636"/>
        <v>16978.160760071085</v>
      </c>
      <c r="ED30" s="130">
        <f t="shared" si="637"/>
        <v>17903.236048696679</v>
      </c>
      <c r="EE30" s="130">
        <f t="shared" si="638"/>
        <v>18898.798812085304</v>
      </c>
      <c r="EF30" s="130">
        <f t="shared" si="639"/>
        <v>19954.945851303313</v>
      </c>
      <c r="EG30" s="130">
        <f t="shared" si="640"/>
        <v>21065.26921409952</v>
      </c>
      <c r="EH30" s="130">
        <f t="shared" si="641"/>
        <v>22255.983250592413</v>
      </c>
      <c r="EI30" s="130">
        <f t="shared" si="642"/>
        <v>23423.395642535543</v>
      </c>
      <c r="EJ30" s="130">
        <f t="shared" si="643"/>
        <v>24635.08115912322</v>
      </c>
      <c r="EK30" s="130">
        <f t="shared" si="644"/>
        <v>25900.942999289095</v>
      </c>
      <c r="EL30" s="130">
        <f t="shared" si="645"/>
        <v>27234.379608649284</v>
      </c>
      <c r="EM30" s="130">
        <f t="shared" si="646"/>
        <v>28453.055618601891</v>
      </c>
      <c r="EN30" s="130">
        <f t="shared" si="647"/>
        <v>29557.553570260658</v>
      </c>
      <c r="EO30" s="130">
        <f t="shared" si="648"/>
        <v>29557.553570260658</v>
      </c>
      <c r="EP30" s="130">
        <f t="shared" si="649"/>
        <v>861.92783189573458</v>
      </c>
      <c r="EQ30" s="130">
        <f t="shared" si="650"/>
        <v>897.05506105450218</v>
      </c>
      <c r="ER30" s="130">
        <f t="shared" si="651"/>
        <v>682.62167708530785</v>
      </c>
      <c r="ES30" s="130">
        <f t="shared" si="652"/>
        <v>724.04035027251177</v>
      </c>
      <c r="ET30" s="130">
        <f t="shared" si="653"/>
        <v>774.37190249999981</v>
      </c>
      <c r="EU30" s="130">
        <f t="shared" si="654"/>
        <v>796.91624360189564</v>
      </c>
      <c r="EV30" s="130">
        <f t="shared" si="655"/>
        <v>836.23776877962075</v>
      </c>
      <c r="EW30" s="130">
        <f t="shared" si="656"/>
        <v>804.25626163507093</v>
      </c>
      <c r="EX30" s="130">
        <f t="shared" si="657"/>
        <v>806.87769664691939</v>
      </c>
      <c r="EY30" s="130">
        <f t="shared" si="658"/>
        <v>834.6649077725117</v>
      </c>
      <c r="EZ30" s="130">
        <f t="shared" si="659"/>
        <v>776.46905050947862</v>
      </c>
      <c r="FA30" s="130">
        <f t="shared" si="660"/>
        <v>698.87457415876759</v>
      </c>
      <c r="FB30" s="130">
        <f t="shared" si="661"/>
        <v>814.74200168246443</v>
      </c>
      <c r="FC30" s="130">
        <f t="shared" si="662"/>
        <v>611.31864476303303</v>
      </c>
      <c r="FD30" s="130">
        <f t="shared" si="663"/>
        <v>831.5191857582937</v>
      </c>
      <c r="FE30" s="130">
        <f t="shared" si="664"/>
        <v>861.92783189573458</v>
      </c>
      <c r="FF30" s="130">
        <f t="shared" si="665"/>
        <v>926.41513318720365</v>
      </c>
      <c r="FG30" s="130">
        <f t="shared" si="666"/>
        <v>901.24935707345958</v>
      </c>
      <c r="FH30" s="130">
        <f t="shared" si="667"/>
        <v>838.8592037914691</v>
      </c>
      <c r="FI30" s="130">
        <f t="shared" si="668"/>
        <v>832.56775976303311</v>
      </c>
      <c r="FJ30" s="130">
        <f t="shared" si="669"/>
        <v>896.00648704976288</v>
      </c>
      <c r="FK30" s="130">
        <f t="shared" si="670"/>
        <v>950.53233529620854</v>
      </c>
      <c r="FL30" s="130">
        <f t="shared" si="671"/>
        <v>999.29102651658752</v>
      </c>
      <c r="FM30" s="130">
        <f t="shared" si="672"/>
        <v>1071.6426328436019</v>
      </c>
      <c r="FN30" s="130">
        <f t="shared" si="673"/>
        <v>1050.6711527488151</v>
      </c>
      <c r="FO30" s="130">
        <f t="shared" si="674"/>
        <v>1090.5169649289098</v>
      </c>
      <c r="FP30" s="130">
        <f t="shared" si="675"/>
        <v>1139.275656149289</v>
      </c>
      <c r="FQ30" s="130">
        <f t="shared" si="676"/>
        <v>1200.0929484241706</v>
      </c>
      <c r="FR30" s="130">
        <f t="shared" si="677"/>
        <v>1096.8084089573458</v>
      </c>
      <c r="FS30" s="130">
        <f t="shared" si="678"/>
        <v>994.04815649289105</v>
      </c>
      <c r="FT30" s="130">
        <f t="shared" si="679"/>
        <v>0</v>
      </c>
      <c r="FU30" s="110">
        <f t="shared" si="680"/>
        <v>861.92783189573458</v>
      </c>
      <c r="FV30" s="130">
        <f t="shared" si="681"/>
        <v>1758.9828929502369</v>
      </c>
      <c r="FW30" s="130">
        <f t="shared" si="682"/>
        <v>2441.6045700355448</v>
      </c>
      <c r="FX30" s="130">
        <f t="shared" si="683"/>
        <v>3165.6449203080565</v>
      </c>
      <c r="FY30" s="130">
        <f t="shared" si="684"/>
        <v>3940.0168228080565</v>
      </c>
      <c r="FZ30" s="130">
        <f t="shared" si="685"/>
        <v>4736.9330664099525</v>
      </c>
      <c r="GA30" s="130">
        <f t="shared" si="686"/>
        <v>5573.1708351895732</v>
      </c>
      <c r="GB30" s="130">
        <f t="shared" si="687"/>
        <v>6377.4270968246437</v>
      </c>
      <c r="GC30" s="130">
        <f t="shared" si="688"/>
        <v>7184.3047934715632</v>
      </c>
      <c r="GD30" s="130">
        <f t="shared" si="689"/>
        <v>8018.9697012440747</v>
      </c>
      <c r="GE30" s="130">
        <f t="shared" si="690"/>
        <v>8795.4387517535542</v>
      </c>
      <c r="GF30" s="130">
        <f t="shared" si="691"/>
        <v>9494.3133259123224</v>
      </c>
      <c r="GG30" s="130">
        <f t="shared" si="692"/>
        <v>10309.055327594786</v>
      </c>
      <c r="GH30" s="130">
        <f t="shared" si="693"/>
        <v>10920.373972357818</v>
      </c>
      <c r="GI30" s="130">
        <f t="shared" si="694"/>
        <v>11751.893158116112</v>
      </c>
      <c r="GJ30" s="130">
        <f t="shared" si="695"/>
        <v>12613.820990011847</v>
      </c>
      <c r="GK30" s="130">
        <f t="shared" si="696"/>
        <v>13540.236123199051</v>
      </c>
      <c r="GL30" s="130">
        <f t="shared" si="697"/>
        <v>14441.485480272509</v>
      </c>
      <c r="GM30" s="130">
        <f t="shared" si="698"/>
        <v>15280.344684063979</v>
      </c>
      <c r="GN30" s="130">
        <f t="shared" si="699"/>
        <v>16112.912443827012</v>
      </c>
      <c r="GO30" s="130">
        <f t="shared" si="700"/>
        <v>17008.918930876775</v>
      </c>
      <c r="GP30" s="130">
        <f t="shared" si="701"/>
        <v>17959.451266172982</v>
      </c>
      <c r="GQ30" s="130">
        <f t="shared" si="702"/>
        <v>18958.742292689571</v>
      </c>
      <c r="GR30" s="130">
        <f t="shared" si="703"/>
        <v>20030.384925533173</v>
      </c>
      <c r="GS30" s="130">
        <f t="shared" si="704"/>
        <v>21081.056078281988</v>
      </c>
      <c r="GT30" s="130">
        <f t="shared" si="705"/>
        <v>22171.573043210898</v>
      </c>
      <c r="GU30" s="130">
        <f t="shared" si="706"/>
        <v>23310.848699360187</v>
      </c>
      <c r="GV30" s="130">
        <f t="shared" si="707"/>
        <v>24510.941647784359</v>
      </c>
      <c r="GW30" s="130">
        <f t="shared" si="708"/>
        <v>25607.750056741705</v>
      </c>
      <c r="GX30" s="130">
        <f t="shared" si="709"/>
        <v>26601.798213234597</v>
      </c>
      <c r="GY30" s="130">
        <f t="shared" si="710"/>
        <v>26601.798213234597</v>
      </c>
      <c r="GZ30" s="130">
        <f>($T30+$U30)/$R30*($I30-(метеостанция!B$14))/($I30-$J30)</f>
        <v>1.7206161137440756</v>
      </c>
      <c r="HA30" s="130">
        <f>($T30+$U30)/$R30*($I30-(метеостанция!C$14))/($I30-$J30)</f>
        <v>1.7907385466034753</v>
      </c>
      <c r="HB30" s="130">
        <f>($T30+$U30)/$R30*($I30-(метеостанция!D$14))/($I30-$J30)</f>
        <v>1.3626777251184832</v>
      </c>
      <c r="HC30" s="130">
        <f>($T30+$U30)/$R30*($I30-(метеостанция!E$14))/($I30-$J30)</f>
        <v>1.4453593996840441</v>
      </c>
      <c r="HD30" s="130">
        <f>($T30+$U30)/$R30*($I30-(метеостанция!F$14))/($I30-$J30)</f>
        <v>1.5458333333333329</v>
      </c>
      <c r="HE30" s="130">
        <f>($T30+$U30)/$R30*($I30-(метеостанция!G$14))/($I30-$J30)</f>
        <v>1.5908372827804105</v>
      </c>
      <c r="HF30" s="130">
        <f>($T30+$U30)/$R30*($I30-(метеостанция!H$14))/($I30-$J30)</f>
        <v>1.6693325434439175</v>
      </c>
      <c r="HG30" s="130">
        <f>($T30+$U30)/$R30*($I30-(метеостанция!I$14))/($I30-$J30)</f>
        <v>1.6054897314375987</v>
      </c>
      <c r="HH30" s="130">
        <f>($T30+$U30)/$R30*($I30-(метеостанция!J$14))/($I30-$J30)</f>
        <v>1.6107227488151656</v>
      </c>
      <c r="HI30" s="130">
        <f>($T30+$U30)/$R30*($I30-(метеостанция!K$14))/($I30-$J30)</f>
        <v>1.6661927330173774</v>
      </c>
      <c r="HJ30" s="130">
        <f>($T30+$U30)/$R30*($I30-(метеостанция!L$14))/($I30-$J30)</f>
        <v>1.5500197472353869</v>
      </c>
      <c r="HK30" s="130">
        <f>($T30+$U30)/$R30*($I30-(метеостанция!M$14))/($I30-$J30)</f>
        <v>1.3951224328593994</v>
      </c>
      <c r="HL30" s="130">
        <f>($T30+$U30)/$R30*($I30-(метеостанция!N$14))/($I30-$J30)</f>
        <v>1.6264218009478673</v>
      </c>
      <c r="HM30" s="130">
        <f>($T30+$U30)/$R30*($I30-(метеостанция!O$14))/($I30-$J30)</f>
        <v>1.2203396524486569</v>
      </c>
      <c r="HN30" s="130">
        <f>($T30+$U30)/$R30*($I30-(метеостанция!P$14))/($I30-$J30)</f>
        <v>1.6599131121642969</v>
      </c>
      <c r="HO30" s="130">
        <f>($T30+$U30)/$R30*($I30-(метеостанция!Q$14))/($I30-$J30)</f>
        <v>1.7206161137440756</v>
      </c>
      <c r="HP30" s="130">
        <f>($T30+$U30)/$R30*($I30-(метеостанция!R$14))/($I30-$J30)</f>
        <v>1.8493483412322271</v>
      </c>
      <c r="HQ30" s="130">
        <f>($T30+$U30)/$R30*($I30-(метеостанция!S$14))/($I30-$J30)</f>
        <v>1.7991113744075828</v>
      </c>
      <c r="HR30" s="130">
        <f>($T30+$U30)/$R30*($I30-(метеостанция!T$14))/($I30-$J30)</f>
        <v>1.6745655608214847</v>
      </c>
      <c r="HS30" s="130">
        <f>($T30+$U30)/$R30*($I30-(метеостанция!U$14))/($I30-$J30)</f>
        <v>1.6620063191153238</v>
      </c>
      <c r="HT30" s="130">
        <f>($T30+$U30)/$R30*($I30-(метеостанция!V$14))/($I30-$J30)</f>
        <v>1.7886453396524487</v>
      </c>
      <c r="HU30" s="130">
        <f>($T30+$U30)/$R30*($I30-(метеостанция!W$14))/($I30-$J30)</f>
        <v>1.8974921011058452</v>
      </c>
      <c r="HV30" s="130">
        <f>($T30+$U30)/$R30*($I30-(метеостанция!X$14))/($I30-$J30)</f>
        <v>1.9948262243285937</v>
      </c>
      <c r="HW30" s="130">
        <f>($T30+$U30)/$R30*($I30-(метеостанция!Y$14))/($I30-$J30)</f>
        <v>2.1392575039494472</v>
      </c>
      <c r="HX30" s="130">
        <f>($T30+$U30)/$R30*($I30-(метеостанция!Z$14))/($I30-$J30)</f>
        <v>2.09739336492891</v>
      </c>
      <c r="HY30" s="130">
        <f>($T30+$U30)/$R30*($I30-(метеостанция!AA$14))/($I30-$J30)</f>
        <v>2.1769352290679302</v>
      </c>
      <c r="HZ30" s="130">
        <f>($T30+$U30)/$R30*($I30-(метеостанция!AB$14))/($I30-$J30)</f>
        <v>2.2742693522906792</v>
      </c>
      <c r="IA30" s="130">
        <f>($T30+$U30)/$R30*($I30-(метеостанция!AC$14))/($I30-$J30)</f>
        <v>2.3956753554502366</v>
      </c>
      <c r="IB30" s="130">
        <f>($T30+$U30)/$R30*($I30-(метеостанция!AD$14))/($I30-$J30)</f>
        <v>2.1894944707740915</v>
      </c>
      <c r="IC30" s="130">
        <f>($T30+$U30)/$R30*($I30-(метеостанция!AE$14))/($I30-$J30)</f>
        <v>1.9843601895734595</v>
      </c>
      <c r="ID30" s="130"/>
      <c r="IE30" s="131">
        <f>VLOOKUP($F30,метеостанция!$A$4:$AF$7,2,0)</f>
        <v>6</v>
      </c>
      <c r="IF30" s="131">
        <f>VLOOKUP($F30,метеостанция!$A$4:$AF$7,3,0)</f>
        <v>9.6</v>
      </c>
      <c r="IG30" s="131">
        <f>VLOOKUP($F30,метеостанция!$A$4:$AF$7,4,0)</f>
        <v>8.4</v>
      </c>
      <c r="IH30" s="131">
        <f>VLOOKUP($F30,метеостанция!$A$4:$AF$7,5,0)</f>
        <v>9.6999999999999993</v>
      </c>
      <c r="II30" s="131">
        <f>VLOOKUP($F30,метеостанция!$A$4:$AF$7,6,0)</f>
        <v>11.1</v>
      </c>
      <c r="IJ30" s="131">
        <f>VLOOKUP($F30,метеостанция!$A$4:$AF$7,7,0)</f>
        <v>9.5</v>
      </c>
      <c r="IK30" s="131">
        <f>VLOOKUP($F30,метеостанция!$A$4:$AF$7,8,0)</f>
        <v>6</v>
      </c>
      <c r="IL30" s="131">
        <f>VLOOKUP($F30,метеостанция!$A$4:$AF$7,9,0)</f>
        <v>6.8</v>
      </c>
      <c r="IM30" s="131">
        <f>VLOOKUP($F30,метеостанция!$A$4:$AF$7,10,0)</f>
        <v>3.2</v>
      </c>
      <c r="IN30" s="131">
        <f>VLOOKUP($F30,метеостанция!$A$4:$AF$7,11,0)</f>
        <v>-2</v>
      </c>
      <c r="IO30" s="131">
        <f>VLOOKUP($F30,метеостанция!$A$4:$AF$7,12,0)</f>
        <v>-0.4</v>
      </c>
      <c r="IP30" s="131">
        <f>VLOOKUP($F30,метеостанция!$A$4:$AF$7,13,0)</f>
        <v>2.1</v>
      </c>
      <c r="IQ30" s="131">
        <f>VLOOKUP($F30,метеостанция!$A$4:$AF$7,14,0)</f>
        <v>2.2999999999999998</v>
      </c>
      <c r="IR30" s="131">
        <f>VLOOKUP($F30,метеостанция!$A$4:$AF$7,15,0)</f>
        <v>2.2999999999999998</v>
      </c>
      <c r="IS30" s="131">
        <f>VLOOKUP($F30,метеостанция!$A$4:$AF$7,16,0)</f>
        <v>0.2</v>
      </c>
      <c r="IT30" s="131">
        <f>VLOOKUP($F30,метеостанция!$A$4:$AF$7,17,0)</f>
        <v>-3</v>
      </c>
      <c r="IU30" s="131">
        <f>VLOOKUP($F30,метеостанция!$A$4:$AF$7,18,0)</f>
        <v>-4</v>
      </c>
      <c r="IV30" s="131">
        <f>VLOOKUP($F30,метеостанция!$A$4:$AF$7,19,0)</f>
        <v>-3.6</v>
      </c>
      <c r="IW30" s="131">
        <f>VLOOKUP($F30,метеостанция!$A$4:$AF$7,20,0)</f>
        <v>-0.7</v>
      </c>
      <c r="IX30" s="131">
        <f>VLOOKUP($F30,метеостанция!$A$4:$AF$7,21,0)</f>
        <v>3.6</v>
      </c>
      <c r="IY30" s="131">
        <f>VLOOKUP($F30,метеостанция!$A$4:$AF$7,22,0)</f>
        <v>2.2000000000000002</v>
      </c>
      <c r="IZ30" s="131">
        <f>VLOOKUP($F30,метеостанция!$A$4:$AF$7,23,0)</f>
        <v>4.4000000000000004</v>
      </c>
      <c r="JA30" s="131">
        <f>VLOOKUP($F30,метеостанция!$A$4:$AF$7,24,0)</f>
        <v>-2.2999999999999998</v>
      </c>
      <c r="JB30" s="131">
        <f>VLOOKUP($F30,метеостанция!$A$4:$AF$7,25,0)</f>
        <v>-5.0999999999999996</v>
      </c>
      <c r="JC30" s="131">
        <f>VLOOKUP($F30,метеостанция!$A$4:$AF$7,26,0)</f>
        <v>0.6</v>
      </c>
      <c r="JD30" s="131">
        <f>VLOOKUP($F30,метеостанция!$A$4:$AF$7,27,0)</f>
        <v>-1.8</v>
      </c>
      <c r="JE30" s="131">
        <f>VLOOKUP($F30,метеостанция!$A$4:$AF$7,28,0)</f>
        <v>-0.5</v>
      </c>
      <c r="JF30" s="131">
        <f>VLOOKUP($F30,метеостанция!$A$4:$AF$7,29,0)</f>
        <v>5.4</v>
      </c>
      <c r="JG30" s="131">
        <f>VLOOKUP($F30,метеостанция!$A$4:$AF$7,30,0)</f>
        <v>8.4</v>
      </c>
      <c r="JH30" s="131">
        <f>VLOOKUP($F30,метеостанция!$A$4:$AF$7,31,0)</f>
        <v>5.0999999999999996</v>
      </c>
      <c r="JI30" s="131">
        <f>VLOOKUP($F30,метеостанция!$A$4:$AF$7,32,0)</f>
        <v>0</v>
      </c>
      <c r="JJ30" s="202" t="e">
        <f>VLOOKUP(D30,'Qп, Гкал'!$D$6:$O$60,2,FALSE)</f>
        <v>#N/A</v>
      </c>
      <c r="JK30" s="202" t="e">
        <f>VLOOKUP(D30,'Qп, Гкал'!$D$6:AI$64,3,FALSE)</f>
        <v>#N/A</v>
      </c>
      <c r="JL30" s="202" t="e">
        <f>VLOOKUP(D30,'Qп, Гкал'!$D$6:$AI$64,4,FALSE)</f>
        <v>#N/A</v>
      </c>
      <c r="JM30" s="202" t="e">
        <f>VLOOKUP(D30,'Qп, Гкал'!$D$6:$O$60,5,FALSE)</f>
        <v>#N/A</v>
      </c>
      <c r="JN30" s="202" t="e">
        <f>VLOOKUP(D30,'Qп, Гкал'!$D$6:$O$60,6,FALSE)</f>
        <v>#N/A</v>
      </c>
      <c r="JO30" s="202" t="e">
        <f>VLOOKUP(D30,'Qп, Гкал'!$D$6:$O$60,7,FALSE)</f>
        <v>#N/A</v>
      </c>
      <c r="JP30" s="202" t="e">
        <f>VLOOKUP(D30,'Qп, Гкал'!$D$6:$O$60,8,FALSE)</f>
        <v>#N/A</v>
      </c>
      <c r="JQ30" s="202" t="e">
        <f>VLOOKUP(D30,'Qп, Гкал'!$D$6:$O$60,9,FALSE)</f>
        <v>#N/A</v>
      </c>
      <c r="JR30" s="202" t="e">
        <f>VLOOKUP(D30,'Qп, Гкал'!$D$6:$O$60,10,FALSE)</f>
        <v>#N/A</v>
      </c>
      <c r="JS30" s="202" t="e">
        <f>VLOOKUP(D30,'Qп, Гкал'!$D$6:$O$60,11,FALSE)</f>
        <v>#N/A</v>
      </c>
      <c r="JT30" s="202" t="e">
        <f>VLOOKUP(D30,'Qп, Гкал'!$D$6:$O$60,12,FALSE)</f>
        <v>#N/A</v>
      </c>
      <c r="JU30" s="202" t="e">
        <f>VLOOKUP(D30,'Qп, Гкал'!$D$6:$P$60,13,FALSE)</f>
        <v>#N/A</v>
      </c>
      <c r="JV30" s="202" t="e">
        <f>VLOOKUP(D30,'Qп, Гкал'!$D$6:$Q$63,14,FALSE)</f>
        <v>#N/A</v>
      </c>
      <c r="JW30" s="203" t="e">
        <f>VLOOKUP(D30,'Qп, Гкал'!$D$6:$AI$65,15,FALSE)</f>
        <v>#N/A</v>
      </c>
      <c r="JX30" s="203" t="e">
        <f>VLOOKUP(D30,'Qп, Гкал'!$D$6:$AI$65,16,FALSE)</f>
        <v>#N/A</v>
      </c>
      <c r="JY30" s="204" t="e">
        <f>VLOOKUP(D30,'Qп, Гкал'!$D$6:$AI$65,17,FALSE)</f>
        <v>#N/A</v>
      </c>
      <c r="JZ30" s="203" t="e">
        <f>VLOOKUP(D30,'Qп, Гкал'!$D$6:$AI$65,18,FALSE)</f>
        <v>#N/A</v>
      </c>
      <c r="KA30" s="203" t="e">
        <f>VLOOKUP(D30,'Qп, Гкал'!$D$6:$AI$65,19,FALSE)</f>
        <v>#N/A</v>
      </c>
      <c r="KB30" s="203" t="e">
        <f>VLOOKUP(D30,'Qп, Гкал'!$D$6:$AI$65,20,FALSE)</f>
        <v>#N/A</v>
      </c>
      <c r="KC30" s="203" t="e">
        <f>VLOOKUP(D30,'Qп, Гкал'!$D$6:$AI$65,21,FALSE)</f>
        <v>#N/A</v>
      </c>
      <c r="KD30" s="203" t="e">
        <f>VLOOKUP(D30,'Qп, Гкал'!$D$6:$AI$65,22,FALSE)</f>
        <v>#N/A</v>
      </c>
      <c r="KE30" s="203" t="e">
        <f>VLOOKUP(D30,'Qп, Гкал'!$D$6:$AI$65,23,FALSE)</f>
        <v>#N/A</v>
      </c>
      <c r="KF30" s="203" t="e">
        <f>VLOOKUP(D30,'Qп, Гкал'!$D$6:$AI$65,24,FALSE)</f>
        <v>#N/A</v>
      </c>
      <c r="KG30" s="203" t="e">
        <f>VLOOKUP(D30,'Qп, Гкал'!$D$6:$AI$65,25,FALSE)</f>
        <v>#N/A</v>
      </c>
      <c r="KH30" s="203" t="e">
        <f>VLOOKUP(D30,'Qп, Гкал'!$D$6:$AI$65,26,FALSE)</f>
        <v>#N/A</v>
      </c>
      <c r="KI30" s="203" t="e">
        <f>VLOOKUP(D30,'Qп, Гкал'!$D$6:$AI$65,27,FALSE)</f>
        <v>#N/A</v>
      </c>
      <c r="KJ30" s="203" t="e">
        <f>VLOOKUP(D30,'Qп, Гкал'!$D$6:$AI$65,28,FALSE)</f>
        <v>#N/A</v>
      </c>
      <c r="KK30" s="203" t="e">
        <f>VLOOKUP(D30,'Qп, Гкал'!$D$6:$AI$65,29,FALSE)</f>
        <v>#N/A</v>
      </c>
      <c r="KL30" s="203" t="e">
        <f>VLOOKUP(D30,'Qп, Гкал'!$D$6:$AI$65,30,FALSE)</f>
        <v>#N/A</v>
      </c>
      <c r="KM30" s="203" t="e">
        <f>VLOOKUP(D30,'Qп, Гкал'!$D$6:$AI$65,31,FALSE)</f>
        <v>#N/A</v>
      </c>
      <c r="KN30" s="203" t="e">
        <f>VLOOKUP(D30,'Qп, Гкал'!$D$6:$AI$65,32,FALSE)</f>
        <v>#N/A</v>
      </c>
      <c r="KO30" s="110" t="e">
        <f>IF(JJ30="","Нет показаний",IF(JJ30&lt;=0,"Ошибка ПУ",(GZ30-JJ30*(($I30-метеостанция!B$14)/($I30-IE30)))))</f>
        <v>#N/A</v>
      </c>
      <c r="KP30" s="110" t="e">
        <f>IF(JK30="","Нет показаний",IF(JK30&lt;=0,"Ошибка ПУ",(HA30-JK30*(($I30-метеостанция!C$14)/($I30-IF30)))))</f>
        <v>#N/A</v>
      </c>
      <c r="KQ30" s="110" t="e">
        <f>IF(JL30="","Нет показаний",IF(JL30&lt;=0,"Ошибка ПУ",(HB30-JL30*(($I30-метеостанция!D$14)/($I30-IG30)))))</f>
        <v>#N/A</v>
      </c>
      <c r="KR30" s="110" t="e">
        <f>IF(JM30="","Нет показаний",IF(JM30&lt;=0,"Ошибка ПУ",(HC30-JM30*(($I30-метеостанция!E$14)/($I30-IH30)))))</f>
        <v>#N/A</v>
      </c>
      <c r="KS30" s="110" t="e">
        <f>IF(JN30="","Нет показаний",IF(JN30&lt;=0,"Ошибка ПУ",(HD30-JN30*(($I30-метеостанция!F$14)/($I30-II30)))))</f>
        <v>#N/A</v>
      </c>
      <c r="KT30" s="110" t="e">
        <f>IF(JO30="","Нет показаний",IF(JO30&lt;=0,"Ошибка ПУ",(HE30-JO30*(($I30-метеостанция!G$14)/($I30-IJ30)))))</f>
        <v>#N/A</v>
      </c>
      <c r="KU30" s="110" t="e">
        <f>IF(JP30="","Нет показаний",IF(JP30&lt;=0,"Ошибка ПУ",(HF30-JP30*(($I30-метеостанция!H$14)/($I30-IK30)))))</f>
        <v>#N/A</v>
      </c>
      <c r="KV30" s="110" t="e">
        <f>IF(JQ30="","Нет показаний",IF(JQ30&lt;=0,"Ошибка ПУ",(HG30-JQ30*(($I30-метеостанция!I$14)/($I30-IL30)))))</f>
        <v>#N/A</v>
      </c>
      <c r="KW30" s="110" t="e">
        <f>IF(JR30="","Нет показаний",IF(JR30&lt;=0,"Ошибка ПУ",(HH30-JR30*(($I30-метеостанция!J$14)/($I30-IM30)))))</f>
        <v>#N/A</v>
      </c>
      <c r="KX30" s="110" t="e">
        <f>IF(JS30="","Нет показаний",IF(JS30&lt;=0,"Ошибка ПУ",(HI30-JS30*(($I30-метеостанция!K$14)/($I30-IN30)))))</f>
        <v>#N/A</v>
      </c>
      <c r="KY30" s="110" t="e">
        <f>IF(JT30="","Нет показаний",IF(JT30&lt;=0,"Ошибка ПУ",(HJ30-JT30*(($I30-метеостанция!L$14)/($I30-IO30)))))</f>
        <v>#N/A</v>
      </c>
      <c r="KZ30" s="110" t="e">
        <f>IF(JU30="","Нет показаний",IF(JU30&lt;=0,"Ошибка ПУ",(HK30-JU30*(($I30-метеостанция!M$14)/($I30-IP30)))))</f>
        <v>#N/A</v>
      </c>
      <c r="LA30" s="110" t="e">
        <f>IF(JV30="","Нет показаний",IF(JV30&lt;=0,"Ошибка ПУ",(HL30-JV30*(($I30-метеостанция!N$14)/($I30-IQ30)))))</f>
        <v>#N/A</v>
      </c>
      <c r="LB30" s="110" t="e">
        <f>IF(JW30="","Нет показаний",IF(JW30&lt;=0,"Ошибка ПУ",(HM30-JW30*(($I30-метеостанция!O$14)/($I30-IR30)))))</f>
        <v>#N/A</v>
      </c>
      <c r="LC30" s="110" t="e">
        <f>IF(JX30="","Нет показаний",IF(JX30&lt;=0,"Ошибка ПУ",(HN30-JX30*(($I30-метеостанция!P$14)/($I30-IS30)))))</f>
        <v>#N/A</v>
      </c>
      <c r="LD30" s="110" t="e">
        <f>IF(JY30="","Нет показаний",IF(JY30&lt;=0,"Ошибка ПУ",(HO30-JY30*(($I30-метеостанция!Q$14)/($I30-IT30)))))</f>
        <v>#N/A</v>
      </c>
      <c r="LE30" s="110" t="e">
        <f>IF(JZ30="","Нет показаний",IF(JZ30&lt;=0,"Ошибка ПУ",(HP30-JZ30*(($I30-метеостанция!R$14)/($I30-IU30)))))</f>
        <v>#N/A</v>
      </c>
      <c r="LF30" s="110" t="e">
        <f>IF(KA30="","Нет показаний",IF(KA30&lt;=0,"Ошибка ПУ",(HQ30-KA30*(($I30-метеостанция!S$14)/($I30-IV30)))))</f>
        <v>#N/A</v>
      </c>
      <c r="LG30" s="110" t="e">
        <f>IF(KB30="","Нет показаний",IF(KB30&lt;=0,"Ошибка ПУ",(HR30-KB30*(($I30-метеостанция!T$14)/($I30-IW30)))))</f>
        <v>#N/A</v>
      </c>
      <c r="LH30" s="110" t="e">
        <f>IF(KC30="","Нет показаний",IF(KC30&lt;=0,"Ошибка ПУ",(HS30-KC30*(($I30-метеостанция!U$14)/($I30-IX30)))))</f>
        <v>#N/A</v>
      </c>
      <c r="LI30" s="110" t="e">
        <f>IF(KD30="","Нет показаний",IF(KD30&lt;=0,"Ошибка ПУ",(HT30-KD30*(($I30-метеостанция!V$14)/($I30-IY30)))))</f>
        <v>#N/A</v>
      </c>
      <c r="LJ30" s="110" t="e">
        <f>IF(KE30="","Нет показаний",IF(KE30&lt;=0,"Ошибка ПУ",(HU30-KE30*(($I30-метеостанция!W$14)/($I30-IZ30)))))</f>
        <v>#N/A</v>
      </c>
      <c r="LK30" s="110" t="e">
        <f>IF(KF30="","Нет показаний",IF(KF30&lt;=0,"Ошибка ПУ",(HV30-KF30*(($I30-метеостанция!X$14)/($I30-JA30)))))</f>
        <v>#N/A</v>
      </c>
      <c r="LL30" s="110" t="e">
        <f>IF(KG30="","Нет показаний",IF(KG30&lt;=0,"Ошибка ПУ",(HW30-KG30*(($I30-метеостанция!Y$14)/($I30-JB30)))))</f>
        <v>#N/A</v>
      </c>
      <c r="LM30" s="110" t="e">
        <f>IF(KH30="","Нет показаний",IF(KH30&lt;=0,"Ошибка ПУ",(HX30-KH30*(($I30-метеостанция!Z$14)/($I30-JC30)))))</f>
        <v>#N/A</v>
      </c>
      <c r="LN30" s="110" t="e">
        <f>IF(KI30="","Нет показаний",IF(KI30&lt;=0,"Ошибка ПУ",(HY30-KI30*(($I30-метеостанция!AA$14)/($I30-JD30)))))</f>
        <v>#N/A</v>
      </c>
      <c r="LO30" s="110" t="e">
        <f>IF(KJ30="","Нет показаний",IF(KJ30&lt;=0,"Ошибка ПУ",(HZ30-KJ30*(($I30-метеостанция!AB$14)/($I30-JE30)))))</f>
        <v>#N/A</v>
      </c>
      <c r="LP30" s="110" t="e">
        <f>IF(KK30="","Нет показаний",IF(KK30&lt;=0,"Ошибка ПУ",(IA30-KK30*(($I30-метеостанция!AC$14)/($I30-JF30)))))</f>
        <v>#N/A</v>
      </c>
      <c r="LQ30" s="110" t="e">
        <f>IF(KL30="","Нет показаний",IF(KL30&lt;=0,"Ошибка ПУ",(IB30-KL30*(($I30-метеостанция!AD$14)/($I30-JG30)))))</f>
        <v>#N/A</v>
      </c>
      <c r="LR30" s="110" t="e">
        <f>IF(KM30="","Нет показаний",IF(KM30&lt;=0,"Ошибка ПУ",(IC30-KM30*(($I30-метеостанция!AE$14)/($I30-JH30)))))</f>
        <v>#N/A</v>
      </c>
      <c r="LS30" s="110" t="e">
        <f>IF(KN30="","Нет показаний",IF(KN30&lt;=0,"Ошибка ПУ",(ID30-KN30*(($I30-метеостанция!AF$14)/($I30-JI30)))))</f>
        <v>#N/A</v>
      </c>
      <c r="LT30" s="54" t="e">
        <f t="shared" si="711"/>
        <v>#N/A</v>
      </c>
      <c r="LU30" s="54" t="e">
        <f t="shared" si="712"/>
        <v>#N/A</v>
      </c>
      <c r="LV30" s="54" t="e">
        <f t="shared" si="713"/>
        <v>#N/A</v>
      </c>
      <c r="LW30" s="54" t="e">
        <f t="shared" si="714"/>
        <v>#N/A</v>
      </c>
      <c r="LX30" s="54" t="e">
        <f t="shared" si="715"/>
        <v>#N/A</v>
      </c>
      <c r="LY30" s="54" t="e">
        <f t="shared" si="716"/>
        <v>#N/A</v>
      </c>
      <c r="LZ30" s="54" t="e">
        <f t="shared" si="717"/>
        <v>#N/A</v>
      </c>
      <c r="MA30" s="54" t="e">
        <f t="shared" si="718"/>
        <v>#N/A</v>
      </c>
      <c r="MB30" s="54" t="e">
        <f t="shared" si="719"/>
        <v>#N/A</v>
      </c>
      <c r="MC30" s="54" t="e">
        <f t="shared" si="720"/>
        <v>#N/A</v>
      </c>
      <c r="MD30" s="54" t="e">
        <f t="shared" si="721"/>
        <v>#N/A</v>
      </c>
      <c r="ME30" s="54" t="e">
        <f t="shared" si="722"/>
        <v>#N/A</v>
      </c>
      <c r="MF30" s="54" t="e">
        <f t="shared" si="723"/>
        <v>#N/A</v>
      </c>
      <c r="MG30" s="54" t="e">
        <f t="shared" si="724"/>
        <v>#N/A</v>
      </c>
      <c r="MH30" s="54" t="e">
        <f t="shared" si="725"/>
        <v>#N/A</v>
      </c>
      <c r="MI30" s="54" t="e">
        <f t="shared" si="726"/>
        <v>#N/A</v>
      </c>
      <c r="MJ30" s="54" t="e">
        <f t="shared" si="727"/>
        <v>#N/A</v>
      </c>
      <c r="MK30" s="54" t="e">
        <f t="shared" si="728"/>
        <v>#N/A</v>
      </c>
      <c r="ML30" s="54" t="e">
        <f t="shared" si="729"/>
        <v>#N/A</v>
      </c>
      <c r="MM30" s="54" t="e">
        <f t="shared" si="730"/>
        <v>#N/A</v>
      </c>
      <c r="MN30" s="54" t="e">
        <f t="shared" si="731"/>
        <v>#N/A</v>
      </c>
      <c r="MO30" s="54" t="e">
        <f t="shared" si="732"/>
        <v>#N/A</v>
      </c>
      <c r="MP30" s="54" t="e">
        <f t="shared" si="733"/>
        <v>#N/A</v>
      </c>
      <c r="MQ30" s="54" t="e">
        <f t="shared" si="734"/>
        <v>#N/A</v>
      </c>
      <c r="MR30" s="54" t="e">
        <f t="shared" si="735"/>
        <v>#N/A</v>
      </c>
      <c r="MS30" s="54" t="e">
        <f t="shared" si="736"/>
        <v>#N/A</v>
      </c>
      <c r="MT30" s="54" t="e">
        <f t="shared" si="737"/>
        <v>#N/A</v>
      </c>
      <c r="MU30" s="54" t="e">
        <f t="shared" si="738"/>
        <v>#N/A</v>
      </c>
      <c r="MV30" s="54" t="e">
        <f t="shared" si="739"/>
        <v>#N/A</v>
      </c>
      <c r="MW30" s="54" t="e">
        <f t="shared" si="740"/>
        <v>#N/A</v>
      </c>
      <c r="MX30" s="54" t="e">
        <f t="shared" si="741"/>
        <v>#N/A</v>
      </c>
      <c r="MY30" s="53" t="e">
        <f t="shared" si="742"/>
        <v>#N/A</v>
      </c>
      <c r="MZ30" s="53" t="e">
        <f t="shared" si="743"/>
        <v>#N/A</v>
      </c>
      <c r="NA30" s="53" t="e">
        <f t="shared" si="744"/>
        <v>#N/A</v>
      </c>
      <c r="NB30" s="53" t="e">
        <f t="shared" si="745"/>
        <v>#N/A</v>
      </c>
      <c r="NC30" s="53" t="e">
        <f t="shared" si="746"/>
        <v>#N/A</v>
      </c>
      <c r="ND30" s="53" t="e">
        <f t="shared" si="747"/>
        <v>#N/A</v>
      </c>
      <c r="NE30" s="53" t="e">
        <f t="shared" si="748"/>
        <v>#N/A</v>
      </c>
      <c r="NF30" s="53" t="e">
        <f t="shared" si="749"/>
        <v>#N/A</v>
      </c>
      <c r="NG30" s="53" t="e">
        <f t="shared" si="750"/>
        <v>#N/A</v>
      </c>
      <c r="NH30" s="53" t="e">
        <f t="shared" si="751"/>
        <v>#N/A</v>
      </c>
      <c r="NI30" s="53" t="e">
        <f t="shared" si="752"/>
        <v>#N/A</v>
      </c>
      <c r="NJ30" s="53" t="e">
        <f t="shared" si="753"/>
        <v>#N/A</v>
      </c>
      <c r="NK30" s="53" t="e">
        <f t="shared" si="754"/>
        <v>#N/A</v>
      </c>
      <c r="NL30" s="53" t="e">
        <f t="shared" si="755"/>
        <v>#N/A</v>
      </c>
      <c r="NM30" s="53" t="e">
        <f t="shared" si="756"/>
        <v>#N/A</v>
      </c>
      <c r="NN30" s="53" t="e">
        <f t="shared" si="757"/>
        <v>#N/A</v>
      </c>
      <c r="NO30" s="53" t="e">
        <f t="shared" si="758"/>
        <v>#N/A</v>
      </c>
      <c r="NP30" s="53" t="e">
        <f t="shared" si="759"/>
        <v>#N/A</v>
      </c>
      <c r="NQ30" s="53" t="e">
        <f t="shared" si="760"/>
        <v>#N/A</v>
      </c>
      <c r="NR30" s="53" t="e">
        <f t="shared" si="761"/>
        <v>#N/A</v>
      </c>
      <c r="NS30" s="53" t="e">
        <f t="shared" si="762"/>
        <v>#N/A</v>
      </c>
      <c r="NT30" s="53" t="e">
        <f t="shared" si="763"/>
        <v>#N/A</v>
      </c>
      <c r="NU30" s="53" t="e">
        <f t="shared" si="764"/>
        <v>#N/A</v>
      </c>
      <c r="NV30" s="53" t="e">
        <f t="shared" si="765"/>
        <v>#N/A</v>
      </c>
      <c r="NW30" s="53" t="e">
        <f t="shared" si="766"/>
        <v>#N/A</v>
      </c>
      <c r="NX30" s="53" t="e">
        <f t="shared" si="767"/>
        <v>#N/A</v>
      </c>
      <c r="NY30" s="53" t="e">
        <f t="shared" si="768"/>
        <v>#N/A</v>
      </c>
      <c r="NZ30" s="53" t="e">
        <f t="shared" si="769"/>
        <v>#N/A</v>
      </c>
      <c r="OA30" s="53" t="e">
        <f t="shared" si="770"/>
        <v>#N/A</v>
      </c>
      <c r="OB30" s="53" t="e">
        <f t="shared" si="771"/>
        <v>#N/A</v>
      </c>
      <c r="OC30" s="53" t="e">
        <f t="shared" si="772"/>
        <v>#N/A</v>
      </c>
      <c r="OD30" s="53" t="e">
        <f t="shared" si="773"/>
        <v>#N/A</v>
      </c>
      <c r="OE30" s="53" t="e">
        <f t="shared" si="774"/>
        <v>#N/A</v>
      </c>
      <c r="OF30" s="53" t="e">
        <f t="shared" si="775"/>
        <v>#N/A</v>
      </c>
      <c r="OG30" s="53" t="e">
        <f t="shared" si="776"/>
        <v>#N/A</v>
      </c>
      <c r="OH30" s="53" t="e">
        <f t="shared" si="777"/>
        <v>#N/A</v>
      </c>
      <c r="OI30" s="53" t="e">
        <f t="shared" si="778"/>
        <v>#N/A</v>
      </c>
      <c r="OJ30" s="53" t="e">
        <f t="shared" si="779"/>
        <v>#N/A</v>
      </c>
      <c r="OK30" s="53" t="e">
        <f t="shared" si="780"/>
        <v>#N/A</v>
      </c>
      <c r="OL30" s="53" t="e">
        <f t="shared" si="781"/>
        <v>#N/A</v>
      </c>
      <c r="OM30" s="53" t="e">
        <f t="shared" si="782"/>
        <v>#N/A</v>
      </c>
      <c r="ON30" s="53" t="e">
        <f t="shared" si="783"/>
        <v>#N/A</v>
      </c>
      <c r="OO30" s="53" t="e">
        <f t="shared" si="784"/>
        <v>#N/A</v>
      </c>
      <c r="OP30" s="53" t="e">
        <f t="shared" si="785"/>
        <v>#N/A</v>
      </c>
      <c r="OQ30" s="53" t="e">
        <f t="shared" si="786"/>
        <v>#N/A</v>
      </c>
      <c r="OR30" s="53" t="e">
        <f t="shared" si="787"/>
        <v>#N/A</v>
      </c>
      <c r="OS30" s="53" t="e">
        <f t="shared" si="788"/>
        <v>#N/A</v>
      </c>
      <c r="OT30" s="53" t="e">
        <f t="shared" si="789"/>
        <v>#N/A</v>
      </c>
      <c r="OU30" s="53" t="e">
        <f t="shared" si="790"/>
        <v>#N/A</v>
      </c>
      <c r="OV30" s="53" t="e">
        <f t="shared" si="791"/>
        <v>#N/A</v>
      </c>
      <c r="OW30" s="53" t="e">
        <f t="shared" si="792"/>
        <v>#N/A</v>
      </c>
      <c r="OX30" s="53" t="e">
        <f t="shared" si="793"/>
        <v>#N/A</v>
      </c>
      <c r="OY30" s="53" t="e">
        <f t="shared" si="794"/>
        <v>#N/A</v>
      </c>
      <c r="OZ30" s="53" t="e">
        <f t="shared" si="795"/>
        <v>#N/A</v>
      </c>
      <c r="PA30" s="53" t="e">
        <f t="shared" si="796"/>
        <v>#N/A</v>
      </c>
      <c r="PB30" s="53" t="e">
        <f t="shared" si="797"/>
        <v>#N/A</v>
      </c>
      <c r="PC30" s="53" t="e">
        <f t="shared" si="798"/>
        <v>#N/A</v>
      </c>
      <c r="PD30" s="53" t="e">
        <f t="shared" si="799"/>
        <v>#N/A</v>
      </c>
      <c r="PE30" s="53" t="e">
        <f t="shared" si="800"/>
        <v>#N/A</v>
      </c>
      <c r="PF30" s="53" t="e">
        <f t="shared" si="801"/>
        <v>#N/A</v>
      </c>
      <c r="PG30" s="53" t="e">
        <f t="shared" si="802"/>
        <v>#N/A</v>
      </c>
      <c r="PH30" s="53" t="e">
        <f t="shared" si="803"/>
        <v>#N/A</v>
      </c>
      <c r="PI30" s="111" t="e">
        <f t="shared" si="1133"/>
        <v>#N/A</v>
      </c>
      <c r="PJ30" s="111" t="e">
        <f t="shared" si="1134"/>
        <v>#N/A</v>
      </c>
      <c r="PK30" s="111" t="e">
        <f t="shared" si="1135"/>
        <v>#N/A</v>
      </c>
      <c r="PL30" s="111" t="e">
        <f t="shared" si="1136"/>
        <v>#N/A</v>
      </c>
      <c r="PM30" s="111" t="e">
        <f t="shared" si="1137"/>
        <v>#N/A</v>
      </c>
      <c r="PN30" s="111" t="e">
        <f t="shared" si="1138"/>
        <v>#N/A</v>
      </c>
      <c r="PO30" s="111" t="e">
        <f t="shared" si="1139"/>
        <v>#N/A</v>
      </c>
      <c r="PP30" s="111" t="e">
        <f t="shared" si="1140"/>
        <v>#N/A</v>
      </c>
      <c r="PQ30" s="111" t="e">
        <f t="shared" si="1141"/>
        <v>#N/A</v>
      </c>
      <c r="PR30" s="111" t="e">
        <f t="shared" si="1142"/>
        <v>#N/A</v>
      </c>
      <c r="PS30" s="111" t="e">
        <f t="shared" si="1143"/>
        <v>#N/A</v>
      </c>
      <c r="PT30" s="111" t="e">
        <f t="shared" si="1144"/>
        <v>#N/A</v>
      </c>
      <c r="PU30" s="111" t="e">
        <f t="shared" si="1145"/>
        <v>#N/A</v>
      </c>
      <c r="PV30" s="111" t="e">
        <f t="shared" si="1146"/>
        <v>#N/A</v>
      </c>
      <c r="PW30" s="111" t="e">
        <f t="shared" si="1147"/>
        <v>#N/A</v>
      </c>
      <c r="PX30" s="111" t="e">
        <f t="shared" si="1148"/>
        <v>#N/A</v>
      </c>
      <c r="PY30" s="111" t="e">
        <f t="shared" si="1149"/>
        <v>#N/A</v>
      </c>
      <c r="PZ30" s="111" t="e">
        <f t="shared" si="1150"/>
        <v>#N/A</v>
      </c>
      <c r="QA30" s="111" t="e">
        <f t="shared" si="1151"/>
        <v>#N/A</v>
      </c>
      <c r="QB30" s="111" t="e">
        <f t="shared" si="1152"/>
        <v>#N/A</v>
      </c>
      <c r="QC30" s="111" t="e">
        <f t="shared" si="1153"/>
        <v>#N/A</v>
      </c>
      <c r="QD30" s="111" t="e">
        <f t="shared" si="1154"/>
        <v>#N/A</v>
      </c>
      <c r="QE30" s="111" t="e">
        <f t="shared" si="1155"/>
        <v>#N/A</v>
      </c>
      <c r="QF30" s="111" t="e">
        <f t="shared" si="1156"/>
        <v>#N/A</v>
      </c>
      <c r="QG30" s="111" t="e">
        <f t="shared" si="1157"/>
        <v>#N/A</v>
      </c>
      <c r="QH30" s="111" t="e">
        <f t="shared" si="1158"/>
        <v>#N/A</v>
      </c>
      <c r="QI30" s="111" t="e">
        <f t="shared" si="1159"/>
        <v>#N/A</v>
      </c>
      <c r="QJ30" s="111" t="e">
        <f t="shared" si="1160"/>
        <v>#N/A</v>
      </c>
      <c r="QK30" s="111" t="e">
        <f t="shared" si="1161"/>
        <v>#N/A</v>
      </c>
      <c r="QL30" s="111" t="e">
        <f t="shared" si="1162"/>
        <v>#N/A</v>
      </c>
      <c r="QM30" s="111" t="e">
        <f t="shared" si="1163"/>
        <v>#N/A</v>
      </c>
      <c r="QN30" s="54" t="e">
        <f t="shared" si="808"/>
        <v>#N/A</v>
      </c>
      <c r="QO30" s="53" t="e">
        <f t="shared" si="809"/>
        <v>#N/A</v>
      </c>
      <c r="QP30" s="53" t="e">
        <f t="shared" si="810"/>
        <v>#N/A</v>
      </c>
      <c r="QQ30" s="53" t="e">
        <f t="shared" si="811"/>
        <v>#N/A</v>
      </c>
      <c r="QR30" s="53" t="e">
        <f t="shared" si="812"/>
        <v>#N/A</v>
      </c>
      <c r="QS30" s="53" t="e">
        <f t="shared" si="813"/>
        <v>#N/A</v>
      </c>
      <c r="QT30" s="53" t="e">
        <f t="shared" si="814"/>
        <v>#N/A</v>
      </c>
      <c r="QU30" s="53" t="e">
        <f t="shared" si="815"/>
        <v>#N/A</v>
      </c>
      <c r="QV30" s="53" t="e">
        <f t="shared" si="816"/>
        <v>#N/A</v>
      </c>
      <c r="QW30" s="53" t="e">
        <f t="shared" si="817"/>
        <v>#N/A</v>
      </c>
      <c r="QX30" s="53" t="e">
        <f t="shared" si="818"/>
        <v>#N/A</v>
      </c>
      <c r="QY30" s="53" t="e">
        <f t="shared" si="819"/>
        <v>#N/A</v>
      </c>
      <c r="QZ30" s="53" t="e">
        <f t="shared" si="820"/>
        <v>#N/A</v>
      </c>
      <c r="RA30" s="53" t="e">
        <f t="shared" si="821"/>
        <v>#N/A</v>
      </c>
      <c r="RB30" s="53" t="e">
        <f t="shared" si="822"/>
        <v>#N/A</v>
      </c>
      <c r="RC30" s="53" t="e">
        <f t="shared" si="823"/>
        <v>#N/A</v>
      </c>
      <c r="RD30" s="53" t="e">
        <f t="shared" si="824"/>
        <v>#N/A</v>
      </c>
      <c r="RE30" s="53" t="e">
        <f t="shared" si="825"/>
        <v>#N/A</v>
      </c>
      <c r="RF30" s="53" t="e">
        <f t="shared" si="826"/>
        <v>#N/A</v>
      </c>
      <c r="RG30" s="53" t="e">
        <f t="shared" si="827"/>
        <v>#N/A</v>
      </c>
      <c r="RH30" s="53" t="e">
        <f t="shared" si="828"/>
        <v>#N/A</v>
      </c>
      <c r="RI30" s="53" t="e">
        <f t="shared" si="829"/>
        <v>#N/A</v>
      </c>
      <c r="RJ30" s="53" t="e">
        <f t="shared" si="830"/>
        <v>#N/A</v>
      </c>
      <c r="RK30" s="53" t="e">
        <f t="shared" si="831"/>
        <v>#N/A</v>
      </c>
      <c r="RL30" s="53" t="e">
        <f t="shared" si="832"/>
        <v>#N/A</v>
      </c>
      <c r="RM30" s="53" t="e">
        <f t="shared" si="833"/>
        <v>#N/A</v>
      </c>
      <c r="RN30" s="53" t="e">
        <f t="shared" si="834"/>
        <v>#N/A</v>
      </c>
      <c r="RO30" s="53" t="e">
        <f t="shared" si="835"/>
        <v>#N/A</v>
      </c>
      <c r="RP30" s="53" t="e">
        <f t="shared" si="836"/>
        <v>#N/A</v>
      </c>
      <c r="RQ30" s="53" t="e">
        <f t="shared" si="837"/>
        <v>#N/A</v>
      </c>
      <c r="RR30" s="53" t="e">
        <f t="shared" si="838"/>
        <v>#N/A</v>
      </c>
      <c r="RS30" s="111" t="e">
        <f t="shared" si="839"/>
        <v>#N/A</v>
      </c>
      <c r="RT30" s="111" t="e">
        <f t="shared" si="840"/>
        <v>#N/A</v>
      </c>
      <c r="RU30" s="111" t="e">
        <f t="shared" si="841"/>
        <v>#N/A</v>
      </c>
      <c r="RV30" s="111" t="e">
        <f t="shared" si="842"/>
        <v>#N/A</v>
      </c>
      <c r="RW30" s="111" t="e">
        <f t="shared" si="843"/>
        <v>#N/A</v>
      </c>
      <c r="RX30" s="111" t="e">
        <f t="shared" si="844"/>
        <v>#N/A</v>
      </c>
      <c r="RY30" s="111" t="e">
        <f t="shared" si="845"/>
        <v>#N/A</v>
      </c>
      <c r="RZ30" s="111" t="e">
        <f t="shared" si="846"/>
        <v>#N/A</v>
      </c>
      <c r="SA30" s="111" t="e">
        <f t="shared" si="847"/>
        <v>#N/A</v>
      </c>
      <c r="SB30" s="111" t="e">
        <f t="shared" si="848"/>
        <v>#N/A</v>
      </c>
      <c r="SC30" s="111" t="e">
        <f t="shared" si="849"/>
        <v>#N/A</v>
      </c>
      <c r="SD30" s="111" t="e">
        <f t="shared" si="850"/>
        <v>#N/A</v>
      </c>
      <c r="SE30" s="111" t="e">
        <f t="shared" si="851"/>
        <v>#N/A</v>
      </c>
      <c r="SF30" s="111" t="e">
        <f t="shared" si="852"/>
        <v>#N/A</v>
      </c>
      <c r="SG30" s="111" t="e">
        <f t="shared" si="853"/>
        <v>#N/A</v>
      </c>
      <c r="SH30" s="111" t="e">
        <f t="shared" si="854"/>
        <v>#N/A</v>
      </c>
      <c r="SI30" s="111" t="e">
        <f t="shared" si="855"/>
        <v>#N/A</v>
      </c>
      <c r="SJ30" s="111" t="e">
        <f t="shared" si="856"/>
        <v>#N/A</v>
      </c>
      <c r="SK30" s="111" t="e">
        <f t="shared" si="857"/>
        <v>#N/A</v>
      </c>
      <c r="SL30" s="111" t="e">
        <f t="shared" si="858"/>
        <v>#N/A</v>
      </c>
      <c r="SM30" s="111" t="e">
        <f t="shared" si="859"/>
        <v>#N/A</v>
      </c>
      <c r="SN30" s="111" t="e">
        <f t="shared" si="860"/>
        <v>#N/A</v>
      </c>
      <c r="SO30" s="111" t="e">
        <f t="shared" si="861"/>
        <v>#N/A</v>
      </c>
      <c r="SP30" s="111" t="e">
        <f t="shared" si="862"/>
        <v>#N/A</v>
      </c>
      <c r="SQ30" s="111" t="e">
        <f t="shared" si="863"/>
        <v>#N/A</v>
      </c>
      <c r="SR30" s="111" t="e">
        <f t="shared" si="864"/>
        <v>#N/A</v>
      </c>
      <c r="SS30" s="111" t="e">
        <f t="shared" si="865"/>
        <v>#N/A</v>
      </c>
      <c r="ST30" s="111" t="e">
        <f t="shared" si="866"/>
        <v>#N/A</v>
      </c>
      <c r="SU30" s="111" t="e">
        <f t="shared" si="867"/>
        <v>#N/A</v>
      </c>
      <c r="SV30" s="111" t="e">
        <f t="shared" si="868"/>
        <v>#N/A</v>
      </c>
      <c r="SW30" s="111" t="e">
        <f t="shared" si="869"/>
        <v>#N/A</v>
      </c>
      <c r="SX30" s="111" t="e">
        <f t="shared" si="870"/>
        <v>#N/A</v>
      </c>
      <c r="SY30" s="111" t="e">
        <f t="shared" si="871"/>
        <v>#N/A</v>
      </c>
      <c r="SZ30" s="111" t="e">
        <f t="shared" si="872"/>
        <v>#N/A</v>
      </c>
      <c r="TA30" s="111" t="e">
        <f t="shared" si="873"/>
        <v>#N/A</v>
      </c>
      <c r="TB30" s="111" t="e">
        <f t="shared" si="874"/>
        <v>#N/A</v>
      </c>
      <c r="TC30" s="111" t="e">
        <f t="shared" si="875"/>
        <v>#N/A</v>
      </c>
      <c r="TD30" s="111" t="e">
        <f t="shared" si="876"/>
        <v>#N/A</v>
      </c>
      <c r="TE30" s="111" t="e">
        <f t="shared" si="877"/>
        <v>#N/A</v>
      </c>
      <c r="TF30" s="111" t="e">
        <f t="shared" si="878"/>
        <v>#N/A</v>
      </c>
      <c r="TG30" s="111" t="e">
        <f t="shared" si="879"/>
        <v>#N/A</v>
      </c>
      <c r="TH30" s="111" t="e">
        <f t="shared" si="880"/>
        <v>#N/A</v>
      </c>
      <c r="TI30" s="111" t="e">
        <f t="shared" si="881"/>
        <v>#N/A</v>
      </c>
      <c r="TJ30" s="111" t="e">
        <f t="shared" si="882"/>
        <v>#N/A</v>
      </c>
      <c r="TK30" s="111" t="e">
        <f t="shared" si="883"/>
        <v>#N/A</v>
      </c>
      <c r="TL30" s="111" t="e">
        <f t="shared" si="884"/>
        <v>#N/A</v>
      </c>
      <c r="TM30" s="111" t="e">
        <f t="shared" si="885"/>
        <v>#N/A</v>
      </c>
      <c r="TN30" s="111" t="e">
        <f t="shared" si="886"/>
        <v>#N/A</v>
      </c>
      <c r="TO30" s="111" t="e">
        <f t="shared" si="887"/>
        <v>#N/A</v>
      </c>
      <c r="TP30" s="111" t="e">
        <f t="shared" si="888"/>
        <v>#N/A</v>
      </c>
      <c r="TQ30" s="111" t="e">
        <f t="shared" si="889"/>
        <v>#N/A</v>
      </c>
      <c r="TR30" s="111" t="e">
        <f t="shared" si="890"/>
        <v>#N/A</v>
      </c>
      <c r="TS30" s="111" t="e">
        <f t="shared" si="891"/>
        <v>#N/A</v>
      </c>
      <c r="TT30" s="111" t="e">
        <f t="shared" si="892"/>
        <v>#N/A</v>
      </c>
      <c r="TU30" s="111" t="e">
        <f t="shared" si="893"/>
        <v>#N/A</v>
      </c>
      <c r="TV30" s="111" t="e">
        <f t="shared" si="894"/>
        <v>#N/A</v>
      </c>
      <c r="TW30" s="111" t="e">
        <f t="shared" si="895"/>
        <v>#N/A</v>
      </c>
      <c r="TX30" s="111" t="e">
        <f t="shared" si="896"/>
        <v>#N/A</v>
      </c>
      <c r="TY30" s="111" t="e">
        <f t="shared" si="897"/>
        <v>#N/A</v>
      </c>
      <c r="TZ30" s="111" t="e">
        <f t="shared" si="898"/>
        <v>#N/A</v>
      </c>
      <c r="UA30" s="111" t="e">
        <f t="shared" si="899"/>
        <v>#N/A</v>
      </c>
      <c r="UB30" s="111" t="e">
        <f t="shared" si="900"/>
        <v>#N/A</v>
      </c>
      <c r="UC30" s="112">
        <f t="shared" si="901"/>
        <v>95.76975909952607</v>
      </c>
      <c r="UD30" s="112">
        <f t="shared" si="902"/>
        <v>195.44254366113742</v>
      </c>
      <c r="UE30" s="112">
        <f t="shared" si="903"/>
        <v>271.28939667061604</v>
      </c>
      <c r="UF30" s="112">
        <f t="shared" si="904"/>
        <v>351.73832447867295</v>
      </c>
      <c r="UG30" s="112">
        <f t="shared" si="905"/>
        <v>437.77964697867293</v>
      </c>
      <c r="UH30" s="112">
        <f t="shared" si="906"/>
        <v>526.32589626777246</v>
      </c>
      <c r="UI30" s="112">
        <f t="shared" si="907"/>
        <v>619.24120390995256</v>
      </c>
      <c r="UJ30" s="112">
        <f t="shared" si="908"/>
        <v>708.60301075829375</v>
      </c>
      <c r="UK30" s="112">
        <f t="shared" si="909"/>
        <v>798.25608816350712</v>
      </c>
      <c r="UL30" s="112">
        <f t="shared" si="910"/>
        <v>890.99663347156388</v>
      </c>
      <c r="UM30" s="112">
        <f t="shared" si="911"/>
        <v>977.27097241706144</v>
      </c>
      <c r="UN30" s="112">
        <f t="shared" si="912"/>
        <v>1054.9237028791465</v>
      </c>
      <c r="UO30" s="112">
        <f t="shared" si="913"/>
        <v>1145.4505919549761</v>
      </c>
      <c r="UP30" s="112">
        <f t="shared" si="914"/>
        <v>1213.3748858175352</v>
      </c>
      <c r="UQ30" s="112">
        <f t="shared" si="915"/>
        <v>1305.7659064573459</v>
      </c>
      <c r="UR30" s="112">
        <f t="shared" si="916"/>
        <v>1401.5356655568719</v>
      </c>
      <c r="US30" s="112">
        <f t="shared" si="917"/>
        <v>1504.47068035545</v>
      </c>
      <c r="UT30" s="112">
        <f t="shared" si="918"/>
        <v>1604.6094978080566</v>
      </c>
      <c r="UU30" s="112">
        <f t="shared" si="919"/>
        <v>1697.8160760071089</v>
      </c>
      <c r="UV30" s="112">
        <f t="shared" si="920"/>
        <v>1790.3236048696681</v>
      </c>
      <c r="UW30" s="112">
        <f t="shared" si="921"/>
        <v>1889.8798812085308</v>
      </c>
      <c r="UX30" s="112">
        <f t="shared" si="922"/>
        <v>1995.4945851303319</v>
      </c>
      <c r="UY30" s="112">
        <f t="shared" si="923"/>
        <v>2106.5269214099526</v>
      </c>
      <c r="UZ30" s="112">
        <f t="shared" si="924"/>
        <v>2225.5983250592417</v>
      </c>
      <c r="VA30" s="112">
        <f t="shared" si="925"/>
        <v>2342.3395642535543</v>
      </c>
      <c r="VB30" s="112">
        <f t="shared" si="926"/>
        <v>2463.5081159123224</v>
      </c>
      <c r="VC30" s="112">
        <f t="shared" si="927"/>
        <v>2590.09429992891</v>
      </c>
      <c r="VD30" s="112">
        <f t="shared" si="928"/>
        <v>2723.4379608649292</v>
      </c>
      <c r="VE30" s="112">
        <f t="shared" si="929"/>
        <v>2845.3055618601902</v>
      </c>
      <c r="VF30" s="112">
        <f t="shared" si="930"/>
        <v>2955.755357026067</v>
      </c>
      <c r="VG30" s="112">
        <f t="shared" si="931"/>
        <v>2955.755357026067</v>
      </c>
      <c r="VH30" s="111" t="e">
        <f t="shared" si="932"/>
        <v>#N/A</v>
      </c>
      <c r="VI30" s="111" t="e">
        <f t="shared" si="933"/>
        <v>#N/A</v>
      </c>
      <c r="VJ30" s="111" t="e">
        <f t="shared" si="934"/>
        <v>#N/A</v>
      </c>
      <c r="VK30" s="111" t="e">
        <f t="shared" si="935"/>
        <v>#N/A</v>
      </c>
      <c r="VL30" s="111" t="e">
        <f t="shared" si="936"/>
        <v>#N/A</v>
      </c>
      <c r="VM30" s="111" t="e">
        <f t="shared" si="937"/>
        <v>#N/A</v>
      </c>
      <c r="VN30" s="111" t="e">
        <f t="shared" si="938"/>
        <v>#N/A</v>
      </c>
      <c r="VO30" s="111" t="e">
        <f t="shared" si="939"/>
        <v>#N/A</v>
      </c>
      <c r="VP30" s="111" t="e">
        <f t="shared" si="940"/>
        <v>#N/A</v>
      </c>
      <c r="VQ30" s="111" t="e">
        <f t="shared" si="941"/>
        <v>#N/A</v>
      </c>
      <c r="VR30" s="111" t="e">
        <f t="shared" si="942"/>
        <v>#N/A</v>
      </c>
      <c r="VS30" s="111" t="e">
        <f t="shared" si="943"/>
        <v>#N/A</v>
      </c>
      <c r="VT30" s="111" t="e">
        <f t="shared" si="944"/>
        <v>#N/A</v>
      </c>
      <c r="VU30" s="111" t="e">
        <f t="shared" si="945"/>
        <v>#N/A</v>
      </c>
      <c r="VV30" s="111" t="e">
        <f t="shared" si="946"/>
        <v>#N/A</v>
      </c>
      <c r="VW30" s="111" t="e">
        <f t="shared" si="947"/>
        <v>#N/A</v>
      </c>
      <c r="VX30" s="111" t="e">
        <f t="shared" si="948"/>
        <v>#N/A</v>
      </c>
      <c r="VY30" s="111" t="e">
        <f t="shared" si="949"/>
        <v>#N/A</v>
      </c>
      <c r="VZ30" s="111" t="e">
        <f t="shared" si="950"/>
        <v>#N/A</v>
      </c>
      <c r="WA30" s="111" t="e">
        <f t="shared" si="951"/>
        <v>#N/A</v>
      </c>
      <c r="WB30" s="111" t="e">
        <f t="shared" si="952"/>
        <v>#N/A</v>
      </c>
      <c r="WC30" s="111" t="e">
        <f t="shared" si="953"/>
        <v>#N/A</v>
      </c>
      <c r="WD30" s="111" t="e">
        <f t="shared" si="954"/>
        <v>#N/A</v>
      </c>
      <c r="WE30" s="111" t="e">
        <f t="shared" si="955"/>
        <v>#N/A</v>
      </c>
      <c r="WF30" s="111" t="e">
        <f t="shared" si="956"/>
        <v>#N/A</v>
      </c>
      <c r="WG30" s="111" t="e">
        <f t="shared" si="957"/>
        <v>#N/A</v>
      </c>
      <c r="WH30" s="111" t="e">
        <f t="shared" si="958"/>
        <v>#N/A</v>
      </c>
      <c r="WI30" s="111" t="e">
        <f t="shared" si="959"/>
        <v>#N/A</v>
      </c>
      <c r="WJ30" s="111" t="e">
        <f t="shared" si="960"/>
        <v>#N/A</v>
      </c>
      <c r="WK30" s="111" t="e">
        <f t="shared" si="961"/>
        <v>#N/A</v>
      </c>
      <c r="WL30" s="111" t="e">
        <f t="shared" si="962"/>
        <v>#N/A</v>
      </c>
      <c r="WM30" s="111" t="e">
        <f t="shared" si="963"/>
        <v>#N/A</v>
      </c>
      <c r="WN30" s="111" t="e">
        <f t="shared" si="964"/>
        <v>#N/A</v>
      </c>
      <c r="WO30" s="111" t="e">
        <f t="shared" si="965"/>
        <v>#N/A</v>
      </c>
      <c r="WP30" s="111" t="e">
        <f t="shared" si="966"/>
        <v>#N/A</v>
      </c>
      <c r="WQ30" s="111" t="e">
        <f t="shared" si="967"/>
        <v>#N/A</v>
      </c>
      <c r="WR30" s="111" t="e">
        <f t="shared" si="968"/>
        <v>#N/A</v>
      </c>
      <c r="WS30" s="111" t="e">
        <f t="shared" si="969"/>
        <v>#N/A</v>
      </c>
      <c r="WT30" s="111" t="e">
        <f t="shared" si="970"/>
        <v>#N/A</v>
      </c>
      <c r="WU30" s="111" t="e">
        <f t="shared" si="971"/>
        <v>#N/A</v>
      </c>
      <c r="WV30" s="111" t="e">
        <f t="shared" si="972"/>
        <v>#N/A</v>
      </c>
      <c r="WW30" s="111" t="e">
        <f t="shared" si="973"/>
        <v>#N/A</v>
      </c>
      <c r="WX30" s="111" t="e">
        <f t="shared" si="974"/>
        <v>#N/A</v>
      </c>
      <c r="WY30" s="111" t="e">
        <f t="shared" si="975"/>
        <v>#N/A</v>
      </c>
      <c r="WZ30" s="111" t="e">
        <f t="shared" si="976"/>
        <v>#N/A</v>
      </c>
      <c r="XA30" s="111" t="e">
        <f t="shared" si="977"/>
        <v>#N/A</v>
      </c>
      <c r="XB30" s="111" t="e">
        <f t="shared" si="978"/>
        <v>#N/A</v>
      </c>
      <c r="XC30" s="111" t="e">
        <f t="shared" si="979"/>
        <v>#N/A</v>
      </c>
      <c r="XD30" s="111" t="e">
        <f t="shared" si="980"/>
        <v>#N/A</v>
      </c>
      <c r="XE30" s="111" t="e">
        <f t="shared" si="981"/>
        <v>#N/A</v>
      </c>
      <c r="XF30" s="111" t="e">
        <f t="shared" si="982"/>
        <v>#N/A</v>
      </c>
      <c r="XG30" s="111" t="e">
        <f t="shared" si="983"/>
        <v>#N/A</v>
      </c>
      <c r="XH30" s="111" t="e">
        <f t="shared" si="984"/>
        <v>#N/A</v>
      </c>
      <c r="XI30" s="111" t="e">
        <f t="shared" si="985"/>
        <v>#N/A</v>
      </c>
      <c r="XJ30" s="111" t="e">
        <f t="shared" si="986"/>
        <v>#N/A</v>
      </c>
      <c r="XK30" s="111" t="e">
        <f t="shared" si="987"/>
        <v>#N/A</v>
      </c>
      <c r="XL30" s="111" t="e">
        <f t="shared" si="988"/>
        <v>#N/A</v>
      </c>
      <c r="XM30" s="111" t="e">
        <f t="shared" si="989"/>
        <v>#N/A</v>
      </c>
      <c r="XN30" s="111" t="e">
        <f t="shared" si="990"/>
        <v>#N/A</v>
      </c>
      <c r="XO30" s="111" t="e">
        <f t="shared" si="991"/>
        <v>#N/A</v>
      </c>
      <c r="XP30" s="111" t="e">
        <f t="shared" si="992"/>
        <v>#N/A</v>
      </c>
      <c r="XQ30" s="111" t="e">
        <f t="shared" si="993"/>
        <v>#N/A</v>
      </c>
      <c r="XR30" s="111" t="e">
        <f t="shared" si="994"/>
        <v>#N/A</v>
      </c>
      <c r="XS30" s="111" t="e">
        <f t="shared" si="995"/>
        <v>#N/A</v>
      </c>
      <c r="XT30" s="111" t="e">
        <f t="shared" si="996"/>
        <v>#N/A</v>
      </c>
      <c r="XU30" s="111" t="e">
        <f t="shared" si="997"/>
        <v>#N/A</v>
      </c>
      <c r="XV30" s="111" t="e">
        <f t="shared" si="998"/>
        <v>#N/A</v>
      </c>
      <c r="XW30" s="111" t="e">
        <f t="shared" si="999"/>
        <v>#N/A</v>
      </c>
      <c r="XX30" s="111" t="e">
        <f t="shared" si="1000"/>
        <v>#N/A</v>
      </c>
      <c r="XY30" s="111" t="e">
        <f t="shared" si="1001"/>
        <v>#N/A</v>
      </c>
      <c r="XZ30" s="111" t="e">
        <f t="shared" si="1002"/>
        <v>#N/A</v>
      </c>
      <c r="YA30" s="111" t="e">
        <f t="shared" si="1003"/>
        <v>#N/A</v>
      </c>
      <c r="YB30" s="111" t="e">
        <f t="shared" si="1004"/>
        <v>#N/A</v>
      </c>
      <c r="YC30" s="111" t="e">
        <f t="shared" si="1005"/>
        <v>#N/A</v>
      </c>
      <c r="YD30" s="111" t="e">
        <f t="shared" si="1006"/>
        <v>#N/A</v>
      </c>
      <c r="YE30" s="111" t="e">
        <f t="shared" si="1007"/>
        <v>#N/A</v>
      </c>
      <c r="YF30" s="111" t="e">
        <f t="shared" si="1008"/>
        <v>#N/A</v>
      </c>
      <c r="YG30" s="111" t="e">
        <f t="shared" si="1009"/>
        <v>#N/A</v>
      </c>
      <c r="YH30" s="111" t="e">
        <f t="shared" si="1010"/>
        <v>#N/A</v>
      </c>
      <c r="YI30" s="111" t="e">
        <f t="shared" si="1011"/>
        <v>#N/A</v>
      </c>
      <c r="YJ30" s="111" t="e">
        <f t="shared" si="1012"/>
        <v>#N/A</v>
      </c>
      <c r="YK30" s="111" t="e">
        <f t="shared" si="1013"/>
        <v>#N/A</v>
      </c>
      <c r="YL30" s="111" t="e">
        <f t="shared" si="1014"/>
        <v>#N/A</v>
      </c>
      <c r="YM30" s="111" t="e">
        <f t="shared" si="1015"/>
        <v>#N/A</v>
      </c>
      <c r="YN30" s="111" t="e">
        <f t="shared" si="1016"/>
        <v>#N/A</v>
      </c>
      <c r="YO30" s="111" t="e">
        <f t="shared" si="1017"/>
        <v>#N/A</v>
      </c>
      <c r="YP30" s="111" t="e">
        <f t="shared" si="1018"/>
        <v>#N/A</v>
      </c>
      <c r="YQ30" s="111" t="e">
        <f t="shared" si="1019"/>
        <v>#N/A</v>
      </c>
      <c r="YR30" s="111" t="e">
        <f t="shared" si="1020"/>
        <v>#N/A</v>
      </c>
      <c r="YS30" s="111" t="e">
        <f t="shared" si="1021"/>
        <v>#N/A</v>
      </c>
      <c r="YT30" s="111" t="e">
        <f t="shared" si="1022"/>
        <v>#N/A</v>
      </c>
      <c r="YU30" s="111" t="e">
        <f t="shared" si="1023"/>
        <v>#N/A</v>
      </c>
      <c r="YV30" s="111" t="e">
        <f t="shared" si="1024"/>
        <v>#N/A</v>
      </c>
      <c r="YW30" s="111" t="e">
        <f t="shared" si="1025"/>
        <v>#N/A</v>
      </c>
      <c r="YX30" s="111" t="e">
        <f t="shared" si="1026"/>
        <v>#N/A</v>
      </c>
      <c r="YY30" s="111" t="e">
        <f t="shared" si="1027"/>
        <v>#N/A</v>
      </c>
      <c r="YZ30" s="111" t="e">
        <f t="shared" si="1028"/>
        <v>#N/A</v>
      </c>
      <c r="ZA30" s="111" t="e">
        <f t="shared" si="1029"/>
        <v>#N/A</v>
      </c>
      <c r="ZB30" s="111" t="e">
        <f t="shared" si="1030"/>
        <v>#N/A</v>
      </c>
      <c r="ZC30" s="111" t="e">
        <f t="shared" si="1031"/>
        <v>#N/A</v>
      </c>
      <c r="ZD30" s="111" t="e">
        <f t="shared" si="1032"/>
        <v>#N/A</v>
      </c>
      <c r="ZE30" s="111" t="e">
        <f t="shared" si="1033"/>
        <v>#N/A</v>
      </c>
      <c r="ZF30" s="111" t="e">
        <f t="shared" si="1034"/>
        <v>#N/A</v>
      </c>
      <c r="ZG30" s="111" t="e">
        <f t="shared" si="1035"/>
        <v>#N/A</v>
      </c>
      <c r="ZH30" s="111" t="e">
        <f t="shared" si="1036"/>
        <v>#N/A</v>
      </c>
      <c r="ZI30" s="111" t="e">
        <f t="shared" si="1037"/>
        <v>#N/A</v>
      </c>
      <c r="ZJ30" s="111" t="e">
        <f t="shared" si="1038"/>
        <v>#N/A</v>
      </c>
      <c r="ZK30" s="111" t="e">
        <f t="shared" si="1039"/>
        <v>#N/A</v>
      </c>
      <c r="ZL30" s="111" t="e">
        <f t="shared" si="1040"/>
        <v>#N/A</v>
      </c>
      <c r="ZM30" s="111" t="e">
        <f t="shared" si="1041"/>
        <v>#N/A</v>
      </c>
      <c r="ZN30" s="111" t="e">
        <f t="shared" si="1042"/>
        <v>#N/A</v>
      </c>
      <c r="ZO30" s="111" t="e">
        <f t="shared" si="1043"/>
        <v>#N/A</v>
      </c>
      <c r="ZP30" s="111" t="e">
        <f t="shared" si="1044"/>
        <v>#N/A</v>
      </c>
      <c r="ZQ30" s="111" t="e">
        <f t="shared" si="1045"/>
        <v>#N/A</v>
      </c>
      <c r="ZR30" s="111" t="e">
        <f t="shared" si="1046"/>
        <v>#N/A</v>
      </c>
      <c r="ZS30" s="111" t="e">
        <f t="shared" si="1047"/>
        <v>#N/A</v>
      </c>
      <c r="ZT30" s="111" t="e">
        <f t="shared" si="1048"/>
        <v>#N/A</v>
      </c>
      <c r="ZU30" s="111" t="e">
        <f t="shared" si="1049"/>
        <v>#N/A</v>
      </c>
      <c r="ZV30" s="111" t="e">
        <f t="shared" si="1050"/>
        <v>#N/A</v>
      </c>
      <c r="ZW30" s="111" t="e">
        <f t="shared" si="1051"/>
        <v>#N/A</v>
      </c>
      <c r="ZX30" s="111" t="e">
        <f t="shared" si="1052"/>
        <v>#N/A</v>
      </c>
      <c r="ZY30" s="111" t="e">
        <f t="shared" si="1053"/>
        <v>#N/A</v>
      </c>
      <c r="ZZ30" s="111" t="e">
        <f t="shared" si="1054"/>
        <v>#N/A</v>
      </c>
      <c r="AAA30" s="111" t="e">
        <f t="shared" si="1055"/>
        <v>#N/A</v>
      </c>
      <c r="AAB30" s="111" t="e">
        <f t="shared" si="1056"/>
        <v>#N/A</v>
      </c>
      <c r="AAC30" s="111" t="e">
        <f t="shared" si="1057"/>
        <v>#N/A</v>
      </c>
      <c r="AAD30" s="111" t="e">
        <f t="shared" si="1058"/>
        <v>#N/A</v>
      </c>
      <c r="AAE30" s="111" t="e">
        <f t="shared" si="1059"/>
        <v>#N/A</v>
      </c>
      <c r="AAF30" s="111" t="e">
        <f t="shared" si="1060"/>
        <v>#N/A</v>
      </c>
      <c r="AAG30" s="111" t="e">
        <f t="shared" si="1061"/>
        <v>#N/A</v>
      </c>
      <c r="AAH30" s="111" t="e">
        <f t="shared" si="1062"/>
        <v>#N/A</v>
      </c>
      <c r="AAI30" s="111" t="e">
        <f t="shared" si="1063"/>
        <v>#N/A</v>
      </c>
      <c r="AAJ30" s="111" t="e">
        <f t="shared" si="1064"/>
        <v>#N/A</v>
      </c>
      <c r="AAK30" s="111" t="e">
        <f t="shared" si="1065"/>
        <v>#N/A</v>
      </c>
      <c r="AAL30" s="111" t="e">
        <f t="shared" si="1066"/>
        <v>#N/A</v>
      </c>
      <c r="AAM30" s="111" t="e">
        <f t="shared" si="1067"/>
        <v>#N/A</v>
      </c>
      <c r="AAN30" s="111" t="e">
        <f t="shared" si="1068"/>
        <v>#N/A</v>
      </c>
      <c r="AAO30" s="111" t="e">
        <f t="shared" si="1069"/>
        <v>#N/A</v>
      </c>
      <c r="AAP30" s="111" t="e">
        <f t="shared" si="1070"/>
        <v>#N/A</v>
      </c>
      <c r="AAQ30" s="111" t="e">
        <f t="shared" si="1071"/>
        <v>#N/A</v>
      </c>
      <c r="AAR30" s="111" t="e">
        <f t="shared" si="1072"/>
        <v>#N/A</v>
      </c>
      <c r="AAS30" s="111" t="e">
        <f t="shared" si="1073"/>
        <v>#N/A</v>
      </c>
      <c r="AAT30" s="111" t="e">
        <f t="shared" si="1074"/>
        <v>#N/A</v>
      </c>
      <c r="AAU30" s="111" t="e">
        <f t="shared" si="1075"/>
        <v>#N/A</v>
      </c>
      <c r="AAV30" s="111" t="e">
        <f t="shared" si="1076"/>
        <v>#N/A</v>
      </c>
      <c r="AAW30" s="111" t="e">
        <f t="shared" si="1077"/>
        <v>#N/A</v>
      </c>
      <c r="AAX30" s="111" t="e">
        <f t="shared" si="1078"/>
        <v>#N/A</v>
      </c>
      <c r="AAY30" s="111" t="e">
        <f t="shared" si="1079"/>
        <v>#N/A</v>
      </c>
      <c r="AAZ30" s="111" t="e">
        <f t="shared" si="1080"/>
        <v>#N/A</v>
      </c>
      <c r="ABA30" s="111" t="e">
        <f t="shared" si="1081"/>
        <v>#N/A</v>
      </c>
      <c r="ABB30" s="111" t="e">
        <f t="shared" si="1082"/>
        <v>#N/A</v>
      </c>
      <c r="ABC30" s="111" t="e">
        <f t="shared" si="1083"/>
        <v>#N/A</v>
      </c>
      <c r="ABD30" s="111" t="e">
        <f t="shared" si="1084"/>
        <v>#N/A</v>
      </c>
      <c r="ABE30" s="111" t="e">
        <f t="shared" si="1085"/>
        <v>#N/A</v>
      </c>
      <c r="ABF30" s="111" t="e">
        <f t="shared" si="1086"/>
        <v>#N/A</v>
      </c>
    </row>
    <row r="31" spans="1:734" ht="75" hidden="1" customHeight="1">
      <c r="A31" s="92">
        <v>28</v>
      </c>
      <c r="B31" s="59" t="s">
        <v>21</v>
      </c>
      <c r="C31" s="100" t="s">
        <v>37</v>
      </c>
      <c r="D31" s="101" t="s">
        <v>114</v>
      </c>
      <c r="E31" s="59">
        <v>3128030406</v>
      </c>
      <c r="F31" s="46" t="s">
        <v>21</v>
      </c>
      <c r="G31" s="47">
        <v>0.9</v>
      </c>
      <c r="H31" s="48">
        <v>1970.6</v>
      </c>
      <c r="I31" s="48">
        <v>21.5</v>
      </c>
      <c r="J31" s="49">
        <v>0.4</v>
      </c>
      <c r="K31" s="50">
        <v>30</v>
      </c>
      <c r="L31" s="49">
        <v>27.27</v>
      </c>
      <c r="M31" s="49">
        <v>69.17</v>
      </c>
      <c r="N31" s="49">
        <v>0</v>
      </c>
      <c r="O31" s="49">
        <f t="shared" si="550"/>
        <v>0.90900000000000003</v>
      </c>
      <c r="P31" s="49">
        <f t="shared" si="551"/>
        <v>2.3056666666666668</v>
      </c>
      <c r="Q31" s="49">
        <f t="shared" si="552"/>
        <v>0</v>
      </c>
      <c r="R31" s="51">
        <v>30</v>
      </c>
      <c r="S31" s="52">
        <f t="shared" si="553"/>
        <v>27.27</v>
      </c>
      <c r="T31" s="52">
        <f t="shared" si="554"/>
        <v>69.17</v>
      </c>
      <c r="U31" s="52">
        <f t="shared" si="555"/>
        <v>0</v>
      </c>
      <c r="V31" s="130">
        <f>$O31*($I31-(метеостанция!B$14))/($I31-$J31)</f>
        <v>0.88530568720379144</v>
      </c>
      <c r="W31" s="130">
        <f>$O31*($I31-(метеостанция!C$14))/($I31-$J31)</f>
        <v>0.92138566350710893</v>
      </c>
      <c r="X31" s="130">
        <f>$O31*($I31-(метеостанция!D$14))/($I31-$J31)</f>
        <v>0.7011362559241705</v>
      </c>
      <c r="Y31" s="130">
        <f>$O31*($I31-(метеостанция!E$14))/($I31-$J31)</f>
        <v>0.74367831753554492</v>
      </c>
      <c r="Z31" s="130">
        <f>$O31*($I31-(метеостанция!F$14))/($I31-$J31)</f>
        <v>0.79537499999999994</v>
      </c>
      <c r="AA31" s="130">
        <f>$O31*($I31-(метеостанция!G$14))/($I31-$J31)</f>
        <v>0.81853080568720382</v>
      </c>
      <c r="AB31" s="130">
        <f>$O31*($I31-(метеостанция!H$14))/($I31-$J31)</f>
        <v>0.85891883886255915</v>
      </c>
      <c r="AC31" s="130">
        <f>$O31*($I31-(метеостанция!I$14))/($I31-$J31)</f>
        <v>0.82606990521327017</v>
      </c>
      <c r="AD31" s="130">
        <f>$O31*($I31-(метеостанция!J$14))/($I31-$J31)</f>
        <v>0.82876244075829386</v>
      </c>
      <c r="AE31" s="130">
        <f>$O31*($I31-(метеостанция!K$14))/($I31-$J31)</f>
        <v>0.8573033175355449</v>
      </c>
      <c r="AF31" s="130">
        <f>$O31*($I31-(метеостанция!L$14))/($I31-$J31)</f>
        <v>0.79752902843601881</v>
      </c>
      <c r="AG31" s="130">
        <f>$O31*($I31-(метеостанция!M$14))/($I31-$J31)</f>
        <v>0.71782997630331746</v>
      </c>
      <c r="AH31" s="130">
        <f>$O31*($I31-(метеостанция!N$14))/($I31-$J31)</f>
        <v>0.83684004739336493</v>
      </c>
      <c r="AI31" s="130">
        <f>$O31*($I31-(метеостанция!O$14))/($I31-$J31)</f>
        <v>0.62789928909952608</v>
      </c>
      <c r="AJ31" s="130">
        <f>$O31*($I31-(метеостанция!P$14))/($I31-$J31)</f>
        <v>0.85407227488151649</v>
      </c>
      <c r="AK31" s="130">
        <f>$O31*($I31-(метеостанция!Q$14))/($I31-$J31)</f>
        <v>0.88530568720379144</v>
      </c>
      <c r="AL31" s="130">
        <f>$O31*($I31-(метеостанция!R$14))/($I31-$J31)</f>
        <v>0.95154206161137422</v>
      </c>
      <c r="AM31" s="130">
        <f>$O31*($I31-(метеостанция!S$14))/($I31-$J31)</f>
        <v>0.92569372037914688</v>
      </c>
      <c r="AN31" s="130">
        <f>$O31*($I31-(метеостанция!T$14))/($I31-$J31)</f>
        <v>0.86161137440758284</v>
      </c>
      <c r="AO31" s="130">
        <f>$O31*($I31-(метеостанция!U$14))/($I31-$J31)</f>
        <v>0.85514928909952614</v>
      </c>
      <c r="AP31" s="130">
        <f>$O31*($I31-(метеостанция!V$14))/($I31-$J31)</f>
        <v>0.92030864928909961</v>
      </c>
      <c r="AQ31" s="130">
        <f>$O31*($I31-(метеостанция!W$14))/($I31-$J31)</f>
        <v>0.97631338862559247</v>
      </c>
      <c r="AR31" s="130">
        <f>$O31*($I31-(метеостанция!X$14))/($I31-$J31)</f>
        <v>1.0263945497630331</v>
      </c>
      <c r="AS31" s="130">
        <f>$O31*($I31-(метеостанция!Y$14))/($I31-$J31)</f>
        <v>1.1007085308056872</v>
      </c>
      <c r="AT31" s="130">
        <f>$O31*($I31-(метеостанция!Z$14))/($I31-$J31)</f>
        <v>1.0791682464454975</v>
      </c>
      <c r="AU31" s="130">
        <f>$O31*($I31-(метеостанция!AA$14))/($I31-$J31)</f>
        <v>1.1200947867298578</v>
      </c>
      <c r="AV31" s="130">
        <f>$O31*($I31-(метеостанция!AB$14))/($I31-$J31)</f>
        <v>1.1701759478672986</v>
      </c>
      <c r="AW31" s="130">
        <f>$O31*($I31-(метеостанция!AC$14))/($I31-$J31)</f>
        <v>1.2326427725118485</v>
      </c>
      <c r="AX31" s="130">
        <f>$O31*($I31-(метеостанция!AD$14))/($I31-$J31)</f>
        <v>1.1265568720379147</v>
      </c>
      <c r="AY31" s="130">
        <f>$O31*($I31-(метеостанция!AE$14))/($I31-$J31)</f>
        <v>1.0210094786729857</v>
      </c>
      <c r="AZ31" s="130"/>
      <c r="BA31" s="130">
        <f t="shared" si="556"/>
        <v>0.88530568720379144</v>
      </c>
      <c r="BB31" s="130">
        <f t="shared" si="1103"/>
        <v>1.8066913507109004</v>
      </c>
      <c r="BC31" s="130">
        <f t="shared" si="1104"/>
        <v>2.5078276066350709</v>
      </c>
      <c r="BD31" s="130">
        <f t="shared" si="1105"/>
        <v>3.2515059241706159</v>
      </c>
      <c r="BE31" s="130">
        <f t="shared" si="1106"/>
        <v>4.0468809241706154</v>
      </c>
      <c r="BF31" s="130">
        <f t="shared" si="1107"/>
        <v>4.8654117298578194</v>
      </c>
      <c r="BG31" s="130">
        <f t="shared" si="1108"/>
        <v>5.7243305687203785</v>
      </c>
      <c r="BH31" s="130">
        <f t="shared" si="1109"/>
        <v>6.5504004739336485</v>
      </c>
      <c r="BI31" s="130">
        <f t="shared" si="1110"/>
        <v>7.3791629146919426</v>
      </c>
      <c r="BJ31" s="130">
        <f t="shared" si="1111"/>
        <v>8.2364662322274871</v>
      </c>
      <c r="BK31" s="130">
        <f t="shared" si="1112"/>
        <v>9.0339952606635059</v>
      </c>
      <c r="BL31" s="130">
        <f t="shared" si="1113"/>
        <v>9.7518252369668232</v>
      </c>
      <c r="BM31" s="130">
        <f t="shared" si="1114"/>
        <v>10.588665284360188</v>
      </c>
      <c r="BN31" s="130">
        <f t="shared" si="1115"/>
        <v>11.216564573459713</v>
      </c>
      <c r="BO31" s="130">
        <f t="shared" si="1116"/>
        <v>12.070636848341231</v>
      </c>
      <c r="BP31" s="130">
        <f t="shared" si="1117"/>
        <v>12.955942535545022</v>
      </c>
      <c r="BQ31" s="130">
        <f t="shared" si="1118"/>
        <v>13.907484597156396</v>
      </c>
      <c r="BR31" s="130">
        <f t="shared" si="1119"/>
        <v>14.833178317535543</v>
      </c>
      <c r="BS31" s="130">
        <f t="shared" si="1120"/>
        <v>15.694789691943125</v>
      </c>
      <c r="BT31" s="130">
        <f t="shared" si="1121"/>
        <v>16.549938981042651</v>
      </c>
      <c r="BU31" s="130">
        <f t="shared" si="1122"/>
        <v>17.470247630331752</v>
      </c>
      <c r="BV31" s="130">
        <f t="shared" si="1123"/>
        <v>18.446561018957343</v>
      </c>
      <c r="BW31" s="130">
        <f t="shared" si="1124"/>
        <v>19.472955568720376</v>
      </c>
      <c r="BX31" s="130">
        <f t="shared" si="1125"/>
        <v>20.573664099526063</v>
      </c>
      <c r="BY31" s="130">
        <f t="shared" si="1126"/>
        <v>21.652832345971561</v>
      </c>
      <c r="BZ31" s="130">
        <f t="shared" si="1127"/>
        <v>22.772927132701419</v>
      </c>
      <c r="CA31" s="130">
        <f t="shared" si="1128"/>
        <v>23.943103080568719</v>
      </c>
      <c r="CB31" s="130">
        <f t="shared" si="1129"/>
        <v>25.175745853080567</v>
      </c>
      <c r="CC31" s="130">
        <f t="shared" si="1130"/>
        <v>26.30230272511848</v>
      </c>
      <c r="CD31" s="130">
        <f t="shared" si="1131"/>
        <v>27.323312203791467</v>
      </c>
      <c r="CE31" s="130">
        <f t="shared" si="1132"/>
        <v>27.323312203791467</v>
      </c>
      <c r="CF31" s="130">
        <f t="shared" si="587"/>
        <v>1744.5833872037913</v>
      </c>
      <c r="CG31" s="130">
        <f t="shared" si="588"/>
        <v>1815.6825885071087</v>
      </c>
      <c r="CH31" s="130">
        <f t="shared" si="589"/>
        <v>1381.6591059241703</v>
      </c>
      <c r="CI31" s="130">
        <f t="shared" si="590"/>
        <v>1465.4924925355447</v>
      </c>
      <c r="CJ31" s="130">
        <f t="shared" si="591"/>
        <v>1567.3659749999997</v>
      </c>
      <c r="CK31" s="130">
        <f t="shared" si="592"/>
        <v>1612.9968056872037</v>
      </c>
      <c r="CL31" s="130">
        <f t="shared" si="593"/>
        <v>1692.585463862559</v>
      </c>
      <c r="CM31" s="130">
        <f t="shared" si="594"/>
        <v>1627.8533552132701</v>
      </c>
      <c r="CN31" s="130">
        <f t="shared" si="595"/>
        <v>1633.1592657582937</v>
      </c>
      <c r="CO31" s="130">
        <f t="shared" si="596"/>
        <v>1689.4019175355447</v>
      </c>
      <c r="CP31" s="130">
        <f t="shared" si="597"/>
        <v>1571.6107034360186</v>
      </c>
      <c r="CQ31" s="130">
        <f t="shared" si="598"/>
        <v>1414.5557513033173</v>
      </c>
      <c r="CR31" s="130">
        <f t="shared" si="599"/>
        <v>1649.0769973933648</v>
      </c>
      <c r="CS31" s="130">
        <f t="shared" si="600"/>
        <v>1237.3383390995261</v>
      </c>
      <c r="CT31" s="130">
        <f t="shared" si="601"/>
        <v>1683.0348248815162</v>
      </c>
      <c r="CU31" s="130">
        <f t="shared" si="602"/>
        <v>1744.5833872037913</v>
      </c>
      <c r="CV31" s="130">
        <f t="shared" si="603"/>
        <v>1875.1087866113739</v>
      </c>
      <c r="CW31" s="130">
        <f t="shared" si="604"/>
        <v>1824.1720453791468</v>
      </c>
      <c r="CX31" s="130">
        <f t="shared" si="605"/>
        <v>1697.8913744075826</v>
      </c>
      <c r="CY31" s="130">
        <f t="shared" si="606"/>
        <v>1685.1571890995262</v>
      </c>
      <c r="CZ31" s="130">
        <f t="shared" si="607"/>
        <v>1813.5602242890996</v>
      </c>
      <c r="DA31" s="130">
        <f t="shared" si="608"/>
        <v>1923.9231636255925</v>
      </c>
      <c r="DB31" s="130">
        <f t="shared" si="609"/>
        <v>2022.613099763033</v>
      </c>
      <c r="DC31" s="130">
        <f t="shared" si="610"/>
        <v>2169.0562308056869</v>
      </c>
      <c r="DD31" s="130">
        <f t="shared" si="611"/>
        <v>2126.6089464454972</v>
      </c>
      <c r="DE31" s="130">
        <f t="shared" si="612"/>
        <v>2207.258786729858</v>
      </c>
      <c r="DF31" s="130">
        <f t="shared" si="613"/>
        <v>2305.9487228672983</v>
      </c>
      <c r="DG31" s="130">
        <f t="shared" si="614"/>
        <v>2429.0458475118485</v>
      </c>
      <c r="DH31" s="130">
        <f t="shared" si="615"/>
        <v>2219.9929720379146</v>
      </c>
      <c r="DI31" s="130">
        <f t="shared" si="616"/>
        <v>2012.0012786729856</v>
      </c>
      <c r="DJ31" s="130">
        <f t="shared" si="617"/>
        <v>0</v>
      </c>
      <c r="DK31" s="110">
        <f t="shared" si="618"/>
        <v>1744.5833872037913</v>
      </c>
      <c r="DL31" s="130">
        <f t="shared" si="619"/>
        <v>3560.2659757109</v>
      </c>
      <c r="DM31" s="130">
        <f t="shared" si="620"/>
        <v>4941.9250816350705</v>
      </c>
      <c r="DN31" s="130">
        <f t="shared" si="621"/>
        <v>6407.4175741706149</v>
      </c>
      <c r="DO31" s="130">
        <f t="shared" si="622"/>
        <v>7974.7835491706146</v>
      </c>
      <c r="DP31" s="130">
        <f t="shared" si="623"/>
        <v>9587.7803548578177</v>
      </c>
      <c r="DQ31" s="130">
        <f t="shared" si="624"/>
        <v>11280.365818720376</v>
      </c>
      <c r="DR31" s="130">
        <f t="shared" si="625"/>
        <v>12908.219173933647</v>
      </c>
      <c r="DS31" s="130">
        <f t="shared" si="626"/>
        <v>14541.37843969194</v>
      </c>
      <c r="DT31" s="130">
        <f t="shared" si="627"/>
        <v>16230.780357227484</v>
      </c>
      <c r="DU31" s="130">
        <f t="shared" si="628"/>
        <v>17802.391060663504</v>
      </c>
      <c r="DV31" s="130">
        <f t="shared" si="629"/>
        <v>19216.94681196682</v>
      </c>
      <c r="DW31" s="130">
        <f t="shared" si="630"/>
        <v>20866.023809360184</v>
      </c>
      <c r="DX31" s="130">
        <f t="shared" si="631"/>
        <v>22103.36214845971</v>
      </c>
      <c r="DY31" s="130">
        <f t="shared" si="632"/>
        <v>23786.396973341227</v>
      </c>
      <c r="DZ31" s="130">
        <f t="shared" si="633"/>
        <v>25530.980360545018</v>
      </c>
      <c r="EA31" s="130">
        <f t="shared" si="634"/>
        <v>27406.089147156392</v>
      </c>
      <c r="EB31" s="130">
        <f t="shared" si="635"/>
        <v>29230.261192535538</v>
      </c>
      <c r="EC31" s="130">
        <f t="shared" si="636"/>
        <v>30928.152566943121</v>
      </c>
      <c r="ED31" s="130">
        <f t="shared" si="637"/>
        <v>32613.309756042647</v>
      </c>
      <c r="EE31" s="130">
        <f t="shared" si="638"/>
        <v>34426.869980331743</v>
      </c>
      <c r="EF31" s="130">
        <f t="shared" si="639"/>
        <v>36350.793143957337</v>
      </c>
      <c r="EG31" s="130">
        <f t="shared" si="640"/>
        <v>38373.406243720368</v>
      </c>
      <c r="EH31" s="130">
        <f t="shared" si="641"/>
        <v>40542.462474526052</v>
      </c>
      <c r="EI31" s="130">
        <f t="shared" si="642"/>
        <v>42669.071420971552</v>
      </c>
      <c r="EJ31" s="130">
        <f t="shared" si="643"/>
        <v>44876.330207701409</v>
      </c>
      <c r="EK31" s="130">
        <f t="shared" si="644"/>
        <v>47182.278930568704</v>
      </c>
      <c r="EL31" s="130">
        <f t="shared" si="645"/>
        <v>49611.324778080554</v>
      </c>
      <c r="EM31" s="130">
        <f t="shared" si="646"/>
        <v>51831.317750118469</v>
      </c>
      <c r="EN31" s="130">
        <f t="shared" si="647"/>
        <v>53843.319028791455</v>
      </c>
      <c r="EO31" s="130">
        <f t="shared" si="648"/>
        <v>53843.319028791455</v>
      </c>
      <c r="EP31" s="130">
        <f t="shared" si="649"/>
        <v>1570.1250484834122</v>
      </c>
      <c r="EQ31" s="130">
        <f t="shared" si="650"/>
        <v>1634.1143296563978</v>
      </c>
      <c r="ER31" s="130">
        <f t="shared" si="651"/>
        <v>1243.4931953317532</v>
      </c>
      <c r="ES31" s="130">
        <f t="shared" si="652"/>
        <v>1318.9432432819901</v>
      </c>
      <c r="ET31" s="130">
        <f t="shared" si="653"/>
        <v>1410.6293774999997</v>
      </c>
      <c r="EU31" s="130">
        <f t="shared" si="654"/>
        <v>1451.6971251184834</v>
      </c>
      <c r="EV31" s="130">
        <f t="shared" si="655"/>
        <v>1523.3269174763032</v>
      </c>
      <c r="EW31" s="130">
        <f t="shared" si="656"/>
        <v>1465.0680196919432</v>
      </c>
      <c r="EX31" s="130">
        <f t="shared" si="657"/>
        <v>1469.8433391824644</v>
      </c>
      <c r="EY31" s="130">
        <f t="shared" si="658"/>
        <v>1520.4617257819903</v>
      </c>
      <c r="EZ31" s="130">
        <f t="shared" si="659"/>
        <v>1414.4496330924169</v>
      </c>
      <c r="FA31" s="130">
        <f t="shared" si="660"/>
        <v>1273.1001761729856</v>
      </c>
      <c r="FB31" s="130">
        <f t="shared" si="661"/>
        <v>1484.1692976540282</v>
      </c>
      <c r="FC31" s="130">
        <f t="shared" si="662"/>
        <v>1113.6045051895735</v>
      </c>
      <c r="FD31" s="130">
        <f t="shared" si="663"/>
        <v>1514.7313423933647</v>
      </c>
      <c r="FE31" s="130">
        <f t="shared" si="664"/>
        <v>1570.1250484834122</v>
      </c>
      <c r="FF31" s="130">
        <f t="shared" si="665"/>
        <v>1687.5979079502365</v>
      </c>
      <c r="FG31" s="130">
        <f t="shared" si="666"/>
        <v>1641.7548408412322</v>
      </c>
      <c r="FH31" s="130">
        <f t="shared" si="667"/>
        <v>1528.1022369668244</v>
      </c>
      <c r="FI31" s="130">
        <f t="shared" si="668"/>
        <v>1516.6414701895737</v>
      </c>
      <c r="FJ31" s="130">
        <f t="shared" si="669"/>
        <v>1632.2042018601896</v>
      </c>
      <c r="FK31" s="130">
        <f t="shared" si="670"/>
        <v>1731.5308472630331</v>
      </c>
      <c r="FL31" s="130">
        <f t="shared" si="671"/>
        <v>1820.3517897867298</v>
      </c>
      <c r="FM31" s="130">
        <f t="shared" si="672"/>
        <v>1952.1506077251183</v>
      </c>
      <c r="FN31" s="130">
        <f t="shared" si="673"/>
        <v>1913.9480518009475</v>
      </c>
      <c r="FO31" s="130">
        <f t="shared" si="674"/>
        <v>1986.5329080568722</v>
      </c>
      <c r="FP31" s="130">
        <f t="shared" si="675"/>
        <v>2075.3538505805686</v>
      </c>
      <c r="FQ31" s="130">
        <f t="shared" si="676"/>
        <v>2186.1412627606637</v>
      </c>
      <c r="FR31" s="130">
        <f t="shared" si="677"/>
        <v>1997.9936748341231</v>
      </c>
      <c r="FS31" s="130">
        <f t="shared" si="678"/>
        <v>1810.801150805687</v>
      </c>
      <c r="FT31" s="130">
        <f t="shared" si="679"/>
        <v>0</v>
      </c>
      <c r="FU31" s="110">
        <f t="shared" si="680"/>
        <v>1570.1250484834122</v>
      </c>
      <c r="FV31" s="130">
        <f t="shared" si="681"/>
        <v>3204.23937813981</v>
      </c>
      <c r="FW31" s="130">
        <f t="shared" si="682"/>
        <v>4447.7325734715632</v>
      </c>
      <c r="FX31" s="130">
        <f t="shared" si="683"/>
        <v>5766.6758167535536</v>
      </c>
      <c r="FY31" s="130">
        <f t="shared" si="684"/>
        <v>7177.3051942535531</v>
      </c>
      <c r="FZ31" s="130">
        <f t="shared" si="685"/>
        <v>8629.0023193720372</v>
      </c>
      <c r="GA31" s="130">
        <f t="shared" si="686"/>
        <v>10152.32923684834</v>
      </c>
      <c r="GB31" s="130">
        <f t="shared" si="687"/>
        <v>11617.397256540284</v>
      </c>
      <c r="GC31" s="130">
        <f t="shared" si="688"/>
        <v>13087.240595722747</v>
      </c>
      <c r="GD31" s="130">
        <f t="shared" si="689"/>
        <v>14607.702321504737</v>
      </c>
      <c r="GE31" s="130">
        <f t="shared" si="690"/>
        <v>16022.151954597155</v>
      </c>
      <c r="GF31" s="130">
        <f t="shared" si="691"/>
        <v>17295.252130770139</v>
      </c>
      <c r="GG31" s="130">
        <f t="shared" si="692"/>
        <v>18779.421428424168</v>
      </c>
      <c r="GH31" s="130">
        <f t="shared" si="693"/>
        <v>19893.025933613742</v>
      </c>
      <c r="GI31" s="130">
        <f t="shared" si="694"/>
        <v>21407.757276007105</v>
      </c>
      <c r="GJ31" s="130">
        <f t="shared" si="695"/>
        <v>22977.882324490518</v>
      </c>
      <c r="GK31" s="130">
        <f t="shared" si="696"/>
        <v>24665.480232440754</v>
      </c>
      <c r="GL31" s="130">
        <f t="shared" si="697"/>
        <v>26307.235073281987</v>
      </c>
      <c r="GM31" s="130">
        <f t="shared" si="698"/>
        <v>27835.337310248811</v>
      </c>
      <c r="GN31" s="130">
        <f t="shared" si="699"/>
        <v>29351.978780438385</v>
      </c>
      <c r="GO31" s="130">
        <f t="shared" si="700"/>
        <v>30984.182982298575</v>
      </c>
      <c r="GP31" s="130">
        <f t="shared" si="701"/>
        <v>32715.71382956161</v>
      </c>
      <c r="GQ31" s="130">
        <f t="shared" si="702"/>
        <v>34536.065619348337</v>
      </c>
      <c r="GR31" s="130">
        <f t="shared" si="703"/>
        <v>36488.216227073455</v>
      </c>
      <c r="GS31" s="130">
        <f t="shared" si="704"/>
        <v>38402.164278874399</v>
      </c>
      <c r="GT31" s="130">
        <f t="shared" si="705"/>
        <v>40388.697186931269</v>
      </c>
      <c r="GU31" s="130">
        <f t="shared" si="706"/>
        <v>42464.051037511839</v>
      </c>
      <c r="GV31" s="130">
        <f t="shared" si="707"/>
        <v>44650.192300272502</v>
      </c>
      <c r="GW31" s="130">
        <f t="shared" si="708"/>
        <v>46648.185975106622</v>
      </c>
      <c r="GX31" s="130">
        <f t="shared" si="709"/>
        <v>48458.98712591231</v>
      </c>
      <c r="GY31" s="130">
        <f t="shared" si="710"/>
        <v>48458.98712591231</v>
      </c>
      <c r="GZ31" s="130">
        <f>($T31+$U31)/$R31*($I31-(метеостанция!B$14))/($I31-$J31)</f>
        <v>2.2455663507109005</v>
      </c>
      <c r="HA31" s="130">
        <f>($T31+$U31)/$R31*($I31-(метеостанция!C$14))/($I31-$J31)</f>
        <v>2.3370827409162716</v>
      </c>
      <c r="HB31" s="130">
        <f>($T31+$U31)/$R31*($I31-(метеостанция!D$14))/($I31-$J31)</f>
        <v>1.7784229857819902</v>
      </c>
      <c r="HC31" s="130">
        <f>($T31+$U31)/$R31*($I31-(метеостанция!E$14))/($I31-$J31)</f>
        <v>1.8863303712480253</v>
      </c>
      <c r="HD31" s="130">
        <f>($T31+$U31)/$R31*($I31-(метеостанция!F$14))/($I31-$J31)</f>
        <v>2.0174583333333334</v>
      </c>
      <c r="HE31" s="130">
        <f>($T31+$U31)/$R31*($I31-(метеостанция!G$14))/($I31-$J31)</f>
        <v>2.0761927330173777</v>
      </c>
      <c r="HF31" s="130">
        <f>($T31+$U31)/$R31*($I31-(метеостанция!H$14))/($I31-$J31)</f>
        <v>2.1786364533965248</v>
      </c>
      <c r="HG31" s="130">
        <f>($T31+$U31)/$R31*($I31-(метеостанция!I$14))/($I31-$J31)</f>
        <v>2.0953155608214851</v>
      </c>
      <c r="HH31" s="130">
        <f>($T31+$U31)/$R31*($I31-(метеостанция!J$14))/($I31-$J31)</f>
        <v>2.102145142180095</v>
      </c>
      <c r="HI31" s="130">
        <f>($T31+$U31)/$R31*($I31-(метеостанция!K$14))/($I31-$J31)</f>
        <v>2.1745387045813582</v>
      </c>
      <c r="HJ31" s="130">
        <f>($T31+$U31)/$R31*($I31-(метеостанция!L$14))/($I31-$J31)</f>
        <v>2.0229219984202209</v>
      </c>
      <c r="HK31" s="130">
        <f>($T31+$U31)/$R31*($I31-(метеостанция!M$14))/($I31-$J31)</f>
        <v>1.8207663902053708</v>
      </c>
      <c r="HL31" s="130">
        <f>($T31+$U31)/$R31*($I31-(метеостанция!N$14))/($I31-$J31)</f>
        <v>2.1226338862559242</v>
      </c>
      <c r="HM31" s="130">
        <f>($T31+$U31)/$R31*($I31-(метеостанция!O$14))/($I31-$J31)</f>
        <v>1.5926583728278041</v>
      </c>
      <c r="HN31" s="130">
        <f>($T31+$U31)/$R31*($I31-(метеостанция!P$14))/($I31-$J31)</f>
        <v>2.1663432069510269</v>
      </c>
      <c r="HO31" s="130">
        <f>($T31+$U31)/$R31*($I31-(метеостанция!Q$14))/($I31-$J31)</f>
        <v>2.2455663507109005</v>
      </c>
      <c r="HP31" s="130">
        <f>($T31+$U31)/$R31*($I31-(метеостанция!R$14))/($I31-$J31)</f>
        <v>2.4135740521327014</v>
      </c>
      <c r="HQ31" s="130">
        <f>($T31+$U31)/$R31*($I31-(метеостанция!S$14))/($I31-$J31)</f>
        <v>2.3480100710900476</v>
      </c>
      <c r="HR31" s="130">
        <f>($T31+$U31)/$R31*($I31-(метеостанция!T$14))/($I31-$J31)</f>
        <v>2.1854660347551342</v>
      </c>
      <c r="HS31" s="130">
        <f>($T31+$U31)/$R31*($I31-(метеостанция!U$14))/($I31-$J31)</f>
        <v>2.1690750394944707</v>
      </c>
      <c r="HT31" s="130">
        <f>($T31+$U31)/$R31*($I31-(метеостанция!V$14))/($I31-$J31)</f>
        <v>2.3343509083728278</v>
      </c>
      <c r="HU31" s="130">
        <f>($T31+$U31)/$R31*($I31-(метеостанция!W$14))/($I31-$J31)</f>
        <v>2.4764062006319114</v>
      </c>
      <c r="HV31" s="130">
        <f>($T31+$U31)/$R31*($I31-(метеостанция!X$14))/($I31-$J31)</f>
        <v>2.6034364139020534</v>
      </c>
      <c r="HW31" s="130">
        <f>($T31+$U31)/$R31*($I31-(метеостанция!Y$14))/($I31-$J31)</f>
        <v>2.7919328593996839</v>
      </c>
      <c r="HX31" s="130">
        <f>($T31+$U31)/$R31*($I31-(метеостанция!Z$14))/($I31-$J31)</f>
        <v>2.7372962085308057</v>
      </c>
      <c r="HY31" s="130">
        <f>($T31+$U31)/$R31*($I31-(метеостанция!AA$14))/($I31-$J31)</f>
        <v>2.8411058451816742</v>
      </c>
      <c r="HZ31" s="130">
        <f>($T31+$U31)/$R31*($I31-(метеостанция!AB$14))/($I31-$J31)</f>
        <v>2.968136058451817</v>
      </c>
      <c r="IA31" s="130">
        <f>($T31+$U31)/$R31*($I31-(метеостанция!AC$14))/($I31-$J31)</f>
        <v>3.1265823459715638</v>
      </c>
      <c r="IB31" s="130">
        <f>($T31+$U31)/$R31*($I31-(метеостанция!AD$14))/($I31-$J31)</f>
        <v>2.8574968404423378</v>
      </c>
      <c r="IC31" s="130">
        <f>($T31+$U31)/$R31*($I31-(метеостанция!AE$14))/($I31-$J31)</f>
        <v>2.589777251184834</v>
      </c>
      <c r="ID31" s="130"/>
      <c r="IE31" s="131">
        <f>VLOOKUP($F31,метеостанция!$A$4:$AF$7,2,0)</f>
        <v>6</v>
      </c>
      <c r="IF31" s="131">
        <f>VLOOKUP($F31,метеостанция!$A$4:$AF$7,3,0)</f>
        <v>9.6</v>
      </c>
      <c r="IG31" s="131">
        <f>VLOOKUP($F31,метеостанция!$A$4:$AF$7,4,0)</f>
        <v>8.4</v>
      </c>
      <c r="IH31" s="131">
        <f>VLOOKUP($F31,метеостанция!$A$4:$AF$7,5,0)</f>
        <v>9.6999999999999993</v>
      </c>
      <c r="II31" s="131">
        <f>VLOOKUP($F31,метеостанция!$A$4:$AF$7,6,0)</f>
        <v>11.1</v>
      </c>
      <c r="IJ31" s="131">
        <f>VLOOKUP($F31,метеостанция!$A$4:$AF$7,7,0)</f>
        <v>9.5</v>
      </c>
      <c r="IK31" s="131">
        <f>VLOOKUP($F31,метеостанция!$A$4:$AF$7,8,0)</f>
        <v>6</v>
      </c>
      <c r="IL31" s="131">
        <f>VLOOKUP($F31,метеостанция!$A$4:$AF$7,9,0)</f>
        <v>6.8</v>
      </c>
      <c r="IM31" s="131">
        <f>VLOOKUP($F31,метеостанция!$A$4:$AF$7,10,0)</f>
        <v>3.2</v>
      </c>
      <c r="IN31" s="131">
        <f>VLOOKUP($F31,метеостанция!$A$4:$AF$7,11,0)</f>
        <v>-2</v>
      </c>
      <c r="IO31" s="131">
        <f>VLOOKUP($F31,метеостанция!$A$4:$AF$7,12,0)</f>
        <v>-0.4</v>
      </c>
      <c r="IP31" s="131">
        <f>VLOOKUP($F31,метеостанция!$A$4:$AF$7,13,0)</f>
        <v>2.1</v>
      </c>
      <c r="IQ31" s="131">
        <f>VLOOKUP($F31,метеостанция!$A$4:$AF$7,14,0)</f>
        <v>2.2999999999999998</v>
      </c>
      <c r="IR31" s="131">
        <f>VLOOKUP($F31,метеостанция!$A$4:$AF$7,15,0)</f>
        <v>2.2999999999999998</v>
      </c>
      <c r="IS31" s="131">
        <f>VLOOKUP($F31,метеостанция!$A$4:$AF$7,16,0)</f>
        <v>0.2</v>
      </c>
      <c r="IT31" s="131">
        <f>VLOOKUP($F31,метеостанция!$A$4:$AF$7,17,0)</f>
        <v>-3</v>
      </c>
      <c r="IU31" s="131">
        <f>VLOOKUP($F31,метеостанция!$A$4:$AF$7,18,0)</f>
        <v>-4</v>
      </c>
      <c r="IV31" s="131">
        <f>VLOOKUP($F31,метеостанция!$A$4:$AF$7,19,0)</f>
        <v>-3.6</v>
      </c>
      <c r="IW31" s="131">
        <f>VLOOKUP($F31,метеостанция!$A$4:$AF$7,20,0)</f>
        <v>-0.7</v>
      </c>
      <c r="IX31" s="131">
        <f>VLOOKUP($F31,метеостанция!$A$4:$AF$7,21,0)</f>
        <v>3.6</v>
      </c>
      <c r="IY31" s="131">
        <f>VLOOKUP($F31,метеостанция!$A$4:$AF$7,22,0)</f>
        <v>2.2000000000000002</v>
      </c>
      <c r="IZ31" s="131">
        <f>VLOOKUP($F31,метеостанция!$A$4:$AF$7,23,0)</f>
        <v>4.4000000000000004</v>
      </c>
      <c r="JA31" s="131">
        <f>VLOOKUP($F31,метеостанция!$A$4:$AF$7,24,0)</f>
        <v>-2.2999999999999998</v>
      </c>
      <c r="JB31" s="131">
        <f>VLOOKUP($F31,метеостанция!$A$4:$AF$7,25,0)</f>
        <v>-5.0999999999999996</v>
      </c>
      <c r="JC31" s="131">
        <f>VLOOKUP($F31,метеостанция!$A$4:$AF$7,26,0)</f>
        <v>0.6</v>
      </c>
      <c r="JD31" s="131">
        <f>VLOOKUP($F31,метеостанция!$A$4:$AF$7,27,0)</f>
        <v>-1.8</v>
      </c>
      <c r="JE31" s="131">
        <f>VLOOKUP($F31,метеостанция!$A$4:$AF$7,28,0)</f>
        <v>-0.5</v>
      </c>
      <c r="JF31" s="131">
        <f>VLOOKUP($F31,метеостанция!$A$4:$AF$7,29,0)</f>
        <v>5.4</v>
      </c>
      <c r="JG31" s="131">
        <f>VLOOKUP($F31,метеостанция!$A$4:$AF$7,30,0)</f>
        <v>8.4</v>
      </c>
      <c r="JH31" s="131">
        <f>VLOOKUP($F31,метеостанция!$A$4:$AF$7,31,0)</f>
        <v>5.0999999999999996</v>
      </c>
      <c r="JI31" s="131">
        <f>VLOOKUP($F31,метеостанция!$A$4:$AF$7,32,0)</f>
        <v>0</v>
      </c>
      <c r="JJ31" s="202" t="e">
        <f>VLOOKUP(D31,'Qп, Гкал'!$D$6:$O$60,2,FALSE)</f>
        <v>#N/A</v>
      </c>
      <c r="JK31" s="202" t="e">
        <f>VLOOKUP(D31,'Qп, Гкал'!$D$6:AI$64,3,FALSE)</f>
        <v>#N/A</v>
      </c>
      <c r="JL31" s="202" t="e">
        <f>VLOOKUP(D31,'Qп, Гкал'!$D$6:$AI$64,4,FALSE)</f>
        <v>#N/A</v>
      </c>
      <c r="JM31" s="202" t="e">
        <f>VLOOKUP(D31,'Qп, Гкал'!$D$6:$O$60,5,FALSE)</f>
        <v>#N/A</v>
      </c>
      <c r="JN31" s="202" t="e">
        <f>VLOOKUP(D31,'Qп, Гкал'!$D$6:$O$60,6,FALSE)</f>
        <v>#N/A</v>
      </c>
      <c r="JO31" s="202" t="e">
        <f>VLOOKUP(D31,'Qп, Гкал'!$D$6:$O$60,7,FALSE)</f>
        <v>#N/A</v>
      </c>
      <c r="JP31" s="202" t="e">
        <f>VLOOKUP(D31,'Qп, Гкал'!$D$6:$O$60,8,FALSE)</f>
        <v>#N/A</v>
      </c>
      <c r="JQ31" s="202" t="e">
        <f>VLOOKUP(D31,'Qп, Гкал'!$D$6:$O$60,9,FALSE)</f>
        <v>#N/A</v>
      </c>
      <c r="JR31" s="202" t="e">
        <f>VLOOKUP(D31,'Qп, Гкал'!$D$6:$O$60,10,FALSE)</f>
        <v>#N/A</v>
      </c>
      <c r="JS31" s="202" t="e">
        <f>VLOOKUP(D31,'Qп, Гкал'!$D$6:$O$60,11,FALSE)</f>
        <v>#N/A</v>
      </c>
      <c r="JT31" s="202" t="e">
        <f>VLOOKUP(D31,'Qп, Гкал'!$D$6:$O$60,12,FALSE)</f>
        <v>#N/A</v>
      </c>
      <c r="JU31" s="202" t="e">
        <f>VLOOKUP(D31,'Qп, Гкал'!$D$6:$P$60,13,FALSE)</f>
        <v>#N/A</v>
      </c>
      <c r="JV31" s="202" t="e">
        <f>VLOOKUP(D31,'Qп, Гкал'!$D$6:$Q$63,14,FALSE)</f>
        <v>#N/A</v>
      </c>
      <c r="JW31" s="203" t="e">
        <f>VLOOKUP(D31,'Qп, Гкал'!$D$6:$AI$65,15,FALSE)</f>
        <v>#N/A</v>
      </c>
      <c r="JX31" s="203" t="e">
        <f>VLOOKUP(D31,'Qп, Гкал'!$D$6:$AI$65,16,FALSE)</f>
        <v>#N/A</v>
      </c>
      <c r="JY31" s="204" t="e">
        <f>VLOOKUP(D31,'Qп, Гкал'!$D$6:$AI$65,17,FALSE)</f>
        <v>#N/A</v>
      </c>
      <c r="JZ31" s="203" t="e">
        <f>VLOOKUP(D31,'Qп, Гкал'!$D$6:$AI$65,18,FALSE)</f>
        <v>#N/A</v>
      </c>
      <c r="KA31" s="203" t="e">
        <f>VLOOKUP(D31,'Qп, Гкал'!$D$6:$AI$65,19,FALSE)</f>
        <v>#N/A</v>
      </c>
      <c r="KB31" s="203" t="e">
        <f>VLOOKUP(D31,'Qп, Гкал'!$D$6:$AI$65,20,FALSE)</f>
        <v>#N/A</v>
      </c>
      <c r="KC31" s="203" t="e">
        <f>VLOOKUP(D31,'Qп, Гкал'!$D$6:$AI$65,21,FALSE)</f>
        <v>#N/A</v>
      </c>
      <c r="KD31" s="203" t="e">
        <f>VLOOKUP(D31,'Qп, Гкал'!$D$6:$AI$65,22,FALSE)</f>
        <v>#N/A</v>
      </c>
      <c r="KE31" s="203" t="e">
        <f>VLOOKUP(D31,'Qп, Гкал'!$D$6:$AI$65,23,FALSE)</f>
        <v>#N/A</v>
      </c>
      <c r="KF31" s="203" t="e">
        <f>VLOOKUP(D31,'Qп, Гкал'!$D$6:$AI$65,24,FALSE)</f>
        <v>#N/A</v>
      </c>
      <c r="KG31" s="203" t="e">
        <f>VLOOKUP(D31,'Qп, Гкал'!$D$6:$AI$65,25,FALSE)</f>
        <v>#N/A</v>
      </c>
      <c r="KH31" s="203" t="e">
        <f>VLOOKUP(D31,'Qп, Гкал'!$D$6:$AI$65,26,FALSE)</f>
        <v>#N/A</v>
      </c>
      <c r="KI31" s="203" t="e">
        <f>VLOOKUP(D31,'Qп, Гкал'!$D$6:$AI$65,27,FALSE)</f>
        <v>#N/A</v>
      </c>
      <c r="KJ31" s="203" t="e">
        <f>VLOOKUP(D31,'Qп, Гкал'!$D$6:$AI$65,28,FALSE)</f>
        <v>#N/A</v>
      </c>
      <c r="KK31" s="203" t="e">
        <f>VLOOKUP(D31,'Qп, Гкал'!$D$6:$AI$65,29,FALSE)</f>
        <v>#N/A</v>
      </c>
      <c r="KL31" s="203" t="e">
        <f>VLOOKUP(D31,'Qп, Гкал'!$D$6:$AI$65,30,FALSE)</f>
        <v>#N/A</v>
      </c>
      <c r="KM31" s="203" t="e">
        <f>VLOOKUP(D31,'Qп, Гкал'!$D$6:$AI$65,31,FALSE)</f>
        <v>#N/A</v>
      </c>
      <c r="KN31" s="203" t="e">
        <f>VLOOKUP(D31,'Qп, Гкал'!$D$6:$AI$65,32,FALSE)</f>
        <v>#N/A</v>
      </c>
      <c r="KO31" s="110" t="e">
        <f>IF(JJ31="","Нет показаний",IF(JJ31&lt;=0,"Ошибка ПУ",(GZ31-JJ31*(($I31-метеостанция!B$14)/($I31-IE31)))))</f>
        <v>#N/A</v>
      </c>
      <c r="KP31" s="110" t="e">
        <f>IF(JK31="","Нет показаний",IF(JK31&lt;=0,"Ошибка ПУ",(HA31-JK31*(($I31-метеостанция!C$14)/($I31-IF31)))))</f>
        <v>#N/A</v>
      </c>
      <c r="KQ31" s="110" t="e">
        <f>IF(JL31="","Нет показаний",IF(JL31&lt;=0,"Ошибка ПУ",(HB31-JL31*(($I31-метеостанция!D$14)/($I31-IG31)))))</f>
        <v>#N/A</v>
      </c>
      <c r="KR31" s="110" t="e">
        <f>IF(JM31="","Нет показаний",IF(JM31&lt;=0,"Ошибка ПУ",(HC31-JM31*(($I31-метеостанция!E$14)/($I31-IH31)))))</f>
        <v>#N/A</v>
      </c>
      <c r="KS31" s="110" t="e">
        <f>IF(JN31="","Нет показаний",IF(JN31&lt;=0,"Ошибка ПУ",(HD31-JN31*(($I31-метеостанция!F$14)/($I31-II31)))))</f>
        <v>#N/A</v>
      </c>
      <c r="KT31" s="110" t="e">
        <f>IF(JO31="","Нет показаний",IF(JO31&lt;=0,"Ошибка ПУ",(HE31-JO31*(($I31-метеостанция!G$14)/($I31-IJ31)))))</f>
        <v>#N/A</v>
      </c>
      <c r="KU31" s="110" t="e">
        <f>IF(JP31="","Нет показаний",IF(JP31&lt;=0,"Ошибка ПУ",(HF31-JP31*(($I31-метеостанция!H$14)/($I31-IK31)))))</f>
        <v>#N/A</v>
      </c>
      <c r="KV31" s="110" t="e">
        <f>IF(JQ31="","Нет показаний",IF(JQ31&lt;=0,"Ошибка ПУ",(HG31-JQ31*(($I31-метеостанция!I$14)/($I31-IL31)))))</f>
        <v>#N/A</v>
      </c>
      <c r="KW31" s="110" t="e">
        <f>IF(JR31="","Нет показаний",IF(JR31&lt;=0,"Ошибка ПУ",(HH31-JR31*(($I31-метеостанция!J$14)/($I31-IM31)))))</f>
        <v>#N/A</v>
      </c>
      <c r="KX31" s="110" t="e">
        <f>IF(JS31="","Нет показаний",IF(JS31&lt;=0,"Ошибка ПУ",(HI31-JS31*(($I31-метеостанция!K$14)/($I31-IN31)))))</f>
        <v>#N/A</v>
      </c>
      <c r="KY31" s="110" t="e">
        <f>IF(JT31="","Нет показаний",IF(JT31&lt;=0,"Ошибка ПУ",(HJ31-JT31*(($I31-метеостанция!L$14)/($I31-IO31)))))</f>
        <v>#N/A</v>
      </c>
      <c r="KZ31" s="110" t="e">
        <f>IF(JU31="","Нет показаний",IF(JU31&lt;=0,"Ошибка ПУ",(HK31-JU31*(($I31-метеостанция!M$14)/($I31-IP31)))))</f>
        <v>#N/A</v>
      </c>
      <c r="LA31" s="110" t="e">
        <f>IF(JV31="","Нет показаний",IF(JV31&lt;=0,"Ошибка ПУ",(HL31-JV31*(($I31-метеостанция!N$14)/($I31-IQ31)))))</f>
        <v>#N/A</v>
      </c>
      <c r="LB31" s="110" t="e">
        <f>IF(JW31="","Нет показаний",IF(JW31&lt;=0,"Ошибка ПУ",(HM31-JW31*(($I31-метеостанция!O$14)/($I31-IR31)))))</f>
        <v>#N/A</v>
      </c>
      <c r="LC31" s="110" t="e">
        <f>IF(JX31="","Нет показаний",IF(JX31&lt;=0,"Ошибка ПУ",(HN31-JX31*(($I31-метеостанция!P$14)/($I31-IS31)))))</f>
        <v>#N/A</v>
      </c>
      <c r="LD31" s="110" t="e">
        <f>IF(JY31="","Нет показаний",IF(JY31&lt;=0,"Ошибка ПУ",(HO31-JY31*(($I31-метеостанция!Q$14)/($I31-IT31)))))</f>
        <v>#N/A</v>
      </c>
      <c r="LE31" s="110" t="e">
        <f>IF(JZ31="","Нет показаний",IF(JZ31&lt;=0,"Ошибка ПУ",(HP31-JZ31*(($I31-метеостанция!R$14)/($I31-IU31)))))</f>
        <v>#N/A</v>
      </c>
      <c r="LF31" s="110" t="e">
        <f>IF(KA31="","Нет показаний",IF(KA31&lt;=0,"Ошибка ПУ",(HQ31-KA31*(($I31-метеостанция!S$14)/($I31-IV31)))))</f>
        <v>#N/A</v>
      </c>
      <c r="LG31" s="110" t="e">
        <f>IF(KB31="","Нет показаний",IF(KB31&lt;=0,"Ошибка ПУ",(HR31-KB31*(($I31-метеостанция!T$14)/($I31-IW31)))))</f>
        <v>#N/A</v>
      </c>
      <c r="LH31" s="110" t="e">
        <f>IF(KC31="","Нет показаний",IF(KC31&lt;=0,"Ошибка ПУ",(HS31-KC31*(($I31-метеостанция!U$14)/($I31-IX31)))))</f>
        <v>#N/A</v>
      </c>
      <c r="LI31" s="110" t="e">
        <f>IF(KD31="","Нет показаний",IF(KD31&lt;=0,"Ошибка ПУ",(HT31-KD31*(($I31-метеостанция!V$14)/($I31-IY31)))))</f>
        <v>#N/A</v>
      </c>
      <c r="LJ31" s="110" t="e">
        <f>IF(KE31="","Нет показаний",IF(KE31&lt;=0,"Ошибка ПУ",(HU31-KE31*(($I31-метеостанция!W$14)/($I31-IZ31)))))</f>
        <v>#N/A</v>
      </c>
      <c r="LK31" s="110" t="e">
        <f>IF(KF31="","Нет показаний",IF(KF31&lt;=0,"Ошибка ПУ",(HV31-KF31*(($I31-метеостанция!X$14)/($I31-JA31)))))</f>
        <v>#N/A</v>
      </c>
      <c r="LL31" s="110" t="e">
        <f>IF(KG31="","Нет показаний",IF(KG31&lt;=0,"Ошибка ПУ",(HW31-KG31*(($I31-метеостанция!Y$14)/($I31-JB31)))))</f>
        <v>#N/A</v>
      </c>
      <c r="LM31" s="110" t="e">
        <f>IF(KH31="","Нет показаний",IF(KH31&lt;=0,"Ошибка ПУ",(HX31-KH31*(($I31-метеостанция!Z$14)/($I31-JC31)))))</f>
        <v>#N/A</v>
      </c>
      <c r="LN31" s="110" t="e">
        <f>IF(KI31="","Нет показаний",IF(KI31&lt;=0,"Ошибка ПУ",(HY31-KI31*(($I31-метеостанция!AA$14)/($I31-JD31)))))</f>
        <v>#N/A</v>
      </c>
      <c r="LO31" s="110" t="e">
        <f>IF(KJ31="","Нет показаний",IF(KJ31&lt;=0,"Ошибка ПУ",(HZ31-KJ31*(($I31-метеостанция!AB$14)/($I31-JE31)))))</f>
        <v>#N/A</v>
      </c>
      <c r="LP31" s="110" t="e">
        <f>IF(KK31="","Нет показаний",IF(KK31&lt;=0,"Ошибка ПУ",(IA31-KK31*(($I31-метеостанция!AC$14)/($I31-JF31)))))</f>
        <v>#N/A</v>
      </c>
      <c r="LQ31" s="110" t="e">
        <f>IF(KL31="","Нет показаний",IF(KL31&lt;=0,"Ошибка ПУ",(IB31-KL31*(($I31-метеостанция!AD$14)/($I31-JG31)))))</f>
        <v>#N/A</v>
      </c>
      <c r="LR31" s="110" t="e">
        <f>IF(KM31="","Нет показаний",IF(KM31&lt;=0,"Ошибка ПУ",(IC31-KM31*(($I31-метеостанция!AE$14)/($I31-JH31)))))</f>
        <v>#N/A</v>
      </c>
      <c r="LS31" s="110" t="e">
        <f>IF(KN31="","Нет показаний",IF(KN31&lt;=0,"Ошибка ПУ",(ID31-KN31*(($I31-метеостанция!AF$14)/($I31-JI31)))))</f>
        <v>#N/A</v>
      </c>
      <c r="LT31" s="54" t="e">
        <f t="shared" si="711"/>
        <v>#N/A</v>
      </c>
      <c r="LU31" s="54" t="e">
        <f t="shared" si="712"/>
        <v>#N/A</v>
      </c>
      <c r="LV31" s="54" t="e">
        <f t="shared" si="713"/>
        <v>#N/A</v>
      </c>
      <c r="LW31" s="54" t="e">
        <f t="shared" si="714"/>
        <v>#N/A</v>
      </c>
      <c r="LX31" s="54" t="e">
        <f t="shared" si="715"/>
        <v>#N/A</v>
      </c>
      <c r="LY31" s="54" t="e">
        <f t="shared" si="716"/>
        <v>#N/A</v>
      </c>
      <c r="LZ31" s="54" t="e">
        <f t="shared" si="717"/>
        <v>#N/A</v>
      </c>
      <c r="MA31" s="54" t="e">
        <f t="shared" si="718"/>
        <v>#N/A</v>
      </c>
      <c r="MB31" s="54" t="e">
        <f t="shared" si="719"/>
        <v>#N/A</v>
      </c>
      <c r="MC31" s="54" t="e">
        <f t="shared" si="720"/>
        <v>#N/A</v>
      </c>
      <c r="MD31" s="54" t="e">
        <f t="shared" si="721"/>
        <v>#N/A</v>
      </c>
      <c r="ME31" s="54" t="e">
        <f t="shared" si="722"/>
        <v>#N/A</v>
      </c>
      <c r="MF31" s="54" t="e">
        <f t="shared" si="723"/>
        <v>#N/A</v>
      </c>
      <c r="MG31" s="54" t="e">
        <f t="shared" si="724"/>
        <v>#N/A</v>
      </c>
      <c r="MH31" s="54" t="e">
        <f t="shared" si="725"/>
        <v>#N/A</v>
      </c>
      <c r="MI31" s="54" t="e">
        <f t="shared" si="726"/>
        <v>#N/A</v>
      </c>
      <c r="MJ31" s="54" t="e">
        <f t="shared" si="727"/>
        <v>#N/A</v>
      </c>
      <c r="MK31" s="54" t="e">
        <f t="shared" si="728"/>
        <v>#N/A</v>
      </c>
      <c r="ML31" s="54" t="e">
        <f t="shared" si="729"/>
        <v>#N/A</v>
      </c>
      <c r="MM31" s="54" t="e">
        <f t="shared" si="730"/>
        <v>#N/A</v>
      </c>
      <c r="MN31" s="54" t="e">
        <f t="shared" si="731"/>
        <v>#N/A</v>
      </c>
      <c r="MO31" s="54" t="e">
        <f t="shared" si="732"/>
        <v>#N/A</v>
      </c>
      <c r="MP31" s="54" t="e">
        <f t="shared" si="733"/>
        <v>#N/A</v>
      </c>
      <c r="MQ31" s="54" t="e">
        <f t="shared" si="734"/>
        <v>#N/A</v>
      </c>
      <c r="MR31" s="54" t="e">
        <f t="shared" si="735"/>
        <v>#N/A</v>
      </c>
      <c r="MS31" s="54" t="e">
        <f t="shared" si="736"/>
        <v>#N/A</v>
      </c>
      <c r="MT31" s="54" t="e">
        <f t="shared" si="737"/>
        <v>#N/A</v>
      </c>
      <c r="MU31" s="54" t="e">
        <f t="shared" si="738"/>
        <v>#N/A</v>
      </c>
      <c r="MV31" s="54" t="e">
        <f t="shared" si="739"/>
        <v>#N/A</v>
      </c>
      <c r="MW31" s="54" t="e">
        <f t="shared" si="740"/>
        <v>#N/A</v>
      </c>
      <c r="MX31" s="54" t="e">
        <f t="shared" si="741"/>
        <v>#N/A</v>
      </c>
      <c r="MY31" s="53" t="e">
        <f t="shared" si="742"/>
        <v>#N/A</v>
      </c>
      <c r="MZ31" s="53" t="e">
        <f t="shared" si="743"/>
        <v>#N/A</v>
      </c>
      <c r="NA31" s="53" t="e">
        <f t="shared" si="744"/>
        <v>#N/A</v>
      </c>
      <c r="NB31" s="53" t="e">
        <f t="shared" si="745"/>
        <v>#N/A</v>
      </c>
      <c r="NC31" s="53" t="e">
        <f t="shared" si="746"/>
        <v>#N/A</v>
      </c>
      <c r="ND31" s="53" t="e">
        <f t="shared" si="747"/>
        <v>#N/A</v>
      </c>
      <c r="NE31" s="53" t="e">
        <f t="shared" si="748"/>
        <v>#N/A</v>
      </c>
      <c r="NF31" s="53" t="e">
        <f t="shared" si="749"/>
        <v>#N/A</v>
      </c>
      <c r="NG31" s="53" t="e">
        <f t="shared" si="750"/>
        <v>#N/A</v>
      </c>
      <c r="NH31" s="53" t="e">
        <f t="shared" si="751"/>
        <v>#N/A</v>
      </c>
      <c r="NI31" s="53" t="e">
        <f t="shared" si="752"/>
        <v>#N/A</v>
      </c>
      <c r="NJ31" s="53" t="e">
        <f t="shared" si="753"/>
        <v>#N/A</v>
      </c>
      <c r="NK31" s="53" t="e">
        <f t="shared" si="754"/>
        <v>#N/A</v>
      </c>
      <c r="NL31" s="53" t="e">
        <f t="shared" si="755"/>
        <v>#N/A</v>
      </c>
      <c r="NM31" s="53" t="e">
        <f t="shared" si="756"/>
        <v>#N/A</v>
      </c>
      <c r="NN31" s="53" t="e">
        <f t="shared" si="757"/>
        <v>#N/A</v>
      </c>
      <c r="NO31" s="53" t="e">
        <f t="shared" si="758"/>
        <v>#N/A</v>
      </c>
      <c r="NP31" s="53" t="e">
        <f t="shared" si="759"/>
        <v>#N/A</v>
      </c>
      <c r="NQ31" s="53" t="e">
        <f t="shared" si="760"/>
        <v>#N/A</v>
      </c>
      <c r="NR31" s="53" t="e">
        <f t="shared" si="761"/>
        <v>#N/A</v>
      </c>
      <c r="NS31" s="53" t="e">
        <f t="shared" si="762"/>
        <v>#N/A</v>
      </c>
      <c r="NT31" s="53" t="e">
        <f t="shared" si="763"/>
        <v>#N/A</v>
      </c>
      <c r="NU31" s="53" t="e">
        <f t="shared" si="764"/>
        <v>#N/A</v>
      </c>
      <c r="NV31" s="53" t="e">
        <f t="shared" si="765"/>
        <v>#N/A</v>
      </c>
      <c r="NW31" s="53" t="e">
        <f t="shared" si="766"/>
        <v>#N/A</v>
      </c>
      <c r="NX31" s="53" t="e">
        <f t="shared" si="767"/>
        <v>#N/A</v>
      </c>
      <c r="NY31" s="53" t="e">
        <f t="shared" si="768"/>
        <v>#N/A</v>
      </c>
      <c r="NZ31" s="53" t="e">
        <f t="shared" si="769"/>
        <v>#N/A</v>
      </c>
      <c r="OA31" s="53" t="e">
        <f t="shared" si="770"/>
        <v>#N/A</v>
      </c>
      <c r="OB31" s="53" t="e">
        <f t="shared" si="771"/>
        <v>#N/A</v>
      </c>
      <c r="OC31" s="53" t="e">
        <f t="shared" si="772"/>
        <v>#N/A</v>
      </c>
      <c r="OD31" s="53" t="e">
        <f t="shared" si="773"/>
        <v>#N/A</v>
      </c>
      <c r="OE31" s="53" t="e">
        <f t="shared" si="774"/>
        <v>#N/A</v>
      </c>
      <c r="OF31" s="53" t="e">
        <f t="shared" si="775"/>
        <v>#N/A</v>
      </c>
      <c r="OG31" s="53" t="e">
        <f t="shared" si="776"/>
        <v>#N/A</v>
      </c>
      <c r="OH31" s="53" t="e">
        <f t="shared" si="777"/>
        <v>#N/A</v>
      </c>
      <c r="OI31" s="53" t="e">
        <f t="shared" si="778"/>
        <v>#N/A</v>
      </c>
      <c r="OJ31" s="53" t="e">
        <f t="shared" si="779"/>
        <v>#N/A</v>
      </c>
      <c r="OK31" s="53" t="e">
        <f t="shared" si="780"/>
        <v>#N/A</v>
      </c>
      <c r="OL31" s="53" t="e">
        <f t="shared" si="781"/>
        <v>#N/A</v>
      </c>
      <c r="OM31" s="53" t="e">
        <f t="shared" si="782"/>
        <v>#N/A</v>
      </c>
      <c r="ON31" s="53" t="e">
        <f t="shared" si="783"/>
        <v>#N/A</v>
      </c>
      <c r="OO31" s="53" t="e">
        <f t="shared" si="784"/>
        <v>#N/A</v>
      </c>
      <c r="OP31" s="53" t="e">
        <f t="shared" si="785"/>
        <v>#N/A</v>
      </c>
      <c r="OQ31" s="53" t="e">
        <f t="shared" si="786"/>
        <v>#N/A</v>
      </c>
      <c r="OR31" s="53" t="e">
        <f t="shared" si="787"/>
        <v>#N/A</v>
      </c>
      <c r="OS31" s="53" t="e">
        <f t="shared" si="788"/>
        <v>#N/A</v>
      </c>
      <c r="OT31" s="53" t="e">
        <f t="shared" si="789"/>
        <v>#N/A</v>
      </c>
      <c r="OU31" s="53" t="e">
        <f t="shared" si="790"/>
        <v>#N/A</v>
      </c>
      <c r="OV31" s="53" t="e">
        <f t="shared" si="791"/>
        <v>#N/A</v>
      </c>
      <c r="OW31" s="53" t="e">
        <f t="shared" si="792"/>
        <v>#N/A</v>
      </c>
      <c r="OX31" s="53" t="e">
        <f t="shared" si="793"/>
        <v>#N/A</v>
      </c>
      <c r="OY31" s="53" t="e">
        <f t="shared" si="794"/>
        <v>#N/A</v>
      </c>
      <c r="OZ31" s="53" t="e">
        <f t="shared" si="795"/>
        <v>#N/A</v>
      </c>
      <c r="PA31" s="53" t="e">
        <f t="shared" si="796"/>
        <v>#N/A</v>
      </c>
      <c r="PB31" s="53" t="e">
        <f t="shared" si="797"/>
        <v>#N/A</v>
      </c>
      <c r="PC31" s="53" t="e">
        <f t="shared" si="798"/>
        <v>#N/A</v>
      </c>
      <c r="PD31" s="53" t="e">
        <f t="shared" si="799"/>
        <v>#N/A</v>
      </c>
      <c r="PE31" s="53" t="e">
        <f t="shared" si="800"/>
        <v>#N/A</v>
      </c>
      <c r="PF31" s="53" t="e">
        <f t="shared" si="801"/>
        <v>#N/A</v>
      </c>
      <c r="PG31" s="53" t="e">
        <f t="shared" si="802"/>
        <v>#N/A</v>
      </c>
      <c r="PH31" s="53" t="e">
        <f t="shared" si="803"/>
        <v>#N/A</v>
      </c>
      <c r="PI31" s="111" t="e">
        <f t="shared" si="1133"/>
        <v>#N/A</v>
      </c>
      <c r="PJ31" s="111" t="e">
        <f t="shared" si="1134"/>
        <v>#N/A</v>
      </c>
      <c r="PK31" s="111" t="e">
        <f t="shared" si="1135"/>
        <v>#N/A</v>
      </c>
      <c r="PL31" s="111" t="e">
        <f t="shared" si="1136"/>
        <v>#N/A</v>
      </c>
      <c r="PM31" s="111" t="e">
        <f t="shared" si="1137"/>
        <v>#N/A</v>
      </c>
      <c r="PN31" s="111" t="e">
        <f t="shared" si="1138"/>
        <v>#N/A</v>
      </c>
      <c r="PO31" s="111" t="e">
        <f t="shared" si="1139"/>
        <v>#N/A</v>
      </c>
      <c r="PP31" s="111" t="e">
        <f t="shared" si="1140"/>
        <v>#N/A</v>
      </c>
      <c r="PQ31" s="111" t="e">
        <f t="shared" si="1141"/>
        <v>#N/A</v>
      </c>
      <c r="PR31" s="111" t="e">
        <f t="shared" si="1142"/>
        <v>#N/A</v>
      </c>
      <c r="PS31" s="111" t="e">
        <f t="shared" si="1143"/>
        <v>#N/A</v>
      </c>
      <c r="PT31" s="111" t="e">
        <f t="shared" si="1144"/>
        <v>#N/A</v>
      </c>
      <c r="PU31" s="111" t="e">
        <f t="shared" si="1145"/>
        <v>#N/A</v>
      </c>
      <c r="PV31" s="111" t="e">
        <f t="shared" si="1146"/>
        <v>#N/A</v>
      </c>
      <c r="PW31" s="111" t="e">
        <f t="shared" si="1147"/>
        <v>#N/A</v>
      </c>
      <c r="PX31" s="111" t="e">
        <f t="shared" si="1148"/>
        <v>#N/A</v>
      </c>
      <c r="PY31" s="111" t="e">
        <f t="shared" si="1149"/>
        <v>#N/A</v>
      </c>
      <c r="PZ31" s="111" t="e">
        <f t="shared" si="1150"/>
        <v>#N/A</v>
      </c>
      <c r="QA31" s="111" t="e">
        <f t="shared" si="1151"/>
        <v>#N/A</v>
      </c>
      <c r="QB31" s="111" t="e">
        <f t="shared" si="1152"/>
        <v>#N/A</v>
      </c>
      <c r="QC31" s="111" t="e">
        <f t="shared" si="1153"/>
        <v>#N/A</v>
      </c>
      <c r="QD31" s="111" t="e">
        <f t="shared" si="1154"/>
        <v>#N/A</v>
      </c>
      <c r="QE31" s="111" t="e">
        <f t="shared" si="1155"/>
        <v>#N/A</v>
      </c>
      <c r="QF31" s="111" t="e">
        <f t="shared" si="1156"/>
        <v>#N/A</v>
      </c>
      <c r="QG31" s="111" t="e">
        <f t="shared" si="1157"/>
        <v>#N/A</v>
      </c>
      <c r="QH31" s="111" t="e">
        <f t="shared" si="1158"/>
        <v>#N/A</v>
      </c>
      <c r="QI31" s="111" t="e">
        <f t="shared" si="1159"/>
        <v>#N/A</v>
      </c>
      <c r="QJ31" s="111" t="e">
        <f t="shared" si="1160"/>
        <v>#N/A</v>
      </c>
      <c r="QK31" s="111" t="e">
        <f t="shared" si="1161"/>
        <v>#N/A</v>
      </c>
      <c r="QL31" s="111" t="e">
        <f t="shared" si="1162"/>
        <v>#N/A</v>
      </c>
      <c r="QM31" s="111" t="e">
        <f t="shared" si="1163"/>
        <v>#N/A</v>
      </c>
      <c r="QN31" s="54" t="e">
        <f t="shared" si="808"/>
        <v>#N/A</v>
      </c>
      <c r="QO31" s="53" t="e">
        <f t="shared" si="809"/>
        <v>#N/A</v>
      </c>
      <c r="QP31" s="53" t="e">
        <f t="shared" si="810"/>
        <v>#N/A</v>
      </c>
      <c r="QQ31" s="53" t="e">
        <f t="shared" si="811"/>
        <v>#N/A</v>
      </c>
      <c r="QR31" s="53" t="e">
        <f t="shared" si="812"/>
        <v>#N/A</v>
      </c>
      <c r="QS31" s="53" t="e">
        <f t="shared" si="813"/>
        <v>#N/A</v>
      </c>
      <c r="QT31" s="53" t="e">
        <f t="shared" si="814"/>
        <v>#N/A</v>
      </c>
      <c r="QU31" s="53" t="e">
        <f t="shared" si="815"/>
        <v>#N/A</v>
      </c>
      <c r="QV31" s="53" t="e">
        <f t="shared" si="816"/>
        <v>#N/A</v>
      </c>
      <c r="QW31" s="53" t="e">
        <f t="shared" si="817"/>
        <v>#N/A</v>
      </c>
      <c r="QX31" s="53" t="e">
        <f t="shared" si="818"/>
        <v>#N/A</v>
      </c>
      <c r="QY31" s="53" t="e">
        <f t="shared" si="819"/>
        <v>#N/A</v>
      </c>
      <c r="QZ31" s="53" t="e">
        <f t="shared" si="820"/>
        <v>#N/A</v>
      </c>
      <c r="RA31" s="53" t="e">
        <f t="shared" si="821"/>
        <v>#N/A</v>
      </c>
      <c r="RB31" s="53" t="e">
        <f t="shared" si="822"/>
        <v>#N/A</v>
      </c>
      <c r="RC31" s="53" t="e">
        <f t="shared" si="823"/>
        <v>#N/A</v>
      </c>
      <c r="RD31" s="53" t="e">
        <f t="shared" si="824"/>
        <v>#N/A</v>
      </c>
      <c r="RE31" s="53" t="e">
        <f t="shared" si="825"/>
        <v>#N/A</v>
      </c>
      <c r="RF31" s="53" t="e">
        <f t="shared" si="826"/>
        <v>#N/A</v>
      </c>
      <c r="RG31" s="53" t="e">
        <f t="shared" si="827"/>
        <v>#N/A</v>
      </c>
      <c r="RH31" s="53" t="e">
        <f t="shared" si="828"/>
        <v>#N/A</v>
      </c>
      <c r="RI31" s="53" t="e">
        <f t="shared" si="829"/>
        <v>#N/A</v>
      </c>
      <c r="RJ31" s="53" t="e">
        <f t="shared" si="830"/>
        <v>#N/A</v>
      </c>
      <c r="RK31" s="53" t="e">
        <f t="shared" si="831"/>
        <v>#N/A</v>
      </c>
      <c r="RL31" s="53" t="e">
        <f t="shared" si="832"/>
        <v>#N/A</v>
      </c>
      <c r="RM31" s="53" t="e">
        <f t="shared" si="833"/>
        <v>#N/A</v>
      </c>
      <c r="RN31" s="53" t="e">
        <f t="shared" si="834"/>
        <v>#N/A</v>
      </c>
      <c r="RO31" s="53" t="e">
        <f t="shared" si="835"/>
        <v>#N/A</v>
      </c>
      <c r="RP31" s="53" t="e">
        <f t="shared" si="836"/>
        <v>#N/A</v>
      </c>
      <c r="RQ31" s="53" t="e">
        <f t="shared" si="837"/>
        <v>#N/A</v>
      </c>
      <c r="RR31" s="53" t="e">
        <f t="shared" si="838"/>
        <v>#N/A</v>
      </c>
      <c r="RS31" s="111" t="e">
        <f t="shared" si="839"/>
        <v>#N/A</v>
      </c>
      <c r="RT31" s="111" t="e">
        <f t="shared" si="840"/>
        <v>#N/A</v>
      </c>
      <c r="RU31" s="111" t="e">
        <f t="shared" si="841"/>
        <v>#N/A</v>
      </c>
      <c r="RV31" s="111" t="e">
        <f t="shared" si="842"/>
        <v>#N/A</v>
      </c>
      <c r="RW31" s="111" t="e">
        <f t="shared" si="843"/>
        <v>#N/A</v>
      </c>
      <c r="RX31" s="111" t="e">
        <f t="shared" si="844"/>
        <v>#N/A</v>
      </c>
      <c r="RY31" s="111" t="e">
        <f t="shared" si="845"/>
        <v>#N/A</v>
      </c>
      <c r="RZ31" s="111" t="e">
        <f t="shared" si="846"/>
        <v>#N/A</v>
      </c>
      <c r="SA31" s="111" t="e">
        <f t="shared" si="847"/>
        <v>#N/A</v>
      </c>
      <c r="SB31" s="111" t="e">
        <f t="shared" si="848"/>
        <v>#N/A</v>
      </c>
      <c r="SC31" s="111" t="e">
        <f t="shared" si="849"/>
        <v>#N/A</v>
      </c>
      <c r="SD31" s="111" t="e">
        <f t="shared" si="850"/>
        <v>#N/A</v>
      </c>
      <c r="SE31" s="111" t="e">
        <f t="shared" si="851"/>
        <v>#N/A</v>
      </c>
      <c r="SF31" s="111" t="e">
        <f t="shared" si="852"/>
        <v>#N/A</v>
      </c>
      <c r="SG31" s="111" t="e">
        <f t="shared" si="853"/>
        <v>#N/A</v>
      </c>
      <c r="SH31" s="111" t="e">
        <f t="shared" si="854"/>
        <v>#N/A</v>
      </c>
      <c r="SI31" s="111" t="e">
        <f t="shared" si="855"/>
        <v>#N/A</v>
      </c>
      <c r="SJ31" s="111" t="e">
        <f t="shared" si="856"/>
        <v>#N/A</v>
      </c>
      <c r="SK31" s="111" t="e">
        <f t="shared" si="857"/>
        <v>#N/A</v>
      </c>
      <c r="SL31" s="111" t="e">
        <f t="shared" si="858"/>
        <v>#N/A</v>
      </c>
      <c r="SM31" s="111" t="e">
        <f t="shared" si="859"/>
        <v>#N/A</v>
      </c>
      <c r="SN31" s="111" t="e">
        <f t="shared" si="860"/>
        <v>#N/A</v>
      </c>
      <c r="SO31" s="111" t="e">
        <f t="shared" si="861"/>
        <v>#N/A</v>
      </c>
      <c r="SP31" s="111" t="e">
        <f t="shared" si="862"/>
        <v>#N/A</v>
      </c>
      <c r="SQ31" s="111" t="e">
        <f t="shared" si="863"/>
        <v>#N/A</v>
      </c>
      <c r="SR31" s="111" t="e">
        <f t="shared" si="864"/>
        <v>#N/A</v>
      </c>
      <c r="SS31" s="111" t="e">
        <f t="shared" si="865"/>
        <v>#N/A</v>
      </c>
      <c r="ST31" s="111" t="e">
        <f t="shared" si="866"/>
        <v>#N/A</v>
      </c>
      <c r="SU31" s="111" t="e">
        <f t="shared" si="867"/>
        <v>#N/A</v>
      </c>
      <c r="SV31" s="111" t="e">
        <f t="shared" si="868"/>
        <v>#N/A</v>
      </c>
      <c r="SW31" s="111" t="e">
        <f t="shared" si="869"/>
        <v>#N/A</v>
      </c>
      <c r="SX31" s="111" t="e">
        <f t="shared" si="870"/>
        <v>#N/A</v>
      </c>
      <c r="SY31" s="111" t="e">
        <f t="shared" si="871"/>
        <v>#N/A</v>
      </c>
      <c r="SZ31" s="111" t="e">
        <f t="shared" si="872"/>
        <v>#N/A</v>
      </c>
      <c r="TA31" s="111" t="e">
        <f t="shared" si="873"/>
        <v>#N/A</v>
      </c>
      <c r="TB31" s="111" t="e">
        <f t="shared" si="874"/>
        <v>#N/A</v>
      </c>
      <c r="TC31" s="111" t="e">
        <f t="shared" si="875"/>
        <v>#N/A</v>
      </c>
      <c r="TD31" s="111" t="e">
        <f t="shared" si="876"/>
        <v>#N/A</v>
      </c>
      <c r="TE31" s="111" t="e">
        <f t="shared" si="877"/>
        <v>#N/A</v>
      </c>
      <c r="TF31" s="111" t="e">
        <f t="shared" si="878"/>
        <v>#N/A</v>
      </c>
      <c r="TG31" s="111" t="e">
        <f t="shared" si="879"/>
        <v>#N/A</v>
      </c>
      <c r="TH31" s="111" t="e">
        <f t="shared" si="880"/>
        <v>#N/A</v>
      </c>
      <c r="TI31" s="111" t="e">
        <f t="shared" si="881"/>
        <v>#N/A</v>
      </c>
      <c r="TJ31" s="111" t="e">
        <f t="shared" si="882"/>
        <v>#N/A</v>
      </c>
      <c r="TK31" s="111" t="e">
        <f t="shared" si="883"/>
        <v>#N/A</v>
      </c>
      <c r="TL31" s="111" t="e">
        <f t="shared" si="884"/>
        <v>#N/A</v>
      </c>
      <c r="TM31" s="111" t="e">
        <f t="shared" si="885"/>
        <v>#N/A</v>
      </c>
      <c r="TN31" s="111" t="e">
        <f t="shared" si="886"/>
        <v>#N/A</v>
      </c>
      <c r="TO31" s="111" t="e">
        <f t="shared" si="887"/>
        <v>#N/A</v>
      </c>
      <c r="TP31" s="111" t="e">
        <f t="shared" si="888"/>
        <v>#N/A</v>
      </c>
      <c r="TQ31" s="111" t="e">
        <f t="shared" si="889"/>
        <v>#N/A</v>
      </c>
      <c r="TR31" s="111" t="e">
        <f t="shared" si="890"/>
        <v>#N/A</v>
      </c>
      <c r="TS31" s="111" t="e">
        <f t="shared" si="891"/>
        <v>#N/A</v>
      </c>
      <c r="TT31" s="111" t="e">
        <f t="shared" si="892"/>
        <v>#N/A</v>
      </c>
      <c r="TU31" s="111" t="e">
        <f t="shared" si="893"/>
        <v>#N/A</v>
      </c>
      <c r="TV31" s="111" t="e">
        <f t="shared" si="894"/>
        <v>#N/A</v>
      </c>
      <c r="TW31" s="111" t="e">
        <f t="shared" si="895"/>
        <v>#N/A</v>
      </c>
      <c r="TX31" s="111" t="e">
        <f t="shared" si="896"/>
        <v>#N/A</v>
      </c>
      <c r="TY31" s="111" t="e">
        <f t="shared" si="897"/>
        <v>#N/A</v>
      </c>
      <c r="TZ31" s="111" t="e">
        <f t="shared" si="898"/>
        <v>#N/A</v>
      </c>
      <c r="UA31" s="111" t="e">
        <f t="shared" si="899"/>
        <v>#N/A</v>
      </c>
      <c r="UB31" s="111" t="e">
        <f t="shared" si="900"/>
        <v>#N/A</v>
      </c>
      <c r="UC31" s="112">
        <f t="shared" si="901"/>
        <v>174.45833872037915</v>
      </c>
      <c r="UD31" s="112">
        <f t="shared" si="902"/>
        <v>356.02659757109001</v>
      </c>
      <c r="UE31" s="112">
        <f t="shared" si="903"/>
        <v>494.19250816350706</v>
      </c>
      <c r="UF31" s="112">
        <f t="shared" si="904"/>
        <v>640.74175741706165</v>
      </c>
      <c r="UG31" s="112">
        <f t="shared" si="905"/>
        <v>797.47835491706155</v>
      </c>
      <c r="UH31" s="112">
        <f t="shared" si="906"/>
        <v>958.77803548578186</v>
      </c>
      <c r="UI31" s="112">
        <f t="shared" si="907"/>
        <v>1128.0365818720379</v>
      </c>
      <c r="UJ31" s="112">
        <f t="shared" si="908"/>
        <v>1290.8219173933649</v>
      </c>
      <c r="UK31" s="112">
        <f t="shared" si="909"/>
        <v>1454.1378439691944</v>
      </c>
      <c r="UL31" s="112">
        <f t="shared" si="910"/>
        <v>1623.0780357227486</v>
      </c>
      <c r="UM31" s="112">
        <f t="shared" si="911"/>
        <v>1780.2391060663504</v>
      </c>
      <c r="UN31" s="112">
        <f t="shared" si="912"/>
        <v>1921.694681196682</v>
      </c>
      <c r="UO31" s="112">
        <f t="shared" si="913"/>
        <v>2086.6023809360186</v>
      </c>
      <c r="UP31" s="112">
        <f t="shared" si="914"/>
        <v>2210.336214845971</v>
      </c>
      <c r="UQ31" s="112">
        <f t="shared" si="915"/>
        <v>2378.639697334123</v>
      </c>
      <c r="UR31" s="112">
        <f t="shared" si="916"/>
        <v>2553.0980360545018</v>
      </c>
      <c r="US31" s="112">
        <f t="shared" si="917"/>
        <v>2740.6089147156395</v>
      </c>
      <c r="UT31" s="112">
        <f t="shared" si="918"/>
        <v>2923.0261192535545</v>
      </c>
      <c r="UU31" s="112">
        <f t="shared" si="919"/>
        <v>3092.8152566943122</v>
      </c>
      <c r="UV31" s="112">
        <f t="shared" si="920"/>
        <v>3261.3309756042649</v>
      </c>
      <c r="UW31" s="112">
        <f t="shared" si="921"/>
        <v>3442.6869980331753</v>
      </c>
      <c r="UX31" s="112">
        <f t="shared" si="922"/>
        <v>3635.0793143957339</v>
      </c>
      <c r="UY31" s="112">
        <f t="shared" si="923"/>
        <v>3837.3406243720369</v>
      </c>
      <c r="UZ31" s="112">
        <f t="shared" si="924"/>
        <v>4054.246247452606</v>
      </c>
      <c r="VA31" s="112">
        <f t="shared" si="925"/>
        <v>4266.9071420971559</v>
      </c>
      <c r="VB31" s="112">
        <f t="shared" si="926"/>
        <v>4487.6330207701421</v>
      </c>
      <c r="VC31" s="112">
        <f t="shared" si="927"/>
        <v>4718.2278930568718</v>
      </c>
      <c r="VD31" s="112">
        <f t="shared" si="928"/>
        <v>4961.1324778080561</v>
      </c>
      <c r="VE31" s="112">
        <f t="shared" si="929"/>
        <v>5183.1317750118478</v>
      </c>
      <c r="VF31" s="112">
        <f t="shared" si="930"/>
        <v>5384.3319028791466</v>
      </c>
      <c r="VG31" s="112">
        <f t="shared" si="931"/>
        <v>5384.3319028791466</v>
      </c>
      <c r="VH31" s="111" t="e">
        <f t="shared" si="932"/>
        <v>#N/A</v>
      </c>
      <c r="VI31" s="111" t="e">
        <f t="shared" si="933"/>
        <v>#N/A</v>
      </c>
      <c r="VJ31" s="111" t="e">
        <f t="shared" si="934"/>
        <v>#N/A</v>
      </c>
      <c r="VK31" s="111" t="e">
        <f t="shared" si="935"/>
        <v>#N/A</v>
      </c>
      <c r="VL31" s="111" t="e">
        <f t="shared" si="936"/>
        <v>#N/A</v>
      </c>
      <c r="VM31" s="111" t="e">
        <f t="shared" si="937"/>
        <v>#N/A</v>
      </c>
      <c r="VN31" s="111" t="e">
        <f t="shared" si="938"/>
        <v>#N/A</v>
      </c>
      <c r="VO31" s="111" t="e">
        <f t="shared" si="939"/>
        <v>#N/A</v>
      </c>
      <c r="VP31" s="111" t="e">
        <f t="shared" si="940"/>
        <v>#N/A</v>
      </c>
      <c r="VQ31" s="111" t="e">
        <f t="shared" si="941"/>
        <v>#N/A</v>
      </c>
      <c r="VR31" s="111" t="e">
        <f t="shared" si="942"/>
        <v>#N/A</v>
      </c>
      <c r="VS31" s="111" t="e">
        <f t="shared" si="943"/>
        <v>#N/A</v>
      </c>
      <c r="VT31" s="111" t="e">
        <f t="shared" si="944"/>
        <v>#N/A</v>
      </c>
      <c r="VU31" s="111" t="e">
        <f t="shared" si="945"/>
        <v>#N/A</v>
      </c>
      <c r="VV31" s="111" t="e">
        <f t="shared" si="946"/>
        <v>#N/A</v>
      </c>
      <c r="VW31" s="111" t="e">
        <f t="shared" si="947"/>
        <v>#N/A</v>
      </c>
      <c r="VX31" s="111" t="e">
        <f t="shared" si="948"/>
        <v>#N/A</v>
      </c>
      <c r="VY31" s="111" t="e">
        <f t="shared" si="949"/>
        <v>#N/A</v>
      </c>
      <c r="VZ31" s="111" t="e">
        <f t="shared" si="950"/>
        <v>#N/A</v>
      </c>
      <c r="WA31" s="111" t="e">
        <f t="shared" si="951"/>
        <v>#N/A</v>
      </c>
      <c r="WB31" s="111" t="e">
        <f t="shared" si="952"/>
        <v>#N/A</v>
      </c>
      <c r="WC31" s="111" t="e">
        <f t="shared" si="953"/>
        <v>#N/A</v>
      </c>
      <c r="WD31" s="111" t="e">
        <f t="shared" si="954"/>
        <v>#N/A</v>
      </c>
      <c r="WE31" s="111" t="e">
        <f t="shared" si="955"/>
        <v>#N/A</v>
      </c>
      <c r="WF31" s="111" t="e">
        <f t="shared" si="956"/>
        <v>#N/A</v>
      </c>
      <c r="WG31" s="111" t="e">
        <f t="shared" si="957"/>
        <v>#N/A</v>
      </c>
      <c r="WH31" s="111" t="e">
        <f t="shared" si="958"/>
        <v>#N/A</v>
      </c>
      <c r="WI31" s="111" t="e">
        <f t="shared" si="959"/>
        <v>#N/A</v>
      </c>
      <c r="WJ31" s="111" t="e">
        <f t="shared" si="960"/>
        <v>#N/A</v>
      </c>
      <c r="WK31" s="111" t="e">
        <f t="shared" si="961"/>
        <v>#N/A</v>
      </c>
      <c r="WL31" s="111" t="e">
        <f t="shared" si="962"/>
        <v>#N/A</v>
      </c>
      <c r="WM31" s="111" t="e">
        <f t="shared" si="963"/>
        <v>#N/A</v>
      </c>
      <c r="WN31" s="111" t="e">
        <f t="shared" si="964"/>
        <v>#N/A</v>
      </c>
      <c r="WO31" s="111" t="e">
        <f t="shared" si="965"/>
        <v>#N/A</v>
      </c>
      <c r="WP31" s="111" t="e">
        <f t="shared" si="966"/>
        <v>#N/A</v>
      </c>
      <c r="WQ31" s="111" t="e">
        <f t="shared" si="967"/>
        <v>#N/A</v>
      </c>
      <c r="WR31" s="111" t="e">
        <f t="shared" si="968"/>
        <v>#N/A</v>
      </c>
      <c r="WS31" s="111" t="e">
        <f t="shared" si="969"/>
        <v>#N/A</v>
      </c>
      <c r="WT31" s="111" t="e">
        <f t="shared" si="970"/>
        <v>#N/A</v>
      </c>
      <c r="WU31" s="111" t="e">
        <f t="shared" si="971"/>
        <v>#N/A</v>
      </c>
      <c r="WV31" s="111" t="e">
        <f t="shared" si="972"/>
        <v>#N/A</v>
      </c>
      <c r="WW31" s="111" t="e">
        <f t="shared" si="973"/>
        <v>#N/A</v>
      </c>
      <c r="WX31" s="111" t="e">
        <f t="shared" si="974"/>
        <v>#N/A</v>
      </c>
      <c r="WY31" s="111" t="e">
        <f t="shared" si="975"/>
        <v>#N/A</v>
      </c>
      <c r="WZ31" s="111" t="e">
        <f t="shared" si="976"/>
        <v>#N/A</v>
      </c>
      <c r="XA31" s="111" t="e">
        <f t="shared" si="977"/>
        <v>#N/A</v>
      </c>
      <c r="XB31" s="111" t="e">
        <f t="shared" si="978"/>
        <v>#N/A</v>
      </c>
      <c r="XC31" s="111" t="e">
        <f t="shared" si="979"/>
        <v>#N/A</v>
      </c>
      <c r="XD31" s="111" t="e">
        <f t="shared" si="980"/>
        <v>#N/A</v>
      </c>
      <c r="XE31" s="111" t="e">
        <f t="shared" si="981"/>
        <v>#N/A</v>
      </c>
      <c r="XF31" s="111" t="e">
        <f t="shared" si="982"/>
        <v>#N/A</v>
      </c>
      <c r="XG31" s="111" t="e">
        <f t="shared" si="983"/>
        <v>#N/A</v>
      </c>
      <c r="XH31" s="111" t="e">
        <f t="shared" si="984"/>
        <v>#N/A</v>
      </c>
      <c r="XI31" s="111" t="e">
        <f t="shared" si="985"/>
        <v>#N/A</v>
      </c>
      <c r="XJ31" s="111" t="e">
        <f t="shared" si="986"/>
        <v>#N/A</v>
      </c>
      <c r="XK31" s="111" t="e">
        <f t="shared" si="987"/>
        <v>#N/A</v>
      </c>
      <c r="XL31" s="111" t="e">
        <f t="shared" si="988"/>
        <v>#N/A</v>
      </c>
      <c r="XM31" s="111" t="e">
        <f t="shared" si="989"/>
        <v>#N/A</v>
      </c>
      <c r="XN31" s="111" t="e">
        <f t="shared" si="990"/>
        <v>#N/A</v>
      </c>
      <c r="XO31" s="111" t="e">
        <f t="shared" si="991"/>
        <v>#N/A</v>
      </c>
      <c r="XP31" s="111" t="e">
        <f t="shared" si="992"/>
        <v>#N/A</v>
      </c>
      <c r="XQ31" s="111" t="e">
        <f t="shared" si="993"/>
        <v>#N/A</v>
      </c>
      <c r="XR31" s="111" t="e">
        <f t="shared" si="994"/>
        <v>#N/A</v>
      </c>
      <c r="XS31" s="111" t="e">
        <f t="shared" si="995"/>
        <v>#N/A</v>
      </c>
      <c r="XT31" s="111" t="e">
        <f t="shared" si="996"/>
        <v>#N/A</v>
      </c>
      <c r="XU31" s="111" t="e">
        <f t="shared" si="997"/>
        <v>#N/A</v>
      </c>
      <c r="XV31" s="111" t="e">
        <f t="shared" si="998"/>
        <v>#N/A</v>
      </c>
      <c r="XW31" s="111" t="e">
        <f t="shared" si="999"/>
        <v>#N/A</v>
      </c>
      <c r="XX31" s="111" t="e">
        <f t="shared" si="1000"/>
        <v>#N/A</v>
      </c>
      <c r="XY31" s="111" t="e">
        <f t="shared" si="1001"/>
        <v>#N/A</v>
      </c>
      <c r="XZ31" s="111" t="e">
        <f t="shared" si="1002"/>
        <v>#N/A</v>
      </c>
      <c r="YA31" s="111" t="e">
        <f t="shared" si="1003"/>
        <v>#N/A</v>
      </c>
      <c r="YB31" s="111" t="e">
        <f t="shared" si="1004"/>
        <v>#N/A</v>
      </c>
      <c r="YC31" s="111" t="e">
        <f t="shared" si="1005"/>
        <v>#N/A</v>
      </c>
      <c r="YD31" s="111" t="e">
        <f t="shared" si="1006"/>
        <v>#N/A</v>
      </c>
      <c r="YE31" s="111" t="e">
        <f t="shared" si="1007"/>
        <v>#N/A</v>
      </c>
      <c r="YF31" s="111" t="e">
        <f t="shared" si="1008"/>
        <v>#N/A</v>
      </c>
      <c r="YG31" s="111" t="e">
        <f t="shared" si="1009"/>
        <v>#N/A</v>
      </c>
      <c r="YH31" s="111" t="e">
        <f t="shared" si="1010"/>
        <v>#N/A</v>
      </c>
      <c r="YI31" s="111" t="e">
        <f t="shared" si="1011"/>
        <v>#N/A</v>
      </c>
      <c r="YJ31" s="111" t="e">
        <f t="shared" si="1012"/>
        <v>#N/A</v>
      </c>
      <c r="YK31" s="111" t="e">
        <f t="shared" si="1013"/>
        <v>#N/A</v>
      </c>
      <c r="YL31" s="111" t="e">
        <f t="shared" si="1014"/>
        <v>#N/A</v>
      </c>
      <c r="YM31" s="111" t="e">
        <f t="shared" si="1015"/>
        <v>#N/A</v>
      </c>
      <c r="YN31" s="111" t="e">
        <f t="shared" si="1016"/>
        <v>#N/A</v>
      </c>
      <c r="YO31" s="111" t="e">
        <f t="shared" si="1017"/>
        <v>#N/A</v>
      </c>
      <c r="YP31" s="111" t="e">
        <f t="shared" si="1018"/>
        <v>#N/A</v>
      </c>
      <c r="YQ31" s="111" t="e">
        <f t="shared" si="1019"/>
        <v>#N/A</v>
      </c>
      <c r="YR31" s="111" t="e">
        <f t="shared" si="1020"/>
        <v>#N/A</v>
      </c>
      <c r="YS31" s="111" t="e">
        <f t="shared" si="1021"/>
        <v>#N/A</v>
      </c>
      <c r="YT31" s="111" t="e">
        <f t="shared" si="1022"/>
        <v>#N/A</v>
      </c>
      <c r="YU31" s="111" t="e">
        <f t="shared" si="1023"/>
        <v>#N/A</v>
      </c>
      <c r="YV31" s="111" t="e">
        <f t="shared" si="1024"/>
        <v>#N/A</v>
      </c>
      <c r="YW31" s="111" t="e">
        <f t="shared" si="1025"/>
        <v>#N/A</v>
      </c>
      <c r="YX31" s="111" t="e">
        <f t="shared" si="1026"/>
        <v>#N/A</v>
      </c>
      <c r="YY31" s="111" t="e">
        <f t="shared" si="1027"/>
        <v>#N/A</v>
      </c>
      <c r="YZ31" s="111" t="e">
        <f t="shared" si="1028"/>
        <v>#N/A</v>
      </c>
      <c r="ZA31" s="111" t="e">
        <f t="shared" si="1029"/>
        <v>#N/A</v>
      </c>
      <c r="ZB31" s="111" t="e">
        <f t="shared" si="1030"/>
        <v>#N/A</v>
      </c>
      <c r="ZC31" s="111" t="e">
        <f t="shared" si="1031"/>
        <v>#N/A</v>
      </c>
      <c r="ZD31" s="111" t="e">
        <f t="shared" si="1032"/>
        <v>#N/A</v>
      </c>
      <c r="ZE31" s="111" t="e">
        <f t="shared" si="1033"/>
        <v>#N/A</v>
      </c>
      <c r="ZF31" s="111" t="e">
        <f t="shared" si="1034"/>
        <v>#N/A</v>
      </c>
      <c r="ZG31" s="111" t="e">
        <f t="shared" si="1035"/>
        <v>#N/A</v>
      </c>
      <c r="ZH31" s="111" t="e">
        <f t="shared" si="1036"/>
        <v>#N/A</v>
      </c>
      <c r="ZI31" s="111" t="e">
        <f t="shared" si="1037"/>
        <v>#N/A</v>
      </c>
      <c r="ZJ31" s="111" t="e">
        <f t="shared" si="1038"/>
        <v>#N/A</v>
      </c>
      <c r="ZK31" s="111" t="e">
        <f t="shared" si="1039"/>
        <v>#N/A</v>
      </c>
      <c r="ZL31" s="111" t="e">
        <f t="shared" si="1040"/>
        <v>#N/A</v>
      </c>
      <c r="ZM31" s="111" t="e">
        <f t="shared" si="1041"/>
        <v>#N/A</v>
      </c>
      <c r="ZN31" s="111" t="e">
        <f t="shared" si="1042"/>
        <v>#N/A</v>
      </c>
      <c r="ZO31" s="111" t="e">
        <f t="shared" si="1043"/>
        <v>#N/A</v>
      </c>
      <c r="ZP31" s="111" t="e">
        <f t="shared" si="1044"/>
        <v>#N/A</v>
      </c>
      <c r="ZQ31" s="111" t="e">
        <f t="shared" si="1045"/>
        <v>#N/A</v>
      </c>
      <c r="ZR31" s="111" t="e">
        <f t="shared" si="1046"/>
        <v>#N/A</v>
      </c>
      <c r="ZS31" s="111" t="e">
        <f t="shared" si="1047"/>
        <v>#N/A</v>
      </c>
      <c r="ZT31" s="111" t="e">
        <f t="shared" si="1048"/>
        <v>#N/A</v>
      </c>
      <c r="ZU31" s="111" t="e">
        <f t="shared" si="1049"/>
        <v>#N/A</v>
      </c>
      <c r="ZV31" s="111" t="e">
        <f t="shared" si="1050"/>
        <v>#N/A</v>
      </c>
      <c r="ZW31" s="111" t="e">
        <f t="shared" si="1051"/>
        <v>#N/A</v>
      </c>
      <c r="ZX31" s="111" t="e">
        <f t="shared" si="1052"/>
        <v>#N/A</v>
      </c>
      <c r="ZY31" s="111" t="e">
        <f t="shared" si="1053"/>
        <v>#N/A</v>
      </c>
      <c r="ZZ31" s="111" t="e">
        <f t="shared" si="1054"/>
        <v>#N/A</v>
      </c>
      <c r="AAA31" s="111" t="e">
        <f t="shared" si="1055"/>
        <v>#N/A</v>
      </c>
      <c r="AAB31" s="111" t="e">
        <f t="shared" si="1056"/>
        <v>#N/A</v>
      </c>
      <c r="AAC31" s="111" t="e">
        <f t="shared" si="1057"/>
        <v>#N/A</v>
      </c>
      <c r="AAD31" s="111" t="e">
        <f t="shared" si="1058"/>
        <v>#N/A</v>
      </c>
      <c r="AAE31" s="111" t="e">
        <f t="shared" si="1059"/>
        <v>#N/A</v>
      </c>
      <c r="AAF31" s="111" t="e">
        <f t="shared" si="1060"/>
        <v>#N/A</v>
      </c>
      <c r="AAG31" s="111" t="e">
        <f t="shared" si="1061"/>
        <v>#N/A</v>
      </c>
      <c r="AAH31" s="111" t="e">
        <f t="shared" si="1062"/>
        <v>#N/A</v>
      </c>
      <c r="AAI31" s="111" t="e">
        <f t="shared" si="1063"/>
        <v>#N/A</v>
      </c>
      <c r="AAJ31" s="111" t="e">
        <f t="shared" si="1064"/>
        <v>#N/A</v>
      </c>
      <c r="AAK31" s="111" t="e">
        <f t="shared" si="1065"/>
        <v>#N/A</v>
      </c>
      <c r="AAL31" s="111" t="e">
        <f t="shared" si="1066"/>
        <v>#N/A</v>
      </c>
      <c r="AAM31" s="111" t="e">
        <f t="shared" si="1067"/>
        <v>#N/A</v>
      </c>
      <c r="AAN31" s="111" t="e">
        <f t="shared" si="1068"/>
        <v>#N/A</v>
      </c>
      <c r="AAO31" s="111" t="e">
        <f t="shared" si="1069"/>
        <v>#N/A</v>
      </c>
      <c r="AAP31" s="111" t="e">
        <f t="shared" si="1070"/>
        <v>#N/A</v>
      </c>
      <c r="AAQ31" s="111" t="e">
        <f t="shared" si="1071"/>
        <v>#N/A</v>
      </c>
      <c r="AAR31" s="111" t="e">
        <f t="shared" si="1072"/>
        <v>#N/A</v>
      </c>
      <c r="AAS31" s="111" t="e">
        <f t="shared" si="1073"/>
        <v>#N/A</v>
      </c>
      <c r="AAT31" s="111" t="e">
        <f t="shared" si="1074"/>
        <v>#N/A</v>
      </c>
      <c r="AAU31" s="111" t="e">
        <f t="shared" si="1075"/>
        <v>#N/A</v>
      </c>
      <c r="AAV31" s="111" t="e">
        <f t="shared" si="1076"/>
        <v>#N/A</v>
      </c>
      <c r="AAW31" s="111" t="e">
        <f t="shared" si="1077"/>
        <v>#N/A</v>
      </c>
      <c r="AAX31" s="111" t="e">
        <f t="shared" si="1078"/>
        <v>#N/A</v>
      </c>
      <c r="AAY31" s="111" t="e">
        <f t="shared" si="1079"/>
        <v>#N/A</v>
      </c>
      <c r="AAZ31" s="111" t="e">
        <f t="shared" si="1080"/>
        <v>#N/A</v>
      </c>
      <c r="ABA31" s="111" t="e">
        <f t="shared" si="1081"/>
        <v>#N/A</v>
      </c>
      <c r="ABB31" s="111" t="e">
        <f t="shared" si="1082"/>
        <v>#N/A</v>
      </c>
      <c r="ABC31" s="111" t="e">
        <f t="shared" si="1083"/>
        <v>#N/A</v>
      </c>
      <c r="ABD31" s="111" t="e">
        <f t="shared" si="1084"/>
        <v>#N/A</v>
      </c>
      <c r="ABE31" s="111" t="e">
        <f t="shared" si="1085"/>
        <v>#N/A</v>
      </c>
      <c r="ABF31" s="111" t="e">
        <f t="shared" si="1086"/>
        <v>#N/A</v>
      </c>
    </row>
    <row r="32" spans="1:734" ht="60" hidden="1" customHeight="1">
      <c r="A32" s="92">
        <v>29</v>
      </c>
      <c r="B32" s="59" t="s">
        <v>21</v>
      </c>
      <c r="C32" s="100" t="s">
        <v>38</v>
      </c>
      <c r="D32" s="101" t="s">
        <v>114</v>
      </c>
      <c r="E32" s="59">
        <v>3128002060</v>
      </c>
      <c r="F32" s="46" t="s">
        <v>21</v>
      </c>
      <c r="G32" s="47">
        <v>0.9</v>
      </c>
      <c r="H32" s="48">
        <v>1970.6</v>
      </c>
      <c r="I32" s="48">
        <v>21.5</v>
      </c>
      <c r="J32" s="49">
        <v>-1.5</v>
      </c>
      <c r="K32" s="50">
        <v>30</v>
      </c>
      <c r="L32" s="49">
        <v>13.45</v>
      </c>
      <c r="M32" s="49">
        <v>67.17</v>
      </c>
      <c r="N32" s="49">
        <v>7.093</v>
      </c>
      <c r="O32" s="49">
        <f t="shared" si="550"/>
        <v>0.44833333333333331</v>
      </c>
      <c r="P32" s="49">
        <f t="shared" si="551"/>
        <v>2.2389999999999999</v>
      </c>
      <c r="Q32" s="49">
        <f t="shared" si="552"/>
        <v>0.23643333333333333</v>
      </c>
      <c r="R32" s="51">
        <v>30</v>
      </c>
      <c r="S32" s="52">
        <f t="shared" si="553"/>
        <v>13.45</v>
      </c>
      <c r="T32" s="52">
        <f t="shared" si="554"/>
        <v>67.17</v>
      </c>
      <c r="U32" s="52">
        <f t="shared" si="555"/>
        <v>7.093</v>
      </c>
      <c r="V32" s="130">
        <f>$O32*($I32-(метеостанция!B$14))/($I32-$J32)</f>
        <v>0.40057608695652175</v>
      </c>
      <c r="W32" s="130">
        <f>$O32*($I32-(метеостанция!C$14))/($I32-$J32)</f>
        <v>0.41690126811594197</v>
      </c>
      <c r="X32" s="130">
        <f>$O32*($I32-(метеостанция!D$14))/($I32-$J32)</f>
        <v>0.31724456521739125</v>
      </c>
      <c r="Y32" s="130">
        <f>$O32*($I32-(метеостанция!E$14))/($I32-$J32)</f>
        <v>0.3364936594202898</v>
      </c>
      <c r="Z32" s="130">
        <f>$O32*($I32-(метеостанция!F$14))/($I32-$J32)</f>
        <v>0.35988496376811591</v>
      </c>
      <c r="AA32" s="130">
        <f>$O32*($I32-(метеостанция!G$14))/($I32-$J32)</f>
        <v>0.37036231884057969</v>
      </c>
      <c r="AB32" s="130">
        <f>$O32*($I32-(метеостанция!H$14))/($I32-$J32)</f>
        <v>0.38863677536231878</v>
      </c>
      <c r="AC32" s="130">
        <f>$O32*($I32-(метеостанция!I$14))/($I32-$J32)</f>
        <v>0.37377355072463769</v>
      </c>
      <c r="AD32" s="130">
        <f>$O32*($I32-(метеостанция!J$14))/($I32-$J32)</f>
        <v>0.37499184782608691</v>
      </c>
      <c r="AE32" s="130">
        <f>$O32*($I32-(метеостанция!K$14))/($I32-$J32)</f>
        <v>0.38790579710144923</v>
      </c>
      <c r="AF32" s="130">
        <f>$O32*($I32-(метеостанция!L$14))/($I32-$J32)</f>
        <v>0.36085960144927531</v>
      </c>
      <c r="AG32" s="130">
        <f>$O32*($I32-(метеостанция!M$14))/($I32-$J32)</f>
        <v>0.32479800724637675</v>
      </c>
      <c r="AH32" s="130">
        <f>$O32*($I32-(метеостанция!N$14))/($I32-$J32)</f>
        <v>0.37864673913043473</v>
      </c>
      <c r="AI32" s="130">
        <f>$O32*($I32-(метеостанция!O$14))/($I32-$J32)</f>
        <v>0.28410688405797097</v>
      </c>
      <c r="AJ32" s="130">
        <f>$O32*($I32-(метеостанция!P$14))/($I32-$J32)</f>
        <v>0.38644384057971015</v>
      </c>
      <c r="AK32" s="130">
        <f>$O32*($I32-(метеостанция!Q$14))/($I32-$J32)</f>
        <v>0.40057608695652175</v>
      </c>
      <c r="AL32" s="130">
        <f>$O32*($I32-(метеостанция!R$14))/($I32-$J32)</f>
        <v>0.43054619565217384</v>
      </c>
      <c r="AM32" s="130">
        <f>$O32*($I32-(метеостанция!S$14))/($I32-$J32)</f>
        <v>0.41885054347826089</v>
      </c>
      <c r="AN32" s="130">
        <f>$O32*($I32-(метеостанция!T$14))/($I32-$J32)</f>
        <v>0.3898550724637681</v>
      </c>
      <c r="AO32" s="130">
        <f>$O32*($I32-(метеостанция!U$14))/($I32-$J32)</f>
        <v>0.38693115942028988</v>
      </c>
      <c r="AP32" s="130">
        <f>$O32*($I32-(метеостанция!V$14))/($I32-$J32)</f>
        <v>0.41641394927536229</v>
      </c>
      <c r="AQ32" s="130">
        <f>$O32*($I32-(метеостанция!W$14))/($I32-$J32)</f>
        <v>0.44175452898550721</v>
      </c>
      <c r="AR32" s="130">
        <f>$O32*($I32-(метеостанция!X$14))/($I32-$J32)</f>
        <v>0.46441485507246372</v>
      </c>
      <c r="AS32" s="130">
        <f>$O32*($I32-(метеостанция!Y$14))/($I32-$J32)</f>
        <v>0.49803985507246373</v>
      </c>
      <c r="AT32" s="130">
        <f>$O32*($I32-(метеостанция!Z$14))/($I32-$J32)</f>
        <v>0.48829347826086961</v>
      </c>
      <c r="AU32" s="130">
        <f>$O32*($I32-(метеостанция!AA$14))/($I32-$J32)</f>
        <v>0.50681159420289856</v>
      </c>
      <c r="AV32" s="130">
        <f>$O32*($I32-(метеостанция!AB$14))/($I32-$J32)</f>
        <v>0.52947192028985501</v>
      </c>
      <c r="AW32" s="130">
        <f>$O32*($I32-(метеостанция!AC$14))/($I32-$J32)</f>
        <v>0.55773641304347821</v>
      </c>
      <c r="AX32" s="130">
        <f>$O32*($I32-(метеостанция!AD$14))/($I32-$J32)</f>
        <v>0.50973550724637673</v>
      </c>
      <c r="AY32" s="130">
        <f>$O32*($I32-(метеостанция!AE$14))/($I32-$J32)</f>
        <v>0.46197826086956517</v>
      </c>
      <c r="AZ32" s="130"/>
      <c r="BA32" s="130">
        <f t="shared" si="556"/>
        <v>0.40057608695652175</v>
      </c>
      <c r="BB32" s="130">
        <f t="shared" si="1103"/>
        <v>0.81747735507246366</v>
      </c>
      <c r="BC32" s="130">
        <f t="shared" si="1104"/>
        <v>1.1347219202898549</v>
      </c>
      <c r="BD32" s="130">
        <f t="shared" si="1105"/>
        <v>1.4712155797101447</v>
      </c>
      <c r="BE32" s="130">
        <f t="shared" si="1106"/>
        <v>1.8311005434782606</v>
      </c>
      <c r="BF32" s="130">
        <f t="shared" si="1107"/>
        <v>2.2014628623188401</v>
      </c>
      <c r="BG32" s="130">
        <f t="shared" si="1108"/>
        <v>2.5900996376811589</v>
      </c>
      <c r="BH32" s="130">
        <f t="shared" si="1109"/>
        <v>2.9638731884057967</v>
      </c>
      <c r="BI32" s="130">
        <f t="shared" si="1110"/>
        <v>3.3388650362318835</v>
      </c>
      <c r="BJ32" s="130">
        <f t="shared" si="1111"/>
        <v>3.7267708333333327</v>
      </c>
      <c r="BK32" s="130">
        <f t="shared" si="1112"/>
        <v>4.087630434782608</v>
      </c>
      <c r="BL32" s="130">
        <f t="shared" si="1113"/>
        <v>4.4124284420289843</v>
      </c>
      <c r="BM32" s="130">
        <f t="shared" si="1114"/>
        <v>4.7910751811594192</v>
      </c>
      <c r="BN32" s="130">
        <f t="shared" si="1115"/>
        <v>5.0751820652173905</v>
      </c>
      <c r="BO32" s="130">
        <f t="shared" si="1116"/>
        <v>5.4616259057971011</v>
      </c>
      <c r="BP32" s="130">
        <f t="shared" si="1117"/>
        <v>5.8622019927536231</v>
      </c>
      <c r="BQ32" s="130">
        <f t="shared" si="1118"/>
        <v>6.2927481884057972</v>
      </c>
      <c r="BR32" s="130">
        <f t="shared" si="1119"/>
        <v>6.7115987318840578</v>
      </c>
      <c r="BS32" s="130">
        <f t="shared" si="1120"/>
        <v>7.1014538043478259</v>
      </c>
      <c r="BT32" s="130">
        <f t="shared" si="1121"/>
        <v>7.4883849637681159</v>
      </c>
      <c r="BU32" s="130">
        <f t="shared" si="1122"/>
        <v>7.9047989130434786</v>
      </c>
      <c r="BV32" s="130">
        <f t="shared" si="1123"/>
        <v>8.346553442028986</v>
      </c>
      <c r="BW32" s="130">
        <f t="shared" si="1124"/>
        <v>8.81096829710145</v>
      </c>
      <c r="BX32" s="130">
        <f t="shared" si="1125"/>
        <v>9.309008152173913</v>
      </c>
      <c r="BY32" s="130">
        <f t="shared" si="1126"/>
        <v>9.7973016304347826</v>
      </c>
      <c r="BZ32" s="130">
        <f t="shared" si="1127"/>
        <v>10.304113224637682</v>
      </c>
      <c r="CA32" s="130">
        <f t="shared" si="1128"/>
        <v>10.833585144927536</v>
      </c>
      <c r="CB32" s="130">
        <f t="shared" si="1129"/>
        <v>11.391321557971015</v>
      </c>
      <c r="CC32" s="130">
        <f t="shared" si="1130"/>
        <v>11.901057065217392</v>
      </c>
      <c r="CD32" s="130">
        <f t="shared" si="1131"/>
        <v>12.363035326086957</v>
      </c>
      <c r="CE32" s="130">
        <f t="shared" si="1132"/>
        <v>12.363035326086957</v>
      </c>
      <c r="CF32" s="130">
        <f t="shared" si="587"/>
        <v>789.37523695652169</v>
      </c>
      <c r="CG32" s="130">
        <f t="shared" si="588"/>
        <v>821.54563894927526</v>
      </c>
      <c r="CH32" s="130">
        <f t="shared" si="589"/>
        <v>625.1621402173912</v>
      </c>
      <c r="CI32" s="130">
        <f t="shared" si="590"/>
        <v>663.09440525362311</v>
      </c>
      <c r="CJ32" s="130">
        <f t="shared" si="591"/>
        <v>709.18930960144917</v>
      </c>
      <c r="CK32" s="130">
        <f t="shared" si="592"/>
        <v>729.83598550724628</v>
      </c>
      <c r="CL32" s="130">
        <f t="shared" si="593"/>
        <v>765.84762952898529</v>
      </c>
      <c r="CM32" s="130">
        <f t="shared" si="594"/>
        <v>736.55815905797101</v>
      </c>
      <c r="CN32" s="130">
        <f t="shared" si="595"/>
        <v>738.95893532608682</v>
      </c>
      <c r="CO32" s="130">
        <f t="shared" si="596"/>
        <v>764.40716376811588</v>
      </c>
      <c r="CP32" s="130">
        <f t="shared" si="597"/>
        <v>711.10993061594195</v>
      </c>
      <c r="CQ32" s="130">
        <f t="shared" si="598"/>
        <v>640.04695307970997</v>
      </c>
      <c r="CR32" s="130">
        <f t="shared" si="599"/>
        <v>746.16126413043469</v>
      </c>
      <c r="CS32" s="130">
        <f t="shared" si="600"/>
        <v>559.86102572463756</v>
      </c>
      <c r="CT32" s="130">
        <f t="shared" si="601"/>
        <v>761.52623224637682</v>
      </c>
      <c r="CU32" s="130">
        <f t="shared" si="602"/>
        <v>789.37523695652169</v>
      </c>
      <c r="CV32" s="130">
        <f t="shared" si="603"/>
        <v>848.43433315217374</v>
      </c>
      <c r="CW32" s="130">
        <f t="shared" si="604"/>
        <v>825.38688097826093</v>
      </c>
      <c r="CX32" s="130">
        <f t="shared" si="605"/>
        <v>768.24840579710144</v>
      </c>
      <c r="CY32" s="130">
        <f t="shared" si="606"/>
        <v>762.48654275362321</v>
      </c>
      <c r="CZ32" s="130">
        <f t="shared" si="607"/>
        <v>820.58532844202887</v>
      </c>
      <c r="DA32" s="130">
        <f t="shared" si="608"/>
        <v>870.52147481884049</v>
      </c>
      <c r="DB32" s="130">
        <f t="shared" si="609"/>
        <v>915.1759134057969</v>
      </c>
      <c r="DC32" s="130">
        <f t="shared" si="610"/>
        <v>981.43733840579694</v>
      </c>
      <c r="DD32" s="130">
        <f t="shared" si="611"/>
        <v>962.23112826086958</v>
      </c>
      <c r="DE32" s="130">
        <f t="shared" si="612"/>
        <v>998.72292753623185</v>
      </c>
      <c r="DF32" s="130">
        <f t="shared" si="613"/>
        <v>1043.3773661231883</v>
      </c>
      <c r="DG32" s="130">
        <f t="shared" si="614"/>
        <v>1099.075375543478</v>
      </c>
      <c r="DH32" s="130">
        <f t="shared" si="615"/>
        <v>1004.48479057971</v>
      </c>
      <c r="DI32" s="130">
        <f t="shared" si="616"/>
        <v>910.37436086956507</v>
      </c>
      <c r="DJ32" s="130">
        <f t="shared" si="617"/>
        <v>0</v>
      </c>
      <c r="DK32" s="110">
        <f t="shared" si="618"/>
        <v>789.37523695652169</v>
      </c>
      <c r="DL32" s="130">
        <f t="shared" si="619"/>
        <v>1610.9208759057969</v>
      </c>
      <c r="DM32" s="130">
        <f t="shared" si="620"/>
        <v>2236.0830161231879</v>
      </c>
      <c r="DN32" s="130">
        <f t="shared" si="621"/>
        <v>2899.1774213768113</v>
      </c>
      <c r="DO32" s="130">
        <f t="shared" si="622"/>
        <v>3608.3667309782604</v>
      </c>
      <c r="DP32" s="130">
        <f t="shared" si="623"/>
        <v>4338.2027164855062</v>
      </c>
      <c r="DQ32" s="130">
        <f t="shared" si="624"/>
        <v>5104.0503460144919</v>
      </c>
      <c r="DR32" s="130">
        <f t="shared" si="625"/>
        <v>5840.6085050724632</v>
      </c>
      <c r="DS32" s="130">
        <f t="shared" si="626"/>
        <v>6579.5674403985504</v>
      </c>
      <c r="DT32" s="130">
        <f t="shared" si="627"/>
        <v>7343.9746041666658</v>
      </c>
      <c r="DU32" s="130">
        <f t="shared" si="628"/>
        <v>8055.084534782608</v>
      </c>
      <c r="DV32" s="130">
        <f t="shared" si="629"/>
        <v>8695.131487862318</v>
      </c>
      <c r="DW32" s="130">
        <f t="shared" si="630"/>
        <v>9441.2927519927525</v>
      </c>
      <c r="DX32" s="130">
        <f t="shared" si="631"/>
        <v>10001.153777717391</v>
      </c>
      <c r="DY32" s="130">
        <f t="shared" si="632"/>
        <v>10762.680009963768</v>
      </c>
      <c r="DZ32" s="130">
        <f t="shared" si="633"/>
        <v>11552.055246920288</v>
      </c>
      <c r="EA32" s="130">
        <f t="shared" si="634"/>
        <v>12400.489580072463</v>
      </c>
      <c r="EB32" s="130">
        <f t="shared" si="635"/>
        <v>13225.876461050724</v>
      </c>
      <c r="EC32" s="130">
        <f t="shared" si="636"/>
        <v>13994.124866847826</v>
      </c>
      <c r="ED32" s="130">
        <f t="shared" si="637"/>
        <v>14756.611409601448</v>
      </c>
      <c r="EE32" s="130">
        <f t="shared" si="638"/>
        <v>15577.196738043476</v>
      </c>
      <c r="EF32" s="130">
        <f t="shared" si="639"/>
        <v>16447.718212862317</v>
      </c>
      <c r="EG32" s="130">
        <f t="shared" si="640"/>
        <v>17362.894126268115</v>
      </c>
      <c r="EH32" s="130">
        <f t="shared" si="641"/>
        <v>18344.331464673913</v>
      </c>
      <c r="EI32" s="130">
        <f t="shared" si="642"/>
        <v>19306.562592934781</v>
      </c>
      <c r="EJ32" s="130">
        <f t="shared" si="643"/>
        <v>20305.285520471014</v>
      </c>
      <c r="EK32" s="130">
        <f t="shared" si="644"/>
        <v>21348.662886594204</v>
      </c>
      <c r="EL32" s="130">
        <f t="shared" si="645"/>
        <v>22447.738262137682</v>
      </c>
      <c r="EM32" s="130">
        <f t="shared" si="646"/>
        <v>23452.223052717392</v>
      </c>
      <c r="EN32" s="130">
        <f t="shared" si="647"/>
        <v>24362.597413586958</v>
      </c>
      <c r="EO32" s="130">
        <f t="shared" si="648"/>
        <v>24362.597413586958</v>
      </c>
      <c r="EP32" s="130">
        <f t="shared" si="649"/>
        <v>710.43771326086949</v>
      </c>
      <c r="EQ32" s="130">
        <f t="shared" si="650"/>
        <v>739.39107505434777</v>
      </c>
      <c r="ER32" s="130">
        <f t="shared" si="651"/>
        <v>562.64592619565212</v>
      </c>
      <c r="ES32" s="130">
        <f t="shared" si="652"/>
        <v>596.78496472826077</v>
      </c>
      <c r="ET32" s="130">
        <f t="shared" si="653"/>
        <v>638.27037864130432</v>
      </c>
      <c r="EU32" s="130">
        <f t="shared" si="654"/>
        <v>656.85238695652163</v>
      </c>
      <c r="EV32" s="130">
        <f t="shared" si="655"/>
        <v>689.26286657608682</v>
      </c>
      <c r="EW32" s="130">
        <f t="shared" si="656"/>
        <v>662.9023431521739</v>
      </c>
      <c r="EX32" s="130">
        <f t="shared" si="657"/>
        <v>665.06304179347819</v>
      </c>
      <c r="EY32" s="130">
        <f t="shared" si="658"/>
        <v>687.96644739130431</v>
      </c>
      <c r="EZ32" s="130">
        <f t="shared" si="659"/>
        <v>639.99893755434778</v>
      </c>
      <c r="FA32" s="130">
        <f t="shared" si="660"/>
        <v>576.04225777173895</v>
      </c>
      <c r="FB32" s="130">
        <f t="shared" si="661"/>
        <v>671.54513771739119</v>
      </c>
      <c r="FC32" s="130">
        <f t="shared" si="662"/>
        <v>503.87492315217384</v>
      </c>
      <c r="FD32" s="130">
        <f t="shared" si="663"/>
        <v>685.37360902173918</v>
      </c>
      <c r="FE32" s="130">
        <f t="shared" si="664"/>
        <v>710.43771326086949</v>
      </c>
      <c r="FF32" s="130">
        <f t="shared" si="665"/>
        <v>763.5908998369564</v>
      </c>
      <c r="FG32" s="130">
        <f t="shared" si="666"/>
        <v>742.84819288043491</v>
      </c>
      <c r="FH32" s="130">
        <f t="shared" si="667"/>
        <v>691.42356521739134</v>
      </c>
      <c r="FI32" s="130">
        <f t="shared" si="668"/>
        <v>686.23788847826086</v>
      </c>
      <c r="FJ32" s="130">
        <f t="shared" si="669"/>
        <v>738.52679559782598</v>
      </c>
      <c r="FK32" s="130">
        <f t="shared" si="670"/>
        <v>783.46932733695644</v>
      </c>
      <c r="FL32" s="130">
        <f t="shared" si="671"/>
        <v>823.65832206521725</v>
      </c>
      <c r="FM32" s="130">
        <f t="shared" si="672"/>
        <v>883.29360456521727</v>
      </c>
      <c r="FN32" s="130">
        <f t="shared" si="673"/>
        <v>866.00801543478269</v>
      </c>
      <c r="FO32" s="130">
        <f t="shared" si="674"/>
        <v>898.85063478260872</v>
      </c>
      <c r="FP32" s="130">
        <f t="shared" si="675"/>
        <v>939.03962951086942</v>
      </c>
      <c r="FQ32" s="130">
        <f t="shared" si="676"/>
        <v>989.16783798913025</v>
      </c>
      <c r="FR32" s="130">
        <f t="shared" si="677"/>
        <v>904.03631152173898</v>
      </c>
      <c r="FS32" s="130">
        <f t="shared" si="678"/>
        <v>819.33692478260855</v>
      </c>
      <c r="FT32" s="130">
        <f t="shared" si="679"/>
        <v>0</v>
      </c>
      <c r="FU32" s="110">
        <f t="shared" si="680"/>
        <v>710.43771326086949</v>
      </c>
      <c r="FV32" s="130">
        <f t="shared" si="681"/>
        <v>1449.8287883152173</v>
      </c>
      <c r="FW32" s="130">
        <f t="shared" si="682"/>
        <v>2012.4747145108695</v>
      </c>
      <c r="FX32" s="130">
        <f t="shared" si="683"/>
        <v>2609.2596792391305</v>
      </c>
      <c r="FY32" s="130">
        <f t="shared" si="684"/>
        <v>3247.5300578804349</v>
      </c>
      <c r="FZ32" s="130">
        <f t="shared" si="685"/>
        <v>3904.3824448369564</v>
      </c>
      <c r="GA32" s="130">
        <f t="shared" si="686"/>
        <v>4593.6453114130436</v>
      </c>
      <c r="GB32" s="130">
        <f t="shared" si="687"/>
        <v>5256.5476545652173</v>
      </c>
      <c r="GC32" s="130">
        <f t="shared" si="688"/>
        <v>5921.6106963586953</v>
      </c>
      <c r="GD32" s="130">
        <f t="shared" si="689"/>
        <v>6609.5771437499998</v>
      </c>
      <c r="GE32" s="130">
        <f t="shared" si="690"/>
        <v>7249.5760813043471</v>
      </c>
      <c r="GF32" s="130">
        <f t="shared" si="691"/>
        <v>7825.6183390760862</v>
      </c>
      <c r="GG32" s="130">
        <f t="shared" si="692"/>
        <v>8497.1634767934775</v>
      </c>
      <c r="GH32" s="130">
        <f t="shared" si="693"/>
        <v>9001.0383999456517</v>
      </c>
      <c r="GI32" s="130">
        <f t="shared" si="694"/>
        <v>9686.4120089673906</v>
      </c>
      <c r="GJ32" s="130">
        <f t="shared" si="695"/>
        <v>10396.84972222826</v>
      </c>
      <c r="GK32" s="130">
        <f t="shared" si="696"/>
        <v>11160.440622065216</v>
      </c>
      <c r="GL32" s="130">
        <f t="shared" si="697"/>
        <v>11903.288814945652</v>
      </c>
      <c r="GM32" s="130">
        <f t="shared" si="698"/>
        <v>12594.712380163044</v>
      </c>
      <c r="GN32" s="130">
        <f t="shared" si="699"/>
        <v>13280.950268641305</v>
      </c>
      <c r="GO32" s="130">
        <f t="shared" si="700"/>
        <v>14019.47706423913</v>
      </c>
      <c r="GP32" s="130">
        <f t="shared" si="701"/>
        <v>14802.946391576086</v>
      </c>
      <c r="GQ32" s="130">
        <f t="shared" si="702"/>
        <v>15626.604713641304</v>
      </c>
      <c r="GR32" s="130">
        <f t="shared" si="703"/>
        <v>16509.89831820652</v>
      </c>
      <c r="GS32" s="130">
        <f t="shared" si="704"/>
        <v>17375.906333641302</v>
      </c>
      <c r="GT32" s="130">
        <f t="shared" si="705"/>
        <v>18274.75696842391</v>
      </c>
      <c r="GU32" s="130">
        <f t="shared" si="706"/>
        <v>19213.796597934779</v>
      </c>
      <c r="GV32" s="130">
        <f t="shared" si="707"/>
        <v>20202.96443592391</v>
      </c>
      <c r="GW32" s="130">
        <f t="shared" si="708"/>
        <v>21107.000747445651</v>
      </c>
      <c r="GX32" s="130">
        <f t="shared" si="709"/>
        <v>21926.337672228259</v>
      </c>
      <c r="GY32" s="130">
        <f t="shared" si="710"/>
        <v>21926.337672228259</v>
      </c>
      <c r="GZ32" s="130">
        <f>($T32+$U32)/$R32*($I32-(метеостанция!B$14))/($I32-$J32)</f>
        <v>2.2117458695652177</v>
      </c>
      <c r="HA32" s="130">
        <f>($T32+$U32)/$R32*($I32-(метеостанция!C$14))/($I32-$J32)</f>
        <v>2.3018839311594204</v>
      </c>
      <c r="HB32" s="130">
        <f>($T32+$U32)/$R32*($I32-(метеостанция!D$14))/($I32-$J32)</f>
        <v>1.7516381521739131</v>
      </c>
      <c r="HC32" s="130">
        <f>($T32+$U32)/$R32*($I32-(метеостанция!E$14))/($I32-$J32)</f>
        <v>1.8579203442028986</v>
      </c>
      <c r="HD32" s="130">
        <f>($T32+$U32)/$R32*($I32-(метеостанция!F$14))/($I32-$J32)</f>
        <v>1.9870733876811595</v>
      </c>
      <c r="HE32" s="130">
        <f>($T32+$U32)/$R32*($I32-(метеостанция!G$14))/($I32-$J32)</f>
        <v>2.044923188405797</v>
      </c>
      <c r="HF32" s="130">
        <f>($T32+$U32)/$R32*($I32-(метеостанция!H$14))/($I32-$J32)</f>
        <v>2.1458240036231886</v>
      </c>
      <c r="HG32" s="130">
        <f>($T32+$U32)/$R32*($I32-(метеостанция!I$14))/($I32-$J32)</f>
        <v>2.0637580072463773</v>
      </c>
      <c r="HH32" s="130">
        <f>($T32+$U32)/$R32*($I32-(метеостанция!J$14))/($I32-$J32)</f>
        <v>2.0704847282608698</v>
      </c>
      <c r="HI32" s="130">
        <f>($T32+$U32)/$R32*($I32-(метеостанция!K$14))/($I32-$J32)</f>
        <v>2.1417879710144931</v>
      </c>
      <c r="HJ32" s="130">
        <f>($T32+$U32)/$R32*($I32-(метеостанция!L$14))/($I32-$J32)</f>
        <v>1.9924547644927539</v>
      </c>
      <c r="HK32" s="130">
        <f>($T32+$U32)/$R32*($I32-(метеостанция!M$14))/($I32-$J32)</f>
        <v>1.7933438224637681</v>
      </c>
      <c r="HL32" s="130">
        <f>($T32+$U32)/$R32*($I32-(метеостанция!N$14))/($I32-$J32)</f>
        <v>2.0906648913043484</v>
      </c>
      <c r="HM32" s="130">
        <f>($T32+$U32)/$R32*($I32-(метеостанция!O$14))/($I32-$J32)</f>
        <v>1.5686713405797104</v>
      </c>
      <c r="HN32" s="130">
        <f>($T32+$U32)/$R32*($I32-(метеостанция!P$14))/($I32-$J32)</f>
        <v>2.1337159057971018</v>
      </c>
      <c r="HO32" s="130">
        <f>($T32+$U32)/$R32*($I32-(метеостанция!Q$14))/($I32-$J32)</f>
        <v>2.2117458695652177</v>
      </c>
      <c r="HP32" s="130">
        <f>($T32+$U32)/$R32*($I32-(метеостанция!R$14))/($I32-$J32)</f>
        <v>2.3772232065217396</v>
      </c>
      <c r="HQ32" s="130">
        <f>($T32+$U32)/$R32*($I32-(метеостанция!S$14))/($I32-$J32)</f>
        <v>2.3126466847826093</v>
      </c>
      <c r="HR32" s="130">
        <f>($T32+$U32)/$R32*($I32-(метеостанция!T$14))/($I32-$J32)</f>
        <v>2.1525507246376812</v>
      </c>
      <c r="HS32" s="130">
        <f>($T32+$U32)/$R32*($I32-(метеостанция!U$14))/($I32-$J32)</f>
        <v>2.1364065942028989</v>
      </c>
      <c r="HT32" s="130">
        <f>($T32+$U32)/$R32*($I32-(метеостанция!V$14))/($I32-$J32)</f>
        <v>2.2991932427536237</v>
      </c>
      <c r="HU32" s="130">
        <f>($T32+$U32)/$R32*($I32-(метеостанция!W$14))/($I32-$J32)</f>
        <v>2.4391090398550728</v>
      </c>
      <c r="HV32" s="130">
        <f>($T32+$U32)/$R32*($I32-(метеостанция!X$14))/($I32-$J32)</f>
        <v>2.5642260507246379</v>
      </c>
      <c r="HW32" s="130">
        <f>($T32+$U32)/$R32*($I32-(метеостанция!Y$14))/($I32-$J32)</f>
        <v>2.7498835507246384</v>
      </c>
      <c r="HX32" s="130">
        <f>($T32+$U32)/$R32*($I32-(метеостанция!Z$14))/($I32-$J32)</f>
        <v>2.6960697826086961</v>
      </c>
      <c r="HY32" s="130">
        <f>($T32+$U32)/$R32*($I32-(метеостанция!AA$14))/($I32-$J32)</f>
        <v>2.798315942028986</v>
      </c>
      <c r="HZ32" s="130">
        <f>($T32+$U32)/$R32*($I32-(метеостанция!AB$14))/($I32-$J32)</f>
        <v>2.9234329528985512</v>
      </c>
      <c r="IA32" s="130">
        <f>($T32+$U32)/$R32*($I32-(метеостанция!AC$14))/($I32-$J32)</f>
        <v>3.079492880434783</v>
      </c>
      <c r="IB32" s="130">
        <f>($T32+$U32)/$R32*($I32-(метеостанция!AD$14))/($I32-$J32)</f>
        <v>2.8144600724637683</v>
      </c>
      <c r="IC32" s="130">
        <f>($T32+$U32)/$R32*($I32-(метеостанция!AE$14))/($I32-$J32)</f>
        <v>2.5507726086956524</v>
      </c>
      <c r="ID32" s="130"/>
      <c r="IE32" s="131">
        <f>VLOOKUP($F32,метеостанция!$A$4:$AF$7,2,0)</f>
        <v>6</v>
      </c>
      <c r="IF32" s="131">
        <f>VLOOKUP($F32,метеостанция!$A$4:$AF$7,3,0)</f>
        <v>9.6</v>
      </c>
      <c r="IG32" s="131">
        <f>VLOOKUP($F32,метеостанция!$A$4:$AF$7,4,0)</f>
        <v>8.4</v>
      </c>
      <c r="IH32" s="131">
        <f>VLOOKUP($F32,метеостанция!$A$4:$AF$7,5,0)</f>
        <v>9.6999999999999993</v>
      </c>
      <c r="II32" s="131">
        <f>VLOOKUP($F32,метеостанция!$A$4:$AF$7,6,0)</f>
        <v>11.1</v>
      </c>
      <c r="IJ32" s="131">
        <f>VLOOKUP($F32,метеостанция!$A$4:$AF$7,7,0)</f>
        <v>9.5</v>
      </c>
      <c r="IK32" s="131">
        <f>VLOOKUP($F32,метеостанция!$A$4:$AF$7,8,0)</f>
        <v>6</v>
      </c>
      <c r="IL32" s="131">
        <f>VLOOKUP($F32,метеостанция!$A$4:$AF$7,9,0)</f>
        <v>6.8</v>
      </c>
      <c r="IM32" s="131">
        <f>VLOOKUP($F32,метеостанция!$A$4:$AF$7,10,0)</f>
        <v>3.2</v>
      </c>
      <c r="IN32" s="131">
        <f>VLOOKUP($F32,метеостанция!$A$4:$AF$7,11,0)</f>
        <v>-2</v>
      </c>
      <c r="IO32" s="131">
        <f>VLOOKUP($F32,метеостанция!$A$4:$AF$7,12,0)</f>
        <v>-0.4</v>
      </c>
      <c r="IP32" s="131">
        <f>VLOOKUP($F32,метеостанция!$A$4:$AF$7,13,0)</f>
        <v>2.1</v>
      </c>
      <c r="IQ32" s="131">
        <f>VLOOKUP($F32,метеостанция!$A$4:$AF$7,14,0)</f>
        <v>2.2999999999999998</v>
      </c>
      <c r="IR32" s="131">
        <f>VLOOKUP($F32,метеостанция!$A$4:$AF$7,15,0)</f>
        <v>2.2999999999999998</v>
      </c>
      <c r="IS32" s="131">
        <f>VLOOKUP($F32,метеостанция!$A$4:$AF$7,16,0)</f>
        <v>0.2</v>
      </c>
      <c r="IT32" s="131">
        <f>VLOOKUP($F32,метеостанция!$A$4:$AF$7,17,0)</f>
        <v>-3</v>
      </c>
      <c r="IU32" s="131">
        <f>VLOOKUP($F32,метеостанция!$A$4:$AF$7,18,0)</f>
        <v>-4</v>
      </c>
      <c r="IV32" s="131">
        <f>VLOOKUP($F32,метеостанция!$A$4:$AF$7,19,0)</f>
        <v>-3.6</v>
      </c>
      <c r="IW32" s="131">
        <f>VLOOKUP($F32,метеостанция!$A$4:$AF$7,20,0)</f>
        <v>-0.7</v>
      </c>
      <c r="IX32" s="131">
        <f>VLOOKUP($F32,метеостанция!$A$4:$AF$7,21,0)</f>
        <v>3.6</v>
      </c>
      <c r="IY32" s="131">
        <f>VLOOKUP($F32,метеостанция!$A$4:$AF$7,22,0)</f>
        <v>2.2000000000000002</v>
      </c>
      <c r="IZ32" s="131">
        <f>VLOOKUP($F32,метеостанция!$A$4:$AF$7,23,0)</f>
        <v>4.4000000000000004</v>
      </c>
      <c r="JA32" s="131">
        <f>VLOOKUP($F32,метеостанция!$A$4:$AF$7,24,0)</f>
        <v>-2.2999999999999998</v>
      </c>
      <c r="JB32" s="131">
        <f>VLOOKUP($F32,метеостанция!$A$4:$AF$7,25,0)</f>
        <v>-5.0999999999999996</v>
      </c>
      <c r="JC32" s="131">
        <f>VLOOKUP($F32,метеостанция!$A$4:$AF$7,26,0)</f>
        <v>0.6</v>
      </c>
      <c r="JD32" s="131">
        <f>VLOOKUP($F32,метеостанция!$A$4:$AF$7,27,0)</f>
        <v>-1.8</v>
      </c>
      <c r="JE32" s="131">
        <f>VLOOKUP($F32,метеостанция!$A$4:$AF$7,28,0)</f>
        <v>-0.5</v>
      </c>
      <c r="JF32" s="131">
        <f>VLOOKUP($F32,метеостанция!$A$4:$AF$7,29,0)</f>
        <v>5.4</v>
      </c>
      <c r="JG32" s="131">
        <f>VLOOKUP($F32,метеостанция!$A$4:$AF$7,30,0)</f>
        <v>8.4</v>
      </c>
      <c r="JH32" s="131">
        <f>VLOOKUP($F32,метеостанция!$A$4:$AF$7,31,0)</f>
        <v>5.0999999999999996</v>
      </c>
      <c r="JI32" s="131">
        <f>VLOOKUP($F32,метеостанция!$A$4:$AF$7,32,0)</f>
        <v>0</v>
      </c>
      <c r="JJ32" s="202" t="e">
        <f>VLOOKUP(D32,'Qп, Гкал'!$D$6:$O$60,2,FALSE)</f>
        <v>#N/A</v>
      </c>
      <c r="JK32" s="202" t="e">
        <f>VLOOKUP(D32,'Qп, Гкал'!$D$6:AI$64,3,FALSE)</f>
        <v>#N/A</v>
      </c>
      <c r="JL32" s="202" t="e">
        <f>VLOOKUP(D32,'Qп, Гкал'!$D$6:$AI$64,4,FALSE)</f>
        <v>#N/A</v>
      </c>
      <c r="JM32" s="202" t="e">
        <f>VLOOKUP(D32,'Qп, Гкал'!$D$6:$O$60,5,FALSE)</f>
        <v>#N/A</v>
      </c>
      <c r="JN32" s="202" t="e">
        <f>VLOOKUP(D32,'Qп, Гкал'!$D$6:$O$60,6,FALSE)</f>
        <v>#N/A</v>
      </c>
      <c r="JO32" s="202" t="e">
        <f>VLOOKUP(D32,'Qп, Гкал'!$D$6:$O$60,7,FALSE)</f>
        <v>#N/A</v>
      </c>
      <c r="JP32" s="202" t="e">
        <f>VLOOKUP(D32,'Qп, Гкал'!$D$6:$O$60,8,FALSE)</f>
        <v>#N/A</v>
      </c>
      <c r="JQ32" s="202" t="e">
        <f>VLOOKUP(D32,'Qп, Гкал'!$D$6:$O$60,9,FALSE)</f>
        <v>#N/A</v>
      </c>
      <c r="JR32" s="202" t="e">
        <f>VLOOKUP(D32,'Qп, Гкал'!$D$6:$O$60,10,FALSE)</f>
        <v>#N/A</v>
      </c>
      <c r="JS32" s="202" t="e">
        <f>VLOOKUP(D32,'Qп, Гкал'!$D$6:$O$60,11,FALSE)</f>
        <v>#N/A</v>
      </c>
      <c r="JT32" s="202" t="e">
        <f>VLOOKUP(D32,'Qп, Гкал'!$D$6:$O$60,12,FALSE)</f>
        <v>#N/A</v>
      </c>
      <c r="JU32" s="202" t="e">
        <f>VLOOKUP(D32,'Qп, Гкал'!$D$6:$P$60,13,FALSE)</f>
        <v>#N/A</v>
      </c>
      <c r="JV32" s="202" t="e">
        <f>VLOOKUP(D32,'Qп, Гкал'!$D$6:$Q$63,14,FALSE)</f>
        <v>#N/A</v>
      </c>
      <c r="JW32" s="203" t="e">
        <f>VLOOKUP(D32,'Qп, Гкал'!$D$6:$AI$65,15,FALSE)</f>
        <v>#N/A</v>
      </c>
      <c r="JX32" s="203" t="e">
        <f>VLOOKUP(D32,'Qп, Гкал'!$D$6:$AI$65,16,FALSE)</f>
        <v>#N/A</v>
      </c>
      <c r="JY32" s="204" t="e">
        <f>VLOOKUP(D32,'Qп, Гкал'!$D$6:$AI$65,17,FALSE)</f>
        <v>#N/A</v>
      </c>
      <c r="JZ32" s="203" t="e">
        <f>VLOOKUP(D32,'Qп, Гкал'!$D$6:$AI$65,18,FALSE)</f>
        <v>#N/A</v>
      </c>
      <c r="KA32" s="203" t="e">
        <f>VLOOKUP(D32,'Qп, Гкал'!$D$6:$AI$65,19,FALSE)</f>
        <v>#N/A</v>
      </c>
      <c r="KB32" s="203" t="e">
        <f>VLOOKUP(D32,'Qп, Гкал'!$D$6:$AI$65,20,FALSE)</f>
        <v>#N/A</v>
      </c>
      <c r="KC32" s="203" t="e">
        <f>VLOOKUP(D32,'Qп, Гкал'!$D$6:$AI$65,21,FALSE)</f>
        <v>#N/A</v>
      </c>
      <c r="KD32" s="203" t="e">
        <f>VLOOKUP(D32,'Qп, Гкал'!$D$6:$AI$65,22,FALSE)</f>
        <v>#N/A</v>
      </c>
      <c r="KE32" s="203" t="e">
        <f>VLOOKUP(D32,'Qп, Гкал'!$D$6:$AI$65,23,FALSE)</f>
        <v>#N/A</v>
      </c>
      <c r="KF32" s="203" t="e">
        <f>VLOOKUP(D32,'Qп, Гкал'!$D$6:$AI$65,24,FALSE)</f>
        <v>#N/A</v>
      </c>
      <c r="KG32" s="203" t="e">
        <f>VLOOKUP(D32,'Qп, Гкал'!$D$6:$AI$65,25,FALSE)</f>
        <v>#N/A</v>
      </c>
      <c r="KH32" s="203" t="e">
        <f>VLOOKUP(D32,'Qп, Гкал'!$D$6:$AI$65,26,FALSE)</f>
        <v>#N/A</v>
      </c>
      <c r="KI32" s="203" t="e">
        <f>VLOOKUP(D32,'Qп, Гкал'!$D$6:$AI$65,27,FALSE)</f>
        <v>#N/A</v>
      </c>
      <c r="KJ32" s="203" t="e">
        <f>VLOOKUP(D32,'Qп, Гкал'!$D$6:$AI$65,28,FALSE)</f>
        <v>#N/A</v>
      </c>
      <c r="KK32" s="203" t="e">
        <f>VLOOKUP(D32,'Qп, Гкал'!$D$6:$AI$65,29,FALSE)</f>
        <v>#N/A</v>
      </c>
      <c r="KL32" s="203" t="e">
        <f>VLOOKUP(D32,'Qп, Гкал'!$D$6:$AI$65,30,FALSE)</f>
        <v>#N/A</v>
      </c>
      <c r="KM32" s="203" t="e">
        <f>VLOOKUP(D32,'Qп, Гкал'!$D$6:$AI$65,31,FALSE)</f>
        <v>#N/A</v>
      </c>
      <c r="KN32" s="203" t="e">
        <f>VLOOKUP(D32,'Qп, Гкал'!$D$6:$AI$65,32,FALSE)</f>
        <v>#N/A</v>
      </c>
      <c r="KO32" s="110" t="e">
        <f>IF(JJ32="","Нет показаний",IF(JJ32&lt;=0,"Ошибка ПУ",(GZ32-JJ32*(($I32-метеостанция!B$14)/($I32-IE32)))))</f>
        <v>#N/A</v>
      </c>
      <c r="KP32" s="110" t="e">
        <f>IF(JK32="","Нет показаний",IF(JK32&lt;=0,"Ошибка ПУ",(HA32-JK32*(($I32-метеостанция!C$14)/($I32-IF32)))))</f>
        <v>#N/A</v>
      </c>
      <c r="KQ32" s="110" t="e">
        <f>IF(JL32="","Нет показаний",IF(JL32&lt;=0,"Ошибка ПУ",(HB32-JL32*(($I32-метеостанция!D$14)/($I32-IG32)))))</f>
        <v>#N/A</v>
      </c>
      <c r="KR32" s="110" t="e">
        <f>IF(JM32="","Нет показаний",IF(JM32&lt;=0,"Ошибка ПУ",(HC32-JM32*(($I32-метеостанция!E$14)/($I32-IH32)))))</f>
        <v>#N/A</v>
      </c>
      <c r="KS32" s="110" t="e">
        <f>IF(JN32="","Нет показаний",IF(JN32&lt;=0,"Ошибка ПУ",(HD32-JN32*(($I32-метеостанция!F$14)/($I32-II32)))))</f>
        <v>#N/A</v>
      </c>
      <c r="KT32" s="110" t="e">
        <f>IF(JO32="","Нет показаний",IF(JO32&lt;=0,"Ошибка ПУ",(HE32-JO32*(($I32-метеостанция!G$14)/($I32-IJ32)))))</f>
        <v>#N/A</v>
      </c>
      <c r="KU32" s="110" t="e">
        <f>IF(JP32="","Нет показаний",IF(JP32&lt;=0,"Ошибка ПУ",(HF32-JP32*(($I32-метеостанция!H$14)/($I32-IK32)))))</f>
        <v>#N/A</v>
      </c>
      <c r="KV32" s="110" t="e">
        <f>IF(JQ32="","Нет показаний",IF(JQ32&lt;=0,"Ошибка ПУ",(HG32-JQ32*(($I32-метеостанция!I$14)/($I32-IL32)))))</f>
        <v>#N/A</v>
      </c>
      <c r="KW32" s="110" t="e">
        <f>IF(JR32="","Нет показаний",IF(JR32&lt;=0,"Ошибка ПУ",(HH32-JR32*(($I32-метеостанция!J$14)/($I32-IM32)))))</f>
        <v>#N/A</v>
      </c>
      <c r="KX32" s="110" t="e">
        <f>IF(JS32="","Нет показаний",IF(JS32&lt;=0,"Ошибка ПУ",(HI32-JS32*(($I32-метеостанция!K$14)/($I32-IN32)))))</f>
        <v>#N/A</v>
      </c>
      <c r="KY32" s="110" t="e">
        <f>IF(JT32="","Нет показаний",IF(JT32&lt;=0,"Ошибка ПУ",(HJ32-JT32*(($I32-метеостанция!L$14)/($I32-IO32)))))</f>
        <v>#N/A</v>
      </c>
      <c r="KZ32" s="110" t="e">
        <f>IF(JU32="","Нет показаний",IF(JU32&lt;=0,"Ошибка ПУ",(HK32-JU32*(($I32-метеостанция!M$14)/($I32-IP32)))))</f>
        <v>#N/A</v>
      </c>
      <c r="LA32" s="110" t="e">
        <f>IF(JV32="","Нет показаний",IF(JV32&lt;=0,"Ошибка ПУ",(HL32-JV32*(($I32-метеостанция!N$14)/($I32-IQ32)))))</f>
        <v>#N/A</v>
      </c>
      <c r="LB32" s="110" t="e">
        <f>IF(JW32="","Нет показаний",IF(JW32&lt;=0,"Ошибка ПУ",(HM32-JW32*(($I32-метеостанция!O$14)/($I32-IR32)))))</f>
        <v>#N/A</v>
      </c>
      <c r="LC32" s="110" t="e">
        <f>IF(JX32="","Нет показаний",IF(JX32&lt;=0,"Ошибка ПУ",(HN32-JX32*(($I32-метеостанция!P$14)/($I32-IS32)))))</f>
        <v>#N/A</v>
      </c>
      <c r="LD32" s="110" t="e">
        <f>IF(JY32="","Нет показаний",IF(JY32&lt;=0,"Ошибка ПУ",(HO32-JY32*(($I32-метеостанция!Q$14)/($I32-IT32)))))</f>
        <v>#N/A</v>
      </c>
      <c r="LE32" s="110" t="e">
        <f>IF(JZ32="","Нет показаний",IF(JZ32&lt;=0,"Ошибка ПУ",(HP32-JZ32*(($I32-метеостанция!R$14)/($I32-IU32)))))</f>
        <v>#N/A</v>
      </c>
      <c r="LF32" s="110" t="e">
        <f>IF(KA32="","Нет показаний",IF(KA32&lt;=0,"Ошибка ПУ",(HQ32-KA32*(($I32-метеостанция!S$14)/($I32-IV32)))))</f>
        <v>#N/A</v>
      </c>
      <c r="LG32" s="110" t="e">
        <f>IF(KB32="","Нет показаний",IF(KB32&lt;=0,"Ошибка ПУ",(HR32-KB32*(($I32-метеостанция!T$14)/($I32-IW32)))))</f>
        <v>#N/A</v>
      </c>
      <c r="LH32" s="110" t="e">
        <f>IF(KC32="","Нет показаний",IF(KC32&lt;=0,"Ошибка ПУ",(HS32-KC32*(($I32-метеостанция!U$14)/($I32-IX32)))))</f>
        <v>#N/A</v>
      </c>
      <c r="LI32" s="110" t="e">
        <f>IF(KD32="","Нет показаний",IF(KD32&lt;=0,"Ошибка ПУ",(HT32-KD32*(($I32-метеостанция!V$14)/($I32-IY32)))))</f>
        <v>#N/A</v>
      </c>
      <c r="LJ32" s="110" t="e">
        <f>IF(KE32="","Нет показаний",IF(KE32&lt;=0,"Ошибка ПУ",(HU32-KE32*(($I32-метеостанция!W$14)/($I32-IZ32)))))</f>
        <v>#N/A</v>
      </c>
      <c r="LK32" s="110" t="e">
        <f>IF(KF32="","Нет показаний",IF(KF32&lt;=0,"Ошибка ПУ",(HV32-KF32*(($I32-метеостанция!X$14)/($I32-JA32)))))</f>
        <v>#N/A</v>
      </c>
      <c r="LL32" s="110" t="e">
        <f>IF(KG32="","Нет показаний",IF(KG32&lt;=0,"Ошибка ПУ",(HW32-KG32*(($I32-метеостанция!Y$14)/($I32-JB32)))))</f>
        <v>#N/A</v>
      </c>
      <c r="LM32" s="110" t="e">
        <f>IF(KH32="","Нет показаний",IF(KH32&lt;=0,"Ошибка ПУ",(HX32-KH32*(($I32-метеостанция!Z$14)/($I32-JC32)))))</f>
        <v>#N/A</v>
      </c>
      <c r="LN32" s="110" t="e">
        <f>IF(KI32="","Нет показаний",IF(KI32&lt;=0,"Ошибка ПУ",(HY32-KI32*(($I32-метеостанция!AA$14)/($I32-JD32)))))</f>
        <v>#N/A</v>
      </c>
      <c r="LO32" s="110" t="e">
        <f>IF(KJ32="","Нет показаний",IF(KJ32&lt;=0,"Ошибка ПУ",(HZ32-KJ32*(($I32-метеостанция!AB$14)/($I32-JE32)))))</f>
        <v>#N/A</v>
      </c>
      <c r="LP32" s="110" t="e">
        <f>IF(KK32="","Нет показаний",IF(KK32&lt;=0,"Ошибка ПУ",(IA32-KK32*(($I32-метеостанция!AC$14)/($I32-JF32)))))</f>
        <v>#N/A</v>
      </c>
      <c r="LQ32" s="110" t="e">
        <f>IF(KL32="","Нет показаний",IF(KL32&lt;=0,"Ошибка ПУ",(IB32-KL32*(($I32-метеостанция!AD$14)/($I32-JG32)))))</f>
        <v>#N/A</v>
      </c>
      <c r="LR32" s="110" t="e">
        <f>IF(KM32="","Нет показаний",IF(KM32&lt;=0,"Ошибка ПУ",(IC32-KM32*(($I32-метеостанция!AE$14)/($I32-JH32)))))</f>
        <v>#N/A</v>
      </c>
      <c r="LS32" s="110" t="e">
        <f>IF(KN32="","Нет показаний",IF(KN32&lt;=0,"Ошибка ПУ",(ID32-KN32*(($I32-метеостанция!AF$14)/($I32-JI32)))))</f>
        <v>#N/A</v>
      </c>
      <c r="LT32" s="54" t="e">
        <f t="shared" si="711"/>
        <v>#N/A</v>
      </c>
      <c r="LU32" s="54" t="e">
        <f t="shared" si="712"/>
        <v>#N/A</v>
      </c>
      <c r="LV32" s="54" t="e">
        <f t="shared" si="713"/>
        <v>#N/A</v>
      </c>
      <c r="LW32" s="54" t="e">
        <f t="shared" si="714"/>
        <v>#N/A</v>
      </c>
      <c r="LX32" s="54" t="e">
        <f t="shared" si="715"/>
        <v>#N/A</v>
      </c>
      <c r="LY32" s="54" t="e">
        <f t="shared" si="716"/>
        <v>#N/A</v>
      </c>
      <c r="LZ32" s="54" t="e">
        <f t="shared" si="717"/>
        <v>#N/A</v>
      </c>
      <c r="MA32" s="54" t="e">
        <f t="shared" si="718"/>
        <v>#N/A</v>
      </c>
      <c r="MB32" s="54" t="e">
        <f t="shared" si="719"/>
        <v>#N/A</v>
      </c>
      <c r="MC32" s="54" t="e">
        <f t="shared" si="720"/>
        <v>#N/A</v>
      </c>
      <c r="MD32" s="54" t="e">
        <f t="shared" si="721"/>
        <v>#N/A</v>
      </c>
      <c r="ME32" s="54" t="e">
        <f t="shared" si="722"/>
        <v>#N/A</v>
      </c>
      <c r="MF32" s="54" t="e">
        <f t="shared" si="723"/>
        <v>#N/A</v>
      </c>
      <c r="MG32" s="54" t="e">
        <f t="shared" si="724"/>
        <v>#N/A</v>
      </c>
      <c r="MH32" s="54" t="e">
        <f t="shared" si="725"/>
        <v>#N/A</v>
      </c>
      <c r="MI32" s="54" t="e">
        <f t="shared" si="726"/>
        <v>#N/A</v>
      </c>
      <c r="MJ32" s="54" t="e">
        <f t="shared" si="727"/>
        <v>#N/A</v>
      </c>
      <c r="MK32" s="54" t="e">
        <f t="shared" si="728"/>
        <v>#N/A</v>
      </c>
      <c r="ML32" s="54" t="e">
        <f t="shared" si="729"/>
        <v>#N/A</v>
      </c>
      <c r="MM32" s="54" t="e">
        <f t="shared" si="730"/>
        <v>#N/A</v>
      </c>
      <c r="MN32" s="54" t="e">
        <f t="shared" si="731"/>
        <v>#N/A</v>
      </c>
      <c r="MO32" s="54" t="e">
        <f t="shared" si="732"/>
        <v>#N/A</v>
      </c>
      <c r="MP32" s="54" t="e">
        <f t="shared" si="733"/>
        <v>#N/A</v>
      </c>
      <c r="MQ32" s="54" t="e">
        <f t="shared" si="734"/>
        <v>#N/A</v>
      </c>
      <c r="MR32" s="54" t="e">
        <f t="shared" si="735"/>
        <v>#N/A</v>
      </c>
      <c r="MS32" s="54" t="e">
        <f t="shared" si="736"/>
        <v>#N/A</v>
      </c>
      <c r="MT32" s="54" t="e">
        <f t="shared" si="737"/>
        <v>#N/A</v>
      </c>
      <c r="MU32" s="54" t="e">
        <f t="shared" si="738"/>
        <v>#N/A</v>
      </c>
      <c r="MV32" s="54" t="e">
        <f t="shared" si="739"/>
        <v>#N/A</v>
      </c>
      <c r="MW32" s="54" t="e">
        <f t="shared" si="740"/>
        <v>#N/A</v>
      </c>
      <c r="MX32" s="54" t="e">
        <f t="shared" si="741"/>
        <v>#N/A</v>
      </c>
      <c r="MY32" s="53" t="e">
        <f t="shared" si="742"/>
        <v>#N/A</v>
      </c>
      <c r="MZ32" s="53" t="e">
        <f t="shared" si="743"/>
        <v>#N/A</v>
      </c>
      <c r="NA32" s="53" t="e">
        <f t="shared" si="744"/>
        <v>#N/A</v>
      </c>
      <c r="NB32" s="53" t="e">
        <f t="shared" si="745"/>
        <v>#N/A</v>
      </c>
      <c r="NC32" s="53" t="e">
        <f t="shared" si="746"/>
        <v>#N/A</v>
      </c>
      <c r="ND32" s="53" t="e">
        <f t="shared" si="747"/>
        <v>#N/A</v>
      </c>
      <c r="NE32" s="53" t="e">
        <f t="shared" si="748"/>
        <v>#N/A</v>
      </c>
      <c r="NF32" s="53" t="e">
        <f t="shared" si="749"/>
        <v>#N/A</v>
      </c>
      <c r="NG32" s="53" t="e">
        <f t="shared" si="750"/>
        <v>#N/A</v>
      </c>
      <c r="NH32" s="53" t="e">
        <f t="shared" si="751"/>
        <v>#N/A</v>
      </c>
      <c r="NI32" s="53" t="e">
        <f t="shared" si="752"/>
        <v>#N/A</v>
      </c>
      <c r="NJ32" s="53" t="e">
        <f t="shared" si="753"/>
        <v>#N/A</v>
      </c>
      <c r="NK32" s="53" t="e">
        <f t="shared" si="754"/>
        <v>#N/A</v>
      </c>
      <c r="NL32" s="53" t="e">
        <f t="shared" si="755"/>
        <v>#N/A</v>
      </c>
      <c r="NM32" s="53" t="e">
        <f t="shared" si="756"/>
        <v>#N/A</v>
      </c>
      <c r="NN32" s="53" t="e">
        <f t="shared" si="757"/>
        <v>#N/A</v>
      </c>
      <c r="NO32" s="53" t="e">
        <f t="shared" si="758"/>
        <v>#N/A</v>
      </c>
      <c r="NP32" s="53" t="e">
        <f t="shared" si="759"/>
        <v>#N/A</v>
      </c>
      <c r="NQ32" s="53" t="e">
        <f t="shared" si="760"/>
        <v>#N/A</v>
      </c>
      <c r="NR32" s="53" t="e">
        <f t="shared" si="761"/>
        <v>#N/A</v>
      </c>
      <c r="NS32" s="53" t="e">
        <f t="shared" si="762"/>
        <v>#N/A</v>
      </c>
      <c r="NT32" s="53" t="e">
        <f t="shared" si="763"/>
        <v>#N/A</v>
      </c>
      <c r="NU32" s="53" t="e">
        <f t="shared" si="764"/>
        <v>#N/A</v>
      </c>
      <c r="NV32" s="53" t="e">
        <f t="shared" si="765"/>
        <v>#N/A</v>
      </c>
      <c r="NW32" s="53" t="e">
        <f t="shared" si="766"/>
        <v>#N/A</v>
      </c>
      <c r="NX32" s="53" t="e">
        <f t="shared" si="767"/>
        <v>#N/A</v>
      </c>
      <c r="NY32" s="53" t="e">
        <f t="shared" si="768"/>
        <v>#N/A</v>
      </c>
      <c r="NZ32" s="53" t="e">
        <f t="shared" si="769"/>
        <v>#N/A</v>
      </c>
      <c r="OA32" s="53" t="e">
        <f t="shared" si="770"/>
        <v>#N/A</v>
      </c>
      <c r="OB32" s="53" t="e">
        <f t="shared" si="771"/>
        <v>#N/A</v>
      </c>
      <c r="OC32" s="53" t="e">
        <f t="shared" si="772"/>
        <v>#N/A</v>
      </c>
      <c r="OD32" s="53" t="e">
        <f t="shared" si="773"/>
        <v>#N/A</v>
      </c>
      <c r="OE32" s="53" t="e">
        <f t="shared" si="774"/>
        <v>#N/A</v>
      </c>
      <c r="OF32" s="53" t="e">
        <f t="shared" si="775"/>
        <v>#N/A</v>
      </c>
      <c r="OG32" s="53" t="e">
        <f t="shared" si="776"/>
        <v>#N/A</v>
      </c>
      <c r="OH32" s="53" t="e">
        <f t="shared" si="777"/>
        <v>#N/A</v>
      </c>
      <c r="OI32" s="53" t="e">
        <f t="shared" si="778"/>
        <v>#N/A</v>
      </c>
      <c r="OJ32" s="53" t="e">
        <f t="shared" si="779"/>
        <v>#N/A</v>
      </c>
      <c r="OK32" s="53" t="e">
        <f t="shared" si="780"/>
        <v>#N/A</v>
      </c>
      <c r="OL32" s="53" t="e">
        <f t="shared" si="781"/>
        <v>#N/A</v>
      </c>
      <c r="OM32" s="53" t="e">
        <f t="shared" si="782"/>
        <v>#N/A</v>
      </c>
      <c r="ON32" s="53" t="e">
        <f t="shared" si="783"/>
        <v>#N/A</v>
      </c>
      <c r="OO32" s="53" t="e">
        <f t="shared" si="784"/>
        <v>#N/A</v>
      </c>
      <c r="OP32" s="53" t="e">
        <f t="shared" si="785"/>
        <v>#N/A</v>
      </c>
      <c r="OQ32" s="53" t="e">
        <f t="shared" si="786"/>
        <v>#N/A</v>
      </c>
      <c r="OR32" s="53" t="e">
        <f t="shared" si="787"/>
        <v>#N/A</v>
      </c>
      <c r="OS32" s="53" t="e">
        <f t="shared" si="788"/>
        <v>#N/A</v>
      </c>
      <c r="OT32" s="53" t="e">
        <f t="shared" si="789"/>
        <v>#N/A</v>
      </c>
      <c r="OU32" s="53" t="e">
        <f t="shared" si="790"/>
        <v>#N/A</v>
      </c>
      <c r="OV32" s="53" t="e">
        <f t="shared" si="791"/>
        <v>#N/A</v>
      </c>
      <c r="OW32" s="53" t="e">
        <f t="shared" si="792"/>
        <v>#N/A</v>
      </c>
      <c r="OX32" s="53" t="e">
        <f t="shared" si="793"/>
        <v>#N/A</v>
      </c>
      <c r="OY32" s="53" t="e">
        <f t="shared" si="794"/>
        <v>#N/A</v>
      </c>
      <c r="OZ32" s="53" t="e">
        <f t="shared" si="795"/>
        <v>#N/A</v>
      </c>
      <c r="PA32" s="53" t="e">
        <f t="shared" si="796"/>
        <v>#N/A</v>
      </c>
      <c r="PB32" s="53" t="e">
        <f t="shared" si="797"/>
        <v>#N/A</v>
      </c>
      <c r="PC32" s="53" t="e">
        <f t="shared" si="798"/>
        <v>#N/A</v>
      </c>
      <c r="PD32" s="53" t="e">
        <f t="shared" si="799"/>
        <v>#N/A</v>
      </c>
      <c r="PE32" s="53" t="e">
        <f t="shared" si="800"/>
        <v>#N/A</v>
      </c>
      <c r="PF32" s="53" t="e">
        <f t="shared" si="801"/>
        <v>#N/A</v>
      </c>
      <c r="PG32" s="53" t="e">
        <f t="shared" si="802"/>
        <v>#N/A</v>
      </c>
      <c r="PH32" s="53" t="e">
        <f t="shared" si="803"/>
        <v>#N/A</v>
      </c>
      <c r="PI32" s="111" t="e">
        <f t="shared" si="1133"/>
        <v>#N/A</v>
      </c>
      <c r="PJ32" s="111" t="e">
        <f t="shared" si="1134"/>
        <v>#N/A</v>
      </c>
      <c r="PK32" s="111" t="e">
        <f t="shared" si="1135"/>
        <v>#N/A</v>
      </c>
      <c r="PL32" s="111" t="e">
        <f t="shared" si="1136"/>
        <v>#N/A</v>
      </c>
      <c r="PM32" s="111" t="e">
        <f t="shared" si="1137"/>
        <v>#N/A</v>
      </c>
      <c r="PN32" s="111" t="e">
        <f t="shared" si="1138"/>
        <v>#N/A</v>
      </c>
      <c r="PO32" s="111" t="e">
        <f t="shared" si="1139"/>
        <v>#N/A</v>
      </c>
      <c r="PP32" s="111" t="e">
        <f t="shared" si="1140"/>
        <v>#N/A</v>
      </c>
      <c r="PQ32" s="111" t="e">
        <f t="shared" si="1141"/>
        <v>#N/A</v>
      </c>
      <c r="PR32" s="111" t="e">
        <f t="shared" si="1142"/>
        <v>#N/A</v>
      </c>
      <c r="PS32" s="111" t="e">
        <f t="shared" si="1143"/>
        <v>#N/A</v>
      </c>
      <c r="PT32" s="111" t="e">
        <f t="shared" si="1144"/>
        <v>#N/A</v>
      </c>
      <c r="PU32" s="111" t="e">
        <f t="shared" si="1145"/>
        <v>#N/A</v>
      </c>
      <c r="PV32" s="111" t="e">
        <f t="shared" si="1146"/>
        <v>#N/A</v>
      </c>
      <c r="PW32" s="111" t="e">
        <f t="shared" si="1147"/>
        <v>#N/A</v>
      </c>
      <c r="PX32" s="111" t="e">
        <f t="shared" si="1148"/>
        <v>#N/A</v>
      </c>
      <c r="PY32" s="111" t="e">
        <f t="shared" si="1149"/>
        <v>#N/A</v>
      </c>
      <c r="PZ32" s="111" t="e">
        <f t="shared" si="1150"/>
        <v>#N/A</v>
      </c>
      <c r="QA32" s="111" t="e">
        <f t="shared" si="1151"/>
        <v>#N/A</v>
      </c>
      <c r="QB32" s="111" t="e">
        <f t="shared" si="1152"/>
        <v>#N/A</v>
      </c>
      <c r="QC32" s="111" t="e">
        <f t="shared" si="1153"/>
        <v>#N/A</v>
      </c>
      <c r="QD32" s="111" t="e">
        <f t="shared" si="1154"/>
        <v>#N/A</v>
      </c>
      <c r="QE32" s="111" t="e">
        <f t="shared" si="1155"/>
        <v>#N/A</v>
      </c>
      <c r="QF32" s="111" t="e">
        <f t="shared" si="1156"/>
        <v>#N/A</v>
      </c>
      <c r="QG32" s="111" t="e">
        <f t="shared" si="1157"/>
        <v>#N/A</v>
      </c>
      <c r="QH32" s="111" t="e">
        <f t="shared" si="1158"/>
        <v>#N/A</v>
      </c>
      <c r="QI32" s="111" t="e">
        <f t="shared" si="1159"/>
        <v>#N/A</v>
      </c>
      <c r="QJ32" s="111" t="e">
        <f t="shared" si="1160"/>
        <v>#N/A</v>
      </c>
      <c r="QK32" s="111" t="e">
        <f t="shared" si="1161"/>
        <v>#N/A</v>
      </c>
      <c r="QL32" s="111" t="e">
        <f t="shared" si="1162"/>
        <v>#N/A</v>
      </c>
      <c r="QM32" s="111" t="e">
        <f t="shared" si="1163"/>
        <v>#N/A</v>
      </c>
      <c r="QN32" s="54" t="e">
        <f t="shared" si="808"/>
        <v>#N/A</v>
      </c>
      <c r="QO32" s="53" t="e">
        <f t="shared" si="809"/>
        <v>#N/A</v>
      </c>
      <c r="QP32" s="53" t="e">
        <f t="shared" si="810"/>
        <v>#N/A</v>
      </c>
      <c r="QQ32" s="53" t="e">
        <f t="shared" si="811"/>
        <v>#N/A</v>
      </c>
      <c r="QR32" s="53" t="e">
        <f t="shared" si="812"/>
        <v>#N/A</v>
      </c>
      <c r="QS32" s="53" t="e">
        <f t="shared" si="813"/>
        <v>#N/A</v>
      </c>
      <c r="QT32" s="53" t="e">
        <f t="shared" si="814"/>
        <v>#N/A</v>
      </c>
      <c r="QU32" s="53" t="e">
        <f t="shared" si="815"/>
        <v>#N/A</v>
      </c>
      <c r="QV32" s="53" t="e">
        <f t="shared" si="816"/>
        <v>#N/A</v>
      </c>
      <c r="QW32" s="53" t="e">
        <f t="shared" si="817"/>
        <v>#N/A</v>
      </c>
      <c r="QX32" s="53" t="e">
        <f t="shared" si="818"/>
        <v>#N/A</v>
      </c>
      <c r="QY32" s="53" t="e">
        <f t="shared" si="819"/>
        <v>#N/A</v>
      </c>
      <c r="QZ32" s="53" t="e">
        <f t="shared" si="820"/>
        <v>#N/A</v>
      </c>
      <c r="RA32" s="53" t="e">
        <f t="shared" si="821"/>
        <v>#N/A</v>
      </c>
      <c r="RB32" s="53" t="e">
        <f t="shared" si="822"/>
        <v>#N/A</v>
      </c>
      <c r="RC32" s="53" t="e">
        <f t="shared" si="823"/>
        <v>#N/A</v>
      </c>
      <c r="RD32" s="53" t="e">
        <f t="shared" si="824"/>
        <v>#N/A</v>
      </c>
      <c r="RE32" s="53" t="e">
        <f t="shared" si="825"/>
        <v>#N/A</v>
      </c>
      <c r="RF32" s="53" t="e">
        <f t="shared" si="826"/>
        <v>#N/A</v>
      </c>
      <c r="RG32" s="53" t="e">
        <f t="shared" si="827"/>
        <v>#N/A</v>
      </c>
      <c r="RH32" s="53" t="e">
        <f t="shared" si="828"/>
        <v>#N/A</v>
      </c>
      <c r="RI32" s="53" t="e">
        <f t="shared" si="829"/>
        <v>#N/A</v>
      </c>
      <c r="RJ32" s="53" t="e">
        <f t="shared" si="830"/>
        <v>#N/A</v>
      </c>
      <c r="RK32" s="53" t="e">
        <f t="shared" si="831"/>
        <v>#N/A</v>
      </c>
      <c r="RL32" s="53" t="e">
        <f t="shared" si="832"/>
        <v>#N/A</v>
      </c>
      <c r="RM32" s="53" t="e">
        <f t="shared" si="833"/>
        <v>#N/A</v>
      </c>
      <c r="RN32" s="53" t="e">
        <f t="shared" si="834"/>
        <v>#N/A</v>
      </c>
      <c r="RO32" s="53" t="e">
        <f t="shared" si="835"/>
        <v>#N/A</v>
      </c>
      <c r="RP32" s="53" t="e">
        <f t="shared" si="836"/>
        <v>#N/A</v>
      </c>
      <c r="RQ32" s="53" t="e">
        <f t="shared" si="837"/>
        <v>#N/A</v>
      </c>
      <c r="RR32" s="53" t="e">
        <f t="shared" si="838"/>
        <v>#N/A</v>
      </c>
      <c r="RS32" s="111" t="e">
        <f t="shared" si="839"/>
        <v>#N/A</v>
      </c>
      <c r="RT32" s="111" t="e">
        <f t="shared" si="840"/>
        <v>#N/A</v>
      </c>
      <c r="RU32" s="111" t="e">
        <f t="shared" si="841"/>
        <v>#N/A</v>
      </c>
      <c r="RV32" s="111" t="e">
        <f t="shared" si="842"/>
        <v>#N/A</v>
      </c>
      <c r="RW32" s="111" t="e">
        <f t="shared" si="843"/>
        <v>#N/A</v>
      </c>
      <c r="RX32" s="111" t="e">
        <f t="shared" si="844"/>
        <v>#N/A</v>
      </c>
      <c r="RY32" s="111" t="e">
        <f t="shared" si="845"/>
        <v>#N/A</v>
      </c>
      <c r="RZ32" s="111" t="e">
        <f t="shared" si="846"/>
        <v>#N/A</v>
      </c>
      <c r="SA32" s="111" t="e">
        <f t="shared" si="847"/>
        <v>#N/A</v>
      </c>
      <c r="SB32" s="111" t="e">
        <f t="shared" si="848"/>
        <v>#N/A</v>
      </c>
      <c r="SC32" s="111" t="e">
        <f t="shared" si="849"/>
        <v>#N/A</v>
      </c>
      <c r="SD32" s="111" t="e">
        <f t="shared" si="850"/>
        <v>#N/A</v>
      </c>
      <c r="SE32" s="111" t="e">
        <f t="shared" si="851"/>
        <v>#N/A</v>
      </c>
      <c r="SF32" s="111" t="e">
        <f t="shared" si="852"/>
        <v>#N/A</v>
      </c>
      <c r="SG32" s="111" t="e">
        <f t="shared" si="853"/>
        <v>#N/A</v>
      </c>
      <c r="SH32" s="111" t="e">
        <f t="shared" si="854"/>
        <v>#N/A</v>
      </c>
      <c r="SI32" s="111" t="e">
        <f t="shared" si="855"/>
        <v>#N/A</v>
      </c>
      <c r="SJ32" s="111" t="e">
        <f t="shared" si="856"/>
        <v>#N/A</v>
      </c>
      <c r="SK32" s="111" t="e">
        <f t="shared" si="857"/>
        <v>#N/A</v>
      </c>
      <c r="SL32" s="111" t="e">
        <f t="shared" si="858"/>
        <v>#N/A</v>
      </c>
      <c r="SM32" s="111" t="e">
        <f t="shared" si="859"/>
        <v>#N/A</v>
      </c>
      <c r="SN32" s="111" t="e">
        <f t="shared" si="860"/>
        <v>#N/A</v>
      </c>
      <c r="SO32" s="111" t="e">
        <f t="shared" si="861"/>
        <v>#N/A</v>
      </c>
      <c r="SP32" s="111" t="e">
        <f t="shared" si="862"/>
        <v>#N/A</v>
      </c>
      <c r="SQ32" s="111" t="e">
        <f t="shared" si="863"/>
        <v>#N/A</v>
      </c>
      <c r="SR32" s="111" t="e">
        <f t="shared" si="864"/>
        <v>#N/A</v>
      </c>
      <c r="SS32" s="111" t="e">
        <f t="shared" si="865"/>
        <v>#N/A</v>
      </c>
      <c r="ST32" s="111" t="e">
        <f t="shared" si="866"/>
        <v>#N/A</v>
      </c>
      <c r="SU32" s="111" t="e">
        <f t="shared" si="867"/>
        <v>#N/A</v>
      </c>
      <c r="SV32" s="111" t="e">
        <f t="shared" si="868"/>
        <v>#N/A</v>
      </c>
      <c r="SW32" s="111" t="e">
        <f t="shared" si="869"/>
        <v>#N/A</v>
      </c>
      <c r="SX32" s="111" t="e">
        <f t="shared" si="870"/>
        <v>#N/A</v>
      </c>
      <c r="SY32" s="111" t="e">
        <f t="shared" si="871"/>
        <v>#N/A</v>
      </c>
      <c r="SZ32" s="111" t="e">
        <f t="shared" si="872"/>
        <v>#N/A</v>
      </c>
      <c r="TA32" s="111" t="e">
        <f t="shared" si="873"/>
        <v>#N/A</v>
      </c>
      <c r="TB32" s="111" t="e">
        <f t="shared" si="874"/>
        <v>#N/A</v>
      </c>
      <c r="TC32" s="111" t="e">
        <f t="shared" si="875"/>
        <v>#N/A</v>
      </c>
      <c r="TD32" s="111" t="e">
        <f t="shared" si="876"/>
        <v>#N/A</v>
      </c>
      <c r="TE32" s="111" t="e">
        <f t="shared" si="877"/>
        <v>#N/A</v>
      </c>
      <c r="TF32" s="111" t="e">
        <f t="shared" si="878"/>
        <v>#N/A</v>
      </c>
      <c r="TG32" s="111" t="e">
        <f t="shared" si="879"/>
        <v>#N/A</v>
      </c>
      <c r="TH32" s="111" t="e">
        <f t="shared" si="880"/>
        <v>#N/A</v>
      </c>
      <c r="TI32" s="111" t="e">
        <f t="shared" si="881"/>
        <v>#N/A</v>
      </c>
      <c r="TJ32" s="111" t="e">
        <f t="shared" si="882"/>
        <v>#N/A</v>
      </c>
      <c r="TK32" s="111" t="e">
        <f t="shared" si="883"/>
        <v>#N/A</v>
      </c>
      <c r="TL32" s="111" t="e">
        <f t="shared" si="884"/>
        <v>#N/A</v>
      </c>
      <c r="TM32" s="111" t="e">
        <f t="shared" si="885"/>
        <v>#N/A</v>
      </c>
      <c r="TN32" s="111" t="e">
        <f t="shared" si="886"/>
        <v>#N/A</v>
      </c>
      <c r="TO32" s="111" t="e">
        <f t="shared" si="887"/>
        <v>#N/A</v>
      </c>
      <c r="TP32" s="111" t="e">
        <f t="shared" si="888"/>
        <v>#N/A</v>
      </c>
      <c r="TQ32" s="111" t="e">
        <f t="shared" si="889"/>
        <v>#N/A</v>
      </c>
      <c r="TR32" s="111" t="e">
        <f t="shared" si="890"/>
        <v>#N/A</v>
      </c>
      <c r="TS32" s="111" t="e">
        <f t="shared" si="891"/>
        <v>#N/A</v>
      </c>
      <c r="TT32" s="111" t="e">
        <f t="shared" si="892"/>
        <v>#N/A</v>
      </c>
      <c r="TU32" s="111" t="e">
        <f t="shared" si="893"/>
        <v>#N/A</v>
      </c>
      <c r="TV32" s="111" t="e">
        <f t="shared" si="894"/>
        <v>#N/A</v>
      </c>
      <c r="TW32" s="111" t="e">
        <f t="shared" si="895"/>
        <v>#N/A</v>
      </c>
      <c r="TX32" s="111" t="e">
        <f t="shared" si="896"/>
        <v>#N/A</v>
      </c>
      <c r="TY32" s="111" t="e">
        <f t="shared" si="897"/>
        <v>#N/A</v>
      </c>
      <c r="TZ32" s="111" t="e">
        <f t="shared" si="898"/>
        <v>#N/A</v>
      </c>
      <c r="UA32" s="111" t="e">
        <f t="shared" si="899"/>
        <v>#N/A</v>
      </c>
      <c r="UB32" s="111" t="e">
        <f t="shared" si="900"/>
        <v>#N/A</v>
      </c>
      <c r="UC32" s="112">
        <f t="shared" si="901"/>
        <v>78.937523695652175</v>
      </c>
      <c r="UD32" s="112">
        <f t="shared" si="902"/>
        <v>161.09208759057969</v>
      </c>
      <c r="UE32" s="112">
        <f t="shared" si="903"/>
        <v>223.6083016123188</v>
      </c>
      <c r="UF32" s="112">
        <f t="shared" si="904"/>
        <v>289.91774213768116</v>
      </c>
      <c r="UG32" s="112">
        <f t="shared" si="905"/>
        <v>360.83667309782601</v>
      </c>
      <c r="UH32" s="112">
        <f t="shared" si="906"/>
        <v>433.82027164855066</v>
      </c>
      <c r="UI32" s="112">
        <f t="shared" si="907"/>
        <v>510.40503460144919</v>
      </c>
      <c r="UJ32" s="112">
        <f t="shared" si="908"/>
        <v>584.0608505072463</v>
      </c>
      <c r="UK32" s="112">
        <f t="shared" si="909"/>
        <v>657.95674403985504</v>
      </c>
      <c r="UL32" s="112">
        <f t="shared" si="910"/>
        <v>734.39746041666649</v>
      </c>
      <c r="UM32" s="112">
        <f t="shared" si="911"/>
        <v>805.50845347826078</v>
      </c>
      <c r="UN32" s="112">
        <f t="shared" si="912"/>
        <v>869.51314878623168</v>
      </c>
      <c r="UO32" s="112">
        <f t="shared" si="913"/>
        <v>944.12927519927507</v>
      </c>
      <c r="UP32" s="112">
        <f t="shared" si="914"/>
        <v>1000.115377771739</v>
      </c>
      <c r="UQ32" s="112">
        <f t="shared" si="915"/>
        <v>1076.2680009963767</v>
      </c>
      <c r="UR32" s="112">
        <f t="shared" si="916"/>
        <v>1155.2055246920288</v>
      </c>
      <c r="US32" s="112">
        <f t="shared" si="917"/>
        <v>1240.0489580072463</v>
      </c>
      <c r="UT32" s="112">
        <f t="shared" si="918"/>
        <v>1322.5876461050725</v>
      </c>
      <c r="UU32" s="112">
        <f t="shared" si="919"/>
        <v>1399.4124866847826</v>
      </c>
      <c r="UV32" s="112">
        <f t="shared" si="920"/>
        <v>1475.6611409601448</v>
      </c>
      <c r="UW32" s="112">
        <f t="shared" si="921"/>
        <v>1557.7196738043478</v>
      </c>
      <c r="UX32" s="112">
        <f t="shared" si="922"/>
        <v>1644.7718212862321</v>
      </c>
      <c r="UY32" s="112">
        <f t="shared" si="923"/>
        <v>1736.289412626812</v>
      </c>
      <c r="UZ32" s="112">
        <f t="shared" si="924"/>
        <v>1834.4331464673915</v>
      </c>
      <c r="VA32" s="112">
        <f t="shared" si="925"/>
        <v>1930.6562592934781</v>
      </c>
      <c r="VB32" s="112">
        <f t="shared" si="926"/>
        <v>2030.5285520471016</v>
      </c>
      <c r="VC32" s="112">
        <f t="shared" si="927"/>
        <v>2134.8662886594202</v>
      </c>
      <c r="VD32" s="112">
        <f t="shared" si="928"/>
        <v>2244.7738262137682</v>
      </c>
      <c r="VE32" s="112">
        <f t="shared" si="929"/>
        <v>2345.2223052717395</v>
      </c>
      <c r="VF32" s="112">
        <f t="shared" si="930"/>
        <v>2436.2597413586955</v>
      </c>
      <c r="VG32" s="112">
        <f t="shared" si="931"/>
        <v>2436.2597413586955</v>
      </c>
      <c r="VH32" s="111" t="e">
        <f t="shared" si="932"/>
        <v>#N/A</v>
      </c>
      <c r="VI32" s="111" t="e">
        <f t="shared" si="933"/>
        <v>#N/A</v>
      </c>
      <c r="VJ32" s="111" t="e">
        <f t="shared" si="934"/>
        <v>#N/A</v>
      </c>
      <c r="VK32" s="111" t="e">
        <f t="shared" si="935"/>
        <v>#N/A</v>
      </c>
      <c r="VL32" s="111" t="e">
        <f t="shared" si="936"/>
        <v>#N/A</v>
      </c>
      <c r="VM32" s="111" t="e">
        <f t="shared" si="937"/>
        <v>#N/A</v>
      </c>
      <c r="VN32" s="111" t="e">
        <f t="shared" si="938"/>
        <v>#N/A</v>
      </c>
      <c r="VO32" s="111" t="e">
        <f t="shared" si="939"/>
        <v>#N/A</v>
      </c>
      <c r="VP32" s="111" t="e">
        <f t="shared" si="940"/>
        <v>#N/A</v>
      </c>
      <c r="VQ32" s="111" t="e">
        <f t="shared" si="941"/>
        <v>#N/A</v>
      </c>
      <c r="VR32" s="111" t="e">
        <f t="shared" si="942"/>
        <v>#N/A</v>
      </c>
      <c r="VS32" s="111" t="e">
        <f t="shared" si="943"/>
        <v>#N/A</v>
      </c>
      <c r="VT32" s="111" t="e">
        <f t="shared" si="944"/>
        <v>#N/A</v>
      </c>
      <c r="VU32" s="111" t="e">
        <f t="shared" si="945"/>
        <v>#N/A</v>
      </c>
      <c r="VV32" s="111" t="e">
        <f t="shared" si="946"/>
        <v>#N/A</v>
      </c>
      <c r="VW32" s="111" t="e">
        <f t="shared" si="947"/>
        <v>#N/A</v>
      </c>
      <c r="VX32" s="111" t="e">
        <f t="shared" si="948"/>
        <v>#N/A</v>
      </c>
      <c r="VY32" s="111" t="e">
        <f t="shared" si="949"/>
        <v>#N/A</v>
      </c>
      <c r="VZ32" s="111" t="e">
        <f t="shared" si="950"/>
        <v>#N/A</v>
      </c>
      <c r="WA32" s="111" t="e">
        <f t="shared" si="951"/>
        <v>#N/A</v>
      </c>
      <c r="WB32" s="111" t="e">
        <f t="shared" si="952"/>
        <v>#N/A</v>
      </c>
      <c r="WC32" s="111" t="e">
        <f t="shared" si="953"/>
        <v>#N/A</v>
      </c>
      <c r="WD32" s="111" t="e">
        <f t="shared" si="954"/>
        <v>#N/A</v>
      </c>
      <c r="WE32" s="111" t="e">
        <f t="shared" si="955"/>
        <v>#N/A</v>
      </c>
      <c r="WF32" s="111" t="e">
        <f t="shared" si="956"/>
        <v>#N/A</v>
      </c>
      <c r="WG32" s="111" t="e">
        <f t="shared" si="957"/>
        <v>#N/A</v>
      </c>
      <c r="WH32" s="111" t="e">
        <f t="shared" si="958"/>
        <v>#N/A</v>
      </c>
      <c r="WI32" s="111" t="e">
        <f t="shared" si="959"/>
        <v>#N/A</v>
      </c>
      <c r="WJ32" s="111" t="e">
        <f t="shared" si="960"/>
        <v>#N/A</v>
      </c>
      <c r="WK32" s="111" t="e">
        <f t="shared" si="961"/>
        <v>#N/A</v>
      </c>
      <c r="WL32" s="111" t="e">
        <f t="shared" si="962"/>
        <v>#N/A</v>
      </c>
      <c r="WM32" s="111" t="e">
        <f t="shared" si="963"/>
        <v>#N/A</v>
      </c>
      <c r="WN32" s="111" t="e">
        <f t="shared" si="964"/>
        <v>#N/A</v>
      </c>
      <c r="WO32" s="111" t="e">
        <f t="shared" si="965"/>
        <v>#N/A</v>
      </c>
      <c r="WP32" s="111" t="e">
        <f t="shared" si="966"/>
        <v>#N/A</v>
      </c>
      <c r="WQ32" s="111" t="e">
        <f t="shared" si="967"/>
        <v>#N/A</v>
      </c>
      <c r="WR32" s="111" t="e">
        <f t="shared" si="968"/>
        <v>#N/A</v>
      </c>
      <c r="WS32" s="111" t="e">
        <f t="shared" si="969"/>
        <v>#N/A</v>
      </c>
      <c r="WT32" s="111" t="e">
        <f t="shared" si="970"/>
        <v>#N/A</v>
      </c>
      <c r="WU32" s="111" t="e">
        <f t="shared" si="971"/>
        <v>#N/A</v>
      </c>
      <c r="WV32" s="111" t="e">
        <f t="shared" si="972"/>
        <v>#N/A</v>
      </c>
      <c r="WW32" s="111" t="e">
        <f t="shared" si="973"/>
        <v>#N/A</v>
      </c>
      <c r="WX32" s="111" t="e">
        <f t="shared" si="974"/>
        <v>#N/A</v>
      </c>
      <c r="WY32" s="111" t="e">
        <f t="shared" si="975"/>
        <v>#N/A</v>
      </c>
      <c r="WZ32" s="111" t="e">
        <f t="shared" si="976"/>
        <v>#N/A</v>
      </c>
      <c r="XA32" s="111" t="e">
        <f t="shared" si="977"/>
        <v>#N/A</v>
      </c>
      <c r="XB32" s="111" t="e">
        <f t="shared" si="978"/>
        <v>#N/A</v>
      </c>
      <c r="XC32" s="111" t="e">
        <f t="shared" si="979"/>
        <v>#N/A</v>
      </c>
      <c r="XD32" s="111" t="e">
        <f t="shared" si="980"/>
        <v>#N/A</v>
      </c>
      <c r="XE32" s="111" t="e">
        <f t="shared" si="981"/>
        <v>#N/A</v>
      </c>
      <c r="XF32" s="111" t="e">
        <f t="shared" si="982"/>
        <v>#N/A</v>
      </c>
      <c r="XG32" s="111" t="e">
        <f t="shared" si="983"/>
        <v>#N/A</v>
      </c>
      <c r="XH32" s="111" t="e">
        <f t="shared" si="984"/>
        <v>#N/A</v>
      </c>
      <c r="XI32" s="111" t="e">
        <f t="shared" si="985"/>
        <v>#N/A</v>
      </c>
      <c r="XJ32" s="111" t="e">
        <f t="shared" si="986"/>
        <v>#N/A</v>
      </c>
      <c r="XK32" s="111" t="e">
        <f t="shared" si="987"/>
        <v>#N/A</v>
      </c>
      <c r="XL32" s="111" t="e">
        <f t="shared" si="988"/>
        <v>#N/A</v>
      </c>
      <c r="XM32" s="111" t="e">
        <f t="shared" si="989"/>
        <v>#N/A</v>
      </c>
      <c r="XN32" s="111" t="e">
        <f t="shared" si="990"/>
        <v>#N/A</v>
      </c>
      <c r="XO32" s="111" t="e">
        <f t="shared" si="991"/>
        <v>#N/A</v>
      </c>
      <c r="XP32" s="111" t="e">
        <f t="shared" si="992"/>
        <v>#N/A</v>
      </c>
      <c r="XQ32" s="111" t="e">
        <f t="shared" si="993"/>
        <v>#N/A</v>
      </c>
      <c r="XR32" s="111" t="e">
        <f t="shared" si="994"/>
        <v>#N/A</v>
      </c>
      <c r="XS32" s="111" t="e">
        <f t="shared" si="995"/>
        <v>#N/A</v>
      </c>
      <c r="XT32" s="111" t="e">
        <f t="shared" si="996"/>
        <v>#N/A</v>
      </c>
      <c r="XU32" s="111" t="e">
        <f t="shared" si="997"/>
        <v>#N/A</v>
      </c>
      <c r="XV32" s="111" t="e">
        <f t="shared" si="998"/>
        <v>#N/A</v>
      </c>
      <c r="XW32" s="111" t="e">
        <f t="shared" si="999"/>
        <v>#N/A</v>
      </c>
      <c r="XX32" s="111" t="e">
        <f t="shared" si="1000"/>
        <v>#N/A</v>
      </c>
      <c r="XY32" s="111" t="e">
        <f t="shared" si="1001"/>
        <v>#N/A</v>
      </c>
      <c r="XZ32" s="111" t="e">
        <f t="shared" si="1002"/>
        <v>#N/A</v>
      </c>
      <c r="YA32" s="111" t="e">
        <f t="shared" si="1003"/>
        <v>#N/A</v>
      </c>
      <c r="YB32" s="111" t="e">
        <f t="shared" si="1004"/>
        <v>#N/A</v>
      </c>
      <c r="YC32" s="111" t="e">
        <f t="shared" si="1005"/>
        <v>#N/A</v>
      </c>
      <c r="YD32" s="111" t="e">
        <f t="shared" si="1006"/>
        <v>#N/A</v>
      </c>
      <c r="YE32" s="111" t="e">
        <f t="shared" si="1007"/>
        <v>#N/A</v>
      </c>
      <c r="YF32" s="111" t="e">
        <f t="shared" si="1008"/>
        <v>#N/A</v>
      </c>
      <c r="YG32" s="111" t="e">
        <f t="shared" si="1009"/>
        <v>#N/A</v>
      </c>
      <c r="YH32" s="111" t="e">
        <f t="shared" si="1010"/>
        <v>#N/A</v>
      </c>
      <c r="YI32" s="111" t="e">
        <f t="shared" si="1011"/>
        <v>#N/A</v>
      </c>
      <c r="YJ32" s="111" t="e">
        <f t="shared" si="1012"/>
        <v>#N/A</v>
      </c>
      <c r="YK32" s="111" t="e">
        <f t="shared" si="1013"/>
        <v>#N/A</v>
      </c>
      <c r="YL32" s="111" t="e">
        <f t="shared" si="1014"/>
        <v>#N/A</v>
      </c>
      <c r="YM32" s="111" t="e">
        <f t="shared" si="1015"/>
        <v>#N/A</v>
      </c>
      <c r="YN32" s="111" t="e">
        <f t="shared" si="1016"/>
        <v>#N/A</v>
      </c>
      <c r="YO32" s="111" t="e">
        <f t="shared" si="1017"/>
        <v>#N/A</v>
      </c>
      <c r="YP32" s="111" t="e">
        <f t="shared" si="1018"/>
        <v>#N/A</v>
      </c>
      <c r="YQ32" s="111" t="e">
        <f t="shared" si="1019"/>
        <v>#N/A</v>
      </c>
      <c r="YR32" s="111" t="e">
        <f t="shared" si="1020"/>
        <v>#N/A</v>
      </c>
      <c r="YS32" s="111" t="e">
        <f t="shared" si="1021"/>
        <v>#N/A</v>
      </c>
      <c r="YT32" s="111" t="e">
        <f t="shared" si="1022"/>
        <v>#N/A</v>
      </c>
      <c r="YU32" s="111" t="e">
        <f t="shared" si="1023"/>
        <v>#N/A</v>
      </c>
      <c r="YV32" s="111" t="e">
        <f t="shared" si="1024"/>
        <v>#N/A</v>
      </c>
      <c r="YW32" s="111" t="e">
        <f t="shared" si="1025"/>
        <v>#N/A</v>
      </c>
      <c r="YX32" s="111" t="e">
        <f t="shared" si="1026"/>
        <v>#N/A</v>
      </c>
      <c r="YY32" s="111" t="e">
        <f t="shared" si="1027"/>
        <v>#N/A</v>
      </c>
      <c r="YZ32" s="111" t="e">
        <f t="shared" si="1028"/>
        <v>#N/A</v>
      </c>
      <c r="ZA32" s="111" t="e">
        <f t="shared" si="1029"/>
        <v>#N/A</v>
      </c>
      <c r="ZB32" s="111" t="e">
        <f t="shared" si="1030"/>
        <v>#N/A</v>
      </c>
      <c r="ZC32" s="111" t="e">
        <f t="shared" si="1031"/>
        <v>#N/A</v>
      </c>
      <c r="ZD32" s="111" t="e">
        <f t="shared" si="1032"/>
        <v>#N/A</v>
      </c>
      <c r="ZE32" s="111" t="e">
        <f t="shared" si="1033"/>
        <v>#N/A</v>
      </c>
      <c r="ZF32" s="111" t="e">
        <f t="shared" si="1034"/>
        <v>#N/A</v>
      </c>
      <c r="ZG32" s="111" t="e">
        <f t="shared" si="1035"/>
        <v>#N/A</v>
      </c>
      <c r="ZH32" s="111" t="e">
        <f t="shared" si="1036"/>
        <v>#N/A</v>
      </c>
      <c r="ZI32" s="111" t="e">
        <f t="shared" si="1037"/>
        <v>#N/A</v>
      </c>
      <c r="ZJ32" s="111" t="e">
        <f t="shared" si="1038"/>
        <v>#N/A</v>
      </c>
      <c r="ZK32" s="111" t="e">
        <f t="shared" si="1039"/>
        <v>#N/A</v>
      </c>
      <c r="ZL32" s="111" t="e">
        <f t="shared" si="1040"/>
        <v>#N/A</v>
      </c>
      <c r="ZM32" s="111" t="e">
        <f t="shared" si="1041"/>
        <v>#N/A</v>
      </c>
      <c r="ZN32" s="111" t="e">
        <f t="shared" si="1042"/>
        <v>#N/A</v>
      </c>
      <c r="ZO32" s="111" t="e">
        <f t="shared" si="1043"/>
        <v>#N/A</v>
      </c>
      <c r="ZP32" s="111" t="e">
        <f t="shared" si="1044"/>
        <v>#N/A</v>
      </c>
      <c r="ZQ32" s="111" t="e">
        <f t="shared" si="1045"/>
        <v>#N/A</v>
      </c>
      <c r="ZR32" s="111" t="e">
        <f t="shared" si="1046"/>
        <v>#N/A</v>
      </c>
      <c r="ZS32" s="111" t="e">
        <f t="shared" si="1047"/>
        <v>#N/A</v>
      </c>
      <c r="ZT32" s="111" t="e">
        <f t="shared" si="1048"/>
        <v>#N/A</v>
      </c>
      <c r="ZU32" s="111" t="e">
        <f t="shared" si="1049"/>
        <v>#N/A</v>
      </c>
      <c r="ZV32" s="111" t="e">
        <f t="shared" si="1050"/>
        <v>#N/A</v>
      </c>
      <c r="ZW32" s="111" t="e">
        <f t="shared" si="1051"/>
        <v>#N/A</v>
      </c>
      <c r="ZX32" s="111" t="e">
        <f t="shared" si="1052"/>
        <v>#N/A</v>
      </c>
      <c r="ZY32" s="111" t="e">
        <f t="shared" si="1053"/>
        <v>#N/A</v>
      </c>
      <c r="ZZ32" s="111" t="e">
        <f t="shared" si="1054"/>
        <v>#N/A</v>
      </c>
      <c r="AAA32" s="111" t="e">
        <f t="shared" si="1055"/>
        <v>#N/A</v>
      </c>
      <c r="AAB32" s="111" t="e">
        <f t="shared" si="1056"/>
        <v>#N/A</v>
      </c>
      <c r="AAC32" s="111" t="e">
        <f t="shared" si="1057"/>
        <v>#N/A</v>
      </c>
      <c r="AAD32" s="111" t="e">
        <f t="shared" si="1058"/>
        <v>#N/A</v>
      </c>
      <c r="AAE32" s="111" t="e">
        <f t="shared" si="1059"/>
        <v>#N/A</v>
      </c>
      <c r="AAF32" s="111" t="e">
        <f t="shared" si="1060"/>
        <v>#N/A</v>
      </c>
      <c r="AAG32" s="111" t="e">
        <f t="shared" si="1061"/>
        <v>#N/A</v>
      </c>
      <c r="AAH32" s="111" t="e">
        <f t="shared" si="1062"/>
        <v>#N/A</v>
      </c>
      <c r="AAI32" s="111" t="e">
        <f t="shared" si="1063"/>
        <v>#N/A</v>
      </c>
      <c r="AAJ32" s="111" t="e">
        <f t="shared" si="1064"/>
        <v>#N/A</v>
      </c>
      <c r="AAK32" s="111" t="e">
        <f t="shared" si="1065"/>
        <v>#N/A</v>
      </c>
      <c r="AAL32" s="111" t="e">
        <f t="shared" si="1066"/>
        <v>#N/A</v>
      </c>
      <c r="AAM32" s="111" t="e">
        <f t="shared" si="1067"/>
        <v>#N/A</v>
      </c>
      <c r="AAN32" s="111" t="e">
        <f t="shared" si="1068"/>
        <v>#N/A</v>
      </c>
      <c r="AAO32" s="111" t="e">
        <f t="shared" si="1069"/>
        <v>#N/A</v>
      </c>
      <c r="AAP32" s="111" t="e">
        <f t="shared" si="1070"/>
        <v>#N/A</v>
      </c>
      <c r="AAQ32" s="111" t="e">
        <f t="shared" si="1071"/>
        <v>#N/A</v>
      </c>
      <c r="AAR32" s="111" t="e">
        <f t="shared" si="1072"/>
        <v>#N/A</v>
      </c>
      <c r="AAS32" s="111" t="e">
        <f t="shared" si="1073"/>
        <v>#N/A</v>
      </c>
      <c r="AAT32" s="111" t="e">
        <f t="shared" si="1074"/>
        <v>#N/A</v>
      </c>
      <c r="AAU32" s="111" t="e">
        <f t="shared" si="1075"/>
        <v>#N/A</v>
      </c>
      <c r="AAV32" s="111" t="e">
        <f t="shared" si="1076"/>
        <v>#N/A</v>
      </c>
      <c r="AAW32" s="111" t="e">
        <f t="shared" si="1077"/>
        <v>#N/A</v>
      </c>
      <c r="AAX32" s="111" t="e">
        <f t="shared" si="1078"/>
        <v>#N/A</v>
      </c>
      <c r="AAY32" s="111" t="e">
        <f t="shared" si="1079"/>
        <v>#N/A</v>
      </c>
      <c r="AAZ32" s="111" t="e">
        <f t="shared" si="1080"/>
        <v>#N/A</v>
      </c>
      <c r="ABA32" s="111" t="e">
        <f t="shared" si="1081"/>
        <v>#N/A</v>
      </c>
      <c r="ABB32" s="111" t="e">
        <f t="shared" si="1082"/>
        <v>#N/A</v>
      </c>
      <c r="ABC32" s="111" t="e">
        <f t="shared" si="1083"/>
        <v>#N/A</v>
      </c>
      <c r="ABD32" s="111" t="e">
        <f t="shared" si="1084"/>
        <v>#N/A</v>
      </c>
      <c r="ABE32" s="111" t="e">
        <f t="shared" si="1085"/>
        <v>#N/A</v>
      </c>
      <c r="ABF32" s="111" t="e">
        <f t="shared" si="1086"/>
        <v>#N/A</v>
      </c>
    </row>
    <row r="33" spans="1:734" ht="75" hidden="1" customHeight="1">
      <c r="A33" s="92">
        <v>68</v>
      </c>
      <c r="B33" s="59" t="s">
        <v>75</v>
      </c>
      <c r="C33" s="100" t="s">
        <v>78</v>
      </c>
      <c r="D33" s="101">
        <v>2001578</v>
      </c>
      <c r="E33" s="59">
        <v>3123028072</v>
      </c>
      <c r="F33" s="46" t="s">
        <v>115</v>
      </c>
      <c r="G33" s="47">
        <v>0.95</v>
      </c>
      <c r="H33" s="48">
        <v>1958.2</v>
      </c>
      <c r="I33" s="48">
        <v>21.5</v>
      </c>
      <c r="J33" s="49">
        <v>1.1000000000000001</v>
      </c>
      <c r="K33" s="50">
        <v>30</v>
      </c>
      <c r="L33" s="49">
        <v>14.009075681924278</v>
      </c>
      <c r="M33" s="49">
        <v>61.7</v>
      </c>
      <c r="N33" s="49">
        <v>0</v>
      </c>
      <c r="O33" s="49">
        <f t="shared" si="550"/>
        <v>0.46696918939747595</v>
      </c>
      <c r="P33" s="49">
        <f t="shared" si="551"/>
        <v>2.0566666666666666</v>
      </c>
      <c r="Q33" s="49">
        <f t="shared" si="552"/>
        <v>0</v>
      </c>
      <c r="R33" s="51">
        <v>30</v>
      </c>
      <c r="S33" s="52">
        <f t="shared" si="553"/>
        <v>14.009075681924278</v>
      </c>
      <c r="T33" s="52">
        <f t="shared" si="554"/>
        <v>61.7</v>
      </c>
      <c r="U33" s="52">
        <f t="shared" si="555"/>
        <v>0</v>
      </c>
      <c r="V33" s="130">
        <f>$O33*($I33-(метеостанция!B$12))/($I33-$J33)</f>
        <v>0.47555318184963546</v>
      </c>
      <c r="W33" s="130">
        <f>$O33*($I33-(метеостанция!C$12))/($I33-$J33)</f>
        <v>0.42834122336275826</v>
      </c>
      <c r="X33" s="130">
        <f>$O33*($I33-(метеостанция!D$12))/($I33-$J33)</f>
        <v>0.32361651544641257</v>
      </c>
      <c r="Y33" s="130">
        <f>$O33*($I33-(метеостанция!E$12))/($I33-$J33)</f>
        <v>0.34507649657681128</v>
      </c>
      <c r="Z33" s="130">
        <f>$O33*($I33-(метеостанция!F$12))/($I33-$J33)</f>
        <v>0.38570739418369954</v>
      </c>
      <c r="AA33" s="130">
        <f>$O33*($I33-(метеостанция!G$12))/($I33-$J33)</f>
        <v>0.44865667216620247</v>
      </c>
      <c r="AB33" s="130">
        <f>$O33*($I33-(метеостанция!H$12))/($I33-$J33)</f>
        <v>0.4429340105314295</v>
      </c>
      <c r="AC33" s="130">
        <f>$O33*($I33-(метеостанция!I$12))/($I33-$J33)</f>
        <v>0.43864201430534966</v>
      </c>
      <c r="AD33" s="130">
        <f>$O33*($I33-(метеостанция!J$12))/($I33-$J33)</f>
        <v>0.44808440600272514</v>
      </c>
      <c r="AE33" s="130">
        <f>$O33*($I33-(метеостанция!K$12))/($I33-$J33)</f>
        <v>0.44207561128621353</v>
      </c>
      <c r="AF33" s="130">
        <f>$O33*($I33-(метеостанция!L$12))/($I33-$J33)</f>
        <v>0.40859804072279149</v>
      </c>
      <c r="AG33" s="130">
        <f>$O33*($I33-(метеостанция!M$12))/($I33-$J33)</f>
        <v>0.36138608223591429</v>
      </c>
      <c r="AH33" s="130">
        <f>$O33*($I33-(метеостанция!N$12))/($I33-$J33)</f>
        <v>0.41260390386713253</v>
      </c>
      <c r="AI33" s="130">
        <f>$O33*($I33-(метеостанция!O$12))/($I33-$J33)</f>
        <v>0.31388799066729844</v>
      </c>
      <c r="AJ33" s="130">
        <f>$O33*($I33-(метеостанция!P$12))/($I33-$J33)</f>
        <v>0.45209026914706624</v>
      </c>
      <c r="AK33" s="130">
        <f>$O33*($I33-(метеостанция!Q$12))/($I33-$J33)</f>
        <v>0.48356490813831765</v>
      </c>
      <c r="AL33" s="130">
        <f>$O33*($I33-(метеостанция!R$12))/($I33-$J33)</f>
        <v>0.45008733757489572</v>
      </c>
      <c r="AM33" s="130">
        <f>$O33*($I33-(метеостанция!S$12))/($I33-$J33)</f>
        <v>0.46267719317139616</v>
      </c>
      <c r="AN33" s="130">
        <f>$O33*($I33-(метеостанция!T$12))/($I33-$J33)</f>
        <v>0.45809906386357779</v>
      </c>
      <c r="AO33" s="130">
        <f>$O33*($I33-(метеостанция!U$12))/($I33-$J33)</f>
        <v>0.46124652776270292</v>
      </c>
      <c r="AP33" s="130">
        <f>$O33*($I33-(метеостанция!V$12))/($I33-$J33)</f>
        <v>0.49272116675395444</v>
      </c>
      <c r="AQ33" s="130">
        <f>$O33*($I33-(метеостанция!W$12))/($I33-$J33)</f>
        <v>0.52276514033651267</v>
      </c>
      <c r="AR33" s="130">
        <f>$O33*($I33-(метеостанция!X$12))/($I33-$J33)</f>
        <v>0.53735792750518374</v>
      </c>
      <c r="AS33" s="130">
        <f>$O33*($I33-(метеостанция!Y$12))/($I33-$J33)</f>
        <v>0.56711576800600327</v>
      </c>
      <c r="AT33" s="130">
        <f>$O33*($I33-(метеостанция!Z$12))/($I33-$J33)</f>
        <v>0.56196537253470757</v>
      </c>
      <c r="AU33" s="130">
        <f>$O33*($I33-(метеостанция!AA$12))/($I33-$J33)</f>
        <v>0.54308058913995672</v>
      </c>
      <c r="AV33" s="130">
        <f>$O33*($I33-(метеостанция!AB$12))/($I33-$J33)</f>
        <v>0.60231013705985725</v>
      </c>
      <c r="AW33" s="130">
        <f>$O33*($I33-(метеостанция!AC$12))/($I33-$J33)</f>
        <v>0.6203365212093922</v>
      </c>
      <c r="AX33" s="130">
        <f>$O33*($I33-(метеостанция!AD$12))/($I33-$J33)</f>
        <v>0.58628668448249277</v>
      </c>
      <c r="AY33" s="130">
        <f>$O33*($I33-(метеостанция!AE$12))/($I33-$J33)</f>
        <v>0.52362353958172858</v>
      </c>
      <c r="AZ33" s="130"/>
      <c r="BA33" s="130">
        <f t="shared" si="556"/>
        <v>0.47555318184963546</v>
      </c>
      <c r="BB33" s="130">
        <f t="shared" si="1103"/>
        <v>0.90389440521239373</v>
      </c>
      <c r="BC33" s="130">
        <f t="shared" si="1104"/>
        <v>1.2275109206588062</v>
      </c>
      <c r="BD33" s="130">
        <f t="shared" si="1105"/>
        <v>1.5725874172356176</v>
      </c>
      <c r="BE33" s="130">
        <f t="shared" si="1106"/>
        <v>1.958294811419317</v>
      </c>
      <c r="BF33" s="130">
        <f t="shared" si="1107"/>
        <v>2.4069514835855195</v>
      </c>
      <c r="BG33" s="130">
        <f t="shared" si="1108"/>
        <v>2.8498854941169491</v>
      </c>
      <c r="BH33" s="130">
        <f t="shared" si="1109"/>
        <v>3.2885275084222987</v>
      </c>
      <c r="BI33" s="130">
        <f t="shared" si="1110"/>
        <v>3.7366119144250236</v>
      </c>
      <c r="BJ33" s="130">
        <f t="shared" si="1111"/>
        <v>4.1786875257112372</v>
      </c>
      <c r="BK33" s="130">
        <f t="shared" si="1112"/>
        <v>4.5872855664340291</v>
      </c>
      <c r="BL33" s="130">
        <f t="shared" si="1113"/>
        <v>4.9486716486699436</v>
      </c>
      <c r="BM33" s="130">
        <f t="shared" si="1114"/>
        <v>5.3612755525370765</v>
      </c>
      <c r="BN33" s="130">
        <f t="shared" si="1115"/>
        <v>5.6751635432043752</v>
      </c>
      <c r="BO33" s="130">
        <f t="shared" si="1116"/>
        <v>6.1272538123514417</v>
      </c>
      <c r="BP33" s="130">
        <f t="shared" si="1117"/>
        <v>6.6108187204897595</v>
      </c>
      <c r="BQ33" s="130">
        <f t="shared" si="1118"/>
        <v>7.0609060580646554</v>
      </c>
      <c r="BR33" s="130">
        <f t="shared" si="1119"/>
        <v>7.5235832512360519</v>
      </c>
      <c r="BS33" s="130">
        <f t="shared" si="1120"/>
        <v>7.9816823150996292</v>
      </c>
      <c r="BT33" s="130">
        <f t="shared" si="1121"/>
        <v>8.442928842862333</v>
      </c>
      <c r="BU33" s="130">
        <f t="shared" si="1122"/>
        <v>8.9356500096162872</v>
      </c>
      <c r="BV33" s="130">
        <f t="shared" si="1123"/>
        <v>9.4584151499527991</v>
      </c>
      <c r="BW33" s="130">
        <f t="shared" si="1124"/>
        <v>9.9957730774579829</v>
      </c>
      <c r="BX33" s="130">
        <f t="shared" si="1125"/>
        <v>10.562888845463986</v>
      </c>
      <c r="BY33" s="130">
        <f t="shared" si="1126"/>
        <v>11.124854217998694</v>
      </c>
      <c r="BZ33" s="130">
        <f t="shared" si="1127"/>
        <v>11.66793480713865</v>
      </c>
      <c r="CA33" s="130">
        <f t="shared" si="1128"/>
        <v>12.270244944198508</v>
      </c>
      <c r="CB33" s="130">
        <f t="shared" si="1129"/>
        <v>12.8905814654079</v>
      </c>
      <c r="CC33" s="130">
        <f t="shared" si="1130"/>
        <v>13.476868149890393</v>
      </c>
      <c r="CD33" s="130">
        <f t="shared" si="1131"/>
        <v>14.000491689472122</v>
      </c>
      <c r="CE33" s="130">
        <f t="shared" si="1132"/>
        <v>14.000491689472122</v>
      </c>
      <c r="CF33" s="130">
        <f t="shared" si="587"/>
        <v>931.22824069795615</v>
      </c>
      <c r="CG33" s="130">
        <f t="shared" si="588"/>
        <v>838.7777835889533</v>
      </c>
      <c r="CH33" s="130">
        <f t="shared" si="589"/>
        <v>633.70586054716512</v>
      </c>
      <c r="CI33" s="130">
        <f t="shared" si="590"/>
        <v>675.72879559671185</v>
      </c>
      <c r="CJ33" s="130">
        <f t="shared" si="591"/>
        <v>755.29221929052051</v>
      </c>
      <c r="CK33" s="130">
        <f t="shared" si="592"/>
        <v>878.55949543585768</v>
      </c>
      <c r="CL33" s="130">
        <f t="shared" si="593"/>
        <v>867.35337942264528</v>
      </c>
      <c r="CM33" s="130">
        <f t="shared" si="594"/>
        <v>858.94879241273577</v>
      </c>
      <c r="CN33" s="130">
        <f t="shared" si="595"/>
        <v>877.43888383453634</v>
      </c>
      <c r="CO33" s="130">
        <f t="shared" si="596"/>
        <v>865.67246202066337</v>
      </c>
      <c r="CP33" s="130">
        <f t="shared" si="597"/>
        <v>800.11668334337037</v>
      </c>
      <c r="CQ33" s="130">
        <f t="shared" si="598"/>
        <v>707.6662262343674</v>
      </c>
      <c r="CR33" s="130">
        <f t="shared" si="599"/>
        <v>807.96096455261898</v>
      </c>
      <c r="CS33" s="130">
        <f t="shared" si="600"/>
        <v>614.65546332470387</v>
      </c>
      <c r="CT33" s="130">
        <f t="shared" si="601"/>
        <v>885.28316504378517</v>
      </c>
      <c r="CU33" s="130">
        <f t="shared" si="602"/>
        <v>946.91680311645359</v>
      </c>
      <c r="CV33" s="130">
        <f t="shared" si="603"/>
        <v>881.36102443916081</v>
      </c>
      <c r="CW33" s="130">
        <f t="shared" si="604"/>
        <v>906.01447966822798</v>
      </c>
      <c r="CX33" s="130">
        <f t="shared" si="605"/>
        <v>897.04958685765803</v>
      </c>
      <c r="CY33" s="130">
        <f t="shared" si="606"/>
        <v>903.21295066492485</v>
      </c>
      <c r="CZ33" s="130">
        <f t="shared" si="607"/>
        <v>964.84658873759361</v>
      </c>
      <c r="DA33" s="130">
        <f t="shared" si="608"/>
        <v>1023.6786978069591</v>
      </c>
      <c r="DB33" s="130">
        <f t="shared" si="609"/>
        <v>1052.2542936406508</v>
      </c>
      <c r="DC33" s="130">
        <f t="shared" si="610"/>
        <v>1110.5260969093556</v>
      </c>
      <c r="DD33" s="130">
        <f t="shared" si="611"/>
        <v>1100.4405924974644</v>
      </c>
      <c r="DE33" s="130">
        <f t="shared" si="612"/>
        <v>1063.4604096538633</v>
      </c>
      <c r="DF33" s="130">
        <f t="shared" si="613"/>
        <v>1179.4437103906125</v>
      </c>
      <c r="DG33" s="130">
        <f t="shared" si="614"/>
        <v>1214.7429758322319</v>
      </c>
      <c r="DH33" s="130">
        <f t="shared" si="615"/>
        <v>1148.0665855536174</v>
      </c>
      <c r="DI33" s="130">
        <f t="shared" si="616"/>
        <v>1025.359615208941</v>
      </c>
      <c r="DJ33" s="130">
        <f t="shared" si="617"/>
        <v>0</v>
      </c>
      <c r="DK33" s="110">
        <f t="shared" si="618"/>
        <v>931.22824069795615</v>
      </c>
      <c r="DL33" s="130">
        <f t="shared" si="619"/>
        <v>1770.0060242869095</v>
      </c>
      <c r="DM33" s="130">
        <f t="shared" si="620"/>
        <v>2403.7118848340747</v>
      </c>
      <c r="DN33" s="130">
        <f t="shared" si="621"/>
        <v>3079.4406804307864</v>
      </c>
      <c r="DO33" s="130">
        <f t="shared" si="622"/>
        <v>3834.7328997213071</v>
      </c>
      <c r="DP33" s="130">
        <f t="shared" si="623"/>
        <v>4713.2923951571647</v>
      </c>
      <c r="DQ33" s="130">
        <f t="shared" si="624"/>
        <v>5580.6457745798098</v>
      </c>
      <c r="DR33" s="130">
        <f t="shared" si="625"/>
        <v>6439.5945669925459</v>
      </c>
      <c r="DS33" s="130">
        <f t="shared" si="626"/>
        <v>7317.0334508270826</v>
      </c>
      <c r="DT33" s="130">
        <f t="shared" si="627"/>
        <v>8182.7059128477458</v>
      </c>
      <c r="DU33" s="130">
        <f t="shared" si="628"/>
        <v>8982.8225961911157</v>
      </c>
      <c r="DV33" s="130">
        <f t="shared" si="629"/>
        <v>9690.4888224254828</v>
      </c>
      <c r="DW33" s="130">
        <f t="shared" si="630"/>
        <v>10498.449786978103</v>
      </c>
      <c r="DX33" s="130">
        <f t="shared" si="631"/>
        <v>11113.105250302806</v>
      </c>
      <c r="DY33" s="130">
        <f t="shared" si="632"/>
        <v>11998.388415346592</v>
      </c>
      <c r="DZ33" s="130">
        <f t="shared" si="633"/>
        <v>12945.305218463045</v>
      </c>
      <c r="EA33" s="130">
        <f t="shared" si="634"/>
        <v>13826.666242902205</v>
      </c>
      <c r="EB33" s="130">
        <f t="shared" si="635"/>
        <v>14732.680722570432</v>
      </c>
      <c r="EC33" s="130">
        <f t="shared" si="636"/>
        <v>15629.730309428091</v>
      </c>
      <c r="ED33" s="130">
        <f t="shared" si="637"/>
        <v>16532.943260093016</v>
      </c>
      <c r="EE33" s="130">
        <f t="shared" si="638"/>
        <v>17497.789848830609</v>
      </c>
      <c r="EF33" s="130">
        <f t="shared" si="639"/>
        <v>18521.468546637567</v>
      </c>
      <c r="EG33" s="130">
        <f t="shared" si="640"/>
        <v>19573.722840278217</v>
      </c>
      <c r="EH33" s="130">
        <f t="shared" si="641"/>
        <v>20684.248937187571</v>
      </c>
      <c r="EI33" s="130">
        <f t="shared" si="642"/>
        <v>21784.689529685034</v>
      </c>
      <c r="EJ33" s="130">
        <f t="shared" si="643"/>
        <v>22848.149939338899</v>
      </c>
      <c r="EK33" s="130">
        <f t="shared" si="644"/>
        <v>24027.593649729512</v>
      </c>
      <c r="EL33" s="130">
        <f t="shared" si="645"/>
        <v>25242.336625561744</v>
      </c>
      <c r="EM33" s="130">
        <f t="shared" si="646"/>
        <v>26390.403211115361</v>
      </c>
      <c r="EN33" s="130">
        <f t="shared" si="647"/>
        <v>27415.762826324302</v>
      </c>
      <c r="EO33" s="130">
        <f t="shared" si="648"/>
        <v>27415.762826324302</v>
      </c>
      <c r="EP33" s="130">
        <f t="shared" si="649"/>
        <v>884.66682866305825</v>
      </c>
      <c r="EQ33" s="130">
        <f t="shared" si="650"/>
        <v>796.83889440950554</v>
      </c>
      <c r="ER33" s="130">
        <f t="shared" si="651"/>
        <v>602.02056751980683</v>
      </c>
      <c r="ES33" s="130">
        <f t="shared" si="652"/>
        <v>641.94235581687622</v>
      </c>
      <c r="ET33" s="130">
        <f t="shared" si="653"/>
        <v>717.52760832599449</v>
      </c>
      <c r="EU33" s="130">
        <f t="shared" si="654"/>
        <v>834.63152066406474</v>
      </c>
      <c r="EV33" s="130">
        <f t="shared" si="655"/>
        <v>823.985710451513</v>
      </c>
      <c r="EW33" s="130">
        <f t="shared" si="656"/>
        <v>816.00135279209894</v>
      </c>
      <c r="EX33" s="130">
        <f t="shared" si="657"/>
        <v>833.56693964280953</v>
      </c>
      <c r="EY33" s="130">
        <f t="shared" si="658"/>
        <v>822.38883891963019</v>
      </c>
      <c r="EZ33" s="130">
        <f t="shared" si="659"/>
        <v>760.11084917620178</v>
      </c>
      <c r="FA33" s="130">
        <f t="shared" si="660"/>
        <v>672.28291492264896</v>
      </c>
      <c r="FB33" s="130">
        <f t="shared" si="661"/>
        <v>767.56291632498801</v>
      </c>
      <c r="FC33" s="130">
        <f t="shared" si="662"/>
        <v>583.92269015846864</v>
      </c>
      <c r="FD33" s="130">
        <f t="shared" si="663"/>
        <v>841.01900679159587</v>
      </c>
      <c r="FE33" s="130">
        <f t="shared" si="664"/>
        <v>899.57096296063082</v>
      </c>
      <c r="FF33" s="130">
        <f t="shared" si="665"/>
        <v>837.29297321720276</v>
      </c>
      <c r="FG33" s="130">
        <f t="shared" si="666"/>
        <v>860.71375568481653</v>
      </c>
      <c r="FH33" s="130">
        <f t="shared" si="667"/>
        <v>852.1971075147751</v>
      </c>
      <c r="FI33" s="130">
        <f t="shared" si="668"/>
        <v>858.05230313167851</v>
      </c>
      <c r="FJ33" s="130">
        <f t="shared" si="669"/>
        <v>916.60425930071392</v>
      </c>
      <c r="FK33" s="130">
        <f t="shared" si="670"/>
        <v>972.49476291661108</v>
      </c>
      <c r="FL33" s="130">
        <f t="shared" si="671"/>
        <v>999.6415789586182</v>
      </c>
      <c r="FM33" s="130">
        <f t="shared" si="672"/>
        <v>1054.9997920638878</v>
      </c>
      <c r="FN33" s="130">
        <f t="shared" si="673"/>
        <v>1045.4185628725911</v>
      </c>
      <c r="FO33" s="130">
        <f t="shared" si="674"/>
        <v>1010.28738917117</v>
      </c>
      <c r="FP33" s="130">
        <f t="shared" si="675"/>
        <v>1120.4715248710818</v>
      </c>
      <c r="FQ33" s="130">
        <f t="shared" si="676"/>
        <v>1154.0058270406203</v>
      </c>
      <c r="FR33" s="130">
        <f t="shared" si="677"/>
        <v>1090.6632562759364</v>
      </c>
      <c r="FS33" s="130">
        <f t="shared" si="678"/>
        <v>974.09163444849389</v>
      </c>
      <c r="FT33" s="130">
        <f t="shared" si="679"/>
        <v>0</v>
      </c>
      <c r="FU33" s="110">
        <f t="shared" si="680"/>
        <v>884.66682866305825</v>
      </c>
      <c r="FV33" s="130">
        <f t="shared" si="681"/>
        <v>1681.5057230725638</v>
      </c>
      <c r="FW33" s="130">
        <f t="shared" si="682"/>
        <v>2283.5262905923705</v>
      </c>
      <c r="FX33" s="130">
        <f t="shared" si="683"/>
        <v>2925.4686464092465</v>
      </c>
      <c r="FY33" s="130">
        <f t="shared" si="684"/>
        <v>3642.9962547352411</v>
      </c>
      <c r="FZ33" s="130">
        <f t="shared" si="685"/>
        <v>4477.6277753993054</v>
      </c>
      <c r="GA33" s="130">
        <f t="shared" si="686"/>
        <v>5301.6134858508185</v>
      </c>
      <c r="GB33" s="130">
        <f t="shared" si="687"/>
        <v>6117.6148386429177</v>
      </c>
      <c r="GC33" s="130">
        <f t="shared" si="688"/>
        <v>6951.181778285727</v>
      </c>
      <c r="GD33" s="130">
        <f t="shared" si="689"/>
        <v>7773.5706172053569</v>
      </c>
      <c r="GE33" s="130">
        <f t="shared" si="690"/>
        <v>8533.6814663815585</v>
      </c>
      <c r="GF33" s="130">
        <f t="shared" si="691"/>
        <v>9205.9643813042076</v>
      </c>
      <c r="GG33" s="130">
        <f t="shared" si="692"/>
        <v>9973.5272976291963</v>
      </c>
      <c r="GH33" s="130">
        <f t="shared" si="693"/>
        <v>10557.449987787664</v>
      </c>
      <c r="GI33" s="130">
        <f t="shared" si="694"/>
        <v>11398.46899457926</v>
      </c>
      <c r="GJ33" s="130">
        <f t="shared" si="695"/>
        <v>12298.039957539891</v>
      </c>
      <c r="GK33" s="130">
        <f t="shared" si="696"/>
        <v>13135.332930757095</v>
      </c>
      <c r="GL33" s="130">
        <f t="shared" si="697"/>
        <v>13996.04668644191</v>
      </c>
      <c r="GM33" s="130">
        <f t="shared" si="698"/>
        <v>14848.243793956686</v>
      </c>
      <c r="GN33" s="130">
        <f t="shared" si="699"/>
        <v>15706.296097088365</v>
      </c>
      <c r="GO33" s="130">
        <f t="shared" si="700"/>
        <v>16622.90035638908</v>
      </c>
      <c r="GP33" s="130">
        <f t="shared" si="701"/>
        <v>17595.395119305693</v>
      </c>
      <c r="GQ33" s="130">
        <f t="shared" si="702"/>
        <v>18595.03669826431</v>
      </c>
      <c r="GR33" s="130">
        <f t="shared" si="703"/>
        <v>19650.036490328199</v>
      </c>
      <c r="GS33" s="130">
        <f t="shared" si="704"/>
        <v>20695.455053200789</v>
      </c>
      <c r="GT33" s="130">
        <f t="shared" si="705"/>
        <v>21705.74244237196</v>
      </c>
      <c r="GU33" s="130">
        <f t="shared" si="706"/>
        <v>22826.213967243042</v>
      </c>
      <c r="GV33" s="130">
        <f t="shared" si="707"/>
        <v>23980.219794283661</v>
      </c>
      <c r="GW33" s="130">
        <f t="shared" si="708"/>
        <v>25070.883050559598</v>
      </c>
      <c r="GX33" s="130">
        <f t="shared" si="709"/>
        <v>26044.974685008092</v>
      </c>
      <c r="GY33" s="130">
        <f t="shared" si="710"/>
        <v>26044.974685008092</v>
      </c>
      <c r="GZ33" s="130">
        <f>($T33+$U33)/$R33*($I33-(метеостанция!B$12))/($I33-$J33)</f>
        <v>2.0944730392156865</v>
      </c>
      <c r="HA33" s="130">
        <f>($T33+$U33)/$R33*($I33-(метеостанция!C$12))/($I33-$J33)</f>
        <v>1.8865379901960784</v>
      </c>
      <c r="HB33" s="130">
        <f>($T33+$U33)/$R33*($I33-(метеостанция!D$12))/($I33-$J33)</f>
        <v>1.4253002450980392</v>
      </c>
      <c r="HC33" s="130">
        <f>($T33+$U33)/$R33*($I33-(метеостанция!E$12))/($I33-$J33)</f>
        <v>1.5198161764705882</v>
      </c>
      <c r="HD33" s="130">
        <f>($T33+$U33)/$R33*($I33-(метеостанция!F$12))/($I33-$J33)</f>
        <v>1.6987663398692814</v>
      </c>
      <c r="HE33" s="130">
        <f>($T33+$U33)/$R33*($I33-(метеостанция!G$12))/($I33-$J33)</f>
        <v>1.9760130718954252</v>
      </c>
      <c r="HF33" s="130">
        <f>($T33+$U33)/$R33*($I33-(метеостанция!H$12))/($I33-$J33)</f>
        <v>1.9508088235294121</v>
      </c>
      <c r="HG33" s="130">
        <f>($T33+$U33)/$R33*($I33-(метеостанция!I$12))/($I33-$J33)</f>
        <v>1.9319056372549024</v>
      </c>
      <c r="HH33" s="130">
        <f>($T33+$U33)/$R33*($I33-(метеостанция!J$12))/($I33-$J33)</f>
        <v>1.9734926470588237</v>
      </c>
      <c r="HI33" s="130">
        <f>($T33+$U33)/$R33*($I33-(метеостанция!K$12))/($I33-$J33)</f>
        <v>1.94702818627451</v>
      </c>
      <c r="HJ33" s="130">
        <f>($T33+$U33)/$R33*($I33-(метеостанция!L$12))/($I33-$J33)</f>
        <v>1.7995833333333335</v>
      </c>
      <c r="HK33" s="130">
        <f>($T33+$U33)/$R33*($I33-(метеостанция!M$12))/($I33-$J33)</f>
        <v>1.5916482843137252</v>
      </c>
      <c r="HL33" s="130">
        <f>($T33+$U33)/$R33*($I33-(метеостанция!N$12))/($I33-$J33)</f>
        <v>1.8172263071895425</v>
      </c>
      <c r="HM33" s="130">
        <f>($T33+$U33)/$R33*($I33-(метеостанция!O$12))/($I33-$J33)</f>
        <v>1.382453022875817</v>
      </c>
      <c r="HN33" s="130">
        <f>($T33+$U33)/$R33*($I33-(метеостанция!P$12))/($I33-$J33)</f>
        <v>1.9911356209150328</v>
      </c>
      <c r="HO33" s="130">
        <f>($T33+$U33)/$R33*($I33-(метеостанция!Q$12))/($I33-$J33)</f>
        <v>2.1297589869281048</v>
      </c>
      <c r="HP33" s="130">
        <f>($T33+$U33)/$R33*($I33-(метеостанция!R$12))/($I33-$J33)</f>
        <v>1.9823141339869281</v>
      </c>
      <c r="HQ33" s="130">
        <f>($T33+$U33)/$R33*($I33-(метеостанция!S$12))/($I33-$J33)</f>
        <v>2.0377634803921567</v>
      </c>
      <c r="HR33" s="130">
        <f>($T33+$U33)/$R33*($I33-(метеостанция!T$12))/($I33-$J33)</f>
        <v>2.0176000816993467</v>
      </c>
      <c r="HS33" s="130">
        <f>($T33+$U33)/$R33*($I33-(метеостанция!U$12))/($I33-$J33)</f>
        <v>2.0314624183006535</v>
      </c>
      <c r="HT33" s="130">
        <f>($T33+$U33)/$R33*($I33-(метеостанция!V$12))/($I33-$J33)</f>
        <v>2.1700857843137253</v>
      </c>
      <c r="HU33" s="130">
        <f>($T33+$U33)/$R33*($I33-(метеостанция!W$12))/($I33-$J33)</f>
        <v>2.302408088235294</v>
      </c>
      <c r="HV33" s="130">
        <f>($T33+$U33)/$R33*($I33-(метеостанция!X$12))/($I33-$J33)</f>
        <v>2.3666789215686279</v>
      </c>
      <c r="HW33" s="130">
        <f>($T33+$U33)/$R33*($I33-(метеостанция!Y$12))/($I33-$J33)</f>
        <v>2.4977410130718956</v>
      </c>
      <c r="HX33" s="130">
        <f>($T33+$U33)/$R33*($I33-(метеостанция!Z$12))/($I33-$J33)</f>
        <v>2.4750571895424835</v>
      </c>
      <c r="HY33" s="130">
        <f>($T33+$U33)/$R33*($I33-(метеостанция!AA$12))/($I33-$J33)</f>
        <v>2.391883169934641</v>
      </c>
      <c r="HZ33" s="130">
        <f>($T33+$U33)/$R33*($I33-(метеостанция!AB$12))/($I33-$J33)</f>
        <v>2.6527471405228762</v>
      </c>
      <c r="IA33" s="130">
        <f>($T33+$U33)/$R33*($I33-(метеостанция!AC$12))/($I33-$J33)</f>
        <v>2.7321405228758171</v>
      </c>
      <c r="IB33" s="130">
        <f>($T33+$U33)/$R33*($I33-(метеостанция!AD$12))/($I33-$J33)</f>
        <v>2.5821752450980395</v>
      </c>
      <c r="IC33" s="130">
        <f>($T33+$U33)/$R33*($I33-(метеостанция!AE$12))/($I33-$J33)</f>
        <v>2.306188725490196</v>
      </c>
      <c r="ID33" s="130"/>
      <c r="IE33" s="131">
        <f>VLOOKUP($F33,метеостанция!$A$4:$AF$7,2,0)</f>
        <v>6.1</v>
      </c>
      <c r="IF33" s="131">
        <f>VLOOKUP($F33,метеостанция!$A$4:$AF$7,3,0)</f>
        <v>9</v>
      </c>
      <c r="IG33" s="131">
        <f>VLOOKUP($F33,метеостанция!$A$4:$AF$7,4,0)</f>
        <v>7.4</v>
      </c>
      <c r="IH33" s="131">
        <f>VLOOKUP($F33,метеостанция!$A$4:$AF$7,5,0)</f>
        <v>10.9</v>
      </c>
      <c r="II33" s="131">
        <f>VLOOKUP($F33,метеостанция!$A$4:$AF$7,6,0)</f>
        <v>12.1</v>
      </c>
      <c r="IJ33" s="131">
        <f>VLOOKUP($F33,метеостанция!$A$4:$AF$7,7,0)</f>
        <v>9.4</v>
      </c>
      <c r="IK33" s="131">
        <f>VLOOKUP($F33,метеостанция!$A$4:$AF$7,8,0)</f>
        <v>6.1</v>
      </c>
      <c r="IL33" s="131">
        <f>VLOOKUP($F33,метеостанция!$A$4:$AF$7,9,0)</f>
        <v>8.1</v>
      </c>
      <c r="IM33" s="131">
        <f>VLOOKUP($F33,метеостанция!$A$4:$AF$7,10,0)</f>
        <v>3.4</v>
      </c>
      <c r="IN33" s="131">
        <f>VLOOKUP($F33,метеостанция!$A$4:$AF$7,11,0)</f>
        <v>-1.2</v>
      </c>
      <c r="IO33" s="131">
        <f>VLOOKUP($F33,метеостанция!$A$4:$AF$7,12,0)</f>
        <v>0.4</v>
      </c>
      <c r="IP33" s="131">
        <f>VLOOKUP($F33,метеостанция!$A$4:$AF$7,13,0)</f>
        <v>3</v>
      </c>
      <c r="IQ33" s="131">
        <f>VLOOKUP($F33,метеостанция!$A$4:$AF$7,14,0)</f>
        <v>2.5</v>
      </c>
      <c r="IR33" s="131">
        <f>VLOOKUP($F33,метеостанция!$A$4:$AF$7,15,0)</f>
        <v>1.5</v>
      </c>
      <c r="IS33" s="131">
        <f>VLOOKUP($F33,метеостанция!$A$4:$AF$7,16,0)</f>
        <v>-0.4</v>
      </c>
      <c r="IT33" s="131">
        <f>VLOOKUP($F33,метеостанция!$A$4:$AF$7,17,0)</f>
        <v>-2.6</v>
      </c>
      <c r="IU33" s="131">
        <f>VLOOKUP($F33,метеостанция!$A$4:$AF$7,18,0)</f>
        <v>-3.5</v>
      </c>
      <c r="IV33" s="131">
        <f>VLOOKUP($F33,метеостанция!$A$4:$AF$7,19,0)</f>
        <v>-4.4000000000000004</v>
      </c>
      <c r="IW33" s="131">
        <f>VLOOKUP($F33,метеостанция!$A$4:$AF$7,20,0)</f>
        <v>-0.3</v>
      </c>
      <c r="IX33" s="131">
        <f>VLOOKUP($F33,метеостанция!$A$4:$AF$7,21,0)</f>
        <v>4.5</v>
      </c>
      <c r="IY33" s="131">
        <f>VLOOKUP($F33,метеостанция!$A$4:$AF$7,22,0)</f>
        <v>3.5</v>
      </c>
      <c r="IZ33" s="131">
        <f>VLOOKUP($F33,метеостанция!$A$4:$AF$7,23,0)</f>
        <v>5</v>
      </c>
      <c r="JA33" s="131">
        <f>VLOOKUP($F33,метеостанция!$A$4:$AF$7,24,0)</f>
        <v>-1.7</v>
      </c>
      <c r="JB33" s="131">
        <f>VLOOKUP($F33,метеостанция!$A$4:$AF$7,25,0)</f>
        <v>-3.7</v>
      </c>
      <c r="JC33" s="131">
        <f>VLOOKUP($F33,метеостанция!$A$4:$AF$7,26,0)</f>
        <v>0.7</v>
      </c>
      <c r="JD33" s="131">
        <f>VLOOKUP($F33,метеостанция!$A$4:$AF$7,27,0)</f>
        <v>-1.6</v>
      </c>
      <c r="JE33" s="131">
        <f>VLOOKUP($F33,метеостанция!$A$4:$AF$7,28,0)</f>
        <v>0.7</v>
      </c>
      <c r="JF33" s="131">
        <f>VLOOKUP($F33,метеостанция!$A$4:$AF$7,29,0)</f>
        <v>6.6</v>
      </c>
      <c r="JG33" s="131">
        <f>VLOOKUP($F33,метеостанция!$A$4:$AF$7,30,0)</f>
        <v>9</v>
      </c>
      <c r="JH33" s="131">
        <f>VLOOKUP($F33,метеостанция!$A$4:$AF$7,31,0)</f>
        <v>4.8</v>
      </c>
      <c r="JI33" s="131">
        <f>VLOOKUP($F33,метеостанция!$A$4:$AF$7,32,0)</f>
        <v>0</v>
      </c>
      <c r="JJ33" s="202">
        <f>VLOOKUP(D33,'Qп, Гкал'!$D$6:$O$60,2,FALSE)</f>
        <v>1.46842457246585</v>
      </c>
      <c r="JK33" s="202">
        <f>VLOOKUP(D33,'Qп, Гкал'!$D$6:AI$64,3,FALSE)</f>
        <v>1.3062482086557801</v>
      </c>
      <c r="JL33" s="202">
        <f>VLOOKUP(D33,'Qп, Гкал'!$D$6:$AI$64,4,FALSE)</f>
        <v>1.2711378618515301</v>
      </c>
      <c r="JM33" s="202">
        <f>VLOOKUP(D33,'Qп, Гкал'!$D$6:$O$60,5,FALSE)</f>
        <v>1.22814560045858</v>
      </c>
      <c r="JN33" s="202">
        <f>VLOOKUP(D33,'Qп, Гкал'!$D$6:$O$60,6,FALSE)</f>
        <v>1.20712716155536</v>
      </c>
      <c r="JO33" s="202">
        <f>VLOOKUP(D33,'Qп, Гкал'!$D$6:$O$60,7,FALSE)</f>
        <v>0.92648323301805702</v>
      </c>
      <c r="JP33" s="202">
        <f>VLOOKUP(D33,'Qп, Гкал'!$D$6:$O$60,8,FALSE)</f>
        <v>1.17846565396007</v>
      </c>
      <c r="JQ33" s="202">
        <f>VLOOKUP(D33,'Qп, Гкал'!$D$6:$O$60,9,FALSE)</f>
        <v>1.50210184389032</v>
      </c>
      <c r="JR33" s="202">
        <f>VLOOKUP(D33,'Qп, Гкал'!$D$6:$O$60,10,FALSE)</f>
        <v>1.57566638005159</v>
      </c>
      <c r="JS33" s="202">
        <f>VLOOKUP(D33,'Qп, Гкал'!$D$6:$O$60,11,FALSE)</f>
        <v>1.7954046049488901</v>
      </c>
      <c r="JT33" s="202">
        <f>VLOOKUP(D33,'Qп, Гкал'!$D$6:$O$60,12,FALSE)</f>
        <v>1.87135760007643</v>
      </c>
      <c r="JU33" s="202">
        <f>VLOOKUP(D33,'Qп, Гкал'!$D$6:$P$60,13,FALSE)</f>
        <v>1.7669819432502201</v>
      </c>
      <c r="JV33" s="202">
        <f>VLOOKUP(D33,'Qп, Гкал'!$D$6:$Q$63,14,FALSE)</f>
        <v>0.96684818954810403</v>
      </c>
      <c r="JW33" s="203">
        <f>VLOOKUP(D33,'Qп, Гкал'!$D$6:$AI$65,15,FALSE)</f>
        <v>1.4428680615267</v>
      </c>
      <c r="JX33" s="203">
        <f>VLOOKUP(D33,'Qп, Гкал'!$D$6:$AI$65,16,FALSE)</f>
        <v>2.4128212477309599</v>
      </c>
      <c r="JY33" s="204">
        <f>VLOOKUP(D33,'Qп, Гкал'!$D$6:$AI$65,17,FALSE)</f>
        <v>2.6387694659405798</v>
      </c>
      <c r="JZ33" s="203">
        <f>VLOOKUP(D33,'Qп, Гкал'!$D$6:$AI$65,18,FALSE)</f>
        <v>2.66647558994937</v>
      </c>
      <c r="KA33" s="203">
        <f>VLOOKUP(D33,'Qп, Гкал'!$D$6:$AI$65,19,FALSE)</f>
        <v>2.79378045285182</v>
      </c>
      <c r="KB33" s="203">
        <f>VLOOKUP(D33,'Qп, Гкал'!$D$6:$AI$65,20,FALSE)</f>
        <v>2.5210184389032202</v>
      </c>
      <c r="KC33" s="203">
        <f>VLOOKUP(D33,'Qп, Гкал'!$D$6:$AI$65,21,FALSE)</f>
        <v>1.4194611636572101</v>
      </c>
      <c r="KD33" s="203">
        <f>VLOOKUP(D33,'Qп, Гкал'!$D$6:$AI$65,22,FALSE)</f>
        <v>1.81331804719595</v>
      </c>
      <c r="KE33" s="203">
        <f>VLOOKUP(D33,'Qп, Гкал'!$D$6:$AI$65,23,FALSE)</f>
        <v>2.2009649374223801</v>
      </c>
      <c r="KF33" s="203">
        <f>VLOOKUP(D33,'Qп, Гкал'!$D$6:$AI$65,24,FALSE)</f>
        <v>2.52937804528518</v>
      </c>
      <c r="KG33" s="203">
        <f>VLOOKUP(D33,'Qп, Гкал'!$D$6:$AI$65,25,FALSE)</f>
        <v>2.7651189452565199</v>
      </c>
      <c r="KH33" s="203">
        <f>VLOOKUP(D33,'Qп, Гкал'!$D$6:$AI$65,26,FALSE)</f>
        <v>2.60031527658355</v>
      </c>
      <c r="KI33" s="203">
        <f>VLOOKUP(D33,'Qп, Гкал'!$D$6:$AI$65,27,FALSE)</f>
        <v>2.66528136046623</v>
      </c>
      <c r="KJ33" s="203">
        <f>VLOOKUP(D33,'Qп, Гкал'!$D$6:$AI$65,28,FALSE)</f>
        <v>1.56563485239324</v>
      </c>
      <c r="KK33" s="203">
        <f>VLOOKUP(D33,'Qп, Гкал'!$D$6:$AI$65,29,FALSE)</f>
        <v>1.7798796216681001</v>
      </c>
      <c r="KL33" s="203">
        <f>VLOOKUP(D33,'Qп, Гкал'!$D$6:$AI$65,30,FALSE)</f>
        <v>2.0230247444348901</v>
      </c>
      <c r="KM33" s="203">
        <f>VLOOKUP(D33,'Qп, Гкал'!$D$6:$AI$65,31,FALSE)</f>
        <v>2.1971434030763399</v>
      </c>
      <c r="KN33" s="203">
        <f>VLOOKUP(D33,'Qп, Гкал'!$D$6:$AI$65,32,FALSE)</f>
        <v>0</v>
      </c>
      <c r="KO33" s="110">
        <f>IF(JJ33="","Нет показаний",IF(JJ33&lt;=0,"Ошибка ПУ",(GZ33-JJ33*(($I33-метеостанция!B$12)/($I33-IE33)))))</f>
        <v>0.1135301500612691</v>
      </c>
      <c r="KP33" s="110">
        <f>IF(JK33="","Нет показаний",IF(JK33&lt;=0,"Ошибка ПУ",(HA33-JK33*(($I33-метеостанция!C$12)/($I33-IF33)))))</f>
        <v>-6.8915578161624191E-2</v>
      </c>
      <c r="KQ33" s="110">
        <f>IF(JL33="","Нет показаний",IF(JL33&lt;=0,"Ошибка ПУ",(HB33-JL33*(($I33-метеостанция!D$12)/($I33-IG33)))))</f>
        <v>0.15078169744371261</v>
      </c>
      <c r="KR33" s="110">
        <f>IF(JM33="","Нет показаний",IF(JM33&lt;=0,"Ошибка ПУ",(HC33-JM33*(($I33-метеостанция!E$12)/($I33-IH33)))))</f>
        <v>-0.22681542040800529</v>
      </c>
      <c r="KS33" s="110">
        <f>IF(JN33="","Нет показаний",IF(JN33&lt;=0,"Ошибка ПУ",(HD33-JN33*(($I33-метеостанция!F$12)/($I33-II33)))))</f>
        <v>-0.46507330611027364</v>
      </c>
      <c r="KT33" s="110">
        <f>IF(JO33="","Нет показаний",IF(JO33&lt;=0,"Ошибка ПУ",(HE33-JO33*(($I33-метеостанция!G$12)/($I33-IJ33)))))</f>
        <v>0.47526337213063852</v>
      </c>
      <c r="KU33" s="110">
        <f>IF(JP33="","Нет показаний",IF(JP33&lt;=0,"Ошибка ПУ",(HF33-JP33*(($I33-метеостанция!H$12)/($I33-IK33)))))</f>
        <v>0.47007438170296045</v>
      </c>
      <c r="KV33" s="110">
        <f>IF(JQ33="","Нет показаний",IF(JQ33&lt;=0,"Ошибка ПУ",(HG33-JQ33*(($I33-метеостанция!I$12)/($I33-IL33)))))</f>
        <v>-0.21615604808451994</v>
      </c>
      <c r="KW33" s="110">
        <f>IF(JR33="","Нет показаний",IF(JR33&lt;=0,"Ошибка ПУ",(HH33-JR33*(($I33-метеостанция!J$12)/($I33-IM33)))))</f>
        <v>0.26942251504170378</v>
      </c>
      <c r="KX33" s="110">
        <f>IF(JS33="","Нет показаний",IF(JS33&lt;=0,"Ошибка ПУ",(HI33-JS33*(($I33-метеостанция!K$12)/($I33-IN33)))))</f>
        <v>0.41955014957515147</v>
      </c>
      <c r="KY33" s="110">
        <f>IF(JT33="","Нет показаний",IF(JT33&lt;=0,"Ошибка ПУ",(HJ33-JT33*(($I33-метеостанция!L$12)/($I33-IO33)))))</f>
        <v>0.21646801762886536</v>
      </c>
      <c r="KZ33" s="110">
        <f>IF(JU33="","Нет показаний",IF(JU33&lt;=0,"Ошибка ПУ",(HK33-JU33*(($I33-метеостанция!M$12)/($I33-IP33)))))</f>
        <v>8.3744098958976831E-2</v>
      </c>
      <c r="LA33" s="110">
        <f>IF(JV33="","Нет показаний",IF(JV33&lt;=0,"Ошибка ПУ",(HL33-JV33*(($I33-метеостанция!N$12)/($I33-IQ33)))))</f>
        <v>0.89999269578930174</v>
      </c>
      <c r="LB33" s="110">
        <f>IF(JW33="","Нет показаний",IF(JW33&lt;=0,"Ошибка ПУ",(HM33-JW33*(($I33-метеостанция!O$12)/($I33-IR33)))))</f>
        <v>0.39318660819157336</v>
      </c>
      <c r="LC33" s="110">
        <f>IF(JX33="","Нет показаний",IF(JX33&lt;=0,"Ошибка ПУ",(HN33-JX33*(($I33-метеостанция!P$12)/($I33-IS33)))))</f>
        <v>-0.18481048149074186</v>
      </c>
      <c r="LD33" s="110">
        <f>IF(JY33="","Нет показаний",IF(JY33&lt;=0,"Ошибка ПУ",(HO33-JY33*(($I33-метеостанция!Q$12)/($I33-IT33)))))</f>
        <v>-0.18327026485590947</v>
      </c>
      <c r="LE33" s="110">
        <f>IF(JZ33="","Нет показаний",IF(JZ33&lt;=0,"Ошибка ПУ",(HP33-JZ33*(($I33-метеостанция!R$12)/($I33-IU33)))))</f>
        <v>-0.11486891750825179</v>
      </c>
      <c r="LF33" s="110">
        <f>IF(KA33="","Нет показаний",IF(KA33&lt;=0,"Ошибка ПУ",(HQ33-KA33*(($I33-метеостанция!S$12)/($I33-IV33)))))</f>
        <v>-0.14251788652936481</v>
      </c>
      <c r="LG33" s="110">
        <f>IF(KB33="","Нет показаний",IF(KB33&lt;=0,"Ошибка ПУ",(HR33-KB33*(($I33-метеостанция!T$12)/($I33-IW33)))))</f>
        <v>-0.29670640951857497</v>
      </c>
      <c r="LH33" s="110">
        <f>IF(KC33="","Нет показаний",IF(KC33&lt;=0,"Ошибка ПУ",(HS33-KC33*(($I33-метеостанция!U$12)/($I33-IX33)))))</f>
        <v>0.34898345078931325</v>
      </c>
      <c r="LI33" s="110">
        <f>IF(KD33="","Нет показаний",IF(KD33&lt;=0,"Ошибка ПУ",(HT33-KD33*(($I33-метеостанция!V$12)/($I33-IY33)))))</f>
        <v>1.6596195419018578E-3</v>
      </c>
      <c r="LJ33" s="110">
        <f>IF(KE33="","Нет показаний",IF(KE33&lt;=0,"Ошибка ПУ",(HU33-KE33*(($I33-метеостанция!W$12)/($I33-IZ33)))))</f>
        <v>-0.74392747287886385</v>
      </c>
      <c r="LK33" s="110">
        <f>IF(KF33="","Нет показаний",IF(KF33&lt;=0,"Ошибка ПУ",(HV33-KF33*(($I33-метеостанция!X$12)/($I33-JA33)))))</f>
        <v>-0.19268097554644115</v>
      </c>
      <c r="LL33" s="110">
        <f>IF(KG33="","Нет показаний",IF(KG33&lt;=0,"Ошибка ПУ",(HW33-KG33*(($I33-метеостанция!Y$12)/($I33-JB33)))))</f>
        <v>-0.22074398171898846</v>
      </c>
      <c r="LM33" s="110">
        <f>IF(KH33="","Нет показаний",IF(KH33&lt;=0,"Ошибка ПУ",(HX33-KH33*(($I33-метеостанция!Z$12)/($I33-JC33)))))</f>
        <v>-0.59406492777127351</v>
      </c>
      <c r="LN33" s="110">
        <f>IF(KI33="","Нет показаний",IF(KI33&lt;=0,"Ошибка ПУ",(HY33-KI33*(($I33-метеостанция!AA$12)/($I33-JD33)))))</f>
        <v>-0.34551078145329406</v>
      </c>
      <c r="LO33" s="110">
        <f>IF(KJ33="","Нет показаний",IF(KJ33&lt;=0,"Ошибка ПУ",(HZ33-KJ33*(($I33-метеостанция!AB$12)/($I33-JE33)))))</f>
        <v>0.6721814167922453</v>
      </c>
      <c r="LP33" s="110">
        <f>IF(KK33="","Нет показаний",IF(KK33&lt;=0,"Ошибка ПУ",(IA33-KK33*(($I33-метеостанция!AC$12)/($I33-JF33)))))</f>
        <v>-0.50509019841314373</v>
      </c>
      <c r="LQ33" s="110">
        <f>IF(KL33="","Нет показаний",IF(KL33&lt;=0,"Ошибка ПУ",(IB33-KL33*(($I33-метеостанция!AD$12)/($I33-JG33)))))</f>
        <v>-1.5630024562490505</v>
      </c>
      <c r="LR33" s="110">
        <f>IF(KM33="","Нет показаний",IF(KM33&lt;=0,"Ошибка ПУ",(IC33-KM33*(($I33-метеостанция!AE$12)/($I33-JH33)))))</f>
        <v>-0.70337147483143747</v>
      </c>
      <c r="LS33" s="110" t="str">
        <f>IF(KN33="","Нет показаний",IF(KN33&lt;=0,"Ошибка ПУ",(ID33-KN33*(($I33-метеостанция!AF$12)/($I33-JI33)))))</f>
        <v>Ошибка ПУ</v>
      </c>
      <c r="LT33" s="54">
        <f t="shared" si="711"/>
        <v>0.1135301500612691</v>
      </c>
      <c r="LU33" s="54">
        <f t="shared" si="712"/>
        <v>4.4614571899644906E-2</v>
      </c>
      <c r="LV33" s="54">
        <f t="shared" si="713"/>
        <v>0.19539626934335752</v>
      </c>
      <c r="LW33" s="54">
        <f t="shared" si="714"/>
        <v>-3.1419151064647766E-2</v>
      </c>
      <c r="LX33" s="54">
        <f t="shared" si="715"/>
        <v>-0.49649245717492141</v>
      </c>
      <c r="LY33" s="54">
        <f t="shared" si="716"/>
        <v>-2.1229085044282892E-2</v>
      </c>
      <c r="LZ33" s="54">
        <f t="shared" si="717"/>
        <v>0.44884529665867756</v>
      </c>
      <c r="MA33" s="54">
        <f t="shared" si="718"/>
        <v>0.23268924857415763</v>
      </c>
      <c r="MB33" s="54">
        <f t="shared" si="719"/>
        <v>0.50211176361586141</v>
      </c>
      <c r="MC33" s="54">
        <f t="shared" si="720"/>
        <v>0.92166191319101287</v>
      </c>
      <c r="MD33" s="54">
        <f t="shared" si="721"/>
        <v>1.1381299308198782</v>
      </c>
      <c r="ME33" s="54">
        <f t="shared" si="722"/>
        <v>1.2218740297788551</v>
      </c>
      <c r="MF33" s="54">
        <f t="shared" si="723"/>
        <v>2.1218667255681569</v>
      </c>
      <c r="MG33" s="54">
        <f t="shared" si="724"/>
        <v>2.5150533337597301</v>
      </c>
      <c r="MH33" s="54">
        <f t="shared" si="725"/>
        <v>2.330242852268988</v>
      </c>
      <c r="MI33" s="54">
        <f t="shared" si="726"/>
        <v>2.1469725874130785</v>
      </c>
      <c r="MJ33" s="54">
        <f t="shared" si="727"/>
        <v>2.0321036699048269</v>
      </c>
      <c r="MK33" s="54">
        <f t="shared" si="728"/>
        <v>1.8895857833754621</v>
      </c>
      <c r="ML33" s="54">
        <f t="shared" si="729"/>
        <v>1.5928793738568872</v>
      </c>
      <c r="MM33" s="54">
        <f t="shared" si="730"/>
        <v>1.9418628246462004</v>
      </c>
      <c r="MN33" s="54">
        <f t="shared" si="731"/>
        <v>1.9435224441881023</v>
      </c>
      <c r="MO33" s="54">
        <f t="shared" si="732"/>
        <v>1.1995949713092384</v>
      </c>
      <c r="MP33" s="54">
        <f t="shared" si="733"/>
        <v>1.0069139957627973</v>
      </c>
      <c r="MQ33" s="54">
        <f t="shared" si="734"/>
        <v>0.78617001404380882</v>
      </c>
      <c r="MR33" s="54">
        <f t="shared" si="735"/>
        <v>0.19210508627253531</v>
      </c>
      <c r="MS33" s="54">
        <f t="shared" si="736"/>
        <v>-0.15340569518075875</v>
      </c>
      <c r="MT33" s="54">
        <f t="shared" si="737"/>
        <v>0.51877572161148655</v>
      </c>
      <c r="MU33" s="54">
        <f t="shared" si="738"/>
        <v>1.3685523198342819E-2</v>
      </c>
      <c r="MV33" s="54">
        <f t="shared" si="739"/>
        <v>-1.5493169330507077</v>
      </c>
      <c r="MW33" s="54">
        <f t="shared" si="740"/>
        <v>-2.252688407882145</v>
      </c>
      <c r="MX33" s="54">
        <f t="shared" si="741"/>
        <v>-2.252688407882145</v>
      </c>
      <c r="MY33" s="53">
        <f t="shared" si="742"/>
        <v>222.31473984997714</v>
      </c>
      <c r="MZ33" s="53">
        <f t="shared" si="743"/>
        <v>-134.9504851560925</v>
      </c>
      <c r="NA33" s="53">
        <f t="shared" si="744"/>
        <v>295.26071993427803</v>
      </c>
      <c r="NB33" s="53">
        <f t="shared" si="745"/>
        <v>-444.14995624295597</v>
      </c>
      <c r="NC33" s="53">
        <f t="shared" si="746"/>
        <v>-910.70654802513786</v>
      </c>
      <c r="ND33" s="53">
        <f t="shared" si="747"/>
        <v>930.66073530621634</v>
      </c>
      <c r="NE33" s="53">
        <f t="shared" si="748"/>
        <v>920.49965425073719</v>
      </c>
      <c r="NF33" s="53">
        <f t="shared" si="749"/>
        <v>-423.27677335910693</v>
      </c>
      <c r="NG33" s="53">
        <f t="shared" si="750"/>
        <v>527.5831689546643</v>
      </c>
      <c r="NH33" s="53">
        <f t="shared" si="751"/>
        <v>821.56310289806163</v>
      </c>
      <c r="NI33" s="53">
        <f t="shared" si="752"/>
        <v>423.88767212084417</v>
      </c>
      <c r="NJ33" s="53">
        <f t="shared" si="753"/>
        <v>163.98769458146845</v>
      </c>
      <c r="NK33" s="53">
        <f t="shared" si="754"/>
        <v>1762.3656968946107</v>
      </c>
      <c r="NL33" s="53">
        <f t="shared" si="755"/>
        <v>769.93801616073893</v>
      </c>
      <c r="NM33" s="53">
        <f t="shared" si="756"/>
        <v>-361.89588485517072</v>
      </c>
      <c r="NN33" s="53">
        <f t="shared" si="757"/>
        <v>-358.87983264084193</v>
      </c>
      <c r="NO33" s="53">
        <f t="shared" si="758"/>
        <v>-224.93631426465865</v>
      </c>
      <c r="NP33" s="53">
        <f t="shared" si="759"/>
        <v>-279.07852540180221</v>
      </c>
      <c r="NQ33" s="53">
        <f t="shared" si="760"/>
        <v>-581.01049111927352</v>
      </c>
      <c r="NR33" s="53">
        <f t="shared" si="761"/>
        <v>683.37939333563327</v>
      </c>
      <c r="NS33" s="53">
        <f t="shared" si="762"/>
        <v>3.2498669869522181</v>
      </c>
      <c r="NT33" s="53">
        <f t="shared" si="763"/>
        <v>-1456.7587773913913</v>
      </c>
      <c r="NU33" s="53">
        <f t="shared" si="764"/>
        <v>-377.30788631504106</v>
      </c>
      <c r="NV33" s="53">
        <f t="shared" si="765"/>
        <v>-432.26086500212318</v>
      </c>
      <c r="NW33" s="53">
        <f t="shared" si="766"/>
        <v>-1163.2979415617078</v>
      </c>
      <c r="NX33" s="53">
        <f t="shared" si="767"/>
        <v>-676.57921224184042</v>
      </c>
      <c r="NY33" s="53">
        <f t="shared" si="768"/>
        <v>1316.2656503625749</v>
      </c>
      <c r="NZ33" s="53">
        <f t="shared" si="769"/>
        <v>-989.06762653261808</v>
      </c>
      <c r="OA33" s="53">
        <f t="shared" si="770"/>
        <v>-3060.6714098268908</v>
      </c>
      <c r="OB33" s="53">
        <f t="shared" si="771"/>
        <v>-1377.342022014921</v>
      </c>
      <c r="OC33" s="53" t="e">
        <f t="shared" si="772"/>
        <v>#VALUE!</v>
      </c>
      <c r="OD33" s="53">
        <f t="shared" si="773"/>
        <v>222.31473984997714</v>
      </c>
      <c r="OE33" s="53">
        <f t="shared" si="774"/>
        <v>87.364254693884646</v>
      </c>
      <c r="OF33" s="53">
        <f t="shared" si="775"/>
        <v>382.6249746281627</v>
      </c>
      <c r="OG33" s="53">
        <f t="shared" si="776"/>
        <v>-61.524981614793262</v>
      </c>
      <c r="OH33" s="53">
        <f t="shared" si="777"/>
        <v>-972.23152963993107</v>
      </c>
      <c r="OI33" s="53">
        <f t="shared" si="778"/>
        <v>-41.57079433371473</v>
      </c>
      <c r="OJ33" s="53">
        <f t="shared" si="779"/>
        <v>878.92885991702246</v>
      </c>
      <c r="OK33" s="53">
        <f t="shared" si="780"/>
        <v>455.65208655791554</v>
      </c>
      <c r="OL33" s="53">
        <f t="shared" si="781"/>
        <v>983.2352555125799</v>
      </c>
      <c r="OM33" s="53">
        <f t="shared" si="782"/>
        <v>1804.7983584106414</v>
      </c>
      <c r="ON33" s="53">
        <f t="shared" si="783"/>
        <v>2228.6860305314858</v>
      </c>
      <c r="OO33" s="53">
        <f t="shared" si="784"/>
        <v>2392.6737251129543</v>
      </c>
      <c r="OP33" s="53">
        <f t="shared" si="785"/>
        <v>4155.039422007565</v>
      </c>
      <c r="OQ33" s="53">
        <f t="shared" si="786"/>
        <v>4924.9774381683037</v>
      </c>
      <c r="OR33" s="53">
        <f t="shared" si="787"/>
        <v>4563.0815533131326</v>
      </c>
      <c r="OS33" s="53">
        <f t="shared" si="788"/>
        <v>4204.2017206722903</v>
      </c>
      <c r="OT33" s="53">
        <f t="shared" si="789"/>
        <v>3979.2654064076319</v>
      </c>
      <c r="OU33" s="53">
        <f t="shared" si="790"/>
        <v>3700.1868810058295</v>
      </c>
      <c r="OV33" s="53">
        <f t="shared" si="791"/>
        <v>3119.1763898865561</v>
      </c>
      <c r="OW33" s="53">
        <f t="shared" si="792"/>
        <v>3802.5557832221893</v>
      </c>
      <c r="OX33" s="53">
        <f t="shared" si="793"/>
        <v>3805.8056502091417</v>
      </c>
      <c r="OY33" s="53">
        <f t="shared" si="794"/>
        <v>2349.0468728177502</v>
      </c>
      <c r="OZ33" s="53">
        <f t="shared" si="795"/>
        <v>1971.7389865027092</v>
      </c>
      <c r="PA33" s="53">
        <f t="shared" si="796"/>
        <v>1539.478121500586</v>
      </c>
      <c r="PB33" s="53">
        <f t="shared" si="797"/>
        <v>376.18017993887815</v>
      </c>
      <c r="PC33" s="53">
        <f t="shared" si="798"/>
        <v>-300.39903230296227</v>
      </c>
      <c r="PD33" s="53">
        <f t="shared" si="799"/>
        <v>1015.8666180596126</v>
      </c>
      <c r="PE33" s="53">
        <f t="shared" si="800"/>
        <v>26.798991526994541</v>
      </c>
      <c r="PF33" s="53">
        <f t="shared" si="801"/>
        <v>-3033.8724182998963</v>
      </c>
      <c r="PG33" s="53">
        <f t="shared" si="802"/>
        <v>-4411.2144403148177</v>
      </c>
      <c r="PH33" s="53" t="e">
        <f t="shared" si="803"/>
        <v>#VALUE!</v>
      </c>
      <c r="PI33" s="111">
        <f t="shared" si="1133"/>
        <v>211.19900285747829</v>
      </c>
      <c r="PJ33" s="111">
        <f t="shared" si="1134"/>
        <v>-128.20296089828787</v>
      </c>
      <c r="PK33" s="111">
        <f t="shared" si="1135"/>
        <v>280.49768393756409</v>
      </c>
      <c r="PL33" s="111">
        <f t="shared" si="1136"/>
        <v>-421.94245843080813</v>
      </c>
      <c r="PM33" s="111">
        <f t="shared" si="1137"/>
        <v>-865.17122062388091</v>
      </c>
      <c r="PN33" s="111">
        <f t="shared" si="1138"/>
        <v>884.1276985409055</v>
      </c>
      <c r="PO33" s="111">
        <f t="shared" si="1139"/>
        <v>874.47467153820025</v>
      </c>
      <c r="PP33" s="111">
        <f t="shared" si="1140"/>
        <v>-402.11293469115157</v>
      </c>
      <c r="PQ33" s="111">
        <f t="shared" si="1141"/>
        <v>501.20401050693107</v>
      </c>
      <c r="PR33" s="111">
        <f t="shared" si="1142"/>
        <v>780.48494775315851</v>
      </c>
      <c r="PS33" s="111">
        <f t="shared" si="1143"/>
        <v>402.69328851480196</v>
      </c>
      <c r="PT33" s="111">
        <f t="shared" si="1144"/>
        <v>155.788309852395</v>
      </c>
      <c r="PU33" s="111">
        <f t="shared" si="1145"/>
        <v>1674.24741204988</v>
      </c>
      <c r="PV33" s="111">
        <f t="shared" si="1146"/>
        <v>731.4411153527019</v>
      </c>
      <c r="PW33" s="111">
        <f t="shared" si="1147"/>
        <v>-343.80109061241217</v>
      </c>
      <c r="PX33" s="111">
        <f t="shared" si="1148"/>
        <v>-340.9358410087998</v>
      </c>
      <c r="PY33" s="111">
        <f t="shared" si="1149"/>
        <v>-213.68949855142571</v>
      </c>
      <c r="PZ33" s="111">
        <f t="shared" si="1150"/>
        <v>-265.1245991317121</v>
      </c>
      <c r="QA33" s="111">
        <f t="shared" si="1151"/>
        <v>-551.95996656330988</v>
      </c>
      <c r="QB33" s="111">
        <f t="shared" si="1152"/>
        <v>649.2104236688516</v>
      </c>
      <c r="QC33" s="111">
        <f t="shared" si="1153"/>
        <v>3.0873736376046073</v>
      </c>
      <c r="QD33" s="111">
        <f t="shared" si="1154"/>
        <v>-1383.9208385218217</v>
      </c>
      <c r="QE33" s="111">
        <f t="shared" si="1155"/>
        <v>-358.44249199928902</v>
      </c>
      <c r="QF33" s="111">
        <f t="shared" si="1156"/>
        <v>-410.64782175201702</v>
      </c>
      <c r="QG33" s="111">
        <f t="shared" si="1157"/>
        <v>-1105.1330444836224</v>
      </c>
      <c r="QH33" s="111">
        <f t="shared" si="1158"/>
        <v>-642.75025162974839</v>
      </c>
      <c r="QI33" s="111">
        <f t="shared" si="1159"/>
        <v>1250.4523678444461</v>
      </c>
      <c r="QJ33" s="111">
        <f t="shared" si="1160"/>
        <v>-939.61424520598712</v>
      </c>
      <c r="QK33" s="111">
        <f t="shared" si="1161"/>
        <v>-2907.6378393355462</v>
      </c>
      <c r="QL33" s="111">
        <f t="shared" si="1162"/>
        <v>-1308.4749209141748</v>
      </c>
      <c r="QM33" s="111" t="e">
        <f t="shared" si="1163"/>
        <v>#VALUE!</v>
      </c>
      <c r="QN33" s="54">
        <f t="shared" si="808"/>
        <v>211.19900285747829</v>
      </c>
      <c r="QO33" s="53">
        <f t="shared" si="809"/>
        <v>82.996041959190421</v>
      </c>
      <c r="QP33" s="53">
        <f t="shared" si="810"/>
        <v>363.49372589675454</v>
      </c>
      <c r="QQ33" s="53">
        <f t="shared" si="811"/>
        <v>0</v>
      </c>
      <c r="QR33" s="53">
        <f t="shared" si="812"/>
        <v>0</v>
      </c>
      <c r="QS33" s="53">
        <f t="shared" si="813"/>
        <v>884.1276985409055</v>
      </c>
      <c r="QT33" s="53">
        <f t="shared" si="814"/>
        <v>1758.6023700791056</v>
      </c>
      <c r="QU33" s="53">
        <f t="shared" si="815"/>
        <v>1356.489435387954</v>
      </c>
      <c r="QV33" s="53">
        <f t="shared" si="816"/>
        <v>1857.6934458948851</v>
      </c>
      <c r="QW33" s="53">
        <f t="shared" si="817"/>
        <v>2638.1783936480438</v>
      </c>
      <c r="QX33" s="53">
        <f t="shared" si="818"/>
        <v>3040.8716821628459</v>
      </c>
      <c r="QY33" s="53">
        <f t="shared" si="819"/>
        <v>3196.6599920152407</v>
      </c>
      <c r="QZ33" s="53">
        <f t="shared" si="820"/>
        <v>4870.9074040651212</v>
      </c>
      <c r="RA33" s="53">
        <f t="shared" si="821"/>
        <v>5602.3485194178229</v>
      </c>
      <c r="RB33" s="53">
        <f t="shared" si="822"/>
        <v>5258.5474288054111</v>
      </c>
      <c r="RC33" s="53">
        <f t="shared" si="823"/>
        <v>4917.6115877966113</v>
      </c>
      <c r="RD33" s="53">
        <f t="shared" si="824"/>
        <v>4703.9220892451858</v>
      </c>
      <c r="RE33" s="53">
        <f t="shared" si="825"/>
        <v>4438.7974901134739</v>
      </c>
      <c r="RF33" s="53">
        <f t="shared" si="826"/>
        <v>3886.837523550164</v>
      </c>
      <c r="RG33" s="53">
        <f t="shared" si="827"/>
        <v>4536.0479472190154</v>
      </c>
      <c r="RH33" s="53">
        <f t="shared" si="828"/>
        <v>4539.1353208566197</v>
      </c>
      <c r="RI33" s="53">
        <f t="shared" si="829"/>
        <v>3155.214482334798</v>
      </c>
      <c r="RJ33" s="53">
        <f t="shared" si="830"/>
        <v>2796.7719903355091</v>
      </c>
      <c r="RK33" s="53">
        <f t="shared" si="831"/>
        <v>2386.1241685834921</v>
      </c>
      <c r="RL33" s="53">
        <f t="shared" si="832"/>
        <v>1280.9911240998697</v>
      </c>
      <c r="RM33" s="53">
        <f t="shared" si="833"/>
        <v>638.2408724701213</v>
      </c>
      <c r="RN33" s="53">
        <f t="shared" si="834"/>
        <v>1888.6932403145674</v>
      </c>
      <c r="RO33" s="53">
        <f t="shared" si="835"/>
        <v>949.07899510858033</v>
      </c>
      <c r="RP33" s="53">
        <f t="shared" si="836"/>
        <v>0</v>
      </c>
      <c r="RQ33" s="53">
        <f t="shared" si="837"/>
        <v>0</v>
      </c>
      <c r="RR33" s="53" t="e">
        <f t="shared" si="838"/>
        <v>#VALUE!</v>
      </c>
      <c r="RS33" s="111">
        <f t="shared" si="839"/>
        <v>-673.46782580557999</v>
      </c>
      <c r="RT33" s="111">
        <f t="shared" si="840"/>
        <v>-1598.5096811133733</v>
      </c>
      <c r="RU33" s="111">
        <f t="shared" si="841"/>
        <v>-1920.032564695616</v>
      </c>
      <c r="RV33" s="111">
        <f t="shared" si="842"/>
        <v>-2925.4686464092465</v>
      </c>
      <c r="RW33" s="111">
        <f t="shared" si="843"/>
        <v>-3642.9962547352411</v>
      </c>
      <c r="RX33" s="111">
        <f t="shared" si="844"/>
        <v>-3593.5000768584</v>
      </c>
      <c r="RY33" s="111">
        <f t="shared" si="845"/>
        <v>-3543.0111157717129</v>
      </c>
      <c r="RZ33" s="111">
        <f t="shared" si="846"/>
        <v>-4761.1254032549641</v>
      </c>
      <c r="SA33" s="111">
        <f t="shared" si="847"/>
        <v>-5093.4883323908416</v>
      </c>
      <c r="SB33" s="111">
        <f t="shared" si="848"/>
        <v>-5135.3922235573136</v>
      </c>
      <c r="SC33" s="111">
        <f t="shared" si="849"/>
        <v>-5492.8097842187126</v>
      </c>
      <c r="SD33" s="111">
        <f t="shared" si="850"/>
        <v>-6009.3043892889673</v>
      </c>
      <c r="SE33" s="111">
        <f t="shared" si="851"/>
        <v>-5102.619893564075</v>
      </c>
      <c r="SF33" s="111">
        <f t="shared" si="852"/>
        <v>-4955.1014683698413</v>
      </c>
      <c r="SG33" s="111">
        <f t="shared" si="853"/>
        <v>-6139.9215657738487</v>
      </c>
      <c r="SH33" s="111">
        <f t="shared" si="854"/>
        <v>-7380.4283697432802</v>
      </c>
      <c r="SI33" s="111">
        <f t="shared" si="855"/>
        <v>-8431.4108415119081</v>
      </c>
      <c r="SJ33" s="111">
        <f t="shared" si="856"/>
        <v>-9557.2491963284374</v>
      </c>
      <c r="SK33" s="111">
        <f t="shared" si="857"/>
        <v>-10961.406270406522</v>
      </c>
      <c r="SL33" s="111">
        <f t="shared" si="858"/>
        <v>-11170.248149869349</v>
      </c>
      <c r="SM33" s="111">
        <f t="shared" si="859"/>
        <v>-12083.76503553246</v>
      </c>
      <c r="SN33" s="111">
        <f t="shared" si="860"/>
        <v>-14440.180636970894</v>
      </c>
      <c r="SO33" s="111">
        <f t="shared" si="861"/>
        <v>-15798.2647079288</v>
      </c>
      <c r="SP33" s="111">
        <f t="shared" si="862"/>
        <v>-17263.912321744705</v>
      </c>
      <c r="SQ33" s="111">
        <f t="shared" si="863"/>
        <v>-19414.463929100919</v>
      </c>
      <c r="SR33" s="111">
        <f t="shared" si="864"/>
        <v>-21067.50156990184</v>
      </c>
      <c r="SS33" s="111">
        <f t="shared" si="865"/>
        <v>-20937.520726928473</v>
      </c>
      <c r="ST33" s="111">
        <f t="shared" si="866"/>
        <v>-23031.140799175082</v>
      </c>
      <c r="SU33" s="111">
        <f t="shared" si="867"/>
        <v>-25070.883050559598</v>
      </c>
      <c r="SV33" s="111">
        <f t="shared" si="868"/>
        <v>-26044.974685008092</v>
      </c>
      <c r="SW33" s="111" t="e">
        <f t="shared" si="869"/>
        <v>#VALUE!</v>
      </c>
      <c r="SX33" s="111">
        <f t="shared" si="870"/>
        <v>708.91350084797898</v>
      </c>
      <c r="SY33" s="111">
        <f t="shared" si="871"/>
        <v>1682.6417695930247</v>
      </c>
      <c r="SZ33" s="111">
        <f t="shared" si="872"/>
        <v>2021.0869102059116</v>
      </c>
      <c r="TA33" s="111">
        <f t="shared" si="873"/>
        <v>3140.9656620455798</v>
      </c>
      <c r="TB33" s="111">
        <f t="shared" si="874"/>
        <v>4806.9644293612382</v>
      </c>
      <c r="TC33" s="111">
        <f t="shared" si="875"/>
        <v>4754.8631894908785</v>
      </c>
      <c r="TD33" s="111">
        <f t="shared" si="876"/>
        <v>4701.7169146627875</v>
      </c>
      <c r="TE33" s="111">
        <f t="shared" si="877"/>
        <v>5983.9424804346299</v>
      </c>
      <c r="TF33" s="111">
        <f t="shared" si="878"/>
        <v>6333.7981953145018</v>
      </c>
      <c r="TG33" s="111">
        <f t="shared" si="879"/>
        <v>6377.9075544371035</v>
      </c>
      <c r="TH33" s="111">
        <f t="shared" si="880"/>
        <v>6754.1365656596299</v>
      </c>
      <c r="TI33" s="111">
        <f t="shared" si="881"/>
        <v>7297.8150973125294</v>
      </c>
      <c r="TJ33" s="111">
        <f t="shared" si="882"/>
        <v>6343.4103649705385</v>
      </c>
      <c r="TK33" s="111">
        <f t="shared" si="883"/>
        <v>6188.127812134504</v>
      </c>
      <c r="TL33" s="111">
        <f t="shared" si="884"/>
        <v>7435.3068620334607</v>
      </c>
      <c r="TM33" s="111">
        <f t="shared" si="885"/>
        <v>8741.1034977907566</v>
      </c>
      <c r="TN33" s="111">
        <f t="shared" si="886"/>
        <v>9847.4008364945767</v>
      </c>
      <c r="TO33" s="111">
        <f t="shared" si="887"/>
        <v>11032.493841564608</v>
      </c>
      <c r="TP33" s="111">
        <f t="shared" si="888"/>
        <v>12510.553919541539</v>
      </c>
      <c r="TQ33" s="111">
        <f t="shared" si="889"/>
        <v>12730.38747687083</v>
      </c>
      <c r="TR33" s="111">
        <f t="shared" si="890"/>
        <v>13691.984198621472</v>
      </c>
      <c r="TS33" s="111">
        <f t="shared" si="891"/>
        <v>16172.421673819821</v>
      </c>
      <c r="TT33" s="111">
        <f t="shared" si="892"/>
        <v>17601.983853775513</v>
      </c>
      <c r="TU33" s="111">
        <f t="shared" si="893"/>
        <v>19144.770815686992</v>
      </c>
      <c r="TV33" s="111">
        <f t="shared" si="894"/>
        <v>21408.509349746164</v>
      </c>
      <c r="TW33" s="111">
        <f t="shared" si="895"/>
        <v>23148.548971641867</v>
      </c>
      <c r="TX33" s="111">
        <f t="shared" si="896"/>
        <v>23011.727031669903</v>
      </c>
      <c r="TY33" s="111">
        <f t="shared" si="897"/>
        <v>25215.537634034758</v>
      </c>
      <c r="TZ33" s="111">
        <f t="shared" si="898"/>
        <v>29424.275629415264</v>
      </c>
      <c r="UA33" s="111">
        <f t="shared" si="899"/>
        <v>31826.977266639125</v>
      </c>
      <c r="UB33" s="111">
        <f t="shared" si="900"/>
        <v>31826.977266639125</v>
      </c>
      <c r="UC33" s="112">
        <f t="shared" si="901"/>
        <v>93.122824069795627</v>
      </c>
      <c r="UD33" s="112">
        <f t="shared" si="902"/>
        <v>177.00060242869097</v>
      </c>
      <c r="UE33" s="112">
        <f t="shared" si="903"/>
        <v>240.37118848340742</v>
      </c>
      <c r="UF33" s="112">
        <f t="shared" si="904"/>
        <v>307.94406804307869</v>
      </c>
      <c r="UG33" s="112">
        <f t="shared" si="905"/>
        <v>383.47328997213071</v>
      </c>
      <c r="UH33" s="112">
        <f t="shared" si="906"/>
        <v>471.32923951571649</v>
      </c>
      <c r="UI33" s="112">
        <f t="shared" si="907"/>
        <v>558.06457745798104</v>
      </c>
      <c r="UJ33" s="112">
        <f t="shared" si="908"/>
        <v>643.95945669925459</v>
      </c>
      <c r="UK33" s="112">
        <f t="shared" si="909"/>
        <v>731.70334508270821</v>
      </c>
      <c r="UL33" s="112">
        <f t="shared" si="910"/>
        <v>818.27059128477458</v>
      </c>
      <c r="UM33" s="112">
        <f t="shared" si="911"/>
        <v>898.28225961911164</v>
      </c>
      <c r="UN33" s="112">
        <f t="shared" si="912"/>
        <v>969.04888224254853</v>
      </c>
      <c r="UO33" s="112">
        <f t="shared" si="913"/>
        <v>1049.8449786978106</v>
      </c>
      <c r="UP33" s="112">
        <f t="shared" si="914"/>
        <v>1111.3105250302808</v>
      </c>
      <c r="UQ33" s="112">
        <f t="shared" si="915"/>
        <v>1199.8388415346594</v>
      </c>
      <c r="UR33" s="112">
        <f t="shared" si="916"/>
        <v>1294.5305218463047</v>
      </c>
      <c r="US33" s="112">
        <f t="shared" si="917"/>
        <v>1382.6666242902211</v>
      </c>
      <c r="UT33" s="112">
        <f t="shared" si="918"/>
        <v>1473.268072257044</v>
      </c>
      <c r="UU33" s="112">
        <f t="shared" si="919"/>
        <v>1562.9730309428096</v>
      </c>
      <c r="UV33" s="112">
        <f t="shared" si="920"/>
        <v>1653.294326009302</v>
      </c>
      <c r="UW33" s="112">
        <f t="shared" si="921"/>
        <v>1749.7789848830614</v>
      </c>
      <c r="UX33" s="112">
        <f t="shared" si="922"/>
        <v>1852.146854663757</v>
      </c>
      <c r="UY33" s="112">
        <f t="shared" si="923"/>
        <v>1957.3722840278224</v>
      </c>
      <c r="UZ33" s="112">
        <f t="shared" si="924"/>
        <v>2068.4248937187581</v>
      </c>
      <c r="VA33" s="112">
        <f t="shared" si="925"/>
        <v>2178.4689529685043</v>
      </c>
      <c r="VB33" s="112">
        <f t="shared" si="926"/>
        <v>2284.8149939338905</v>
      </c>
      <c r="VC33" s="112">
        <f t="shared" si="927"/>
        <v>2402.759364972952</v>
      </c>
      <c r="VD33" s="112">
        <f t="shared" si="928"/>
        <v>2524.2336625561752</v>
      </c>
      <c r="VE33" s="112">
        <f t="shared" si="929"/>
        <v>2639.0403211115372</v>
      </c>
      <c r="VF33" s="112">
        <f t="shared" si="930"/>
        <v>2741.5762826324312</v>
      </c>
      <c r="VG33" s="112">
        <f t="shared" si="931"/>
        <v>2741.5762826324312</v>
      </c>
      <c r="VH33" s="111">
        <f t="shared" si="932"/>
        <v>497.71449799050072</v>
      </c>
      <c r="VI33" s="111">
        <f t="shared" si="933"/>
        <v>1599.6457276338342</v>
      </c>
      <c r="VJ33" s="111">
        <f t="shared" si="934"/>
        <v>1657.5931843091571</v>
      </c>
      <c r="VK33" s="111">
        <f t="shared" si="935"/>
        <v>3140.9656620455798</v>
      </c>
      <c r="VL33" s="111">
        <f t="shared" si="936"/>
        <v>4806.9644293612382</v>
      </c>
      <c r="VM33" s="111">
        <f t="shared" si="937"/>
        <v>3870.7354909499732</v>
      </c>
      <c r="VN33" s="111">
        <f t="shared" si="938"/>
        <v>2943.1145445836819</v>
      </c>
      <c r="VO33" s="111">
        <f t="shared" si="939"/>
        <v>4627.4530450466755</v>
      </c>
      <c r="VP33" s="111">
        <f t="shared" si="940"/>
        <v>4476.1047494196164</v>
      </c>
      <c r="VQ33" s="111">
        <f t="shared" si="941"/>
        <v>3739.7291607890597</v>
      </c>
      <c r="VR33" s="111">
        <f t="shared" si="942"/>
        <v>3713.264883496784</v>
      </c>
      <c r="VS33" s="111">
        <f t="shared" si="943"/>
        <v>4101.1551052972882</v>
      </c>
      <c r="VT33" s="111">
        <f t="shared" si="944"/>
        <v>1472.5029609054172</v>
      </c>
      <c r="VU33" s="111">
        <f t="shared" si="945"/>
        <v>585.77929271668108</v>
      </c>
      <c r="VV33" s="111">
        <f t="shared" si="946"/>
        <v>2176.7594332280496</v>
      </c>
      <c r="VW33" s="111">
        <f t="shared" si="947"/>
        <v>3823.4919099941453</v>
      </c>
      <c r="VX33" s="111">
        <f t="shared" si="948"/>
        <v>5143.4787472493908</v>
      </c>
      <c r="VY33" s="111">
        <f t="shared" si="949"/>
        <v>6593.6963514511344</v>
      </c>
      <c r="VZ33" s="111">
        <f t="shared" si="950"/>
        <v>8623.7163959913742</v>
      </c>
      <c r="WA33" s="111">
        <f t="shared" si="951"/>
        <v>8194.3395296518138</v>
      </c>
      <c r="WB33" s="111">
        <f t="shared" si="952"/>
        <v>9152.8488777648527</v>
      </c>
      <c r="WC33" s="111">
        <f t="shared" si="953"/>
        <v>13017.207191485024</v>
      </c>
      <c r="WD33" s="111">
        <f t="shared" si="954"/>
        <v>14805.211863440003</v>
      </c>
      <c r="WE33" s="111">
        <f t="shared" si="955"/>
        <v>16758.646647103502</v>
      </c>
      <c r="WF33" s="111">
        <f t="shared" si="956"/>
        <v>20127.518225646294</v>
      </c>
      <c r="WG33" s="111">
        <f t="shared" si="957"/>
        <v>22510.308099171747</v>
      </c>
      <c r="WH33" s="111">
        <f t="shared" si="958"/>
        <v>21123.033791355338</v>
      </c>
      <c r="WI33" s="111">
        <f t="shared" si="959"/>
        <v>24266.458638926179</v>
      </c>
      <c r="WJ33" s="111">
        <f t="shared" si="960"/>
        <v>29424.275629415264</v>
      </c>
      <c r="WK33" s="111">
        <f t="shared" si="961"/>
        <v>31826.977266639125</v>
      </c>
      <c r="WL33" s="111" t="e">
        <f t="shared" si="962"/>
        <v>#VALUE!</v>
      </c>
      <c r="WM33" s="111">
        <f t="shared" si="963"/>
        <v>304.32182692727395</v>
      </c>
      <c r="WN33" s="111">
        <f t="shared" si="964"/>
        <v>259.99664438788136</v>
      </c>
      <c r="WO33" s="111">
        <f t="shared" si="965"/>
        <v>603.86491438016196</v>
      </c>
      <c r="WP33" s="111">
        <f t="shared" si="966"/>
        <v>307.94406804307869</v>
      </c>
      <c r="WQ33" s="111">
        <f t="shared" si="967"/>
        <v>383.47328997213071</v>
      </c>
      <c r="WR33" s="111">
        <f t="shared" si="968"/>
        <v>1355.456938056622</v>
      </c>
      <c r="WS33" s="111">
        <f t="shared" si="969"/>
        <v>2316.6669475370868</v>
      </c>
      <c r="WT33" s="111">
        <f t="shared" si="970"/>
        <v>2000.4488920872086</v>
      </c>
      <c r="WU33" s="111">
        <f t="shared" si="971"/>
        <v>2589.3967909775934</v>
      </c>
      <c r="WV33" s="111">
        <f t="shared" si="972"/>
        <v>3456.4489849328183</v>
      </c>
      <c r="WW33" s="111">
        <f t="shared" si="973"/>
        <v>3939.1539417819577</v>
      </c>
      <c r="WX33" s="111">
        <f t="shared" si="974"/>
        <v>4165.7088742577889</v>
      </c>
      <c r="WY33" s="111">
        <f t="shared" si="975"/>
        <v>5920.752382762932</v>
      </c>
      <c r="WZ33" s="111">
        <f t="shared" si="976"/>
        <v>6188.127812134504</v>
      </c>
      <c r="XA33" s="111">
        <f t="shared" si="977"/>
        <v>6458.38627034007</v>
      </c>
      <c r="XB33" s="111">
        <f t="shared" si="978"/>
        <v>6212.1421096429158</v>
      </c>
      <c r="XC33" s="111">
        <f t="shared" si="979"/>
        <v>6086.5887135354069</v>
      </c>
      <c r="XD33" s="111">
        <f t="shared" si="980"/>
        <v>5912.0655623705179</v>
      </c>
      <c r="XE33" s="111">
        <f t="shared" si="981"/>
        <v>5449.8105544929731</v>
      </c>
      <c r="XF33" s="111">
        <f t="shared" si="982"/>
        <v>6189.3422732283179</v>
      </c>
      <c r="XG33" s="111">
        <f t="shared" si="983"/>
        <v>6288.9143057396814</v>
      </c>
      <c r="XH33" s="111">
        <f t="shared" si="984"/>
        <v>5007.3613369985551</v>
      </c>
      <c r="XI33" s="111">
        <f t="shared" si="985"/>
        <v>4754.1442743633315</v>
      </c>
      <c r="XJ33" s="111">
        <f t="shared" si="986"/>
        <v>4454.5490623022506</v>
      </c>
      <c r="XK33" s="111">
        <f t="shared" si="987"/>
        <v>3459.4600770683737</v>
      </c>
      <c r="XL33" s="111">
        <f t="shared" si="988"/>
        <v>2923.0558664040118</v>
      </c>
      <c r="XM33" s="111">
        <f t="shared" si="989"/>
        <v>4291.452605287519</v>
      </c>
      <c r="XN33" s="111">
        <f t="shared" si="990"/>
        <v>3473.3126576647555</v>
      </c>
      <c r="XO33" s="111">
        <f t="shared" si="991"/>
        <v>2639.0403211115372</v>
      </c>
      <c r="XP33" s="111">
        <f t="shared" si="992"/>
        <v>2741.5762826324312</v>
      </c>
      <c r="XQ33" s="111" t="e">
        <f t="shared" si="993"/>
        <v>#VALUE!</v>
      </c>
      <c r="XR33" s="111">
        <f t="shared" si="994"/>
        <v>0</v>
      </c>
      <c r="XS33" s="111">
        <f t="shared" si="995"/>
        <v>0</v>
      </c>
      <c r="XT33" s="111">
        <f t="shared" si="996"/>
        <v>0</v>
      </c>
      <c r="XU33" s="111">
        <f t="shared" si="997"/>
        <v>0</v>
      </c>
      <c r="XV33" s="111">
        <f t="shared" si="998"/>
        <v>0</v>
      </c>
      <c r="XW33" s="111">
        <f t="shared" si="999"/>
        <v>0</v>
      </c>
      <c r="XX33" s="111">
        <f t="shared" si="1000"/>
        <v>0</v>
      </c>
      <c r="XY33" s="111">
        <f t="shared" si="1001"/>
        <v>0</v>
      </c>
      <c r="XZ33" s="111">
        <f t="shared" si="1002"/>
        <v>0</v>
      </c>
      <c r="YA33" s="111">
        <f t="shared" si="1003"/>
        <v>0</v>
      </c>
      <c r="YB33" s="111">
        <f t="shared" si="1004"/>
        <v>0</v>
      </c>
      <c r="YC33" s="111">
        <f t="shared" si="1005"/>
        <v>0</v>
      </c>
      <c r="YD33" s="111">
        <f t="shared" si="1006"/>
        <v>0</v>
      </c>
      <c r="YE33" s="111">
        <f t="shared" si="1007"/>
        <v>0</v>
      </c>
      <c r="YF33" s="111">
        <f t="shared" si="1008"/>
        <v>0</v>
      </c>
      <c r="YG33" s="111">
        <f t="shared" si="1009"/>
        <v>0</v>
      </c>
      <c r="YH33" s="111">
        <f t="shared" si="1010"/>
        <v>0</v>
      </c>
      <c r="YI33" s="111">
        <f t="shared" si="1011"/>
        <v>0</v>
      </c>
      <c r="YJ33" s="111">
        <f t="shared" si="1012"/>
        <v>0</v>
      </c>
      <c r="YK33" s="111">
        <f t="shared" si="1013"/>
        <v>0</v>
      </c>
      <c r="YL33" s="111">
        <f t="shared" si="1014"/>
        <v>0</v>
      </c>
      <c r="YM33" s="111">
        <f t="shared" si="1015"/>
        <v>0</v>
      </c>
      <c r="YN33" s="111">
        <f t="shared" si="1016"/>
        <v>0</v>
      </c>
      <c r="YO33" s="111">
        <f t="shared" si="1017"/>
        <v>0</v>
      </c>
      <c r="YP33" s="111">
        <f t="shared" si="1018"/>
        <v>0</v>
      </c>
      <c r="YQ33" s="111">
        <f t="shared" si="1019"/>
        <v>0</v>
      </c>
      <c r="YR33" s="111">
        <f t="shared" si="1020"/>
        <v>0</v>
      </c>
      <c r="YS33" s="111">
        <f t="shared" si="1021"/>
        <v>0</v>
      </c>
      <c r="YT33" s="111">
        <f t="shared" si="1022"/>
        <v>0</v>
      </c>
      <c r="YU33" s="111">
        <f t="shared" si="1023"/>
        <v>0</v>
      </c>
      <c r="YV33" s="111" t="e">
        <f t="shared" si="1024"/>
        <v>#VALUE!</v>
      </c>
      <c r="YW33" s="111">
        <f t="shared" si="1025"/>
        <v>93.122824069795655</v>
      </c>
      <c r="YX33" s="111">
        <f t="shared" si="1026"/>
        <v>177.00060242869094</v>
      </c>
      <c r="YY33" s="111">
        <f t="shared" si="1027"/>
        <v>240.37118848340742</v>
      </c>
      <c r="YZ33" s="111">
        <f t="shared" si="1028"/>
        <v>307.94406804307869</v>
      </c>
      <c r="ZA33" s="111">
        <f t="shared" si="1029"/>
        <v>383.47328997213071</v>
      </c>
      <c r="ZB33" s="111">
        <f t="shared" si="1030"/>
        <v>471.32923951571649</v>
      </c>
      <c r="ZC33" s="111">
        <f t="shared" si="1031"/>
        <v>558.06457745798116</v>
      </c>
      <c r="ZD33" s="111">
        <f t="shared" si="1032"/>
        <v>643.95945669925459</v>
      </c>
      <c r="ZE33" s="111">
        <f t="shared" si="1033"/>
        <v>731.70334508270821</v>
      </c>
      <c r="ZF33" s="111">
        <f t="shared" si="1034"/>
        <v>818.27059128477458</v>
      </c>
      <c r="ZG33" s="111">
        <f t="shared" si="1035"/>
        <v>898.28225961911176</v>
      </c>
      <c r="ZH33" s="111">
        <f t="shared" si="1036"/>
        <v>969.04888224254819</v>
      </c>
      <c r="ZI33" s="111">
        <f t="shared" si="1037"/>
        <v>1049.8449786978108</v>
      </c>
      <c r="ZJ33" s="111">
        <f t="shared" si="1038"/>
        <v>585.77929271668108</v>
      </c>
      <c r="ZK33" s="111">
        <f t="shared" si="1039"/>
        <v>1199.838841534659</v>
      </c>
      <c r="ZL33" s="111">
        <f t="shared" si="1040"/>
        <v>1294.5305218463045</v>
      </c>
      <c r="ZM33" s="111">
        <f t="shared" si="1041"/>
        <v>1382.6666242902211</v>
      </c>
      <c r="ZN33" s="111">
        <f t="shared" si="1042"/>
        <v>1473.268072257044</v>
      </c>
      <c r="ZO33" s="111">
        <f t="shared" si="1043"/>
        <v>1562.9730309428091</v>
      </c>
      <c r="ZP33" s="111">
        <f t="shared" si="1044"/>
        <v>1653.2943260093025</v>
      </c>
      <c r="ZQ33" s="111">
        <f t="shared" si="1045"/>
        <v>1749.7789848830616</v>
      </c>
      <c r="ZR33" s="111">
        <f t="shared" si="1046"/>
        <v>1852.146854663757</v>
      </c>
      <c r="ZS33" s="111">
        <f t="shared" si="1047"/>
        <v>1957.3722840278224</v>
      </c>
      <c r="ZT33" s="111">
        <f t="shared" si="1048"/>
        <v>2068.4248937187585</v>
      </c>
      <c r="ZU33" s="111">
        <f t="shared" si="1049"/>
        <v>2178.4689529685038</v>
      </c>
      <c r="ZV33" s="111">
        <f t="shared" si="1050"/>
        <v>2284.8149939338905</v>
      </c>
      <c r="ZW33" s="111">
        <f t="shared" si="1051"/>
        <v>2402.7593649729515</v>
      </c>
      <c r="ZX33" s="111">
        <f t="shared" si="1052"/>
        <v>2524.2336625561752</v>
      </c>
      <c r="ZY33" s="111">
        <f t="shared" si="1053"/>
        <v>2639.0403211115372</v>
      </c>
      <c r="ZZ33" s="111">
        <f t="shared" si="1054"/>
        <v>2741.5762826324312</v>
      </c>
      <c r="AAA33" s="111" t="e">
        <f t="shared" si="1055"/>
        <v>#VALUE!</v>
      </c>
      <c r="AAB33" s="111">
        <f t="shared" si="1056"/>
        <v>-673.46782580557999</v>
      </c>
      <c r="AAC33" s="111">
        <f t="shared" si="1057"/>
        <v>-925.0418553077933</v>
      </c>
      <c r="AAD33" s="111">
        <f t="shared" si="1058"/>
        <v>-321.52288358224268</v>
      </c>
      <c r="AAE33" s="111">
        <f t="shared" si="1059"/>
        <v>-1005.4360817136305</v>
      </c>
      <c r="AAF33" s="111">
        <f t="shared" si="1060"/>
        <v>-717.52760832599461</v>
      </c>
      <c r="AAG33" s="111">
        <f t="shared" si="1061"/>
        <v>49.496177876841102</v>
      </c>
      <c r="AAH33" s="111">
        <f t="shared" si="1062"/>
        <v>50.488961086687141</v>
      </c>
      <c r="AAI33" s="111">
        <f t="shared" si="1063"/>
        <v>-1218.1142874832512</v>
      </c>
      <c r="AAJ33" s="111">
        <f t="shared" si="1064"/>
        <v>-332.36292913587749</v>
      </c>
      <c r="AAK33" s="111">
        <f t="shared" si="1065"/>
        <v>-41.903891166472022</v>
      </c>
      <c r="AAL33" s="111">
        <f t="shared" si="1066"/>
        <v>-357.41756066139897</v>
      </c>
      <c r="AAM33" s="111">
        <f t="shared" si="1067"/>
        <v>-516.49460507025469</v>
      </c>
      <c r="AAN33" s="111">
        <f t="shared" si="1068"/>
        <v>906.68449572489226</v>
      </c>
      <c r="AAO33" s="111">
        <f t="shared" si="1069"/>
        <v>147.51842519423371</v>
      </c>
      <c r="AAP33" s="111">
        <f t="shared" si="1070"/>
        <v>-1184.8200974040074</v>
      </c>
      <c r="AAQ33" s="111">
        <f t="shared" si="1071"/>
        <v>-1240.5068039694315</v>
      </c>
      <c r="AAR33" s="111">
        <f t="shared" si="1072"/>
        <v>-1050.9824717686279</v>
      </c>
      <c r="AAS33" s="111">
        <f t="shared" si="1073"/>
        <v>-1125.8383548165293</v>
      </c>
      <c r="AAT33" s="111">
        <f t="shared" si="1074"/>
        <v>-1404.1570740780844</v>
      </c>
      <c r="AAU33" s="111">
        <f t="shared" si="1075"/>
        <v>-208.84187946282691</v>
      </c>
      <c r="AAV33" s="111">
        <f t="shared" si="1076"/>
        <v>-913.51688566311168</v>
      </c>
      <c r="AAW33" s="111">
        <f t="shared" si="1077"/>
        <v>-2356.4156014384334</v>
      </c>
      <c r="AAX33" s="111">
        <f t="shared" si="1078"/>
        <v>-1358.0840709579061</v>
      </c>
      <c r="AAY33" s="111">
        <f t="shared" si="1079"/>
        <v>-1465.6476138159051</v>
      </c>
      <c r="AAZ33" s="111">
        <f t="shared" si="1080"/>
        <v>-2150.5516073562139</v>
      </c>
      <c r="ABA33" s="111">
        <f t="shared" si="1081"/>
        <v>-1653.0376408009215</v>
      </c>
      <c r="ABB33" s="111">
        <f t="shared" si="1082"/>
        <v>129.98084297336754</v>
      </c>
      <c r="ABC33" s="111">
        <f t="shared" si="1083"/>
        <v>-2093.6200722466092</v>
      </c>
      <c r="ABD33" s="111">
        <f t="shared" si="1084"/>
        <v>-2039.7422513845158</v>
      </c>
      <c r="ABE33" s="111">
        <f t="shared" si="1085"/>
        <v>-974.09163444849401</v>
      </c>
      <c r="ABF33" s="111" t="e">
        <f t="shared" si="1086"/>
        <v>#VALUE!</v>
      </c>
    </row>
    <row r="34" spans="1:734" ht="75" hidden="1" customHeight="1">
      <c r="A34" s="92">
        <v>31</v>
      </c>
      <c r="B34" s="59" t="s">
        <v>21</v>
      </c>
      <c r="C34" s="100" t="s">
        <v>40</v>
      </c>
      <c r="D34" s="101">
        <v>467639</v>
      </c>
      <c r="E34" s="59">
        <v>3128032280</v>
      </c>
      <c r="F34" s="46" t="s">
        <v>21</v>
      </c>
      <c r="G34" s="47">
        <v>0.9</v>
      </c>
      <c r="H34" s="48">
        <v>1970.6</v>
      </c>
      <c r="I34" s="48">
        <v>21.5</v>
      </c>
      <c r="J34" s="49">
        <v>-1.5</v>
      </c>
      <c r="K34" s="50">
        <v>30</v>
      </c>
      <c r="L34" s="49">
        <v>18.57</v>
      </c>
      <c r="M34" s="49">
        <v>82.057000000000002</v>
      </c>
      <c r="N34" s="49">
        <v>28.08</v>
      </c>
      <c r="O34" s="49">
        <f t="shared" si="550"/>
        <v>0.61899999999999999</v>
      </c>
      <c r="P34" s="49">
        <f t="shared" si="551"/>
        <v>2.7352333333333334</v>
      </c>
      <c r="Q34" s="49">
        <f t="shared" si="552"/>
        <v>0.93599999999999994</v>
      </c>
      <c r="R34" s="51">
        <v>30</v>
      </c>
      <c r="S34" s="52">
        <f t="shared" si="553"/>
        <v>18.57</v>
      </c>
      <c r="T34" s="52">
        <f t="shared" si="554"/>
        <v>82.057000000000002</v>
      </c>
      <c r="U34" s="52">
        <f t="shared" si="555"/>
        <v>28.08</v>
      </c>
      <c r="V34" s="130">
        <f>$O34*($I34-(метеостанция!B$14))/($I34-$J34)</f>
        <v>0.55306304347826085</v>
      </c>
      <c r="W34" s="130">
        <f>$O34*($I34-(метеостанция!C$14))/($I34-$J34)</f>
        <v>0.57560271739130431</v>
      </c>
      <c r="X34" s="130">
        <f>$O34*($I34-(метеостанция!D$14))/($I34-$J34)</f>
        <v>0.43800978260869561</v>
      </c>
      <c r="Y34" s="130">
        <f>$O34*($I34-(метеостанция!E$14))/($I34-$J34)</f>
        <v>0.4645864130434782</v>
      </c>
      <c r="Z34" s="130">
        <f>$O34*($I34-(метеостанция!F$14))/($I34-$J34)</f>
        <v>0.49688206521739131</v>
      </c>
      <c r="AA34" s="130">
        <f>$O34*($I34-(метеостанция!G$14))/($I34-$J34)</f>
        <v>0.5113478260869565</v>
      </c>
      <c r="AB34" s="130">
        <f>$O34*($I34-(метеостанция!H$14))/($I34-$J34)</f>
        <v>0.53657880434782601</v>
      </c>
      <c r="AC34" s="130">
        <f>$O34*($I34-(метеостанция!I$14))/($I34-$J34)</f>
        <v>0.5160576086956522</v>
      </c>
      <c r="AD34" s="130">
        <f>$O34*($I34-(метеостанция!J$14))/($I34-$J34)</f>
        <v>0.51773967391304343</v>
      </c>
      <c r="AE34" s="130">
        <f>$O34*($I34-(метеостанция!K$14))/($I34-$J34)</f>
        <v>0.5355695652173913</v>
      </c>
      <c r="AF34" s="130">
        <f>$O34*($I34-(метеостанция!L$14))/($I34-$J34)</f>
        <v>0.49822771739130428</v>
      </c>
      <c r="AG34" s="130">
        <f>$O34*($I34-(метеостанция!M$14))/($I34-$J34)</f>
        <v>0.44843858695652172</v>
      </c>
      <c r="AH34" s="130">
        <f>$O34*($I34-(метеостанция!N$14))/($I34-$J34)</f>
        <v>0.52278586956521733</v>
      </c>
      <c r="AI34" s="130">
        <f>$O34*($I34-(метеостанция!O$14))/($I34-$J34)</f>
        <v>0.39225760869565213</v>
      </c>
      <c r="AJ34" s="130">
        <f>$O34*($I34-(метеостанция!P$14))/($I34-$J34)</f>
        <v>0.53355108695652176</v>
      </c>
      <c r="AK34" s="130">
        <f>$O34*($I34-(метеостанция!Q$14))/($I34-$J34)</f>
        <v>0.55306304347826085</v>
      </c>
      <c r="AL34" s="130">
        <f>$O34*($I34-(метеостанция!R$14))/($I34-$J34)</f>
        <v>0.59444184782608689</v>
      </c>
      <c r="AM34" s="130">
        <f>$O34*($I34-(метеостанция!S$14))/($I34-$J34)</f>
        <v>0.57829402173913047</v>
      </c>
      <c r="AN34" s="130">
        <f>$O34*($I34-(метеостанция!T$14))/($I34-$J34)</f>
        <v>0.53826086956521735</v>
      </c>
      <c r="AO34" s="130">
        <f>$O34*($I34-(метеостанция!U$14))/($I34-$J34)</f>
        <v>0.53422391304347827</v>
      </c>
      <c r="AP34" s="130">
        <f>$O34*($I34-(метеостанция!V$14))/($I34-$J34)</f>
        <v>0.57492989130434791</v>
      </c>
      <c r="AQ34" s="130">
        <f>$O34*($I34-(метеостанция!W$14))/($I34-$J34)</f>
        <v>0.60991684782608702</v>
      </c>
      <c r="AR34" s="130">
        <f>$O34*($I34-(метеостанция!X$14))/($I34-$J34)</f>
        <v>0.64120326086956514</v>
      </c>
      <c r="AS34" s="130">
        <f>$O34*($I34-(метеостанция!Y$14))/($I34-$J34)</f>
        <v>0.68762826086956519</v>
      </c>
      <c r="AT34" s="130">
        <f>$O34*($I34-(метеостанция!Z$14))/($I34-$J34)</f>
        <v>0.67417173913043482</v>
      </c>
      <c r="AU34" s="130">
        <f>$O34*($I34-(метеостанция!AA$14))/($I34-$J34)</f>
        <v>0.69973913043478264</v>
      </c>
      <c r="AV34" s="130">
        <f>$O34*($I34-(метеостанция!AB$14))/($I34-$J34)</f>
        <v>0.73102554347826088</v>
      </c>
      <c r="AW34" s="130">
        <f>$O34*($I34-(метеостанция!AC$14))/($I34-$J34)</f>
        <v>0.77004945652173906</v>
      </c>
      <c r="AX34" s="130">
        <f>$O34*($I34-(метеостанция!AD$14))/($I34-$J34)</f>
        <v>0.70377608695652172</v>
      </c>
      <c r="AY34" s="130">
        <f>$O34*($I34-(метеостанция!AE$14))/($I34-$J34)</f>
        <v>0.63783913043478258</v>
      </c>
      <c r="AZ34" s="130"/>
      <c r="BA34" s="130">
        <f t="shared" si="556"/>
        <v>0.55306304347826085</v>
      </c>
      <c r="BB34" s="130">
        <f t="shared" si="1103"/>
        <v>1.1286657608695652</v>
      </c>
      <c r="BC34" s="130">
        <f t="shared" si="1104"/>
        <v>1.5666755434782607</v>
      </c>
      <c r="BD34" s="130">
        <f t="shared" si="1105"/>
        <v>2.0312619565217389</v>
      </c>
      <c r="BE34" s="130">
        <f t="shared" si="1106"/>
        <v>2.5281440217391302</v>
      </c>
      <c r="BF34" s="130">
        <f t="shared" si="1107"/>
        <v>3.0394918478260866</v>
      </c>
      <c r="BG34" s="130">
        <f t="shared" si="1108"/>
        <v>3.5760706521739127</v>
      </c>
      <c r="BH34" s="130">
        <f t="shared" si="1109"/>
        <v>4.0921282608695648</v>
      </c>
      <c r="BI34" s="130">
        <f t="shared" si="1110"/>
        <v>4.6098679347826081</v>
      </c>
      <c r="BJ34" s="130">
        <f t="shared" si="1111"/>
        <v>5.1454374999999999</v>
      </c>
      <c r="BK34" s="130">
        <f t="shared" si="1112"/>
        <v>5.6436652173913044</v>
      </c>
      <c r="BL34" s="130">
        <f t="shared" si="1113"/>
        <v>6.0921038043478264</v>
      </c>
      <c r="BM34" s="130">
        <f t="shared" si="1114"/>
        <v>6.6148896739130434</v>
      </c>
      <c r="BN34" s="130">
        <f t="shared" si="1115"/>
        <v>7.0071472826086953</v>
      </c>
      <c r="BO34" s="130">
        <f t="shared" si="1116"/>
        <v>7.5406983695652174</v>
      </c>
      <c r="BP34" s="130">
        <f t="shared" si="1117"/>
        <v>8.0937614130434774</v>
      </c>
      <c r="BQ34" s="130">
        <f t="shared" si="1118"/>
        <v>8.6882032608695638</v>
      </c>
      <c r="BR34" s="130">
        <f t="shared" si="1119"/>
        <v>9.2664972826086949</v>
      </c>
      <c r="BS34" s="130">
        <f t="shared" si="1120"/>
        <v>9.8047581521739122</v>
      </c>
      <c r="BT34" s="130">
        <f t="shared" si="1121"/>
        <v>10.33898206521739</v>
      </c>
      <c r="BU34" s="130">
        <f t="shared" si="1122"/>
        <v>10.913911956521739</v>
      </c>
      <c r="BV34" s="130">
        <f t="shared" si="1123"/>
        <v>11.523828804347826</v>
      </c>
      <c r="BW34" s="130">
        <f t="shared" si="1124"/>
        <v>12.165032065217391</v>
      </c>
      <c r="BX34" s="130">
        <f t="shared" si="1125"/>
        <v>12.852660326086955</v>
      </c>
      <c r="BY34" s="130">
        <f t="shared" si="1126"/>
        <v>13.526832065217389</v>
      </c>
      <c r="BZ34" s="130">
        <f t="shared" si="1127"/>
        <v>14.226571195652172</v>
      </c>
      <c r="CA34" s="130">
        <f t="shared" si="1128"/>
        <v>14.957596739130432</v>
      </c>
      <c r="CB34" s="130">
        <f t="shared" si="1129"/>
        <v>15.727646195652172</v>
      </c>
      <c r="CC34" s="130">
        <f t="shared" si="1130"/>
        <v>16.431422282608693</v>
      </c>
      <c r="CD34" s="130">
        <f t="shared" si="1131"/>
        <v>17.069261413043478</v>
      </c>
      <c r="CE34" s="130">
        <f t="shared" si="1132"/>
        <v>17.069261413043478</v>
      </c>
      <c r="CF34" s="130">
        <f t="shared" si="587"/>
        <v>1089.8660334782608</v>
      </c>
      <c r="CG34" s="130">
        <f t="shared" si="588"/>
        <v>1134.2827148913043</v>
      </c>
      <c r="CH34" s="130">
        <f t="shared" si="589"/>
        <v>863.14207760869556</v>
      </c>
      <c r="CI34" s="130">
        <f t="shared" si="590"/>
        <v>915.51398554347804</v>
      </c>
      <c r="CJ34" s="130">
        <f t="shared" si="591"/>
        <v>979.15579771739124</v>
      </c>
      <c r="CK34" s="130">
        <f t="shared" si="592"/>
        <v>1007.6620260869564</v>
      </c>
      <c r="CL34" s="130">
        <f t="shared" si="593"/>
        <v>1057.3821918478259</v>
      </c>
      <c r="CM34" s="130">
        <f t="shared" si="594"/>
        <v>1016.9431236956522</v>
      </c>
      <c r="CN34" s="130">
        <f t="shared" si="595"/>
        <v>1020.2578014130434</v>
      </c>
      <c r="CO34" s="130">
        <f t="shared" si="596"/>
        <v>1055.3933852173911</v>
      </c>
      <c r="CP34" s="130">
        <f t="shared" si="597"/>
        <v>981.80753989130415</v>
      </c>
      <c r="CQ34" s="130">
        <f t="shared" si="598"/>
        <v>883.69307945652167</v>
      </c>
      <c r="CR34" s="130">
        <f t="shared" si="599"/>
        <v>1030.2018345652173</v>
      </c>
      <c r="CS34" s="130">
        <f t="shared" si="600"/>
        <v>772.98284369565204</v>
      </c>
      <c r="CT34" s="130">
        <f t="shared" si="601"/>
        <v>1051.4157719565217</v>
      </c>
      <c r="CU34" s="130">
        <f t="shared" si="602"/>
        <v>1089.8660334782608</v>
      </c>
      <c r="CV34" s="130">
        <f t="shared" si="603"/>
        <v>1171.4071053260868</v>
      </c>
      <c r="CW34" s="130">
        <f t="shared" si="604"/>
        <v>1139.5861992391306</v>
      </c>
      <c r="CX34" s="130">
        <f t="shared" si="605"/>
        <v>1060.6968695652172</v>
      </c>
      <c r="CY34" s="130">
        <f t="shared" si="606"/>
        <v>1052.7416430434782</v>
      </c>
      <c r="CZ34" s="130">
        <f t="shared" si="607"/>
        <v>1132.956843804348</v>
      </c>
      <c r="DA34" s="130">
        <f t="shared" si="608"/>
        <v>1201.902140326087</v>
      </c>
      <c r="DB34" s="130">
        <f t="shared" si="609"/>
        <v>1263.555145869565</v>
      </c>
      <c r="DC34" s="130">
        <f t="shared" si="610"/>
        <v>1355.0402508695652</v>
      </c>
      <c r="DD34" s="130">
        <f t="shared" si="611"/>
        <v>1328.5228291304347</v>
      </c>
      <c r="DE34" s="130">
        <f t="shared" si="612"/>
        <v>1378.9059304347827</v>
      </c>
      <c r="DF34" s="130">
        <f t="shared" si="613"/>
        <v>1440.5589359782607</v>
      </c>
      <c r="DG34" s="130">
        <f t="shared" si="614"/>
        <v>1517.4594590217389</v>
      </c>
      <c r="DH34" s="130">
        <f t="shared" si="615"/>
        <v>1386.8611569565217</v>
      </c>
      <c r="DI34" s="130">
        <f t="shared" si="616"/>
        <v>1256.9257904347826</v>
      </c>
      <c r="DJ34" s="130">
        <f t="shared" si="617"/>
        <v>0</v>
      </c>
      <c r="DK34" s="110">
        <f t="shared" si="618"/>
        <v>1089.8660334782608</v>
      </c>
      <c r="DL34" s="130">
        <f t="shared" si="619"/>
        <v>2224.1487483695651</v>
      </c>
      <c r="DM34" s="130">
        <f t="shared" si="620"/>
        <v>3087.2908259782607</v>
      </c>
      <c r="DN34" s="130">
        <f t="shared" si="621"/>
        <v>4002.8048115217389</v>
      </c>
      <c r="DO34" s="130">
        <f t="shared" si="622"/>
        <v>4981.9606092391305</v>
      </c>
      <c r="DP34" s="130">
        <f t="shared" si="623"/>
        <v>5989.6226353260872</v>
      </c>
      <c r="DQ34" s="130">
        <f t="shared" si="624"/>
        <v>7047.0048271739133</v>
      </c>
      <c r="DR34" s="130">
        <f t="shared" si="625"/>
        <v>8063.9479508695658</v>
      </c>
      <c r="DS34" s="130">
        <f t="shared" si="626"/>
        <v>9084.205752282609</v>
      </c>
      <c r="DT34" s="130">
        <f t="shared" si="627"/>
        <v>10139.599137499999</v>
      </c>
      <c r="DU34" s="130">
        <f t="shared" si="628"/>
        <v>11121.406677391304</v>
      </c>
      <c r="DV34" s="130">
        <f t="shared" si="629"/>
        <v>12005.099756847825</v>
      </c>
      <c r="DW34" s="130">
        <f t="shared" si="630"/>
        <v>13035.301591413043</v>
      </c>
      <c r="DX34" s="130">
        <f t="shared" si="631"/>
        <v>13808.284435108695</v>
      </c>
      <c r="DY34" s="130">
        <f t="shared" si="632"/>
        <v>14859.700207065216</v>
      </c>
      <c r="DZ34" s="130">
        <f t="shared" si="633"/>
        <v>15949.566240543478</v>
      </c>
      <c r="EA34" s="130">
        <f t="shared" si="634"/>
        <v>17120.973345869563</v>
      </c>
      <c r="EB34" s="130">
        <f t="shared" si="635"/>
        <v>18260.559545108692</v>
      </c>
      <c r="EC34" s="130">
        <f t="shared" si="636"/>
        <v>19321.25641467391</v>
      </c>
      <c r="ED34" s="130">
        <f t="shared" si="637"/>
        <v>20373.998057717388</v>
      </c>
      <c r="EE34" s="130">
        <f t="shared" si="638"/>
        <v>21506.954901521734</v>
      </c>
      <c r="EF34" s="130">
        <f t="shared" si="639"/>
        <v>22708.857041847823</v>
      </c>
      <c r="EG34" s="130">
        <f t="shared" si="640"/>
        <v>23972.412187717389</v>
      </c>
      <c r="EH34" s="130">
        <f t="shared" si="641"/>
        <v>25327.452438586955</v>
      </c>
      <c r="EI34" s="130">
        <f t="shared" si="642"/>
        <v>26655.975267717389</v>
      </c>
      <c r="EJ34" s="130">
        <f t="shared" si="643"/>
        <v>28034.881198152172</v>
      </c>
      <c r="EK34" s="130">
        <f t="shared" si="644"/>
        <v>29475.440134130433</v>
      </c>
      <c r="EL34" s="130">
        <f t="shared" si="645"/>
        <v>30992.899593152171</v>
      </c>
      <c r="EM34" s="130">
        <f t="shared" si="646"/>
        <v>32379.760750108693</v>
      </c>
      <c r="EN34" s="130">
        <f t="shared" si="647"/>
        <v>33636.686540543473</v>
      </c>
      <c r="EO34" s="130">
        <f t="shared" si="648"/>
        <v>33636.686540543473</v>
      </c>
      <c r="EP34" s="130">
        <f t="shared" si="649"/>
        <v>980.87943013043468</v>
      </c>
      <c r="EQ34" s="130">
        <f t="shared" si="650"/>
        <v>1020.8544434021738</v>
      </c>
      <c r="ER34" s="130">
        <f t="shared" si="651"/>
        <v>776.82786984782604</v>
      </c>
      <c r="ES34" s="130">
        <f t="shared" si="652"/>
        <v>823.96258698913027</v>
      </c>
      <c r="ET34" s="130">
        <f t="shared" si="653"/>
        <v>881.24021794565215</v>
      </c>
      <c r="EU34" s="130">
        <f t="shared" si="654"/>
        <v>906.89582347826081</v>
      </c>
      <c r="EV34" s="130">
        <f t="shared" si="655"/>
        <v>951.64397266304331</v>
      </c>
      <c r="EW34" s="130">
        <f t="shared" si="656"/>
        <v>915.24881132608698</v>
      </c>
      <c r="EX34" s="130">
        <f t="shared" si="657"/>
        <v>918.23202127173909</v>
      </c>
      <c r="EY34" s="130">
        <f t="shared" si="658"/>
        <v>949.85404669565207</v>
      </c>
      <c r="EZ34" s="130">
        <f t="shared" si="659"/>
        <v>883.62678590217376</v>
      </c>
      <c r="FA34" s="130">
        <f t="shared" si="660"/>
        <v>795.32377151086951</v>
      </c>
      <c r="FB34" s="130">
        <f t="shared" si="661"/>
        <v>927.18165110869552</v>
      </c>
      <c r="FC34" s="130">
        <f t="shared" si="662"/>
        <v>695.68455932608686</v>
      </c>
      <c r="FD34" s="130">
        <f t="shared" si="663"/>
        <v>946.27419476086948</v>
      </c>
      <c r="FE34" s="130">
        <f t="shared" si="664"/>
        <v>980.87943013043468</v>
      </c>
      <c r="FF34" s="130">
        <f t="shared" si="665"/>
        <v>1054.2663947934782</v>
      </c>
      <c r="FG34" s="130">
        <f t="shared" si="666"/>
        <v>1025.6275793152176</v>
      </c>
      <c r="FH34" s="130">
        <f t="shared" si="667"/>
        <v>954.62718260869553</v>
      </c>
      <c r="FI34" s="130">
        <f t="shared" si="668"/>
        <v>947.46747873913046</v>
      </c>
      <c r="FJ34" s="130">
        <f t="shared" si="669"/>
        <v>1019.6611594239132</v>
      </c>
      <c r="FK34" s="130">
        <f t="shared" si="670"/>
        <v>1081.7119262934782</v>
      </c>
      <c r="FL34" s="130">
        <f t="shared" si="671"/>
        <v>1137.1996312826086</v>
      </c>
      <c r="FM34" s="130">
        <f t="shared" si="672"/>
        <v>1219.5362257826087</v>
      </c>
      <c r="FN34" s="130">
        <f t="shared" si="673"/>
        <v>1195.6705462173913</v>
      </c>
      <c r="FO34" s="130">
        <f t="shared" si="674"/>
        <v>1241.0153373913045</v>
      </c>
      <c r="FP34" s="130">
        <f t="shared" si="675"/>
        <v>1296.5030423804346</v>
      </c>
      <c r="FQ34" s="130">
        <f t="shared" si="676"/>
        <v>1365.7135131195651</v>
      </c>
      <c r="FR34" s="130">
        <f t="shared" si="677"/>
        <v>1248.1750412608694</v>
      </c>
      <c r="FS34" s="130">
        <f t="shared" si="678"/>
        <v>1131.2332113913044</v>
      </c>
      <c r="FT34" s="130">
        <f t="shared" si="679"/>
        <v>0</v>
      </c>
      <c r="FU34" s="110">
        <f t="shared" si="680"/>
        <v>980.87943013043468</v>
      </c>
      <c r="FV34" s="130">
        <f t="shared" si="681"/>
        <v>2001.7338735326084</v>
      </c>
      <c r="FW34" s="130">
        <f t="shared" si="682"/>
        <v>2778.5617433804346</v>
      </c>
      <c r="FX34" s="130">
        <f t="shared" si="683"/>
        <v>3602.5243303695647</v>
      </c>
      <c r="FY34" s="130">
        <f t="shared" si="684"/>
        <v>4483.7645483152173</v>
      </c>
      <c r="FZ34" s="130">
        <f t="shared" si="685"/>
        <v>5390.6603717934777</v>
      </c>
      <c r="GA34" s="130">
        <f t="shared" si="686"/>
        <v>6342.304344456521</v>
      </c>
      <c r="GB34" s="130">
        <f t="shared" si="687"/>
        <v>7257.553155782608</v>
      </c>
      <c r="GC34" s="130">
        <f t="shared" si="688"/>
        <v>8175.7851770543475</v>
      </c>
      <c r="GD34" s="130">
        <f t="shared" si="689"/>
        <v>9125.6392237500004</v>
      </c>
      <c r="GE34" s="130">
        <f t="shared" si="690"/>
        <v>10009.266009652174</v>
      </c>
      <c r="GF34" s="130">
        <f t="shared" si="691"/>
        <v>10804.589781163044</v>
      </c>
      <c r="GG34" s="130">
        <f t="shared" si="692"/>
        <v>11731.77143227174</v>
      </c>
      <c r="GH34" s="130">
        <f t="shared" si="693"/>
        <v>12427.455991597828</v>
      </c>
      <c r="GI34" s="130">
        <f t="shared" si="694"/>
        <v>13373.730186358698</v>
      </c>
      <c r="GJ34" s="130">
        <f t="shared" si="695"/>
        <v>14354.609616489133</v>
      </c>
      <c r="GK34" s="130">
        <f t="shared" si="696"/>
        <v>15408.876011282611</v>
      </c>
      <c r="GL34" s="130">
        <f t="shared" si="697"/>
        <v>16434.503590597829</v>
      </c>
      <c r="GM34" s="130">
        <f t="shared" si="698"/>
        <v>17389.130773206525</v>
      </c>
      <c r="GN34" s="130">
        <f t="shared" si="699"/>
        <v>18336.598251945656</v>
      </c>
      <c r="GO34" s="130">
        <f t="shared" si="700"/>
        <v>19356.25941136957</v>
      </c>
      <c r="GP34" s="130">
        <f t="shared" si="701"/>
        <v>20437.97133766305</v>
      </c>
      <c r="GQ34" s="130">
        <f t="shared" si="702"/>
        <v>21575.170968945658</v>
      </c>
      <c r="GR34" s="130">
        <f t="shared" si="703"/>
        <v>22794.707194728267</v>
      </c>
      <c r="GS34" s="130">
        <f t="shared" si="704"/>
        <v>23990.37774094566</v>
      </c>
      <c r="GT34" s="130">
        <f t="shared" si="705"/>
        <v>25231.393078336965</v>
      </c>
      <c r="GU34" s="130">
        <f t="shared" si="706"/>
        <v>26527.8961207174</v>
      </c>
      <c r="GV34" s="130">
        <f t="shared" si="707"/>
        <v>27893.609633836964</v>
      </c>
      <c r="GW34" s="130">
        <f t="shared" si="708"/>
        <v>29141.784675097835</v>
      </c>
      <c r="GX34" s="130">
        <f t="shared" si="709"/>
        <v>30273.017886489139</v>
      </c>
      <c r="GY34" s="130">
        <f t="shared" si="710"/>
        <v>30273.017886489139</v>
      </c>
      <c r="GZ34" s="130">
        <f>($T34+$U34)/$R34*($I34-(метеостанция!B$14))/($I34-$J34)</f>
        <v>3.2801671739130431</v>
      </c>
      <c r="HA34" s="130">
        <f>($T34+$U34)/$R34*($I34-(метеостанция!C$14))/($I34-$J34)</f>
        <v>3.4138479528985504</v>
      </c>
      <c r="HB34" s="130">
        <f>($T34+$U34)/$R34*($I34-(метеостанция!D$14))/($I34-$J34)</f>
        <v>2.5977966304347824</v>
      </c>
      <c r="HC34" s="130">
        <f>($T34+$U34)/$R34*($I34-(метеостанция!E$14))/($I34-$J34)</f>
        <v>2.7554202355072461</v>
      </c>
      <c r="HD34" s="130">
        <f>($T34+$U34)/$R34*($I34-(метеостанция!F$14))/($I34-$J34)</f>
        <v>2.9469628442028979</v>
      </c>
      <c r="HE34" s="130">
        <f>($T34+$U34)/$R34*($I34-(метеостанция!G$14))/($I34-$J34)</f>
        <v>3.032757971014493</v>
      </c>
      <c r="HF34" s="130">
        <f>($T34+$U34)/$R34*($I34-(метеостанция!H$14))/($I34-$J34)</f>
        <v>3.1824006340579714</v>
      </c>
      <c r="HG34" s="130">
        <f>($T34+$U34)/$R34*($I34-(метеостанция!I$14))/($I34-$J34)</f>
        <v>3.0606912681159422</v>
      </c>
      <c r="HH34" s="130">
        <f>($T34+$U34)/$R34*($I34-(метеостанция!J$14))/($I34-$J34)</f>
        <v>3.0706674456521741</v>
      </c>
      <c r="HI34" s="130">
        <f>($T34+$U34)/$R34*($I34-(метеостанция!K$14))/($I34-$J34)</f>
        <v>3.1764149275362317</v>
      </c>
      <c r="HJ34" s="130">
        <f>($T34+$U34)/$R34*($I34-(метеостанция!L$14))/($I34-$J34)</f>
        <v>2.9549437862318841</v>
      </c>
      <c r="HK34" s="130">
        <f>($T34+$U34)/$R34*($I34-(метеостанция!M$14))/($I34-$J34)</f>
        <v>2.65964893115942</v>
      </c>
      <c r="HL34" s="130">
        <f>($T34+$U34)/$R34*($I34-(метеостанция!N$14))/($I34-$J34)</f>
        <v>3.1005959782608699</v>
      </c>
      <c r="HM34" s="130">
        <f>($T34+$U34)/$R34*($I34-(метеостанция!O$14))/($I34-$J34)</f>
        <v>2.3264446014492752</v>
      </c>
      <c r="HN34" s="130">
        <f>($T34+$U34)/$R34*($I34-(метеостанция!P$14))/($I34-$J34)</f>
        <v>3.1644435144927536</v>
      </c>
      <c r="HO34" s="130">
        <f>($T34+$U34)/$R34*($I34-(метеостанция!Q$14))/($I34-$J34)</f>
        <v>3.2801671739130431</v>
      </c>
      <c r="HP34" s="130">
        <f>($T34+$U34)/$R34*($I34-(метеостанция!R$14))/($I34-$J34)</f>
        <v>3.5255811413043476</v>
      </c>
      <c r="HQ34" s="130">
        <f>($T34+$U34)/$R34*($I34-(метеостанция!S$14))/($I34-$J34)</f>
        <v>3.429809836956522</v>
      </c>
      <c r="HR34" s="130">
        <f>($T34+$U34)/$R34*($I34-(метеостанция!T$14))/($I34-$J34)</f>
        <v>3.1923768115942028</v>
      </c>
      <c r="HS34" s="130">
        <f>($T34+$U34)/$R34*($I34-(метеостанция!U$14))/($I34-$J34)</f>
        <v>3.1684339855072463</v>
      </c>
      <c r="HT34" s="130">
        <f>($T34+$U34)/$R34*($I34-(метеостанция!V$14))/($I34-$J34)</f>
        <v>3.4098574818840577</v>
      </c>
      <c r="HU34" s="130">
        <f>($T34+$U34)/$R34*($I34-(метеостанция!W$14))/($I34-$J34)</f>
        <v>3.6173619746376811</v>
      </c>
      <c r="HV34" s="130">
        <f>($T34+$U34)/$R34*($I34-(метеостанция!X$14))/($I34-$J34)</f>
        <v>3.8029188768115945</v>
      </c>
      <c r="HW34" s="130">
        <f>($T34+$U34)/$R34*($I34-(метеостанция!Y$14))/($I34-$J34)</f>
        <v>4.0782613768115938</v>
      </c>
      <c r="HX34" s="130">
        <f>($T34+$U34)/$R34*($I34-(метеостанция!Z$14))/($I34-$J34)</f>
        <v>3.9984519565217389</v>
      </c>
      <c r="HY34" s="130">
        <f>($T34+$U34)/$R34*($I34-(метеостанция!AA$14))/($I34-$J34)</f>
        <v>4.1500898550724639</v>
      </c>
      <c r="HZ34" s="130">
        <f>($T34+$U34)/$R34*($I34-(метеостанция!AB$14))/($I34-$J34)</f>
        <v>4.3356467572463773</v>
      </c>
      <c r="IA34" s="130">
        <f>($T34+$U34)/$R34*($I34-(метеостанция!AC$14))/($I34-$J34)</f>
        <v>4.5670940760869572</v>
      </c>
      <c r="IB34" s="130">
        <f>($T34+$U34)/$R34*($I34-(метеостанция!AD$14))/($I34-$J34)</f>
        <v>4.1740326811594199</v>
      </c>
      <c r="IC34" s="130">
        <f>($T34+$U34)/$R34*($I34-(метеостанция!AE$14))/($I34-$J34)</f>
        <v>3.7829665217391302</v>
      </c>
      <c r="ID34" s="130"/>
      <c r="IE34" s="131">
        <f>VLOOKUP($F34,метеостанция!$A$4:$AF$7,2,0)</f>
        <v>6</v>
      </c>
      <c r="IF34" s="131">
        <f>VLOOKUP($F34,метеостанция!$A$4:$AF$7,3,0)</f>
        <v>9.6</v>
      </c>
      <c r="IG34" s="131">
        <f>VLOOKUP($F34,метеостанция!$A$4:$AF$7,4,0)</f>
        <v>8.4</v>
      </c>
      <c r="IH34" s="131">
        <f>VLOOKUP($F34,метеостанция!$A$4:$AF$7,5,0)</f>
        <v>9.6999999999999993</v>
      </c>
      <c r="II34" s="131">
        <f>VLOOKUP($F34,метеостанция!$A$4:$AF$7,6,0)</f>
        <v>11.1</v>
      </c>
      <c r="IJ34" s="131">
        <f>VLOOKUP($F34,метеостанция!$A$4:$AF$7,7,0)</f>
        <v>9.5</v>
      </c>
      <c r="IK34" s="131">
        <f>VLOOKUP($F34,метеостанция!$A$4:$AF$7,8,0)</f>
        <v>6</v>
      </c>
      <c r="IL34" s="131">
        <f>VLOOKUP($F34,метеостанция!$A$4:$AF$7,9,0)</f>
        <v>6.8</v>
      </c>
      <c r="IM34" s="131">
        <f>VLOOKUP($F34,метеостанция!$A$4:$AF$7,10,0)</f>
        <v>3.2</v>
      </c>
      <c r="IN34" s="131">
        <f>VLOOKUP($F34,метеостанция!$A$4:$AF$7,11,0)</f>
        <v>-2</v>
      </c>
      <c r="IO34" s="131">
        <f>VLOOKUP($F34,метеостанция!$A$4:$AF$7,12,0)</f>
        <v>-0.4</v>
      </c>
      <c r="IP34" s="131">
        <f>VLOOKUP($F34,метеостанция!$A$4:$AF$7,13,0)</f>
        <v>2.1</v>
      </c>
      <c r="IQ34" s="131">
        <f>VLOOKUP($F34,метеостанция!$A$4:$AF$7,14,0)</f>
        <v>2.2999999999999998</v>
      </c>
      <c r="IR34" s="131">
        <f>VLOOKUP($F34,метеостанция!$A$4:$AF$7,15,0)</f>
        <v>2.2999999999999998</v>
      </c>
      <c r="IS34" s="131">
        <f>VLOOKUP($F34,метеостанция!$A$4:$AF$7,16,0)</f>
        <v>0.2</v>
      </c>
      <c r="IT34" s="131">
        <f>VLOOKUP($F34,метеостанция!$A$4:$AF$7,17,0)</f>
        <v>-3</v>
      </c>
      <c r="IU34" s="131">
        <f>VLOOKUP($F34,метеостанция!$A$4:$AF$7,18,0)</f>
        <v>-4</v>
      </c>
      <c r="IV34" s="131">
        <f>VLOOKUP($F34,метеостанция!$A$4:$AF$7,19,0)</f>
        <v>-3.6</v>
      </c>
      <c r="IW34" s="131">
        <f>VLOOKUP($F34,метеостанция!$A$4:$AF$7,20,0)</f>
        <v>-0.7</v>
      </c>
      <c r="IX34" s="131">
        <f>VLOOKUP($F34,метеостанция!$A$4:$AF$7,21,0)</f>
        <v>3.6</v>
      </c>
      <c r="IY34" s="131">
        <f>VLOOKUP($F34,метеостанция!$A$4:$AF$7,22,0)</f>
        <v>2.2000000000000002</v>
      </c>
      <c r="IZ34" s="131">
        <f>VLOOKUP($F34,метеостанция!$A$4:$AF$7,23,0)</f>
        <v>4.4000000000000004</v>
      </c>
      <c r="JA34" s="131">
        <f>VLOOKUP($F34,метеостанция!$A$4:$AF$7,24,0)</f>
        <v>-2.2999999999999998</v>
      </c>
      <c r="JB34" s="131">
        <f>VLOOKUP($F34,метеостанция!$A$4:$AF$7,25,0)</f>
        <v>-5.0999999999999996</v>
      </c>
      <c r="JC34" s="131">
        <f>VLOOKUP($F34,метеостанция!$A$4:$AF$7,26,0)</f>
        <v>0.6</v>
      </c>
      <c r="JD34" s="131">
        <f>VLOOKUP($F34,метеостанция!$A$4:$AF$7,27,0)</f>
        <v>-1.8</v>
      </c>
      <c r="JE34" s="131">
        <f>VLOOKUP($F34,метеостанция!$A$4:$AF$7,28,0)</f>
        <v>-0.5</v>
      </c>
      <c r="JF34" s="131">
        <f>VLOOKUP($F34,метеостанция!$A$4:$AF$7,29,0)</f>
        <v>5.4</v>
      </c>
      <c r="JG34" s="131">
        <f>VLOOKUP($F34,метеостанция!$A$4:$AF$7,30,0)</f>
        <v>8.4</v>
      </c>
      <c r="JH34" s="131">
        <f>VLOOKUP($F34,метеостанция!$A$4:$AF$7,31,0)</f>
        <v>5.0999999999999996</v>
      </c>
      <c r="JI34" s="131">
        <f>VLOOKUP($F34,метеостанция!$A$4:$AF$7,32,0)</f>
        <v>0</v>
      </c>
      <c r="JJ34" s="202">
        <f>VLOOKUP(D34,'Qп, Гкал'!$D$6:$O$63,2,FALSE)</f>
        <v>7.2005159071367197</v>
      </c>
      <c r="JK34" s="202">
        <f>VLOOKUP(D34,'Qп, Гкал'!$D$6:AI$64,3,FALSE)</f>
        <v>1.8653826311263999</v>
      </c>
      <c r="JL34" s="202">
        <f>VLOOKUP(D34,'Qп, Гкал'!$D$6:$AI$64,4,FALSE)</f>
        <v>1.7685812553740301</v>
      </c>
      <c r="JM34" s="202">
        <f>VLOOKUP(D34,'Qп, Гкал'!$D$6:$O$60,5,FALSE)</f>
        <v>1.7679019776440299</v>
      </c>
      <c r="JN34" s="202">
        <f>VLOOKUP(D34,'Qп, Гкал'!$D$6:$O$60,6,FALSE)</f>
        <v>1.76590713671539</v>
      </c>
      <c r="JO34" s="202">
        <f>VLOOKUP(D34,'Qп, Гкал'!$D$6:$O$60,7,FALSE)</f>
        <v>1.7971109200344</v>
      </c>
      <c r="JP34" s="202">
        <f>VLOOKUP(D34,'Qп, Гкал'!$D$6:$O$60,8,FALSE)</f>
        <v>1.94366294067068</v>
      </c>
      <c r="JQ34" s="202">
        <f>VLOOKUP(D34,'Qп, Гкал'!$D$6:$O$60,9,FALSE)</f>
        <v>53931.318177128203</v>
      </c>
      <c r="JR34" s="202" t="str">
        <f>VLOOKUP(D34,'Qп, Гкал'!$D$6:$O$60,10,FALSE)</f>
        <v>-</v>
      </c>
      <c r="JS34" s="202">
        <f>VLOOKUP(D34,'Qп, Гкал'!$D$6:$O$60,11,FALSE)</f>
        <v>-53922.666156491898</v>
      </c>
      <c r="JT34" s="202" t="str">
        <f>VLOOKUP(D34,'Qп, Гкал'!$D$6:$O$60,12,FALSE)</f>
        <v>-</v>
      </c>
      <c r="JU34" s="202" t="str">
        <f>VLOOKUP(D34,'Qп, Гкал'!$D$6:$P$60,13,FALSE)</f>
        <v>-</v>
      </c>
      <c r="JV34" s="202">
        <f>VLOOKUP(D34,'Qп, Гкал'!$D$6:$Q$63,14,FALSE)</f>
        <v>-14369649.882441999</v>
      </c>
      <c r="JW34" s="203" t="str">
        <f>VLOOKUP(D34,'Qп, Гкал'!$D$6:$AI$65,15,FALSE)</f>
        <v>-</v>
      </c>
      <c r="JX34" s="203">
        <f>VLOOKUP(D34,'Qп, Гкал'!$D$6:$AI$65,16,FALSE)</f>
        <v>-14403101.600129001</v>
      </c>
      <c r="JY34" s="203">
        <f>VLOOKUP(D34,'Qп, Гкал'!$D$6:$AI$65,17,FALSE)</f>
        <v>3.8530352536543502</v>
      </c>
      <c r="JZ34" s="203">
        <f>VLOOKUP(D34,'Qп, Гкал'!$D$6:$AI$65,18,FALSE)</f>
        <v>4.1020550300945899</v>
      </c>
      <c r="KA34" s="203">
        <f>VLOOKUP(D34,'Qп, Гкал'!$D$6:$AI$65,19,FALSE)</f>
        <v>4.11039552880482</v>
      </c>
      <c r="KB34" s="203">
        <f>VLOOKUP(D34,'Qп, Гкал'!$D$6:$AI$65,20,FALSE)</f>
        <v>2.8573860705073102</v>
      </c>
      <c r="KC34" s="203">
        <f>VLOOKUP(D34,'Qп, Гкал'!$D$6:$AI$65,21,FALSE)</f>
        <v>0.70608770421324196</v>
      </c>
      <c r="KD34" s="203">
        <f>VLOOKUP(D34,'Qп, Гкал'!$D$6:$AI$65,22,FALSE)</f>
        <v>1.8490627687016301</v>
      </c>
      <c r="KE34" s="203">
        <f>VLOOKUP(D34,'Qп, Гкал'!$D$6:$AI$65,23,FALSE)</f>
        <v>2.8346603611350001</v>
      </c>
      <c r="KF34" s="203">
        <f>VLOOKUP(D34,'Qп, Гкал'!$D$6:$AI$65,24,FALSE)</f>
        <v>3.92375752364575</v>
      </c>
      <c r="KG34" s="203">
        <f>VLOOKUP(D34,'Qп, Гкал'!$D$6:$AI$65,25,FALSE)</f>
        <v>3.1950558899398098</v>
      </c>
      <c r="KH34" s="203">
        <f>VLOOKUP(D34,'Qп, Гкал'!$D$6:$AI$65,26,FALSE)</f>
        <v>2.28379191745486</v>
      </c>
      <c r="KI34" s="203">
        <f>VLOOKUP(D34,'Qп, Гкал'!$D$6:$AI$65,27,FALSE)</f>
        <v>2.7592089423903698</v>
      </c>
      <c r="KJ34" s="203">
        <f>VLOOKUP(D34,'Qп, Гкал'!$D$6:$AI$65,28,FALSE)</f>
        <v>1.11955288048151</v>
      </c>
      <c r="KK34" s="203">
        <f>VLOOKUP(D34,'Qп, Гкал'!$D$6:$AI$65,29,FALSE)</f>
        <v>1.55430782459157</v>
      </c>
      <c r="KL34" s="203" t="str">
        <f>VLOOKUP(D34,'Qп, Гкал'!$D$6:$AI$65,30,FALSE)</f>
        <v>-</v>
      </c>
      <c r="KM34" s="203" t="str">
        <f>VLOOKUP(D34,'Qп, Гкал'!$D$6:$AI$65,31,FALSE)</f>
        <v>-</v>
      </c>
      <c r="KN34" s="203">
        <f>VLOOKUP(D34,'Qп, Гкал'!$D$6:$AI$65,32,FALSE)</f>
        <v>0</v>
      </c>
      <c r="KO34" s="110">
        <f>IF(JJ34="","Нет показаний",IF(JJ34&lt;=0,"Ошибка ПУ",(GZ34-JJ34*(($I34-метеостанция!B$14)/($I34-IE34)))))</f>
        <v>-6.2663232707101582</v>
      </c>
      <c r="KP34" s="110">
        <f>IF(JK34="","Нет показаний",IF(JK34&lt;=0,"Ошибка ПУ",(HA34-JK34*(($I34-метеостанция!C$14)/($I34-IF34)))))</f>
        <v>6.1253749266964252E-2</v>
      </c>
      <c r="KQ34" s="110">
        <f>IF(JL34="","Нет показаний",IF(JL34&lt;=0,"Ошибка ПУ",(HB34-JL34*(($I34-метеостанция!D$14)/($I34-IG34)))))</f>
        <v>0.40057068148727559</v>
      </c>
      <c r="KR34" s="110">
        <f>IF(JM34="","Нет показаний",IF(JM34&lt;=0,"Ошибка ПУ",(HC34-JM34*(($I34-метеостанция!E$14)/($I34-IH34)))))</f>
        <v>0.16911448219537606</v>
      </c>
      <c r="KS34" s="110">
        <f>IF(JN34="","Нет показаний",IF(JN34&lt;=0,"Ошибка ПУ",(HD34-JN34*(($I34-метеостанция!F$14)/($I34-II34)))))</f>
        <v>-0.18794682037478339</v>
      </c>
      <c r="KT34" s="110">
        <f>IF(JO34="","Нет показаний",IF(JO34&lt;=0,"Ошибка ПУ",(HE34-JO34*(($I34-метеостанция!G$14)/($I34-IJ34)))))</f>
        <v>0.18733234762669326</v>
      </c>
      <c r="KU34" s="110">
        <f>IF(JP34="","Нет показаний",IF(JP34&lt;=0,"Ошибка ПУ",(HF34-JP34*(($I34-метеостанция!H$14)/($I34-IK34)))))</f>
        <v>0.68228580311463682</v>
      </c>
      <c r="KV34" s="110">
        <f>IF(JQ34="","Нет показаний",IF(JQ34&lt;=0,"Ошибка ПУ",(HG34-JQ34*(($I34-метеостанция!I$14)/($I34-IL34)))))</f>
        <v>-70346.124754067496</v>
      </c>
      <c r="KW34" s="110" t="e">
        <f>IF(JR34="","Нет показаний",IF(JR34&lt;=0,"Ошибка ПУ",(HH34-JR34*(($I34-метеостанция!J$14)/($I34-IM34)))))</f>
        <v>#VALUE!</v>
      </c>
      <c r="KX34" s="110" t="str">
        <f>IF(JS34="","Нет показаний",IF(JS34&lt;=0,"Ошибка ПУ",(HI34-JS34*(($I34-метеостанция!K$14)/($I34-IN34)))))</f>
        <v>Ошибка ПУ</v>
      </c>
      <c r="KY34" s="110" t="e">
        <f>IF(JT34="","Нет показаний",IF(JT34&lt;=0,"Ошибка ПУ",(HJ34-JT34*(($I34-метеостанция!L$14)/($I34-IO34)))))</f>
        <v>#VALUE!</v>
      </c>
      <c r="KZ34" s="110" t="e">
        <f>IF(JU34="","Нет показаний",IF(JU34&lt;=0,"Ошибка ПУ",(HK34-JU34*(($I34-метеостанция!M$14)/($I34-IP34)))))</f>
        <v>#VALUE!</v>
      </c>
      <c r="LA34" s="110" t="str">
        <f>IF(JV34="","Нет показаний",IF(JV34&lt;=0,"Ошибка ПУ",(HL34-JV34*(($I34-метеостанция!N$14)/($I34-IQ34)))))</f>
        <v>Ошибка ПУ</v>
      </c>
      <c r="LB34" s="110" t="e">
        <f>IF(JW34="","Нет показаний",IF(JW34&lt;=0,"Ошибка ПУ",(HM34-JW34*(($I34-метеостанция!O$14)/($I34-IR34)))))</f>
        <v>#VALUE!</v>
      </c>
      <c r="LC34" s="110" t="str">
        <f>IF(JX34="","Нет показаний",IF(JX34&lt;=0,"Ошибка ПУ",(HN34-JX34*(($I34-метеостанция!P$14)/($I34-IS34)))))</f>
        <v>Ошибка ПУ</v>
      </c>
      <c r="LD34" s="110">
        <f>IF(JY34="","Нет показаний",IF(JY34&lt;=0,"Ошибка ПУ",(HO34-JY34*(($I34-метеостанция!Q$14)/($I34-IT34)))))</f>
        <v>4.8335563194802145E-2</v>
      </c>
      <c r="LE34" s="110">
        <f>IF(JZ34="","Нет показаний",IF(JZ34&lt;=0,"Ошибка ПУ",(HP34-JZ34*(($I34-метеостанция!R$14)/($I34-IU34)))))</f>
        <v>-2.7522406821701484E-2</v>
      </c>
      <c r="LF34" s="110">
        <f>IF(KA34="","Нет показаний",IF(KA34&lt;=0,"Ошибка ПУ",(HQ34-KA34*(($I34-метеостанция!S$14)/($I34-IV34)))))</f>
        <v>-8.8999881178680074E-2</v>
      </c>
      <c r="LG34" s="110">
        <f>IF(KB34="","Нет показаний",IF(KB34&lt;=0,"Ошибка ПУ",(HR34-KB34*(($I34-метеостанция!T$14)/($I34-IW34)))))</f>
        <v>0.61815512645248205</v>
      </c>
      <c r="LH34" s="110">
        <f>IF(KC34="","Нет показаний",IF(KC34&lt;=0,"Ошибка ПУ",(HS34-KC34*(($I34-метеостанция!U$14)/($I34-IX34)))))</f>
        <v>2.3854261123992657</v>
      </c>
      <c r="LI34" s="110">
        <f>IF(KD34="","Нет показаний",IF(KD34&lt;=0,"Ошибка ПУ",(HT34-KD34*(($I34-метеостанция!V$14)/($I34-IY34)))))</f>
        <v>1.3631940934701423</v>
      </c>
      <c r="LJ34" s="110">
        <f>IF(KE34="","Нет показаний",IF(KE34&lt;=0,"Ошибка ПУ",(HU34-KE34*(($I34-метеостанция!W$14)/($I34-IZ34)))))</f>
        <v>-0.13939185192500503</v>
      </c>
      <c r="LK34" s="110">
        <f>IF(KF34="","Нет показаний",IF(KF34&lt;=0,"Ошибка ПУ",(HV34-KF34*(($I34-метеостанция!X$14)/($I34-JA34)))))</f>
        <v>-0.1249602408715984</v>
      </c>
      <c r="LL34" s="110">
        <f>IF(KG34="","Нет показаний",IF(KG34&lt;=0,"Ошибка ПУ",(HW34-KG34*(($I34-метеостанция!Y$14)/($I34-JB34)))))</f>
        <v>1.0093261141062504</v>
      </c>
      <c r="LM34" s="110">
        <f>IF(KH34="","Нет показаний",IF(KH34&lt;=0,"Ошибка ПУ",(HX34-KH34*(($I34-метеостанция!Z$14)/($I34-JC34)))))</f>
        <v>1.261179825792349</v>
      </c>
      <c r="LN34" s="110">
        <f>IF(KI34="","Нет показаний",IF(KI34&lt;=0,"Ошибка ПУ",(HY34-KI34*(($I34-метеостанция!AA$14)/($I34-JD34)))))</f>
        <v>1.0711442541218368</v>
      </c>
      <c r="LO34" s="110">
        <f>IF(KJ34="","Нет показаний",IF(KJ34&lt;=0,"Ошибка ПУ",(HZ34-KJ34*(($I34-метеостанция!AB$14)/($I34-JE34)))))</f>
        <v>2.953380615606422</v>
      </c>
      <c r="LP34" s="110">
        <f>IF(KK34="","Нет показаний",IF(KK34&lt;=0,"Ошибка ПУ",(IA34-KK34*(($I34-метеостанция!AC$14)/($I34-JF34)))))</f>
        <v>1.8048187573834609</v>
      </c>
      <c r="LQ34" s="110" t="e">
        <f>IF(KL34="","Нет показаний",IF(KL34&lt;=0,"Ошибка ПУ",(IB34-KL34*(($I34-метеостанция!AD$14)/($I34-JG34)))))</f>
        <v>#VALUE!</v>
      </c>
      <c r="LR34" s="110" t="e">
        <f>IF(KM34="","Нет показаний",IF(KM34&lt;=0,"Ошибка ПУ",(IC34-KM34*(($I34-метеостанция!AE$14)/($I34-JH34)))))</f>
        <v>#VALUE!</v>
      </c>
      <c r="LS34" s="110" t="str">
        <f>IF(KN34="","Нет показаний",IF(KN34&lt;=0,"Ошибка ПУ",(ID34-KN34*(($I34-метеостанция!AF$14)/($I34-JI34)))))</f>
        <v>Ошибка ПУ</v>
      </c>
      <c r="LT34" s="54">
        <f t="shared" si="711"/>
        <v>-6.2663232707101582</v>
      </c>
      <c r="LU34" s="54">
        <f t="shared" si="712"/>
        <v>-6.2050695214431943</v>
      </c>
      <c r="LV34" s="54">
        <f t="shared" si="713"/>
        <v>-5.8044988399559188</v>
      </c>
      <c r="LW34" s="54">
        <f t="shared" si="714"/>
        <v>-5.6353843577605431</v>
      </c>
      <c r="LX34" s="54">
        <f t="shared" si="715"/>
        <v>-5.8233311781353265</v>
      </c>
      <c r="LY34" s="54">
        <f t="shared" si="716"/>
        <v>-5.6359988305086333</v>
      </c>
      <c r="LZ34" s="54">
        <f t="shared" si="717"/>
        <v>-4.9537130273939969</v>
      </c>
      <c r="MA34" s="54">
        <f t="shared" si="718"/>
        <v>-70351.078467094892</v>
      </c>
      <c r="MB34" s="54" t="e">
        <f t="shared" si="719"/>
        <v>#VALUE!</v>
      </c>
      <c r="MC34" s="54" t="str">
        <f t="shared" si="720"/>
        <v>Ошибка ПУ</v>
      </c>
      <c r="MD34" s="54" t="e">
        <f t="shared" si="721"/>
        <v>#VALUE!</v>
      </c>
      <c r="ME34" s="54" t="e">
        <f t="shared" si="722"/>
        <v>#VALUE!</v>
      </c>
      <c r="MF34" s="54" t="str">
        <f t="shared" si="723"/>
        <v>Ошибка ПУ</v>
      </c>
      <c r="MG34" s="54" t="e">
        <f t="shared" si="724"/>
        <v>#VALUE!</v>
      </c>
      <c r="MH34" s="54" t="str">
        <f t="shared" si="725"/>
        <v>Ошибка ПУ</v>
      </c>
      <c r="MI34" s="54">
        <f t="shared" si="726"/>
        <v>4.8335563194802145E-2</v>
      </c>
      <c r="MJ34" s="54">
        <f t="shared" si="727"/>
        <v>2.0813156373100661E-2</v>
      </c>
      <c r="MK34" s="54">
        <f t="shared" si="728"/>
        <v>-6.8186724805579413E-2</v>
      </c>
      <c r="ML34" s="54">
        <f t="shared" si="729"/>
        <v>0.54996840164690264</v>
      </c>
      <c r="MM34" s="54">
        <f t="shared" si="730"/>
        <v>2.9353945140461684</v>
      </c>
      <c r="MN34" s="54">
        <f t="shared" si="731"/>
        <v>4.2985886075163107</v>
      </c>
      <c r="MO34" s="54">
        <f t="shared" si="732"/>
        <v>4.1591967555913056</v>
      </c>
      <c r="MP34" s="54">
        <f t="shared" si="733"/>
        <v>4.0342365147197068</v>
      </c>
      <c r="MQ34" s="54">
        <f t="shared" si="734"/>
        <v>5.0435626288259572</v>
      </c>
      <c r="MR34" s="54">
        <f t="shared" si="735"/>
        <v>6.3047424546183066</v>
      </c>
      <c r="MS34" s="54">
        <f t="shared" si="736"/>
        <v>7.3758867087401434</v>
      </c>
      <c r="MT34" s="54">
        <f t="shared" si="737"/>
        <v>10.329267324346565</v>
      </c>
      <c r="MU34" s="54">
        <f t="shared" si="738"/>
        <v>12.134086081730025</v>
      </c>
      <c r="MV34" s="54" t="e">
        <f t="shared" si="739"/>
        <v>#VALUE!</v>
      </c>
      <c r="MW34" s="54" t="e">
        <f t="shared" si="740"/>
        <v>#VALUE!</v>
      </c>
      <c r="MX34" s="54" t="e">
        <f t="shared" si="741"/>
        <v>#VALUE!</v>
      </c>
      <c r="MY34" s="53">
        <f t="shared" si="742"/>
        <v>-12348.416637261436</v>
      </c>
      <c r="MZ34" s="53">
        <f t="shared" si="743"/>
        <v>120.70663830547976</v>
      </c>
      <c r="NA34" s="53">
        <f t="shared" si="744"/>
        <v>789.36458493882526</v>
      </c>
      <c r="NB34" s="53">
        <f t="shared" si="745"/>
        <v>333.25699861420804</v>
      </c>
      <c r="NC34" s="53">
        <f t="shared" si="746"/>
        <v>-370.36800423054814</v>
      </c>
      <c r="ND34" s="53">
        <f t="shared" si="747"/>
        <v>369.15712423316171</v>
      </c>
      <c r="NE34" s="53">
        <f t="shared" si="748"/>
        <v>1344.5124036177033</v>
      </c>
      <c r="NF34" s="53">
        <f t="shared" si="749"/>
        <v>-138624073.4403654</v>
      </c>
      <c r="NG34" s="53" t="e">
        <f t="shared" si="750"/>
        <v>#VALUE!</v>
      </c>
      <c r="NH34" s="53" t="e">
        <f t="shared" si="751"/>
        <v>#VALUE!</v>
      </c>
      <c r="NI34" s="53" t="e">
        <f t="shared" si="752"/>
        <v>#VALUE!</v>
      </c>
      <c r="NJ34" s="53" t="e">
        <f t="shared" si="753"/>
        <v>#VALUE!</v>
      </c>
      <c r="NK34" s="53" t="e">
        <f t="shared" si="754"/>
        <v>#VALUE!</v>
      </c>
      <c r="NL34" s="53" t="e">
        <f t="shared" si="755"/>
        <v>#VALUE!</v>
      </c>
      <c r="NM34" s="53" t="e">
        <f t="shared" si="756"/>
        <v>#VALUE!</v>
      </c>
      <c r="NN34" s="53">
        <f t="shared" si="757"/>
        <v>95.250060831677104</v>
      </c>
      <c r="NO34" s="53">
        <f t="shared" si="758"/>
        <v>-54.235654882844941</v>
      </c>
      <c r="NP34" s="53">
        <f t="shared" si="759"/>
        <v>-175.38316585070694</v>
      </c>
      <c r="NQ34" s="53">
        <f t="shared" si="760"/>
        <v>1218.1364921872612</v>
      </c>
      <c r="NR34" s="53">
        <f t="shared" si="761"/>
        <v>4700.7206970939924</v>
      </c>
      <c r="NS34" s="53">
        <f t="shared" si="762"/>
        <v>2686.3102805922622</v>
      </c>
      <c r="NT34" s="53">
        <f t="shared" si="763"/>
        <v>-274.68558340341491</v>
      </c>
      <c r="NU34" s="53">
        <f t="shared" si="764"/>
        <v>-246.24665066157181</v>
      </c>
      <c r="NV34" s="53">
        <f t="shared" si="765"/>
        <v>1988.9780404577768</v>
      </c>
      <c r="NW34" s="53">
        <f t="shared" si="766"/>
        <v>2485.2809647064028</v>
      </c>
      <c r="NX34" s="53">
        <f t="shared" si="767"/>
        <v>2110.7968671724916</v>
      </c>
      <c r="NY34" s="53">
        <f t="shared" si="768"/>
        <v>5819.9318411140148</v>
      </c>
      <c r="NZ34" s="53">
        <f t="shared" si="769"/>
        <v>3556.5758432998477</v>
      </c>
      <c r="OA34" s="53" t="e">
        <f t="shared" si="770"/>
        <v>#VALUE!</v>
      </c>
      <c r="OB34" s="53" t="e">
        <f t="shared" si="771"/>
        <v>#VALUE!</v>
      </c>
      <c r="OC34" s="53" t="e">
        <f t="shared" si="772"/>
        <v>#VALUE!</v>
      </c>
      <c r="OD34" s="53">
        <f t="shared" si="773"/>
        <v>-12348.416637261436</v>
      </c>
      <c r="OE34" s="53">
        <f t="shared" si="774"/>
        <v>-12227.709998955957</v>
      </c>
      <c r="OF34" s="53">
        <f t="shared" si="775"/>
        <v>-11438.345414017132</v>
      </c>
      <c r="OG34" s="53">
        <f t="shared" si="776"/>
        <v>-11105.088415402925</v>
      </c>
      <c r="OH34" s="53">
        <f t="shared" si="777"/>
        <v>-11475.456419633472</v>
      </c>
      <c r="OI34" s="53">
        <f t="shared" si="778"/>
        <v>-11106.299295400311</v>
      </c>
      <c r="OJ34" s="53">
        <f t="shared" si="779"/>
        <v>-9761.7868917826072</v>
      </c>
      <c r="OK34" s="53">
        <f t="shared" si="780"/>
        <v>-138633835.22725719</v>
      </c>
      <c r="OL34" s="53" t="e">
        <f t="shared" si="781"/>
        <v>#VALUE!</v>
      </c>
      <c r="OM34" s="53" t="e">
        <f t="shared" si="782"/>
        <v>#VALUE!</v>
      </c>
      <c r="ON34" s="53" t="e">
        <f t="shared" si="783"/>
        <v>#VALUE!</v>
      </c>
      <c r="OO34" s="53" t="e">
        <f t="shared" si="784"/>
        <v>#VALUE!</v>
      </c>
      <c r="OP34" s="53" t="e">
        <f t="shared" si="785"/>
        <v>#VALUE!</v>
      </c>
      <c r="OQ34" s="53" t="e">
        <f t="shared" si="786"/>
        <v>#VALUE!</v>
      </c>
      <c r="OR34" s="53" t="e">
        <f t="shared" si="787"/>
        <v>#VALUE!</v>
      </c>
      <c r="OS34" s="53" t="e">
        <f t="shared" si="788"/>
        <v>#VALUE!</v>
      </c>
      <c r="OT34" s="53" t="e">
        <f t="shared" si="789"/>
        <v>#VALUE!</v>
      </c>
      <c r="OU34" s="53" t="e">
        <f t="shared" si="790"/>
        <v>#VALUE!</v>
      </c>
      <c r="OV34" s="53" t="e">
        <f t="shared" si="791"/>
        <v>#VALUE!</v>
      </c>
      <c r="OW34" s="53" t="e">
        <f t="shared" si="792"/>
        <v>#VALUE!</v>
      </c>
      <c r="OX34" s="53" t="e">
        <f t="shared" si="793"/>
        <v>#VALUE!</v>
      </c>
      <c r="OY34" s="53" t="e">
        <f t="shared" si="794"/>
        <v>#VALUE!</v>
      </c>
      <c r="OZ34" s="53" t="e">
        <f t="shared" si="795"/>
        <v>#VALUE!</v>
      </c>
      <c r="PA34" s="53" t="e">
        <f t="shared" si="796"/>
        <v>#VALUE!</v>
      </c>
      <c r="PB34" s="53" t="e">
        <f t="shared" si="797"/>
        <v>#VALUE!</v>
      </c>
      <c r="PC34" s="53" t="e">
        <f t="shared" si="798"/>
        <v>#VALUE!</v>
      </c>
      <c r="PD34" s="53" t="e">
        <f t="shared" si="799"/>
        <v>#VALUE!</v>
      </c>
      <c r="PE34" s="53" t="e">
        <f t="shared" si="800"/>
        <v>#VALUE!</v>
      </c>
      <c r="PF34" s="53" t="e">
        <f t="shared" si="801"/>
        <v>#VALUE!</v>
      </c>
      <c r="PG34" s="53" t="e">
        <f t="shared" si="802"/>
        <v>#VALUE!</v>
      </c>
      <c r="PH34" s="53" t="e">
        <f t="shared" si="803"/>
        <v>#VALUE!</v>
      </c>
      <c r="PI34" s="111">
        <f t="shared" ref="PI34:QM34" si="1164">IF(MY34*$G34&lt;0, 0, MY34*$G34)</f>
        <v>0</v>
      </c>
      <c r="PJ34" s="111">
        <f t="shared" si="1164"/>
        <v>108.63597447493179</v>
      </c>
      <c r="PK34" s="111">
        <f t="shared" si="1164"/>
        <v>710.42812644494279</v>
      </c>
      <c r="PL34" s="111">
        <f t="shared" si="1164"/>
        <v>299.93129875278726</v>
      </c>
      <c r="PM34" s="111">
        <f t="shared" si="1164"/>
        <v>0</v>
      </c>
      <c r="PN34" s="111">
        <f t="shared" si="1164"/>
        <v>332.24141180984554</v>
      </c>
      <c r="PO34" s="111">
        <f t="shared" si="1164"/>
        <v>1210.061163255933</v>
      </c>
      <c r="PP34" s="111">
        <f t="shared" si="1164"/>
        <v>0</v>
      </c>
      <c r="PQ34" s="111" t="e">
        <f t="shared" si="1164"/>
        <v>#VALUE!</v>
      </c>
      <c r="PR34" s="111" t="e">
        <f t="shared" si="1164"/>
        <v>#VALUE!</v>
      </c>
      <c r="PS34" s="111" t="e">
        <f t="shared" si="1164"/>
        <v>#VALUE!</v>
      </c>
      <c r="PT34" s="111" t="e">
        <f t="shared" si="1164"/>
        <v>#VALUE!</v>
      </c>
      <c r="PU34" s="111" t="e">
        <f t="shared" si="1164"/>
        <v>#VALUE!</v>
      </c>
      <c r="PV34" s="111" t="e">
        <f t="shared" si="1164"/>
        <v>#VALUE!</v>
      </c>
      <c r="PW34" s="111" t="e">
        <f t="shared" si="1164"/>
        <v>#VALUE!</v>
      </c>
      <c r="PX34" s="111">
        <f t="shared" si="1164"/>
        <v>85.725054748509393</v>
      </c>
      <c r="PY34" s="111">
        <f t="shared" si="1164"/>
        <v>0</v>
      </c>
      <c r="PZ34" s="111">
        <f t="shared" si="1164"/>
        <v>0</v>
      </c>
      <c r="QA34" s="111">
        <f t="shared" si="1164"/>
        <v>1096.322842968535</v>
      </c>
      <c r="QB34" s="111">
        <f t="shared" si="1164"/>
        <v>4230.6486273845931</v>
      </c>
      <c r="QC34" s="111">
        <f t="shared" si="1164"/>
        <v>2417.6792525330361</v>
      </c>
      <c r="QD34" s="111">
        <f t="shared" si="1164"/>
        <v>0</v>
      </c>
      <c r="QE34" s="111">
        <f t="shared" si="1164"/>
        <v>0</v>
      </c>
      <c r="QF34" s="111">
        <f t="shared" si="1164"/>
        <v>1790.0802364119993</v>
      </c>
      <c r="QG34" s="111">
        <f t="shared" si="1164"/>
        <v>2236.7528682357624</v>
      </c>
      <c r="QH34" s="111">
        <f t="shared" si="1164"/>
        <v>1899.7171804552424</v>
      </c>
      <c r="QI34" s="111">
        <f t="shared" si="1164"/>
        <v>5237.9386570026136</v>
      </c>
      <c r="QJ34" s="111">
        <f t="shared" si="1164"/>
        <v>3200.918258969863</v>
      </c>
      <c r="QK34" s="111" t="e">
        <f t="shared" si="1164"/>
        <v>#VALUE!</v>
      </c>
      <c r="QL34" s="111" t="e">
        <f t="shared" si="1164"/>
        <v>#VALUE!</v>
      </c>
      <c r="QM34" s="111" t="e">
        <f t="shared" si="1164"/>
        <v>#VALUE!</v>
      </c>
      <c r="QN34" s="54">
        <f t="shared" si="808"/>
        <v>0</v>
      </c>
      <c r="QO34" s="53">
        <f t="shared" si="809"/>
        <v>108.63597447493179</v>
      </c>
      <c r="QP34" s="53">
        <f t="shared" si="810"/>
        <v>819.06410091987459</v>
      </c>
      <c r="QQ34" s="53">
        <f t="shared" si="811"/>
        <v>1118.9953996726617</v>
      </c>
      <c r="QR34" s="53">
        <f t="shared" si="812"/>
        <v>1118.9953996726617</v>
      </c>
      <c r="QS34" s="53">
        <f t="shared" si="813"/>
        <v>1451.2368114825072</v>
      </c>
      <c r="QT34" s="53">
        <f t="shared" si="814"/>
        <v>2661.2979747384402</v>
      </c>
      <c r="QU34" s="53">
        <f t="shared" si="815"/>
        <v>2661.2979747384402</v>
      </c>
      <c r="QV34" s="53" t="e">
        <f t="shared" si="816"/>
        <v>#VALUE!</v>
      </c>
      <c r="QW34" s="53" t="e">
        <f t="shared" si="817"/>
        <v>#VALUE!</v>
      </c>
      <c r="QX34" s="53" t="e">
        <f t="shared" si="818"/>
        <v>#VALUE!</v>
      </c>
      <c r="QY34" s="53" t="e">
        <f t="shared" si="819"/>
        <v>#VALUE!</v>
      </c>
      <c r="QZ34" s="53" t="e">
        <f t="shared" si="820"/>
        <v>#VALUE!</v>
      </c>
      <c r="RA34" s="53" t="e">
        <f t="shared" si="821"/>
        <v>#VALUE!</v>
      </c>
      <c r="RB34" s="53" t="e">
        <f t="shared" si="822"/>
        <v>#VALUE!</v>
      </c>
      <c r="RC34" s="53" t="e">
        <f t="shared" si="823"/>
        <v>#VALUE!</v>
      </c>
      <c r="RD34" s="53" t="e">
        <f t="shared" si="824"/>
        <v>#VALUE!</v>
      </c>
      <c r="RE34" s="53" t="e">
        <f t="shared" si="825"/>
        <v>#VALUE!</v>
      </c>
      <c r="RF34" s="53" t="e">
        <f t="shared" si="826"/>
        <v>#VALUE!</v>
      </c>
      <c r="RG34" s="53" t="e">
        <f t="shared" si="827"/>
        <v>#VALUE!</v>
      </c>
      <c r="RH34" s="53" t="e">
        <f t="shared" si="828"/>
        <v>#VALUE!</v>
      </c>
      <c r="RI34" s="53" t="e">
        <f t="shared" si="829"/>
        <v>#VALUE!</v>
      </c>
      <c r="RJ34" s="53" t="e">
        <f t="shared" si="830"/>
        <v>#VALUE!</v>
      </c>
      <c r="RK34" s="53" t="e">
        <f t="shared" si="831"/>
        <v>#VALUE!</v>
      </c>
      <c r="RL34" s="53" t="e">
        <f t="shared" si="832"/>
        <v>#VALUE!</v>
      </c>
      <c r="RM34" s="53" t="e">
        <f t="shared" si="833"/>
        <v>#VALUE!</v>
      </c>
      <c r="RN34" s="53" t="e">
        <f t="shared" si="834"/>
        <v>#VALUE!</v>
      </c>
      <c r="RO34" s="53" t="e">
        <f t="shared" si="835"/>
        <v>#VALUE!</v>
      </c>
      <c r="RP34" s="53" t="e">
        <f t="shared" si="836"/>
        <v>#VALUE!</v>
      </c>
      <c r="RQ34" s="53" t="e">
        <f t="shared" si="837"/>
        <v>#VALUE!</v>
      </c>
      <c r="RR34" s="53" t="e">
        <f t="shared" si="838"/>
        <v>#VALUE!</v>
      </c>
      <c r="RS34" s="111">
        <f t="shared" si="839"/>
        <v>-980.87943013043468</v>
      </c>
      <c r="RT34" s="111">
        <f t="shared" si="840"/>
        <v>-1893.0978990576766</v>
      </c>
      <c r="RU34" s="111">
        <f t="shared" si="841"/>
        <v>-1959.49764246056</v>
      </c>
      <c r="RV34" s="111">
        <f t="shared" si="842"/>
        <v>-2483.528930696903</v>
      </c>
      <c r="RW34" s="111">
        <f t="shared" si="843"/>
        <v>-3364.7691486425556</v>
      </c>
      <c r="RX34" s="111">
        <f t="shared" si="844"/>
        <v>-3939.4235603109705</v>
      </c>
      <c r="RY34" s="111">
        <f t="shared" si="845"/>
        <v>-3681.0063697180808</v>
      </c>
      <c r="RZ34" s="111">
        <f t="shared" si="846"/>
        <v>-4596.2551810441673</v>
      </c>
      <c r="SA34" s="111" t="e">
        <f t="shared" si="847"/>
        <v>#VALUE!</v>
      </c>
      <c r="SB34" s="111" t="e">
        <f t="shared" si="848"/>
        <v>#VALUE!</v>
      </c>
      <c r="SC34" s="111" t="e">
        <f t="shared" si="849"/>
        <v>#VALUE!</v>
      </c>
      <c r="SD34" s="111" t="e">
        <f t="shared" si="850"/>
        <v>#VALUE!</v>
      </c>
      <c r="SE34" s="111" t="e">
        <f t="shared" si="851"/>
        <v>#VALUE!</v>
      </c>
      <c r="SF34" s="111" t="e">
        <f t="shared" si="852"/>
        <v>#VALUE!</v>
      </c>
      <c r="SG34" s="111" t="e">
        <f t="shared" si="853"/>
        <v>#VALUE!</v>
      </c>
      <c r="SH34" s="111" t="e">
        <f t="shared" si="854"/>
        <v>#VALUE!</v>
      </c>
      <c r="SI34" s="111" t="e">
        <f t="shared" si="855"/>
        <v>#VALUE!</v>
      </c>
      <c r="SJ34" s="111" t="e">
        <f t="shared" si="856"/>
        <v>#VALUE!</v>
      </c>
      <c r="SK34" s="111" t="e">
        <f t="shared" si="857"/>
        <v>#VALUE!</v>
      </c>
      <c r="SL34" s="111" t="e">
        <f t="shared" si="858"/>
        <v>#VALUE!</v>
      </c>
      <c r="SM34" s="111" t="e">
        <f t="shared" si="859"/>
        <v>#VALUE!</v>
      </c>
      <c r="SN34" s="111" t="e">
        <f t="shared" si="860"/>
        <v>#VALUE!</v>
      </c>
      <c r="SO34" s="111" t="e">
        <f t="shared" si="861"/>
        <v>#VALUE!</v>
      </c>
      <c r="SP34" s="111" t="e">
        <f t="shared" si="862"/>
        <v>#VALUE!</v>
      </c>
      <c r="SQ34" s="111" t="e">
        <f t="shared" si="863"/>
        <v>#VALUE!</v>
      </c>
      <c r="SR34" s="111" t="e">
        <f t="shared" si="864"/>
        <v>#VALUE!</v>
      </c>
      <c r="SS34" s="111" t="e">
        <f t="shared" si="865"/>
        <v>#VALUE!</v>
      </c>
      <c r="ST34" s="111" t="e">
        <f t="shared" si="866"/>
        <v>#VALUE!</v>
      </c>
      <c r="SU34" s="111" t="e">
        <f t="shared" si="867"/>
        <v>#VALUE!</v>
      </c>
      <c r="SV34" s="111" t="e">
        <f t="shared" si="868"/>
        <v>#VALUE!</v>
      </c>
      <c r="SW34" s="111" t="e">
        <f t="shared" si="869"/>
        <v>#VALUE!</v>
      </c>
      <c r="SX34" s="111">
        <f t="shared" si="870"/>
        <v>13438.282670739698</v>
      </c>
      <c r="SY34" s="111">
        <f t="shared" si="871"/>
        <v>14451.858747325523</v>
      </c>
      <c r="SZ34" s="111">
        <f t="shared" si="872"/>
        <v>14525.636239995394</v>
      </c>
      <c r="TA34" s="111">
        <f t="shared" si="873"/>
        <v>15107.893226924665</v>
      </c>
      <c r="TB34" s="111">
        <f t="shared" si="874"/>
        <v>16457.417028872605</v>
      </c>
      <c r="TC34" s="111">
        <f t="shared" si="875"/>
        <v>17095.921930726399</v>
      </c>
      <c r="TD34" s="111">
        <f t="shared" si="876"/>
        <v>16808.791718956523</v>
      </c>
      <c r="TE34" s="111">
        <f t="shared" si="877"/>
        <v>138641899.17520806</v>
      </c>
      <c r="TF34" s="111" t="e">
        <f t="shared" si="878"/>
        <v>#VALUE!</v>
      </c>
      <c r="TG34" s="111" t="e">
        <f t="shared" si="879"/>
        <v>#VALUE!</v>
      </c>
      <c r="TH34" s="111" t="e">
        <f t="shared" si="880"/>
        <v>#VALUE!</v>
      </c>
      <c r="TI34" s="111" t="e">
        <f t="shared" si="881"/>
        <v>#VALUE!</v>
      </c>
      <c r="TJ34" s="111" t="e">
        <f t="shared" si="882"/>
        <v>#VALUE!</v>
      </c>
      <c r="TK34" s="111" t="e">
        <f t="shared" si="883"/>
        <v>#VALUE!</v>
      </c>
      <c r="TL34" s="111" t="e">
        <f t="shared" si="884"/>
        <v>#VALUE!</v>
      </c>
      <c r="TM34" s="111">
        <f t="shared" si="885"/>
        <v>15854.316179711797</v>
      </c>
      <c r="TN34" s="111">
        <f t="shared" si="886"/>
        <v>17079.958939920729</v>
      </c>
      <c r="TO34" s="111">
        <f t="shared" si="887"/>
        <v>18394.92830501057</v>
      </c>
      <c r="TP34" s="111">
        <f t="shared" si="888"/>
        <v>18237.488682388524</v>
      </c>
      <c r="TQ34" s="111">
        <f t="shared" si="889"/>
        <v>14589.50962833801</v>
      </c>
      <c r="TR34" s="111">
        <f t="shared" si="890"/>
        <v>13036.156191550097</v>
      </c>
      <c r="TS34" s="111">
        <f t="shared" si="891"/>
        <v>14512.743915279598</v>
      </c>
      <c r="TT34" s="111">
        <f t="shared" si="892"/>
        <v>16022.545711810735</v>
      </c>
      <c r="TU34" s="111">
        <f t="shared" si="893"/>
        <v>15388.607922222522</v>
      </c>
      <c r="TV34" s="111">
        <f t="shared" si="894"/>
        <v>14231.849786646551</v>
      </c>
      <c r="TW34" s="111">
        <f t="shared" si="895"/>
        <v>13499.958849908842</v>
      </c>
      <c r="TX34" s="111">
        <f t="shared" si="896"/>
        <v>9120.5859447730872</v>
      </c>
      <c r="TY34" s="111">
        <f t="shared" si="897"/>
        <v>7081.4695604949811</v>
      </c>
      <c r="TZ34" s="111" t="e">
        <f t="shared" si="898"/>
        <v>#VALUE!</v>
      </c>
      <c r="UA34" s="111" t="e">
        <f t="shared" si="899"/>
        <v>#VALUE!</v>
      </c>
      <c r="UB34" s="111" t="e">
        <f t="shared" si="900"/>
        <v>#VALUE!</v>
      </c>
      <c r="UC34" s="112">
        <f t="shared" si="901"/>
        <v>108.98660334782608</v>
      </c>
      <c r="UD34" s="112">
        <f t="shared" si="902"/>
        <v>222.41487483695653</v>
      </c>
      <c r="UE34" s="112">
        <f t="shared" si="903"/>
        <v>308.72908259782605</v>
      </c>
      <c r="UF34" s="112">
        <f t="shared" si="904"/>
        <v>400.28048115217388</v>
      </c>
      <c r="UG34" s="112">
        <f t="shared" si="905"/>
        <v>498.19606092391297</v>
      </c>
      <c r="UH34" s="112">
        <f t="shared" si="906"/>
        <v>598.96226353260863</v>
      </c>
      <c r="UI34" s="112">
        <f t="shared" si="907"/>
        <v>704.70048271739131</v>
      </c>
      <c r="UJ34" s="112">
        <f t="shared" si="908"/>
        <v>806.39479508695649</v>
      </c>
      <c r="UK34" s="112">
        <f t="shared" si="909"/>
        <v>908.42057522826076</v>
      </c>
      <c r="UL34" s="112">
        <f t="shared" si="910"/>
        <v>1013.9599137499999</v>
      </c>
      <c r="UM34" s="112">
        <f t="shared" si="911"/>
        <v>1112.1406677391303</v>
      </c>
      <c r="UN34" s="112">
        <f t="shared" si="912"/>
        <v>1200.5099756847828</v>
      </c>
      <c r="UO34" s="112">
        <f t="shared" si="913"/>
        <v>1303.5301591413045</v>
      </c>
      <c r="UP34" s="112">
        <f t="shared" si="914"/>
        <v>1380.8284435108696</v>
      </c>
      <c r="UQ34" s="112">
        <f t="shared" si="915"/>
        <v>1485.9700207065216</v>
      </c>
      <c r="UR34" s="112">
        <f t="shared" si="916"/>
        <v>1594.9566240543477</v>
      </c>
      <c r="US34" s="112">
        <f t="shared" si="917"/>
        <v>1712.0973345869563</v>
      </c>
      <c r="UT34" s="112">
        <f t="shared" si="918"/>
        <v>1826.0559545108692</v>
      </c>
      <c r="UU34" s="112">
        <f t="shared" si="919"/>
        <v>1932.125641467391</v>
      </c>
      <c r="UV34" s="112">
        <f t="shared" si="920"/>
        <v>2037.399805771739</v>
      </c>
      <c r="UW34" s="112">
        <f t="shared" si="921"/>
        <v>2150.695490152174</v>
      </c>
      <c r="UX34" s="112">
        <f t="shared" si="922"/>
        <v>2270.8857041847823</v>
      </c>
      <c r="UY34" s="112">
        <f t="shared" si="923"/>
        <v>2397.2412187717391</v>
      </c>
      <c r="UZ34" s="112">
        <f t="shared" si="924"/>
        <v>2532.7452438586952</v>
      </c>
      <c r="VA34" s="112">
        <f t="shared" si="925"/>
        <v>2665.5975267717386</v>
      </c>
      <c r="VB34" s="112">
        <f t="shared" si="926"/>
        <v>2803.488119815217</v>
      </c>
      <c r="VC34" s="112">
        <f t="shared" si="927"/>
        <v>2947.5440134130431</v>
      </c>
      <c r="VD34" s="112">
        <f t="shared" si="928"/>
        <v>3099.2899593152169</v>
      </c>
      <c r="VE34" s="112">
        <f t="shared" si="929"/>
        <v>3237.976075010869</v>
      </c>
      <c r="VF34" s="112">
        <f t="shared" si="930"/>
        <v>3363.6686540543474</v>
      </c>
      <c r="VG34" s="112">
        <f t="shared" si="931"/>
        <v>3363.6686540543474</v>
      </c>
      <c r="VH34" s="111">
        <f t="shared" si="932"/>
        <v>13438.282670739698</v>
      </c>
      <c r="VI34" s="111">
        <f t="shared" si="933"/>
        <v>14343.222772850591</v>
      </c>
      <c r="VJ34" s="111">
        <f t="shared" si="934"/>
        <v>13706.572139075519</v>
      </c>
      <c r="VK34" s="111">
        <f t="shared" si="935"/>
        <v>13988.897827252003</v>
      </c>
      <c r="VL34" s="111">
        <f t="shared" si="936"/>
        <v>15338.421629199944</v>
      </c>
      <c r="VM34" s="111">
        <f t="shared" si="937"/>
        <v>15644.685119243892</v>
      </c>
      <c r="VN34" s="111">
        <f t="shared" si="938"/>
        <v>14147.493744218084</v>
      </c>
      <c r="VO34" s="111">
        <f t="shared" si="939"/>
        <v>138639237.87723333</v>
      </c>
      <c r="VP34" s="111" t="e">
        <f t="shared" si="940"/>
        <v>#VALUE!</v>
      </c>
      <c r="VQ34" s="111" t="e">
        <f t="shared" si="941"/>
        <v>#VALUE!</v>
      </c>
      <c r="VR34" s="111" t="e">
        <f t="shared" si="942"/>
        <v>#VALUE!</v>
      </c>
      <c r="VS34" s="111" t="e">
        <f t="shared" si="943"/>
        <v>#VALUE!</v>
      </c>
      <c r="VT34" s="111" t="e">
        <f t="shared" si="944"/>
        <v>#VALUE!</v>
      </c>
      <c r="VU34" s="111" t="e">
        <f t="shared" si="945"/>
        <v>#VALUE!</v>
      </c>
      <c r="VV34" s="111" t="e">
        <f t="shared" si="946"/>
        <v>#VALUE!</v>
      </c>
      <c r="VW34" s="111" t="e">
        <f t="shared" si="947"/>
        <v>#VALUE!</v>
      </c>
      <c r="VX34" s="111" t="e">
        <f t="shared" si="948"/>
        <v>#VALUE!</v>
      </c>
      <c r="VY34" s="111" t="e">
        <f t="shared" si="949"/>
        <v>#VALUE!</v>
      </c>
      <c r="VZ34" s="111" t="e">
        <f t="shared" si="950"/>
        <v>#VALUE!</v>
      </c>
      <c r="WA34" s="111" t="e">
        <f t="shared" si="951"/>
        <v>#VALUE!</v>
      </c>
      <c r="WB34" s="111" t="e">
        <f t="shared" si="952"/>
        <v>#VALUE!</v>
      </c>
      <c r="WC34" s="111" t="e">
        <f t="shared" si="953"/>
        <v>#VALUE!</v>
      </c>
      <c r="WD34" s="111" t="e">
        <f t="shared" si="954"/>
        <v>#VALUE!</v>
      </c>
      <c r="WE34" s="111" t="e">
        <f t="shared" si="955"/>
        <v>#VALUE!</v>
      </c>
      <c r="WF34" s="111" t="e">
        <f t="shared" si="956"/>
        <v>#VALUE!</v>
      </c>
      <c r="WG34" s="111" t="e">
        <f t="shared" si="957"/>
        <v>#VALUE!</v>
      </c>
      <c r="WH34" s="111" t="e">
        <f t="shared" si="958"/>
        <v>#VALUE!</v>
      </c>
      <c r="WI34" s="111" t="e">
        <f t="shared" si="959"/>
        <v>#VALUE!</v>
      </c>
      <c r="WJ34" s="111" t="e">
        <f t="shared" si="960"/>
        <v>#VALUE!</v>
      </c>
      <c r="WK34" s="111" t="e">
        <f t="shared" si="961"/>
        <v>#VALUE!</v>
      </c>
      <c r="WL34" s="111" t="e">
        <f t="shared" si="962"/>
        <v>#VALUE!</v>
      </c>
      <c r="WM34" s="111">
        <f t="shared" si="963"/>
        <v>108.98660334782608</v>
      </c>
      <c r="WN34" s="111">
        <f t="shared" si="964"/>
        <v>331.05084931188833</v>
      </c>
      <c r="WO34" s="111">
        <f t="shared" si="965"/>
        <v>1127.7931835177005</v>
      </c>
      <c r="WP34" s="111">
        <f t="shared" si="966"/>
        <v>1519.2758808248357</v>
      </c>
      <c r="WQ34" s="111">
        <f t="shared" si="967"/>
        <v>1617.1914605965746</v>
      </c>
      <c r="WR34" s="111">
        <f t="shared" si="968"/>
        <v>2050.1990750151158</v>
      </c>
      <c r="WS34" s="111">
        <f t="shared" si="969"/>
        <v>3365.9984574558316</v>
      </c>
      <c r="WT34" s="111">
        <f t="shared" si="970"/>
        <v>3467.6927698253967</v>
      </c>
      <c r="WU34" s="111" t="e">
        <f t="shared" si="971"/>
        <v>#VALUE!</v>
      </c>
      <c r="WV34" s="111" t="e">
        <f t="shared" si="972"/>
        <v>#VALUE!</v>
      </c>
      <c r="WW34" s="111" t="e">
        <f t="shared" si="973"/>
        <v>#VALUE!</v>
      </c>
      <c r="WX34" s="111" t="e">
        <f t="shared" si="974"/>
        <v>#VALUE!</v>
      </c>
      <c r="WY34" s="111" t="e">
        <f t="shared" si="975"/>
        <v>#VALUE!</v>
      </c>
      <c r="WZ34" s="111" t="e">
        <f t="shared" si="976"/>
        <v>#VALUE!</v>
      </c>
      <c r="XA34" s="111" t="e">
        <f t="shared" si="977"/>
        <v>#VALUE!</v>
      </c>
      <c r="XB34" s="111" t="e">
        <f t="shared" si="978"/>
        <v>#VALUE!</v>
      </c>
      <c r="XC34" s="111" t="e">
        <f t="shared" si="979"/>
        <v>#VALUE!</v>
      </c>
      <c r="XD34" s="111" t="e">
        <f t="shared" si="980"/>
        <v>#VALUE!</v>
      </c>
      <c r="XE34" s="111" t="e">
        <f t="shared" si="981"/>
        <v>#VALUE!</v>
      </c>
      <c r="XF34" s="111" t="e">
        <f t="shared" si="982"/>
        <v>#VALUE!</v>
      </c>
      <c r="XG34" s="111" t="e">
        <f t="shared" si="983"/>
        <v>#VALUE!</v>
      </c>
      <c r="XH34" s="111" t="e">
        <f t="shared" si="984"/>
        <v>#VALUE!</v>
      </c>
      <c r="XI34" s="111" t="e">
        <f t="shared" si="985"/>
        <v>#VALUE!</v>
      </c>
      <c r="XJ34" s="111" t="e">
        <f t="shared" si="986"/>
        <v>#VALUE!</v>
      </c>
      <c r="XK34" s="111" t="e">
        <f t="shared" si="987"/>
        <v>#VALUE!</v>
      </c>
      <c r="XL34" s="111" t="e">
        <f t="shared" si="988"/>
        <v>#VALUE!</v>
      </c>
      <c r="XM34" s="111" t="e">
        <f t="shared" si="989"/>
        <v>#VALUE!</v>
      </c>
      <c r="XN34" s="111" t="e">
        <f t="shared" si="990"/>
        <v>#VALUE!</v>
      </c>
      <c r="XO34" s="111" t="e">
        <f t="shared" si="991"/>
        <v>#VALUE!</v>
      </c>
      <c r="XP34" s="111" t="e">
        <f t="shared" si="992"/>
        <v>#VALUE!</v>
      </c>
      <c r="XQ34" s="111" t="e">
        <f t="shared" si="993"/>
        <v>#VALUE!</v>
      </c>
      <c r="XR34" s="111">
        <f t="shared" si="994"/>
        <v>0</v>
      </c>
      <c r="XS34" s="111">
        <f t="shared" si="995"/>
        <v>0</v>
      </c>
      <c r="XT34" s="111">
        <f t="shared" si="996"/>
        <v>0</v>
      </c>
      <c r="XU34" s="111">
        <f t="shared" si="997"/>
        <v>0</v>
      </c>
      <c r="XV34" s="111">
        <f t="shared" si="998"/>
        <v>0</v>
      </c>
      <c r="XW34" s="111">
        <f t="shared" si="999"/>
        <v>0</v>
      </c>
      <c r="XX34" s="111">
        <f t="shared" si="1000"/>
        <v>0</v>
      </c>
      <c r="XY34" s="111">
        <f t="shared" si="1001"/>
        <v>0</v>
      </c>
      <c r="XZ34" s="111" t="e">
        <f t="shared" si="1002"/>
        <v>#VALUE!</v>
      </c>
      <c r="YA34" s="111" t="e">
        <f t="shared" si="1003"/>
        <v>#VALUE!</v>
      </c>
      <c r="YB34" s="111" t="e">
        <f t="shared" si="1004"/>
        <v>#VALUE!</v>
      </c>
      <c r="YC34" s="111" t="e">
        <f t="shared" si="1005"/>
        <v>#VALUE!</v>
      </c>
      <c r="YD34" s="111" t="e">
        <f t="shared" si="1006"/>
        <v>#VALUE!</v>
      </c>
      <c r="YE34" s="111" t="e">
        <f t="shared" si="1007"/>
        <v>#VALUE!</v>
      </c>
      <c r="YF34" s="111" t="e">
        <f t="shared" si="1008"/>
        <v>#VALUE!</v>
      </c>
      <c r="YG34" s="111" t="e">
        <f t="shared" si="1009"/>
        <v>#VALUE!</v>
      </c>
      <c r="YH34" s="111" t="e">
        <f t="shared" si="1010"/>
        <v>#VALUE!</v>
      </c>
      <c r="YI34" s="111" t="e">
        <f t="shared" si="1011"/>
        <v>#VALUE!</v>
      </c>
      <c r="YJ34" s="111" t="e">
        <f t="shared" si="1012"/>
        <v>#VALUE!</v>
      </c>
      <c r="YK34" s="111" t="e">
        <f t="shared" si="1013"/>
        <v>#VALUE!</v>
      </c>
      <c r="YL34" s="111" t="e">
        <f t="shared" si="1014"/>
        <v>#VALUE!</v>
      </c>
      <c r="YM34" s="111" t="e">
        <f t="shared" si="1015"/>
        <v>#VALUE!</v>
      </c>
      <c r="YN34" s="111" t="e">
        <f t="shared" si="1016"/>
        <v>#VALUE!</v>
      </c>
      <c r="YO34" s="111" t="e">
        <f t="shared" si="1017"/>
        <v>#VALUE!</v>
      </c>
      <c r="YP34" s="111" t="e">
        <f t="shared" si="1018"/>
        <v>#VALUE!</v>
      </c>
      <c r="YQ34" s="111" t="e">
        <f t="shared" si="1019"/>
        <v>#VALUE!</v>
      </c>
      <c r="YR34" s="111" t="e">
        <f t="shared" si="1020"/>
        <v>#VALUE!</v>
      </c>
      <c r="YS34" s="111" t="e">
        <f t="shared" si="1021"/>
        <v>#VALUE!</v>
      </c>
      <c r="YT34" s="111" t="e">
        <f t="shared" si="1022"/>
        <v>#VALUE!</v>
      </c>
      <c r="YU34" s="111" t="e">
        <f t="shared" si="1023"/>
        <v>#VALUE!</v>
      </c>
      <c r="YV34" s="111" t="e">
        <f t="shared" si="1024"/>
        <v>#VALUE!</v>
      </c>
      <c r="YW34" s="111">
        <f t="shared" si="1025"/>
        <v>108.98660334782608</v>
      </c>
      <c r="YX34" s="111">
        <f t="shared" si="1026"/>
        <v>222.41487483695653</v>
      </c>
      <c r="YY34" s="111">
        <f t="shared" si="1027"/>
        <v>308.72908259782594</v>
      </c>
      <c r="YZ34" s="111">
        <f t="shared" si="1028"/>
        <v>400.28048115217393</v>
      </c>
      <c r="ZA34" s="111">
        <f t="shared" si="1029"/>
        <v>498.19606092391291</v>
      </c>
      <c r="ZB34" s="111">
        <f t="shared" si="1030"/>
        <v>598.96226353260863</v>
      </c>
      <c r="ZC34" s="111">
        <f t="shared" si="1031"/>
        <v>704.70048271739142</v>
      </c>
      <c r="ZD34" s="111">
        <f t="shared" si="1032"/>
        <v>806.39479508695649</v>
      </c>
      <c r="ZE34" s="111" t="e">
        <f t="shared" si="1033"/>
        <v>#VALUE!</v>
      </c>
      <c r="ZF34" s="111" t="e">
        <f t="shared" si="1034"/>
        <v>#VALUE!</v>
      </c>
      <c r="ZG34" s="111" t="e">
        <f t="shared" si="1035"/>
        <v>#VALUE!</v>
      </c>
      <c r="ZH34" s="111" t="e">
        <f t="shared" si="1036"/>
        <v>#VALUE!</v>
      </c>
      <c r="ZI34" s="111" t="e">
        <f t="shared" si="1037"/>
        <v>#VALUE!</v>
      </c>
      <c r="ZJ34" s="111" t="e">
        <f t="shared" si="1038"/>
        <v>#VALUE!</v>
      </c>
      <c r="ZK34" s="111" t="e">
        <f t="shared" si="1039"/>
        <v>#VALUE!</v>
      </c>
      <c r="ZL34" s="111" t="e">
        <f t="shared" si="1040"/>
        <v>#VALUE!</v>
      </c>
      <c r="ZM34" s="111" t="e">
        <f t="shared" si="1041"/>
        <v>#VALUE!</v>
      </c>
      <c r="ZN34" s="111" t="e">
        <f t="shared" si="1042"/>
        <v>#VALUE!</v>
      </c>
      <c r="ZO34" s="111" t="e">
        <f t="shared" si="1043"/>
        <v>#VALUE!</v>
      </c>
      <c r="ZP34" s="111" t="e">
        <f t="shared" si="1044"/>
        <v>#VALUE!</v>
      </c>
      <c r="ZQ34" s="111" t="e">
        <f t="shared" si="1045"/>
        <v>#VALUE!</v>
      </c>
      <c r="ZR34" s="111" t="e">
        <f t="shared" si="1046"/>
        <v>#VALUE!</v>
      </c>
      <c r="ZS34" s="111" t="e">
        <f t="shared" si="1047"/>
        <v>#VALUE!</v>
      </c>
      <c r="ZT34" s="111" t="e">
        <f t="shared" si="1048"/>
        <v>#VALUE!</v>
      </c>
      <c r="ZU34" s="111" t="e">
        <f t="shared" si="1049"/>
        <v>#VALUE!</v>
      </c>
      <c r="ZV34" s="111" t="e">
        <f t="shared" si="1050"/>
        <v>#VALUE!</v>
      </c>
      <c r="ZW34" s="111" t="e">
        <f t="shared" si="1051"/>
        <v>#VALUE!</v>
      </c>
      <c r="ZX34" s="111" t="e">
        <f t="shared" si="1052"/>
        <v>#VALUE!</v>
      </c>
      <c r="ZY34" s="111" t="e">
        <f t="shared" si="1053"/>
        <v>#VALUE!</v>
      </c>
      <c r="ZZ34" s="111" t="e">
        <f t="shared" si="1054"/>
        <v>#VALUE!</v>
      </c>
      <c r="AAA34" s="111" t="e">
        <f t="shared" si="1055"/>
        <v>#VALUE!</v>
      </c>
      <c r="AAB34" s="111">
        <f t="shared" si="1056"/>
        <v>-980.87943013043468</v>
      </c>
      <c r="AAC34" s="111">
        <f t="shared" si="1057"/>
        <v>-912.21846892724193</v>
      </c>
      <c r="AAD34" s="111">
        <f t="shared" si="1058"/>
        <v>-66.39974340288336</v>
      </c>
      <c r="AAE34" s="111">
        <f t="shared" si="1059"/>
        <v>-524.03128823634302</v>
      </c>
      <c r="AAF34" s="111">
        <f t="shared" si="1060"/>
        <v>-881.2402179456526</v>
      </c>
      <c r="AAG34" s="111">
        <f t="shared" si="1061"/>
        <v>-574.65441166841492</v>
      </c>
      <c r="AAH34" s="111">
        <f t="shared" si="1062"/>
        <v>258.41719059288971</v>
      </c>
      <c r="AAI34" s="111">
        <f t="shared" si="1063"/>
        <v>-915.24881132608652</v>
      </c>
      <c r="AAJ34" s="111" t="e">
        <f t="shared" si="1064"/>
        <v>#VALUE!</v>
      </c>
      <c r="AAK34" s="111" t="e">
        <f t="shared" si="1065"/>
        <v>#VALUE!</v>
      </c>
      <c r="AAL34" s="111" t="e">
        <f t="shared" si="1066"/>
        <v>#VALUE!</v>
      </c>
      <c r="AAM34" s="111" t="e">
        <f t="shared" si="1067"/>
        <v>#VALUE!</v>
      </c>
      <c r="AAN34" s="111" t="e">
        <f t="shared" si="1068"/>
        <v>#VALUE!</v>
      </c>
      <c r="AAO34" s="111" t="e">
        <f t="shared" si="1069"/>
        <v>#VALUE!</v>
      </c>
      <c r="AAP34" s="111" t="e">
        <f t="shared" si="1070"/>
        <v>#VALUE!</v>
      </c>
      <c r="AAQ34" s="111" t="e">
        <f t="shared" si="1071"/>
        <v>#VALUE!</v>
      </c>
      <c r="AAR34" s="111" t="e">
        <f t="shared" si="1072"/>
        <v>#VALUE!</v>
      </c>
      <c r="AAS34" s="111" t="e">
        <f t="shared" si="1073"/>
        <v>#VALUE!</v>
      </c>
      <c r="AAT34" s="111" t="e">
        <f t="shared" si="1074"/>
        <v>#VALUE!</v>
      </c>
      <c r="AAU34" s="111" t="e">
        <f t="shared" si="1075"/>
        <v>#VALUE!</v>
      </c>
      <c r="AAV34" s="111" t="e">
        <f t="shared" si="1076"/>
        <v>#VALUE!</v>
      </c>
      <c r="AAW34" s="111" t="e">
        <f t="shared" si="1077"/>
        <v>#VALUE!</v>
      </c>
      <c r="AAX34" s="111" t="e">
        <f t="shared" si="1078"/>
        <v>#VALUE!</v>
      </c>
      <c r="AAY34" s="111" t="e">
        <f t="shared" si="1079"/>
        <v>#VALUE!</v>
      </c>
      <c r="AAZ34" s="111" t="e">
        <f t="shared" si="1080"/>
        <v>#VALUE!</v>
      </c>
      <c r="ABA34" s="111" t="e">
        <f t="shared" si="1081"/>
        <v>#VALUE!</v>
      </c>
      <c r="ABB34" s="111" t="e">
        <f t="shared" si="1082"/>
        <v>#VALUE!</v>
      </c>
      <c r="ABC34" s="111" t="e">
        <f t="shared" si="1083"/>
        <v>#VALUE!</v>
      </c>
      <c r="ABD34" s="111" t="e">
        <f t="shared" si="1084"/>
        <v>#VALUE!</v>
      </c>
      <c r="ABE34" s="111" t="e">
        <f t="shared" si="1085"/>
        <v>#VALUE!</v>
      </c>
      <c r="ABF34" s="111" t="e">
        <f t="shared" si="1086"/>
        <v>#VALUE!</v>
      </c>
    </row>
    <row r="35" spans="1:734" ht="75" hidden="1" customHeight="1">
      <c r="A35" s="92">
        <v>32</v>
      </c>
      <c r="B35" s="59" t="s">
        <v>21</v>
      </c>
      <c r="C35" s="100" t="s">
        <v>41</v>
      </c>
      <c r="D35" s="101" t="s">
        <v>114</v>
      </c>
      <c r="E35" s="59">
        <v>3128032940</v>
      </c>
      <c r="F35" s="46" t="s">
        <v>21</v>
      </c>
      <c r="G35" s="47">
        <v>0.9</v>
      </c>
      <c r="H35" s="48">
        <v>1970.6</v>
      </c>
      <c r="I35" s="48">
        <v>21.5</v>
      </c>
      <c r="J35" s="49">
        <v>0.4</v>
      </c>
      <c r="K35" s="50">
        <v>30</v>
      </c>
      <c r="L35" s="49">
        <v>19.559999999999999</v>
      </c>
      <c r="M35" s="49">
        <v>55.17</v>
      </c>
      <c r="N35" s="49">
        <v>0</v>
      </c>
      <c r="O35" s="49">
        <f t="shared" si="550"/>
        <v>0.65199999999999991</v>
      </c>
      <c r="P35" s="49">
        <f t="shared" si="551"/>
        <v>1.839</v>
      </c>
      <c r="Q35" s="49">
        <f t="shared" si="552"/>
        <v>0</v>
      </c>
      <c r="R35" s="51">
        <v>30</v>
      </c>
      <c r="S35" s="52">
        <f t="shared" si="553"/>
        <v>19.559999999999999</v>
      </c>
      <c r="T35" s="52">
        <f t="shared" si="554"/>
        <v>55.17</v>
      </c>
      <c r="U35" s="52">
        <f t="shared" si="555"/>
        <v>0</v>
      </c>
      <c r="V35" s="130">
        <f>$O35*($I35-(метеостанция!B$14))/($I35-$J35)</f>
        <v>0.63500473933649282</v>
      </c>
      <c r="W35" s="130">
        <f>$O35*($I35-(метеостанция!C$14))/($I35-$J35)</f>
        <v>0.66088388625592398</v>
      </c>
      <c r="X35" s="130">
        <f>$O35*($I35-(метеостанция!D$14))/($I35-$J35)</f>
        <v>0.50290521327014204</v>
      </c>
      <c r="Y35" s="130">
        <f>$O35*($I35-(метеостанция!E$14))/($I35-$J35)</f>
        <v>0.53341943127962077</v>
      </c>
      <c r="Z35" s="130">
        <f>$O35*($I35-(метеостанция!F$14))/($I35-$J35)</f>
        <v>0.5704999999999999</v>
      </c>
      <c r="AA35" s="130">
        <f>$O35*($I35-(метеостанция!G$14))/($I35-$J35)</f>
        <v>0.58710900473933636</v>
      </c>
      <c r="AB35" s="130">
        <f>$O35*($I35-(метеостанция!H$14))/($I35-$J35)</f>
        <v>0.61607819905213257</v>
      </c>
      <c r="AC35" s="130">
        <f>$O35*($I35-(метеостанция!I$14))/($I35-$J35)</f>
        <v>0.59251658767772497</v>
      </c>
      <c r="AD35" s="130">
        <f>$O35*($I35-(метеостанция!J$14))/($I35-$J35)</f>
        <v>0.59444786729857813</v>
      </c>
      <c r="AE35" s="130">
        <f>$O35*($I35-(метеостанция!K$14))/($I35-$J35)</f>
        <v>0.61491943127962068</v>
      </c>
      <c r="AF35" s="130">
        <f>$O35*($I35-(метеостанция!L$14))/($I35-$J35)</f>
        <v>0.57204502369668231</v>
      </c>
      <c r="AG35" s="130">
        <f>$O35*($I35-(метеостанция!M$14))/($I35-$J35)</f>
        <v>0.51487914691943115</v>
      </c>
      <c r="AH35" s="130">
        <f>$O35*($I35-(метеостанция!N$14))/($I35-$J35)</f>
        <v>0.60024170616113737</v>
      </c>
      <c r="AI35" s="130">
        <f>$O35*($I35-(метеостанция!O$14))/($I35-$J35)</f>
        <v>0.45037440758293829</v>
      </c>
      <c r="AJ35" s="130">
        <f>$O35*($I35-(метеостанция!P$14))/($I35-$J35)</f>
        <v>0.612601895734597</v>
      </c>
      <c r="AK35" s="130">
        <f>$O35*($I35-(метеостанция!Q$14))/($I35-$J35)</f>
        <v>0.63500473933649282</v>
      </c>
      <c r="AL35" s="130">
        <f>$O35*($I35-(метеостанция!R$14))/($I35-$J35)</f>
        <v>0.68251421800947853</v>
      </c>
      <c r="AM35" s="130">
        <f>$O35*($I35-(метеостанция!S$14))/($I35-$J35)</f>
        <v>0.66397393364928903</v>
      </c>
      <c r="AN35" s="130">
        <f>$O35*($I35-(метеостанция!T$14))/($I35-$J35)</f>
        <v>0.61800947867298572</v>
      </c>
      <c r="AO35" s="130">
        <f>$O35*($I35-(метеостанция!U$14))/($I35-$J35)</f>
        <v>0.61337440758293837</v>
      </c>
      <c r="AP35" s="130">
        <f>$O35*($I35-(метеостанция!V$14))/($I35-$J35)</f>
        <v>0.66011137440758283</v>
      </c>
      <c r="AQ35" s="130">
        <f>$O35*($I35-(метеостанция!W$14))/($I35-$J35)</f>
        <v>0.70028199052132689</v>
      </c>
      <c r="AR35" s="130">
        <f>$O35*($I35-(метеостанция!X$14))/($I35-$J35)</f>
        <v>0.73620379146919412</v>
      </c>
      <c r="AS35" s="130">
        <f>$O35*($I35-(метеостанция!Y$14))/($I35-$J35)</f>
        <v>0.7895071090047393</v>
      </c>
      <c r="AT35" s="130">
        <f>$O35*($I35-(метеостанция!Z$14))/($I35-$J35)</f>
        <v>0.77405687203791462</v>
      </c>
      <c r="AU35" s="130">
        <f>$O35*($I35-(метеостанция!AA$14))/($I35-$J35)</f>
        <v>0.80341232227488135</v>
      </c>
      <c r="AV35" s="130">
        <f>$O35*($I35-(метеостанция!AB$14))/($I35-$J35)</f>
        <v>0.8393341232227487</v>
      </c>
      <c r="AW35" s="130">
        <f>$O35*($I35-(метеостанция!AC$14))/($I35-$J35)</f>
        <v>0.88413981042654011</v>
      </c>
      <c r="AX35" s="130">
        <f>$O35*($I35-(метеостанция!AD$14))/($I35-$J35)</f>
        <v>0.8080473933649287</v>
      </c>
      <c r="AY35" s="130">
        <f>$O35*($I35-(метеостанция!AE$14))/($I35-$J35)</f>
        <v>0.73234123222748793</v>
      </c>
      <c r="AZ35" s="130"/>
      <c r="BA35" s="130">
        <f t="shared" si="556"/>
        <v>0.63500473933649282</v>
      </c>
      <c r="BB35" s="130">
        <f t="shared" si="1103"/>
        <v>1.2958886255924167</v>
      </c>
      <c r="BC35" s="130">
        <f t="shared" si="1104"/>
        <v>1.7987938388625588</v>
      </c>
      <c r="BD35" s="130">
        <f t="shared" si="1105"/>
        <v>2.3322132701421796</v>
      </c>
      <c r="BE35" s="130">
        <f t="shared" si="1106"/>
        <v>2.9027132701421796</v>
      </c>
      <c r="BF35" s="130">
        <f t="shared" si="1107"/>
        <v>3.489822274881516</v>
      </c>
      <c r="BG35" s="130">
        <f t="shared" si="1108"/>
        <v>4.1059004739336489</v>
      </c>
      <c r="BH35" s="130">
        <f t="shared" si="1109"/>
        <v>4.6984170616113738</v>
      </c>
      <c r="BI35" s="130">
        <f t="shared" si="1110"/>
        <v>5.2928649289099523</v>
      </c>
      <c r="BJ35" s="130">
        <f t="shared" si="1111"/>
        <v>5.9077843601895728</v>
      </c>
      <c r="BK35" s="130">
        <f t="shared" si="1112"/>
        <v>6.4798293838862548</v>
      </c>
      <c r="BL35" s="130">
        <f t="shared" si="1113"/>
        <v>6.9947085308056858</v>
      </c>
      <c r="BM35" s="130">
        <f t="shared" si="1114"/>
        <v>7.5949502369668229</v>
      </c>
      <c r="BN35" s="130">
        <f t="shared" si="1115"/>
        <v>8.0453246445497619</v>
      </c>
      <c r="BO35" s="130">
        <f t="shared" si="1116"/>
        <v>8.6579265402843593</v>
      </c>
      <c r="BP35" s="130">
        <f t="shared" si="1117"/>
        <v>9.2929312796208521</v>
      </c>
      <c r="BQ35" s="130">
        <f t="shared" si="1118"/>
        <v>9.9754454976303304</v>
      </c>
      <c r="BR35" s="130">
        <f t="shared" si="1119"/>
        <v>10.63941943127962</v>
      </c>
      <c r="BS35" s="130">
        <f t="shared" si="1120"/>
        <v>11.257428909952607</v>
      </c>
      <c r="BT35" s="130">
        <f t="shared" si="1121"/>
        <v>11.870803317535545</v>
      </c>
      <c r="BU35" s="130">
        <f t="shared" si="1122"/>
        <v>12.530914691943128</v>
      </c>
      <c r="BV35" s="130">
        <f t="shared" si="1123"/>
        <v>13.231196682464455</v>
      </c>
      <c r="BW35" s="130">
        <f t="shared" si="1124"/>
        <v>13.967400473933649</v>
      </c>
      <c r="BX35" s="130">
        <f t="shared" si="1125"/>
        <v>14.756907582938389</v>
      </c>
      <c r="BY35" s="130">
        <f t="shared" si="1126"/>
        <v>15.530964454976303</v>
      </c>
      <c r="BZ35" s="130">
        <f t="shared" si="1127"/>
        <v>16.334376777251183</v>
      </c>
      <c r="CA35" s="130">
        <f t="shared" si="1128"/>
        <v>17.173710900473932</v>
      </c>
      <c r="CB35" s="130">
        <f t="shared" si="1129"/>
        <v>18.057850710900471</v>
      </c>
      <c r="CC35" s="130">
        <f t="shared" si="1130"/>
        <v>18.865898104265401</v>
      </c>
      <c r="CD35" s="130">
        <f t="shared" si="1131"/>
        <v>19.598239336492888</v>
      </c>
      <c r="CE35" s="130">
        <f t="shared" si="1132"/>
        <v>19.598239336492888</v>
      </c>
      <c r="CF35" s="130">
        <f t="shared" si="587"/>
        <v>1251.3403393364927</v>
      </c>
      <c r="CG35" s="130">
        <f t="shared" si="588"/>
        <v>1302.3377862559237</v>
      </c>
      <c r="CH35" s="130">
        <f t="shared" si="589"/>
        <v>991.02501327014181</v>
      </c>
      <c r="CI35" s="130">
        <f t="shared" si="590"/>
        <v>1051.1563312796206</v>
      </c>
      <c r="CJ35" s="130">
        <f t="shared" si="591"/>
        <v>1124.2272999999998</v>
      </c>
      <c r="CK35" s="130">
        <f t="shared" si="592"/>
        <v>1156.9570047393361</v>
      </c>
      <c r="CL35" s="130">
        <f t="shared" si="593"/>
        <v>1214.0436990521323</v>
      </c>
      <c r="CM35" s="130">
        <f t="shared" si="594"/>
        <v>1167.6131876777247</v>
      </c>
      <c r="CN35" s="130">
        <f t="shared" si="595"/>
        <v>1171.4189672985781</v>
      </c>
      <c r="CO35" s="130">
        <f t="shared" si="596"/>
        <v>1211.7602312796205</v>
      </c>
      <c r="CP35" s="130">
        <f t="shared" si="597"/>
        <v>1127.2719236966821</v>
      </c>
      <c r="CQ35" s="130">
        <f t="shared" si="598"/>
        <v>1014.620846919431</v>
      </c>
      <c r="CR35" s="130">
        <f t="shared" si="599"/>
        <v>1182.8363061611371</v>
      </c>
      <c r="CS35" s="130">
        <f t="shared" si="600"/>
        <v>887.5078075829382</v>
      </c>
      <c r="CT35" s="130">
        <f t="shared" si="601"/>
        <v>1207.1932957345969</v>
      </c>
      <c r="CU35" s="130">
        <f t="shared" si="602"/>
        <v>1251.3403393364927</v>
      </c>
      <c r="CV35" s="130">
        <f t="shared" si="603"/>
        <v>1344.9625180094783</v>
      </c>
      <c r="CW35" s="130">
        <f t="shared" si="604"/>
        <v>1308.4270336492889</v>
      </c>
      <c r="CX35" s="130">
        <f t="shared" si="605"/>
        <v>1217.8494786729857</v>
      </c>
      <c r="CY35" s="130">
        <f t="shared" si="606"/>
        <v>1208.7156075829382</v>
      </c>
      <c r="CZ35" s="130">
        <f t="shared" si="607"/>
        <v>1300.8154744075828</v>
      </c>
      <c r="DA35" s="130">
        <f t="shared" si="608"/>
        <v>1379.9756905213267</v>
      </c>
      <c r="DB35" s="130">
        <f t="shared" si="609"/>
        <v>1450.7631914691938</v>
      </c>
      <c r="DC35" s="130">
        <f t="shared" si="610"/>
        <v>1555.8027090047392</v>
      </c>
      <c r="DD35" s="130">
        <f t="shared" si="611"/>
        <v>1525.3564720379145</v>
      </c>
      <c r="DE35" s="130">
        <f t="shared" si="612"/>
        <v>1583.2043222748812</v>
      </c>
      <c r="DF35" s="130">
        <f t="shared" si="613"/>
        <v>1653.9918232227485</v>
      </c>
      <c r="DG35" s="130">
        <f t="shared" si="614"/>
        <v>1742.2859104265399</v>
      </c>
      <c r="DH35" s="130">
        <f t="shared" si="615"/>
        <v>1592.3381933649284</v>
      </c>
      <c r="DI35" s="130">
        <f t="shared" si="616"/>
        <v>1443.1516322274877</v>
      </c>
      <c r="DJ35" s="130">
        <f t="shared" si="617"/>
        <v>0</v>
      </c>
      <c r="DK35" s="110">
        <f t="shared" si="618"/>
        <v>1251.3403393364927</v>
      </c>
      <c r="DL35" s="130">
        <f t="shared" si="619"/>
        <v>2553.6781255924161</v>
      </c>
      <c r="DM35" s="130">
        <f t="shared" si="620"/>
        <v>3544.7031388625578</v>
      </c>
      <c r="DN35" s="130">
        <f t="shared" si="621"/>
        <v>4595.8594701421789</v>
      </c>
      <c r="DO35" s="130">
        <f t="shared" si="622"/>
        <v>5720.0867701421785</v>
      </c>
      <c r="DP35" s="130">
        <f t="shared" si="623"/>
        <v>6877.0437748815148</v>
      </c>
      <c r="DQ35" s="130">
        <f t="shared" si="624"/>
        <v>8091.0874739336468</v>
      </c>
      <c r="DR35" s="130">
        <f t="shared" si="625"/>
        <v>9258.7006616113722</v>
      </c>
      <c r="DS35" s="130">
        <f t="shared" si="626"/>
        <v>10430.11962890995</v>
      </c>
      <c r="DT35" s="130">
        <f t="shared" si="627"/>
        <v>11641.879860189571</v>
      </c>
      <c r="DU35" s="130">
        <f t="shared" si="628"/>
        <v>12769.151783886253</v>
      </c>
      <c r="DV35" s="130">
        <f t="shared" si="629"/>
        <v>13783.772630805684</v>
      </c>
      <c r="DW35" s="130">
        <f t="shared" si="630"/>
        <v>14966.608936966823</v>
      </c>
      <c r="DX35" s="130">
        <f t="shared" si="631"/>
        <v>15854.116744549761</v>
      </c>
      <c r="DY35" s="130">
        <f t="shared" si="632"/>
        <v>17061.310040284359</v>
      </c>
      <c r="DZ35" s="130">
        <f t="shared" si="633"/>
        <v>18312.650379620853</v>
      </c>
      <c r="EA35" s="130">
        <f t="shared" si="634"/>
        <v>19657.61289763033</v>
      </c>
      <c r="EB35" s="130">
        <f t="shared" si="635"/>
        <v>20966.039931279618</v>
      </c>
      <c r="EC35" s="130">
        <f t="shared" si="636"/>
        <v>22183.889409952604</v>
      </c>
      <c r="ED35" s="130">
        <f t="shared" si="637"/>
        <v>23392.605017535541</v>
      </c>
      <c r="EE35" s="130">
        <f t="shared" si="638"/>
        <v>24693.420491943125</v>
      </c>
      <c r="EF35" s="130">
        <f t="shared" si="639"/>
        <v>26073.39618246445</v>
      </c>
      <c r="EG35" s="130">
        <f t="shared" si="640"/>
        <v>27524.159373933646</v>
      </c>
      <c r="EH35" s="130">
        <f t="shared" si="641"/>
        <v>29079.962082938386</v>
      </c>
      <c r="EI35" s="130">
        <f t="shared" si="642"/>
        <v>30605.3185549763</v>
      </c>
      <c r="EJ35" s="130">
        <f t="shared" si="643"/>
        <v>32188.52287725118</v>
      </c>
      <c r="EK35" s="130">
        <f t="shared" si="644"/>
        <v>33842.514700473926</v>
      </c>
      <c r="EL35" s="130">
        <f t="shared" si="645"/>
        <v>35584.800610900464</v>
      </c>
      <c r="EM35" s="130">
        <f t="shared" si="646"/>
        <v>37177.138804265393</v>
      </c>
      <c r="EN35" s="130">
        <f t="shared" si="647"/>
        <v>38620.290436492884</v>
      </c>
      <c r="EO35" s="130">
        <f t="shared" si="648"/>
        <v>38620.290436492884</v>
      </c>
      <c r="EP35" s="130">
        <f t="shared" si="649"/>
        <v>1126.2063054028433</v>
      </c>
      <c r="EQ35" s="130">
        <f t="shared" si="650"/>
        <v>1172.1040076303314</v>
      </c>
      <c r="ER35" s="130">
        <f t="shared" si="651"/>
        <v>891.92251194312769</v>
      </c>
      <c r="ES35" s="130">
        <f t="shared" si="652"/>
        <v>946.0406981516586</v>
      </c>
      <c r="ET35" s="130">
        <f t="shared" si="653"/>
        <v>1011.8045699999998</v>
      </c>
      <c r="EU35" s="130">
        <f t="shared" si="654"/>
        <v>1041.2613042654025</v>
      </c>
      <c r="EV35" s="130">
        <f t="shared" si="655"/>
        <v>1092.6393291469192</v>
      </c>
      <c r="EW35" s="130">
        <f t="shared" si="656"/>
        <v>1050.8518689099521</v>
      </c>
      <c r="EX35" s="130">
        <f t="shared" si="657"/>
        <v>1054.2770705687203</v>
      </c>
      <c r="EY35" s="130">
        <f t="shared" si="658"/>
        <v>1090.5842081516585</v>
      </c>
      <c r="EZ35" s="130">
        <f t="shared" si="659"/>
        <v>1014.5447313270139</v>
      </c>
      <c r="FA35" s="130">
        <f t="shared" si="660"/>
        <v>913.15876222748784</v>
      </c>
      <c r="FB35" s="130">
        <f t="shared" si="661"/>
        <v>1064.5526755450235</v>
      </c>
      <c r="FC35" s="130">
        <f t="shared" si="662"/>
        <v>798.75702682464441</v>
      </c>
      <c r="FD35" s="130">
        <f t="shared" si="663"/>
        <v>1086.4739661611372</v>
      </c>
      <c r="FE35" s="130">
        <f t="shared" si="664"/>
        <v>1126.2063054028433</v>
      </c>
      <c r="FF35" s="130">
        <f t="shared" si="665"/>
        <v>1210.4662662085304</v>
      </c>
      <c r="FG35" s="130">
        <f t="shared" si="666"/>
        <v>1177.58433028436</v>
      </c>
      <c r="FH35" s="130">
        <f t="shared" si="667"/>
        <v>1096.0645308056871</v>
      </c>
      <c r="FI35" s="130">
        <f t="shared" si="668"/>
        <v>1087.8440468246445</v>
      </c>
      <c r="FJ35" s="130">
        <f t="shared" si="669"/>
        <v>1170.7339269668246</v>
      </c>
      <c r="FK35" s="130">
        <f t="shared" si="670"/>
        <v>1241.9781214691941</v>
      </c>
      <c r="FL35" s="130">
        <f t="shared" si="671"/>
        <v>1305.6868723222744</v>
      </c>
      <c r="FM35" s="130">
        <f t="shared" si="672"/>
        <v>1400.2224381042654</v>
      </c>
      <c r="FN35" s="130">
        <f t="shared" si="673"/>
        <v>1372.8208248341232</v>
      </c>
      <c r="FO35" s="130">
        <f t="shared" si="674"/>
        <v>1424.8838900473932</v>
      </c>
      <c r="FP35" s="130">
        <f t="shared" si="675"/>
        <v>1488.5926409004737</v>
      </c>
      <c r="FQ35" s="130">
        <f t="shared" si="676"/>
        <v>1568.0573193838859</v>
      </c>
      <c r="FR35" s="130">
        <f t="shared" si="677"/>
        <v>1433.1043740284356</v>
      </c>
      <c r="FS35" s="130">
        <f t="shared" si="678"/>
        <v>1298.836469004739</v>
      </c>
      <c r="FT35" s="130">
        <f t="shared" si="679"/>
        <v>0</v>
      </c>
      <c r="FU35" s="110">
        <f t="shared" si="680"/>
        <v>1126.2063054028433</v>
      </c>
      <c r="FV35" s="130">
        <f t="shared" si="681"/>
        <v>2298.3103130331747</v>
      </c>
      <c r="FW35" s="130">
        <f t="shared" si="682"/>
        <v>3190.2328249763023</v>
      </c>
      <c r="FX35" s="130">
        <f t="shared" si="683"/>
        <v>4136.2735231279612</v>
      </c>
      <c r="FY35" s="130">
        <f t="shared" si="684"/>
        <v>5148.0780931279605</v>
      </c>
      <c r="FZ35" s="130">
        <f t="shared" si="685"/>
        <v>6189.3393973933635</v>
      </c>
      <c r="GA35" s="130">
        <f t="shared" si="686"/>
        <v>7281.9787265402829</v>
      </c>
      <c r="GB35" s="130">
        <f t="shared" si="687"/>
        <v>8332.8305954502357</v>
      </c>
      <c r="GC35" s="130">
        <f t="shared" si="688"/>
        <v>9387.1076660189556</v>
      </c>
      <c r="GD35" s="130">
        <f t="shared" si="689"/>
        <v>10477.691874170614</v>
      </c>
      <c r="GE35" s="130">
        <f t="shared" si="690"/>
        <v>11492.236605497628</v>
      </c>
      <c r="GF35" s="130">
        <f t="shared" si="691"/>
        <v>12405.395367725116</v>
      </c>
      <c r="GG35" s="130">
        <f t="shared" si="692"/>
        <v>13469.948043270138</v>
      </c>
      <c r="GH35" s="130">
        <f t="shared" si="693"/>
        <v>14268.705070094782</v>
      </c>
      <c r="GI35" s="130">
        <f t="shared" si="694"/>
        <v>15355.179036255919</v>
      </c>
      <c r="GJ35" s="130">
        <f t="shared" si="695"/>
        <v>16481.385341658763</v>
      </c>
      <c r="GK35" s="130">
        <f t="shared" si="696"/>
        <v>17691.851607867295</v>
      </c>
      <c r="GL35" s="130">
        <f t="shared" si="697"/>
        <v>18869.435938151655</v>
      </c>
      <c r="GM35" s="130">
        <f t="shared" si="698"/>
        <v>19965.500468957343</v>
      </c>
      <c r="GN35" s="130">
        <f t="shared" si="699"/>
        <v>21053.344515781988</v>
      </c>
      <c r="GO35" s="130">
        <f t="shared" si="700"/>
        <v>22224.078442748811</v>
      </c>
      <c r="GP35" s="130">
        <f t="shared" si="701"/>
        <v>23466.056564218004</v>
      </c>
      <c r="GQ35" s="130">
        <f t="shared" si="702"/>
        <v>24771.743436540281</v>
      </c>
      <c r="GR35" s="130">
        <f t="shared" si="703"/>
        <v>26171.965874644546</v>
      </c>
      <c r="GS35" s="130">
        <f t="shared" si="704"/>
        <v>27544.786699478667</v>
      </c>
      <c r="GT35" s="130">
        <f t="shared" si="705"/>
        <v>28969.67058952606</v>
      </c>
      <c r="GU35" s="130">
        <f t="shared" si="706"/>
        <v>30458.263230426535</v>
      </c>
      <c r="GV35" s="130">
        <f t="shared" si="707"/>
        <v>32026.320549810422</v>
      </c>
      <c r="GW35" s="130">
        <f t="shared" si="708"/>
        <v>33459.424923838858</v>
      </c>
      <c r="GX35" s="130">
        <f t="shared" si="709"/>
        <v>34758.261392843597</v>
      </c>
      <c r="GY35" s="130">
        <f t="shared" si="710"/>
        <v>34758.261392843597</v>
      </c>
      <c r="GZ35" s="130">
        <f>($T35+$U35)/$R35*($I35-(метеостанция!B$14))/($I35-$J35)</f>
        <v>1.7910639810426539</v>
      </c>
      <c r="HA35" s="130">
        <f>($T35+$U35)/$R35*($I35-(метеостанция!C$14))/($I35-$J35)</f>
        <v>1.8640574644549761</v>
      </c>
      <c r="HB35" s="130">
        <f>($T35+$U35)/$R35*($I35-(метеостанция!D$14))/($I35-$J35)</f>
        <v>1.4184703791469193</v>
      </c>
      <c r="HC35" s="130">
        <f>($T35+$U35)/$R35*($I35-(метеостанция!E$14))/($I35-$J35)</f>
        <v>1.5045373222748812</v>
      </c>
      <c r="HD35" s="130">
        <f>($T35+$U35)/$R35*($I35-(метеостанция!F$14))/($I35-$J35)</f>
        <v>1.6091249999999999</v>
      </c>
      <c r="HE35" s="130">
        <f>($T35+$U35)/$R35*($I35-(метеостанция!G$14))/($I35-$J35)</f>
        <v>1.6559715639810426</v>
      </c>
      <c r="HF35" s="130">
        <f>($T35+$U35)/$R35*($I35-(метеостанция!H$14))/($I35-$J35)</f>
        <v>1.7376806872037913</v>
      </c>
      <c r="HG35" s="130">
        <f>($T35+$U35)/$R35*($I35-(метеостанция!I$14))/($I35-$J35)</f>
        <v>1.6712239336492889</v>
      </c>
      <c r="HH35" s="130">
        <f>($T35+$U35)/$R35*($I35-(метеостанция!J$14))/($I35-$J35)</f>
        <v>1.6766712085308058</v>
      </c>
      <c r="HI35" s="130">
        <f>($T35+$U35)/$R35*($I35-(метеостанция!K$14))/($I35-$J35)</f>
        <v>1.7344123222748813</v>
      </c>
      <c r="HJ35" s="130">
        <f>($T35+$U35)/$R35*($I35-(метеостанция!L$14))/($I35-$J35)</f>
        <v>1.6134828199052129</v>
      </c>
      <c r="HK35" s="130">
        <f>($T35+$U35)/$R35*($I35-(метеостанция!M$14))/($I35-$J35)</f>
        <v>1.4522434834123219</v>
      </c>
      <c r="HL35" s="130">
        <f>($T35+$U35)/$R35*($I35-(метеостанция!N$14))/($I35-$J35)</f>
        <v>1.6930130331753552</v>
      </c>
      <c r="HM35" s="130">
        <f>($T35+$U35)/$R35*($I35-(метеостанция!O$14))/($I35-$J35)</f>
        <v>1.270304502369668</v>
      </c>
      <c r="HN35" s="130">
        <f>($T35+$U35)/$R35*($I35-(метеостанция!P$14))/($I35-$J35)</f>
        <v>1.7278755924170615</v>
      </c>
      <c r="HO35" s="130">
        <f>($T35+$U35)/$R35*($I35-(метеостанция!Q$14))/($I35-$J35)</f>
        <v>1.7910639810426539</v>
      </c>
      <c r="HP35" s="130">
        <f>($T35+$U35)/$R35*($I35-(метеостанция!R$14))/($I35-$J35)</f>
        <v>1.9250669431279617</v>
      </c>
      <c r="HQ35" s="130">
        <f>($T35+$U35)/$R35*($I35-(метеостанция!S$14))/($I35-$J35)</f>
        <v>1.8727731042654028</v>
      </c>
      <c r="HR35" s="130">
        <f>($T35+$U35)/$R35*($I35-(метеостанция!T$14))/($I35-$J35)</f>
        <v>1.743127962085308</v>
      </c>
      <c r="HS35" s="130">
        <f>($T35+$U35)/$R35*($I35-(метеостанция!U$14))/($I35-$J35)</f>
        <v>1.7300545023696683</v>
      </c>
      <c r="HT35" s="130">
        <f>($T35+$U35)/$R35*($I35-(метеостанция!V$14))/($I35-$J35)</f>
        <v>1.8618785545023695</v>
      </c>
      <c r="HU35" s="130">
        <f>($T35+$U35)/$R35*($I35-(метеостанция!W$14))/($I35-$J35)</f>
        <v>1.9751818720379146</v>
      </c>
      <c r="HV35" s="130">
        <f>($T35+$U35)/$R35*($I35-(метеостанция!X$14))/($I35-$J35)</f>
        <v>2.076501184834123</v>
      </c>
      <c r="HW35" s="130">
        <f>($T35+$U35)/$R35*($I35-(метеостанция!Y$14))/($I35-$J35)</f>
        <v>2.2268459715639808</v>
      </c>
      <c r="HX35" s="130">
        <f>($T35+$U35)/$R35*($I35-(метеостанция!Z$14))/($I35-$J35)</f>
        <v>2.1832677725118481</v>
      </c>
      <c r="HY35" s="130">
        <f>($T35+$U35)/$R35*($I35-(метеостанция!AA$14))/($I35-$J35)</f>
        <v>2.2660663507109002</v>
      </c>
      <c r="HZ35" s="130">
        <f>($T35+$U35)/$R35*($I35-(метеостанция!AB$14))/($I35-$J35)</f>
        <v>2.3673856635071089</v>
      </c>
      <c r="IA35" s="130">
        <f>($T35+$U35)/$R35*($I35-(метеостанция!AC$14))/($I35-$J35)</f>
        <v>2.4937624407582937</v>
      </c>
      <c r="IB35" s="130">
        <f>($T35+$U35)/$R35*($I35-(метеостанция!AD$14))/($I35-$J35)</f>
        <v>2.2791398104265399</v>
      </c>
      <c r="IC35" s="130">
        <f>($T35+$U35)/$R35*($I35-(метеостанция!AE$14))/($I35-$J35)</f>
        <v>2.0656066350710898</v>
      </c>
      <c r="ID35" s="130"/>
      <c r="IE35" s="131">
        <f>VLOOKUP($F35,метеостанция!$A$4:$AF$7,2,0)</f>
        <v>6</v>
      </c>
      <c r="IF35" s="131">
        <f>VLOOKUP($F35,метеостанция!$A$4:$AF$7,3,0)</f>
        <v>9.6</v>
      </c>
      <c r="IG35" s="131">
        <f>VLOOKUP($F35,метеостанция!$A$4:$AF$7,4,0)</f>
        <v>8.4</v>
      </c>
      <c r="IH35" s="131">
        <f>VLOOKUP($F35,метеостанция!$A$4:$AF$7,5,0)</f>
        <v>9.6999999999999993</v>
      </c>
      <c r="II35" s="131">
        <f>VLOOKUP($F35,метеостанция!$A$4:$AF$7,6,0)</f>
        <v>11.1</v>
      </c>
      <c r="IJ35" s="131">
        <f>VLOOKUP($F35,метеостанция!$A$4:$AF$7,7,0)</f>
        <v>9.5</v>
      </c>
      <c r="IK35" s="131">
        <f>VLOOKUP($F35,метеостанция!$A$4:$AF$7,8,0)</f>
        <v>6</v>
      </c>
      <c r="IL35" s="131">
        <f>VLOOKUP($F35,метеостанция!$A$4:$AF$7,9,0)</f>
        <v>6.8</v>
      </c>
      <c r="IM35" s="131">
        <f>VLOOKUP($F35,метеостанция!$A$4:$AF$7,10,0)</f>
        <v>3.2</v>
      </c>
      <c r="IN35" s="131">
        <f>VLOOKUP($F35,метеостанция!$A$4:$AF$7,11,0)</f>
        <v>-2</v>
      </c>
      <c r="IO35" s="131">
        <f>VLOOKUP($F35,метеостанция!$A$4:$AF$7,12,0)</f>
        <v>-0.4</v>
      </c>
      <c r="IP35" s="131">
        <f>VLOOKUP($F35,метеостанция!$A$4:$AF$7,13,0)</f>
        <v>2.1</v>
      </c>
      <c r="IQ35" s="131">
        <f>VLOOKUP($F35,метеостанция!$A$4:$AF$7,14,0)</f>
        <v>2.2999999999999998</v>
      </c>
      <c r="IR35" s="131">
        <f>VLOOKUP($F35,метеостанция!$A$4:$AF$7,15,0)</f>
        <v>2.2999999999999998</v>
      </c>
      <c r="IS35" s="131">
        <f>VLOOKUP($F35,метеостанция!$A$4:$AF$7,16,0)</f>
        <v>0.2</v>
      </c>
      <c r="IT35" s="131">
        <f>VLOOKUP($F35,метеостанция!$A$4:$AF$7,17,0)</f>
        <v>-3</v>
      </c>
      <c r="IU35" s="131">
        <f>VLOOKUP($F35,метеостанция!$A$4:$AF$7,18,0)</f>
        <v>-4</v>
      </c>
      <c r="IV35" s="131">
        <f>VLOOKUP($F35,метеостанция!$A$4:$AF$7,19,0)</f>
        <v>-3.6</v>
      </c>
      <c r="IW35" s="131">
        <f>VLOOKUP($F35,метеостанция!$A$4:$AF$7,20,0)</f>
        <v>-0.7</v>
      </c>
      <c r="IX35" s="131">
        <f>VLOOKUP($F35,метеостанция!$A$4:$AF$7,21,0)</f>
        <v>3.6</v>
      </c>
      <c r="IY35" s="131">
        <f>VLOOKUP($F35,метеостанция!$A$4:$AF$7,22,0)</f>
        <v>2.2000000000000002</v>
      </c>
      <c r="IZ35" s="131">
        <f>VLOOKUP($F35,метеостанция!$A$4:$AF$7,23,0)</f>
        <v>4.4000000000000004</v>
      </c>
      <c r="JA35" s="131">
        <f>VLOOKUP($F35,метеостанция!$A$4:$AF$7,24,0)</f>
        <v>-2.2999999999999998</v>
      </c>
      <c r="JB35" s="131">
        <f>VLOOKUP($F35,метеостанция!$A$4:$AF$7,25,0)</f>
        <v>-5.0999999999999996</v>
      </c>
      <c r="JC35" s="131">
        <f>VLOOKUP($F35,метеостанция!$A$4:$AF$7,26,0)</f>
        <v>0.6</v>
      </c>
      <c r="JD35" s="131">
        <f>VLOOKUP($F35,метеостанция!$A$4:$AF$7,27,0)</f>
        <v>-1.8</v>
      </c>
      <c r="JE35" s="131">
        <f>VLOOKUP($F35,метеостанция!$A$4:$AF$7,28,0)</f>
        <v>-0.5</v>
      </c>
      <c r="JF35" s="131">
        <f>VLOOKUP($F35,метеостанция!$A$4:$AF$7,29,0)</f>
        <v>5.4</v>
      </c>
      <c r="JG35" s="131">
        <f>VLOOKUP($F35,метеостанция!$A$4:$AF$7,30,0)</f>
        <v>8.4</v>
      </c>
      <c r="JH35" s="131">
        <f>VLOOKUP($F35,метеостанция!$A$4:$AF$7,31,0)</f>
        <v>5.0999999999999996</v>
      </c>
      <c r="JI35" s="131">
        <f>VLOOKUP($F35,метеостанция!$A$4:$AF$7,32,0)</f>
        <v>0</v>
      </c>
      <c r="JJ35" s="202" t="e">
        <f>VLOOKUP(D35,'Qп, Гкал'!$D$6:$O$60,2,FALSE)</f>
        <v>#N/A</v>
      </c>
      <c r="JK35" s="202" t="e">
        <f>VLOOKUP(D35,'Qп, Гкал'!$D$6:AI$64,3,FALSE)</f>
        <v>#N/A</v>
      </c>
      <c r="JL35" s="202" t="e">
        <f>VLOOKUP(D35,'Qп, Гкал'!$D$6:$AI$64,4,FALSE)</f>
        <v>#N/A</v>
      </c>
      <c r="JM35" s="202" t="e">
        <f>VLOOKUP(D35,'Qп, Гкал'!$D$6:$O$60,5,FALSE)</f>
        <v>#N/A</v>
      </c>
      <c r="JN35" s="202" t="e">
        <f>VLOOKUP(D35,'Qп, Гкал'!$D$6:$O$60,6,FALSE)</f>
        <v>#N/A</v>
      </c>
      <c r="JO35" s="202" t="e">
        <f>VLOOKUP(D35,'Qп, Гкал'!$D$6:$O$60,7,FALSE)</f>
        <v>#N/A</v>
      </c>
      <c r="JP35" s="202" t="e">
        <f>VLOOKUP(D35,'Qп, Гкал'!$D$6:$O$60,8,FALSE)</f>
        <v>#N/A</v>
      </c>
      <c r="JQ35" s="202" t="e">
        <f>VLOOKUP(D35,'Qп, Гкал'!$D$6:$O$60,9,FALSE)</f>
        <v>#N/A</v>
      </c>
      <c r="JR35" s="202" t="e">
        <f>VLOOKUP(D35,'Qп, Гкал'!$D$6:$O$60,10,FALSE)</f>
        <v>#N/A</v>
      </c>
      <c r="JS35" s="202" t="e">
        <f>VLOOKUP(D35,'Qп, Гкал'!$D$6:$O$60,11,FALSE)</f>
        <v>#N/A</v>
      </c>
      <c r="JT35" s="202" t="e">
        <f>VLOOKUP(D35,'Qп, Гкал'!$D$6:$O$60,12,FALSE)</f>
        <v>#N/A</v>
      </c>
      <c r="JU35" s="202" t="e">
        <f>VLOOKUP(D35,'Qп, Гкал'!$D$6:$P$60,13,FALSE)</f>
        <v>#N/A</v>
      </c>
      <c r="JV35" s="202" t="e">
        <f>VLOOKUP(D35,'Qп, Гкал'!$D$6:$Q$63,14,FALSE)</f>
        <v>#N/A</v>
      </c>
      <c r="JW35" s="203" t="e">
        <f>VLOOKUP(D35,'Qп, Гкал'!$D$6:$AI$65,15,FALSE)</f>
        <v>#N/A</v>
      </c>
      <c r="JX35" s="203" t="e">
        <f>VLOOKUP(D35,'Qп, Гкал'!$D$6:$AI$65,16,FALSE)</f>
        <v>#N/A</v>
      </c>
      <c r="JY35" s="204" t="e">
        <f>VLOOKUP(D35,'Qп, Гкал'!$D$6:$AI$65,17,FALSE)</f>
        <v>#N/A</v>
      </c>
      <c r="JZ35" s="203" t="e">
        <f>VLOOKUP(D35,'Qп, Гкал'!$D$6:$AI$65,18,FALSE)</f>
        <v>#N/A</v>
      </c>
      <c r="KA35" s="203" t="e">
        <f>VLOOKUP(D35,'Qп, Гкал'!$D$6:$AI$65,19,FALSE)</f>
        <v>#N/A</v>
      </c>
      <c r="KB35" s="203" t="e">
        <f>VLOOKUP(D35,'Qп, Гкал'!$D$6:$AI$65,20,FALSE)</f>
        <v>#N/A</v>
      </c>
      <c r="KC35" s="203" t="e">
        <f>VLOOKUP(D35,'Qп, Гкал'!$D$6:$AI$65,21,FALSE)</f>
        <v>#N/A</v>
      </c>
      <c r="KD35" s="203" t="e">
        <f>VLOOKUP(D35,'Qп, Гкал'!$D$6:$AI$65,22,FALSE)</f>
        <v>#N/A</v>
      </c>
      <c r="KE35" s="203" t="e">
        <f>VLOOKUP(D35,'Qп, Гкал'!$D$6:$AI$65,23,FALSE)</f>
        <v>#N/A</v>
      </c>
      <c r="KF35" s="203" t="e">
        <f>VLOOKUP(D35,'Qп, Гкал'!$D$6:$AI$65,24,FALSE)</f>
        <v>#N/A</v>
      </c>
      <c r="KG35" s="203" t="e">
        <f>VLOOKUP(D35,'Qп, Гкал'!$D$6:$AI$65,25,FALSE)</f>
        <v>#N/A</v>
      </c>
      <c r="KH35" s="203" t="e">
        <f>VLOOKUP(D35,'Qп, Гкал'!$D$6:$AI$65,26,FALSE)</f>
        <v>#N/A</v>
      </c>
      <c r="KI35" s="203" t="e">
        <f>VLOOKUP(D35,'Qп, Гкал'!$D$6:$AI$65,27,FALSE)</f>
        <v>#N/A</v>
      </c>
      <c r="KJ35" s="203" t="e">
        <f>VLOOKUP(D35,'Qп, Гкал'!$D$6:$AI$65,28,FALSE)</f>
        <v>#N/A</v>
      </c>
      <c r="KK35" s="203" t="e">
        <f>VLOOKUP(D35,'Qп, Гкал'!$D$6:$AI$65,29,FALSE)</f>
        <v>#N/A</v>
      </c>
      <c r="KL35" s="203" t="e">
        <f>VLOOKUP(D35,'Qп, Гкал'!$D$6:$AI$65,30,FALSE)</f>
        <v>#N/A</v>
      </c>
      <c r="KM35" s="203" t="e">
        <f>VLOOKUP(D35,'Qп, Гкал'!$D$6:$AI$65,31,FALSE)</f>
        <v>#N/A</v>
      </c>
      <c r="KN35" s="203" t="e">
        <f>VLOOKUP(D35,'Qп, Гкал'!$D$6:$AI$65,32,FALSE)</f>
        <v>#N/A</v>
      </c>
      <c r="KO35" s="110" t="e">
        <f>IF(JJ35="","Нет показаний",IF(JJ35&lt;=0,"Ошибка ПУ",(GZ35-JJ35*(($I35-метеостанция!B$14)/($I35-IE35)))))</f>
        <v>#N/A</v>
      </c>
      <c r="KP35" s="110" t="e">
        <f>IF(JK35="","Нет показаний",IF(JK35&lt;=0,"Ошибка ПУ",(HA35-JK35*(($I35-метеостанция!C$14)/($I35-IF35)))))</f>
        <v>#N/A</v>
      </c>
      <c r="KQ35" s="110" t="e">
        <f>IF(JL35="","Нет показаний",IF(JL35&lt;=0,"Ошибка ПУ",(HB35-JL35*(($I35-метеостанция!D$14)/($I35-IG35)))))</f>
        <v>#N/A</v>
      </c>
      <c r="KR35" s="110" t="e">
        <f>IF(JM35="","Нет показаний",IF(JM35&lt;=0,"Ошибка ПУ",(HC35-JM35*(($I35-метеостанция!E$14)/($I35-IH35)))))</f>
        <v>#N/A</v>
      </c>
      <c r="KS35" s="110" t="e">
        <f>IF(JN35="","Нет показаний",IF(JN35&lt;=0,"Ошибка ПУ",(HD35-JN35*(($I35-метеостанция!F$14)/($I35-II35)))))</f>
        <v>#N/A</v>
      </c>
      <c r="KT35" s="110" t="e">
        <f>IF(JO35="","Нет показаний",IF(JO35&lt;=0,"Ошибка ПУ",(HE35-JO35*(($I35-метеостанция!G$14)/($I35-IJ35)))))</f>
        <v>#N/A</v>
      </c>
      <c r="KU35" s="110" t="e">
        <f>IF(JP35="","Нет показаний",IF(JP35&lt;=0,"Ошибка ПУ",(HF35-JP35*(($I35-метеостанция!H$14)/($I35-IK35)))))</f>
        <v>#N/A</v>
      </c>
      <c r="KV35" s="110" t="e">
        <f>IF(JQ35="","Нет показаний",IF(JQ35&lt;=0,"Ошибка ПУ",(HG35-JQ35*(($I35-метеостанция!I$14)/($I35-IL35)))))</f>
        <v>#N/A</v>
      </c>
      <c r="KW35" s="110" t="e">
        <f>IF(JR35="","Нет показаний",IF(JR35&lt;=0,"Ошибка ПУ",(HH35-JR35*(($I35-метеостанция!J$14)/($I35-IM35)))))</f>
        <v>#N/A</v>
      </c>
      <c r="KX35" s="110" t="e">
        <f>IF(JS35="","Нет показаний",IF(JS35&lt;=0,"Ошибка ПУ",(HI35-JS35*(($I35-метеостанция!K$14)/($I35-IN35)))))</f>
        <v>#N/A</v>
      </c>
      <c r="KY35" s="110" t="e">
        <f>IF(JT35="","Нет показаний",IF(JT35&lt;=0,"Ошибка ПУ",(HJ35-JT35*(($I35-метеостанция!L$14)/($I35-IO35)))))</f>
        <v>#N/A</v>
      </c>
      <c r="KZ35" s="110" t="e">
        <f>IF(JU35="","Нет показаний",IF(JU35&lt;=0,"Ошибка ПУ",(HK35-JU35*(($I35-метеостанция!M$14)/($I35-IP35)))))</f>
        <v>#N/A</v>
      </c>
      <c r="LA35" s="110" t="e">
        <f>IF(JV35="","Нет показаний",IF(JV35&lt;=0,"Ошибка ПУ",(HL35-JV35*(($I35-метеостанция!N$14)/($I35-IQ35)))))</f>
        <v>#N/A</v>
      </c>
      <c r="LB35" s="110" t="e">
        <f>IF(JW35="","Нет показаний",IF(JW35&lt;=0,"Ошибка ПУ",(HM35-JW35*(($I35-метеостанция!O$14)/($I35-IR35)))))</f>
        <v>#N/A</v>
      </c>
      <c r="LC35" s="110" t="e">
        <f>IF(JX35="","Нет показаний",IF(JX35&lt;=0,"Ошибка ПУ",(HN35-JX35*(($I35-метеостанция!P$14)/($I35-IS35)))))</f>
        <v>#N/A</v>
      </c>
      <c r="LD35" s="110" t="e">
        <f>IF(JY35="","Нет показаний",IF(JY35&lt;=0,"Ошибка ПУ",(HO35-JY35*(($I35-метеостанция!Q$14)/($I35-IT35)))))</f>
        <v>#N/A</v>
      </c>
      <c r="LE35" s="110" t="e">
        <f>IF(JZ35="","Нет показаний",IF(JZ35&lt;=0,"Ошибка ПУ",(HP35-JZ35*(($I35-метеостанция!R$14)/($I35-IU35)))))</f>
        <v>#N/A</v>
      </c>
      <c r="LF35" s="110" t="e">
        <f>IF(KA35="","Нет показаний",IF(KA35&lt;=0,"Ошибка ПУ",(HQ35-KA35*(($I35-метеостанция!S$14)/($I35-IV35)))))</f>
        <v>#N/A</v>
      </c>
      <c r="LG35" s="110" t="e">
        <f>IF(KB35="","Нет показаний",IF(KB35&lt;=0,"Ошибка ПУ",(HR35-KB35*(($I35-метеостанция!T$14)/($I35-IW35)))))</f>
        <v>#N/A</v>
      </c>
      <c r="LH35" s="110" t="e">
        <f>IF(KC35="","Нет показаний",IF(KC35&lt;=0,"Ошибка ПУ",(HS35-KC35*(($I35-метеостанция!U$14)/($I35-IX35)))))</f>
        <v>#N/A</v>
      </c>
      <c r="LI35" s="110" t="e">
        <f>IF(KD35="","Нет показаний",IF(KD35&lt;=0,"Ошибка ПУ",(HT35-KD35*(($I35-метеостанция!V$14)/($I35-IY35)))))</f>
        <v>#N/A</v>
      </c>
      <c r="LJ35" s="110" t="e">
        <f>IF(KE35="","Нет показаний",IF(KE35&lt;=0,"Ошибка ПУ",(HU35-KE35*(($I35-метеостанция!W$14)/($I35-IZ35)))))</f>
        <v>#N/A</v>
      </c>
      <c r="LK35" s="110" t="e">
        <f>IF(KF35="","Нет показаний",IF(KF35&lt;=0,"Ошибка ПУ",(HV35-KF35*(($I35-метеостанция!X$14)/($I35-JA35)))))</f>
        <v>#N/A</v>
      </c>
      <c r="LL35" s="110" t="e">
        <f>IF(KG35="","Нет показаний",IF(KG35&lt;=0,"Ошибка ПУ",(HW35-KG35*(($I35-метеостанция!Y$14)/($I35-JB35)))))</f>
        <v>#N/A</v>
      </c>
      <c r="LM35" s="110" t="e">
        <f>IF(KH35="","Нет показаний",IF(KH35&lt;=0,"Ошибка ПУ",(HX35-KH35*(($I35-метеостанция!Z$14)/($I35-JC35)))))</f>
        <v>#N/A</v>
      </c>
      <c r="LN35" s="110" t="e">
        <f>IF(KI35="","Нет показаний",IF(KI35&lt;=0,"Ошибка ПУ",(HY35-KI35*(($I35-метеостанция!AA$14)/($I35-JD35)))))</f>
        <v>#N/A</v>
      </c>
      <c r="LO35" s="110" t="e">
        <f>IF(KJ35="","Нет показаний",IF(KJ35&lt;=0,"Ошибка ПУ",(HZ35-KJ35*(($I35-метеостанция!AB$14)/($I35-JE35)))))</f>
        <v>#N/A</v>
      </c>
      <c r="LP35" s="110" t="e">
        <f>IF(KK35="","Нет показаний",IF(KK35&lt;=0,"Ошибка ПУ",(IA35-KK35*(($I35-метеостанция!AC$14)/($I35-JF35)))))</f>
        <v>#N/A</v>
      </c>
      <c r="LQ35" s="110" t="e">
        <f>IF(KL35="","Нет показаний",IF(KL35&lt;=0,"Ошибка ПУ",(IB35-KL35*(($I35-метеостанция!AD$14)/($I35-JG35)))))</f>
        <v>#N/A</v>
      </c>
      <c r="LR35" s="110" t="e">
        <f>IF(KM35="","Нет показаний",IF(KM35&lt;=0,"Ошибка ПУ",(IC35-KM35*(($I35-метеостанция!AE$14)/($I35-JH35)))))</f>
        <v>#N/A</v>
      </c>
      <c r="LS35" s="110" t="e">
        <f>IF(KN35="","Нет показаний",IF(KN35&lt;=0,"Ошибка ПУ",(ID35-KN35*(($I35-метеостанция!AF$14)/($I35-JI35)))))</f>
        <v>#N/A</v>
      </c>
      <c r="LT35" s="54" t="e">
        <f t="shared" si="711"/>
        <v>#N/A</v>
      </c>
      <c r="LU35" s="54" t="e">
        <f t="shared" si="712"/>
        <v>#N/A</v>
      </c>
      <c r="LV35" s="54" t="e">
        <f t="shared" si="713"/>
        <v>#N/A</v>
      </c>
      <c r="LW35" s="54" t="e">
        <f t="shared" si="714"/>
        <v>#N/A</v>
      </c>
      <c r="LX35" s="54" t="e">
        <f t="shared" si="715"/>
        <v>#N/A</v>
      </c>
      <c r="LY35" s="54" t="e">
        <f t="shared" si="716"/>
        <v>#N/A</v>
      </c>
      <c r="LZ35" s="54" t="e">
        <f t="shared" si="717"/>
        <v>#N/A</v>
      </c>
      <c r="MA35" s="54" t="e">
        <f t="shared" si="718"/>
        <v>#N/A</v>
      </c>
      <c r="MB35" s="54" t="e">
        <f t="shared" si="719"/>
        <v>#N/A</v>
      </c>
      <c r="MC35" s="54" t="e">
        <f t="shared" si="720"/>
        <v>#N/A</v>
      </c>
      <c r="MD35" s="54" t="e">
        <f t="shared" si="721"/>
        <v>#N/A</v>
      </c>
      <c r="ME35" s="54" t="e">
        <f t="shared" si="722"/>
        <v>#N/A</v>
      </c>
      <c r="MF35" s="54" t="e">
        <f t="shared" si="723"/>
        <v>#N/A</v>
      </c>
      <c r="MG35" s="54" t="e">
        <f t="shared" si="724"/>
        <v>#N/A</v>
      </c>
      <c r="MH35" s="54" t="e">
        <f t="shared" si="725"/>
        <v>#N/A</v>
      </c>
      <c r="MI35" s="54" t="e">
        <f t="shared" si="726"/>
        <v>#N/A</v>
      </c>
      <c r="MJ35" s="54" t="e">
        <f t="shared" si="727"/>
        <v>#N/A</v>
      </c>
      <c r="MK35" s="54" t="e">
        <f t="shared" si="728"/>
        <v>#N/A</v>
      </c>
      <c r="ML35" s="54" t="e">
        <f t="shared" si="729"/>
        <v>#N/A</v>
      </c>
      <c r="MM35" s="54" t="e">
        <f t="shared" si="730"/>
        <v>#N/A</v>
      </c>
      <c r="MN35" s="54" t="e">
        <f t="shared" si="731"/>
        <v>#N/A</v>
      </c>
      <c r="MO35" s="54" t="e">
        <f t="shared" si="732"/>
        <v>#N/A</v>
      </c>
      <c r="MP35" s="54" t="e">
        <f t="shared" si="733"/>
        <v>#N/A</v>
      </c>
      <c r="MQ35" s="54" t="e">
        <f t="shared" si="734"/>
        <v>#N/A</v>
      </c>
      <c r="MR35" s="54" t="e">
        <f t="shared" si="735"/>
        <v>#N/A</v>
      </c>
      <c r="MS35" s="54" t="e">
        <f t="shared" si="736"/>
        <v>#N/A</v>
      </c>
      <c r="MT35" s="54" t="e">
        <f t="shared" si="737"/>
        <v>#N/A</v>
      </c>
      <c r="MU35" s="54" t="e">
        <f t="shared" si="738"/>
        <v>#N/A</v>
      </c>
      <c r="MV35" s="54" t="e">
        <f t="shared" si="739"/>
        <v>#N/A</v>
      </c>
      <c r="MW35" s="54" t="e">
        <f t="shared" si="740"/>
        <v>#N/A</v>
      </c>
      <c r="MX35" s="54" t="e">
        <f t="shared" si="741"/>
        <v>#N/A</v>
      </c>
      <c r="MY35" s="53" t="e">
        <f t="shared" si="742"/>
        <v>#N/A</v>
      </c>
      <c r="MZ35" s="53" t="e">
        <f t="shared" si="743"/>
        <v>#N/A</v>
      </c>
      <c r="NA35" s="53" t="e">
        <f t="shared" si="744"/>
        <v>#N/A</v>
      </c>
      <c r="NB35" s="53" t="e">
        <f t="shared" si="745"/>
        <v>#N/A</v>
      </c>
      <c r="NC35" s="53" t="e">
        <f t="shared" si="746"/>
        <v>#N/A</v>
      </c>
      <c r="ND35" s="53" t="e">
        <f t="shared" si="747"/>
        <v>#N/A</v>
      </c>
      <c r="NE35" s="53" t="e">
        <f t="shared" si="748"/>
        <v>#N/A</v>
      </c>
      <c r="NF35" s="53" t="e">
        <f t="shared" si="749"/>
        <v>#N/A</v>
      </c>
      <c r="NG35" s="53" t="e">
        <f t="shared" si="750"/>
        <v>#N/A</v>
      </c>
      <c r="NH35" s="53" t="e">
        <f t="shared" si="751"/>
        <v>#N/A</v>
      </c>
      <c r="NI35" s="53" t="e">
        <f t="shared" si="752"/>
        <v>#N/A</v>
      </c>
      <c r="NJ35" s="53" t="e">
        <f t="shared" si="753"/>
        <v>#N/A</v>
      </c>
      <c r="NK35" s="53" t="e">
        <f t="shared" si="754"/>
        <v>#N/A</v>
      </c>
      <c r="NL35" s="53" t="e">
        <f t="shared" si="755"/>
        <v>#N/A</v>
      </c>
      <c r="NM35" s="53" t="e">
        <f t="shared" si="756"/>
        <v>#N/A</v>
      </c>
      <c r="NN35" s="53" t="e">
        <f t="shared" si="757"/>
        <v>#N/A</v>
      </c>
      <c r="NO35" s="53" t="e">
        <f t="shared" si="758"/>
        <v>#N/A</v>
      </c>
      <c r="NP35" s="53" t="e">
        <f t="shared" si="759"/>
        <v>#N/A</v>
      </c>
      <c r="NQ35" s="53" t="e">
        <f t="shared" si="760"/>
        <v>#N/A</v>
      </c>
      <c r="NR35" s="53" t="e">
        <f t="shared" si="761"/>
        <v>#N/A</v>
      </c>
      <c r="NS35" s="53" t="e">
        <f t="shared" si="762"/>
        <v>#N/A</v>
      </c>
      <c r="NT35" s="53" t="e">
        <f t="shared" si="763"/>
        <v>#N/A</v>
      </c>
      <c r="NU35" s="53" t="e">
        <f t="shared" si="764"/>
        <v>#N/A</v>
      </c>
      <c r="NV35" s="53" t="e">
        <f t="shared" si="765"/>
        <v>#N/A</v>
      </c>
      <c r="NW35" s="53" t="e">
        <f t="shared" si="766"/>
        <v>#N/A</v>
      </c>
      <c r="NX35" s="53" t="e">
        <f t="shared" si="767"/>
        <v>#N/A</v>
      </c>
      <c r="NY35" s="53" t="e">
        <f t="shared" si="768"/>
        <v>#N/A</v>
      </c>
      <c r="NZ35" s="53" t="e">
        <f t="shared" si="769"/>
        <v>#N/A</v>
      </c>
      <c r="OA35" s="53" t="e">
        <f t="shared" si="770"/>
        <v>#N/A</v>
      </c>
      <c r="OB35" s="53" t="e">
        <f t="shared" si="771"/>
        <v>#N/A</v>
      </c>
      <c r="OC35" s="53" t="e">
        <f t="shared" si="772"/>
        <v>#N/A</v>
      </c>
      <c r="OD35" s="53" t="e">
        <f t="shared" si="773"/>
        <v>#N/A</v>
      </c>
      <c r="OE35" s="53" t="e">
        <f t="shared" si="774"/>
        <v>#N/A</v>
      </c>
      <c r="OF35" s="53" t="e">
        <f t="shared" si="775"/>
        <v>#N/A</v>
      </c>
      <c r="OG35" s="53" t="e">
        <f t="shared" si="776"/>
        <v>#N/A</v>
      </c>
      <c r="OH35" s="53" t="e">
        <f t="shared" si="777"/>
        <v>#N/A</v>
      </c>
      <c r="OI35" s="53" t="e">
        <f t="shared" si="778"/>
        <v>#N/A</v>
      </c>
      <c r="OJ35" s="53" t="e">
        <f t="shared" si="779"/>
        <v>#N/A</v>
      </c>
      <c r="OK35" s="53" t="e">
        <f t="shared" si="780"/>
        <v>#N/A</v>
      </c>
      <c r="OL35" s="53" t="e">
        <f t="shared" si="781"/>
        <v>#N/A</v>
      </c>
      <c r="OM35" s="53" t="e">
        <f t="shared" si="782"/>
        <v>#N/A</v>
      </c>
      <c r="ON35" s="53" t="e">
        <f t="shared" si="783"/>
        <v>#N/A</v>
      </c>
      <c r="OO35" s="53" t="e">
        <f t="shared" si="784"/>
        <v>#N/A</v>
      </c>
      <c r="OP35" s="53" t="e">
        <f t="shared" si="785"/>
        <v>#N/A</v>
      </c>
      <c r="OQ35" s="53" t="e">
        <f t="shared" si="786"/>
        <v>#N/A</v>
      </c>
      <c r="OR35" s="53" t="e">
        <f t="shared" si="787"/>
        <v>#N/A</v>
      </c>
      <c r="OS35" s="53" t="e">
        <f t="shared" si="788"/>
        <v>#N/A</v>
      </c>
      <c r="OT35" s="53" t="e">
        <f t="shared" si="789"/>
        <v>#N/A</v>
      </c>
      <c r="OU35" s="53" t="e">
        <f t="shared" si="790"/>
        <v>#N/A</v>
      </c>
      <c r="OV35" s="53" t="e">
        <f t="shared" si="791"/>
        <v>#N/A</v>
      </c>
      <c r="OW35" s="53" t="e">
        <f t="shared" si="792"/>
        <v>#N/A</v>
      </c>
      <c r="OX35" s="53" t="e">
        <f t="shared" si="793"/>
        <v>#N/A</v>
      </c>
      <c r="OY35" s="53" t="e">
        <f t="shared" si="794"/>
        <v>#N/A</v>
      </c>
      <c r="OZ35" s="53" t="e">
        <f t="shared" si="795"/>
        <v>#N/A</v>
      </c>
      <c r="PA35" s="53" t="e">
        <f t="shared" si="796"/>
        <v>#N/A</v>
      </c>
      <c r="PB35" s="53" t="e">
        <f t="shared" si="797"/>
        <v>#N/A</v>
      </c>
      <c r="PC35" s="53" t="e">
        <f t="shared" si="798"/>
        <v>#N/A</v>
      </c>
      <c r="PD35" s="53" t="e">
        <f t="shared" si="799"/>
        <v>#N/A</v>
      </c>
      <c r="PE35" s="53" t="e">
        <f t="shared" si="800"/>
        <v>#N/A</v>
      </c>
      <c r="PF35" s="53" t="e">
        <f t="shared" si="801"/>
        <v>#N/A</v>
      </c>
      <c r="PG35" s="53" t="e">
        <f t="shared" si="802"/>
        <v>#N/A</v>
      </c>
      <c r="PH35" s="53" t="e">
        <f t="shared" si="803"/>
        <v>#N/A</v>
      </c>
      <c r="PI35" s="111" t="e">
        <f t="shared" ref="PI35:PR41" si="1165">MY35*$G35</f>
        <v>#N/A</v>
      </c>
      <c r="PJ35" s="111" t="e">
        <f t="shared" si="1165"/>
        <v>#N/A</v>
      </c>
      <c r="PK35" s="111" t="e">
        <f t="shared" si="1165"/>
        <v>#N/A</v>
      </c>
      <c r="PL35" s="111" t="e">
        <f t="shared" si="1165"/>
        <v>#N/A</v>
      </c>
      <c r="PM35" s="111" t="e">
        <f t="shared" si="1165"/>
        <v>#N/A</v>
      </c>
      <c r="PN35" s="111" t="e">
        <f t="shared" si="1165"/>
        <v>#N/A</v>
      </c>
      <c r="PO35" s="111" t="e">
        <f t="shared" si="1165"/>
        <v>#N/A</v>
      </c>
      <c r="PP35" s="111" t="e">
        <f t="shared" si="1165"/>
        <v>#N/A</v>
      </c>
      <c r="PQ35" s="111" t="e">
        <f t="shared" si="1165"/>
        <v>#N/A</v>
      </c>
      <c r="PR35" s="111" t="e">
        <f t="shared" si="1165"/>
        <v>#N/A</v>
      </c>
      <c r="PS35" s="111" t="e">
        <f t="shared" ref="PS35:QB41" si="1166">NI35*$G35</f>
        <v>#N/A</v>
      </c>
      <c r="PT35" s="111" t="e">
        <f t="shared" si="1166"/>
        <v>#N/A</v>
      </c>
      <c r="PU35" s="111" t="e">
        <f t="shared" si="1166"/>
        <v>#N/A</v>
      </c>
      <c r="PV35" s="111" t="e">
        <f t="shared" si="1166"/>
        <v>#N/A</v>
      </c>
      <c r="PW35" s="111" t="e">
        <f t="shared" si="1166"/>
        <v>#N/A</v>
      </c>
      <c r="PX35" s="111" t="e">
        <f t="shared" si="1166"/>
        <v>#N/A</v>
      </c>
      <c r="PY35" s="111" t="e">
        <f t="shared" si="1166"/>
        <v>#N/A</v>
      </c>
      <c r="PZ35" s="111" t="e">
        <f t="shared" si="1166"/>
        <v>#N/A</v>
      </c>
      <c r="QA35" s="111" t="e">
        <f t="shared" si="1166"/>
        <v>#N/A</v>
      </c>
      <c r="QB35" s="111" t="e">
        <f t="shared" si="1166"/>
        <v>#N/A</v>
      </c>
      <c r="QC35" s="111" t="e">
        <f t="shared" ref="QC35:QL41" si="1167">NS35*$G35</f>
        <v>#N/A</v>
      </c>
      <c r="QD35" s="111" t="e">
        <f t="shared" si="1167"/>
        <v>#N/A</v>
      </c>
      <c r="QE35" s="111" t="e">
        <f t="shared" si="1167"/>
        <v>#N/A</v>
      </c>
      <c r="QF35" s="111" t="e">
        <f t="shared" si="1167"/>
        <v>#N/A</v>
      </c>
      <c r="QG35" s="111" t="e">
        <f t="shared" si="1167"/>
        <v>#N/A</v>
      </c>
      <c r="QH35" s="111" t="e">
        <f t="shared" si="1167"/>
        <v>#N/A</v>
      </c>
      <c r="QI35" s="111" t="e">
        <f t="shared" si="1167"/>
        <v>#N/A</v>
      </c>
      <c r="QJ35" s="111" t="e">
        <f t="shared" si="1167"/>
        <v>#N/A</v>
      </c>
      <c r="QK35" s="111" t="e">
        <f t="shared" si="1167"/>
        <v>#N/A</v>
      </c>
      <c r="QL35" s="111" t="e">
        <f t="shared" si="1167"/>
        <v>#N/A</v>
      </c>
      <c r="QM35" s="111" t="e">
        <f t="shared" ref="QM35:QM41" si="1168">OC35*$G35</f>
        <v>#N/A</v>
      </c>
      <c r="QN35" s="54" t="e">
        <f t="shared" si="808"/>
        <v>#N/A</v>
      </c>
      <c r="QO35" s="53" t="e">
        <f t="shared" si="809"/>
        <v>#N/A</v>
      </c>
      <c r="QP35" s="53" t="e">
        <f t="shared" si="810"/>
        <v>#N/A</v>
      </c>
      <c r="QQ35" s="53" t="e">
        <f t="shared" si="811"/>
        <v>#N/A</v>
      </c>
      <c r="QR35" s="53" t="e">
        <f t="shared" si="812"/>
        <v>#N/A</v>
      </c>
      <c r="QS35" s="53" t="e">
        <f t="shared" si="813"/>
        <v>#N/A</v>
      </c>
      <c r="QT35" s="53" t="e">
        <f t="shared" si="814"/>
        <v>#N/A</v>
      </c>
      <c r="QU35" s="53" t="e">
        <f t="shared" si="815"/>
        <v>#N/A</v>
      </c>
      <c r="QV35" s="53" t="e">
        <f t="shared" si="816"/>
        <v>#N/A</v>
      </c>
      <c r="QW35" s="53" t="e">
        <f t="shared" si="817"/>
        <v>#N/A</v>
      </c>
      <c r="QX35" s="53" t="e">
        <f t="shared" si="818"/>
        <v>#N/A</v>
      </c>
      <c r="QY35" s="53" t="e">
        <f t="shared" si="819"/>
        <v>#N/A</v>
      </c>
      <c r="QZ35" s="53" t="e">
        <f t="shared" si="820"/>
        <v>#N/A</v>
      </c>
      <c r="RA35" s="53" t="e">
        <f t="shared" si="821"/>
        <v>#N/A</v>
      </c>
      <c r="RB35" s="53" t="e">
        <f t="shared" si="822"/>
        <v>#N/A</v>
      </c>
      <c r="RC35" s="53" t="e">
        <f t="shared" si="823"/>
        <v>#N/A</v>
      </c>
      <c r="RD35" s="53" t="e">
        <f t="shared" si="824"/>
        <v>#N/A</v>
      </c>
      <c r="RE35" s="53" t="e">
        <f t="shared" si="825"/>
        <v>#N/A</v>
      </c>
      <c r="RF35" s="53" t="e">
        <f t="shared" si="826"/>
        <v>#N/A</v>
      </c>
      <c r="RG35" s="53" t="e">
        <f t="shared" si="827"/>
        <v>#N/A</v>
      </c>
      <c r="RH35" s="53" t="e">
        <f t="shared" si="828"/>
        <v>#N/A</v>
      </c>
      <c r="RI35" s="53" t="e">
        <f t="shared" si="829"/>
        <v>#N/A</v>
      </c>
      <c r="RJ35" s="53" t="e">
        <f t="shared" si="830"/>
        <v>#N/A</v>
      </c>
      <c r="RK35" s="53" t="e">
        <f t="shared" si="831"/>
        <v>#N/A</v>
      </c>
      <c r="RL35" s="53" t="e">
        <f t="shared" si="832"/>
        <v>#N/A</v>
      </c>
      <c r="RM35" s="53" t="e">
        <f t="shared" si="833"/>
        <v>#N/A</v>
      </c>
      <c r="RN35" s="53" t="e">
        <f t="shared" si="834"/>
        <v>#N/A</v>
      </c>
      <c r="RO35" s="53" t="e">
        <f t="shared" si="835"/>
        <v>#N/A</v>
      </c>
      <c r="RP35" s="53" t="e">
        <f t="shared" si="836"/>
        <v>#N/A</v>
      </c>
      <c r="RQ35" s="53" t="e">
        <f t="shared" si="837"/>
        <v>#N/A</v>
      </c>
      <c r="RR35" s="53" t="e">
        <f t="shared" si="838"/>
        <v>#N/A</v>
      </c>
      <c r="RS35" s="111" t="e">
        <f t="shared" si="839"/>
        <v>#N/A</v>
      </c>
      <c r="RT35" s="111" t="e">
        <f t="shared" si="840"/>
        <v>#N/A</v>
      </c>
      <c r="RU35" s="111" t="e">
        <f t="shared" si="841"/>
        <v>#N/A</v>
      </c>
      <c r="RV35" s="111" t="e">
        <f t="shared" si="842"/>
        <v>#N/A</v>
      </c>
      <c r="RW35" s="111" t="e">
        <f t="shared" si="843"/>
        <v>#N/A</v>
      </c>
      <c r="RX35" s="111" t="e">
        <f t="shared" si="844"/>
        <v>#N/A</v>
      </c>
      <c r="RY35" s="111" t="e">
        <f t="shared" si="845"/>
        <v>#N/A</v>
      </c>
      <c r="RZ35" s="111" t="e">
        <f t="shared" si="846"/>
        <v>#N/A</v>
      </c>
      <c r="SA35" s="111" t="e">
        <f t="shared" si="847"/>
        <v>#N/A</v>
      </c>
      <c r="SB35" s="111" t="e">
        <f t="shared" si="848"/>
        <v>#N/A</v>
      </c>
      <c r="SC35" s="111" t="e">
        <f t="shared" si="849"/>
        <v>#N/A</v>
      </c>
      <c r="SD35" s="111" t="e">
        <f t="shared" si="850"/>
        <v>#N/A</v>
      </c>
      <c r="SE35" s="111" t="e">
        <f t="shared" si="851"/>
        <v>#N/A</v>
      </c>
      <c r="SF35" s="111" t="e">
        <f t="shared" si="852"/>
        <v>#N/A</v>
      </c>
      <c r="SG35" s="111" t="e">
        <f t="shared" si="853"/>
        <v>#N/A</v>
      </c>
      <c r="SH35" s="111" t="e">
        <f t="shared" si="854"/>
        <v>#N/A</v>
      </c>
      <c r="SI35" s="111" t="e">
        <f t="shared" si="855"/>
        <v>#N/A</v>
      </c>
      <c r="SJ35" s="111" t="e">
        <f t="shared" si="856"/>
        <v>#N/A</v>
      </c>
      <c r="SK35" s="111" t="e">
        <f t="shared" si="857"/>
        <v>#N/A</v>
      </c>
      <c r="SL35" s="111" t="e">
        <f t="shared" si="858"/>
        <v>#N/A</v>
      </c>
      <c r="SM35" s="111" t="e">
        <f t="shared" si="859"/>
        <v>#N/A</v>
      </c>
      <c r="SN35" s="111" t="e">
        <f t="shared" si="860"/>
        <v>#N/A</v>
      </c>
      <c r="SO35" s="111" t="e">
        <f t="shared" si="861"/>
        <v>#N/A</v>
      </c>
      <c r="SP35" s="111" t="e">
        <f t="shared" si="862"/>
        <v>#N/A</v>
      </c>
      <c r="SQ35" s="111" t="e">
        <f t="shared" si="863"/>
        <v>#N/A</v>
      </c>
      <c r="SR35" s="111" t="e">
        <f t="shared" si="864"/>
        <v>#N/A</v>
      </c>
      <c r="SS35" s="111" t="e">
        <f t="shared" si="865"/>
        <v>#N/A</v>
      </c>
      <c r="ST35" s="111" t="e">
        <f t="shared" si="866"/>
        <v>#N/A</v>
      </c>
      <c r="SU35" s="111" t="e">
        <f t="shared" si="867"/>
        <v>#N/A</v>
      </c>
      <c r="SV35" s="111" t="e">
        <f t="shared" si="868"/>
        <v>#N/A</v>
      </c>
      <c r="SW35" s="111" t="e">
        <f t="shared" si="869"/>
        <v>#N/A</v>
      </c>
      <c r="SX35" s="111" t="e">
        <f t="shared" si="870"/>
        <v>#N/A</v>
      </c>
      <c r="SY35" s="111" t="e">
        <f t="shared" si="871"/>
        <v>#N/A</v>
      </c>
      <c r="SZ35" s="111" t="e">
        <f t="shared" si="872"/>
        <v>#N/A</v>
      </c>
      <c r="TA35" s="111" t="e">
        <f t="shared" si="873"/>
        <v>#N/A</v>
      </c>
      <c r="TB35" s="111" t="e">
        <f t="shared" si="874"/>
        <v>#N/A</v>
      </c>
      <c r="TC35" s="111" t="e">
        <f t="shared" si="875"/>
        <v>#N/A</v>
      </c>
      <c r="TD35" s="111" t="e">
        <f t="shared" si="876"/>
        <v>#N/A</v>
      </c>
      <c r="TE35" s="111" t="e">
        <f t="shared" si="877"/>
        <v>#N/A</v>
      </c>
      <c r="TF35" s="111" t="e">
        <f t="shared" si="878"/>
        <v>#N/A</v>
      </c>
      <c r="TG35" s="111" t="e">
        <f t="shared" si="879"/>
        <v>#N/A</v>
      </c>
      <c r="TH35" s="111" t="e">
        <f t="shared" si="880"/>
        <v>#N/A</v>
      </c>
      <c r="TI35" s="111" t="e">
        <f t="shared" si="881"/>
        <v>#N/A</v>
      </c>
      <c r="TJ35" s="111" t="e">
        <f t="shared" si="882"/>
        <v>#N/A</v>
      </c>
      <c r="TK35" s="111" t="e">
        <f t="shared" si="883"/>
        <v>#N/A</v>
      </c>
      <c r="TL35" s="111" t="e">
        <f t="shared" si="884"/>
        <v>#N/A</v>
      </c>
      <c r="TM35" s="111" t="e">
        <f t="shared" si="885"/>
        <v>#N/A</v>
      </c>
      <c r="TN35" s="111" t="e">
        <f t="shared" si="886"/>
        <v>#N/A</v>
      </c>
      <c r="TO35" s="111" t="e">
        <f t="shared" si="887"/>
        <v>#N/A</v>
      </c>
      <c r="TP35" s="111" t="e">
        <f t="shared" si="888"/>
        <v>#N/A</v>
      </c>
      <c r="TQ35" s="111" t="e">
        <f t="shared" si="889"/>
        <v>#N/A</v>
      </c>
      <c r="TR35" s="111" t="e">
        <f t="shared" si="890"/>
        <v>#N/A</v>
      </c>
      <c r="TS35" s="111" t="e">
        <f t="shared" si="891"/>
        <v>#N/A</v>
      </c>
      <c r="TT35" s="111" t="e">
        <f t="shared" si="892"/>
        <v>#N/A</v>
      </c>
      <c r="TU35" s="111" t="e">
        <f t="shared" si="893"/>
        <v>#N/A</v>
      </c>
      <c r="TV35" s="111" t="e">
        <f t="shared" si="894"/>
        <v>#N/A</v>
      </c>
      <c r="TW35" s="111" t="e">
        <f t="shared" si="895"/>
        <v>#N/A</v>
      </c>
      <c r="TX35" s="111" t="e">
        <f t="shared" si="896"/>
        <v>#N/A</v>
      </c>
      <c r="TY35" s="111" t="e">
        <f t="shared" si="897"/>
        <v>#N/A</v>
      </c>
      <c r="TZ35" s="111" t="e">
        <f t="shared" si="898"/>
        <v>#N/A</v>
      </c>
      <c r="UA35" s="111" t="e">
        <f t="shared" si="899"/>
        <v>#N/A</v>
      </c>
      <c r="UB35" s="111" t="e">
        <f t="shared" si="900"/>
        <v>#N/A</v>
      </c>
      <c r="UC35" s="112">
        <f t="shared" si="901"/>
        <v>125.13403393364928</v>
      </c>
      <c r="UD35" s="112">
        <f t="shared" si="902"/>
        <v>255.36781255924163</v>
      </c>
      <c r="UE35" s="112">
        <f t="shared" si="903"/>
        <v>354.47031388625584</v>
      </c>
      <c r="UF35" s="112">
        <f t="shared" si="904"/>
        <v>459.58594701421794</v>
      </c>
      <c r="UG35" s="112">
        <f t="shared" si="905"/>
        <v>572.00867701421782</v>
      </c>
      <c r="UH35" s="112">
        <f t="shared" si="906"/>
        <v>687.70437748815152</v>
      </c>
      <c r="UI35" s="112">
        <f t="shared" si="907"/>
        <v>809.10874739336487</v>
      </c>
      <c r="UJ35" s="112">
        <f t="shared" si="908"/>
        <v>925.87006616113729</v>
      </c>
      <c r="UK35" s="112">
        <f t="shared" si="909"/>
        <v>1043.0119628909952</v>
      </c>
      <c r="UL35" s="112">
        <f t="shared" si="910"/>
        <v>1164.1879860189572</v>
      </c>
      <c r="UM35" s="112">
        <f t="shared" si="911"/>
        <v>1276.9151783886255</v>
      </c>
      <c r="UN35" s="112">
        <f t="shared" si="912"/>
        <v>1378.3772630805686</v>
      </c>
      <c r="UO35" s="112">
        <f t="shared" si="913"/>
        <v>1496.6608936966823</v>
      </c>
      <c r="UP35" s="112">
        <f t="shared" si="914"/>
        <v>1585.411674454976</v>
      </c>
      <c r="UQ35" s="112">
        <f t="shared" si="915"/>
        <v>1706.1310040284361</v>
      </c>
      <c r="UR35" s="112">
        <f t="shared" si="916"/>
        <v>1831.265037962085</v>
      </c>
      <c r="US35" s="112">
        <f t="shared" si="917"/>
        <v>1965.7612897630331</v>
      </c>
      <c r="UT35" s="112">
        <f t="shared" si="918"/>
        <v>2096.603993127962</v>
      </c>
      <c r="UU35" s="112">
        <f t="shared" si="919"/>
        <v>2218.3889409952603</v>
      </c>
      <c r="UV35" s="112">
        <f t="shared" si="920"/>
        <v>2339.2605017535548</v>
      </c>
      <c r="UW35" s="112">
        <f t="shared" si="921"/>
        <v>2469.3420491943125</v>
      </c>
      <c r="UX35" s="112">
        <f t="shared" si="922"/>
        <v>2607.3396182464458</v>
      </c>
      <c r="UY35" s="112">
        <f t="shared" si="923"/>
        <v>2752.4159373933653</v>
      </c>
      <c r="UZ35" s="112">
        <f t="shared" si="924"/>
        <v>2907.9962082938391</v>
      </c>
      <c r="VA35" s="112">
        <f t="shared" si="925"/>
        <v>3060.5318554976302</v>
      </c>
      <c r="VB35" s="112">
        <f t="shared" si="926"/>
        <v>3218.852287725118</v>
      </c>
      <c r="VC35" s="112">
        <f t="shared" si="927"/>
        <v>3384.251470047393</v>
      </c>
      <c r="VD35" s="112">
        <f t="shared" si="928"/>
        <v>3558.4800610900465</v>
      </c>
      <c r="VE35" s="112">
        <f t="shared" si="929"/>
        <v>3717.7138804265401</v>
      </c>
      <c r="VF35" s="112">
        <f t="shared" si="930"/>
        <v>3862.0290436492887</v>
      </c>
      <c r="VG35" s="112">
        <f t="shared" si="931"/>
        <v>3862.0290436492887</v>
      </c>
      <c r="VH35" s="111" t="e">
        <f t="shared" si="932"/>
        <v>#N/A</v>
      </c>
      <c r="VI35" s="111" t="e">
        <f t="shared" si="933"/>
        <v>#N/A</v>
      </c>
      <c r="VJ35" s="111" t="e">
        <f t="shared" si="934"/>
        <v>#N/A</v>
      </c>
      <c r="VK35" s="111" t="e">
        <f t="shared" si="935"/>
        <v>#N/A</v>
      </c>
      <c r="VL35" s="111" t="e">
        <f t="shared" si="936"/>
        <v>#N/A</v>
      </c>
      <c r="VM35" s="111" t="e">
        <f t="shared" si="937"/>
        <v>#N/A</v>
      </c>
      <c r="VN35" s="111" t="e">
        <f t="shared" si="938"/>
        <v>#N/A</v>
      </c>
      <c r="VO35" s="111" t="e">
        <f t="shared" si="939"/>
        <v>#N/A</v>
      </c>
      <c r="VP35" s="111" t="e">
        <f t="shared" si="940"/>
        <v>#N/A</v>
      </c>
      <c r="VQ35" s="111" t="e">
        <f t="shared" si="941"/>
        <v>#N/A</v>
      </c>
      <c r="VR35" s="111" t="e">
        <f t="shared" si="942"/>
        <v>#N/A</v>
      </c>
      <c r="VS35" s="111" t="e">
        <f t="shared" si="943"/>
        <v>#N/A</v>
      </c>
      <c r="VT35" s="111" t="e">
        <f t="shared" si="944"/>
        <v>#N/A</v>
      </c>
      <c r="VU35" s="111" t="e">
        <f t="shared" si="945"/>
        <v>#N/A</v>
      </c>
      <c r="VV35" s="111" t="e">
        <f t="shared" si="946"/>
        <v>#N/A</v>
      </c>
      <c r="VW35" s="111" t="e">
        <f t="shared" si="947"/>
        <v>#N/A</v>
      </c>
      <c r="VX35" s="111" t="e">
        <f t="shared" si="948"/>
        <v>#N/A</v>
      </c>
      <c r="VY35" s="111" t="e">
        <f t="shared" si="949"/>
        <v>#N/A</v>
      </c>
      <c r="VZ35" s="111" t="e">
        <f t="shared" si="950"/>
        <v>#N/A</v>
      </c>
      <c r="WA35" s="111" t="e">
        <f t="shared" si="951"/>
        <v>#N/A</v>
      </c>
      <c r="WB35" s="111" t="e">
        <f t="shared" si="952"/>
        <v>#N/A</v>
      </c>
      <c r="WC35" s="111" t="e">
        <f t="shared" si="953"/>
        <v>#N/A</v>
      </c>
      <c r="WD35" s="111" t="e">
        <f t="shared" si="954"/>
        <v>#N/A</v>
      </c>
      <c r="WE35" s="111" t="e">
        <f t="shared" si="955"/>
        <v>#N/A</v>
      </c>
      <c r="WF35" s="111" t="e">
        <f t="shared" si="956"/>
        <v>#N/A</v>
      </c>
      <c r="WG35" s="111" t="e">
        <f t="shared" si="957"/>
        <v>#N/A</v>
      </c>
      <c r="WH35" s="111" t="e">
        <f t="shared" si="958"/>
        <v>#N/A</v>
      </c>
      <c r="WI35" s="111" t="e">
        <f t="shared" si="959"/>
        <v>#N/A</v>
      </c>
      <c r="WJ35" s="111" t="e">
        <f t="shared" si="960"/>
        <v>#N/A</v>
      </c>
      <c r="WK35" s="111" t="e">
        <f t="shared" si="961"/>
        <v>#N/A</v>
      </c>
      <c r="WL35" s="111" t="e">
        <f t="shared" si="962"/>
        <v>#N/A</v>
      </c>
      <c r="WM35" s="111" t="e">
        <f t="shared" si="963"/>
        <v>#N/A</v>
      </c>
      <c r="WN35" s="111" t="e">
        <f t="shared" si="964"/>
        <v>#N/A</v>
      </c>
      <c r="WO35" s="111" t="e">
        <f t="shared" si="965"/>
        <v>#N/A</v>
      </c>
      <c r="WP35" s="111" t="e">
        <f t="shared" si="966"/>
        <v>#N/A</v>
      </c>
      <c r="WQ35" s="111" t="e">
        <f t="shared" si="967"/>
        <v>#N/A</v>
      </c>
      <c r="WR35" s="111" t="e">
        <f t="shared" si="968"/>
        <v>#N/A</v>
      </c>
      <c r="WS35" s="111" t="e">
        <f t="shared" si="969"/>
        <v>#N/A</v>
      </c>
      <c r="WT35" s="111" t="e">
        <f t="shared" si="970"/>
        <v>#N/A</v>
      </c>
      <c r="WU35" s="111" t="e">
        <f t="shared" si="971"/>
        <v>#N/A</v>
      </c>
      <c r="WV35" s="111" t="e">
        <f t="shared" si="972"/>
        <v>#N/A</v>
      </c>
      <c r="WW35" s="111" t="e">
        <f t="shared" si="973"/>
        <v>#N/A</v>
      </c>
      <c r="WX35" s="111" t="e">
        <f t="shared" si="974"/>
        <v>#N/A</v>
      </c>
      <c r="WY35" s="111" t="e">
        <f t="shared" si="975"/>
        <v>#N/A</v>
      </c>
      <c r="WZ35" s="111" t="e">
        <f t="shared" si="976"/>
        <v>#N/A</v>
      </c>
      <c r="XA35" s="111" t="e">
        <f t="shared" si="977"/>
        <v>#N/A</v>
      </c>
      <c r="XB35" s="111" t="e">
        <f t="shared" si="978"/>
        <v>#N/A</v>
      </c>
      <c r="XC35" s="111" t="e">
        <f t="shared" si="979"/>
        <v>#N/A</v>
      </c>
      <c r="XD35" s="111" t="e">
        <f t="shared" si="980"/>
        <v>#N/A</v>
      </c>
      <c r="XE35" s="111" t="e">
        <f t="shared" si="981"/>
        <v>#N/A</v>
      </c>
      <c r="XF35" s="111" t="e">
        <f t="shared" si="982"/>
        <v>#N/A</v>
      </c>
      <c r="XG35" s="111" t="e">
        <f t="shared" si="983"/>
        <v>#N/A</v>
      </c>
      <c r="XH35" s="111" t="e">
        <f t="shared" si="984"/>
        <v>#N/A</v>
      </c>
      <c r="XI35" s="111" t="e">
        <f t="shared" si="985"/>
        <v>#N/A</v>
      </c>
      <c r="XJ35" s="111" t="e">
        <f t="shared" si="986"/>
        <v>#N/A</v>
      </c>
      <c r="XK35" s="111" t="e">
        <f t="shared" si="987"/>
        <v>#N/A</v>
      </c>
      <c r="XL35" s="111" t="e">
        <f t="shared" si="988"/>
        <v>#N/A</v>
      </c>
      <c r="XM35" s="111" t="e">
        <f t="shared" si="989"/>
        <v>#N/A</v>
      </c>
      <c r="XN35" s="111" t="e">
        <f t="shared" si="990"/>
        <v>#N/A</v>
      </c>
      <c r="XO35" s="111" t="e">
        <f t="shared" si="991"/>
        <v>#N/A</v>
      </c>
      <c r="XP35" s="111" t="e">
        <f t="shared" si="992"/>
        <v>#N/A</v>
      </c>
      <c r="XQ35" s="111" t="e">
        <f t="shared" si="993"/>
        <v>#N/A</v>
      </c>
      <c r="XR35" s="111" t="e">
        <f t="shared" si="994"/>
        <v>#N/A</v>
      </c>
      <c r="XS35" s="111" t="e">
        <f t="shared" si="995"/>
        <v>#N/A</v>
      </c>
      <c r="XT35" s="111" t="e">
        <f t="shared" si="996"/>
        <v>#N/A</v>
      </c>
      <c r="XU35" s="111" t="e">
        <f t="shared" si="997"/>
        <v>#N/A</v>
      </c>
      <c r="XV35" s="111" t="e">
        <f t="shared" si="998"/>
        <v>#N/A</v>
      </c>
      <c r="XW35" s="111" t="e">
        <f t="shared" si="999"/>
        <v>#N/A</v>
      </c>
      <c r="XX35" s="111" t="e">
        <f t="shared" si="1000"/>
        <v>#N/A</v>
      </c>
      <c r="XY35" s="111" t="e">
        <f t="shared" si="1001"/>
        <v>#N/A</v>
      </c>
      <c r="XZ35" s="111" t="e">
        <f t="shared" si="1002"/>
        <v>#N/A</v>
      </c>
      <c r="YA35" s="111" t="e">
        <f t="shared" si="1003"/>
        <v>#N/A</v>
      </c>
      <c r="YB35" s="111" t="e">
        <f t="shared" si="1004"/>
        <v>#N/A</v>
      </c>
      <c r="YC35" s="111" t="e">
        <f t="shared" si="1005"/>
        <v>#N/A</v>
      </c>
      <c r="YD35" s="111" t="e">
        <f t="shared" si="1006"/>
        <v>#N/A</v>
      </c>
      <c r="YE35" s="111" t="e">
        <f t="shared" si="1007"/>
        <v>#N/A</v>
      </c>
      <c r="YF35" s="111" t="e">
        <f t="shared" si="1008"/>
        <v>#N/A</v>
      </c>
      <c r="YG35" s="111" t="e">
        <f t="shared" si="1009"/>
        <v>#N/A</v>
      </c>
      <c r="YH35" s="111" t="e">
        <f t="shared" si="1010"/>
        <v>#N/A</v>
      </c>
      <c r="YI35" s="111" t="e">
        <f t="shared" si="1011"/>
        <v>#N/A</v>
      </c>
      <c r="YJ35" s="111" t="e">
        <f t="shared" si="1012"/>
        <v>#N/A</v>
      </c>
      <c r="YK35" s="111" t="e">
        <f t="shared" si="1013"/>
        <v>#N/A</v>
      </c>
      <c r="YL35" s="111" t="e">
        <f t="shared" si="1014"/>
        <v>#N/A</v>
      </c>
      <c r="YM35" s="111" t="e">
        <f t="shared" si="1015"/>
        <v>#N/A</v>
      </c>
      <c r="YN35" s="111" t="e">
        <f t="shared" si="1016"/>
        <v>#N/A</v>
      </c>
      <c r="YO35" s="111" t="e">
        <f t="shared" si="1017"/>
        <v>#N/A</v>
      </c>
      <c r="YP35" s="111" t="e">
        <f t="shared" si="1018"/>
        <v>#N/A</v>
      </c>
      <c r="YQ35" s="111" t="e">
        <f t="shared" si="1019"/>
        <v>#N/A</v>
      </c>
      <c r="YR35" s="111" t="e">
        <f t="shared" si="1020"/>
        <v>#N/A</v>
      </c>
      <c r="YS35" s="111" t="e">
        <f t="shared" si="1021"/>
        <v>#N/A</v>
      </c>
      <c r="YT35" s="111" t="e">
        <f t="shared" si="1022"/>
        <v>#N/A</v>
      </c>
      <c r="YU35" s="111" t="e">
        <f t="shared" si="1023"/>
        <v>#N/A</v>
      </c>
      <c r="YV35" s="111" t="e">
        <f t="shared" si="1024"/>
        <v>#N/A</v>
      </c>
      <c r="YW35" s="111" t="e">
        <f t="shared" si="1025"/>
        <v>#N/A</v>
      </c>
      <c r="YX35" s="111" t="e">
        <f t="shared" si="1026"/>
        <v>#N/A</v>
      </c>
      <c r="YY35" s="111" t="e">
        <f t="shared" si="1027"/>
        <v>#N/A</v>
      </c>
      <c r="YZ35" s="111" t="e">
        <f t="shared" si="1028"/>
        <v>#N/A</v>
      </c>
      <c r="ZA35" s="111" t="e">
        <f t="shared" si="1029"/>
        <v>#N/A</v>
      </c>
      <c r="ZB35" s="111" t="e">
        <f t="shared" si="1030"/>
        <v>#N/A</v>
      </c>
      <c r="ZC35" s="111" t="e">
        <f t="shared" si="1031"/>
        <v>#N/A</v>
      </c>
      <c r="ZD35" s="111" t="e">
        <f t="shared" si="1032"/>
        <v>#N/A</v>
      </c>
      <c r="ZE35" s="111" t="e">
        <f t="shared" si="1033"/>
        <v>#N/A</v>
      </c>
      <c r="ZF35" s="111" t="e">
        <f t="shared" si="1034"/>
        <v>#N/A</v>
      </c>
      <c r="ZG35" s="111" t="e">
        <f t="shared" si="1035"/>
        <v>#N/A</v>
      </c>
      <c r="ZH35" s="111" t="e">
        <f t="shared" si="1036"/>
        <v>#N/A</v>
      </c>
      <c r="ZI35" s="111" t="e">
        <f t="shared" si="1037"/>
        <v>#N/A</v>
      </c>
      <c r="ZJ35" s="111" t="e">
        <f t="shared" si="1038"/>
        <v>#N/A</v>
      </c>
      <c r="ZK35" s="111" t="e">
        <f t="shared" si="1039"/>
        <v>#N/A</v>
      </c>
      <c r="ZL35" s="111" t="e">
        <f t="shared" si="1040"/>
        <v>#N/A</v>
      </c>
      <c r="ZM35" s="111" t="e">
        <f t="shared" si="1041"/>
        <v>#N/A</v>
      </c>
      <c r="ZN35" s="111" t="e">
        <f t="shared" si="1042"/>
        <v>#N/A</v>
      </c>
      <c r="ZO35" s="111" t="e">
        <f t="shared" si="1043"/>
        <v>#N/A</v>
      </c>
      <c r="ZP35" s="111" t="e">
        <f t="shared" si="1044"/>
        <v>#N/A</v>
      </c>
      <c r="ZQ35" s="111" t="e">
        <f t="shared" si="1045"/>
        <v>#N/A</v>
      </c>
      <c r="ZR35" s="111" t="e">
        <f t="shared" si="1046"/>
        <v>#N/A</v>
      </c>
      <c r="ZS35" s="111" t="e">
        <f t="shared" si="1047"/>
        <v>#N/A</v>
      </c>
      <c r="ZT35" s="111" t="e">
        <f t="shared" si="1048"/>
        <v>#N/A</v>
      </c>
      <c r="ZU35" s="111" t="e">
        <f t="shared" si="1049"/>
        <v>#N/A</v>
      </c>
      <c r="ZV35" s="111" t="e">
        <f t="shared" si="1050"/>
        <v>#N/A</v>
      </c>
      <c r="ZW35" s="111" t="e">
        <f t="shared" si="1051"/>
        <v>#N/A</v>
      </c>
      <c r="ZX35" s="111" t="e">
        <f t="shared" si="1052"/>
        <v>#N/A</v>
      </c>
      <c r="ZY35" s="111" t="e">
        <f t="shared" si="1053"/>
        <v>#N/A</v>
      </c>
      <c r="ZZ35" s="111" t="e">
        <f t="shared" si="1054"/>
        <v>#N/A</v>
      </c>
      <c r="AAA35" s="111" t="e">
        <f t="shared" si="1055"/>
        <v>#N/A</v>
      </c>
      <c r="AAB35" s="111" t="e">
        <f t="shared" si="1056"/>
        <v>#N/A</v>
      </c>
      <c r="AAC35" s="111" t="e">
        <f t="shared" si="1057"/>
        <v>#N/A</v>
      </c>
      <c r="AAD35" s="111" t="e">
        <f t="shared" si="1058"/>
        <v>#N/A</v>
      </c>
      <c r="AAE35" s="111" t="e">
        <f t="shared" si="1059"/>
        <v>#N/A</v>
      </c>
      <c r="AAF35" s="111" t="e">
        <f t="shared" si="1060"/>
        <v>#N/A</v>
      </c>
      <c r="AAG35" s="111" t="e">
        <f t="shared" si="1061"/>
        <v>#N/A</v>
      </c>
      <c r="AAH35" s="111" t="e">
        <f t="shared" si="1062"/>
        <v>#N/A</v>
      </c>
      <c r="AAI35" s="111" t="e">
        <f t="shared" si="1063"/>
        <v>#N/A</v>
      </c>
      <c r="AAJ35" s="111" t="e">
        <f t="shared" si="1064"/>
        <v>#N/A</v>
      </c>
      <c r="AAK35" s="111" t="e">
        <f t="shared" si="1065"/>
        <v>#N/A</v>
      </c>
      <c r="AAL35" s="111" t="e">
        <f t="shared" si="1066"/>
        <v>#N/A</v>
      </c>
      <c r="AAM35" s="111" t="e">
        <f t="shared" si="1067"/>
        <v>#N/A</v>
      </c>
      <c r="AAN35" s="111" t="e">
        <f t="shared" si="1068"/>
        <v>#N/A</v>
      </c>
      <c r="AAO35" s="111" t="e">
        <f t="shared" si="1069"/>
        <v>#N/A</v>
      </c>
      <c r="AAP35" s="111" t="e">
        <f t="shared" si="1070"/>
        <v>#N/A</v>
      </c>
      <c r="AAQ35" s="111" t="e">
        <f t="shared" si="1071"/>
        <v>#N/A</v>
      </c>
      <c r="AAR35" s="111" t="e">
        <f t="shared" si="1072"/>
        <v>#N/A</v>
      </c>
      <c r="AAS35" s="111" t="e">
        <f t="shared" si="1073"/>
        <v>#N/A</v>
      </c>
      <c r="AAT35" s="111" t="e">
        <f t="shared" si="1074"/>
        <v>#N/A</v>
      </c>
      <c r="AAU35" s="111" t="e">
        <f t="shared" si="1075"/>
        <v>#N/A</v>
      </c>
      <c r="AAV35" s="111" t="e">
        <f t="shared" si="1076"/>
        <v>#N/A</v>
      </c>
      <c r="AAW35" s="111" t="e">
        <f t="shared" si="1077"/>
        <v>#N/A</v>
      </c>
      <c r="AAX35" s="111" t="e">
        <f t="shared" si="1078"/>
        <v>#N/A</v>
      </c>
      <c r="AAY35" s="111" t="e">
        <f t="shared" si="1079"/>
        <v>#N/A</v>
      </c>
      <c r="AAZ35" s="111" t="e">
        <f t="shared" si="1080"/>
        <v>#N/A</v>
      </c>
      <c r="ABA35" s="111" t="e">
        <f t="shared" si="1081"/>
        <v>#N/A</v>
      </c>
      <c r="ABB35" s="111" t="e">
        <f t="shared" si="1082"/>
        <v>#N/A</v>
      </c>
      <c r="ABC35" s="111" t="e">
        <f t="shared" si="1083"/>
        <v>#N/A</v>
      </c>
      <c r="ABD35" s="111" t="e">
        <f t="shared" si="1084"/>
        <v>#N/A</v>
      </c>
      <c r="ABE35" s="111" t="e">
        <f t="shared" si="1085"/>
        <v>#N/A</v>
      </c>
      <c r="ABF35" s="111" t="e">
        <f t="shared" si="1086"/>
        <v>#N/A</v>
      </c>
    </row>
    <row r="36" spans="1:734" ht="75" hidden="1" customHeight="1">
      <c r="A36" s="92">
        <v>33</v>
      </c>
      <c r="B36" s="59" t="s">
        <v>21</v>
      </c>
      <c r="C36" s="100" t="s">
        <v>42</v>
      </c>
      <c r="D36" s="101" t="s">
        <v>114</v>
      </c>
      <c r="E36" s="59">
        <v>3128030533</v>
      </c>
      <c r="F36" s="46" t="s">
        <v>21</v>
      </c>
      <c r="G36" s="47">
        <v>0.9</v>
      </c>
      <c r="H36" s="48">
        <v>1970.6</v>
      </c>
      <c r="I36" s="48">
        <v>21.5</v>
      </c>
      <c r="J36" s="49">
        <v>0.4</v>
      </c>
      <c r="K36" s="50">
        <v>30</v>
      </c>
      <c r="L36" s="49">
        <v>23.43</v>
      </c>
      <c r="M36" s="49">
        <v>57.07</v>
      </c>
      <c r="N36" s="49">
        <v>0</v>
      </c>
      <c r="O36" s="49">
        <f t="shared" si="550"/>
        <v>0.78100000000000003</v>
      </c>
      <c r="P36" s="49">
        <f t="shared" si="551"/>
        <v>1.9023333333333334</v>
      </c>
      <c r="Q36" s="49">
        <f t="shared" si="552"/>
        <v>0</v>
      </c>
      <c r="R36" s="51">
        <v>30</v>
      </c>
      <c r="S36" s="52">
        <f t="shared" si="553"/>
        <v>23.43</v>
      </c>
      <c r="T36" s="52">
        <f t="shared" si="554"/>
        <v>57.07</v>
      </c>
      <c r="U36" s="52">
        <f t="shared" si="555"/>
        <v>0</v>
      </c>
      <c r="V36" s="130">
        <f>$O36*($I36-(метеостанция!B$14))/($I36-$J36)</f>
        <v>0.76064218009478668</v>
      </c>
      <c r="W36" s="130">
        <f>$O36*($I36-(метеостанция!C$14))/($I36-$J36)</f>
        <v>0.79164158767772508</v>
      </c>
      <c r="X36" s="130">
        <f>$O36*($I36-(метеостанция!D$14))/($I36-$J36)</f>
        <v>0.60240639810426533</v>
      </c>
      <c r="Y36" s="130">
        <f>$O36*($I36-(метеостанция!E$14))/($I36-$J36)</f>
        <v>0.63895793838862558</v>
      </c>
      <c r="Z36" s="130">
        <f>$O36*($I36-(метеостанция!F$14))/($I36-$J36)</f>
        <v>0.68337499999999984</v>
      </c>
      <c r="AA36" s="130">
        <f>$O36*($I36-(метеостанция!G$14))/($I36-$J36)</f>
        <v>0.70327014218009476</v>
      </c>
      <c r="AB36" s="130">
        <f>$O36*($I36-(метеостанция!H$14))/($I36-$J36)</f>
        <v>0.73797097156398106</v>
      </c>
      <c r="AC36" s="130">
        <f>$O36*($I36-(метеостанция!I$14))/($I36-$J36)</f>
        <v>0.70974763033175359</v>
      </c>
      <c r="AD36" s="130">
        <f>$O36*($I36-(метеостанция!J$14))/($I36-$J36)</f>
        <v>0.71206101895734597</v>
      </c>
      <c r="AE36" s="130">
        <f>$O36*($I36-(метеостанция!K$14))/($I36-$J36)</f>
        <v>0.73658293838862554</v>
      </c>
      <c r="AF36" s="130">
        <f>$O36*($I36-(метеостанция!L$14))/($I36-$J36)</f>
        <v>0.68522571090047391</v>
      </c>
      <c r="AG36" s="130">
        <f>$O36*($I36-(метеостанция!M$14))/($I36-$J36)</f>
        <v>0.61674940758293828</v>
      </c>
      <c r="AH36" s="130">
        <f>$O36*($I36-(метеостанция!N$14))/($I36-$J36)</f>
        <v>0.71900118483412323</v>
      </c>
      <c r="AI36" s="130">
        <f>$O36*($I36-(метеостанция!O$14))/($I36-$J36)</f>
        <v>0.53948222748815167</v>
      </c>
      <c r="AJ36" s="130">
        <f>$O36*($I36-(метеостанция!P$14))/($I36-$J36)</f>
        <v>0.73380687203791473</v>
      </c>
      <c r="AK36" s="130">
        <f>$O36*($I36-(метеостанция!Q$14))/($I36-$J36)</f>
        <v>0.76064218009478668</v>
      </c>
      <c r="AL36" s="130">
        <f>$O36*($I36-(метеостанция!R$14))/($I36-$J36)</f>
        <v>0.81755154028436017</v>
      </c>
      <c r="AM36" s="130">
        <f>$O36*($I36-(метеостанция!S$14))/($I36-$J36)</f>
        <v>0.79534300947867298</v>
      </c>
      <c r="AN36" s="130">
        <f>$O36*($I36-(метеостанция!T$14))/($I36-$J36)</f>
        <v>0.74028436018957344</v>
      </c>
      <c r="AO36" s="130">
        <f>$O36*($I36-(метеостанция!U$14))/($I36-$J36)</f>
        <v>0.7347322274881517</v>
      </c>
      <c r="AP36" s="130">
        <f>$O36*($I36-(метеостанция!V$14))/($I36-$J36)</f>
        <v>0.7907162322274881</v>
      </c>
      <c r="AQ36" s="130">
        <f>$O36*($I36-(метеостанция!W$14))/($I36-$J36)</f>
        <v>0.83883471563981038</v>
      </c>
      <c r="AR36" s="130">
        <f>$O36*($I36-(метеостанция!X$14))/($I36-$J36)</f>
        <v>0.88186374407582935</v>
      </c>
      <c r="AS36" s="130">
        <f>$O36*($I36-(метеостанция!Y$14))/($I36-$J36)</f>
        <v>0.9457132701421801</v>
      </c>
      <c r="AT36" s="130">
        <f>$O36*($I36-(метеостанция!Z$14))/($I36-$J36)</f>
        <v>0.92720616113744081</v>
      </c>
      <c r="AU36" s="130">
        <f>$O36*($I36-(метеостанция!AA$14))/($I36-$J36)</f>
        <v>0.96236966824644543</v>
      </c>
      <c r="AV36" s="130">
        <f>$O36*($I36-(метеостанция!AB$14))/($I36-$J36)</f>
        <v>1.0053986966824646</v>
      </c>
      <c r="AW36" s="130">
        <f>$O36*($I36-(метеостанция!AC$14))/($I36-$J36)</f>
        <v>1.0590693127962085</v>
      </c>
      <c r="AX36" s="130">
        <f>$O36*($I36-(метеостанция!AD$14))/($I36-$J36)</f>
        <v>0.96792180094786717</v>
      </c>
      <c r="AY36" s="130">
        <f>$O36*($I36-(метеостанция!AE$14))/($I36-$J36)</f>
        <v>0.87723696682464447</v>
      </c>
      <c r="AZ36" s="130"/>
      <c r="BA36" s="130">
        <f t="shared" si="556"/>
        <v>0.76064218009478668</v>
      </c>
      <c r="BB36" s="130">
        <f t="shared" si="1103"/>
        <v>1.5522837677725119</v>
      </c>
      <c r="BC36" s="130">
        <f t="shared" si="1104"/>
        <v>2.1546901658767772</v>
      </c>
      <c r="BD36" s="130">
        <f t="shared" si="1105"/>
        <v>2.7936481042654027</v>
      </c>
      <c r="BE36" s="130">
        <f t="shared" si="1106"/>
        <v>3.4770231042654025</v>
      </c>
      <c r="BF36" s="130">
        <f t="shared" si="1107"/>
        <v>4.1802932464454976</v>
      </c>
      <c r="BG36" s="130">
        <f t="shared" si="1108"/>
        <v>4.9182642180094787</v>
      </c>
      <c r="BH36" s="130">
        <f t="shared" si="1109"/>
        <v>5.6280118483412327</v>
      </c>
      <c r="BI36" s="130">
        <f t="shared" si="1110"/>
        <v>6.3400728672985789</v>
      </c>
      <c r="BJ36" s="130">
        <f t="shared" si="1111"/>
        <v>7.0766558056872046</v>
      </c>
      <c r="BK36" s="130">
        <f t="shared" si="1112"/>
        <v>7.7618815165876782</v>
      </c>
      <c r="BL36" s="130">
        <f t="shared" si="1113"/>
        <v>8.3786309241706167</v>
      </c>
      <c r="BM36" s="130">
        <f t="shared" si="1114"/>
        <v>9.0976321090047403</v>
      </c>
      <c r="BN36" s="130">
        <f t="shared" si="1115"/>
        <v>9.6371143364928926</v>
      </c>
      <c r="BO36" s="130">
        <f t="shared" si="1116"/>
        <v>10.370921208530808</v>
      </c>
      <c r="BP36" s="130">
        <f t="shared" si="1117"/>
        <v>11.131563388625594</v>
      </c>
      <c r="BQ36" s="130">
        <f t="shared" si="1118"/>
        <v>11.949114928909953</v>
      </c>
      <c r="BR36" s="130">
        <f t="shared" si="1119"/>
        <v>12.744457938388626</v>
      </c>
      <c r="BS36" s="130">
        <f t="shared" si="1120"/>
        <v>13.484742298578199</v>
      </c>
      <c r="BT36" s="130">
        <f t="shared" si="1121"/>
        <v>14.219474526066351</v>
      </c>
      <c r="BU36" s="130">
        <f t="shared" si="1122"/>
        <v>15.01019075829384</v>
      </c>
      <c r="BV36" s="130">
        <f t="shared" si="1123"/>
        <v>15.849025473933651</v>
      </c>
      <c r="BW36" s="130">
        <f t="shared" si="1124"/>
        <v>16.73088921800948</v>
      </c>
      <c r="BX36" s="130">
        <f t="shared" si="1125"/>
        <v>17.676602488151659</v>
      </c>
      <c r="BY36" s="130">
        <f t="shared" si="1126"/>
        <v>18.6038086492891</v>
      </c>
      <c r="BZ36" s="130">
        <f t="shared" si="1127"/>
        <v>19.566178317535545</v>
      </c>
      <c r="CA36" s="130">
        <f t="shared" si="1128"/>
        <v>20.571577014218011</v>
      </c>
      <c r="CB36" s="130">
        <f t="shared" si="1129"/>
        <v>21.630646327014219</v>
      </c>
      <c r="CC36" s="130">
        <f t="shared" si="1130"/>
        <v>22.598568127962086</v>
      </c>
      <c r="CD36" s="130">
        <f t="shared" si="1131"/>
        <v>23.475805094786729</v>
      </c>
      <c r="CE36" s="130">
        <f t="shared" si="1132"/>
        <v>23.475805094786729</v>
      </c>
      <c r="CF36" s="130">
        <f t="shared" si="587"/>
        <v>1498.9214800947866</v>
      </c>
      <c r="CG36" s="130">
        <f t="shared" si="588"/>
        <v>1560.008912677725</v>
      </c>
      <c r="CH36" s="130">
        <f t="shared" si="589"/>
        <v>1187.1020481042651</v>
      </c>
      <c r="CI36" s="130">
        <f t="shared" si="590"/>
        <v>1259.1305133886256</v>
      </c>
      <c r="CJ36" s="130">
        <f t="shared" si="591"/>
        <v>1346.6587749999997</v>
      </c>
      <c r="CK36" s="130">
        <f t="shared" si="592"/>
        <v>1385.8641421800946</v>
      </c>
      <c r="CL36" s="130">
        <f t="shared" si="593"/>
        <v>1454.2455965639811</v>
      </c>
      <c r="CM36" s="130">
        <f t="shared" si="594"/>
        <v>1398.6286803317535</v>
      </c>
      <c r="CN36" s="130">
        <f t="shared" si="595"/>
        <v>1403.187443957346</v>
      </c>
      <c r="CO36" s="130">
        <f t="shared" si="596"/>
        <v>1451.5103383886253</v>
      </c>
      <c r="CP36" s="130">
        <f t="shared" si="597"/>
        <v>1350.3057859004739</v>
      </c>
      <c r="CQ36" s="130">
        <f t="shared" si="598"/>
        <v>1215.3663825829381</v>
      </c>
      <c r="CR36" s="130">
        <f t="shared" si="599"/>
        <v>1416.8637348341231</v>
      </c>
      <c r="CS36" s="130">
        <f t="shared" si="600"/>
        <v>1063.1036774881516</v>
      </c>
      <c r="CT36" s="130">
        <f t="shared" si="601"/>
        <v>1446.0398220379147</v>
      </c>
      <c r="CU36" s="130">
        <f t="shared" si="602"/>
        <v>1498.9214800947866</v>
      </c>
      <c r="CV36" s="130">
        <f t="shared" si="603"/>
        <v>1611.0670652843601</v>
      </c>
      <c r="CW36" s="130">
        <f t="shared" si="604"/>
        <v>1567.3029344786728</v>
      </c>
      <c r="CX36" s="130">
        <f t="shared" si="605"/>
        <v>1458.8043601895733</v>
      </c>
      <c r="CY36" s="130">
        <f t="shared" si="606"/>
        <v>1447.8633274881518</v>
      </c>
      <c r="CZ36" s="130">
        <f t="shared" si="607"/>
        <v>1558.185407227488</v>
      </c>
      <c r="DA36" s="130">
        <f t="shared" si="608"/>
        <v>1653.0076906398103</v>
      </c>
      <c r="DB36" s="130">
        <f t="shared" si="609"/>
        <v>1737.8006940758291</v>
      </c>
      <c r="DC36" s="130">
        <f t="shared" si="610"/>
        <v>1863.6225701421799</v>
      </c>
      <c r="DD36" s="130">
        <f t="shared" si="611"/>
        <v>1827.1524611374407</v>
      </c>
      <c r="DE36" s="130">
        <f t="shared" si="612"/>
        <v>1896.4456682464452</v>
      </c>
      <c r="DF36" s="130">
        <f t="shared" si="613"/>
        <v>1981.2386716824647</v>
      </c>
      <c r="DG36" s="130">
        <f t="shared" si="614"/>
        <v>2087.0019877962086</v>
      </c>
      <c r="DH36" s="130">
        <f t="shared" si="615"/>
        <v>1907.386700947867</v>
      </c>
      <c r="DI36" s="130">
        <f t="shared" si="616"/>
        <v>1728.6831668246443</v>
      </c>
      <c r="DJ36" s="130">
        <f t="shared" si="617"/>
        <v>0</v>
      </c>
      <c r="DK36" s="110">
        <f t="shared" si="618"/>
        <v>1498.9214800947866</v>
      </c>
      <c r="DL36" s="130">
        <f t="shared" si="619"/>
        <v>3058.9303927725114</v>
      </c>
      <c r="DM36" s="130">
        <f t="shared" si="620"/>
        <v>4246.0324408767765</v>
      </c>
      <c r="DN36" s="130">
        <f t="shared" si="621"/>
        <v>5505.1629542654018</v>
      </c>
      <c r="DO36" s="130">
        <f t="shared" si="622"/>
        <v>6851.8217292654017</v>
      </c>
      <c r="DP36" s="130">
        <f t="shared" si="623"/>
        <v>8237.6858714454956</v>
      </c>
      <c r="DQ36" s="130">
        <f t="shared" si="624"/>
        <v>9691.9314680094758</v>
      </c>
      <c r="DR36" s="130">
        <f t="shared" si="625"/>
        <v>11090.560148341228</v>
      </c>
      <c r="DS36" s="130">
        <f t="shared" si="626"/>
        <v>12493.747592298574</v>
      </c>
      <c r="DT36" s="130">
        <f t="shared" si="627"/>
        <v>13945.257930687199</v>
      </c>
      <c r="DU36" s="130">
        <f t="shared" si="628"/>
        <v>15295.563716587672</v>
      </c>
      <c r="DV36" s="130">
        <f t="shared" si="629"/>
        <v>16510.930099170611</v>
      </c>
      <c r="DW36" s="130">
        <f t="shared" si="630"/>
        <v>17927.793834004733</v>
      </c>
      <c r="DX36" s="130">
        <f t="shared" si="631"/>
        <v>18990.897511492883</v>
      </c>
      <c r="DY36" s="130">
        <f t="shared" si="632"/>
        <v>20436.937333530797</v>
      </c>
      <c r="DZ36" s="130">
        <f t="shared" si="633"/>
        <v>21935.858813625586</v>
      </c>
      <c r="EA36" s="130">
        <f t="shared" si="634"/>
        <v>23546.925878909948</v>
      </c>
      <c r="EB36" s="130">
        <f t="shared" si="635"/>
        <v>25114.228813388621</v>
      </c>
      <c r="EC36" s="130">
        <f t="shared" si="636"/>
        <v>26573.033173578195</v>
      </c>
      <c r="ED36" s="130">
        <f t="shared" si="637"/>
        <v>28020.896501066345</v>
      </c>
      <c r="EE36" s="130">
        <f t="shared" si="638"/>
        <v>29579.081908293832</v>
      </c>
      <c r="EF36" s="130">
        <f t="shared" si="639"/>
        <v>31232.089598933642</v>
      </c>
      <c r="EG36" s="130">
        <f t="shared" si="640"/>
        <v>32969.89029300947</v>
      </c>
      <c r="EH36" s="130">
        <f t="shared" si="641"/>
        <v>34833.512863151649</v>
      </c>
      <c r="EI36" s="130">
        <f t="shared" si="642"/>
        <v>36660.66532428909</v>
      </c>
      <c r="EJ36" s="130">
        <f t="shared" si="643"/>
        <v>38557.110992535534</v>
      </c>
      <c r="EK36" s="130">
        <f t="shared" si="644"/>
        <v>40538.349664217996</v>
      </c>
      <c r="EL36" s="130">
        <f t="shared" si="645"/>
        <v>42625.351652014208</v>
      </c>
      <c r="EM36" s="130">
        <f t="shared" si="646"/>
        <v>44532.738352962071</v>
      </c>
      <c r="EN36" s="130">
        <f t="shared" si="647"/>
        <v>46261.421519786716</v>
      </c>
      <c r="EO36" s="130">
        <f t="shared" si="648"/>
        <v>46261.421519786716</v>
      </c>
      <c r="EP36" s="130">
        <f t="shared" si="649"/>
        <v>1349.0293320853079</v>
      </c>
      <c r="EQ36" s="130">
        <f t="shared" si="650"/>
        <v>1404.0080214099526</v>
      </c>
      <c r="ER36" s="130">
        <f t="shared" si="651"/>
        <v>1068.3918432938387</v>
      </c>
      <c r="ES36" s="130">
        <f t="shared" si="652"/>
        <v>1133.2174620497631</v>
      </c>
      <c r="ET36" s="130">
        <f t="shared" si="653"/>
        <v>1211.9928974999998</v>
      </c>
      <c r="EU36" s="130">
        <f t="shared" si="654"/>
        <v>1247.2777279620852</v>
      </c>
      <c r="EV36" s="130">
        <f t="shared" si="655"/>
        <v>1308.821036907583</v>
      </c>
      <c r="EW36" s="130">
        <f t="shared" si="656"/>
        <v>1258.7658122985781</v>
      </c>
      <c r="EX36" s="130">
        <f t="shared" si="657"/>
        <v>1262.8686995616115</v>
      </c>
      <c r="EY36" s="130">
        <f t="shared" si="658"/>
        <v>1306.3593045497628</v>
      </c>
      <c r="EZ36" s="130">
        <f t="shared" si="659"/>
        <v>1215.2752073104266</v>
      </c>
      <c r="FA36" s="130">
        <f t="shared" si="660"/>
        <v>1093.8297443246443</v>
      </c>
      <c r="FB36" s="130">
        <f t="shared" si="661"/>
        <v>1275.1773613507107</v>
      </c>
      <c r="FC36" s="130">
        <f t="shared" si="662"/>
        <v>956.79330973933645</v>
      </c>
      <c r="FD36" s="130">
        <f t="shared" si="663"/>
        <v>1301.4358398341233</v>
      </c>
      <c r="FE36" s="130">
        <f t="shared" si="664"/>
        <v>1349.0293320853079</v>
      </c>
      <c r="FF36" s="130">
        <f t="shared" si="665"/>
        <v>1449.9603587559241</v>
      </c>
      <c r="FG36" s="130">
        <f t="shared" si="666"/>
        <v>1410.5726410308055</v>
      </c>
      <c r="FH36" s="130">
        <f t="shared" si="667"/>
        <v>1312.9239241706161</v>
      </c>
      <c r="FI36" s="130">
        <f t="shared" si="668"/>
        <v>1303.0769947393367</v>
      </c>
      <c r="FJ36" s="130">
        <f t="shared" si="669"/>
        <v>1402.3668665047392</v>
      </c>
      <c r="FK36" s="130">
        <f t="shared" si="670"/>
        <v>1487.7069215758293</v>
      </c>
      <c r="FL36" s="130">
        <f t="shared" si="671"/>
        <v>1564.0206246682462</v>
      </c>
      <c r="FM36" s="130">
        <f t="shared" si="672"/>
        <v>1677.260313127962</v>
      </c>
      <c r="FN36" s="130">
        <f t="shared" si="673"/>
        <v>1644.4372150236966</v>
      </c>
      <c r="FO36" s="130">
        <f t="shared" si="674"/>
        <v>1706.8011014218007</v>
      </c>
      <c r="FP36" s="130">
        <f t="shared" si="675"/>
        <v>1783.1148045142181</v>
      </c>
      <c r="FQ36" s="130">
        <f t="shared" si="676"/>
        <v>1878.3017890165877</v>
      </c>
      <c r="FR36" s="130">
        <f t="shared" si="677"/>
        <v>1716.6480308530804</v>
      </c>
      <c r="FS36" s="130">
        <f t="shared" si="678"/>
        <v>1555.8148501421799</v>
      </c>
      <c r="FT36" s="130">
        <f t="shared" si="679"/>
        <v>0</v>
      </c>
      <c r="FU36" s="110">
        <f t="shared" si="680"/>
        <v>1349.0293320853079</v>
      </c>
      <c r="FV36" s="130">
        <f t="shared" si="681"/>
        <v>2753.0373534952605</v>
      </c>
      <c r="FW36" s="130">
        <f t="shared" si="682"/>
        <v>3821.4291967890995</v>
      </c>
      <c r="FX36" s="130">
        <f t="shared" si="683"/>
        <v>4954.646658838863</v>
      </c>
      <c r="FY36" s="130">
        <f t="shared" si="684"/>
        <v>6166.6395563388633</v>
      </c>
      <c r="FZ36" s="130">
        <f t="shared" si="685"/>
        <v>7413.9172843009483</v>
      </c>
      <c r="GA36" s="130">
        <f t="shared" si="686"/>
        <v>8722.7383212085315</v>
      </c>
      <c r="GB36" s="130">
        <f t="shared" si="687"/>
        <v>9981.5041335071091</v>
      </c>
      <c r="GC36" s="130">
        <f t="shared" si="688"/>
        <v>11244.372833068721</v>
      </c>
      <c r="GD36" s="130">
        <f t="shared" si="689"/>
        <v>12550.732137618485</v>
      </c>
      <c r="GE36" s="130">
        <f t="shared" si="690"/>
        <v>13766.007344928912</v>
      </c>
      <c r="GF36" s="130">
        <f t="shared" si="691"/>
        <v>14859.837089253557</v>
      </c>
      <c r="GG36" s="130">
        <f t="shared" si="692"/>
        <v>16135.014450604267</v>
      </c>
      <c r="GH36" s="130">
        <f t="shared" si="693"/>
        <v>17091.807760343603</v>
      </c>
      <c r="GI36" s="130">
        <f t="shared" si="694"/>
        <v>18393.243600177728</v>
      </c>
      <c r="GJ36" s="130">
        <f t="shared" si="695"/>
        <v>19742.272932263037</v>
      </c>
      <c r="GK36" s="130">
        <f t="shared" si="696"/>
        <v>21192.233291018962</v>
      </c>
      <c r="GL36" s="130">
        <f t="shared" si="697"/>
        <v>22602.805932049767</v>
      </c>
      <c r="GM36" s="130">
        <f t="shared" si="698"/>
        <v>23915.729856220383</v>
      </c>
      <c r="GN36" s="130">
        <f t="shared" si="699"/>
        <v>25218.806850959721</v>
      </c>
      <c r="GO36" s="130">
        <f t="shared" si="700"/>
        <v>26621.173717464462</v>
      </c>
      <c r="GP36" s="130">
        <f t="shared" si="701"/>
        <v>28108.88063904029</v>
      </c>
      <c r="GQ36" s="130">
        <f t="shared" si="702"/>
        <v>29672.901263708536</v>
      </c>
      <c r="GR36" s="130">
        <f t="shared" si="703"/>
        <v>31350.161576836497</v>
      </c>
      <c r="GS36" s="130">
        <f t="shared" si="704"/>
        <v>32994.598791860197</v>
      </c>
      <c r="GT36" s="130">
        <f t="shared" si="705"/>
        <v>34701.399893281996</v>
      </c>
      <c r="GU36" s="130">
        <f t="shared" si="706"/>
        <v>36484.514697796214</v>
      </c>
      <c r="GV36" s="130">
        <f t="shared" si="707"/>
        <v>38362.816486812801</v>
      </c>
      <c r="GW36" s="130">
        <f t="shared" si="708"/>
        <v>40079.464517665881</v>
      </c>
      <c r="GX36" s="130">
        <f t="shared" si="709"/>
        <v>41635.279367808063</v>
      </c>
      <c r="GY36" s="130">
        <f t="shared" si="710"/>
        <v>41635.279367808063</v>
      </c>
      <c r="GZ36" s="130">
        <f>($T36+$U36)/$R36*($I36-(метеостанция!B$14))/($I36-$J36)</f>
        <v>1.8527464454976303</v>
      </c>
      <c r="HA36" s="130">
        <f>($T36+$U36)/$R36*($I36-(метеостанция!C$14))/($I36-$J36)</f>
        <v>1.9282537519747234</v>
      </c>
      <c r="HB36" s="130">
        <f>($T36+$U36)/$R36*($I36-(метеостанция!D$14))/($I36-$J36)</f>
        <v>1.4673210900473932</v>
      </c>
      <c r="HC36" s="130">
        <f>($T36+$U36)/$R36*($I36-(метеостанция!E$14))/($I36-$J36)</f>
        <v>1.556352093206951</v>
      </c>
      <c r="HD36" s="130">
        <f>($T36+$U36)/$R36*($I36-(метеостанция!F$14))/($I36-$J36)</f>
        <v>1.6645416666666664</v>
      </c>
      <c r="HE36" s="130">
        <f>($T36+$U36)/$R36*($I36-(метеостанция!G$14))/($I36-$J36)</f>
        <v>1.7130015797788309</v>
      </c>
      <c r="HF36" s="130">
        <f>($T36+$U36)/$R36*($I36-(метеостанция!H$14))/($I36-$J36)</f>
        <v>1.7975246840442336</v>
      </c>
      <c r="HG36" s="130">
        <f>($T36+$U36)/$R36*($I36-(метеостанция!I$14))/($I36-$J36)</f>
        <v>1.728779225908373</v>
      </c>
      <c r="HH36" s="130">
        <f>($T36+$U36)/$R36*($I36-(метеостанция!J$14))/($I36-$J36)</f>
        <v>1.7344140995260664</v>
      </c>
      <c r="HI36" s="130">
        <f>($T36+$U36)/$R36*($I36-(метеостанция!K$14))/($I36-$J36)</f>
        <v>1.7941437598736176</v>
      </c>
      <c r="HJ36" s="130">
        <f>($T36+$U36)/$R36*($I36-(метеостанция!L$14))/($I36-$J36)</f>
        <v>1.6690495655608213</v>
      </c>
      <c r="HK36" s="130">
        <f>($T36+$U36)/$R36*($I36-(метеостанция!M$14))/($I36-$J36)</f>
        <v>1.502257306477093</v>
      </c>
      <c r="HL36" s="130">
        <f>($T36+$U36)/$R36*($I36-(метеостанция!N$14))/($I36-$J36)</f>
        <v>1.7513187203791469</v>
      </c>
      <c r="HM36" s="130">
        <f>($T36+$U36)/$R36*($I36-(метеостанция!O$14))/($I36-$J36)</f>
        <v>1.3140525276461295</v>
      </c>
      <c r="HN36" s="130">
        <f>($T36+$U36)/$R36*($I36-(метеостанция!P$14))/($I36-$J36)</f>
        <v>1.7873819115323852</v>
      </c>
      <c r="HO36" s="130">
        <f>($T36+$U36)/$R36*($I36-(метеостанция!Q$14))/($I36-$J36)</f>
        <v>1.8527464454976303</v>
      </c>
      <c r="HP36" s="130">
        <f>($T36+$U36)/$R36*($I36-(метеостанция!R$14))/($I36-$J36)</f>
        <v>1.9913643364928908</v>
      </c>
      <c r="HQ36" s="130">
        <f>($T36+$U36)/$R36*($I36-(метеостанция!S$14))/($I36-$J36)</f>
        <v>1.9372695497630334</v>
      </c>
      <c r="HR36" s="130">
        <f>($T36+$U36)/$R36*($I36-(метеостанция!T$14))/($I36-$J36)</f>
        <v>1.8031595576619273</v>
      </c>
      <c r="HS36" s="130">
        <f>($T36+$U36)/$R36*($I36-(метеостанция!U$14))/($I36-$J36)</f>
        <v>1.7896358609794631</v>
      </c>
      <c r="HT36" s="130">
        <f>($T36+$U36)/$R36*($I36-(метеостанция!V$14))/($I36-$J36)</f>
        <v>1.9259998025276459</v>
      </c>
      <c r="HU36" s="130">
        <f>($T36+$U36)/$R36*($I36-(метеостанция!W$14))/($I36-$J36)</f>
        <v>2.0432051737756716</v>
      </c>
      <c r="HV36" s="130">
        <f>($T36+$U36)/$R36*($I36-(метеостанция!X$14))/($I36-$J36)</f>
        <v>2.1480138230647707</v>
      </c>
      <c r="HW36" s="130">
        <f>($T36+$U36)/$R36*($I36-(метеостанция!Y$14))/($I36-$J36)</f>
        <v>2.3035363349131122</v>
      </c>
      <c r="HX36" s="130">
        <f>($T36+$U36)/$R36*($I36-(метеостанция!Z$14))/($I36-$J36)</f>
        <v>2.2584573459715642</v>
      </c>
      <c r="HY36" s="130">
        <f>($T36+$U36)/$R36*($I36-(метеостанция!AA$14))/($I36-$J36)</f>
        <v>2.3441074249605056</v>
      </c>
      <c r="HZ36" s="130">
        <f>($T36+$U36)/$R36*($I36-(метеостанция!AB$14))/($I36-$J36)</f>
        <v>2.4489160742496052</v>
      </c>
      <c r="IA36" s="130">
        <f>($T36+$U36)/$R36*($I36-(метеостанция!AC$14))/($I36-$J36)</f>
        <v>2.579645142180095</v>
      </c>
      <c r="IB36" s="130">
        <f>($T36+$U36)/$R36*($I36-(метеостанция!AD$14))/($I36-$J36)</f>
        <v>2.35763112164297</v>
      </c>
      <c r="IC36" s="130">
        <f>($T36+$U36)/$R36*($I36-(метеостанция!AE$14))/($I36-$J36)</f>
        <v>2.1367440758293839</v>
      </c>
      <c r="ID36" s="130"/>
      <c r="IE36" s="131">
        <f>VLOOKUP($F36,метеостанция!$A$4:$AF$7,2,0)</f>
        <v>6</v>
      </c>
      <c r="IF36" s="131">
        <f>VLOOKUP($F36,метеостанция!$A$4:$AF$7,3,0)</f>
        <v>9.6</v>
      </c>
      <c r="IG36" s="131">
        <f>VLOOKUP($F36,метеостанция!$A$4:$AF$7,4,0)</f>
        <v>8.4</v>
      </c>
      <c r="IH36" s="131">
        <f>VLOOKUP($F36,метеостанция!$A$4:$AF$7,5,0)</f>
        <v>9.6999999999999993</v>
      </c>
      <c r="II36" s="131">
        <f>VLOOKUP($F36,метеостанция!$A$4:$AF$7,6,0)</f>
        <v>11.1</v>
      </c>
      <c r="IJ36" s="131">
        <f>VLOOKUP($F36,метеостанция!$A$4:$AF$7,7,0)</f>
        <v>9.5</v>
      </c>
      <c r="IK36" s="131">
        <f>VLOOKUP($F36,метеостанция!$A$4:$AF$7,8,0)</f>
        <v>6</v>
      </c>
      <c r="IL36" s="131">
        <f>VLOOKUP($F36,метеостанция!$A$4:$AF$7,9,0)</f>
        <v>6.8</v>
      </c>
      <c r="IM36" s="131">
        <f>VLOOKUP($F36,метеостанция!$A$4:$AF$7,10,0)</f>
        <v>3.2</v>
      </c>
      <c r="IN36" s="131">
        <f>VLOOKUP($F36,метеостанция!$A$4:$AF$7,11,0)</f>
        <v>-2</v>
      </c>
      <c r="IO36" s="131">
        <f>VLOOKUP($F36,метеостанция!$A$4:$AF$7,12,0)</f>
        <v>-0.4</v>
      </c>
      <c r="IP36" s="131">
        <f>VLOOKUP($F36,метеостанция!$A$4:$AF$7,13,0)</f>
        <v>2.1</v>
      </c>
      <c r="IQ36" s="131">
        <f>VLOOKUP($F36,метеостанция!$A$4:$AF$7,14,0)</f>
        <v>2.2999999999999998</v>
      </c>
      <c r="IR36" s="131">
        <f>VLOOKUP($F36,метеостанция!$A$4:$AF$7,15,0)</f>
        <v>2.2999999999999998</v>
      </c>
      <c r="IS36" s="131">
        <f>VLOOKUP($F36,метеостанция!$A$4:$AF$7,16,0)</f>
        <v>0.2</v>
      </c>
      <c r="IT36" s="131">
        <f>VLOOKUP($F36,метеостанция!$A$4:$AF$7,17,0)</f>
        <v>-3</v>
      </c>
      <c r="IU36" s="131">
        <f>VLOOKUP($F36,метеостанция!$A$4:$AF$7,18,0)</f>
        <v>-4</v>
      </c>
      <c r="IV36" s="131">
        <f>VLOOKUP($F36,метеостанция!$A$4:$AF$7,19,0)</f>
        <v>-3.6</v>
      </c>
      <c r="IW36" s="131">
        <f>VLOOKUP($F36,метеостанция!$A$4:$AF$7,20,0)</f>
        <v>-0.7</v>
      </c>
      <c r="IX36" s="131">
        <f>VLOOKUP($F36,метеостанция!$A$4:$AF$7,21,0)</f>
        <v>3.6</v>
      </c>
      <c r="IY36" s="131">
        <f>VLOOKUP($F36,метеостанция!$A$4:$AF$7,22,0)</f>
        <v>2.2000000000000002</v>
      </c>
      <c r="IZ36" s="131">
        <f>VLOOKUP($F36,метеостанция!$A$4:$AF$7,23,0)</f>
        <v>4.4000000000000004</v>
      </c>
      <c r="JA36" s="131">
        <f>VLOOKUP($F36,метеостанция!$A$4:$AF$7,24,0)</f>
        <v>-2.2999999999999998</v>
      </c>
      <c r="JB36" s="131">
        <f>VLOOKUP($F36,метеостанция!$A$4:$AF$7,25,0)</f>
        <v>-5.0999999999999996</v>
      </c>
      <c r="JC36" s="131">
        <f>VLOOKUP($F36,метеостанция!$A$4:$AF$7,26,0)</f>
        <v>0.6</v>
      </c>
      <c r="JD36" s="131">
        <f>VLOOKUP($F36,метеостанция!$A$4:$AF$7,27,0)</f>
        <v>-1.8</v>
      </c>
      <c r="JE36" s="131">
        <f>VLOOKUP($F36,метеостанция!$A$4:$AF$7,28,0)</f>
        <v>-0.5</v>
      </c>
      <c r="JF36" s="131">
        <f>VLOOKUP($F36,метеостанция!$A$4:$AF$7,29,0)</f>
        <v>5.4</v>
      </c>
      <c r="JG36" s="131">
        <f>VLOOKUP($F36,метеостанция!$A$4:$AF$7,30,0)</f>
        <v>8.4</v>
      </c>
      <c r="JH36" s="131">
        <f>VLOOKUP($F36,метеостанция!$A$4:$AF$7,31,0)</f>
        <v>5.0999999999999996</v>
      </c>
      <c r="JI36" s="131">
        <f>VLOOKUP($F36,метеостанция!$A$4:$AF$7,32,0)</f>
        <v>0</v>
      </c>
      <c r="JJ36" s="202" t="e">
        <f>VLOOKUP(D36,'Qп, Гкал'!$D$6:$O$60,2,FALSE)</f>
        <v>#N/A</v>
      </c>
      <c r="JK36" s="202" t="e">
        <f>VLOOKUP(D36,'Qп, Гкал'!$D$6:AI$64,3,FALSE)</f>
        <v>#N/A</v>
      </c>
      <c r="JL36" s="202" t="e">
        <f>VLOOKUP(D36,'Qп, Гкал'!$D$6:$AI$64,4,FALSE)</f>
        <v>#N/A</v>
      </c>
      <c r="JM36" s="202" t="e">
        <f>VLOOKUP(D36,'Qп, Гкал'!$D$6:$O$60,5,FALSE)</f>
        <v>#N/A</v>
      </c>
      <c r="JN36" s="202" t="e">
        <f>VLOOKUP(D36,'Qп, Гкал'!$D$6:$O$60,6,FALSE)</f>
        <v>#N/A</v>
      </c>
      <c r="JO36" s="202" t="e">
        <f>VLOOKUP(D36,'Qп, Гкал'!$D$6:$O$60,7,FALSE)</f>
        <v>#N/A</v>
      </c>
      <c r="JP36" s="202" t="e">
        <f>VLOOKUP(D36,'Qп, Гкал'!$D$6:$O$60,8,FALSE)</f>
        <v>#N/A</v>
      </c>
      <c r="JQ36" s="202" t="e">
        <f>VLOOKUP(D36,'Qп, Гкал'!$D$6:$O$60,9,FALSE)</f>
        <v>#N/A</v>
      </c>
      <c r="JR36" s="202" t="e">
        <f>VLOOKUP(D36,'Qп, Гкал'!$D$6:$O$60,10,FALSE)</f>
        <v>#N/A</v>
      </c>
      <c r="JS36" s="202" t="e">
        <f>VLOOKUP(D36,'Qп, Гкал'!$D$6:$O$60,11,FALSE)</f>
        <v>#N/A</v>
      </c>
      <c r="JT36" s="202" t="e">
        <f>VLOOKUP(D36,'Qп, Гкал'!$D$6:$O$60,12,FALSE)</f>
        <v>#N/A</v>
      </c>
      <c r="JU36" s="202" t="e">
        <f>VLOOKUP(D36,'Qп, Гкал'!$D$6:$P$60,13,FALSE)</f>
        <v>#N/A</v>
      </c>
      <c r="JV36" s="202" t="e">
        <f>VLOOKUP(D36,'Qп, Гкал'!$D$6:$Q$63,14,FALSE)</f>
        <v>#N/A</v>
      </c>
      <c r="JW36" s="203" t="e">
        <f>VLOOKUP(D36,'Qп, Гкал'!$D$6:$AI$65,15,FALSE)</f>
        <v>#N/A</v>
      </c>
      <c r="JX36" s="203" t="e">
        <f>VLOOKUP(D36,'Qп, Гкал'!$D$6:$AI$65,16,FALSE)</f>
        <v>#N/A</v>
      </c>
      <c r="JY36" s="204" t="e">
        <f>VLOOKUP(D36,'Qп, Гкал'!$D$6:$AI$65,17,FALSE)</f>
        <v>#N/A</v>
      </c>
      <c r="JZ36" s="203" t="e">
        <f>VLOOKUP(D36,'Qп, Гкал'!$D$6:$AI$65,18,FALSE)</f>
        <v>#N/A</v>
      </c>
      <c r="KA36" s="203" t="e">
        <f>VLOOKUP(D36,'Qп, Гкал'!$D$6:$AI$65,19,FALSE)</f>
        <v>#N/A</v>
      </c>
      <c r="KB36" s="203" t="e">
        <f>VLOOKUP(D36,'Qп, Гкал'!$D$6:$AI$65,20,FALSE)</f>
        <v>#N/A</v>
      </c>
      <c r="KC36" s="203" t="e">
        <f>VLOOKUP(D36,'Qп, Гкал'!$D$6:$AI$65,21,FALSE)</f>
        <v>#N/A</v>
      </c>
      <c r="KD36" s="203" t="e">
        <f>VLOOKUP(D36,'Qп, Гкал'!$D$6:$AI$65,22,FALSE)</f>
        <v>#N/A</v>
      </c>
      <c r="KE36" s="203" t="e">
        <f>VLOOKUP(D36,'Qп, Гкал'!$D$6:$AI$65,23,FALSE)</f>
        <v>#N/A</v>
      </c>
      <c r="KF36" s="203" t="e">
        <f>VLOOKUP(D36,'Qп, Гкал'!$D$6:$AI$65,24,FALSE)</f>
        <v>#N/A</v>
      </c>
      <c r="KG36" s="203" t="e">
        <f>VLOOKUP(D36,'Qп, Гкал'!$D$6:$AI$65,25,FALSE)</f>
        <v>#N/A</v>
      </c>
      <c r="KH36" s="203" t="e">
        <f>VLOOKUP(D36,'Qп, Гкал'!$D$6:$AI$65,26,FALSE)</f>
        <v>#N/A</v>
      </c>
      <c r="KI36" s="203" t="e">
        <f>VLOOKUP(D36,'Qп, Гкал'!$D$6:$AI$65,27,FALSE)</f>
        <v>#N/A</v>
      </c>
      <c r="KJ36" s="203" t="e">
        <f>VLOOKUP(D36,'Qп, Гкал'!$D$6:$AI$65,28,FALSE)</f>
        <v>#N/A</v>
      </c>
      <c r="KK36" s="203" t="e">
        <f>VLOOKUP(D36,'Qп, Гкал'!$D$6:$AI$65,29,FALSE)</f>
        <v>#N/A</v>
      </c>
      <c r="KL36" s="203" t="e">
        <f>VLOOKUP(D36,'Qп, Гкал'!$D$6:$AI$65,30,FALSE)</f>
        <v>#N/A</v>
      </c>
      <c r="KM36" s="203" t="e">
        <f>VLOOKUP(D36,'Qп, Гкал'!$D$6:$AI$65,31,FALSE)</f>
        <v>#N/A</v>
      </c>
      <c r="KN36" s="203" t="e">
        <f>VLOOKUP(D36,'Qп, Гкал'!$D$6:$AI$65,32,FALSE)</f>
        <v>#N/A</v>
      </c>
      <c r="KO36" s="110" t="e">
        <f>IF(JJ36="","Нет показаний",IF(JJ36&lt;=0,"Ошибка ПУ",(GZ36-JJ36*(($I36-метеостанция!B$14)/($I36-IE36)))))</f>
        <v>#N/A</v>
      </c>
      <c r="KP36" s="110" t="e">
        <f>IF(JK36="","Нет показаний",IF(JK36&lt;=0,"Ошибка ПУ",(HA36-JK36*(($I36-метеостанция!C$14)/($I36-IF36)))))</f>
        <v>#N/A</v>
      </c>
      <c r="KQ36" s="110" t="e">
        <f>IF(JL36="","Нет показаний",IF(JL36&lt;=0,"Ошибка ПУ",(HB36-JL36*(($I36-метеостанция!D$14)/($I36-IG36)))))</f>
        <v>#N/A</v>
      </c>
      <c r="KR36" s="110" t="e">
        <f>IF(JM36="","Нет показаний",IF(JM36&lt;=0,"Ошибка ПУ",(HC36-JM36*(($I36-метеостанция!E$14)/($I36-IH36)))))</f>
        <v>#N/A</v>
      </c>
      <c r="KS36" s="110" t="e">
        <f>IF(JN36="","Нет показаний",IF(JN36&lt;=0,"Ошибка ПУ",(HD36-JN36*(($I36-метеостанция!F$14)/($I36-II36)))))</f>
        <v>#N/A</v>
      </c>
      <c r="KT36" s="110" t="e">
        <f>IF(JO36="","Нет показаний",IF(JO36&lt;=0,"Ошибка ПУ",(HE36-JO36*(($I36-метеостанция!G$14)/($I36-IJ36)))))</f>
        <v>#N/A</v>
      </c>
      <c r="KU36" s="110" t="e">
        <f>IF(JP36="","Нет показаний",IF(JP36&lt;=0,"Ошибка ПУ",(HF36-JP36*(($I36-метеостанция!H$14)/($I36-IK36)))))</f>
        <v>#N/A</v>
      </c>
      <c r="KV36" s="110" t="e">
        <f>IF(JQ36="","Нет показаний",IF(JQ36&lt;=0,"Ошибка ПУ",(HG36-JQ36*(($I36-метеостанция!I$14)/($I36-IL36)))))</f>
        <v>#N/A</v>
      </c>
      <c r="KW36" s="110" t="e">
        <f>IF(JR36="","Нет показаний",IF(JR36&lt;=0,"Ошибка ПУ",(HH36-JR36*(($I36-метеостанция!J$14)/($I36-IM36)))))</f>
        <v>#N/A</v>
      </c>
      <c r="KX36" s="110" t="e">
        <f>IF(JS36="","Нет показаний",IF(JS36&lt;=0,"Ошибка ПУ",(HI36-JS36*(($I36-метеостанция!K$14)/($I36-IN36)))))</f>
        <v>#N/A</v>
      </c>
      <c r="KY36" s="110" t="e">
        <f>IF(JT36="","Нет показаний",IF(JT36&lt;=0,"Ошибка ПУ",(HJ36-JT36*(($I36-метеостанция!L$14)/($I36-IO36)))))</f>
        <v>#N/A</v>
      </c>
      <c r="KZ36" s="110" t="e">
        <f>IF(JU36="","Нет показаний",IF(JU36&lt;=0,"Ошибка ПУ",(HK36-JU36*(($I36-метеостанция!M$14)/($I36-IP36)))))</f>
        <v>#N/A</v>
      </c>
      <c r="LA36" s="110" t="e">
        <f>IF(JV36="","Нет показаний",IF(JV36&lt;=0,"Ошибка ПУ",(HL36-JV36*(($I36-метеостанция!N$14)/($I36-IQ36)))))</f>
        <v>#N/A</v>
      </c>
      <c r="LB36" s="110" t="e">
        <f>IF(JW36="","Нет показаний",IF(JW36&lt;=0,"Ошибка ПУ",(HM36-JW36*(($I36-метеостанция!O$14)/($I36-IR36)))))</f>
        <v>#N/A</v>
      </c>
      <c r="LC36" s="110" t="e">
        <f>IF(JX36="","Нет показаний",IF(JX36&lt;=0,"Ошибка ПУ",(HN36-JX36*(($I36-метеостанция!P$14)/($I36-IS36)))))</f>
        <v>#N/A</v>
      </c>
      <c r="LD36" s="110" t="e">
        <f>IF(JY36="","Нет показаний",IF(JY36&lt;=0,"Ошибка ПУ",(HO36-JY36*(($I36-метеостанция!Q$14)/($I36-IT36)))))</f>
        <v>#N/A</v>
      </c>
      <c r="LE36" s="110" t="e">
        <f>IF(JZ36="","Нет показаний",IF(JZ36&lt;=0,"Ошибка ПУ",(HP36-JZ36*(($I36-метеостанция!R$14)/($I36-IU36)))))</f>
        <v>#N/A</v>
      </c>
      <c r="LF36" s="110" t="e">
        <f>IF(KA36="","Нет показаний",IF(KA36&lt;=0,"Ошибка ПУ",(HQ36-KA36*(($I36-метеостанция!S$14)/($I36-IV36)))))</f>
        <v>#N/A</v>
      </c>
      <c r="LG36" s="110" t="e">
        <f>IF(KB36="","Нет показаний",IF(KB36&lt;=0,"Ошибка ПУ",(HR36-KB36*(($I36-метеостанция!T$14)/($I36-IW36)))))</f>
        <v>#N/A</v>
      </c>
      <c r="LH36" s="110" t="e">
        <f>IF(KC36="","Нет показаний",IF(KC36&lt;=0,"Ошибка ПУ",(HS36-KC36*(($I36-метеостанция!U$14)/($I36-IX36)))))</f>
        <v>#N/A</v>
      </c>
      <c r="LI36" s="110" t="e">
        <f>IF(KD36="","Нет показаний",IF(KD36&lt;=0,"Ошибка ПУ",(HT36-KD36*(($I36-метеостанция!V$14)/($I36-IY36)))))</f>
        <v>#N/A</v>
      </c>
      <c r="LJ36" s="110" t="e">
        <f>IF(KE36="","Нет показаний",IF(KE36&lt;=0,"Ошибка ПУ",(HU36-KE36*(($I36-метеостанция!W$14)/($I36-IZ36)))))</f>
        <v>#N/A</v>
      </c>
      <c r="LK36" s="110" t="e">
        <f>IF(KF36="","Нет показаний",IF(KF36&lt;=0,"Ошибка ПУ",(HV36-KF36*(($I36-метеостанция!X$14)/($I36-JA36)))))</f>
        <v>#N/A</v>
      </c>
      <c r="LL36" s="110" t="e">
        <f>IF(KG36="","Нет показаний",IF(KG36&lt;=0,"Ошибка ПУ",(HW36-KG36*(($I36-метеостанция!Y$14)/($I36-JB36)))))</f>
        <v>#N/A</v>
      </c>
      <c r="LM36" s="110" t="e">
        <f>IF(KH36="","Нет показаний",IF(KH36&lt;=0,"Ошибка ПУ",(HX36-KH36*(($I36-метеостанция!Z$14)/($I36-JC36)))))</f>
        <v>#N/A</v>
      </c>
      <c r="LN36" s="110" t="e">
        <f>IF(KI36="","Нет показаний",IF(KI36&lt;=0,"Ошибка ПУ",(HY36-KI36*(($I36-метеостанция!AA$14)/($I36-JD36)))))</f>
        <v>#N/A</v>
      </c>
      <c r="LO36" s="110" t="e">
        <f>IF(KJ36="","Нет показаний",IF(KJ36&lt;=0,"Ошибка ПУ",(HZ36-KJ36*(($I36-метеостанция!AB$14)/($I36-JE36)))))</f>
        <v>#N/A</v>
      </c>
      <c r="LP36" s="110" t="e">
        <f>IF(KK36="","Нет показаний",IF(KK36&lt;=0,"Ошибка ПУ",(IA36-KK36*(($I36-метеостанция!AC$14)/($I36-JF36)))))</f>
        <v>#N/A</v>
      </c>
      <c r="LQ36" s="110" t="e">
        <f>IF(KL36="","Нет показаний",IF(KL36&lt;=0,"Ошибка ПУ",(IB36-KL36*(($I36-метеостанция!AD$14)/($I36-JG36)))))</f>
        <v>#N/A</v>
      </c>
      <c r="LR36" s="110" t="e">
        <f>IF(KM36="","Нет показаний",IF(KM36&lt;=0,"Ошибка ПУ",(IC36-KM36*(($I36-метеостанция!AE$14)/($I36-JH36)))))</f>
        <v>#N/A</v>
      </c>
      <c r="LS36" s="110" t="e">
        <f>IF(KN36="","Нет показаний",IF(KN36&lt;=0,"Ошибка ПУ",(ID36-KN36*(($I36-метеостанция!AF$14)/($I36-JI36)))))</f>
        <v>#N/A</v>
      </c>
      <c r="LT36" s="54" t="e">
        <f t="shared" si="711"/>
        <v>#N/A</v>
      </c>
      <c r="LU36" s="54" t="e">
        <f t="shared" si="712"/>
        <v>#N/A</v>
      </c>
      <c r="LV36" s="54" t="e">
        <f t="shared" si="713"/>
        <v>#N/A</v>
      </c>
      <c r="LW36" s="54" t="e">
        <f t="shared" si="714"/>
        <v>#N/A</v>
      </c>
      <c r="LX36" s="54" t="e">
        <f t="shared" si="715"/>
        <v>#N/A</v>
      </c>
      <c r="LY36" s="54" t="e">
        <f t="shared" si="716"/>
        <v>#N/A</v>
      </c>
      <c r="LZ36" s="54" t="e">
        <f t="shared" si="717"/>
        <v>#N/A</v>
      </c>
      <c r="MA36" s="54" t="e">
        <f t="shared" si="718"/>
        <v>#N/A</v>
      </c>
      <c r="MB36" s="54" t="e">
        <f t="shared" si="719"/>
        <v>#N/A</v>
      </c>
      <c r="MC36" s="54" t="e">
        <f t="shared" si="720"/>
        <v>#N/A</v>
      </c>
      <c r="MD36" s="54" t="e">
        <f t="shared" si="721"/>
        <v>#N/A</v>
      </c>
      <c r="ME36" s="54" t="e">
        <f t="shared" si="722"/>
        <v>#N/A</v>
      </c>
      <c r="MF36" s="54" t="e">
        <f t="shared" si="723"/>
        <v>#N/A</v>
      </c>
      <c r="MG36" s="54" t="e">
        <f t="shared" si="724"/>
        <v>#N/A</v>
      </c>
      <c r="MH36" s="54" t="e">
        <f t="shared" si="725"/>
        <v>#N/A</v>
      </c>
      <c r="MI36" s="54" t="e">
        <f t="shared" si="726"/>
        <v>#N/A</v>
      </c>
      <c r="MJ36" s="54" t="e">
        <f t="shared" si="727"/>
        <v>#N/A</v>
      </c>
      <c r="MK36" s="54" t="e">
        <f t="shared" si="728"/>
        <v>#N/A</v>
      </c>
      <c r="ML36" s="54" t="e">
        <f t="shared" si="729"/>
        <v>#N/A</v>
      </c>
      <c r="MM36" s="54" t="e">
        <f t="shared" si="730"/>
        <v>#N/A</v>
      </c>
      <c r="MN36" s="54" t="e">
        <f t="shared" si="731"/>
        <v>#N/A</v>
      </c>
      <c r="MO36" s="54" t="e">
        <f t="shared" si="732"/>
        <v>#N/A</v>
      </c>
      <c r="MP36" s="54" t="e">
        <f t="shared" si="733"/>
        <v>#N/A</v>
      </c>
      <c r="MQ36" s="54" t="e">
        <f t="shared" si="734"/>
        <v>#N/A</v>
      </c>
      <c r="MR36" s="54" t="e">
        <f t="shared" si="735"/>
        <v>#N/A</v>
      </c>
      <c r="MS36" s="54" t="e">
        <f t="shared" si="736"/>
        <v>#N/A</v>
      </c>
      <c r="MT36" s="54" t="e">
        <f t="shared" si="737"/>
        <v>#N/A</v>
      </c>
      <c r="MU36" s="54" t="e">
        <f t="shared" si="738"/>
        <v>#N/A</v>
      </c>
      <c r="MV36" s="54" t="e">
        <f t="shared" si="739"/>
        <v>#N/A</v>
      </c>
      <c r="MW36" s="54" t="e">
        <f t="shared" si="740"/>
        <v>#N/A</v>
      </c>
      <c r="MX36" s="54" t="e">
        <f t="shared" si="741"/>
        <v>#N/A</v>
      </c>
      <c r="MY36" s="53" t="e">
        <f t="shared" si="742"/>
        <v>#N/A</v>
      </c>
      <c r="MZ36" s="53" t="e">
        <f t="shared" si="743"/>
        <v>#N/A</v>
      </c>
      <c r="NA36" s="53" t="e">
        <f t="shared" si="744"/>
        <v>#N/A</v>
      </c>
      <c r="NB36" s="53" t="e">
        <f t="shared" si="745"/>
        <v>#N/A</v>
      </c>
      <c r="NC36" s="53" t="e">
        <f t="shared" si="746"/>
        <v>#N/A</v>
      </c>
      <c r="ND36" s="53" t="e">
        <f t="shared" si="747"/>
        <v>#N/A</v>
      </c>
      <c r="NE36" s="53" t="e">
        <f t="shared" si="748"/>
        <v>#N/A</v>
      </c>
      <c r="NF36" s="53" t="e">
        <f t="shared" si="749"/>
        <v>#N/A</v>
      </c>
      <c r="NG36" s="53" t="e">
        <f t="shared" si="750"/>
        <v>#N/A</v>
      </c>
      <c r="NH36" s="53" t="e">
        <f t="shared" si="751"/>
        <v>#N/A</v>
      </c>
      <c r="NI36" s="53" t="e">
        <f t="shared" si="752"/>
        <v>#N/A</v>
      </c>
      <c r="NJ36" s="53" t="e">
        <f t="shared" si="753"/>
        <v>#N/A</v>
      </c>
      <c r="NK36" s="53" t="e">
        <f t="shared" si="754"/>
        <v>#N/A</v>
      </c>
      <c r="NL36" s="53" t="e">
        <f t="shared" si="755"/>
        <v>#N/A</v>
      </c>
      <c r="NM36" s="53" t="e">
        <f t="shared" si="756"/>
        <v>#N/A</v>
      </c>
      <c r="NN36" s="53" t="e">
        <f t="shared" si="757"/>
        <v>#N/A</v>
      </c>
      <c r="NO36" s="53" t="e">
        <f t="shared" si="758"/>
        <v>#N/A</v>
      </c>
      <c r="NP36" s="53" t="e">
        <f t="shared" si="759"/>
        <v>#N/A</v>
      </c>
      <c r="NQ36" s="53" t="e">
        <f t="shared" si="760"/>
        <v>#N/A</v>
      </c>
      <c r="NR36" s="53" t="e">
        <f t="shared" si="761"/>
        <v>#N/A</v>
      </c>
      <c r="NS36" s="53" t="e">
        <f t="shared" si="762"/>
        <v>#N/A</v>
      </c>
      <c r="NT36" s="53" t="e">
        <f t="shared" si="763"/>
        <v>#N/A</v>
      </c>
      <c r="NU36" s="53" t="e">
        <f t="shared" si="764"/>
        <v>#N/A</v>
      </c>
      <c r="NV36" s="53" t="e">
        <f t="shared" si="765"/>
        <v>#N/A</v>
      </c>
      <c r="NW36" s="53" t="e">
        <f t="shared" si="766"/>
        <v>#N/A</v>
      </c>
      <c r="NX36" s="53" t="e">
        <f t="shared" si="767"/>
        <v>#N/A</v>
      </c>
      <c r="NY36" s="53" t="e">
        <f t="shared" si="768"/>
        <v>#N/A</v>
      </c>
      <c r="NZ36" s="53" t="e">
        <f t="shared" si="769"/>
        <v>#N/A</v>
      </c>
      <c r="OA36" s="53" t="e">
        <f t="shared" si="770"/>
        <v>#N/A</v>
      </c>
      <c r="OB36" s="53" t="e">
        <f t="shared" si="771"/>
        <v>#N/A</v>
      </c>
      <c r="OC36" s="53" t="e">
        <f t="shared" si="772"/>
        <v>#N/A</v>
      </c>
      <c r="OD36" s="53" t="e">
        <f t="shared" si="773"/>
        <v>#N/A</v>
      </c>
      <c r="OE36" s="53" t="e">
        <f t="shared" si="774"/>
        <v>#N/A</v>
      </c>
      <c r="OF36" s="53" t="e">
        <f t="shared" si="775"/>
        <v>#N/A</v>
      </c>
      <c r="OG36" s="53" t="e">
        <f t="shared" si="776"/>
        <v>#N/A</v>
      </c>
      <c r="OH36" s="53" t="e">
        <f t="shared" si="777"/>
        <v>#N/A</v>
      </c>
      <c r="OI36" s="53" t="e">
        <f t="shared" si="778"/>
        <v>#N/A</v>
      </c>
      <c r="OJ36" s="53" t="e">
        <f t="shared" si="779"/>
        <v>#N/A</v>
      </c>
      <c r="OK36" s="53" t="e">
        <f t="shared" si="780"/>
        <v>#N/A</v>
      </c>
      <c r="OL36" s="53" t="e">
        <f t="shared" si="781"/>
        <v>#N/A</v>
      </c>
      <c r="OM36" s="53" t="e">
        <f t="shared" si="782"/>
        <v>#N/A</v>
      </c>
      <c r="ON36" s="53" t="e">
        <f t="shared" si="783"/>
        <v>#N/A</v>
      </c>
      <c r="OO36" s="53" t="e">
        <f t="shared" si="784"/>
        <v>#N/A</v>
      </c>
      <c r="OP36" s="53" t="e">
        <f t="shared" si="785"/>
        <v>#N/A</v>
      </c>
      <c r="OQ36" s="53" t="e">
        <f t="shared" si="786"/>
        <v>#N/A</v>
      </c>
      <c r="OR36" s="53" t="e">
        <f t="shared" si="787"/>
        <v>#N/A</v>
      </c>
      <c r="OS36" s="53" t="e">
        <f t="shared" si="788"/>
        <v>#N/A</v>
      </c>
      <c r="OT36" s="53" t="e">
        <f t="shared" si="789"/>
        <v>#N/A</v>
      </c>
      <c r="OU36" s="53" t="e">
        <f t="shared" si="790"/>
        <v>#N/A</v>
      </c>
      <c r="OV36" s="53" t="e">
        <f t="shared" si="791"/>
        <v>#N/A</v>
      </c>
      <c r="OW36" s="53" t="e">
        <f t="shared" si="792"/>
        <v>#N/A</v>
      </c>
      <c r="OX36" s="53" t="e">
        <f t="shared" si="793"/>
        <v>#N/A</v>
      </c>
      <c r="OY36" s="53" t="e">
        <f t="shared" si="794"/>
        <v>#N/A</v>
      </c>
      <c r="OZ36" s="53" t="e">
        <f t="shared" si="795"/>
        <v>#N/A</v>
      </c>
      <c r="PA36" s="53" t="e">
        <f t="shared" si="796"/>
        <v>#N/A</v>
      </c>
      <c r="PB36" s="53" t="e">
        <f t="shared" si="797"/>
        <v>#N/A</v>
      </c>
      <c r="PC36" s="53" t="e">
        <f t="shared" si="798"/>
        <v>#N/A</v>
      </c>
      <c r="PD36" s="53" t="e">
        <f t="shared" si="799"/>
        <v>#N/A</v>
      </c>
      <c r="PE36" s="53" t="e">
        <f t="shared" si="800"/>
        <v>#N/A</v>
      </c>
      <c r="PF36" s="53" t="e">
        <f t="shared" si="801"/>
        <v>#N/A</v>
      </c>
      <c r="PG36" s="53" t="e">
        <f t="shared" si="802"/>
        <v>#N/A</v>
      </c>
      <c r="PH36" s="53" t="e">
        <f t="shared" si="803"/>
        <v>#N/A</v>
      </c>
      <c r="PI36" s="111" t="e">
        <f t="shared" si="1165"/>
        <v>#N/A</v>
      </c>
      <c r="PJ36" s="111" t="e">
        <f t="shared" si="1165"/>
        <v>#N/A</v>
      </c>
      <c r="PK36" s="111" t="e">
        <f t="shared" si="1165"/>
        <v>#N/A</v>
      </c>
      <c r="PL36" s="111" t="e">
        <f t="shared" si="1165"/>
        <v>#N/A</v>
      </c>
      <c r="PM36" s="111" t="e">
        <f t="shared" si="1165"/>
        <v>#N/A</v>
      </c>
      <c r="PN36" s="111" t="e">
        <f t="shared" si="1165"/>
        <v>#N/A</v>
      </c>
      <c r="PO36" s="111" t="e">
        <f t="shared" si="1165"/>
        <v>#N/A</v>
      </c>
      <c r="PP36" s="111" t="e">
        <f t="shared" si="1165"/>
        <v>#N/A</v>
      </c>
      <c r="PQ36" s="111" t="e">
        <f t="shared" si="1165"/>
        <v>#N/A</v>
      </c>
      <c r="PR36" s="111" t="e">
        <f t="shared" si="1165"/>
        <v>#N/A</v>
      </c>
      <c r="PS36" s="111" t="e">
        <f t="shared" si="1166"/>
        <v>#N/A</v>
      </c>
      <c r="PT36" s="111" t="e">
        <f t="shared" si="1166"/>
        <v>#N/A</v>
      </c>
      <c r="PU36" s="111" t="e">
        <f t="shared" si="1166"/>
        <v>#N/A</v>
      </c>
      <c r="PV36" s="111" t="e">
        <f t="shared" si="1166"/>
        <v>#N/A</v>
      </c>
      <c r="PW36" s="111" t="e">
        <f t="shared" si="1166"/>
        <v>#N/A</v>
      </c>
      <c r="PX36" s="111" t="e">
        <f t="shared" si="1166"/>
        <v>#N/A</v>
      </c>
      <c r="PY36" s="111" t="e">
        <f t="shared" si="1166"/>
        <v>#N/A</v>
      </c>
      <c r="PZ36" s="111" t="e">
        <f t="shared" si="1166"/>
        <v>#N/A</v>
      </c>
      <c r="QA36" s="111" t="e">
        <f t="shared" si="1166"/>
        <v>#N/A</v>
      </c>
      <c r="QB36" s="111" t="e">
        <f t="shared" si="1166"/>
        <v>#N/A</v>
      </c>
      <c r="QC36" s="111" t="e">
        <f t="shared" si="1167"/>
        <v>#N/A</v>
      </c>
      <c r="QD36" s="111" t="e">
        <f t="shared" si="1167"/>
        <v>#N/A</v>
      </c>
      <c r="QE36" s="111" t="e">
        <f t="shared" si="1167"/>
        <v>#N/A</v>
      </c>
      <c r="QF36" s="111" t="e">
        <f t="shared" si="1167"/>
        <v>#N/A</v>
      </c>
      <c r="QG36" s="111" t="e">
        <f t="shared" si="1167"/>
        <v>#N/A</v>
      </c>
      <c r="QH36" s="111" t="e">
        <f t="shared" si="1167"/>
        <v>#N/A</v>
      </c>
      <c r="QI36" s="111" t="e">
        <f t="shared" si="1167"/>
        <v>#N/A</v>
      </c>
      <c r="QJ36" s="111" t="e">
        <f t="shared" si="1167"/>
        <v>#N/A</v>
      </c>
      <c r="QK36" s="111" t="e">
        <f t="shared" si="1167"/>
        <v>#N/A</v>
      </c>
      <c r="QL36" s="111" t="e">
        <f t="shared" si="1167"/>
        <v>#N/A</v>
      </c>
      <c r="QM36" s="111" t="e">
        <f t="shared" si="1168"/>
        <v>#N/A</v>
      </c>
      <c r="QN36" s="54" t="e">
        <f t="shared" si="808"/>
        <v>#N/A</v>
      </c>
      <c r="QO36" s="53" t="e">
        <f t="shared" si="809"/>
        <v>#N/A</v>
      </c>
      <c r="QP36" s="53" t="e">
        <f t="shared" si="810"/>
        <v>#N/A</v>
      </c>
      <c r="QQ36" s="53" t="e">
        <f t="shared" si="811"/>
        <v>#N/A</v>
      </c>
      <c r="QR36" s="53" t="e">
        <f t="shared" si="812"/>
        <v>#N/A</v>
      </c>
      <c r="QS36" s="53" t="e">
        <f t="shared" si="813"/>
        <v>#N/A</v>
      </c>
      <c r="QT36" s="53" t="e">
        <f t="shared" si="814"/>
        <v>#N/A</v>
      </c>
      <c r="QU36" s="53" t="e">
        <f t="shared" si="815"/>
        <v>#N/A</v>
      </c>
      <c r="QV36" s="53" t="e">
        <f t="shared" si="816"/>
        <v>#N/A</v>
      </c>
      <c r="QW36" s="53" t="e">
        <f t="shared" si="817"/>
        <v>#N/A</v>
      </c>
      <c r="QX36" s="53" t="e">
        <f t="shared" si="818"/>
        <v>#N/A</v>
      </c>
      <c r="QY36" s="53" t="e">
        <f t="shared" si="819"/>
        <v>#N/A</v>
      </c>
      <c r="QZ36" s="53" t="e">
        <f t="shared" si="820"/>
        <v>#N/A</v>
      </c>
      <c r="RA36" s="53" t="e">
        <f t="shared" si="821"/>
        <v>#N/A</v>
      </c>
      <c r="RB36" s="53" t="e">
        <f t="shared" si="822"/>
        <v>#N/A</v>
      </c>
      <c r="RC36" s="53" t="e">
        <f t="shared" si="823"/>
        <v>#N/A</v>
      </c>
      <c r="RD36" s="53" t="e">
        <f t="shared" si="824"/>
        <v>#N/A</v>
      </c>
      <c r="RE36" s="53" t="e">
        <f t="shared" si="825"/>
        <v>#N/A</v>
      </c>
      <c r="RF36" s="53" t="e">
        <f t="shared" si="826"/>
        <v>#N/A</v>
      </c>
      <c r="RG36" s="53" t="e">
        <f t="shared" si="827"/>
        <v>#N/A</v>
      </c>
      <c r="RH36" s="53" t="e">
        <f t="shared" si="828"/>
        <v>#N/A</v>
      </c>
      <c r="RI36" s="53" t="e">
        <f t="shared" si="829"/>
        <v>#N/A</v>
      </c>
      <c r="RJ36" s="53" t="e">
        <f t="shared" si="830"/>
        <v>#N/A</v>
      </c>
      <c r="RK36" s="53" t="e">
        <f t="shared" si="831"/>
        <v>#N/A</v>
      </c>
      <c r="RL36" s="53" t="e">
        <f t="shared" si="832"/>
        <v>#N/A</v>
      </c>
      <c r="RM36" s="53" t="e">
        <f t="shared" si="833"/>
        <v>#N/A</v>
      </c>
      <c r="RN36" s="53" t="e">
        <f t="shared" si="834"/>
        <v>#N/A</v>
      </c>
      <c r="RO36" s="53" t="e">
        <f t="shared" si="835"/>
        <v>#N/A</v>
      </c>
      <c r="RP36" s="53" t="e">
        <f t="shared" si="836"/>
        <v>#N/A</v>
      </c>
      <c r="RQ36" s="53" t="e">
        <f t="shared" si="837"/>
        <v>#N/A</v>
      </c>
      <c r="RR36" s="53" t="e">
        <f t="shared" si="838"/>
        <v>#N/A</v>
      </c>
      <c r="RS36" s="111" t="e">
        <f t="shared" si="839"/>
        <v>#N/A</v>
      </c>
      <c r="RT36" s="111" t="e">
        <f t="shared" si="840"/>
        <v>#N/A</v>
      </c>
      <c r="RU36" s="111" t="e">
        <f t="shared" si="841"/>
        <v>#N/A</v>
      </c>
      <c r="RV36" s="111" t="e">
        <f t="shared" si="842"/>
        <v>#N/A</v>
      </c>
      <c r="RW36" s="111" t="e">
        <f t="shared" si="843"/>
        <v>#N/A</v>
      </c>
      <c r="RX36" s="111" t="e">
        <f t="shared" si="844"/>
        <v>#N/A</v>
      </c>
      <c r="RY36" s="111" t="e">
        <f t="shared" si="845"/>
        <v>#N/A</v>
      </c>
      <c r="RZ36" s="111" t="e">
        <f t="shared" si="846"/>
        <v>#N/A</v>
      </c>
      <c r="SA36" s="111" t="e">
        <f t="shared" si="847"/>
        <v>#N/A</v>
      </c>
      <c r="SB36" s="111" t="e">
        <f t="shared" si="848"/>
        <v>#N/A</v>
      </c>
      <c r="SC36" s="111" t="e">
        <f t="shared" si="849"/>
        <v>#N/A</v>
      </c>
      <c r="SD36" s="111" t="e">
        <f t="shared" si="850"/>
        <v>#N/A</v>
      </c>
      <c r="SE36" s="111" t="e">
        <f t="shared" si="851"/>
        <v>#N/A</v>
      </c>
      <c r="SF36" s="111" t="e">
        <f t="shared" si="852"/>
        <v>#N/A</v>
      </c>
      <c r="SG36" s="111" t="e">
        <f t="shared" si="853"/>
        <v>#N/A</v>
      </c>
      <c r="SH36" s="111" t="e">
        <f t="shared" si="854"/>
        <v>#N/A</v>
      </c>
      <c r="SI36" s="111" t="e">
        <f t="shared" si="855"/>
        <v>#N/A</v>
      </c>
      <c r="SJ36" s="111" t="e">
        <f t="shared" si="856"/>
        <v>#N/A</v>
      </c>
      <c r="SK36" s="111" t="e">
        <f t="shared" si="857"/>
        <v>#N/A</v>
      </c>
      <c r="SL36" s="111" t="e">
        <f t="shared" si="858"/>
        <v>#N/A</v>
      </c>
      <c r="SM36" s="111" t="e">
        <f t="shared" si="859"/>
        <v>#N/A</v>
      </c>
      <c r="SN36" s="111" t="e">
        <f t="shared" si="860"/>
        <v>#N/A</v>
      </c>
      <c r="SO36" s="111" t="e">
        <f t="shared" si="861"/>
        <v>#N/A</v>
      </c>
      <c r="SP36" s="111" t="e">
        <f t="shared" si="862"/>
        <v>#N/A</v>
      </c>
      <c r="SQ36" s="111" t="e">
        <f t="shared" si="863"/>
        <v>#N/A</v>
      </c>
      <c r="SR36" s="111" t="e">
        <f t="shared" si="864"/>
        <v>#N/A</v>
      </c>
      <c r="SS36" s="111" t="e">
        <f t="shared" si="865"/>
        <v>#N/A</v>
      </c>
      <c r="ST36" s="111" t="e">
        <f t="shared" si="866"/>
        <v>#N/A</v>
      </c>
      <c r="SU36" s="111" t="e">
        <f t="shared" si="867"/>
        <v>#N/A</v>
      </c>
      <c r="SV36" s="111" t="e">
        <f t="shared" si="868"/>
        <v>#N/A</v>
      </c>
      <c r="SW36" s="111" t="e">
        <f t="shared" si="869"/>
        <v>#N/A</v>
      </c>
      <c r="SX36" s="111" t="e">
        <f t="shared" si="870"/>
        <v>#N/A</v>
      </c>
      <c r="SY36" s="111" t="e">
        <f t="shared" si="871"/>
        <v>#N/A</v>
      </c>
      <c r="SZ36" s="111" t="e">
        <f t="shared" si="872"/>
        <v>#N/A</v>
      </c>
      <c r="TA36" s="111" t="e">
        <f t="shared" si="873"/>
        <v>#N/A</v>
      </c>
      <c r="TB36" s="111" t="e">
        <f t="shared" si="874"/>
        <v>#N/A</v>
      </c>
      <c r="TC36" s="111" t="e">
        <f t="shared" si="875"/>
        <v>#N/A</v>
      </c>
      <c r="TD36" s="111" t="e">
        <f t="shared" si="876"/>
        <v>#N/A</v>
      </c>
      <c r="TE36" s="111" t="e">
        <f t="shared" si="877"/>
        <v>#N/A</v>
      </c>
      <c r="TF36" s="111" t="e">
        <f t="shared" si="878"/>
        <v>#N/A</v>
      </c>
      <c r="TG36" s="111" t="e">
        <f t="shared" si="879"/>
        <v>#N/A</v>
      </c>
      <c r="TH36" s="111" t="e">
        <f t="shared" si="880"/>
        <v>#N/A</v>
      </c>
      <c r="TI36" s="111" t="e">
        <f t="shared" si="881"/>
        <v>#N/A</v>
      </c>
      <c r="TJ36" s="111" t="e">
        <f t="shared" si="882"/>
        <v>#N/A</v>
      </c>
      <c r="TK36" s="111" t="e">
        <f t="shared" si="883"/>
        <v>#N/A</v>
      </c>
      <c r="TL36" s="111" t="e">
        <f t="shared" si="884"/>
        <v>#N/A</v>
      </c>
      <c r="TM36" s="111" t="e">
        <f t="shared" si="885"/>
        <v>#N/A</v>
      </c>
      <c r="TN36" s="111" t="e">
        <f t="shared" si="886"/>
        <v>#N/A</v>
      </c>
      <c r="TO36" s="111" t="e">
        <f t="shared" si="887"/>
        <v>#N/A</v>
      </c>
      <c r="TP36" s="111" t="e">
        <f t="shared" si="888"/>
        <v>#N/A</v>
      </c>
      <c r="TQ36" s="111" t="e">
        <f t="shared" si="889"/>
        <v>#N/A</v>
      </c>
      <c r="TR36" s="111" t="e">
        <f t="shared" si="890"/>
        <v>#N/A</v>
      </c>
      <c r="TS36" s="111" t="e">
        <f t="shared" si="891"/>
        <v>#N/A</v>
      </c>
      <c r="TT36" s="111" t="e">
        <f t="shared" si="892"/>
        <v>#N/A</v>
      </c>
      <c r="TU36" s="111" t="e">
        <f t="shared" si="893"/>
        <v>#N/A</v>
      </c>
      <c r="TV36" s="111" t="e">
        <f t="shared" si="894"/>
        <v>#N/A</v>
      </c>
      <c r="TW36" s="111" t="e">
        <f t="shared" si="895"/>
        <v>#N/A</v>
      </c>
      <c r="TX36" s="111" t="e">
        <f t="shared" si="896"/>
        <v>#N/A</v>
      </c>
      <c r="TY36" s="111" t="e">
        <f t="shared" si="897"/>
        <v>#N/A</v>
      </c>
      <c r="TZ36" s="111" t="e">
        <f t="shared" si="898"/>
        <v>#N/A</v>
      </c>
      <c r="UA36" s="111" t="e">
        <f t="shared" si="899"/>
        <v>#N/A</v>
      </c>
      <c r="UB36" s="111" t="e">
        <f t="shared" si="900"/>
        <v>#N/A</v>
      </c>
      <c r="UC36" s="112">
        <f t="shared" si="901"/>
        <v>149.89214800947866</v>
      </c>
      <c r="UD36" s="112">
        <f t="shared" si="902"/>
        <v>305.89303927725121</v>
      </c>
      <c r="UE36" s="112">
        <f t="shared" si="903"/>
        <v>424.60324408767775</v>
      </c>
      <c r="UF36" s="112">
        <f t="shared" si="904"/>
        <v>550.51629542654018</v>
      </c>
      <c r="UG36" s="112">
        <f t="shared" si="905"/>
        <v>685.18217292654026</v>
      </c>
      <c r="UH36" s="112">
        <f t="shared" si="906"/>
        <v>823.76858714454977</v>
      </c>
      <c r="UI36" s="112">
        <f t="shared" si="907"/>
        <v>969.19314680094783</v>
      </c>
      <c r="UJ36" s="112">
        <f t="shared" si="908"/>
        <v>1109.0560148341233</v>
      </c>
      <c r="UK36" s="112">
        <f t="shared" si="909"/>
        <v>1249.374759229858</v>
      </c>
      <c r="UL36" s="112">
        <f t="shared" si="910"/>
        <v>1394.5257930687205</v>
      </c>
      <c r="UM36" s="112">
        <f t="shared" si="911"/>
        <v>1529.5563716587678</v>
      </c>
      <c r="UN36" s="112">
        <f t="shared" si="912"/>
        <v>1651.0930099170616</v>
      </c>
      <c r="UO36" s="112">
        <f t="shared" si="913"/>
        <v>1792.7793834004742</v>
      </c>
      <c r="UP36" s="112">
        <f t="shared" si="914"/>
        <v>1899.0897511492894</v>
      </c>
      <c r="UQ36" s="112">
        <f t="shared" si="915"/>
        <v>2043.6937333530809</v>
      </c>
      <c r="UR36" s="112">
        <f t="shared" si="916"/>
        <v>2193.5858813625596</v>
      </c>
      <c r="US36" s="112">
        <f t="shared" si="917"/>
        <v>2354.6925878909951</v>
      </c>
      <c r="UT36" s="112">
        <f t="shared" si="918"/>
        <v>2511.4228813388627</v>
      </c>
      <c r="UU36" s="112">
        <f t="shared" si="919"/>
        <v>2657.3033173578201</v>
      </c>
      <c r="UV36" s="112">
        <f t="shared" si="920"/>
        <v>2802.0896501066354</v>
      </c>
      <c r="UW36" s="112">
        <f t="shared" si="921"/>
        <v>2957.9081908293842</v>
      </c>
      <c r="UX36" s="112">
        <f t="shared" si="922"/>
        <v>3123.2089598933653</v>
      </c>
      <c r="UY36" s="112">
        <f t="shared" si="923"/>
        <v>3296.989029300948</v>
      </c>
      <c r="UZ36" s="112">
        <f t="shared" si="924"/>
        <v>3483.3512863151659</v>
      </c>
      <c r="VA36" s="112">
        <f t="shared" si="925"/>
        <v>3666.0665324289098</v>
      </c>
      <c r="VB36" s="112">
        <f t="shared" si="926"/>
        <v>3855.7110992535545</v>
      </c>
      <c r="VC36" s="112">
        <f t="shared" si="927"/>
        <v>4053.8349664218013</v>
      </c>
      <c r="VD36" s="112">
        <f t="shared" si="928"/>
        <v>4262.5351652014215</v>
      </c>
      <c r="VE36" s="112">
        <f t="shared" si="929"/>
        <v>4453.2738352962087</v>
      </c>
      <c r="VF36" s="112">
        <f t="shared" si="930"/>
        <v>4626.1421519786727</v>
      </c>
      <c r="VG36" s="112">
        <f t="shared" si="931"/>
        <v>4626.1421519786727</v>
      </c>
      <c r="VH36" s="111" t="e">
        <f t="shared" si="932"/>
        <v>#N/A</v>
      </c>
      <c r="VI36" s="111" t="e">
        <f t="shared" si="933"/>
        <v>#N/A</v>
      </c>
      <c r="VJ36" s="111" t="e">
        <f t="shared" si="934"/>
        <v>#N/A</v>
      </c>
      <c r="VK36" s="111" t="e">
        <f t="shared" si="935"/>
        <v>#N/A</v>
      </c>
      <c r="VL36" s="111" t="e">
        <f t="shared" si="936"/>
        <v>#N/A</v>
      </c>
      <c r="VM36" s="111" t="e">
        <f t="shared" si="937"/>
        <v>#N/A</v>
      </c>
      <c r="VN36" s="111" t="e">
        <f t="shared" si="938"/>
        <v>#N/A</v>
      </c>
      <c r="VO36" s="111" t="e">
        <f t="shared" si="939"/>
        <v>#N/A</v>
      </c>
      <c r="VP36" s="111" t="e">
        <f t="shared" si="940"/>
        <v>#N/A</v>
      </c>
      <c r="VQ36" s="111" t="e">
        <f t="shared" si="941"/>
        <v>#N/A</v>
      </c>
      <c r="VR36" s="111" t="e">
        <f t="shared" si="942"/>
        <v>#N/A</v>
      </c>
      <c r="VS36" s="111" t="e">
        <f t="shared" si="943"/>
        <v>#N/A</v>
      </c>
      <c r="VT36" s="111" t="e">
        <f t="shared" si="944"/>
        <v>#N/A</v>
      </c>
      <c r="VU36" s="111" t="e">
        <f t="shared" si="945"/>
        <v>#N/A</v>
      </c>
      <c r="VV36" s="111" t="e">
        <f t="shared" si="946"/>
        <v>#N/A</v>
      </c>
      <c r="VW36" s="111" t="e">
        <f t="shared" si="947"/>
        <v>#N/A</v>
      </c>
      <c r="VX36" s="111" t="e">
        <f t="shared" si="948"/>
        <v>#N/A</v>
      </c>
      <c r="VY36" s="111" t="e">
        <f t="shared" si="949"/>
        <v>#N/A</v>
      </c>
      <c r="VZ36" s="111" t="e">
        <f t="shared" si="950"/>
        <v>#N/A</v>
      </c>
      <c r="WA36" s="111" t="e">
        <f t="shared" si="951"/>
        <v>#N/A</v>
      </c>
      <c r="WB36" s="111" t="e">
        <f t="shared" si="952"/>
        <v>#N/A</v>
      </c>
      <c r="WC36" s="111" t="e">
        <f t="shared" si="953"/>
        <v>#N/A</v>
      </c>
      <c r="WD36" s="111" t="e">
        <f t="shared" si="954"/>
        <v>#N/A</v>
      </c>
      <c r="WE36" s="111" t="e">
        <f t="shared" si="955"/>
        <v>#N/A</v>
      </c>
      <c r="WF36" s="111" t="e">
        <f t="shared" si="956"/>
        <v>#N/A</v>
      </c>
      <c r="WG36" s="111" t="e">
        <f t="shared" si="957"/>
        <v>#N/A</v>
      </c>
      <c r="WH36" s="111" t="e">
        <f t="shared" si="958"/>
        <v>#N/A</v>
      </c>
      <c r="WI36" s="111" t="e">
        <f t="shared" si="959"/>
        <v>#N/A</v>
      </c>
      <c r="WJ36" s="111" t="e">
        <f t="shared" si="960"/>
        <v>#N/A</v>
      </c>
      <c r="WK36" s="111" t="e">
        <f t="shared" si="961"/>
        <v>#N/A</v>
      </c>
      <c r="WL36" s="111" t="e">
        <f t="shared" si="962"/>
        <v>#N/A</v>
      </c>
      <c r="WM36" s="111" t="e">
        <f t="shared" si="963"/>
        <v>#N/A</v>
      </c>
      <c r="WN36" s="111" t="e">
        <f t="shared" si="964"/>
        <v>#N/A</v>
      </c>
      <c r="WO36" s="111" t="e">
        <f t="shared" si="965"/>
        <v>#N/A</v>
      </c>
      <c r="WP36" s="111" t="e">
        <f t="shared" si="966"/>
        <v>#N/A</v>
      </c>
      <c r="WQ36" s="111" t="e">
        <f t="shared" si="967"/>
        <v>#N/A</v>
      </c>
      <c r="WR36" s="111" t="e">
        <f t="shared" si="968"/>
        <v>#N/A</v>
      </c>
      <c r="WS36" s="111" t="e">
        <f t="shared" si="969"/>
        <v>#N/A</v>
      </c>
      <c r="WT36" s="111" t="e">
        <f t="shared" si="970"/>
        <v>#N/A</v>
      </c>
      <c r="WU36" s="111" t="e">
        <f t="shared" si="971"/>
        <v>#N/A</v>
      </c>
      <c r="WV36" s="111" t="e">
        <f t="shared" si="972"/>
        <v>#N/A</v>
      </c>
      <c r="WW36" s="111" t="e">
        <f t="shared" si="973"/>
        <v>#N/A</v>
      </c>
      <c r="WX36" s="111" t="e">
        <f t="shared" si="974"/>
        <v>#N/A</v>
      </c>
      <c r="WY36" s="111" t="e">
        <f t="shared" si="975"/>
        <v>#N/A</v>
      </c>
      <c r="WZ36" s="111" t="e">
        <f t="shared" si="976"/>
        <v>#N/A</v>
      </c>
      <c r="XA36" s="111" t="e">
        <f t="shared" si="977"/>
        <v>#N/A</v>
      </c>
      <c r="XB36" s="111" t="e">
        <f t="shared" si="978"/>
        <v>#N/A</v>
      </c>
      <c r="XC36" s="111" t="e">
        <f t="shared" si="979"/>
        <v>#N/A</v>
      </c>
      <c r="XD36" s="111" t="e">
        <f t="shared" si="980"/>
        <v>#N/A</v>
      </c>
      <c r="XE36" s="111" t="e">
        <f t="shared" si="981"/>
        <v>#N/A</v>
      </c>
      <c r="XF36" s="111" t="e">
        <f t="shared" si="982"/>
        <v>#N/A</v>
      </c>
      <c r="XG36" s="111" t="e">
        <f t="shared" si="983"/>
        <v>#N/A</v>
      </c>
      <c r="XH36" s="111" t="e">
        <f t="shared" si="984"/>
        <v>#N/A</v>
      </c>
      <c r="XI36" s="111" t="e">
        <f t="shared" si="985"/>
        <v>#N/A</v>
      </c>
      <c r="XJ36" s="111" t="e">
        <f t="shared" si="986"/>
        <v>#N/A</v>
      </c>
      <c r="XK36" s="111" t="e">
        <f t="shared" si="987"/>
        <v>#N/A</v>
      </c>
      <c r="XL36" s="111" t="e">
        <f t="shared" si="988"/>
        <v>#N/A</v>
      </c>
      <c r="XM36" s="111" t="e">
        <f t="shared" si="989"/>
        <v>#N/A</v>
      </c>
      <c r="XN36" s="111" t="e">
        <f t="shared" si="990"/>
        <v>#N/A</v>
      </c>
      <c r="XO36" s="111" t="e">
        <f t="shared" si="991"/>
        <v>#N/A</v>
      </c>
      <c r="XP36" s="111" t="e">
        <f t="shared" si="992"/>
        <v>#N/A</v>
      </c>
      <c r="XQ36" s="111" t="e">
        <f t="shared" si="993"/>
        <v>#N/A</v>
      </c>
      <c r="XR36" s="111" t="e">
        <f t="shared" si="994"/>
        <v>#N/A</v>
      </c>
      <c r="XS36" s="111" t="e">
        <f t="shared" si="995"/>
        <v>#N/A</v>
      </c>
      <c r="XT36" s="111" t="e">
        <f t="shared" si="996"/>
        <v>#N/A</v>
      </c>
      <c r="XU36" s="111" t="e">
        <f t="shared" si="997"/>
        <v>#N/A</v>
      </c>
      <c r="XV36" s="111" t="e">
        <f t="shared" si="998"/>
        <v>#N/A</v>
      </c>
      <c r="XW36" s="111" t="e">
        <f t="shared" si="999"/>
        <v>#N/A</v>
      </c>
      <c r="XX36" s="111" t="e">
        <f t="shared" si="1000"/>
        <v>#N/A</v>
      </c>
      <c r="XY36" s="111" t="e">
        <f t="shared" si="1001"/>
        <v>#N/A</v>
      </c>
      <c r="XZ36" s="111" t="e">
        <f t="shared" si="1002"/>
        <v>#N/A</v>
      </c>
      <c r="YA36" s="111" t="e">
        <f t="shared" si="1003"/>
        <v>#N/A</v>
      </c>
      <c r="YB36" s="111" t="e">
        <f t="shared" si="1004"/>
        <v>#N/A</v>
      </c>
      <c r="YC36" s="111" t="e">
        <f t="shared" si="1005"/>
        <v>#N/A</v>
      </c>
      <c r="YD36" s="111" t="e">
        <f t="shared" si="1006"/>
        <v>#N/A</v>
      </c>
      <c r="YE36" s="111" t="e">
        <f t="shared" si="1007"/>
        <v>#N/A</v>
      </c>
      <c r="YF36" s="111" t="e">
        <f t="shared" si="1008"/>
        <v>#N/A</v>
      </c>
      <c r="YG36" s="111" t="e">
        <f t="shared" si="1009"/>
        <v>#N/A</v>
      </c>
      <c r="YH36" s="111" t="e">
        <f t="shared" si="1010"/>
        <v>#N/A</v>
      </c>
      <c r="YI36" s="111" t="e">
        <f t="shared" si="1011"/>
        <v>#N/A</v>
      </c>
      <c r="YJ36" s="111" t="e">
        <f t="shared" si="1012"/>
        <v>#N/A</v>
      </c>
      <c r="YK36" s="111" t="e">
        <f t="shared" si="1013"/>
        <v>#N/A</v>
      </c>
      <c r="YL36" s="111" t="e">
        <f t="shared" si="1014"/>
        <v>#N/A</v>
      </c>
      <c r="YM36" s="111" t="e">
        <f t="shared" si="1015"/>
        <v>#N/A</v>
      </c>
      <c r="YN36" s="111" t="e">
        <f t="shared" si="1016"/>
        <v>#N/A</v>
      </c>
      <c r="YO36" s="111" t="e">
        <f t="shared" si="1017"/>
        <v>#N/A</v>
      </c>
      <c r="YP36" s="111" t="e">
        <f t="shared" si="1018"/>
        <v>#N/A</v>
      </c>
      <c r="YQ36" s="111" t="e">
        <f t="shared" si="1019"/>
        <v>#N/A</v>
      </c>
      <c r="YR36" s="111" t="e">
        <f t="shared" si="1020"/>
        <v>#N/A</v>
      </c>
      <c r="YS36" s="111" t="e">
        <f t="shared" si="1021"/>
        <v>#N/A</v>
      </c>
      <c r="YT36" s="111" t="e">
        <f t="shared" si="1022"/>
        <v>#N/A</v>
      </c>
      <c r="YU36" s="111" t="e">
        <f t="shared" si="1023"/>
        <v>#N/A</v>
      </c>
      <c r="YV36" s="111" t="e">
        <f t="shared" si="1024"/>
        <v>#N/A</v>
      </c>
      <c r="YW36" s="111" t="e">
        <f t="shared" si="1025"/>
        <v>#N/A</v>
      </c>
      <c r="YX36" s="111" t="e">
        <f t="shared" si="1026"/>
        <v>#N/A</v>
      </c>
      <c r="YY36" s="111" t="e">
        <f t="shared" si="1027"/>
        <v>#N/A</v>
      </c>
      <c r="YZ36" s="111" t="e">
        <f t="shared" si="1028"/>
        <v>#N/A</v>
      </c>
      <c r="ZA36" s="111" t="e">
        <f t="shared" si="1029"/>
        <v>#N/A</v>
      </c>
      <c r="ZB36" s="111" t="e">
        <f t="shared" si="1030"/>
        <v>#N/A</v>
      </c>
      <c r="ZC36" s="111" t="e">
        <f t="shared" si="1031"/>
        <v>#N/A</v>
      </c>
      <c r="ZD36" s="111" t="e">
        <f t="shared" si="1032"/>
        <v>#N/A</v>
      </c>
      <c r="ZE36" s="111" t="e">
        <f t="shared" si="1033"/>
        <v>#N/A</v>
      </c>
      <c r="ZF36" s="111" t="e">
        <f t="shared" si="1034"/>
        <v>#N/A</v>
      </c>
      <c r="ZG36" s="111" t="e">
        <f t="shared" si="1035"/>
        <v>#N/A</v>
      </c>
      <c r="ZH36" s="111" t="e">
        <f t="shared" si="1036"/>
        <v>#N/A</v>
      </c>
      <c r="ZI36" s="111" t="e">
        <f t="shared" si="1037"/>
        <v>#N/A</v>
      </c>
      <c r="ZJ36" s="111" t="e">
        <f t="shared" si="1038"/>
        <v>#N/A</v>
      </c>
      <c r="ZK36" s="111" t="e">
        <f t="shared" si="1039"/>
        <v>#N/A</v>
      </c>
      <c r="ZL36" s="111" t="e">
        <f t="shared" si="1040"/>
        <v>#N/A</v>
      </c>
      <c r="ZM36" s="111" t="e">
        <f t="shared" si="1041"/>
        <v>#N/A</v>
      </c>
      <c r="ZN36" s="111" t="e">
        <f t="shared" si="1042"/>
        <v>#N/A</v>
      </c>
      <c r="ZO36" s="111" t="e">
        <f t="shared" si="1043"/>
        <v>#N/A</v>
      </c>
      <c r="ZP36" s="111" t="e">
        <f t="shared" si="1044"/>
        <v>#N/A</v>
      </c>
      <c r="ZQ36" s="111" t="e">
        <f t="shared" si="1045"/>
        <v>#N/A</v>
      </c>
      <c r="ZR36" s="111" t="e">
        <f t="shared" si="1046"/>
        <v>#N/A</v>
      </c>
      <c r="ZS36" s="111" t="e">
        <f t="shared" si="1047"/>
        <v>#N/A</v>
      </c>
      <c r="ZT36" s="111" t="e">
        <f t="shared" si="1048"/>
        <v>#N/A</v>
      </c>
      <c r="ZU36" s="111" t="e">
        <f t="shared" si="1049"/>
        <v>#N/A</v>
      </c>
      <c r="ZV36" s="111" t="e">
        <f t="shared" si="1050"/>
        <v>#N/A</v>
      </c>
      <c r="ZW36" s="111" t="e">
        <f t="shared" si="1051"/>
        <v>#N/A</v>
      </c>
      <c r="ZX36" s="111" t="e">
        <f t="shared" si="1052"/>
        <v>#N/A</v>
      </c>
      <c r="ZY36" s="111" t="e">
        <f t="shared" si="1053"/>
        <v>#N/A</v>
      </c>
      <c r="ZZ36" s="111" t="e">
        <f t="shared" si="1054"/>
        <v>#N/A</v>
      </c>
      <c r="AAA36" s="111" t="e">
        <f t="shared" si="1055"/>
        <v>#N/A</v>
      </c>
      <c r="AAB36" s="111" t="e">
        <f t="shared" si="1056"/>
        <v>#N/A</v>
      </c>
      <c r="AAC36" s="111" t="e">
        <f t="shared" si="1057"/>
        <v>#N/A</v>
      </c>
      <c r="AAD36" s="111" t="e">
        <f t="shared" si="1058"/>
        <v>#N/A</v>
      </c>
      <c r="AAE36" s="111" t="e">
        <f t="shared" si="1059"/>
        <v>#N/A</v>
      </c>
      <c r="AAF36" s="111" t="e">
        <f t="shared" si="1060"/>
        <v>#N/A</v>
      </c>
      <c r="AAG36" s="111" t="e">
        <f t="shared" si="1061"/>
        <v>#N/A</v>
      </c>
      <c r="AAH36" s="111" t="e">
        <f t="shared" si="1062"/>
        <v>#N/A</v>
      </c>
      <c r="AAI36" s="111" t="e">
        <f t="shared" si="1063"/>
        <v>#N/A</v>
      </c>
      <c r="AAJ36" s="111" t="e">
        <f t="shared" si="1064"/>
        <v>#N/A</v>
      </c>
      <c r="AAK36" s="111" t="e">
        <f t="shared" si="1065"/>
        <v>#N/A</v>
      </c>
      <c r="AAL36" s="111" t="e">
        <f t="shared" si="1066"/>
        <v>#N/A</v>
      </c>
      <c r="AAM36" s="111" t="e">
        <f t="shared" si="1067"/>
        <v>#N/A</v>
      </c>
      <c r="AAN36" s="111" t="e">
        <f t="shared" si="1068"/>
        <v>#N/A</v>
      </c>
      <c r="AAO36" s="111" t="e">
        <f t="shared" si="1069"/>
        <v>#N/A</v>
      </c>
      <c r="AAP36" s="111" t="e">
        <f t="shared" si="1070"/>
        <v>#N/A</v>
      </c>
      <c r="AAQ36" s="111" t="e">
        <f t="shared" si="1071"/>
        <v>#N/A</v>
      </c>
      <c r="AAR36" s="111" t="e">
        <f t="shared" si="1072"/>
        <v>#N/A</v>
      </c>
      <c r="AAS36" s="111" t="e">
        <f t="shared" si="1073"/>
        <v>#N/A</v>
      </c>
      <c r="AAT36" s="111" t="e">
        <f t="shared" si="1074"/>
        <v>#N/A</v>
      </c>
      <c r="AAU36" s="111" t="e">
        <f t="shared" si="1075"/>
        <v>#N/A</v>
      </c>
      <c r="AAV36" s="111" t="e">
        <f t="shared" si="1076"/>
        <v>#N/A</v>
      </c>
      <c r="AAW36" s="111" t="e">
        <f t="shared" si="1077"/>
        <v>#N/A</v>
      </c>
      <c r="AAX36" s="111" t="e">
        <f t="shared" si="1078"/>
        <v>#N/A</v>
      </c>
      <c r="AAY36" s="111" t="e">
        <f t="shared" si="1079"/>
        <v>#N/A</v>
      </c>
      <c r="AAZ36" s="111" t="e">
        <f t="shared" si="1080"/>
        <v>#N/A</v>
      </c>
      <c r="ABA36" s="111" t="e">
        <f t="shared" si="1081"/>
        <v>#N/A</v>
      </c>
      <c r="ABB36" s="111" t="e">
        <f t="shared" si="1082"/>
        <v>#N/A</v>
      </c>
      <c r="ABC36" s="111" t="e">
        <f t="shared" si="1083"/>
        <v>#N/A</v>
      </c>
      <c r="ABD36" s="111" t="e">
        <f t="shared" si="1084"/>
        <v>#N/A</v>
      </c>
      <c r="ABE36" s="111" t="e">
        <f t="shared" si="1085"/>
        <v>#N/A</v>
      </c>
      <c r="ABF36" s="111" t="e">
        <f t="shared" si="1086"/>
        <v>#N/A</v>
      </c>
    </row>
    <row r="37" spans="1:734" ht="75" hidden="1" customHeight="1">
      <c r="A37" s="92">
        <v>34</v>
      </c>
      <c r="B37" s="59" t="s">
        <v>21</v>
      </c>
      <c r="C37" s="100" t="s">
        <v>43</v>
      </c>
      <c r="D37" s="101" t="s">
        <v>114</v>
      </c>
      <c r="E37" s="59">
        <v>3128096206</v>
      </c>
      <c r="F37" s="46" t="s">
        <v>21</v>
      </c>
      <c r="G37" s="47">
        <v>0.9</v>
      </c>
      <c r="H37" s="48">
        <v>1970.6</v>
      </c>
      <c r="I37" s="48">
        <v>21.5</v>
      </c>
      <c r="J37" s="49">
        <v>-1.5</v>
      </c>
      <c r="K37" s="50">
        <v>30</v>
      </c>
      <c r="L37" s="49">
        <v>11.37</v>
      </c>
      <c r="M37" s="49">
        <v>39.380000000000003</v>
      </c>
      <c r="N37" s="49">
        <v>9.9469999999999992</v>
      </c>
      <c r="O37" s="49">
        <f t="shared" ref="O37:O68" si="1169">S37/R37</f>
        <v>0.37899999999999995</v>
      </c>
      <c r="P37" s="49">
        <f t="shared" ref="P37:P68" si="1170">M37/K37</f>
        <v>1.3126666666666666</v>
      </c>
      <c r="Q37" s="49">
        <f t="shared" ref="Q37:Q68" si="1171">N37/K37</f>
        <v>0.33156666666666662</v>
      </c>
      <c r="R37" s="51">
        <v>30</v>
      </c>
      <c r="S37" s="52">
        <f t="shared" ref="S37:S73" si="1172">L37</f>
        <v>11.37</v>
      </c>
      <c r="T37" s="52">
        <f t="shared" ref="T37:T68" si="1173">P37*R37</f>
        <v>39.380000000000003</v>
      </c>
      <c r="U37" s="52">
        <f t="shared" ref="U37:U68" si="1174">Q37*R37</f>
        <v>9.9469999999999992</v>
      </c>
      <c r="V37" s="130">
        <f>$O37*($I37-(метеостанция!B$14))/($I37-$J37)</f>
        <v>0.33862826086956516</v>
      </c>
      <c r="W37" s="130">
        <f>$O37*($I37-(метеостанция!C$14))/($I37-$J37)</f>
        <v>0.35242880434782603</v>
      </c>
      <c r="X37" s="130">
        <f>$O37*($I37-(метеостанция!D$14))/($I37-$J37)</f>
        <v>0.26818369565217387</v>
      </c>
      <c r="Y37" s="130">
        <f>$O37*($I37-(метеостанция!E$14))/($I37-$J37)</f>
        <v>0.28445597826086955</v>
      </c>
      <c r="Z37" s="130">
        <f>$O37*($I37-(метеостанция!F$14))/($I37-$J37)</f>
        <v>0.3042298913043478</v>
      </c>
      <c r="AA37" s="130">
        <f>$O37*($I37-(метеостанция!G$14))/($I37-$J37)</f>
        <v>0.31308695652173907</v>
      </c>
      <c r="AB37" s="130">
        <f>$O37*($I37-(метеостанция!H$14))/($I37-$J37)</f>
        <v>0.32853532608695646</v>
      </c>
      <c r="AC37" s="130">
        <f>$O37*($I37-(метеостанция!I$14))/($I37-$J37)</f>
        <v>0.31597065217391301</v>
      </c>
      <c r="AD37" s="130">
        <f>$O37*($I37-(метеостанция!J$14))/($I37-$J37)</f>
        <v>0.31700054347826084</v>
      </c>
      <c r="AE37" s="130">
        <f>$O37*($I37-(метеостанция!K$14))/($I37-$J37)</f>
        <v>0.32791739130434777</v>
      </c>
      <c r="AF37" s="130">
        <f>$O37*($I37-(метеостанция!L$14))/($I37-$J37)</f>
        <v>0.30505380434782603</v>
      </c>
      <c r="AG37" s="130">
        <f>$O37*($I37-(метеостанция!M$14))/($I37-$J37)</f>
        <v>0.27456902173913034</v>
      </c>
      <c r="AH37" s="130">
        <f>$O37*($I37-(метеостанция!N$14))/($I37-$J37)</f>
        <v>0.32009021739130433</v>
      </c>
      <c r="AI37" s="130">
        <f>$O37*($I37-(метеостанция!O$14))/($I37-$J37)</f>
        <v>0.24017065217391301</v>
      </c>
      <c r="AJ37" s="130">
        <f>$O37*($I37-(метеостанция!P$14))/($I37-$J37)</f>
        <v>0.32668152173913034</v>
      </c>
      <c r="AK37" s="130">
        <f>$O37*($I37-(метеостанция!Q$14))/($I37-$J37)</f>
        <v>0.33862826086956516</v>
      </c>
      <c r="AL37" s="130">
        <f>$O37*($I37-(метеостанция!R$14))/($I37-$J37)</f>
        <v>0.3639635869565217</v>
      </c>
      <c r="AM37" s="130">
        <f>$O37*($I37-(метеостанция!S$14))/($I37-$J37)</f>
        <v>0.3540766304347826</v>
      </c>
      <c r="AN37" s="130">
        <f>$O37*($I37-(метеостанция!T$14))/($I37-$J37)</f>
        <v>0.32956521739130429</v>
      </c>
      <c r="AO37" s="130">
        <f>$O37*($I37-(метеостанция!U$14))/($I37-$J37)</f>
        <v>0.32709347826086954</v>
      </c>
      <c r="AP37" s="130">
        <f>$O37*($I37-(метеостанция!V$14))/($I37-$J37)</f>
        <v>0.35201684782608689</v>
      </c>
      <c r="AQ37" s="130">
        <f>$O37*($I37-(метеостанция!W$14))/($I37-$J37)</f>
        <v>0.37343858695652171</v>
      </c>
      <c r="AR37" s="130">
        <f>$O37*($I37-(метеостанция!X$14))/($I37-$J37)</f>
        <v>0.39259456521739128</v>
      </c>
      <c r="AS37" s="130">
        <f>$O37*($I37-(метеостанция!Y$14))/($I37-$J37)</f>
        <v>0.42101956521739126</v>
      </c>
      <c r="AT37" s="130">
        <f>$O37*($I37-(метеостанция!Z$14))/($I37-$J37)</f>
        <v>0.41278043478260862</v>
      </c>
      <c r="AU37" s="130">
        <f>$O37*($I37-(метеостанция!AA$14))/($I37-$J37)</f>
        <v>0.42843478260869561</v>
      </c>
      <c r="AV37" s="130">
        <f>$O37*($I37-(метеостанция!AB$14))/($I37-$J37)</f>
        <v>0.44759076086956517</v>
      </c>
      <c r="AW37" s="130">
        <f>$O37*($I37-(метеостанция!AC$14))/($I37-$J37)</f>
        <v>0.47148423913043475</v>
      </c>
      <c r="AX37" s="130">
        <f>$O37*($I37-(метеостанция!AD$14))/($I37-$J37)</f>
        <v>0.43090652173913035</v>
      </c>
      <c r="AY37" s="130">
        <f>$O37*($I37-(метеостанция!AE$14))/($I37-$J37)</f>
        <v>0.39053478260869562</v>
      </c>
      <c r="AZ37" s="130"/>
      <c r="BA37" s="130">
        <f t="shared" ref="BA37:BA68" si="1175">V37</f>
        <v>0.33862826086956516</v>
      </c>
      <c r="BB37" s="130">
        <f t="shared" si="1103"/>
        <v>0.69105706521739119</v>
      </c>
      <c r="BC37" s="130">
        <f t="shared" si="1104"/>
        <v>0.959240760869565</v>
      </c>
      <c r="BD37" s="130">
        <f t="shared" si="1105"/>
        <v>1.2436967391304345</v>
      </c>
      <c r="BE37" s="130">
        <f t="shared" si="1106"/>
        <v>1.5479266304347823</v>
      </c>
      <c r="BF37" s="130">
        <f t="shared" si="1107"/>
        <v>1.8610135869565214</v>
      </c>
      <c r="BG37" s="130">
        <f t="shared" si="1108"/>
        <v>2.189548913043478</v>
      </c>
      <c r="BH37" s="130">
        <f t="shared" si="1109"/>
        <v>2.5055195652173912</v>
      </c>
      <c r="BI37" s="130">
        <f t="shared" si="1110"/>
        <v>2.822520108695652</v>
      </c>
      <c r="BJ37" s="130">
        <f t="shared" si="1111"/>
        <v>3.1504374999999998</v>
      </c>
      <c r="BK37" s="130">
        <f t="shared" si="1112"/>
        <v>3.4554913043478259</v>
      </c>
      <c r="BL37" s="130">
        <f t="shared" si="1113"/>
        <v>3.7300603260869565</v>
      </c>
      <c r="BM37" s="130">
        <f t="shared" si="1114"/>
        <v>4.050150543478261</v>
      </c>
      <c r="BN37" s="130">
        <f t="shared" si="1115"/>
        <v>4.2903211956521741</v>
      </c>
      <c r="BO37" s="130">
        <f t="shared" si="1116"/>
        <v>4.6170027173913049</v>
      </c>
      <c r="BP37" s="130">
        <f t="shared" si="1117"/>
        <v>4.9556309782608698</v>
      </c>
      <c r="BQ37" s="130">
        <f t="shared" si="1118"/>
        <v>5.3195945652173915</v>
      </c>
      <c r="BR37" s="130">
        <f t="shared" si="1119"/>
        <v>5.6736711956521741</v>
      </c>
      <c r="BS37" s="130">
        <f t="shared" si="1120"/>
        <v>6.0032364130434788</v>
      </c>
      <c r="BT37" s="130">
        <f t="shared" si="1121"/>
        <v>6.3303298913043484</v>
      </c>
      <c r="BU37" s="130">
        <f t="shared" si="1122"/>
        <v>6.682346739130435</v>
      </c>
      <c r="BV37" s="130">
        <f t="shared" si="1123"/>
        <v>7.0557853260869567</v>
      </c>
      <c r="BW37" s="130">
        <f t="shared" si="1124"/>
        <v>7.4483798913043477</v>
      </c>
      <c r="BX37" s="130">
        <f t="shared" si="1125"/>
        <v>7.8693994565217391</v>
      </c>
      <c r="BY37" s="130">
        <f t="shared" si="1126"/>
        <v>8.282179891304347</v>
      </c>
      <c r="BZ37" s="130">
        <f t="shared" si="1127"/>
        <v>8.7106146739130423</v>
      </c>
      <c r="CA37" s="130">
        <f t="shared" si="1128"/>
        <v>9.158205434782607</v>
      </c>
      <c r="CB37" s="130">
        <f t="shared" si="1129"/>
        <v>9.6296896739130418</v>
      </c>
      <c r="CC37" s="130">
        <f t="shared" si="1130"/>
        <v>10.060596195652172</v>
      </c>
      <c r="CD37" s="130">
        <f t="shared" si="1131"/>
        <v>10.451130978260867</v>
      </c>
      <c r="CE37" s="130">
        <f t="shared" si="1132"/>
        <v>10.451130978260867</v>
      </c>
      <c r="CF37" s="130">
        <f t="shared" ref="CF37:CF68" si="1176">V37*$H37</f>
        <v>667.30085086956501</v>
      </c>
      <c r="CG37" s="130">
        <f t="shared" ref="CG37:CG68" si="1177">W37*$H37</f>
        <v>694.49620184782589</v>
      </c>
      <c r="CH37" s="130">
        <f t="shared" ref="CH37:CH68" si="1178">X37*$H37</f>
        <v>528.48279065217378</v>
      </c>
      <c r="CI37" s="130">
        <f t="shared" ref="CI37:CI68" si="1179">Y37*$H37</f>
        <v>560.5489507608695</v>
      </c>
      <c r="CJ37" s="130">
        <f t="shared" ref="CJ37:CJ68" si="1180">Z37*$H37</f>
        <v>599.51542380434773</v>
      </c>
      <c r="CK37" s="130">
        <f t="shared" ref="CK37:CK68" si="1181">AA37*$H37</f>
        <v>616.96915652173902</v>
      </c>
      <c r="CL37" s="130">
        <f t="shared" ref="CL37:CL68" si="1182">AB37*$H37</f>
        <v>647.41171358695635</v>
      </c>
      <c r="CM37" s="130">
        <f t="shared" ref="CM37:CM68" si="1183">AC37*$H37</f>
        <v>622.65176717391296</v>
      </c>
      <c r="CN37" s="130">
        <f t="shared" ref="CN37:CN68" si="1184">AD37*$H37</f>
        <v>624.68127097826084</v>
      </c>
      <c r="CO37" s="130">
        <f t="shared" ref="CO37:CO68" si="1185">AE37*$H37</f>
        <v>646.19401130434767</v>
      </c>
      <c r="CP37" s="130">
        <f t="shared" ref="CP37:CP68" si="1186">AF37*$H37</f>
        <v>601.1390268478259</v>
      </c>
      <c r="CQ37" s="130">
        <f t="shared" ref="CQ37:CQ68" si="1187">AG37*$H37</f>
        <v>541.06571423913022</v>
      </c>
      <c r="CR37" s="130">
        <f t="shared" ref="CR37:CR68" si="1188">AH37*$H37</f>
        <v>630.76978239130426</v>
      </c>
      <c r="CS37" s="130">
        <f t="shared" ref="CS37:CS68" si="1189">AI37*$H37</f>
        <v>473.28028717391294</v>
      </c>
      <c r="CT37" s="130">
        <f t="shared" ref="CT37:CT68" si="1190">AJ37*$H37</f>
        <v>643.75860673913019</v>
      </c>
      <c r="CU37" s="130">
        <f t="shared" ref="CU37:CU68" si="1191">AK37*$H37</f>
        <v>667.30085086956501</v>
      </c>
      <c r="CV37" s="130">
        <f t="shared" ref="CV37:CV68" si="1192">AL37*$H37</f>
        <v>717.22664445652163</v>
      </c>
      <c r="CW37" s="130">
        <f t="shared" ref="CW37:CW68" si="1193">AM37*$H37</f>
        <v>697.74340793478257</v>
      </c>
      <c r="CX37" s="130">
        <f t="shared" ref="CX37:CX68" si="1194">AN37*$H37</f>
        <v>649.44121739130424</v>
      </c>
      <c r="CY37" s="130">
        <f t="shared" ref="CY37:CY68" si="1195">AO37*$H37</f>
        <v>644.5704082608695</v>
      </c>
      <c r="CZ37" s="130">
        <f t="shared" ref="CZ37:CZ68" si="1196">AP37*$H37</f>
        <v>693.6844003260868</v>
      </c>
      <c r="DA37" s="130">
        <f t="shared" ref="DA37:DA68" si="1197">AQ37*$H37</f>
        <v>735.8980794565216</v>
      </c>
      <c r="DB37" s="130">
        <f t="shared" ref="DB37:DB68" si="1198">AR37*$H37</f>
        <v>773.64685021739126</v>
      </c>
      <c r="DC37" s="130">
        <f t="shared" ref="DC37:DC68" si="1199">AS37*$H37</f>
        <v>829.66115521739118</v>
      </c>
      <c r="DD37" s="130">
        <f t="shared" ref="DD37:DD68" si="1200">AT37*$H37</f>
        <v>813.42512478260846</v>
      </c>
      <c r="DE37" s="130">
        <f t="shared" ref="DE37:DE68" si="1201">AU37*$H37</f>
        <v>844.27358260869551</v>
      </c>
      <c r="DF37" s="130">
        <f t="shared" ref="DF37:DF68" si="1202">AV37*$H37</f>
        <v>882.02235336956505</v>
      </c>
      <c r="DG37" s="130">
        <f t="shared" ref="DG37:DG68" si="1203">AW37*$H37</f>
        <v>929.1068416304347</v>
      </c>
      <c r="DH37" s="130">
        <f t="shared" ref="DH37:DH68" si="1204">AX37*$H37</f>
        <v>849.14439173913024</v>
      </c>
      <c r="DI37" s="130">
        <f t="shared" ref="DI37:DI68" si="1205">AY37*$H37</f>
        <v>769.5878426086955</v>
      </c>
      <c r="DJ37" s="130">
        <f t="shared" ref="DJ37:DJ68" si="1206">AZ37*$H37</f>
        <v>0</v>
      </c>
      <c r="DK37" s="110">
        <f t="shared" ref="DK37:DK68" si="1207">CF37</f>
        <v>667.30085086956501</v>
      </c>
      <c r="DL37" s="130">
        <f t="shared" ref="DL37:DL68" si="1208">SUM(DK37,CG37)</f>
        <v>1361.7970527173909</v>
      </c>
      <c r="DM37" s="130">
        <f t="shared" ref="DM37:DM68" si="1209">SUM(DL37,CH37)</f>
        <v>1890.2798433695648</v>
      </c>
      <c r="DN37" s="130">
        <f t="shared" ref="DN37:DN68" si="1210">SUM(DM37,CI37)</f>
        <v>2450.8287941304343</v>
      </c>
      <c r="DO37" s="130">
        <f t="shared" ref="DO37:DO68" si="1211">SUM(DN37,CJ37)</f>
        <v>3050.3442179347821</v>
      </c>
      <c r="DP37" s="130">
        <f t="shared" ref="DP37:DP68" si="1212">SUM(DO37,CK37)</f>
        <v>3667.3133744565212</v>
      </c>
      <c r="DQ37" s="130">
        <f t="shared" ref="DQ37:DQ68" si="1213">SUM(DP37,CL37)</f>
        <v>4314.7250880434776</v>
      </c>
      <c r="DR37" s="130">
        <f t="shared" ref="DR37:DR68" si="1214">SUM(DQ37,CM37)</f>
        <v>4937.3768552173906</v>
      </c>
      <c r="DS37" s="130">
        <f t="shared" ref="DS37:DS68" si="1215">SUM(DR37,CN37)</f>
        <v>5562.0581261956513</v>
      </c>
      <c r="DT37" s="130">
        <f t="shared" ref="DT37:DT68" si="1216">SUM(DS37,CO37)</f>
        <v>6208.2521374999988</v>
      </c>
      <c r="DU37" s="130">
        <f t="shared" ref="DU37:DU68" si="1217">SUM(DT37,CP37)</f>
        <v>6809.391164347825</v>
      </c>
      <c r="DV37" s="130">
        <f t="shared" ref="DV37:DV68" si="1218">SUM(DU37,CQ37)</f>
        <v>7350.4568785869551</v>
      </c>
      <c r="DW37" s="130">
        <f t="shared" ref="DW37:DW68" si="1219">SUM(DV37,CR37)</f>
        <v>7981.2266609782591</v>
      </c>
      <c r="DX37" s="130">
        <f t="shared" ref="DX37:DX68" si="1220">SUM(DW37,CS37)</f>
        <v>8454.5069481521714</v>
      </c>
      <c r="DY37" s="130">
        <f t="shared" ref="DY37:DY68" si="1221">SUM(DX37,CT37)</f>
        <v>9098.2655548913008</v>
      </c>
      <c r="DZ37" s="130">
        <f t="shared" ref="DZ37:DZ68" si="1222">SUM(DY37,CU37)</f>
        <v>9765.5664057608665</v>
      </c>
      <c r="EA37" s="130">
        <f t="shared" ref="EA37:EA68" si="1223">SUM(DZ37,CV37)</f>
        <v>10482.793050217388</v>
      </c>
      <c r="EB37" s="130">
        <f t="shared" ref="EB37:EB68" si="1224">SUM(EA37,CW37)</f>
        <v>11180.53645815217</v>
      </c>
      <c r="EC37" s="130">
        <f t="shared" ref="EC37:EC68" si="1225">SUM(EB37,CX37)</f>
        <v>11829.977675543474</v>
      </c>
      <c r="ED37" s="130">
        <f t="shared" ref="ED37:ED68" si="1226">SUM(EC37,CY37)</f>
        <v>12474.548083804344</v>
      </c>
      <c r="EE37" s="130">
        <f t="shared" ref="EE37:EE68" si="1227">SUM(ED37,CZ37)</f>
        <v>13168.232484130431</v>
      </c>
      <c r="EF37" s="130">
        <f t="shared" ref="EF37:EF68" si="1228">SUM(EE37,DA37)</f>
        <v>13904.130563586952</v>
      </c>
      <c r="EG37" s="130">
        <f t="shared" ref="EG37:EG68" si="1229">SUM(EF37,DB37)</f>
        <v>14677.777413804344</v>
      </c>
      <c r="EH37" s="130">
        <f t="shared" ref="EH37:EH68" si="1230">SUM(EG37,DC37)</f>
        <v>15507.438569021735</v>
      </c>
      <c r="EI37" s="130">
        <f t="shared" ref="EI37:EI68" si="1231">SUM(EH37,DD37)</f>
        <v>16320.863693804344</v>
      </c>
      <c r="EJ37" s="130">
        <f t="shared" ref="EJ37:EJ68" si="1232">SUM(EI37,DE37)</f>
        <v>17165.137276413039</v>
      </c>
      <c r="EK37" s="130">
        <f t="shared" ref="EK37:EK68" si="1233">SUM(EJ37,DF37)</f>
        <v>18047.159629782604</v>
      </c>
      <c r="EL37" s="130">
        <f t="shared" ref="EL37:EL68" si="1234">SUM(EK37,DG37)</f>
        <v>18976.266471413037</v>
      </c>
      <c r="EM37" s="130">
        <f t="shared" ref="EM37:EM68" si="1235">SUM(EL37,DH37)</f>
        <v>19825.410863152167</v>
      </c>
      <c r="EN37" s="130">
        <f t="shared" ref="EN37:EN68" si="1236">SUM(EM37,DI37)</f>
        <v>20594.998705760863</v>
      </c>
      <c r="EO37" s="130">
        <f t="shared" ref="EO37:EO68" si="1237">SUM(EN37,DJ37)</f>
        <v>20594.998705760863</v>
      </c>
      <c r="EP37" s="130">
        <f t="shared" ref="EP37:EP68" si="1238">V37*$H37*$G37</f>
        <v>600.57076578260853</v>
      </c>
      <c r="EQ37" s="130">
        <f t="shared" ref="EQ37:EQ68" si="1239">W37*$H37*$G37</f>
        <v>625.0465816630433</v>
      </c>
      <c r="ER37" s="130">
        <f t="shared" ref="ER37:ER68" si="1240">X37*$H37*$G37</f>
        <v>475.63451158695642</v>
      </c>
      <c r="ES37" s="130">
        <f t="shared" ref="ES37:ES68" si="1241">Y37*$H37*$G37</f>
        <v>504.49405568478255</v>
      </c>
      <c r="ET37" s="130">
        <f t="shared" ref="ET37:ET68" si="1242">Z37*$H37*$G37</f>
        <v>539.56388142391302</v>
      </c>
      <c r="EU37" s="130">
        <f t="shared" ref="EU37:EU68" si="1243">AA37*$H37*$G37</f>
        <v>555.27224086956517</v>
      </c>
      <c r="EV37" s="130">
        <f t="shared" ref="EV37:EV68" si="1244">AB37*$H37*$G37</f>
        <v>582.67054222826073</v>
      </c>
      <c r="EW37" s="130">
        <f t="shared" ref="EW37:EW68" si="1245">AC37*$H37*$G37</f>
        <v>560.38659045652173</v>
      </c>
      <c r="EX37" s="130">
        <f t="shared" ref="EX37:EX68" si="1246">AD37*$H37*$G37</f>
        <v>562.21314388043481</v>
      </c>
      <c r="EY37" s="130">
        <f t="shared" ref="EY37:EY68" si="1247">AE37*$H37*$G37</f>
        <v>581.5746101739129</v>
      </c>
      <c r="EZ37" s="130">
        <f t="shared" ref="EZ37:EZ68" si="1248">AF37*$H37*$G37</f>
        <v>541.0251241630433</v>
      </c>
      <c r="FA37" s="130">
        <f t="shared" ref="FA37:FA68" si="1249">AG37*$H37*$G37</f>
        <v>486.95914281521721</v>
      </c>
      <c r="FB37" s="130">
        <f t="shared" ref="FB37:FB68" si="1250">AH37*$H37*$G37</f>
        <v>567.69280415217384</v>
      </c>
      <c r="FC37" s="130">
        <f t="shared" ref="FC37:FC68" si="1251">AI37*$H37*$G37</f>
        <v>425.95225845652163</v>
      </c>
      <c r="FD37" s="130">
        <f t="shared" ref="FD37:FD68" si="1252">AJ37*$H37*$G37</f>
        <v>579.38274606521713</v>
      </c>
      <c r="FE37" s="130">
        <f t="shared" ref="FE37:FE68" si="1253">AK37*$H37*$G37</f>
        <v>600.57076578260853</v>
      </c>
      <c r="FF37" s="130">
        <f t="shared" ref="FF37:FF68" si="1254">AL37*$H37*$G37</f>
        <v>645.50398001086944</v>
      </c>
      <c r="FG37" s="130">
        <f t="shared" ref="FG37:FG68" si="1255">AM37*$H37*$G37</f>
        <v>627.96906714130432</v>
      </c>
      <c r="FH37" s="130">
        <f t="shared" ref="FH37:FH68" si="1256">AN37*$H37*$G37</f>
        <v>584.49709565217381</v>
      </c>
      <c r="FI37" s="130">
        <f t="shared" ref="FI37:FI68" si="1257">AO37*$H37*$G37</f>
        <v>580.11336743478262</v>
      </c>
      <c r="FJ37" s="130">
        <f t="shared" ref="FJ37:FJ68" si="1258">AP37*$H37*$G37</f>
        <v>624.31596029347816</v>
      </c>
      <c r="FK37" s="130">
        <f t="shared" ref="FK37:FK68" si="1259">AQ37*$H37*$G37</f>
        <v>662.30827151086942</v>
      </c>
      <c r="FL37" s="130">
        <f t="shared" ref="FL37:FL68" si="1260">AR37*$H37*$G37</f>
        <v>696.28216519565217</v>
      </c>
      <c r="FM37" s="130">
        <f t="shared" ref="FM37:FM68" si="1261">AS37*$H37*$G37</f>
        <v>746.6950396956521</v>
      </c>
      <c r="FN37" s="130">
        <f t="shared" ref="FN37:FN68" si="1262">AT37*$H37*$G37</f>
        <v>732.08261230434766</v>
      </c>
      <c r="FO37" s="130">
        <f t="shared" ref="FO37:FO68" si="1263">AU37*$H37*$G37</f>
        <v>759.84622434782602</v>
      </c>
      <c r="FP37" s="130">
        <f t="shared" ref="FP37:FP68" si="1264">AV37*$H37*$G37</f>
        <v>793.82011803260855</v>
      </c>
      <c r="FQ37" s="130">
        <f t="shared" ref="FQ37:FQ68" si="1265">AW37*$H37*$G37</f>
        <v>836.19615746739123</v>
      </c>
      <c r="FR37" s="130">
        <f t="shared" ref="FR37:FR68" si="1266">AX37*$H37*$G37</f>
        <v>764.22995256521722</v>
      </c>
      <c r="FS37" s="130">
        <f t="shared" ref="FS37:FS68" si="1267">AY37*$H37*$G37</f>
        <v>692.629058347826</v>
      </c>
      <c r="FT37" s="130">
        <f t="shared" ref="FT37:FT68" si="1268">AZ37*$H37*$G37</f>
        <v>0</v>
      </c>
      <c r="FU37" s="110">
        <f t="shared" ref="FU37:FU68" si="1269">EP37</f>
        <v>600.57076578260853</v>
      </c>
      <c r="FV37" s="130">
        <f t="shared" ref="FV37:FV68" si="1270">SUM(FU37,EQ37)</f>
        <v>1225.6173474456518</v>
      </c>
      <c r="FW37" s="130">
        <f t="shared" ref="FW37:FW68" si="1271">SUM(FV37,ER37)</f>
        <v>1701.2518590326083</v>
      </c>
      <c r="FX37" s="130">
        <f t="shared" ref="FX37:FX68" si="1272">SUM(FW37,ES37)</f>
        <v>2205.7459147173909</v>
      </c>
      <c r="FY37" s="130">
        <f t="shared" ref="FY37:FY68" si="1273">SUM(FX37,ET37)</f>
        <v>2745.3097961413041</v>
      </c>
      <c r="FZ37" s="130">
        <f t="shared" ref="FZ37:FZ68" si="1274">SUM(FY37,EU37)</f>
        <v>3300.5820370108695</v>
      </c>
      <c r="GA37" s="130">
        <f t="shared" ref="GA37:GA68" si="1275">SUM(FZ37,EV37)</f>
        <v>3883.2525792391302</v>
      </c>
      <c r="GB37" s="130">
        <f t="shared" ref="GB37:GB68" si="1276">SUM(GA37,EW37)</f>
        <v>4443.6391696956516</v>
      </c>
      <c r="GC37" s="130">
        <f t="shared" ref="GC37:GC68" si="1277">SUM(GB37,EX37)</f>
        <v>5005.8523135760861</v>
      </c>
      <c r="GD37" s="130">
        <f t="shared" ref="GD37:GD68" si="1278">SUM(GC37,EY37)</f>
        <v>5587.4269237499993</v>
      </c>
      <c r="GE37" s="130">
        <f t="shared" ref="GE37:GE68" si="1279">SUM(GD37,EZ37)</f>
        <v>6128.4520479130424</v>
      </c>
      <c r="GF37" s="130">
        <f t="shared" ref="GF37:GF68" si="1280">SUM(GE37,FA37)</f>
        <v>6615.4111907282595</v>
      </c>
      <c r="GG37" s="130">
        <f t="shared" ref="GG37:GG68" si="1281">SUM(GF37,FB37)</f>
        <v>7183.1039948804337</v>
      </c>
      <c r="GH37" s="130">
        <f t="shared" ref="GH37:GH68" si="1282">SUM(GG37,FC37)</f>
        <v>7609.0562533369557</v>
      </c>
      <c r="GI37" s="130">
        <f t="shared" ref="GI37:GI68" si="1283">SUM(GH37,FD37)</f>
        <v>8188.4389994021731</v>
      </c>
      <c r="GJ37" s="130">
        <f t="shared" ref="GJ37:GJ68" si="1284">SUM(GI37,FE37)</f>
        <v>8789.0097651847809</v>
      </c>
      <c r="GK37" s="130">
        <f t="shared" ref="GK37:GK68" si="1285">SUM(GJ37,FF37)</f>
        <v>9434.5137451956507</v>
      </c>
      <c r="GL37" s="130">
        <f t="shared" ref="GL37:GL68" si="1286">SUM(GK37,FG37)</f>
        <v>10062.482812336955</v>
      </c>
      <c r="GM37" s="130">
        <f t="shared" ref="GM37:GM68" si="1287">SUM(GL37,FH37)</f>
        <v>10646.979907989129</v>
      </c>
      <c r="GN37" s="130">
        <f t="shared" ref="GN37:GN68" si="1288">SUM(GM37,FI37)</f>
        <v>11227.093275423911</v>
      </c>
      <c r="GO37" s="130">
        <f t="shared" ref="GO37:GO68" si="1289">SUM(GN37,FJ37)</f>
        <v>11851.409235717389</v>
      </c>
      <c r="GP37" s="130">
        <f t="shared" ref="GP37:GP68" si="1290">SUM(GO37,FK37)</f>
        <v>12513.717507228259</v>
      </c>
      <c r="GQ37" s="130">
        <f t="shared" ref="GQ37:GQ68" si="1291">SUM(GP37,FL37)</f>
        <v>13209.999672423912</v>
      </c>
      <c r="GR37" s="130">
        <f t="shared" ref="GR37:GR68" si="1292">SUM(GQ37,FM37)</f>
        <v>13956.694712119564</v>
      </c>
      <c r="GS37" s="130">
        <f t="shared" ref="GS37:GS68" si="1293">SUM(GR37,FN37)</f>
        <v>14688.777324423912</v>
      </c>
      <c r="GT37" s="130">
        <f t="shared" ref="GT37:GT68" si="1294">SUM(GS37,FO37)</f>
        <v>15448.623548771739</v>
      </c>
      <c r="GU37" s="130">
        <f t="shared" ref="GU37:GU68" si="1295">SUM(GT37,FP37)</f>
        <v>16242.443666804347</v>
      </c>
      <c r="GV37" s="130">
        <f t="shared" ref="GV37:GV68" si="1296">SUM(GU37,FQ37)</f>
        <v>17078.639824271737</v>
      </c>
      <c r="GW37" s="130">
        <f t="shared" ref="GW37:GW68" si="1297">SUM(GV37,FR37)</f>
        <v>17842.869776836953</v>
      </c>
      <c r="GX37" s="130">
        <f t="shared" ref="GX37:GX68" si="1298">SUM(GW37,FS37)</f>
        <v>18535.498835184779</v>
      </c>
      <c r="GY37" s="130">
        <f t="shared" ref="GY37:GY68" si="1299">SUM(GX37,FT37)</f>
        <v>18535.498835184779</v>
      </c>
      <c r="GZ37" s="130">
        <f>($T37+$U37)/$R37*($I37-(метеостанция!B$14))/($I37-$J37)</f>
        <v>1.4690867391304347</v>
      </c>
      <c r="HA37" s="130">
        <f>($T37+$U37)/$R37*($I37-(метеостанция!C$14))/($I37-$J37)</f>
        <v>1.528958278985507</v>
      </c>
      <c r="HB37" s="130">
        <f>($T37+$U37)/$R37*($I37-(метеостанция!D$14))/($I37-$J37)</f>
        <v>1.1634738043478259</v>
      </c>
      <c r="HC37" s="130">
        <f>($T37+$U37)/$R37*($I37-(метеостанция!E$14))/($I37-$J37)</f>
        <v>1.2340686050724636</v>
      </c>
      <c r="HD37" s="130">
        <f>($T37+$U37)/$R37*($I37-(метеостанция!F$14))/($I37-$J37)</f>
        <v>1.3198546920289853</v>
      </c>
      <c r="HE37" s="130">
        <f>($T37+$U37)/$R37*($I37-(метеостанция!G$14))/($I37-$J37)</f>
        <v>1.3582797101449275</v>
      </c>
      <c r="HF37" s="130">
        <f>($T37+$U37)/$R37*($I37-(метеостанция!H$14))/($I37-$J37)</f>
        <v>1.42530009057971</v>
      </c>
      <c r="HG37" s="130">
        <f>($T37+$U37)/$R37*($I37-(метеостанция!I$14))/($I37-$J37)</f>
        <v>1.3707901811594203</v>
      </c>
      <c r="HH37" s="130">
        <f>($T37+$U37)/$R37*($I37-(метеостанция!J$14))/($I37-$J37)</f>
        <v>1.3752582065217391</v>
      </c>
      <c r="HI37" s="130">
        <f>($T37+$U37)/$R37*($I37-(метеостанция!K$14))/($I37-$J37)</f>
        <v>1.4226192753623186</v>
      </c>
      <c r="HJ37" s="130">
        <f>($T37+$U37)/$R37*($I37-(метеостанция!L$14))/($I37-$J37)</f>
        <v>1.3234291123188404</v>
      </c>
      <c r="HK37" s="130">
        <f>($T37+$U37)/$R37*($I37-(метеостанция!M$14))/($I37-$J37)</f>
        <v>1.1911755615942028</v>
      </c>
      <c r="HL37" s="130">
        <f>($T37+$U37)/$R37*($I37-(метеостанция!N$14))/($I37-$J37)</f>
        <v>1.3886622826086956</v>
      </c>
      <c r="HM37" s="130">
        <f>($T37+$U37)/$R37*($I37-(метеостанция!O$14))/($I37-$J37)</f>
        <v>1.0419435144927536</v>
      </c>
      <c r="HN37" s="130">
        <f>($T37+$U37)/$R37*($I37-(метеостанция!P$14))/($I37-$J37)</f>
        <v>1.417257644927536</v>
      </c>
      <c r="HO37" s="130">
        <f>($T37+$U37)/$R37*($I37-(метеостанция!Q$14))/($I37-$J37)</f>
        <v>1.4690867391304347</v>
      </c>
      <c r="HP37" s="130">
        <f>($T37+$U37)/$R37*($I37-(метеостанция!R$14))/($I37-$J37)</f>
        <v>1.5790001630434782</v>
      </c>
      <c r="HQ37" s="130">
        <f>($T37+$U37)/$R37*($I37-(метеостанция!S$14))/($I37-$J37)</f>
        <v>1.5361071195652174</v>
      </c>
      <c r="HR37" s="130">
        <f>($T37+$U37)/$R37*($I37-(метеостанция!T$14))/($I37-$J37)</f>
        <v>1.4297681159420288</v>
      </c>
      <c r="HS37" s="130">
        <f>($T37+$U37)/$R37*($I37-(метеостанция!U$14))/($I37-$J37)</f>
        <v>1.4190448550724639</v>
      </c>
      <c r="HT37" s="130">
        <f>($T37+$U37)/$R37*($I37-(метеостанция!V$14))/($I37-$J37)</f>
        <v>1.5271710688405797</v>
      </c>
      <c r="HU37" s="130">
        <f>($T37+$U37)/$R37*($I37-(метеостанция!W$14))/($I37-$J37)</f>
        <v>1.6201059963768114</v>
      </c>
      <c r="HV37" s="130">
        <f>($T37+$U37)/$R37*($I37-(метеостанция!X$14))/($I37-$J37)</f>
        <v>1.7032112681159417</v>
      </c>
      <c r="HW37" s="130">
        <f>($T37+$U37)/$R37*($I37-(метеостанция!Y$14))/($I37-$J37)</f>
        <v>1.8265287681159419</v>
      </c>
      <c r="HX37" s="130">
        <f>($T37+$U37)/$R37*($I37-(метеостанция!Z$14))/($I37-$J37)</f>
        <v>1.790784565217391</v>
      </c>
      <c r="HY37" s="130">
        <f>($T37+$U37)/$R37*($I37-(метеостанция!AA$14))/($I37-$J37)</f>
        <v>1.8586985507246374</v>
      </c>
      <c r="HZ37" s="130">
        <f>($T37+$U37)/$R37*($I37-(метеостанция!AB$14))/($I37-$J37)</f>
        <v>1.9418038224637681</v>
      </c>
      <c r="IA37" s="130">
        <f>($T37+$U37)/$R37*($I37-(метеостанция!AC$14))/($I37-$J37)</f>
        <v>2.0454620108695649</v>
      </c>
      <c r="IB37" s="130">
        <f>($T37+$U37)/$R37*($I37-(метеостанция!AD$14))/($I37-$J37)</f>
        <v>1.8694218115942025</v>
      </c>
      <c r="IC37" s="130">
        <f>($T37+$U37)/$R37*($I37-(метеостанция!AE$14))/($I37-$J37)</f>
        <v>1.694275217391304</v>
      </c>
      <c r="ID37" s="130"/>
      <c r="IE37" s="131">
        <f>VLOOKUP($F37,метеостанция!$A$4:$AF$7,2,0)</f>
        <v>6</v>
      </c>
      <c r="IF37" s="131">
        <f>VLOOKUP($F37,метеостанция!$A$4:$AF$7,3,0)</f>
        <v>9.6</v>
      </c>
      <c r="IG37" s="131">
        <f>VLOOKUP($F37,метеостанция!$A$4:$AF$7,4,0)</f>
        <v>8.4</v>
      </c>
      <c r="IH37" s="131">
        <f>VLOOKUP($F37,метеостанция!$A$4:$AF$7,5,0)</f>
        <v>9.6999999999999993</v>
      </c>
      <c r="II37" s="131">
        <f>VLOOKUP($F37,метеостанция!$A$4:$AF$7,6,0)</f>
        <v>11.1</v>
      </c>
      <c r="IJ37" s="131">
        <f>VLOOKUP($F37,метеостанция!$A$4:$AF$7,7,0)</f>
        <v>9.5</v>
      </c>
      <c r="IK37" s="131">
        <f>VLOOKUP($F37,метеостанция!$A$4:$AF$7,8,0)</f>
        <v>6</v>
      </c>
      <c r="IL37" s="131">
        <f>VLOOKUP($F37,метеостанция!$A$4:$AF$7,9,0)</f>
        <v>6.8</v>
      </c>
      <c r="IM37" s="131">
        <f>VLOOKUP($F37,метеостанция!$A$4:$AF$7,10,0)</f>
        <v>3.2</v>
      </c>
      <c r="IN37" s="131">
        <f>VLOOKUP($F37,метеостанция!$A$4:$AF$7,11,0)</f>
        <v>-2</v>
      </c>
      <c r="IO37" s="131">
        <f>VLOOKUP($F37,метеостанция!$A$4:$AF$7,12,0)</f>
        <v>-0.4</v>
      </c>
      <c r="IP37" s="131">
        <f>VLOOKUP($F37,метеостанция!$A$4:$AF$7,13,0)</f>
        <v>2.1</v>
      </c>
      <c r="IQ37" s="131">
        <f>VLOOKUP($F37,метеостанция!$A$4:$AF$7,14,0)</f>
        <v>2.2999999999999998</v>
      </c>
      <c r="IR37" s="131">
        <f>VLOOKUP($F37,метеостанция!$A$4:$AF$7,15,0)</f>
        <v>2.2999999999999998</v>
      </c>
      <c r="IS37" s="131">
        <f>VLOOKUP($F37,метеостанция!$A$4:$AF$7,16,0)</f>
        <v>0.2</v>
      </c>
      <c r="IT37" s="131">
        <f>VLOOKUP($F37,метеостанция!$A$4:$AF$7,17,0)</f>
        <v>-3</v>
      </c>
      <c r="IU37" s="131">
        <f>VLOOKUP($F37,метеостанция!$A$4:$AF$7,18,0)</f>
        <v>-4</v>
      </c>
      <c r="IV37" s="131">
        <f>VLOOKUP($F37,метеостанция!$A$4:$AF$7,19,0)</f>
        <v>-3.6</v>
      </c>
      <c r="IW37" s="131">
        <f>VLOOKUP($F37,метеостанция!$A$4:$AF$7,20,0)</f>
        <v>-0.7</v>
      </c>
      <c r="IX37" s="131">
        <f>VLOOKUP($F37,метеостанция!$A$4:$AF$7,21,0)</f>
        <v>3.6</v>
      </c>
      <c r="IY37" s="131">
        <f>VLOOKUP($F37,метеостанция!$A$4:$AF$7,22,0)</f>
        <v>2.2000000000000002</v>
      </c>
      <c r="IZ37" s="131">
        <f>VLOOKUP($F37,метеостанция!$A$4:$AF$7,23,0)</f>
        <v>4.4000000000000004</v>
      </c>
      <c r="JA37" s="131">
        <f>VLOOKUP($F37,метеостанция!$A$4:$AF$7,24,0)</f>
        <v>-2.2999999999999998</v>
      </c>
      <c r="JB37" s="131">
        <f>VLOOKUP($F37,метеостанция!$A$4:$AF$7,25,0)</f>
        <v>-5.0999999999999996</v>
      </c>
      <c r="JC37" s="131">
        <f>VLOOKUP($F37,метеостанция!$A$4:$AF$7,26,0)</f>
        <v>0.6</v>
      </c>
      <c r="JD37" s="131">
        <f>VLOOKUP($F37,метеостанция!$A$4:$AF$7,27,0)</f>
        <v>-1.8</v>
      </c>
      <c r="JE37" s="131">
        <f>VLOOKUP($F37,метеостанция!$A$4:$AF$7,28,0)</f>
        <v>-0.5</v>
      </c>
      <c r="JF37" s="131">
        <f>VLOOKUP($F37,метеостанция!$A$4:$AF$7,29,0)</f>
        <v>5.4</v>
      </c>
      <c r="JG37" s="131">
        <f>VLOOKUP($F37,метеостанция!$A$4:$AF$7,30,0)</f>
        <v>8.4</v>
      </c>
      <c r="JH37" s="131">
        <f>VLOOKUP($F37,метеостанция!$A$4:$AF$7,31,0)</f>
        <v>5.0999999999999996</v>
      </c>
      <c r="JI37" s="131">
        <f>VLOOKUP($F37,метеостанция!$A$4:$AF$7,32,0)</f>
        <v>0</v>
      </c>
      <c r="JJ37" s="202" t="e">
        <f>VLOOKUP(D37,'Qп, Гкал'!$D$6:$O$60,2,FALSE)</f>
        <v>#N/A</v>
      </c>
      <c r="JK37" s="202" t="e">
        <f>VLOOKUP(D37,'Qп, Гкал'!$D$6:AI$64,3,FALSE)</f>
        <v>#N/A</v>
      </c>
      <c r="JL37" s="202" t="e">
        <f>VLOOKUP(D37,'Qп, Гкал'!$D$6:$AI$64,4,FALSE)</f>
        <v>#N/A</v>
      </c>
      <c r="JM37" s="202" t="e">
        <f>VLOOKUP(D37,'Qп, Гкал'!$D$6:$O$60,5,FALSE)</f>
        <v>#N/A</v>
      </c>
      <c r="JN37" s="202" t="e">
        <f>VLOOKUP(D37,'Qп, Гкал'!$D$6:$O$60,6,FALSE)</f>
        <v>#N/A</v>
      </c>
      <c r="JO37" s="202" t="e">
        <f>VLOOKUP(D37,'Qп, Гкал'!$D$6:$O$60,7,FALSE)</f>
        <v>#N/A</v>
      </c>
      <c r="JP37" s="202" t="e">
        <f>VLOOKUP(D37,'Qп, Гкал'!$D$6:$O$60,8,FALSE)</f>
        <v>#N/A</v>
      </c>
      <c r="JQ37" s="202" t="e">
        <f>VLOOKUP(D37,'Qп, Гкал'!$D$6:$O$60,9,FALSE)</f>
        <v>#N/A</v>
      </c>
      <c r="JR37" s="202" t="e">
        <f>VLOOKUP(D37,'Qп, Гкал'!$D$6:$O$60,10,FALSE)</f>
        <v>#N/A</v>
      </c>
      <c r="JS37" s="202" t="e">
        <f>VLOOKUP(D37,'Qп, Гкал'!$D$6:$O$60,11,FALSE)</f>
        <v>#N/A</v>
      </c>
      <c r="JT37" s="202" t="e">
        <f>VLOOKUP(D37,'Qп, Гкал'!$D$6:$O$60,12,FALSE)</f>
        <v>#N/A</v>
      </c>
      <c r="JU37" s="202" t="e">
        <f>VLOOKUP(D37,'Qп, Гкал'!$D$6:$P$60,13,FALSE)</f>
        <v>#N/A</v>
      </c>
      <c r="JV37" s="202" t="e">
        <f>VLOOKUP(D37,'Qп, Гкал'!$D$6:$Q$63,14,FALSE)</f>
        <v>#N/A</v>
      </c>
      <c r="JW37" s="203" t="e">
        <f>VLOOKUP(D37,'Qп, Гкал'!$D$6:$AI$65,15,FALSE)</f>
        <v>#N/A</v>
      </c>
      <c r="JX37" s="203" t="e">
        <f>VLOOKUP(D37,'Qп, Гкал'!$D$6:$AI$65,16,FALSE)</f>
        <v>#N/A</v>
      </c>
      <c r="JY37" s="204" t="e">
        <f>VLOOKUP(D37,'Qп, Гкал'!$D$6:$AI$65,17,FALSE)</f>
        <v>#N/A</v>
      </c>
      <c r="JZ37" s="203" t="e">
        <f>VLOOKUP(D37,'Qп, Гкал'!$D$6:$AI$65,18,FALSE)</f>
        <v>#N/A</v>
      </c>
      <c r="KA37" s="203" t="e">
        <f>VLOOKUP(D37,'Qп, Гкал'!$D$6:$AI$65,19,FALSE)</f>
        <v>#N/A</v>
      </c>
      <c r="KB37" s="203" t="e">
        <f>VLOOKUP(D37,'Qп, Гкал'!$D$6:$AI$65,20,FALSE)</f>
        <v>#N/A</v>
      </c>
      <c r="KC37" s="203" t="e">
        <f>VLOOKUP(D37,'Qп, Гкал'!$D$6:$AI$65,21,FALSE)</f>
        <v>#N/A</v>
      </c>
      <c r="KD37" s="203" t="e">
        <f>VLOOKUP(D37,'Qп, Гкал'!$D$6:$AI$65,22,FALSE)</f>
        <v>#N/A</v>
      </c>
      <c r="KE37" s="203" t="e">
        <f>VLOOKUP(D37,'Qп, Гкал'!$D$6:$AI$65,23,FALSE)</f>
        <v>#N/A</v>
      </c>
      <c r="KF37" s="203" t="e">
        <f>VLOOKUP(D37,'Qп, Гкал'!$D$6:$AI$65,24,FALSE)</f>
        <v>#N/A</v>
      </c>
      <c r="KG37" s="203" t="e">
        <f>VLOOKUP(D37,'Qп, Гкал'!$D$6:$AI$65,25,FALSE)</f>
        <v>#N/A</v>
      </c>
      <c r="KH37" s="203" t="e">
        <f>VLOOKUP(D37,'Qп, Гкал'!$D$6:$AI$65,26,FALSE)</f>
        <v>#N/A</v>
      </c>
      <c r="KI37" s="203" t="e">
        <f>VLOOKUP(D37,'Qп, Гкал'!$D$6:$AI$65,27,FALSE)</f>
        <v>#N/A</v>
      </c>
      <c r="KJ37" s="203" t="e">
        <f>VLOOKUP(D37,'Qп, Гкал'!$D$6:$AI$65,28,FALSE)</f>
        <v>#N/A</v>
      </c>
      <c r="KK37" s="203" t="e">
        <f>VLOOKUP(D37,'Qп, Гкал'!$D$6:$AI$65,29,FALSE)</f>
        <v>#N/A</v>
      </c>
      <c r="KL37" s="203" t="e">
        <f>VLOOKUP(D37,'Qп, Гкал'!$D$6:$AI$65,30,FALSE)</f>
        <v>#N/A</v>
      </c>
      <c r="KM37" s="203" t="e">
        <f>VLOOKUP(D37,'Qп, Гкал'!$D$6:$AI$65,31,FALSE)</f>
        <v>#N/A</v>
      </c>
      <c r="KN37" s="203" t="e">
        <f>VLOOKUP(D37,'Qп, Гкал'!$D$6:$AI$65,32,FALSE)</f>
        <v>#N/A</v>
      </c>
      <c r="KO37" s="110" t="e">
        <f>IF(JJ37="","Нет показаний",IF(JJ37&lt;=0,"Ошибка ПУ",(GZ37-JJ37*(($I37-метеостанция!B$14)/($I37-IE37)))))</f>
        <v>#N/A</v>
      </c>
      <c r="KP37" s="110" t="e">
        <f>IF(JK37="","Нет показаний",IF(JK37&lt;=0,"Ошибка ПУ",(HA37-JK37*(($I37-метеостанция!C$14)/($I37-IF37)))))</f>
        <v>#N/A</v>
      </c>
      <c r="KQ37" s="110" t="e">
        <f>IF(JL37="","Нет показаний",IF(JL37&lt;=0,"Ошибка ПУ",(HB37-JL37*(($I37-метеостанция!D$14)/($I37-IG37)))))</f>
        <v>#N/A</v>
      </c>
      <c r="KR37" s="110" t="e">
        <f>IF(JM37="","Нет показаний",IF(JM37&lt;=0,"Ошибка ПУ",(HC37-JM37*(($I37-метеостанция!E$14)/($I37-IH37)))))</f>
        <v>#N/A</v>
      </c>
      <c r="KS37" s="110" t="e">
        <f>IF(JN37="","Нет показаний",IF(JN37&lt;=0,"Ошибка ПУ",(HD37-JN37*(($I37-метеостанция!F$14)/($I37-II37)))))</f>
        <v>#N/A</v>
      </c>
      <c r="KT37" s="110" t="e">
        <f>IF(JO37="","Нет показаний",IF(JO37&lt;=0,"Ошибка ПУ",(HE37-JO37*(($I37-метеостанция!G$14)/($I37-IJ37)))))</f>
        <v>#N/A</v>
      </c>
      <c r="KU37" s="110" t="e">
        <f>IF(JP37="","Нет показаний",IF(JP37&lt;=0,"Ошибка ПУ",(HF37-JP37*(($I37-метеостанция!H$14)/($I37-IK37)))))</f>
        <v>#N/A</v>
      </c>
      <c r="KV37" s="110" t="e">
        <f>IF(JQ37="","Нет показаний",IF(JQ37&lt;=0,"Ошибка ПУ",(HG37-JQ37*(($I37-метеостанция!I$14)/($I37-IL37)))))</f>
        <v>#N/A</v>
      </c>
      <c r="KW37" s="110" t="e">
        <f>IF(JR37="","Нет показаний",IF(JR37&lt;=0,"Ошибка ПУ",(HH37-JR37*(($I37-метеостанция!J$14)/($I37-IM37)))))</f>
        <v>#N/A</v>
      </c>
      <c r="KX37" s="110" t="e">
        <f>IF(JS37="","Нет показаний",IF(JS37&lt;=0,"Ошибка ПУ",(HI37-JS37*(($I37-метеостанция!K$14)/($I37-IN37)))))</f>
        <v>#N/A</v>
      </c>
      <c r="KY37" s="110" t="e">
        <f>IF(JT37="","Нет показаний",IF(JT37&lt;=0,"Ошибка ПУ",(HJ37-JT37*(($I37-метеостанция!L$14)/($I37-IO37)))))</f>
        <v>#N/A</v>
      </c>
      <c r="KZ37" s="110" t="e">
        <f>IF(JU37="","Нет показаний",IF(JU37&lt;=0,"Ошибка ПУ",(HK37-JU37*(($I37-метеостанция!M$14)/($I37-IP37)))))</f>
        <v>#N/A</v>
      </c>
      <c r="LA37" s="110" t="e">
        <f>IF(JV37="","Нет показаний",IF(JV37&lt;=0,"Ошибка ПУ",(HL37-JV37*(($I37-метеостанция!N$14)/($I37-IQ37)))))</f>
        <v>#N/A</v>
      </c>
      <c r="LB37" s="110" t="e">
        <f>IF(JW37="","Нет показаний",IF(JW37&lt;=0,"Ошибка ПУ",(HM37-JW37*(($I37-метеостанция!O$14)/($I37-IR37)))))</f>
        <v>#N/A</v>
      </c>
      <c r="LC37" s="110" t="e">
        <f>IF(JX37="","Нет показаний",IF(JX37&lt;=0,"Ошибка ПУ",(HN37-JX37*(($I37-метеостанция!P$14)/($I37-IS37)))))</f>
        <v>#N/A</v>
      </c>
      <c r="LD37" s="110" t="e">
        <f>IF(JY37="","Нет показаний",IF(JY37&lt;=0,"Ошибка ПУ",(HO37-JY37*(($I37-метеостанция!Q$14)/($I37-IT37)))))</f>
        <v>#N/A</v>
      </c>
      <c r="LE37" s="110" t="e">
        <f>IF(JZ37="","Нет показаний",IF(JZ37&lt;=0,"Ошибка ПУ",(HP37-JZ37*(($I37-метеостанция!R$14)/($I37-IU37)))))</f>
        <v>#N/A</v>
      </c>
      <c r="LF37" s="110" t="e">
        <f>IF(KA37="","Нет показаний",IF(KA37&lt;=0,"Ошибка ПУ",(HQ37-KA37*(($I37-метеостанция!S$14)/($I37-IV37)))))</f>
        <v>#N/A</v>
      </c>
      <c r="LG37" s="110" t="e">
        <f>IF(KB37="","Нет показаний",IF(KB37&lt;=0,"Ошибка ПУ",(HR37-KB37*(($I37-метеостанция!T$14)/($I37-IW37)))))</f>
        <v>#N/A</v>
      </c>
      <c r="LH37" s="110" t="e">
        <f>IF(KC37="","Нет показаний",IF(KC37&lt;=0,"Ошибка ПУ",(HS37-KC37*(($I37-метеостанция!U$14)/($I37-IX37)))))</f>
        <v>#N/A</v>
      </c>
      <c r="LI37" s="110" t="e">
        <f>IF(KD37="","Нет показаний",IF(KD37&lt;=0,"Ошибка ПУ",(HT37-KD37*(($I37-метеостанция!V$14)/($I37-IY37)))))</f>
        <v>#N/A</v>
      </c>
      <c r="LJ37" s="110" t="e">
        <f>IF(KE37="","Нет показаний",IF(KE37&lt;=0,"Ошибка ПУ",(HU37-KE37*(($I37-метеостанция!W$14)/($I37-IZ37)))))</f>
        <v>#N/A</v>
      </c>
      <c r="LK37" s="110" t="e">
        <f>IF(KF37="","Нет показаний",IF(KF37&lt;=0,"Ошибка ПУ",(HV37-KF37*(($I37-метеостанция!X$14)/($I37-JA37)))))</f>
        <v>#N/A</v>
      </c>
      <c r="LL37" s="110" t="e">
        <f>IF(KG37="","Нет показаний",IF(KG37&lt;=0,"Ошибка ПУ",(HW37-KG37*(($I37-метеостанция!Y$14)/($I37-JB37)))))</f>
        <v>#N/A</v>
      </c>
      <c r="LM37" s="110" t="e">
        <f>IF(KH37="","Нет показаний",IF(KH37&lt;=0,"Ошибка ПУ",(HX37-KH37*(($I37-метеостанция!Z$14)/($I37-JC37)))))</f>
        <v>#N/A</v>
      </c>
      <c r="LN37" s="110" t="e">
        <f>IF(KI37="","Нет показаний",IF(KI37&lt;=0,"Ошибка ПУ",(HY37-KI37*(($I37-метеостанция!AA$14)/($I37-JD37)))))</f>
        <v>#N/A</v>
      </c>
      <c r="LO37" s="110" t="e">
        <f>IF(KJ37="","Нет показаний",IF(KJ37&lt;=0,"Ошибка ПУ",(HZ37-KJ37*(($I37-метеостанция!AB$14)/($I37-JE37)))))</f>
        <v>#N/A</v>
      </c>
      <c r="LP37" s="110" t="e">
        <f>IF(KK37="","Нет показаний",IF(KK37&lt;=0,"Ошибка ПУ",(IA37-KK37*(($I37-метеостанция!AC$14)/($I37-JF37)))))</f>
        <v>#N/A</v>
      </c>
      <c r="LQ37" s="110" t="e">
        <f>IF(KL37="","Нет показаний",IF(KL37&lt;=0,"Ошибка ПУ",(IB37-KL37*(($I37-метеостанция!AD$14)/($I37-JG37)))))</f>
        <v>#N/A</v>
      </c>
      <c r="LR37" s="110" t="e">
        <f>IF(KM37="","Нет показаний",IF(KM37&lt;=0,"Ошибка ПУ",(IC37-KM37*(($I37-метеостанция!AE$14)/($I37-JH37)))))</f>
        <v>#N/A</v>
      </c>
      <c r="LS37" s="110" t="e">
        <f>IF(KN37="","Нет показаний",IF(KN37&lt;=0,"Ошибка ПУ",(ID37-KN37*(($I37-метеостанция!AF$14)/($I37-JI37)))))</f>
        <v>#N/A</v>
      </c>
      <c r="LT37" s="54" t="e">
        <f t="shared" ref="LT37:LT68" si="1300">IF(JJ37="", "Нет показаний", KO37)</f>
        <v>#N/A</v>
      </c>
      <c r="LU37" s="54" t="e">
        <f t="shared" ref="LU37:LU68" si="1301">IF(JK37&lt;0, "Ошибка ПУ", IF(JK37="", "Нет показаний", SUM(LT37,KP37)))</f>
        <v>#N/A</v>
      </c>
      <c r="LV37" s="54" t="e">
        <f t="shared" ref="LV37:LV68" si="1302">IF(JL37&lt;0, "Ошибка ПУ", IF(JL37="", "Нет показаний", SUM(LU37,KQ37)))</f>
        <v>#N/A</v>
      </c>
      <c r="LW37" s="54" t="e">
        <f t="shared" ref="LW37:LW68" si="1303">IF(JM37&lt;0, "Ошибка ПУ", IF(JM37="", "Нет показаний", SUM(LV37,KR37)))</f>
        <v>#N/A</v>
      </c>
      <c r="LX37" s="54" t="e">
        <f t="shared" ref="LX37:LX68" si="1304">IF(JN37&lt;0, "Ошибка ПУ", IF(JN37="", "Нет показаний", SUM(LW37,KS37)))</f>
        <v>#N/A</v>
      </c>
      <c r="LY37" s="54" t="e">
        <f t="shared" ref="LY37:LY68" si="1305">IF(JO37&lt;0, "Ошибка ПУ", IF(JO37="", "Нет показаний", SUM(LX37,KT37)))</f>
        <v>#N/A</v>
      </c>
      <c r="LZ37" s="54" t="e">
        <f t="shared" ref="LZ37:LZ68" si="1306">IF(JP37&lt;0, "Ошибка ПУ", IF(JP37="", "Нет показаний", SUM(LY37,KU37)))</f>
        <v>#N/A</v>
      </c>
      <c r="MA37" s="54" t="e">
        <f t="shared" ref="MA37:MA68" si="1307">IF(JQ37&lt;0, "Ошибка ПУ", IF(JQ37="", "Нет показаний", SUM(LZ37,KV37)))</f>
        <v>#N/A</v>
      </c>
      <c r="MB37" s="54" t="e">
        <f t="shared" ref="MB37:MB68" si="1308">IF(JR37&lt;0, "Ошибка ПУ", IF(JR37="", "Нет показаний", SUM(MA37,KW37)))</f>
        <v>#N/A</v>
      </c>
      <c r="MC37" s="54" t="e">
        <f t="shared" ref="MC37:MC68" si="1309">IF(JS37&lt;0, "Ошибка ПУ", IF(JS37="", "Нет показаний", SUM(MB37,KX37)))</f>
        <v>#N/A</v>
      </c>
      <c r="MD37" s="54" t="e">
        <f t="shared" ref="MD37:MD68" si="1310">IF(JT37&lt;0, "Ошибка ПУ", IF(JT37="", "Нет показаний", SUM(MC37,KY37)))</f>
        <v>#N/A</v>
      </c>
      <c r="ME37" s="54" t="e">
        <f t="shared" ref="ME37:ME68" si="1311">IF(JU37&lt;0, "Ошибка ПУ", IF(JU37="", "Нет показаний", SUM(MD37,KZ37)))</f>
        <v>#N/A</v>
      </c>
      <c r="MF37" s="54" t="e">
        <f t="shared" ref="MF37:MF68" si="1312">IF(JV37&lt;0, "Ошибка ПУ", IF(JV37="", "Нет показаний", SUM(ME37,LA37)))</f>
        <v>#N/A</v>
      </c>
      <c r="MG37" s="54" t="e">
        <f t="shared" ref="MG37:MG68" si="1313">IF(JW37&lt;0, "Ошибка ПУ", IF(JW37="", "Нет показаний", SUM(MF37,LB37)))</f>
        <v>#N/A</v>
      </c>
      <c r="MH37" s="54" t="e">
        <f t="shared" ref="MH37:MH68" si="1314">IF(JX37&lt;0, "Ошибка ПУ", IF(JX37="", "Нет показаний", SUM(MG37,LC37)))</f>
        <v>#N/A</v>
      </c>
      <c r="MI37" s="54" t="e">
        <f t="shared" ref="MI37:MI68" si="1315">IF(JY37&lt;0, "Ошибка ПУ", IF(JY37="", "Нет показаний", SUM(MH37,LD37)))</f>
        <v>#N/A</v>
      </c>
      <c r="MJ37" s="54" t="e">
        <f t="shared" ref="MJ37:MJ68" si="1316">IF(JZ37&lt;0, "Ошибка ПУ", IF(JZ37="", "Нет показаний", SUM(MI37,LE37)))</f>
        <v>#N/A</v>
      </c>
      <c r="MK37" s="54" t="e">
        <f t="shared" ref="MK37:MK68" si="1317">IF(KA37&lt;0, "Ошибка ПУ", IF(KA37="", "Нет показаний", SUM(MJ37,LF37)))</f>
        <v>#N/A</v>
      </c>
      <c r="ML37" s="54" t="e">
        <f t="shared" ref="ML37:ML68" si="1318">IF(KB37&lt;0, "Ошибка ПУ", IF(KB37="", "Нет показаний", SUM(MK37,LG37)))</f>
        <v>#N/A</v>
      </c>
      <c r="MM37" s="54" t="e">
        <f t="shared" ref="MM37:MM68" si="1319">IF(KC37&lt;0, "Ошибка ПУ", IF(KC37="", "Нет показаний", SUM(ML37,LH37)))</f>
        <v>#N/A</v>
      </c>
      <c r="MN37" s="54" t="e">
        <f t="shared" ref="MN37:MN68" si="1320">IF(KD37&lt;0, "Ошибка ПУ", IF(KD37="", "Нет показаний", SUM(MM37,LI37)))</f>
        <v>#N/A</v>
      </c>
      <c r="MO37" s="54" t="e">
        <f t="shared" ref="MO37:MO68" si="1321">IF(KE37&lt;0, "Ошибка ПУ", IF(KE37="", "Нет показаний", SUM(MN37,LJ37)))</f>
        <v>#N/A</v>
      </c>
      <c r="MP37" s="54" t="e">
        <f t="shared" ref="MP37:MP68" si="1322">IF(KF37&lt;0, "Ошибка ПУ", IF(KF37="", "Нет показаний", SUM(MO37,LK37)))</f>
        <v>#N/A</v>
      </c>
      <c r="MQ37" s="54" t="e">
        <f t="shared" ref="MQ37:MQ68" si="1323">IF(KG37&lt;0, "Ошибка ПУ", IF(KG37="", "Нет показаний", SUM(MP37,LL37)))</f>
        <v>#N/A</v>
      </c>
      <c r="MR37" s="54" t="e">
        <f t="shared" ref="MR37:MR68" si="1324">IF(KH37&lt;0, "Ошибка ПУ", IF(KH37="", "Нет показаний", SUM(MQ37,LM37)))</f>
        <v>#N/A</v>
      </c>
      <c r="MS37" s="54" t="e">
        <f t="shared" ref="MS37:MS68" si="1325">IF(KI37&lt;0, "Ошибка ПУ", IF(KI37="", "Нет показаний", SUM(MR37,LN37)))</f>
        <v>#N/A</v>
      </c>
      <c r="MT37" s="54" t="e">
        <f t="shared" ref="MT37:MT68" si="1326">IF(KJ37&lt;0, "Ошибка ПУ", IF(KJ37="", "Нет показаний", SUM(MS37,LO37)))</f>
        <v>#N/A</v>
      </c>
      <c r="MU37" s="54" t="e">
        <f t="shared" ref="MU37:MU68" si="1327">IF(KK37&lt;0, "Ошибка ПУ", IF(KK37="", "Нет показаний", SUM(MT37,LP37)))</f>
        <v>#N/A</v>
      </c>
      <c r="MV37" s="54" t="e">
        <f t="shared" ref="MV37:MV68" si="1328">IF(KL37&lt;0, "Ошибка ПУ", IF(KL37="", "Нет показаний", SUM(MU37,LQ37)))</f>
        <v>#N/A</v>
      </c>
      <c r="MW37" s="54" t="e">
        <f t="shared" ref="MW37:MW68" si="1329">IF(KM37&lt;0, "Ошибка ПУ", IF(KM37="", "Нет показаний", SUM(MV37,LR37)))</f>
        <v>#N/A</v>
      </c>
      <c r="MX37" s="54" t="e">
        <f t="shared" ref="MX37:MX68" si="1330">IF(KN37&lt;0, "Ошибка ПУ", IF(KN37="", "Нет показаний", SUM(MW37,LS37)))</f>
        <v>#N/A</v>
      </c>
      <c r="MY37" s="53" t="e">
        <f t="shared" ref="MY37:MY68" si="1331">KO37*$H37</f>
        <v>#N/A</v>
      </c>
      <c r="MZ37" s="53" t="e">
        <f t="shared" ref="MZ37:MZ68" si="1332">KP37*$H37</f>
        <v>#N/A</v>
      </c>
      <c r="NA37" s="53" t="e">
        <f t="shared" ref="NA37:NA68" si="1333">KQ37*$H37</f>
        <v>#N/A</v>
      </c>
      <c r="NB37" s="53" t="e">
        <f t="shared" ref="NB37:NB68" si="1334">KR37*$H37</f>
        <v>#N/A</v>
      </c>
      <c r="NC37" s="53" t="e">
        <f t="shared" ref="NC37:NC68" si="1335">KS37*$H37</f>
        <v>#N/A</v>
      </c>
      <c r="ND37" s="53" t="e">
        <f t="shared" ref="ND37:ND68" si="1336">KT37*$H37</f>
        <v>#N/A</v>
      </c>
      <c r="NE37" s="53" t="e">
        <f t="shared" ref="NE37:NE68" si="1337">KU37*$H37</f>
        <v>#N/A</v>
      </c>
      <c r="NF37" s="53" t="e">
        <f t="shared" ref="NF37:NF68" si="1338">KV37*$H37</f>
        <v>#N/A</v>
      </c>
      <c r="NG37" s="53" t="e">
        <f t="shared" ref="NG37:NG68" si="1339">KW37*$H37</f>
        <v>#N/A</v>
      </c>
      <c r="NH37" s="53" t="e">
        <f t="shared" ref="NH37:NH68" si="1340">KX37*$H37</f>
        <v>#N/A</v>
      </c>
      <c r="NI37" s="53" t="e">
        <f t="shared" ref="NI37:NI68" si="1341">KY37*$H37</f>
        <v>#N/A</v>
      </c>
      <c r="NJ37" s="53" t="e">
        <f t="shared" ref="NJ37:NJ68" si="1342">KZ37*$H37</f>
        <v>#N/A</v>
      </c>
      <c r="NK37" s="53" t="e">
        <f t="shared" ref="NK37:NK68" si="1343">LA37*$H37</f>
        <v>#N/A</v>
      </c>
      <c r="NL37" s="53" t="e">
        <f t="shared" ref="NL37:NL68" si="1344">LB37*$H37</f>
        <v>#N/A</v>
      </c>
      <c r="NM37" s="53" t="e">
        <f t="shared" ref="NM37:NM68" si="1345">LC37*$H37</f>
        <v>#N/A</v>
      </c>
      <c r="NN37" s="53" t="e">
        <f t="shared" ref="NN37:NN68" si="1346">LD37*$H37</f>
        <v>#N/A</v>
      </c>
      <c r="NO37" s="53" t="e">
        <f t="shared" ref="NO37:NO68" si="1347">LE37*$H37</f>
        <v>#N/A</v>
      </c>
      <c r="NP37" s="53" t="e">
        <f t="shared" ref="NP37:NP68" si="1348">LF37*$H37</f>
        <v>#N/A</v>
      </c>
      <c r="NQ37" s="53" t="e">
        <f t="shared" ref="NQ37:NQ68" si="1349">LG37*$H37</f>
        <v>#N/A</v>
      </c>
      <c r="NR37" s="53" t="e">
        <f t="shared" ref="NR37:NR68" si="1350">LH37*$H37</f>
        <v>#N/A</v>
      </c>
      <c r="NS37" s="53" t="e">
        <f t="shared" ref="NS37:NS68" si="1351">LI37*$H37</f>
        <v>#N/A</v>
      </c>
      <c r="NT37" s="53" t="e">
        <f t="shared" ref="NT37:NT68" si="1352">LJ37*$H37</f>
        <v>#N/A</v>
      </c>
      <c r="NU37" s="53" t="e">
        <f t="shared" ref="NU37:NU68" si="1353">LK37*$H37</f>
        <v>#N/A</v>
      </c>
      <c r="NV37" s="53" t="e">
        <f t="shared" ref="NV37:NV68" si="1354">LL37*$H37</f>
        <v>#N/A</v>
      </c>
      <c r="NW37" s="53" t="e">
        <f t="shared" ref="NW37:NW68" si="1355">LM37*$H37</f>
        <v>#N/A</v>
      </c>
      <c r="NX37" s="53" t="e">
        <f t="shared" ref="NX37:NX68" si="1356">LN37*$H37</f>
        <v>#N/A</v>
      </c>
      <c r="NY37" s="53" t="e">
        <f t="shared" ref="NY37:NY68" si="1357">LO37*$H37</f>
        <v>#N/A</v>
      </c>
      <c r="NZ37" s="53" t="e">
        <f t="shared" ref="NZ37:NZ68" si="1358">LP37*$H37</f>
        <v>#N/A</v>
      </c>
      <c r="OA37" s="53" t="e">
        <f t="shared" ref="OA37:OA68" si="1359">LQ37*$H37</f>
        <v>#N/A</v>
      </c>
      <c r="OB37" s="53" t="e">
        <f t="shared" ref="OB37:OB68" si="1360">LR37*$H37</f>
        <v>#N/A</v>
      </c>
      <c r="OC37" s="53" t="e">
        <f t="shared" ref="OC37:OC68" si="1361">LS37*$H37</f>
        <v>#N/A</v>
      </c>
      <c r="OD37" s="53" t="e">
        <f t="shared" ref="OD37:OD68" si="1362">MY37</f>
        <v>#N/A</v>
      </c>
      <c r="OE37" s="53" t="e">
        <f t="shared" ref="OE37:OE68" si="1363">SUM(MY37,MZ37)</f>
        <v>#N/A</v>
      </c>
      <c r="OF37" s="53" t="e">
        <f t="shared" ref="OF37:OF68" si="1364">SUM(OE37,NA37)</f>
        <v>#N/A</v>
      </c>
      <c r="OG37" s="53" t="e">
        <f t="shared" ref="OG37:OG68" si="1365">SUM(OF37,NB37)</f>
        <v>#N/A</v>
      </c>
      <c r="OH37" s="53" t="e">
        <f t="shared" ref="OH37:OH68" si="1366">SUM(OG37,NC37)</f>
        <v>#N/A</v>
      </c>
      <c r="OI37" s="53" t="e">
        <f t="shared" ref="OI37:OI68" si="1367">SUM(OH37,ND37)</f>
        <v>#N/A</v>
      </c>
      <c r="OJ37" s="53" t="e">
        <f t="shared" ref="OJ37:OJ68" si="1368">SUM(OI37,NE37)</f>
        <v>#N/A</v>
      </c>
      <c r="OK37" s="53" t="e">
        <f t="shared" ref="OK37:OK68" si="1369">SUM(OJ37,NF37)</f>
        <v>#N/A</v>
      </c>
      <c r="OL37" s="53" t="e">
        <f t="shared" ref="OL37:OL68" si="1370">SUM(OK37,NG37)</f>
        <v>#N/A</v>
      </c>
      <c r="OM37" s="53" t="e">
        <f t="shared" ref="OM37:OM68" si="1371">SUM(OL37,NH37)</f>
        <v>#N/A</v>
      </c>
      <c r="ON37" s="53" t="e">
        <f t="shared" ref="ON37:ON68" si="1372">SUM(OM37,NI37)</f>
        <v>#N/A</v>
      </c>
      <c r="OO37" s="53" t="e">
        <f t="shared" ref="OO37:OO68" si="1373">SUM(ON37,NJ37)</f>
        <v>#N/A</v>
      </c>
      <c r="OP37" s="53" t="e">
        <f t="shared" ref="OP37:OP68" si="1374">SUM(OO37,NK37)</f>
        <v>#N/A</v>
      </c>
      <c r="OQ37" s="53" t="e">
        <f t="shared" ref="OQ37:OQ68" si="1375">SUM(OP37,NL37)</f>
        <v>#N/A</v>
      </c>
      <c r="OR37" s="53" t="e">
        <f t="shared" ref="OR37:OR68" si="1376">SUM(OQ37,NM37)</f>
        <v>#N/A</v>
      </c>
      <c r="OS37" s="53" t="e">
        <f t="shared" ref="OS37:OS68" si="1377">SUM(OR37,NN37)</f>
        <v>#N/A</v>
      </c>
      <c r="OT37" s="53" t="e">
        <f t="shared" ref="OT37:OT68" si="1378">SUM(OS37,NO37)</f>
        <v>#N/A</v>
      </c>
      <c r="OU37" s="53" t="e">
        <f t="shared" ref="OU37:OU68" si="1379">SUM(OT37,NP37)</f>
        <v>#N/A</v>
      </c>
      <c r="OV37" s="53" t="e">
        <f t="shared" ref="OV37:OV68" si="1380">SUM(OU37,NQ37)</f>
        <v>#N/A</v>
      </c>
      <c r="OW37" s="53" t="e">
        <f t="shared" ref="OW37:OW68" si="1381">SUM(OV37,NR37)</f>
        <v>#N/A</v>
      </c>
      <c r="OX37" s="53" t="e">
        <f t="shared" ref="OX37:OX68" si="1382">SUM(OW37,NS37)</f>
        <v>#N/A</v>
      </c>
      <c r="OY37" s="53" t="e">
        <f t="shared" ref="OY37:OY68" si="1383">SUM(OX37,NT37)</f>
        <v>#N/A</v>
      </c>
      <c r="OZ37" s="53" t="e">
        <f t="shared" ref="OZ37:OZ68" si="1384">SUM(OY37,NU37)</f>
        <v>#N/A</v>
      </c>
      <c r="PA37" s="53" t="e">
        <f t="shared" ref="PA37:PA68" si="1385">SUM(OZ37,NV37)</f>
        <v>#N/A</v>
      </c>
      <c r="PB37" s="53" t="e">
        <f t="shared" ref="PB37:PB68" si="1386">SUM(PA37,NW37)</f>
        <v>#N/A</v>
      </c>
      <c r="PC37" s="53" t="e">
        <f t="shared" ref="PC37:PC68" si="1387">SUM(PB37,NX37)</f>
        <v>#N/A</v>
      </c>
      <c r="PD37" s="53" t="e">
        <f t="shared" ref="PD37:PD68" si="1388">SUM(PC37,NY37)</f>
        <v>#N/A</v>
      </c>
      <c r="PE37" s="53" t="e">
        <f t="shared" ref="PE37:PE68" si="1389">SUM(PD37,NZ37)</f>
        <v>#N/A</v>
      </c>
      <c r="PF37" s="53" t="e">
        <f t="shared" ref="PF37:PF68" si="1390">SUM(PE37,OA37)</f>
        <v>#N/A</v>
      </c>
      <c r="PG37" s="53" t="e">
        <f t="shared" ref="PG37:PG68" si="1391">SUM(PF37,OB37)</f>
        <v>#N/A</v>
      </c>
      <c r="PH37" s="53" t="e">
        <f t="shared" ref="PH37:PH68" si="1392">SUM(PG37,OC37)</f>
        <v>#N/A</v>
      </c>
      <c r="PI37" s="111" t="e">
        <f t="shared" si="1165"/>
        <v>#N/A</v>
      </c>
      <c r="PJ37" s="111" t="e">
        <f t="shared" si="1165"/>
        <v>#N/A</v>
      </c>
      <c r="PK37" s="111" t="e">
        <f t="shared" si="1165"/>
        <v>#N/A</v>
      </c>
      <c r="PL37" s="111" t="e">
        <f t="shared" si="1165"/>
        <v>#N/A</v>
      </c>
      <c r="PM37" s="111" t="e">
        <f t="shared" si="1165"/>
        <v>#N/A</v>
      </c>
      <c r="PN37" s="111" t="e">
        <f t="shared" si="1165"/>
        <v>#N/A</v>
      </c>
      <c r="PO37" s="111" t="e">
        <f t="shared" si="1165"/>
        <v>#N/A</v>
      </c>
      <c r="PP37" s="111" t="e">
        <f t="shared" si="1165"/>
        <v>#N/A</v>
      </c>
      <c r="PQ37" s="111" t="e">
        <f t="shared" si="1165"/>
        <v>#N/A</v>
      </c>
      <c r="PR37" s="111" t="e">
        <f t="shared" si="1165"/>
        <v>#N/A</v>
      </c>
      <c r="PS37" s="111" t="e">
        <f t="shared" si="1166"/>
        <v>#N/A</v>
      </c>
      <c r="PT37" s="111" t="e">
        <f t="shared" si="1166"/>
        <v>#N/A</v>
      </c>
      <c r="PU37" s="111" t="e">
        <f t="shared" si="1166"/>
        <v>#N/A</v>
      </c>
      <c r="PV37" s="111" t="e">
        <f t="shared" si="1166"/>
        <v>#N/A</v>
      </c>
      <c r="PW37" s="111" t="e">
        <f t="shared" si="1166"/>
        <v>#N/A</v>
      </c>
      <c r="PX37" s="111" t="e">
        <f t="shared" si="1166"/>
        <v>#N/A</v>
      </c>
      <c r="PY37" s="111" t="e">
        <f t="shared" si="1166"/>
        <v>#N/A</v>
      </c>
      <c r="PZ37" s="111" t="e">
        <f t="shared" si="1166"/>
        <v>#N/A</v>
      </c>
      <c r="QA37" s="111" t="e">
        <f t="shared" si="1166"/>
        <v>#N/A</v>
      </c>
      <c r="QB37" s="111" t="e">
        <f t="shared" si="1166"/>
        <v>#N/A</v>
      </c>
      <c r="QC37" s="111" t="e">
        <f t="shared" si="1167"/>
        <v>#N/A</v>
      </c>
      <c r="QD37" s="111" t="e">
        <f t="shared" si="1167"/>
        <v>#N/A</v>
      </c>
      <c r="QE37" s="111" t="e">
        <f t="shared" si="1167"/>
        <v>#N/A</v>
      </c>
      <c r="QF37" s="111" t="e">
        <f t="shared" si="1167"/>
        <v>#N/A</v>
      </c>
      <c r="QG37" s="111" t="e">
        <f t="shared" si="1167"/>
        <v>#N/A</v>
      </c>
      <c r="QH37" s="111" t="e">
        <f t="shared" si="1167"/>
        <v>#N/A</v>
      </c>
      <c r="QI37" s="111" t="e">
        <f t="shared" si="1167"/>
        <v>#N/A</v>
      </c>
      <c r="QJ37" s="111" t="e">
        <f t="shared" si="1167"/>
        <v>#N/A</v>
      </c>
      <c r="QK37" s="111" t="e">
        <f t="shared" si="1167"/>
        <v>#N/A</v>
      </c>
      <c r="QL37" s="111" t="e">
        <f t="shared" si="1167"/>
        <v>#N/A</v>
      </c>
      <c r="QM37" s="111" t="e">
        <f t="shared" si="1168"/>
        <v>#N/A</v>
      </c>
      <c r="QN37" s="54" t="e">
        <f t="shared" ref="QN37:QN68" si="1393">IF(PI37&lt;0,0, PI37)</f>
        <v>#N/A</v>
      </c>
      <c r="QO37" s="53" t="e">
        <f t="shared" ref="QO37:QO68" si="1394">IF(SUM(QN37,PJ37)&lt;0, 0, SUM(QN37,PJ37))</f>
        <v>#N/A</v>
      </c>
      <c r="QP37" s="53" t="e">
        <f t="shared" ref="QP37:QP68" si="1395">IF(SUM(QO37,PK37)&lt;0, 0, SUM(QO37,PK37))</f>
        <v>#N/A</v>
      </c>
      <c r="QQ37" s="53" t="e">
        <f t="shared" ref="QQ37:QQ68" si="1396">IF(SUM(QP37,PL37)&lt;0, 0, SUM(QP37,PL37))</f>
        <v>#N/A</v>
      </c>
      <c r="QR37" s="53" t="e">
        <f t="shared" ref="QR37:QR68" si="1397">IF(SUM(QQ37,PM37)&lt;0, 0, SUM(QQ37,PM37))</f>
        <v>#N/A</v>
      </c>
      <c r="QS37" s="53" t="e">
        <f t="shared" ref="QS37:QS68" si="1398">IF(SUM(QR37,PN37)&lt;0, 0, SUM(QR37,PN37))</f>
        <v>#N/A</v>
      </c>
      <c r="QT37" s="53" t="e">
        <f t="shared" ref="QT37:QT68" si="1399">IF(SUM(QS37,PO37)&lt;0, 0, SUM(QS37,PO37))</f>
        <v>#N/A</v>
      </c>
      <c r="QU37" s="53" t="e">
        <f t="shared" ref="QU37:QU68" si="1400">IF(SUM(QT37,PP37)&lt;0, 0, SUM(QT37,PP37))</f>
        <v>#N/A</v>
      </c>
      <c r="QV37" s="53" t="e">
        <f t="shared" ref="QV37:QV68" si="1401">IF(SUM(QU37,PQ37)&lt;0, 0, SUM(QU37,PQ37))</f>
        <v>#N/A</v>
      </c>
      <c r="QW37" s="53" t="e">
        <f t="shared" ref="QW37:QW68" si="1402">IF(SUM(QV37,PR37)&lt;0, 0, SUM(QV37,PR37))</f>
        <v>#N/A</v>
      </c>
      <c r="QX37" s="53" t="e">
        <f t="shared" ref="QX37:QX68" si="1403">IF(SUM(QW37,PS37)&lt;0, 0, SUM(QW37,PS37))</f>
        <v>#N/A</v>
      </c>
      <c r="QY37" s="53" t="e">
        <f t="shared" ref="QY37:QY68" si="1404">IF(SUM(QX37,PT37)&lt;0, 0, SUM(QX37,PT37))</f>
        <v>#N/A</v>
      </c>
      <c r="QZ37" s="53" t="e">
        <f t="shared" ref="QZ37:QZ68" si="1405">IF(SUM(QY37,PU37)&lt;0, 0, SUM(QY37,PU37))</f>
        <v>#N/A</v>
      </c>
      <c r="RA37" s="53" t="e">
        <f t="shared" ref="RA37:RA68" si="1406">IF(SUM(QZ37,PV37)&lt;0, 0, SUM(QZ37,PV37))</f>
        <v>#N/A</v>
      </c>
      <c r="RB37" s="53" t="e">
        <f t="shared" ref="RB37:RB68" si="1407">IF(SUM(RA37,PW37)&lt;0, 0, SUM(RA37,PW37))</f>
        <v>#N/A</v>
      </c>
      <c r="RC37" s="53" t="e">
        <f t="shared" ref="RC37:RC68" si="1408">IF(SUM(RB37,PX37)&lt;0, 0, SUM(RB37,PX37))</f>
        <v>#N/A</v>
      </c>
      <c r="RD37" s="53" t="e">
        <f t="shared" ref="RD37:RD68" si="1409">IF(SUM(RC37,PY37)&lt;0, 0, SUM(RC37,PY37))</f>
        <v>#N/A</v>
      </c>
      <c r="RE37" s="53" t="e">
        <f t="shared" ref="RE37:RE68" si="1410">IF(SUM(RD37,PZ37)&lt;0, 0, SUM(RD37,PZ37))</f>
        <v>#N/A</v>
      </c>
      <c r="RF37" s="53" t="e">
        <f t="shared" ref="RF37:RF68" si="1411">IF(SUM(RE37,QA37)&lt;0, 0, SUM(RE37,QA37))</f>
        <v>#N/A</v>
      </c>
      <c r="RG37" s="53" t="e">
        <f t="shared" ref="RG37:RG68" si="1412">IF(SUM(RF37,QB37)&lt;0, 0, SUM(RF37,QB37))</f>
        <v>#N/A</v>
      </c>
      <c r="RH37" s="53" t="e">
        <f t="shared" ref="RH37:RH68" si="1413">IF(SUM(RG37,QC37)&lt;0, 0, SUM(RG37,QC37))</f>
        <v>#N/A</v>
      </c>
      <c r="RI37" s="53" t="e">
        <f t="shared" ref="RI37:RI68" si="1414">IF(SUM(RH37,QD37)&lt;0, 0, SUM(RH37,QD37))</f>
        <v>#N/A</v>
      </c>
      <c r="RJ37" s="53" t="e">
        <f t="shared" ref="RJ37:RJ68" si="1415">IF(SUM(RI37,QE37)&lt;0, 0, SUM(RI37,QE37))</f>
        <v>#N/A</v>
      </c>
      <c r="RK37" s="53" t="e">
        <f t="shared" ref="RK37:RK68" si="1416">IF(SUM(RJ37,QF37)&lt;0, 0, SUM(RJ37,QF37))</f>
        <v>#N/A</v>
      </c>
      <c r="RL37" s="53" t="e">
        <f t="shared" ref="RL37:RL68" si="1417">IF(SUM(RK37,QG37)&lt;0, 0, SUM(RK37,QG37))</f>
        <v>#N/A</v>
      </c>
      <c r="RM37" s="53" t="e">
        <f t="shared" ref="RM37:RM68" si="1418">IF(SUM(RL37,QH37)&lt;0, 0, SUM(RL37,QH37))</f>
        <v>#N/A</v>
      </c>
      <c r="RN37" s="53" t="e">
        <f t="shared" ref="RN37:RN68" si="1419">IF(SUM(RM37,QI37)&lt;0, 0, SUM(RM37,QI37))</f>
        <v>#N/A</v>
      </c>
      <c r="RO37" s="53" t="e">
        <f t="shared" ref="RO37:RO68" si="1420">IF(SUM(RN37,QJ37)&lt;0, 0, SUM(RN37,QJ37))</f>
        <v>#N/A</v>
      </c>
      <c r="RP37" s="53" t="e">
        <f t="shared" ref="RP37:RP68" si="1421">IF(SUM(RO37,QK37)&lt;0, 0, SUM(RO37,QK37))</f>
        <v>#N/A</v>
      </c>
      <c r="RQ37" s="53" t="e">
        <f t="shared" ref="RQ37:RQ68" si="1422">IF(SUM(RP37,QL37)&lt;0, 0, SUM(RP37,QL37))</f>
        <v>#N/A</v>
      </c>
      <c r="RR37" s="53" t="e">
        <f t="shared" ref="RR37:RR68" si="1423">IF(SUM(RQ37,QM37)&lt;0, 0, SUM(RQ37,QM37))</f>
        <v>#N/A</v>
      </c>
      <c r="RS37" s="111" t="e">
        <f t="shared" ref="RS37:RS68" si="1424">QN37-FU37</f>
        <v>#N/A</v>
      </c>
      <c r="RT37" s="111" t="e">
        <f t="shared" ref="RT37:RT68" si="1425">QO37-FV37</f>
        <v>#N/A</v>
      </c>
      <c r="RU37" s="111" t="e">
        <f t="shared" ref="RU37:RU68" si="1426">QP37-FW37</f>
        <v>#N/A</v>
      </c>
      <c r="RV37" s="111" t="e">
        <f t="shared" ref="RV37:RV68" si="1427">QQ37-FX37</f>
        <v>#N/A</v>
      </c>
      <c r="RW37" s="111" t="e">
        <f t="shared" ref="RW37:RW68" si="1428">QR37-FY37</f>
        <v>#N/A</v>
      </c>
      <c r="RX37" s="111" t="e">
        <f t="shared" ref="RX37:RX68" si="1429">QS37-FZ37</f>
        <v>#N/A</v>
      </c>
      <c r="RY37" s="111" t="e">
        <f t="shared" ref="RY37:RY68" si="1430">QT37-GA37</f>
        <v>#N/A</v>
      </c>
      <c r="RZ37" s="111" t="e">
        <f t="shared" ref="RZ37:RZ68" si="1431">QU37-GB37</f>
        <v>#N/A</v>
      </c>
      <c r="SA37" s="111" t="e">
        <f t="shared" ref="SA37:SA68" si="1432">QV37-GC37</f>
        <v>#N/A</v>
      </c>
      <c r="SB37" s="111" t="e">
        <f t="shared" ref="SB37:SB68" si="1433">QW37-GD37</f>
        <v>#N/A</v>
      </c>
      <c r="SC37" s="111" t="e">
        <f t="shared" ref="SC37:SC68" si="1434">QX37-GE37</f>
        <v>#N/A</v>
      </c>
      <c r="SD37" s="111" t="e">
        <f t="shared" ref="SD37:SD68" si="1435">QY37-GF37</f>
        <v>#N/A</v>
      </c>
      <c r="SE37" s="111" t="e">
        <f t="shared" ref="SE37:SE68" si="1436">QZ37-GG37</f>
        <v>#N/A</v>
      </c>
      <c r="SF37" s="111" t="e">
        <f t="shared" ref="SF37:SF68" si="1437">RA37-GH37</f>
        <v>#N/A</v>
      </c>
      <c r="SG37" s="111" t="e">
        <f t="shared" ref="SG37:SG68" si="1438">RB37-GI37</f>
        <v>#N/A</v>
      </c>
      <c r="SH37" s="111" t="e">
        <f t="shared" ref="SH37:SH68" si="1439">RC37-GJ37</f>
        <v>#N/A</v>
      </c>
      <c r="SI37" s="111" t="e">
        <f t="shared" ref="SI37:SI68" si="1440">RD37-GK37</f>
        <v>#N/A</v>
      </c>
      <c r="SJ37" s="111" t="e">
        <f t="shared" ref="SJ37:SJ68" si="1441">RE37-GL37</f>
        <v>#N/A</v>
      </c>
      <c r="SK37" s="111" t="e">
        <f t="shared" ref="SK37:SK68" si="1442">RF37-GM37</f>
        <v>#N/A</v>
      </c>
      <c r="SL37" s="111" t="e">
        <f t="shared" ref="SL37:SL68" si="1443">RG37-GN37</f>
        <v>#N/A</v>
      </c>
      <c r="SM37" s="111" t="e">
        <f t="shared" ref="SM37:SM68" si="1444">RH37-GO37</f>
        <v>#N/A</v>
      </c>
      <c r="SN37" s="111" t="e">
        <f t="shared" ref="SN37:SN68" si="1445">RI37-GP37</f>
        <v>#N/A</v>
      </c>
      <c r="SO37" s="111" t="e">
        <f t="shared" ref="SO37:SO68" si="1446">RJ37-GQ37</f>
        <v>#N/A</v>
      </c>
      <c r="SP37" s="111" t="e">
        <f t="shared" ref="SP37:SP68" si="1447">RK37-GR37</f>
        <v>#N/A</v>
      </c>
      <c r="SQ37" s="111" t="e">
        <f t="shared" ref="SQ37:SQ68" si="1448">RL37-GS37</f>
        <v>#N/A</v>
      </c>
      <c r="SR37" s="111" t="e">
        <f t="shared" ref="SR37:SR68" si="1449">RM37-GT37</f>
        <v>#N/A</v>
      </c>
      <c r="SS37" s="111" t="e">
        <f t="shared" ref="SS37:SS68" si="1450">RN37-GU37</f>
        <v>#N/A</v>
      </c>
      <c r="ST37" s="111" t="e">
        <f t="shared" ref="ST37:ST68" si="1451">RO37-GV37</f>
        <v>#N/A</v>
      </c>
      <c r="SU37" s="111" t="e">
        <f t="shared" ref="SU37:SU68" si="1452">RP37-GW37</f>
        <v>#N/A</v>
      </c>
      <c r="SV37" s="111" t="e">
        <f t="shared" ref="SV37:SV68" si="1453">RQ37-GX37</f>
        <v>#N/A</v>
      </c>
      <c r="SW37" s="111" t="e">
        <f t="shared" ref="SW37:SW68" si="1454">RR37-GY37</f>
        <v>#N/A</v>
      </c>
      <c r="SX37" s="111" t="e">
        <f t="shared" ref="SX37:SX68" si="1455">IF($H37*(BA37-LT37)&lt;0, 0, ($H37*(BA37-LT37)))</f>
        <v>#N/A</v>
      </c>
      <c r="SY37" s="111" t="e">
        <f t="shared" ref="SY37:SY68" si="1456">IF($H37*(BB37-LU37)&lt;0, 0, ($H37*(BB37-LU37)))</f>
        <v>#N/A</v>
      </c>
      <c r="SZ37" s="111" t="e">
        <f t="shared" ref="SZ37:SZ68" si="1457">IF($H37*(BC37-LV37)&lt;0, 0, ($H37*(BC37-LV37)))</f>
        <v>#N/A</v>
      </c>
      <c r="TA37" s="111" t="e">
        <f t="shared" ref="TA37:TA68" si="1458">IF($H37*(BD37-LW37)&lt;0, 0, ($H37*(BD37-LW37)))</f>
        <v>#N/A</v>
      </c>
      <c r="TB37" s="111" t="e">
        <f t="shared" ref="TB37:TB68" si="1459">IF($H37*(BE37-LX37)&lt;0, 0, ($H37*(BE37-LX37)))</f>
        <v>#N/A</v>
      </c>
      <c r="TC37" s="111" t="e">
        <f t="shared" ref="TC37:TC68" si="1460">IF($H37*(BF37-LY37)&lt;0, 0, ($H37*(BF37-LY37)))</f>
        <v>#N/A</v>
      </c>
      <c r="TD37" s="111" t="e">
        <f t="shared" ref="TD37:TD68" si="1461">IF($H37*(BG37-LZ37)&lt;0, 0, ($H37*(BG37-LZ37)))</f>
        <v>#N/A</v>
      </c>
      <c r="TE37" s="111" t="e">
        <f t="shared" ref="TE37:TE68" si="1462">IF($H37*(BH37-MA37)&lt;0, 0, ($H37*(BH37-MA37)))</f>
        <v>#N/A</v>
      </c>
      <c r="TF37" s="111" t="e">
        <f t="shared" ref="TF37:TF68" si="1463">IF($H37*(BI37-MB37)&lt;0, 0, ($H37*(BI37-MB37)))</f>
        <v>#N/A</v>
      </c>
      <c r="TG37" s="111" t="e">
        <f t="shared" ref="TG37:TG68" si="1464">IF($H37*(BJ37-MC37)&lt;0, 0, ($H37*(BJ37-MC37)))</f>
        <v>#N/A</v>
      </c>
      <c r="TH37" s="111" t="e">
        <f t="shared" ref="TH37:TH68" si="1465">IF($H37*(BK37-MD37)&lt;0, 0, ($H37*(BK37-MD37)))</f>
        <v>#N/A</v>
      </c>
      <c r="TI37" s="111" t="e">
        <f t="shared" ref="TI37:TI68" si="1466">IF($H37*(BL37-ME37)&lt;0, 0, ($H37*(BL37-ME37)))</f>
        <v>#N/A</v>
      </c>
      <c r="TJ37" s="111" t="e">
        <f t="shared" ref="TJ37:TJ68" si="1467">IF($H37*(BM37-MF37)&lt;0, 0, ($H37*(BM37-MF37)))</f>
        <v>#N/A</v>
      </c>
      <c r="TK37" s="111" t="e">
        <f t="shared" ref="TK37:TK68" si="1468">IF($H37*(BN37-MG37)&lt;0, 0, ($H37*(BN37-MG37)))</f>
        <v>#N/A</v>
      </c>
      <c r="TL37" s="111" t="e">
        <f t="shared" ref="TL37:TL68" si="1469">IF($H37*(BO37-MH37)&lt;0, 0, ($H37*(BO37-MH37)))</f>
        <v>#N/A</v>
      </c>
      <c r="TM37" s="111" t="e">
        <f t="shared" ref="TM37:TM68" si="1470">IF($H37*(BP37-MI37)&lt;0, 0, ($H37*(BP37-MI37)))</f>
        <v>#N/A</v>
      </c>
      <c r="TN37" s="111" t="e">
        <f t="shared" ref="TN37:TN68" si="1471">IF($H37*(BQ37-MJ37)&lt;0, 0, ($H37*(BQ37-MJ37)))</f>
        <v>#N/A</v>
      </c>
      <c r="TO37" s="111" t="e">
        <f t="shared" ref="TO37:TO68" si="1472">IF($H37*(BR37-MK37)&lt;0, 0, ($H37*(BR37-MK37)))</f>
        <v>#N/A</v>
      </c>
      <c r="TP37" s="111" t="e">
        <f t="shared" ref="TP37:TP68" si="1473">IF($H37*(BS37-ML37)&lt;0, 0, ($H37*(BS37-ML37)))</f>
        <v>#N/A</v>
      </c>
      <c r="TQ37" s="111" t="e">
        <f t="shared" ref="TQ37:TQ68" si="1474">IF($H37*(BT37-MM37)&lt;0, 0, ($H37*(BT37-MM37)))</f>
        <v>#N/A</v>
      </c>
      <c r="TR37" s="111" t="e">
        <f t="shared" ref="TR37:TR68" si="1475">IF($H37*(BU37-MN37)&lt;0, 0, ($H37*(BU37-MN37)))</f>
        <v>#N/A</v>
      </c>
      <c r="TS37" s="111" t="e">
        <f t="shared" ref="TS37:TS68" si="1476">IF($H37*(BV37-MO37)&lt;0, 0, ($H37*(BV37-MO37)))</f>
        <v>#N/A</v>
      </c>
      <c r="TT37" s="111" t="e">
        <f t="shared" ref="TT37:TT68" si="1477">IF($H37*(BW37-MP37)&lt;0, 0, ($H37*(BW37-MP37)))</f>
        <v>#N/A</v>
      </c>
      <c r="TU37" s="111" t="e">
        <f t="shared" ref="TU37:TU68" si="1478">IF($H37*(BX37-MQ37)&lt;0, 0, ($H37*(BX37-MQ37)))</f>
        <v>#N/A</v>
      </c>
      <c r="TV37" s="111" t="e">
        <f t="shared" ref="TV37:TV68" si="1479">IF($H37*(BY37-MR37)&lt;0, 0, ($H37*(BY37-MR37)))</f>
        <v>#N/A</v>
      </c>
      <c r="TW37" s="111" t="e">
        <f t="shared" ref="TW37:TW68" si="1480">IF($H37*(BZ37-MS37)&lt;0, 0, ($H37*(BZ37-MS37)))</f>
        <v>#N/A</v>
      </c>
      <c r="TX37" s="111" t="e">
        <f t="shared" ref="TX37:TX68" si="1481">IF($H37*(CA37-MT37)&lt;0, 0, ($H37*(CA37-MT37)))</f>
        <v>#N/A</v>
      </c>
      <c r="TY37" s="111" t="e">
        <f t="shared" ref="TY37:TY68" si="1482">IF($H37*(CB37-MU37)&lt;0, 0, ($H37*(CB37-MU37)))</f>
        <v>#N/A</v>
      </c>
      <c r="TZ37" s="111" t="e">
        <f t="shared" ref="TZ37:TZ68" si="1483">IF($H37*(CC37-MV37)&lt;0, 0, ($H37*(CC37-MV37)))</f>
        <v>#N/A</v>
      </c>
      <c r="UA37" s="111" t="e">
        <f t="shared" ref="UA37:UA68" si="1484">IF($H37*(CD37-MW37)&lt;0, 0, ($H37*(CD37-MW37)))</f>
        <v>#N/A</v>
      </c>
      <c r="UB37" s="111" t="e">
        <f t="shared" ref="UB37:UB68" si="1485">IF($H37*(CE37-MX37)&lt;0, 0, ($H37*(CE37-MX37)))</f>
        <v>#N/A</v>
      </c>
      <c r="UC37" s="112">
        <f t="shared" ref="UC37:UC68" si="1486">BA37*$H37*0.1</f>
        <v>66.730085086956507</v>
      </c>
      <c r="UD37" s="112">
        <f t="shared" ref="UD37:UD68" si="1487">BB37*$H37*0.1</f>
        <v>136.1797052717391</v>
      </c>
      <c r="UE37" s="112">
        <f t="shared" ref="UE37:UE68" si="1488">BC37*$H37*0.1</f>
        <v>189.02798433695648</v>
      </c>
      <c r="UF37" s="112">
        <f t="shared" ref="UF37:UF68" si="1489">BD37*$H37*0.1</f>
        <v>245.08287941304343</v>
      </c>
      <c r="UG37" s="112">
        <f t="shared" ref="UG37:UG68" si="1490">BE37*$H37*0.1</f>
        <v>305.0344217934782</v>
      </c>
      <c r="UH37" s="112">
        <f t="shared" ref="UH37:UH68" si="1491">BF37*$H37*0.1</f>
        <v>366.73133744565212</v>
      </c>
      <c r="UI37" s="112">
        <f t="shared" ref="UI37:UI68" si="1492">BG37*$H37*0.1</f>
        <v>431.4725088043478</v>
      </c>
      <c r="UJ37" s="112">
        <f t="shared" ref="UJ37:UJ68" si="1493">BH37*$H37*0.1</f>
        <v>493.73768552173908</v>
      </c>
      <c r="UK37" s="112">
        <f t="shared" ref="UK37:UK68" si="1494">BI37*$H37*0.1</f>
        <v>556.20581261956511</v>
      </c>
      <c r="UL37" s="112">
        <f t="shared" ref="UL37:UL68" si="1495">BJ37*$H37*0.1</f>
        <v>620.82521374999999</v>
      </c>
      <c r="UM37" s="112">
        <f t="shared" ref="UM37:UM68" si="1496">BK37*$H37*0.1</f>
        <v>680.93911643478259</v>
      </c>
      <c r="UN37" s="112">
        <f t="shared" ref="UN37:UN68" si="1497">BL37*$H37*0.1</f>
        <v>735.0456878586956</v>
      </c>
      <c r="UO37" s="112">
        <f t="shared" ref="UO37:UO68" si="1498">BM37*$H37*0.1</f>
        <v>798.12266609782614</v>
      </c>
      <c r="UP37" s="112">
        <f t="shared" ref="UP37:UP68" si="1499">BN37*$H37*0.1</f>
        <v>845.45069481521739</v>
      </c>
      <c r="UQ37" s="112">
        <f t="shared" ref="UQ37:UQ68" si="1500">BO37*$H37*0.1</f>
        <v>909.82655548913044</v>
      </c>
      <c r="UR37" s="112">
        <f t="shared" ref="UR37:UR68" si="1501">BP37*$H37*0.1</f>
        <v>976.55664057608703</v>
      </c>
      <c r="US37" s="112">
        <f t="shared" ref="US37:US68" si="1502">BQ37*$H37*0.1</f>
        <v>1048.2793050217392</v>
      </c>
      <c r="UT37" s="112">
        <f t="shared" ref="UT37:UT68" si="1503">BR37*$H37*0.1</f>
        <v>1118.0536458152174</v>
      </c>
      <c r="UU37" s="112">
        <f t="shared" ref="UU37:UU68" si="1504">BS37*$H37*0.1</f>
        <v>1182.997767554348</v>
      </c>
      <c r="UV37" s="112">
        <f t="shared" ref="UV37:UV68" si="1505">BT37*$H37*0.1</f>
        <v>1247.4548083804348</v>
      </c>
      <c r="UW37" s="112">
        <f t="shared" ref="UW37:UW68" si="1506">BU37*$H37*0.1</f>
        <v>1316.8232484130435</v>
      </c>
      <c r="UX37" s="112">
        <f t="shared" ref="UX37:UX68" si="1507">BV37*$H37*0.1</f>
        <v>1390.4130563586957</v>
      </c>
      <c r="UY37" s="112">
        <f t="shared" ref="UY37:UY68" si="1508">BW37*$H37*0.1</f>
        <v>1467.7777413804349</v>
      </c>
      <c r="UZ37" s="112">
        <f t="shared" ref="UZ37:UZ68" si="1509">BX37*$H37*0.1</f>
        <v>1550.743856902174</v>
      </c>
      <c r="VA37" s="112">
        <f t="shared" ref="VA37:VA68" si="1510">BY37*$H37*0.1</f>
        <v>1632.0863693804347</v>
      </c>
      <c r="VB37" s="112">
        <f t="shared" ref="VB37:VB68" si="1511">BZ37*$H37*0.1</f>
        <v>1716.5137276413041</v>
      </c>
      <c r="VC37" s="112">
        <f t="shared" ref="VC37:VC68" si="1512">CA37*$H37*0.1</f>
        <v>1804.7159629782604</v>
      </c>
      <c r="VD37" s="112">
        <f t="shared" ref="VD37:VD68" si="1513">CB37*$H37*0.1</f>
        <v>1897.6266471413041</v>
      </c>
      <c r="VE37" s="112">
        <f t="shared" ref="VE37:VE68" si="1514">CC37*$H37*0.1</f>
        <v>1982.5410863152172</v>
      </c>
      <c r="VF37" s="112">
        <f t="shared" ref="VF37:VF68" si="1515">CD37*$H37*0.1</f>
        <v>2059.4998705760863</v>
      </c>
      <c r="VG37" s="112">
        <f t="shared" ref="VG37:VG68" si="1516">CE37*$H37*0.1</f>
        <v>2059.4998705760863</v>
      </c>
      <c r="VH37" s="111" t="e">
        <f t="shared" ref="VH37:VH68" si="1517">SX37-QN37</f>
        <v>#N/A</v>
      </c>
      <c r="VI37" s="111" t="e">
        <f t="shared" ref="VI37:VI68" si="1518">SY37-QO37</f>
        <v>#N/A</v>
      </c>
      <c r="VJ37" s="111" t="e">
        <f t="shared" ref="VJ37:VJ68" si="1519">SZ37-QP37</f>
        <v>#N/A</v>
      </c>
      <c r="VK37" s="111" t="e">
        <f t="shared" ref="VK37:VK68" si="1520">TA37-QQ37</f>
        <v>#N/A</v>
      </c>
      <c r="VL37" s="111" t="e">
        <f t="shared" ref="VL37:VL68" si="1521">TB37-QR37</f>
        <v>#N/A</v>
      </c>
      <c r="VM37" s="111" t="e">
        <f t="shared" ref="VM37:VM68" si="1522">TC37-QS37</f>
        <v>#N/A</v>
      </c>
      <c r="VN37" s="111" t="e">
        <f t="shared" ref="VN37:VN68" si="1523">TD37-QT37</f>
        <v>#N/A</v>
      </c>
      <c r="VO37" s="111" t="e">
        <f t="shared" ref="VO37:VO68" si="1524">TE37-QU37</f>
        <v>#N/A</v>
      </c>
      <c r="VP37" s="111" t="e">
        <f t="shared" ref="VP37:VP68" si="1525">TF37-QV37</f>
        <v>#N/A</v>
      </c>
      <c r="VQ37" s="111" t="e">
        <f t="shared" ref="VQ37:VQ68" si="1526">TG37-QW37</f>
        <v>#N/A</v>
      </c>
      <c r="VR37" s="111" t="e">
        <f t="shared" ref="VR37:VR68" si="1527">TH37-QX37</f>
        <v>#N/A</v>
      </c>
      <c r="VS37" s="111" t="e">
        <f t="shared" ref="VS37:VS68" si="1528">TI37-QY37</f>
        <v>#N/A</v>
      </c>
      <c r="VT37" s="111" t="e">
        <f t="shared" ref="VT37:VT68" si="1529">TJ37-QZ37</f>
        <v>#N/A</v>
      </c>
      <c r="VU37" s="111" t="e">
        <f t="shared" ref="VU37:VU68" si="1530">TK37-RA37</f>
        <v>#N/A</v>
      </c>
      <c r="VV37" s="111" t="e">
        <f t="shared" ref="VV37:VV68" si="1531">TL37-RB37</f>
        <v>#N/A</v>
      </c>
      <c r="VW37" s="111" t="e">
        <f t="shared" ref="VW37:VW68" si="1532">TM37-RC37</f>
        <v>#N/A</v>
      </c>
      <c r="VX37" s="111" t="e">
        <f t="shared" ref="VX37:VX68" si="1533">TN37-RD37</f>
        <v>#N/A</v>
      </c>
      <c r="VY37" s="111" t="e">
        <f t="shared" ref="VY37:VY68" si="1534">TO37-RE37</f>
        <v>#N/A</v>
      </c>
      <c r="VZ37" s="111" t="e">
        <f t="shared" ref="VZ37:VZ68" si="1535">TP37-RF37</f>
        <v>#N/A</v>
      </c>
      <c r="WA37" s="111" t="e">
        <f t="shared" ref="WA37:WA68" si="1536">TQ37-RG37</f>
        <v>#N/A</v>
      </c>
      <c r="WB37" s="111" t="e">
        <f t="shared" ref="WB37:WB68" si="1537">TR37-RH37</f>
        <v>#N/A</v>
      </c>
      <c r="WC37" s="111" t="e">
        <f t="shared" ref="WC37:WC68" si="1538">TS37-RI37</f>
        <v>#N/A</v>
      </c>
      <c r="WD37" s="111" t="e">
        <f t="shared" ref="WD37:WD68" si="1539">TT37-RJ37</f>
        <v>#N/A</v>
      </c>
      <c r="WE37" s="111" t="e">
        <f t="shared" ref="WE37:WE68" si="1540">TU37-RK37</f>
        <v>#N/A</v>
      </c>
      <c r="WF37" s="111" t="e">
        <f t="shared" ref="WF37:WF68" si="1541">TV37-RL37</f>
        <v>#N/A</v>
      </c>
      <c r="WG37" s="111" t="e">
        <f t="shared" ref="WG37:WG68" si="1542">TW37-RM37</f>
        <v>#N/A</v>
      </c>
      <c r="WH37" s="111" t="e">
        <f t="shared" ref="WH37:WH68" si="1543">TX37-RN37</f>
        <v>#N/A</v>
      </c>
      <c r="WI37" s="111" t="e">
        <f t="shared" ref="WI37:WI68" si="1544">TY37-RO37</f>
        <v>#N/A</v>
      </c>
      <c r="WJ37" s="111" t="e">
        <f t="shared" ref="WJ37:WJ68" si="1545">TZ37-RP37</f>
        <v>#N/A</v>
      </c>
      <c r="WK37" s="111" t="e">
        <f t="shared" ref="WK37:WK68" si="1546">UA37-RQ37</f>
        <v>#N/A</v>
      </c>
      <c r="WL37" s="111" t="e">
        <f t="shared" ref="WL37:WL68" si="1547">UB37-RR37</f>
        <v>#N/A</v>
      </c>
      <c r="WM37" s="111" t="e">
        <f t="shared" ref="WM37:WM68" si="1548">IF(VH37&gt;UC37,QN37+UC37,SX37)</f>
        <v>#N/A</v>
      </c>
      <c r="WN37" s="111" t="e">
        <f t="shared" ref="WN37:WN68" si="1549">IF(VI37&gt;UD37,QO37+UD37,SY37)</f>
        <v>#N/A</v>
      </c>
      <c r="WO37" s="111" t="e">
        <f t="shared" ref="WO37:WO68" si="1550">IF(VJ37&gt;UE37,QP37+UE37,SZ37)</f>
        <v>#N/A</v>
      </c>
      <c r="WP37" s="111" t="e">
        <f t="shared" ref="WP37:WP68" si="1551">IF(VK37&gt;UF37,QQ37+UF37,TA37)</f>
        <v>#N/A</v>
      </c>
      <c r="WQ37" s="111" t="e">
        <f t="shared" ref="WQ37:WQ68" si="1552">IF(VL37&gt;UG37,QR37+UG37,TB37)</f>
        <v>#N/A</v>
      </c>
      <c r="WR37" s="111" t="e">
        <f t="shared" ref="WR37:WR68" si="1553">IF(VM37&gt;UH37,QS37+UH37,TC37)</f>
        <v>#N/A</v>
      </c>
      <c r="WS37" s="111" t="e">
        <f t="shared" ref="WS37:WS68" si="1554">IF(VN37&gt;UI37,QT37+UI37,TD37)</f>
        <v>#N/A</v>
      </c>
      <c r="WT37" s="111" t="e">
        <f t="shared" ref="WT37:WT68" si="1555">IF(VO37&gt;UJ37,QU37+UJ37,TE37)</f>
        <v>#N/A</v>
      </c>
      <c r="WU37" s="111" t="e">
        <f t="shared" ref="WU37:WU68" si="1556">IF(VP37&gt;UK37,QV37+UK37,TF37)</f>
        <v>#N/A</v>
      </c>
      <c r="WV37" s="111" t="e">
        <f t="shared" ref="WV37:WV68" si="1557">IF(VQ37&gt;UL37,QW37+UL37,TG37)</f>
        <v>#N/A</v>
      </c>
      <c r="WW37" s="111" t="e">
        <f t="shared" ref="WW37:WW68" si="1558">IF(VR37&gt;UM37,QX37+UM37,TH37)</f>
        <v>#N/A</v>
      </c>
      <c r="WX37" s="111" t="e">
        <f t="shared" ref="WX37:WX68" si="1559">IF(VS37&gt;UN37,QY37+UN37,TI37)</f>
        <v>#N/A</v>
      </c>
      <c r="WY37" s="111" t="e">
        <f t="shared" ref="WY37:WY68" si="1560">IF(VT37&gt;UO37,QZ37+UO37,TJ37)</f>
        <v>#N/A</v>
      </c>
      <c r="WZ37" s="111" t="e">
        <f t="shared" ref="WZ37:WZ68" si="1561">IF(VU37&gt;UP37,RA37+UP37,TK37)</f>
        <v>#N/A</v>
      </c>
      <c r="XA37" s="111" t="e">
        <f t="shared" ref="XA37:XA68" si="1562">IF(VV37&gt;UQ37,RB37+UQ37,TL37)</f>
        <v>#N/A</v>
      </c>
      <c r="XB37" s="111" t="e">
        <f t="shared" ref="XB37:XB68" si="1563">IF(VW37&gt;UR37,RC37+UR37,TM37)</f>
        <v>#N/A</v>
      </c>
      <c r="XC37" s="111" t="e">
        <f t="shared" ref="XC37:XC68" si="1564">IF(VX37&gt;US37,RD37+US37,TN37)</f>
        <v>#N/A</v>
      </c>
      <c r="XD37" s="111" t="e">
        <f t="shared" ref="XD37:XD68" si="1565">IF(VY37&gt;UT37,RE37+UT37,TO37)</f>
        <v>#N/A</v>
      </c>
      <c r="XE37" s="111" t="e">
        <f t="shared" ref="XE37:XE68" si="1566">IF(VZ37&gt;UU37,RF37+UU37,TP37)</f>
        <v>#N/A</v>
      </c>
      <c r="XF37" s="111" t="e">
        <f t="shared" ref="XF37:XF68" si="1567">IF(WA37&gt;UV37,RG37+UV37,TQ37)</f>
        <v>#N/A</v>
      </c>
      <c r="XG37" s="111" t="e">
        <f t="shared" ref="XG37:XG68" si="1568">IF(WB37&gt;UW37,RH37+UW37,TR37)</f>
        <v>#N/A</v>
      </c>
      <c r="XH37" s="111" t="e">
        <f t="shared" ref="XH37:XH68" si="1569">IF(WC37&gt;UX37,RI37+UX37,TS37)</f>
        <v>#N/A</v>
      </c>
      <c r="XI37" s="111" t="e">
        <f t="shared" ref="XI37:XI68" si="1570">IF(WD37&gt;UY37,RJ37+UY37,TT37)</f>
        <v>#N/A</v>
      </c>
      <c r="XJ37" s="111" t="e">
        <f t="shared" ref="XJ37:XJ68" si="1571">IF(WE37&gt;UZ37,RK37+UZ37,TU37)</f>
        <v>#N/A</v>
      </c>
      <c r="XK37" s="111" t="e">
        <f t="shared" ref="XK37:XK68" si="1572">IF(WF37&gt;VA37,RL37+VA37,TV37)</f>
        <v>#N/A</v>
      </c>
      <c r="XL37" s="111" t="e">
        <f t="shared" ref="XL37:XL68" si="1573">IF(WG37&gt;VB37,RM37+VB37,TW37)</f>
        <v>#N/A</v>
      </c>
      <c r="XM37" s="111" t="e">
        <f t="shared" ref="XM37:XM68" si="1574">IF(WH37&gt;VC37,RN37+VC37,TX37)</f>
        <v>#N/A</v>
      </c>
      <c r="XN37" s="111" t="e">
        <f t="shared" ref="XN37:XN68" si="1575">IF(WI37&gt;VD37,RO37+VD37,TY37)</f>
        <v>#N/A</v>
      </c>
      <c r="XO37" s="111" t="e">
        <f t="shared" ref="XO37:XO68" si="1576">IF(WJ37&gt;VE37,RP37+VE37,TZ37)</f>
        <v>#N/A</v>
      </c>
      <c r="XP37" s="111" t="e">
        <f t="shared" ref="XP37:XP68" si="1577">IF(WK37&gt;VF37,RQ37+VF37,UA37)</f>
        <v>#N/A</v>
      </c>
      <c r="XQ37" s="111" t="e">
        <f t="shared" ref="XQ37:XQ68" si="1578">IF(WL37&gt;VG37,RR37+VG37,UB37)</f>
        <v>#N/A</v>
      </c>
      <c r="XR37" s="111" t="e">
        <f t="shared" ref="XR37:XR68" si="1579">IF((QN37-WM37)&lt;0, 0, (QN37-WM37))</f>
        <v>#N/A</v>
      </c>
      <c r="XS37" s="111" t="e">
        <f t="shared" ref="XS37:XS68" si="1580">IF((QO37-WN37)&lt;0, 0, (QO37-WN37))</f>
        <v>#N/A</v>
      </c>
      <c r="XT37" s="111" t="e">
        <f t="shared" ref="XT37:XT68" si="1581">IF((QP37-WO37)&lt;0, 0, (QP37-WO37))</f>
        <v>#N/A</v>
      </c>
      <c r="XU37" s="111" t="e">
        <f t="shared" ref="XU37:XU68" si="1582">IF((QQ37-WP37)&lt;0, 0, (QQ37-WP37))</f>
        <v>#N/A</v>
      </c>
      <c r="XV37" s="111" t="e">
        <f t="shared" ref="XV37:XV68" si="1583">IF((QR37-WQ37)&lt;0, 0, (QR37-WQ37))</f>
        <v>#N/A</v>
      </c>
      <c r="XW37" s="111" t="e">
        <f t="shared" ref="XW37:XW68" si="1584">IF((QS37-WR37)&lt;0, 0, (QS37-WR37))</f>
        <v>#N/A</v>
      </c>
      <c r="XX37" s="111" t="e">
        <f t="shared" ref="XX37:XX68" si="1585">IF((QT37-WS37)&lt;0, 0, (QT37-WS37))</f>
        <v>#N/A</v>
      </c>
      <c r="XY37" s="111" t="e">
        <f t="shared" ref="XY37:XY68" si="1586">IF((QU37-WT37)&lt;0, 0, (QU37-WT37))</f>
        <v>#N/A</v>
      </c>
      <c r="XZ37" s="111" t="e">
        <f t="shared" ref="XZ37:XZ68" si="1587">IF((QV37-WU37)&lt;0, 0, (QV37-WU37))</f>
        <v>#N/A</v>
      </c>
      <c r="YA37" s="111" t="e">
        <f t="shared" ref="YA37:YA68" si="1588">IF((QW37-WV37)&lt;0, 0, (QW37-WV37))</f>
        <v>#N/A</v>
      </c>
      <c r="YB37" s="111" t="e">
        <f t="shared" ref="YB37:YB68" si="1589">IF((QX37-WW37)&lt;0, 0, (QX37-WW37))</f>
        <v>#N/A</v>
      </c>
      <c r="YC37" s="111" t="e">
        <f t="shared" ref="YC37:YC68" si="1590">IF((QY37-WX37)&lt;0, 0, (QY37-WX37))</f>
        <v>#N/A</v>
      </c>
      <c r="YD37" s="111" t="e">
        <f t="shared" ref="YD37:YD68" si="1591">IF((QZ37-WY37)&lt;0, 0, (QZ37-WY37))</f>
        <v>#N/A</v>
      </c>
      <c r="YE37" s="111" t="e">
        <f t="shared" ref="YE37:YE68" si="1592">IF((RA37-WZ37)&lt;0, 0, (RA37-WZ37))</f>
        <v>#N/A</v>
      </c>
      <c r="YF37" s="111" t="e">
        <f t="shared" ref="YF37:YF68" si="1593">IF((RB37-XA37)&lt;0, 0, (RB37-XA37))</f>
        <v>#N/A</v>
      </c>
      <c r="YG37" s="111" t="e">
        <f t="shared" ref="YG37:YG68" si="1594">IF((RC37-XB37)&lt;0, 0, (RC37-XB37))</f>
        <v>#N/A</v>
      </c>
      <c r="YH37" s="111" t="e">
        <f t="shared" ref="YH37:YH68" si="1595">IF((RD37-XC37)&lt;0, 0, (RD37-XC37))</f>
        <v>#N/A</v>
      </c>
      <c r="YI37" s="111" t="e">
        <f t="shared" ref="YI37:YI68" si="1596">IF((RE37-XD37)&lt;0, 0, (RE37-XD37))</f>
        <v>#N/A</v>
      </c>
      <c r="YJ37" s="111" t="e">
        <f t="shared" ref="YJ37:YJ68" si="1597">IF((RF37-XE37)&lt;0, 0, (RF37-XE37))</f>
        <v>#N/A</v>
      </c>
      <c r="YK37" s="111" t="e">
        <f t="shared" ref="YK37:YK68" si="1598">IF((RG37-XF37)&lt;0, 0, (RG37-XF37))</f>
        <v>#N/A</v>
      </c>
      <c r="YL37" s="111" t="e">
        <f t="shared" ref="YL37:YL68" si="1599">IF((RH37-XG37)&lt;0, 0, (RH37-XG37))</f>
        <v>#N/A</v>
      </c>
      <c r="YM37" s="111" t="e">
        <f t="shared" ref="YM37:YM68" si="1600">IF((RI37-XH37)&lt;0, 0, (RI37-XH37))</f>
        <v>#N/A</v>
      </c>
      <c r="YN37" s="111" t="e">
        <f t="shared" ref="YN37:YN68" si="1601">IF((RJ37-XI37)&lt;0, 0, (RJ37-XI37))</f>
        <v>#N/A</v>
      </c>
      <c r="YO37" s="111" t="e">
        <f t="shared" ref="YO37:YO68" si="1602">IF((RK37-XJ37)&lt;0, 0, (RK37-XJ37))</f>
        <v>#N/A</v>
      </c>
      <c r="YP37" s="111" t="e">
        <f t="shared" ref="YP37:YP68" si="1603">IF((RL37-XK37)&lt;0, 0, (RL37-XK37))</f>
        <v>#N/A</v>
      </c>
      <c r="YQ37" s="111" t="e">
        <f t="shared" ref="YQ37:YQ68" si="1604">IF((RM37-XL37)&lt;0, 0, (RM37-XL37))</f>
        <v>#N/A</v>
      </c>
      <c r="YR37" s="111" t="e">
        <f t="shared" ref="YR37:YR68" si="1605">IF((RN37-XM37)&lt;0, 0, (RN37-XM37))</f>
        <v>#N/A</v>
      </c>
      <c r="YS37" s="111" t="e">
        <f t="shared" ref="YS37:YS68" si="1606">IF((RO37-XN37)&lt;0, 0, (RO37-XN37))</f>
        <v>#N/A</v>
      </c>
      <c r="YT37" s="111" t="e">
        <f t="shared" ref="YT37:YT68" si="1607">IF((RP37-XO37)&lt;0, 0, (RP37-XO37))</f>
        <v>#N/A</v>
      </c>
      <c r="YU37" s="111" t="e">
        <f t="shared" ref="YU37:YU68" si="1608">IF((RQ37-XP37)&lt;0, 0, (RQ37-XP37))</f>
        <v>#N/A</v>
      </c>
      <c r="YV37" s="111" t="e">
        <f t="shared" ref="YV37:YV68" si="1609">IF((RR37-XQ37)&lt;0, 0, (RR37-XQ37))</f>
        <v>#N/A</v>
      </c>
      <c r="YW37" s="111" t="e">
        <f t="shared" ref="YW37:YW68" si="1610">IF((QN37-WM37)&gt;0, 0, (-1)*(QN37-WM37))</f>
        <v>#N/A</v>
      </c>
      <c r="YX37" s="111" t="e">
        <f t="shared" ref="YX37:YX68" si="1611">IF((QO37-WN37)&gt;0, 0, (-1)*(QO37-WN37))</f>
        <v>#N/A</v>
      </c>
      <c r="YY37" s="111" t="e">
        <f t="shared" ref="YY37:YY68" si="1612">IF((QP37-WO37)&gt;0, 0, (-1)*(QP37-WO37))</f>
        <v>#N/A</v>
      </c>
      <c r="YZ37" s="111" t="e">
        <f t="shared" ref="YZ37:YZ68" si="1613">IF((QQ37-WP37)&gt;0, 0, (-1)*(QQ37-WP37))</f>
        <v>#N/A</v>
      </c>
      <c r="ZA37" s="111" t="e">
        <f t="shared" ref="ZA37:ZA68" si="1614">IF((QR37-WQ37)&gt;0, 0, (-1)*(QR37-WQ37))</f>
        <v>#N/A</v>
      </c>
      <c r="ZB37" s="111" t="e">
        <f t="shared" ref="ZB37:ZB68" si="1615">IF((QS37-WR37)&gt;0, 0, (-1)*(QS37-WR37))</f>
        <v>#N/A</v>
      </c>
      <c r="ZC37" s="111" t="e">
        <f t="shared" ref="ZC37:ZC68" si="1616">IF((QT37-WS37)&gt;0, 0, (-1)*(QT37-WS37))</f>
        <v>#N/A</v>
      </c>
      <c r="ZD37" s="111" t="e">
        <f t="shared" ref="ZD37:ZD68" si="1617">IF((QU37-WT37)&gt;0, 0, (-1)*(QU37-WT37))</f>
        <v>#N/A</v>
      </c>
      <c r="ZE37" s="111" t="e">
        <f t="shared" ref="ZE37:ZE68" si="1618">IF((QV37-WU37)&gt;0, 0, (-1)*(QV37-WU37))</f>
        <v>#N/A</v>
      </c>
      <c r="ZF37" s="111" t="e">
        <f t="shared" ref="ZF37:ZF68" si="1619">IF((QW37-WV37)&gt;0, 0, (-1)*(QW37-WV37))</f>
        <v>#N/A</v>
      </c>
      <c r="ZG37" s="111" t="e">
        <f t="shared" ref="ZG37:ZG68" si="1620">IF((QX37-WW37)&gt;0, 0, (-1)*(QX37-WW37))</f>
        <v>#N/A</v>
      </c>
      <c r="ZH37" s="111" t="e">
        <f t="shared" ref="ZH37:ZH68" si="1621">IF((QY37-WX37)&gt;0, 0, (-1)*(QY37-WX37))</f>
        <v>#N/A</v>
      </c>
      <c r="ZI37" s="111" t="e">
        <f t="shared" ref="ZI37:ZI68" si="1622">IF((QZ37-WY37)&gt;0, 0, (-1)*(QZ37-WY37))</f>
        <v>#N/A</v>
      </c>
      <c r="ZJ37" s="111" t="e">
        <f t="shared" ref="ZJ37:ZJ68" si="1623">IF((RA37-WZ37)&gt;0, 0, (-1)*(RA37-WZ37))</f>
        <v>#N/A</v>
      </c>
      <c r="ZK37" s="111" t="e">
        <f t="shared" ref="ZK37:ZK68" si="1624">IF((RB37-XA37)&gt;0, 0, (-1)*(RB37-XA37))</f>
        <v>#N/A</v>
      </c>
      <c r="ZL37" s="111" t="e">
        <f t="shared" ref="ZL37:ZL68" si="1625">IF((RC37-XB37)&gt;0, 0, (-1)*(RC37-XB37))</f>
        <v>#N/A</v>
      </c>
      <c r="ZM37" s="111" t="e">
        <f t="shared" ref="ZM37:ZM68" si="1626">IF((RD37-XC37)&gt;0, 0, (-1)*(RD37-XC37))</f>
        <v>#N/A</v>
      </c>
      <c r="ZN37" s="111" t="e">
        <f t="shared" ref="ZN37:ZN68" si="1627">IF((RE37-XD37)&gt;0, 0, (-1)*(RE37-XD37))</f>
        <v>#N/A</v>
      </c>
      <c r="ZO37" s="111" t="e">
        <f t="shared" ref="ZO37:ZO68" si="1628">IF((RF37-XE37)&gt;0, 0, (-1)*(RF37-XE37))</f>
        <v>#N/A</v>
      </c>
      <c r="ZP37" s="111" t="e">
        <f t="shared" ref="ZP37:ZP68" si="1629">IF((RG37-XF37)&gt;0, 0, (-1)*(RG37-XF37))</f>
        <v>#N/A</v>
      </c>
      <c r="ZQ37" s="111" t="e">
        <f t="shared" ref="ZQ37:ZQ68" si="1630">IF((RH37-XG37)&gt;0, 0, (-1)*(RH37-XG37))</f>
        <v>#N/A</v>
      </c>
      <c r="ZR37" s="111" t="e">
        <f t="shared" ref="ZR37:ZR68" si="1631">IF((RI37-XH37)&gt;0, 0, (-1)*(RI37-XH37))</f>
        <v>#N/A</v>
      </c>
      <c r="ZS37" s="111" t="e">
        <f t="shared" ref="ZS37:ZS68" si="1632">IF((RJ37-XI37)&gt;0, 0, (-1)*(RJ37-XI37))</f>
        <v>#N/A</v>
      </c>
      <c r="ZT37" s="111" t="e">
        <f t="shared" ref="ZT37:ZT68" si="1633">IF((RK37-XJ37)&gt;0, 0, (-1)*(RK37-XJ37))</f>
        <v>#N/A</v>
      </c>
      <c r="ZU37" s="111" t="e">
        <f t="shared" ref="ZU37:ZU68" si="1634">IF((RL37-XK37)&gt;0, 0, (-1)*(RL37-XK37))</f>
        <v>#N/A</v>
      </c>
      <c r="ZV37" s="111" t="e">
        <f t="shared" ref="ZV37:ZV68" si="1635">IF((RM37-XL37)&gt;0, 0, (-1)*(RM37-XL37))</f>
        <v>#N/A</v>
      </c>
      <c r="ZW37" s="111" t="e">
        <f t="shared" ref="ZW37:ZW68" si="1636">IF((RN37-XM37)&gt;0, 0, (-1)*(RN37-XM37))</f>
        <v>#N/A</v>
      </c>
      <c r="ZX37" s="111" t="e">
        <f t="shared" ref="ZX37:ZX68" si="1637">IF((RO37-XN37)&gt;0, 0, (-1)*(RO37-XN37))</f>
        <v>#N/A</v>
      </c>
      <c r="ZY37" s="111" t="e">
        <f t="shared" ref="ZY37:ZY68" si="1638">IF((RP37-XO37)&gt;0, 0, (-1)*(RP37-XO37))</f>
        <v>#N/A</v>
      </c>
      <c r="ZZ37" s="111" t="e">
        <f t="shared" ref="ZZ37:ZZ68" si="1639">IF((RQ37-XP37)&gt;0, 0, (-1)*(RQ37-XP37))</f>
        <v>#N/A</v>
      </c>
      <c r="AAA37" s="111" t="e">
        <f t="shared" ref="AAA37:AAA68" si="1640">IF((RR37-XQ37)&gt;0, 0, (-1)*(RR37-XQ37))</f>
        <v>#N/A</v>
      </c>
      <c r="AAB37" s="111" t="e">
        <f t="shared" ref="AAB37:AAB68" si="1641">RS37</f>
        <v>#N/A</v>
      </c>
      <c r="AAC37" s="111" t="e">
        <f t="shared" ref="AAC37:AAC68" si="1642">RT37-RS37</f>
        <v>#N/A</v>
      </c>
      <c r="AAD37" s="111" t="e">
        <f t="shared" ref="AAD37:AAD68" si="1643">RU37-RT37</f>
        <v>#N/A</v>
      </c>
      <c r="AAE37" s="111" t="e">
        <f t="shared" ref="AAE37:AAE68" si="1644">RV37-RU37</f>
        <v>#N/A</v>
      </c>
      <c r="AAF37" s="111" t="e">
        <f t="shared" ref="AAF37:AAF68" si="1645">RW37-RV37</f>
        <v>#N/A</v>
      </c>
      <c r="AAG37" s="111" t="e">
        <f t="shared" ref="AAG37:AAG68" si="1646">RX37-RW37</f>
        <v>#N/A</v>
      </c>
      <c r="AAH37" s="111" t="e">
        <f t="shared" ref="AAH37:AAH68" si="1647">RY37-RX37</f>
        <v>#N/A</v>
      </c>
      <c r="AAI37" s="111" t="e">
        <f t="shared" ref="AAI37:AAI68" si="1648">RZ37-RY37</f>
        <v>#N/A</v>
      </c>
      <c r="AAJ37" s="111" t="e">
        <f t="shared" ref="AAJ37:AAJ68" si="1649">SA37-RZ37</f>
        <v>#N/A</v>
      </c>
      <c r="AAK37" s="111" t="e">
        <f t="shared" ref="AAK37:AAK68" si="1650">SB37-SA37</f>
        <v>#N/A</v>
      </c>
      <c r="AAL37" s="111" t="e">
        <f t="shared" ref="AAL37:AAL68" si="1651">SC37-SB37</f>
        <v>#N/A</v>
      </c>
      <c r="AAM37" s="111" t="e">
        <f t="shared" ref="AAM37:AAM68" si="1652">SD37-SC37</f>
        <v>#N/A</v>
      </c>
      <c r="AAN37" s="111" t="e">
        <f t="shared" ref="AAN37:AAN68" si="1653">SE37-SD37</f>
        <v>#N/A</v>
      </c>
      <c r="AAO37" s="111" t="e">
        <f t="shared" ref="AAO37:AAO68" si="1654">SF37-SE37</f>
        <v>#N/A</v>
      </c>
      <c r="AAP37" s="111" t="e">
        <f t="shared" ref="AAP37:AAP68" si="1655">SG37-SF37</f>
        <v>#N/A</v>
      </c>
      <c r="AAQ37" s="111" t="e">
        <f t="shared" ref="AAQ37:AAQ68" si="1656">SH37-SG37</f>
        <v>#N/A</v>
      </c>
      <c r="AAR37" s="111" t="e">
        <f t="shared" ref="AAR37:AAR68" si="1657">SI37-SH37</f>
        <v>#N/A</v>
      </c>
      <c r="AAS37" s="111" t="e">
        <f t="shared" ref="AAS37:AAS68" si="1658">SJ37-SI37</f>
        <v>#N/A</v>
      </c>
      <c r="AAT37" s="111" t="e">
        <f t="shared" ref="AAT37:AAT68" si="1659">SK37-SJ37</f>
        <v>#N/A</v>
      </c>
      <c r="AAU37" s="111" t="e">
        <f t="shared" ref="AAU37:AAU68" si="1660">SL37-SK37</f>
        <v>#N/A</v>
      </c>
      <c r="AAV37" s="111" t="e">
        <f t="shared" ref="AAV37:AAV68" si="1661">SM37-SL37</f>
        <v>#N/A</v>
      </c>
      <c r="AAW37" s="111" t="e">
        <f t="shared" ref="AAW37:AAW68" si="1662">SN37-SM37</f>
        <v>#N/A</v>
      </c>
      <c r="AAX37" s="111" t="e">
        <f t="shared" ref="AAX37:AAX68" si="1663">SO37-SN37</f>
        <v>#N/A</v>
      </c>
      <c r="AAY37" s="111" t="e">
        <f t="shared" ref="AAY37:AAY68" si="1664">SP37-SO37</f>
        <v>#N/A</v>
      </c>
      <c r="AAZ37" s="111" t="e">
        <f t="shared" ref="AAZ37:AAZ68" si="1665">SQ37-SP37</f>
        <v>#N/A</v>
      </c>
      <c r="ABA37" s="111" t="e">
        <f t="shared" ref="ABA37:ABA68" si="1666">SR37-SQ37</f>
        <v>#N/A</v>
      </c>
      <c r="ABB37" s="111" t="e">
        <f t="shared" ref="ABB37:ABB68" si="1667">SS37-SR37</f>
        <v>#N/A</v>
      </c>
      <c r="ABC37" s="111" t="e">
        <f t="shared" ref="ABC37:ABC68" si="1668">ST37-SS37</f>
        <v>#N/A</v>
      </c>
      <c r="ABD37" s="111" t="e">
        <f t="shared" ref="ABD37:ABD68" si="1669">SU37-ST37</f>
        <v>#N/A</v>
      </c>
      <c r="ABE37" s="111" t="e">
        <f t="shared" ref="ABE37:ABE68" si="1670">SV37-SU37</f>
        <v>#N/A</v>
      </c>
      <c r="ABF37" s="111" t="e">
        <f t="shared" ref="ABF37:ABF68" si="1671">SW37-SV37</f>
        <v>#N/A</v>
      </c>
    </row>
    <row r="38" spans="1:734" ht="75" hidden="1" customHeight="1">
      <c r="A38" s="92">
        <v>35</v>
      </c>
      <c r="B38" s="59" t="s">
        <v>21</v>
      </c>
      <c r="C38" s="100" t="s">
        <v>44</v>
      </c>
      <c r="D38" s="101" t="s">
        <v>114</v>
      </c>
      <c r="E38" s="59">
        <v>3128018215</v>
      </c>
      <c r="F38" s="46" t="s">
        <v>21</v>
      </c>
      <c r="G38" s="47">
        <v>0.9</v>
      </c>
      <c r="H38" s="48">
        <v>1970.6</v>
      </c>
      <c r="I38" s="48">
        <v>21.5</v>
      </c>
      <c r="J38" s="49">
        <v>-1.5</v>
      </c>
      <c r="K38" s="50">
        <v>30</v>
      </c>
      <c r="L38" s="49">
        <v>17.329999999999998</v>
      </c>
      <c r="M38" s="49">
        <v>83.1</v>
      </c>
      <c r="N38" s="49">
        <v>28.08</v>
      </c>
      <c r="O38" s="49">
        <f t="shared" si="1169"/>
        <v>0.57766666666666666</v>
      </c>
      <c r="P38" s="49">
        <f t="shared" si="1170"/>
        <v>2.77</v>
      </c>
      <c r="Q38" s="49">
        <f t="shared" si="1171"/>
        <v>0.93599999999999994</v>
      </c>
      <c r="R38" s="51">
        <v>30</v>
      </c>
      <c r="S38" s="52">
        <f t="shared" si="1172"/>
        <v>17.329999999999998</v>
      </c>
      <c r="T38" s="52">
        <f t="shared" si="1173"/>
        <v>83.1</v>
      </c>
      <c r="U38" s="52">
        <f t="shared" si="1174"/>
        <v>28.08</v>
      </c>
      <c r="V38" s="130">
        <f>$O38*($I38-(метеостанция!B$14))/($I38-$J38)</f>
        <v>0.51613260869565214</v>
      </c>
      <c r="W38" s="130">
        <f>$O38*($I38-(метеостанция!C$14))/($I38-$J38)</f>
        <v>0.53716721014492752</v>
      </c>
      <c r="X38" s="130">
        <f>$O38*($I38-(метеостанция!D$14))/($I38-$J38)</f>
        <v>0.40876195652173913</v>
      </c>
      <c r="Y38" s="130">
        <f>$O38*($I38-(метеостанция!E$14))/($I38-$J38)</f>
        <v>0.43356394927536235</v>
      </c>
      <c r="Z38" s="130">
        <f>$O38*($I38-(метеостанция!F$14))/($I38-$J38)</f>
        <v>0.46370307971014491</v>
      </c>
      <c r="AA38" s="130">
        <f>$O38*($I38-(метеостанция!G$14))/($I38-$J38)</f>
        <v>0.47720289855072467</v>
      </c>
      <c r="AB38" s="130">
        <f>$O38*($I38-(метеостанция!H$14))/($I38-$J38)</f>
        <v>0.50074909420289859</v>
      </c>
      <c r="AC38" s="130">
        <f>$O38*($I38-(метеостанция!I$14))/($I38-$J38)</f>
        <v>0.48159818840579716</v>
      </c>
      <c r="AD38" s="130">
        <f>$O38*($I38-(метеостанция!J$14))/($I38-$J38)</f>
        <v>0.48316793478260872</v>
      </c>
      <c r="AE38" s="130">
        <f>$O38*($I38-(метеостанция!K$14))/($I38-$J38)</f>
        <v>0.49980724637681151</v>
      </c>
      <c r="AF38" s="130">
        <f>$O38*($I38-(метеостанция!L$14))/($I38-$J38)</f>
        <v>0.46495887681159415</v>
      </c>
      <c r="AG38" s="130">
        <f>$O38*($I38-(метеостанция!M$14))/($I38-$J38)</f>
        <v>0.41849438405797096</v>
      </c>
      <c r="AH38" s="130">
        <f>$O38*($I38-(метеостанция!N$14))/($I38-$J38)</f>
        <v>0.48787717391304353</v>
      </c>
      <c r="AI38" s="130">
        <f>$O38*($I38-(метеостанция!O$14))/($I38-$J38)</f>
        <v>0.36606485507246372</v>
      </c>
      <c r="AJ38" s="130">
        <f>$O38*($I38-(метеостанция!P$14))/($I38-$J38)</f>
        <v>0.49792355072463762</v>
      </c>
      <c r="AK38" s="130">
        <f>$O38*($I38-(метеостанция!Q$14))/($I38-$J38)</f>
        <v>0.51613260869565214</v>
      </c>
      <c r="AL38" s="130">
        <f>$O38*($I38-(метеостанция!R$14))/($I38-$J38)</f>
        <v>0.55474836956521734</v>
      </c>
      <c r="AM38" s="130">
        <f>$O38*($I38-(метеостанция!S$14))/($I38-$J38)</f>
        <v>0.53967880434782611</v>
      </c>
      <c r="AN38" s="130">
        <f>$O38*($I38-(метеостанция!T$14))/($I38-$J38)</f>
        <v>0.5023188405797101</v>
      </c>
      <c r="AO38" s="130">
        <f>$O38*($I38-(метеостанция!U$14))/($I38-$J38)</f>
        <v>0.49855144927536232</v>
      </c>
      <c r="AP38" s="130">
        <f>$O38*($I38-(метеостанция!V$14))/($I38-$J38)</f>
        <v>0.53653931159420298</v>
      </c>
      <c r="AQ38" s="130">
        <f>$O38*($I38-(метеостанция!W$14))/($I38-$J38)</f>
        <v>0.56919003623188413</v>
      </c>
      <c r="AR38" s="130">
        <f>$O38*($I38-(метеостанция!X$14))/($I38-$J38)</f>
        <v>0.59838731884057961</v>
      </c>
      <c r="AS38" s="130">
        <f>$O38*($I38-(метеостанция!Y$14))/($I38-$J38)</f>
        <v>0.64171231884057978</v>
      </c>
      <c r="AT38" s="130">
        <f>$O38*($I38-(метеостанция!Z$14))/($I38-$J38)</f>
        <v>0.62915434782608703</v>
      </c>
      <c r="AU38" s="130">
        <f>$O38*($I38-(метеостанция!AA$14))/($I38-$J38)</f>
        <v>0.65301449275362322</v>
      </c>
      <c r="AV38" s="130">
        <f>$O38*($I38-(метеостанция!AB$14))/($I38-$J38)</f>
        <v>0.68221177536231881</v>
      </c>
      <c r="AW38" s="130">
        <f>$O38*($I38-(метеостанция!AC$14))/($I38-$J38)</f>
        <v>0.71862989130434785</v>
      </c>
      <c r="AX38" s="130">
        <f>$O38*($I38-(метеостанция!AD$14))/($I38-$J38)</f>
        <v>0.656781884057971</v>
      </c>
      <c r="AY38" s="130">
        <f>$O38*($I38-(метеостанция!AE$14))/($I38-$J38)</f>
        <v>0.59524782608695648</v>
      </c>
      <c r="AZ38" s="130"/>
      <c r="BA38" s="130">
        <f t="shared" si="1175"/>
        <v>0.51613260869565214</v>
      </c>
      <c r="BB38" s="130">
        <f t="shared" si="1103"/>
        <v>1.0532998188405798</v>
      </c>
      <c r="BC38" s="130">
        <f t="shared" si="1104"/>
        <v>1.4620617753623188</v>
      </c>
      <c r="BD38" s="130">
        <f t="shared" si="1105"/>
        <v>1.8956257246376813</v>
      </c>
      <c r="BE38" s="130">
        <f t="shared" si="1106"/>
        <v>2.3593288043478262</v>
      </c>
      <c r="BF38" s="130">
        <f t="shared" si="1107"/>
        <v>2.8365317028985508</v>
      </c>
      <c r="BG38" s="130">
        <f t="shared" si="1108"/>
        <v>3.3372807971014495</v>
      </c>
      <c r="BH38" s="130">
        <f t="shared" si="1109"/>
        <v>3.8188789855072467</v>
      </c>
      <c r="BI38" s="130">
        <f t="shared" si="1110"/>
        <v>4.3020469202898557</v>
      </c>
      <c r="BJ38" s="130">
        <f t="shared" si="1111"/>
        <v>4.8018541666666668</v>
      </c>
      <c r="BK38" s="130">
        <f t="shared" si="1112"/>
        <v>5.266813043478261</v>
      </c>
      <c r="BL38" s="130">
        <f t="shared" si="1113"/>
        <v>5.6853074275362321</v>
      </c>
      <c r="BM38" s="130">
        <f t="shared" si="1114"/>
        <v>6.1731846014492753</v>
      </c>
      <c r="BN38" s="130">
        <f t="shared" si="1115"/>
        <v>6.5392494565217394</v>
      </c>
      <c r="BO38" s="130">
        <f t="shared" si="1116"/>
        <v>7.037173007246377</v>
      </c>
      <c r="BP38" s="130">
        <f t="shared" si="1117"/>
        <v>7.5533056159420289</v>
      </c>
      <c r="BQ38" s="130">
        <f t="shared" si="1118"/>
        <v>8.1080539855072455</v>
      </c>
      <c r="BR38" s="130">
        <f t="shared" si="1119"/>
        <v>8.6477327898550715</v>
      </c>
      <c r="BS38" s="130">
        <f t="shared" si="1120"/>
        <v>9.1500516304347812</v>
      </c>
      <c r="BT38" s="130">
        <f t="shared" si="1121"/>
        <v>9.6486030797101439</v>
      </c>
      <c r="BU38" s="130">
        <f t="shared" si="1122"/>
        <v>10.185142391304346</v>
      </c>
      <c r="BV38" s="130">
        <f t="shared" si="1123"/>
        <v>10.75433242753623</v>
      </c>
      <c r="BW38" s="130">
        <f t="shared" si="1124"/>
        <v>11.35271974637681</v>
      </c>
      <c r="BX38" s="130">
        <f t="shared" si="1125"/>
        <v>11.994432065217389</v>
      </c>
      <c r="BY38" s="130">
        <f t="shared" si="1126"/>
        <v>12.623586413043476</v>
      </c>
      <c r="BZ38" s="130">
        <f t="shared" si="1127"/>
        <v>13.2766009057971</v>
      </c>
      <c r="CA38" s="130">
        <f t="shared" si="1128"/>
        <v>13.958812681159419</v>
      </c>
      <c r="CB38" s="130">
        <f t="shared" si="1129"/>
        <v>14.677442572463766</v>
      </c>
      <c r="CC38" s="130">
        <f t="shared" si="1130"/>
        <v>15.334224456521737</v>
      </c>
      <c r="CD38" s="130">
        <f t="shared" si="1131"/>
        <v>15.929472282608693</v>
      </c>
      <c r="CE38" s="130">
        <f t="shared" si="1132"/>
        <v>15.929472282608693</v>
      </c>
      <c r="CF38" s="130">
        <f t="shared" si="1176"/>
        <v>1017.090918695652</v>
      </c>
      <c r="CG38" s="130">
        <f t="shared" si="1177"/>
        <v>1058.5417043115942</v>
      </c>
      <c r="CH38" s="130">
        <f t="shared" si="1178"/>
        <v>805.50631152173912</v>
      </c>
      <c r="CI38" s="130">
        <f t="shared" si="1179"/>
        <v>854.38111844202899</v>
      </c>
      <c r="CJ38" s="130">
        <f t="shared" si="1180"/>
        <v>913.77328887681153</v>
      </c>
      <c r="CK38" s="130">
        <f t="shared" si="1181"/>
        <v>940.37603188405797</v>
      </c>
      <c r="CL38" s="130">
        <f t="shared" si="1182"/>
        <v>986.77616503623187</v>
      </c>
      <c r="CM38" s="130">
        <f t="shared" si="1183"/>
        <v>949.03739007246384</v>
      </c>
      <c r="CN38" s="130">
        <f t="shared" si="1184"/>
        <v>952.13073228260873</v>
      </c>
      <c r="CO38" s="130">
        <f t="shared" si="1185"/>
        <v>984.92015971014473</v>
      </c>
      <c r="CP38" s="130">
        <f t="shared" si="1186"/>
        <v>916.24796264492738</v>
      </c>
      <c r="CQ38" s="130">
        <f t="shared" si="1187"/>
        <v>824.68503322463755</v>
      </c>
      <c r="CR38" s="130">
        <f t="shared" si="1188"/>
        <v>961.41075891304354</v>
      </c>
      <c r="CS38" s="130">
        <f t="shared" si="1189"/>
        <v>721.36740340579695</v>
      </c>
      <c r="CT38" s="130">
        <f t="shared" si="1190"/>
        <v>981.2081490579709</v>
      </c>
      <c r="CU38" s="130">
        <f t="shared" si="1191"/>
        <v>1017.090918695652</v>
      </c>
      <c r="CV38" s="130">
        <f t="shared" si="1192"/>
        <v>1093.1871370652173</v>
      </c>
      <c r="CW38" s="130">
        <f t="shared" si="1193"/>
        <v>1063.4910518478262</v>
      </c>
      <c r="CX38" s="130">
        <f t="shared" si="1194"/>
        <v>989.86950724637666</v>
      </c>
      <c r="CY38" s="130">
        <f t="shared" si="1195"/>
        <v>982.44548594202899</v>
      </c>
      <c r="CZ38" s="130">
        <f t="shared" si="1196"/>
        <v>1057.3043674275364</v>
      </c>
      <c r="DA38" s="130">
        <f t="shared" si="1197"/>
        <v>1121.6458853985507</v>
      </c>
      <c r="DB38" s="130">
        <f t="shared" si="1198"/>
        <v>1179.1820505072462</v>
      </c>
      <c r="DC38" s="130">
        <f t="shared" si="1199"/>
        <v>1264.5582955072464</v>
      </c>
      <c r="DD38" s="130">
        <f t="shared" si="1200"/>
        <v>1239.811557826087</v>
      </c>
      <c r="DE38" s="130">
        <f t="shared" si="1201"/>
        <v>1286.8303594202898</v>
      </c>
      <c r="DF38" s="130">
        <f t="shared" si="1202"/>
        <v>1344.3665245289853</v>
      </c>
      <c r="DG38" s="130">
        <f t="shared" si="1203"/>
        <v>1416.1320638043478</v>
      </c>
      <c r="DH38" s="130">
        <f t="shared" si="1204"/>
        <v>1294.2543807246375</v>
      </c>
      <c r="DI38" s="130">
        <f t="shared" si="1205"/>
        <v>1172.9953660869564</v>
      </c>
      <c r="DJ38" s="130">
        <f t="shared" si="1206"/>
        <v>0</v>
      </c>
      <c r="DK38" s="110">
        <f t="shared" si="1207"/>
        <v>1017.090918695652</v>
      </c>
      <c r="DL38" s="130">
        <f t="shared" si="1208"/>
        <v>2075.6326230072464</v>
      </c>
      <c r="DM38" s="130">
        <f t="shared" si="1209"/>
        <v>2881.1389345289854</v>
      </c>
      <c r="DN38" s="130">
        <f t="shared" si="1210"/>
        <v>3735.5200529710146</v>
      </c>
      <c r="DO38" s="130">
        <f t="shared" si="1211"/>
        <v>4649.293341847826</v>
      </c>
      <c r="DP38" s="130">
        <f t="shared" si="1212"/>
        <v>5589.6693737318838</v>
      </c>
      <c r="DQ38" s="130">
        <f t="shared" si="1213"/>
        <v>6576.4455387681155</v>
      </c>
      <c r="DR38" s="130">
        <f t="shared" si="1214"/>
        <v>7525.482928840579</v>
      </c>
      <c r="DS38" s="130">
        <f t="shared" si="1215"/>
        <v>8477.6136611231886</v>
      </c>
      <c r="DT38" s="130">
        <f t="shared" si="1216"/>
        <v>9462.5338208333342</v>
      </c>
      <c r="DU38" s="130">
        <f t="shared" si="1217"/>
        <v>10378.781783478262</v>
      </c>
      <c r="DV38" s="130">
        <f t="shared" si="1218"/>
        <v>11203.466816702899</v>
      </c>
      <c r="DW38" s="130">
        <f t="shared" si="1219"/>
        <v>12164.877575615943</v>
      </c>
      <c r="DX38" s="130">
        <f t="shared" si="1220"/>
        <v>12886.24497902174</v>
      </c>
      <c r="DY38" s="130">
        <f t="shared" si="1221"/>
        <v>13867.453128079711</v>
      </c>
      <c r="DZ38" s="130">
        <f t="shared" si="1222"/>
        <v>14884.544046775363</v>
      </c>
      <c r="EA38" s="130">
        <f t="shared" si="1223"/>
        <v>15977.73118384058</v>
      </c>
      <c r="EB38" s="130">
        <f t="shared" si="1224"/>
        <v>17041.222235688405</v>
      </c>
      <c r="EC38" s="130">
        <f t="shared" si="1225"/>
        <v>18031.091742934783</v>
      </c>
      <c r="ED38" s="130">
        <f t="shared" si="1226"/>
        <v>19013.537228876812</v>
      </c>
      <c r="EE38" s="130">
        <f t="shared" si="1227"/>
        <v>20070.841596304348</v>
      </c>
      <c r="EF38" s="130">
        <f t="shared" si="1228"/>
        <v>21192.487481702898</v>
      </c>
      <c r="EG38" s="130">
        <f t="shared" si="1229"/>
        <v>22371.669532210144</v>
      </c>
      <c r="EH38" s="130">
        <f t="shared" si="1230"/>
        <v>23636.22782771739</v>
      </c>
      <c r="EI38" s="130">
        <f t="shared" si="1231"/>
        <v>24876.039385543478</v>
      </c>
      <c r="EJ38" s="130">
        <f t="shared" si="1232"/>
        <v>26162.869744963769</v>
      </c>
      <c r="EK38" s="130">
        <f t="shared" si="1233"/>
        <v>27507.236269492754</v>
      </c>
      <c r="EL38" s="130">
        <f t="shared" si="1234"/>
        <v>28923.368333297101</v>
      </c>
      <c r="EM38" s="130">
        <f t="shared" si="1235"/>
        <v>30217.622714021738</v>
      </c>
      <c r="EN38" s="130">
        <f t="shared" si="1236"/>
        <v>31390.618080108696</v>
      </c>
      <c r="EO38" s="130">
        <f t="shared" si="1237"/>
        <v>31390.618080108696</v>
      </c>
      <c r="EP38" s="130">
        <f t="shared" si="1238"/>
        <v>915.38182682608681</v>
      </c>
      <c r="EQ38" s="130">
        <f t="shared" si="1239"/>
        <v>952.68753388043478</v>
      </c>
      <c r="ER38" s="130">
        <f t="shared" si="1240"/>
        <v>724.95568036956524</v>
      </c>
      <c r="ES38" s="130">
        <f t="shared" si="1241"/>
        <v>768.94300659782607</v>
      </c>
      <c r="ET38" s="130">
        <f t="shared" si="1242"/>
        <v>822.39595998913035</v>
      </c>
      <c r="EU38" s="130">
        <f t="shared" si="1243"/>
        <v>846.33842869565217</v>
      </c>
      <c r="EV38" s="130">
        <f t="shared" si="1244"/>
        <v>888.09854853260867</v>
      </c>
      <c r="EW38" s="130">
        <f t="shared" si="1245"/>
        <v>854.13365106521746</v>
      </c>
      <c r="EX38" s="130">
        <f t="shared" si="1246"/>
        <v>856.91765905434784</v>
      </c>
      <c r="EY38" s="130">
        <f t="shared" si="1247"/>
        <v>886.42814373913029</v>
      </c>
      <c r="EZ38" s="130">
        <f t="shared" si="1248"/>
        <v>824.62316638043467</v>
      </c>
      <c r="FA38" s="130">
        <f t="shared" si="1249"/>
        <v>742.21652990217376</v>
      </c>
      <c r="FB38" s="130">
        <f t="shared" si="1250"/>
        <v>865.26968302173918</v>
      </c>
      <c r="FC38" s="130">
        <f t="shared" si="1251"/>
        <v>649.2306630652173</v>
      </c>
      <c r="FD38" s="130">
        <f t="shared" si="1252"/>
        <v>883.08733415217387</v>
      </c>
      <c r="FE38" s="130">
        <f t="shared" si="1253"/>
        <v>915.38182682608681</v>
      </c>
      <c r="FF38" s="130">
        <f t="shared" si="1254"/>
        <v>983.86842335869551</v>
      </c>
      <c r="FG38" s="130">
        <f t="shared" si="1255"/>
        <v>957.14194666304354</v>
      </c>
      <c r="FH38" s="130">
        <f t="shared" si="1256"/>
        <v>890.88255652173905</v>
      </c>
      <c r="FI38" s="130">
        <f t="shared" si="1257"/>
        <v>884.20093734782608</v>
      </c>
      <c r="FJ38" s="130">
        <f t="shared" si="1258"/>
        <v>951.57393068478279</v>
      </c>
      <c r="FK38" s="130">
        <f t="shared" si="1259"/>
        <v>1009.4812968586957</v>
      </c>
      <c r="FL38" s="130">
        <f t="shared" si="1260"/>
        <v>1061.2638454565217</v>
      </c>
      <c r="FM38" s="130">
        <f t="shared" si="1261"/>
        <v>1138.1024659565219</v>
      </c>
      <c r="FN38" s="130">
        <f t="shared" si="1262"/>
        <v>1115.8304020434782</v>
      </c>
      <c r="FO38" s="130">
        <f t="shared" si="1263"/>
        <v>1158.1473234782609</v>
      </c>
      <c r="FP38" s="130">
        <f t="shared" si="1264"/>
        <v>1209.9298720760869</v>
      </c>
      <c r="FQ38" s="130">
        <f t="shared" si="1265"/>
        <v>1274.518857423913</v>
      </c>
      <c r="FR38" s="130">
        <f t="shared" si="1266"/>
        <v>1164.8289426521737</v>
      </c>
      <c r="FS38" s="130">
        <f t="shared" si="1267"/>
        <v>1055.6958294782607</v>
      </c>
      <c r="FT38" s="130">
        <f t="shared" si="1268"/>
        <v>0</v>
      </c>
      <c r="FU38" s="110">
        <f t="shared" si="1269"/>
        <v>915.38182682608681</v>
      </c>
      <c r="FV38" s="130">
        <f t="shared" si="1270"/>
        <v>1868.0693607065216</v>
      </c>
      <c r="FW38" s="130">
        <f t="shared" si="1271"/>
        <v>2593.0250410760868</v>
      </c>
      <c r="FX38" s="130">
        <f t="shared" si="1272"/>
        <v>3361.9680476739131</v>
      </c>
      <c r="FY38" s="130">
        <f t="shared" si="1273"/>
        <v>4184.3640076630436</v>
      </c>
      <c r="FZ38" s="130">
        <f t="shared" si="1274"/>
        <v>5030.7024363586961</v>
      </c>
      <c r="GA38" s="130">
        <f t="shared" si="1275"/>
        <v>5918.8009848913043</v>
      </c>
      <c r="GB38" s="130">
        <f t="shared" si="1276"/>
        <v>6772.9346359565216</v>
      </c>
      <c r="GC38" s="130">
        <f t="shared" si="1277"/>
        <v>7629.8522950108691</v>
      </c>
      <c r="GD38" s="130">
        <f t="shared" si="1278"/>
        <v>8516.28043875</v>
      </c>
      <c r="GE38" s="130">
        <f t="shared" si="1279"/>
        <v>9340.9036051304356</v>
      </c>
      <c r="GF38" s="130">
        <f t="shared" si="1280"/>
        <v>10083.12013503261</v>
      </c>
      <c r="GG38" s="130">
        <f t="shared" si="1281"/>
        <v>10948.389818054349</v>
      </c>
      <c r="GH38" s="130">
        <f t="shared" si="1282"/>
        <v>11597.620481119566</v>
      </c>
      <c r="GI38" s="130">
        <f t="shared" si="1283"/>
        <v>12480.70781527174</v>
      </c>
      <c r="GJ38" s="130">
        <f t="shared" si="1284"/>
        <v>13396.089642097828</v>
      </c>
      <c r="GK38" s="130">
        <f t="shared" si="1285"/>
        <v>14379.958065456523</v>
      </c>
      <c r="GL38" s="130">
        <f t="shared" si="1286"/>
        <v>15337.100012119567</v>
      </c>
      <c r="GM38" s="130">
        <f t="shared" si="1287"/>
        <v>16227.982568641306</v>
      </c>
      <c r="GN38" s="130">
        <f t="shared" si="1288"/>
        <v>17112.183505989131</v>
      </c>
      <c r="GO38" s="130">
        <f t="shared" si="1289"/>
        <v>18063.757436673914</v>
      </c>
      <c r="GP38" s="130">
        <f t="shared" si="1290"/>
        <v>19073.238733532609</v>
      </c>
      <c r="GQ38" s="130">
        <f t="shared" si="1291"/>
        <v>20134.50257898913</v>
      </c>
      <c r="GR38" s="130">
        <f t="shared" si="1292"/>
        <v>21272.605044945652</v>
      </c>
      <c r="GS38" s="130">
        <f t="shared" si="1293"/>
        <v>22388.43544698913</v>
      </c>
      <c r="GT38" s="130">
        <f t="shared" si="1294"/>
        <v>23546.58277046739</v>
      </c>
      <c r="GU38" s="130">
        <f t="shared" si="1295"/>
        <v>24756.512642543476</v>
      </c>
      <c r="GV38" s="130">
        <f t="shared" si="1296"/>
        <v>26031.03149996739</v>
      </c>
      <c r="GW38" s="130">
        <f t="shared" si="1297"/>
        <v>27195.860442619563</v>
      </c>
      <c r="GX38" s="130">
        <f t="shared" si="1298"/>
        <v>28251.556272097823</v>
      </c>
      <c r="GY38" s="130">
        <f t="shared" si="1299"/>
        <v>28251.556272097823</v>
      </c>
      <c r="GZ38" s="130">
        <f>($T38+$U38)/$R38*($I38-(метеостанция!B$14))/($I38-$J38)</f>
        <v>3.3112304347826087</v>
      </c>
      <c r="HA38" s="130">
        <f>($T38+$U38)/$R38*($I38-(метеостанция!C$14))/($I38-$J38)</f>
        <v>3.4461771739130431</v>
      </c>
      <c r="HB38" s="130">
        <f>($T38+$U38)/$R38*($I38-(метеостанция!D$14))/($I38-$J38)</f>
        <v>2.6223978260869565</v>
      </c>
      <c r="HC38" s="130">
        <f>($T38+$U38)/$R38*($I38-(метеостанция!E$14))/($I38-$J38)</f>
        <v>2.7815141304347826</v>
      </c>
      <c r="HD38" s="130">
        <f>($T38+$U38)/$R38*($I38-(метеостанция!F$14))/($I38-$J38)</f>
        <v>2.9748706521739128</v>
      </c>
      <c r="HE38" s="130">
        <f>($T38+$U38)/$R38*($I38-(метеостанция!G$14))/($I38-$J38)</f>
        <v>3.0614782608695652</v>
      </c>
      <c r="HF38" s="130">
        <f>($T38+$U38)/$R38*($I38-(метеостанция!H$14))/($I38-$J38)</f>
        <v>3.2125380434782609</v>
      </c>
      <c r="HG38" s="130">
        <f>($T38+$U38)/$R38*($I38-(метеостанция!I$14))/($I38-$J38)</f>
        <v>3.0896760869565218</v>
      </c>
      <c r="HH38" s="130">
        <f>($T38+$U38)/$R38*($I38-(метеостанция!J$14))/($I38-$J38)</f>
        <v>3.0997467391304347</v>
      </c>
      <c r="HI38" s="130">
        <f>($T38+$U38)/$R38*($I38-(метеостанция!K$14))/($I38-$J38)</f>
        <v>3.206495652173913</v>
      </c>
      <c r="HJ38" s="130">
        <f>($T38+$U38)/$R38*($I38-(метеостанция!L$14))/($I38-$J38)</f>
        <v>2.9829271739130436</v>
      </c>
      <c r="HK38" s="130">
        <f>($T38+$U38)/$R38*($I38-(метеостанция!M$14))/($I38-$J38)</f>
        <v>2.6848358695652168</v>
      </c>
      <c r="HL38" s="130">
        <f>($T38+$U38)/$R38*($I38-(метеостанция!N$14))/($I38-$J38)</f>
        <v>3.1299586956521743</v>
      </c>
      <c r="HM38" s="130">
        <f>($T38+$U38)/$R38*($I38-(метеостанция!O$14))/($I38-$J38)</f>
        <v>2.3484760869565218</v>
      </c>
      <c r="HN38" s="130">
        <f>($T38+$U38)/$R38*($I38-(метеостанция!P$14))/($I38-$J38)</f>
        <v>3.1944108695652171</v>
      </c>
      <c r="HO38" s="130">
        <f>($T38+$U38)/$R38*($I38-(метеостанция!Q$14))/($I38-$J38)</f>
        <v>3.3112304347826087</v>
      </c>
      <c r="HP38" s="130">
        <f>($T38+$U38)/$R38*($I38-(метеостанция!R$14))/($I38-$J38)</f>
        <v>3.5589684782608693</v>
      </c>
      <c r="HQ38" s="130">
        <f>($T38+$U38)/$R38*($I38-(метеостанция!S$14))/($I38-$J38)</f>
        <v>3.4622902173913048</v>
      </c>
      <c r="HR38" s="130">
        <f>($T38+$U38)/$R38*($I38-(метеостанция!T$14))/($I38-$J38)</f>
        <v>3.2226086956521742</v>
      </c>
      <c r="HS38" s="130">
        <f>($T38+$U38)/$R38*($I38-(метеостанция!U$14))/($I38-$J38)</f>
        <v>3.198439130434783</v>
      </c>
      <c r="HT38" s="130">
        <f>($T38+$U38)/$R38*($I38-(метеостанция!V$14))/($I38-$J38)</f>
        <v>3.4421489130434786</v>
      </c>
      <c r="HU38" s="130">
        <f>($T38+$U38)/$R38*($I38-(метеостанция!W$14))/($I38-$J38)</f>
        <v>3.65161847826087</v>
      </c>
      <c r="HV38" s="130">
        <f>($T38+$U38)/$R38*($I38-(метеостанция!X$14))/($I38-$J38)</f>
        <v>3.8389326086956523</v>
      </c>
      <c r="HW38" s="130">
        <f>($T38+$U38)/$R38*($I38-(метеостанция!Y$14))/($I38-$J38)</f>
        <v>4.1168826086956525</v>
      </c>
      <c r="HX38" s="130">
        <f>($T38+$U38)/$R38*($I38-(метеостанция!Z$14))/($I38-$J38)</f>
        <v>4.0363173913043484</v>
      </c>
      <c r="HY38" s="130">
        <f>($T38+$U38)/$R38*($I38-(метеостанция!AA$14))/($I38-$J38)</f>
        <v>4.1893913043478257</v>
      </c>
      <c r="HZ38" s="130">
        <f>($T38+$U38)/$R38*($I38-(метеостанция!AB$14))/($I38-$J38)</f>
        <v>4.3767054347826084</v>
      </c>
      <c r="IA38" s="130">
        <f>($T38+$U38)/$R38*($I38-(метеостанция!AC$14))/($I38-$J38)</f>
        <v>4.6103445652173916</v>
      </c>
      <c r="IB38" s="130">
        <f>($T38+$U38)/$R38*($I38-(метеостанция!AD$14))/($I38-$J38)</f>
        <v>4.2135608695652165</v>
      </c>
      <c r="IC38" s="130">
        <f>($T38+$U38)/$R38*($I38-(метеостанция!AE$14))/($I38-$J38)</f>
        <v>3.8187913043478261</v>
      </c>
      <c r="ID38" s="130"/>
      <c r="IE38" s="131">
        <f>VLOOKUP($F38,метеостанция!$A$4:$AF$7,2,0)</f>
        <v>6</v>
      </c>
      <c r="IF38" s="131">
        <f>VLOOKUP($F38,метеостанция!$A$4:$AF$7,3,0)</f>
        <v>9.6</v>
      </c>
      <c r="IG38" s="131">
        <f>VLOOKUP($F38,метеостанция!$A$4:$AF$7,4,0)</f>
        <v>8.4</v>
      </c>
      <c r="IH38" s="131">
        <f>VLOOKUP($F38,метеостанция!$A$4:$AF$7,5,0)</f>
        <v>9.6999999999999993</v>
      </c>
      <c r="II38" s="131">
        <f>VLOOKUP($F38,метеостанция!$A$4:$AF$7,6,0)</f>
        <v>11.1</v>
      </c>
      <c r="IJ38" s="131">
        <f>VLOOKUP($F38,метеостанция!$A$4:$AF$7,7,0)</f>
        <v>9.5</v>
      </c>
      <c r="IK38" s="131">
        <f>VLOOKUP($F38,метеостанция!$A$4:$AF$7,8,0)</f>
        <v>6</v>
      </c>
      <c r="IL38" s="131">
        <f>VLOOKUP($F38,метеостанция!$A$4:$AF$7,9,0)</f>
        <v>6.8</v>
      </c>
      <c r="IM38" s="131">
        <f>VLOOKUP($F38,метеостанция!$A$4:$AF$7,10,0)</f>
        <v>3.2</v>
      </c>
      <c r="IN38" s="131">
        <f>VLOOKUP($F38,метеостанция!$A$4:$AF$7,11,0)</f>
        <v>-2</v>
      </c>
      <c r="IO38" s="131">
        <f>VLOOKUP($F38,метеостанция!$A$4:$AF$7,12,0)</f>
        <v>-0.4</v>
      </c>
      <c r="IP38" s="131">
        <f>VLOOKUP($F38,метеостанция!$A$4:$AF$7,13,0)</f>
        <v>2.1</v>
      </c>
      <c r="IQ38" s="131">
        <f>VLOOKUP($F38,метеостанция!$A$4:$AF$7,14,0)</f>
        <v>2.2999999999999998</v>
      </c>
      <c r="IR38" s="131">
        <f>VLOOKUP($F38,метеостанция!$A$4:$AF$7,15,0)</f>
        <v>2.2999999999999998</v>
      </c>
      <c r="IS38" s="131">
        <f>VLOOKUP($F38,метеостанция!$A$4:$AF$7,16,0)</f>
        <v>0.2</v>
      </c>
      <c r="IT38" s="131">
        <f>VLOOKUP($F38,метеостанция!$A$4:$AF$7,17,0)</f>
        <v>-3</v>
      </c>
      <c r="IU38" s="131">
        <f>VLOOKUP($F38,метеостанция!$A$4:$AF$7,18,0)</f>
        <v>-4</v>
      </c>
      <c r="IV38" s="131">
        <f>VLOOKUP($F38,метеостанция!$A$4:$AF$7,19,0)</f>
        <v>-3.6</v>
      </c>
      <c r="IW38" s="131">
        <f>VLOOKUP($F38,метеостанция!$A$4:$AF$7,20,0)</f>
        <v>-0.7</v>
      </c>
      <c r="IX38" s="131">
        <f>VLOOKUP($F38,метеостанция!$A$4:$AF$7,21,0)</f>
        <v>3.6</v>
      </c>
      <c r="IY38" s="131">
        <f>VLOOKUP($F38,метеостанция!$A$4:$AF$7,22,0)</f>
        <v>2.2000000000000002</v>
      </c>
      <c r="IZ38" s="131">
        <f>VLOOKUP($F38,метеостанция!$A$4:$AF$7,23,0)</f>
        <v>4.4000000000000004</v>
      </c>
      <c r="JA38" s="131">
        <f>VLOOKUP($F38,метеостанция!$A$4:$AF$7,24,0)</f>
        <v>-2.2999999999999998</v>
      </c>
      <c r="JB38" s="131">
        <f>VLOOKUP($F38,метеостанция!$A$4:$AF$7,25,0)</f>
        <v>-5.0999999999999996</v>
      </c>
      <c r="JC38" s="131">
        <f>VLOOKUP($F38,метеостанция!$A$4:$AF$7,26,0)</f>
        <v>0.6</v>
      </c>
      <c r="JD38" s="131">
        <f>VLOOKUP($F38,метеостанция!$A$4:$AF$7,27,0)</f>
        <v>-1.8</v>
      </c>
      <c r="JE38" s="131">
        <f>VLOOKUP($F38,метеостанция!$A$4:$AF$7,28,0)</f>
        <v>-0.5</v>
      </c>
      <c r="JF38" s="131">
        <f>VLOOKUP($F38,метеостанция!$A$4:$AF$7,29,0)</f>
        <v>5.4</v>
      </c>
      <c r="JG38" s="131">
        <f>VLOOKUP($F38,метеостанция!$A$4:$AF$7,30,0)</f>
        <v>8.4</v>
      </c>
      <c r="JH38" s="131">
        <f>VLOOKUP($F38,метеостанция!$A$4:$AF$7,31,0)</f>
        <v>5.0999999999999996</v>
      </c>
      <c r="JI38" s="131">
        <f>VLOOKUP($F38,метеостанция!$A$4:$AF$7,32,0)</f>
        <v>0</v>
      </c>
      <c r="JJ38" s="202" t="e">
        <f>VLOOKUP(D38,'Qп, Гкал'!$D$6:$O$60,2,FALSE)</f>
        <v>#N/A</v>
      </c>
      <c r="JK38" s="202" t="e">
        <f>VLOOKUP(D38,'Qп, Гкал'!$D$6:AI$64,3,FALSE)</f>
        <v>#N/A</v>
      </c>
      <c r="JL38" s="202" t="e">
        <f>VLOOKUP(D38,'Qп, Гкал'!$D$6:$AI$64,4,FALSE)</f>
        <v>#N/A</v>
      </c>
      <c r="JM38" s="202" t="e">
        <f>VLOOKUP(D38,'Qп, Гкал'!$D$6:$O$60,5,FALSE)</f>
        <v>#N/A</v>
      </c>
      <c r="JN38" s="202" t="e">
        <f>VLOOKUP(D38,'Qп, Гкал'!$D$6:$O$60,6,FALSE)</f>
        <v>#N/A</v>
      </c>
      <c r="JO38" s="202" t="e">
        <f>VLOOKUP(D38,'Qп, Гкал'!$D$6:$O$60,7,FALSE)</f>
        <v>#N/A</v>
      </c>
      <c r="JP38" s="202" t="e">
        <f>VLOOKUP(D38,'Qп, Гкал'!$D$6:$O$60,8,FALSE)</f>
        <v>#N/A</v>
      </c>
      <c r="JQ38" s="202" t="e">
        <f>VLOOKUP(D38,'Qп, Гкал'!$D$6:$O$60,9,FALSE)</f>
        <v>#N/A</v>
      </c>
      <c r="JR38" s="202" t="e">
        <f>VLOOKUP(D38,'Qп, Гкал'!$D$6:$O$60,10,FALSE)</f>
        <v>#N/A</v>
      </c>
      <c r="JS38" s="202" t="e">
        <f>VLOOKUP(D38,'Qп, Гкал'!$D$6:$O$60,11,FALSE)</f>
        <v>#N/A</v>
      </c>
      <c r="JT38" s="202" t="e">
        <f>VLOOKUP(D38,'Qп, Гкал'!$D$6:$O$60,12,FALSE)</f>
        <v>#N/A</v>
      </c>
      <c r="JU38" s="202" t="e">
        <f>VLOOKUP(D38,'Qп, Гкал'!$D$6:$P$60,13,FALSE)</f>
        <v>#N/A</v>
      </c>
      <c r="JV38" s="202" t="e">
        <f>VLOOKUP(D38,'Qп, Гкал'!$D$6:$Q$63,14,FALSE)</f>
        <v>#N/A</v>
      </c>
      <c r="JW38" s="203" t="e">
        <f>VLOOKUP(D38,'Qп, Гкал'!$D$6:$AI$65,15,FALSE)</f>
        <v>#N/A</v>
      </c>
      <c r="JX38" s="203" t="e">
        <f>VLOOKUP(D38,'Qп, Гкал'!$D$6:$AI$65,16,FALSE)</f>
        <v>#N/A</v>
      </c>
      <c r="JY38" s="204" t="e">
        <f>VLOOKUP(D38,'Qп, Гкал'!$D$6:$AI$65,17,FALSE)</f>
        <v>#N/A</v>
      </c>
      <c r="JZ38" s="203" t="e">
        <f>VLOOKUP(D38,'Qп, Гкал'!$D$6:$AI$65,18,FALSE)</f>
        <v>#N/A</v>
      </c>
      <c r="KA38" s="203" t="e">
        <f>VLOOKUP(D38,'Qп, Гкал'!$D$6:$AI$65,19,FALSE)</f>
        <v>#N/A</v>
      </c>
      <c r="KB38" s="203" t="e">
        <f>VLOOKUP(D38,'Qп, Гкал'!$D$6:$AI$65,20,FALSE)</f>
        <v>#N/A</v>
      </c>
      <c r="KC38" s="203" t="e">
        <f>VLOOKUP(D38,'Qп, Гкал'!$D$6:$AI$65,21,FALSE)</f>
        <v>#N/A</v>
      </c>
      <c r="KD38" s="203" t="e">
        <f>VLOOKUP(D38,'Qп, Гкал'!$D$6:$AI$65,22,FALSE)</f>
        <v>#N/A</v>
      </c>
      <c r="KE38" s="203" t="e">
        <f>VLOOKUP(D38,'Qп, Гкал'!$D$6:$AI$65,23,FALSE)</f>
        <v>#N/A</v>
      </c>
      <c r="KF38" s="203" t="e">
        <f>VLOOKUP(D38,'Qп, Гкал'!$D$6:$AI$65,24,FALSE)</f>
        <v>#N/A</v>
      </c>
      <c r="KG38" s="203" t="e">
        <f>VLOOKUP(D38,'Qп, Гкал'!$D$6:$AI$65,25,FALSE)</f>
        <v>#N/A</v>
      </c>
      <c r="KH38" s="203" t="e">
        <f>VLOOKUP(D38,'Qп, Гкал'!$D$6:$AI$65,26,FALSE)</f>
        <v>#N/A</v>
      </c>
      <c r="KI38" s="203" t="e">
        <f>VLOOKUP(D38,'Qп, Гкал'!$D$6:$AI$65,27,FALSE)</f>
        <v>#N/A</v>
      </c>
      <c r="KJ38" s="203" t="e">
        <f>VLOOKUP(D38,'Qп, Гкал'!$D$6:$AI$65,28,FALSE)</f>
        <v>#N/A</v>
      </c>
      <c r="KK38" s="203" t="e">
        <f>VLOOKUP(D38,'Qп, Гкал'!$D$6:$AI$65,29,FALSE)</f>
        <v>#N/A</v>
      </c>
      <c r="KL38" s="203" t="e">
        <f>VLOOKUP(D38,'Qп, Гкал'!$D$6:$AI$65,30,FALSE)</f>
        <v>#N/A</v>
      </c>
      <c r="KM38" s="203" t="e">
        <f>VLOOKUP(D38,'Qп, Гкал'!$D$6:$AI$65,31,FALSE)</f>
        <v>#N/A</v>
      </c>
      <c r="KN38" s="203" t="e">
        <f>VLOOKUP(D38,'Qп, Гкал'!$D$6:$AI$65,32,FALSE)</f>
        <v>#N/A</v>
      </c>
      <c r="KO38" s="110" t="e">
        <f>IF(JJ38="","Нет показаний",IF(JJ38&lt;=0,"Ошибка ПУ",(GZ38-JJ38*(($I38-метеостанция!B$14)/($I38-IE38)))))</f>
        <v>#N/A</v>
      </c>
      <c r="KP38" s="110" t="e">
        <f>IF(JK38="","Нет показаний",IF(JK38&lt;=0,"Ошибка ПУ",(HA38-JK38*(($I38-метеостанция!C$14)/($I38-IF38)))))</f>
        <v>#N/A</v>
      </c>
      <c r="KQ38" s="110" t="e">
        <f>IF(JL38="","Нет показаний",IF(JL38&lt;=0,"Ошибка ПУ",(HB38-JL38*(($I38-метеостанция!D$14)/($I38-IG38)))))</f>
        <v>#N/A</v>
      </c>
      <c r="KR38" s="110" t="e">
        <f>IF(JM38="","Нет показаний",IF(JM38&lt;=0,"Ошибка ПУ",(HC38-JM38*(($I38-метеостанция!E$14)/($I38-IH38)))))</f>
        <v>#N/A</v>
      </c>
      <c r="KS38" s="110" t="e">
        <f>IF(JN38="","Нет показаний",IF(JN38&lt;=0,"Ошибка ПУ",(HD38-JN38*(($I38-метеостанция!F$14)/($I38-II38)))))</f>
        <v>#N/A</v>
      </c>
      <c r="KT38" s="110" t="e">
        <f>IF(JO38="","Нет показаний",IF(JO38&lt;=0,"Ошибка ПУ",(HE38-JO38*(($I38-метеостанция!G$14)/($I38-IJ38)))))</f>
        <v>#N/A</v>
      </c>
      <c r="KU38" s="110" t="e">
        <f>IF(JP38="","Нет показаний",IF(JP38&lt;=0,"Ошибка ПУ",(HF38-JP38*(($I38-метеостанция!H$14)/($I38-IK38)))))</f>
        <v>#N/A</v>
      </c>
      <c r="KV38" s="110" t="e">
        <f>IF(JQ38="","Нет показаний",IF(JQ38&lt;=0,"Ошибка ПУ",(HG38-JQ38*(($I38-метеостанция!I$14)/($I38-IL38)))))</f>
        <v>#N/A</v>
      </c>
      <c r="KW38" s="110" t="e">
        <f>IF(JR38="","Нет показаний",IF(JR38&lt;=0,"Ошибка ПУ",(HH38-JR38*(($I38-метеостанция!J$14)/($I38-IM38)))))</f>
        <v>#N/A</v>
      </c>
      <c r="KX38" s="110" t="e">
        <f>IF(JS38="","Нет показаний",IF(JS38&lt;=0,"Ошибка ПУ",(HI38-JS38*(($I38-метеостанция!K$14)/($I38-IN38)))))</f>
        <v>#N/A</v>
      </c>
      <c r="KY38" s="110" t="e">
        <f>IF(JT38="","Нет показаний",IF(JT38&lt;=0,"Ошибка ПУ",(HJ38-JT38*(($I38-метеостанция!L$14)/($I38-IO38)))))</f>
        <v>#N/A</v>
      </c>
      <c r="KZ38" s="110" t="e">
        <f>IF(JU38="","Нет показаний",IF(JU38&lt;=0,"Ошибка ПУ",(HK38-JU38*(($I38-метеостанция!M$14)/($I38-IP38)))))</f>
        <v>#N/A</v>
      </c>
      <c r="LA38" s="110" t="e">
        <f>IF(JV38="","Нет показаний",IF(JV38&lt;=0,"Ошибка ПУ",(HL38-JV38*(($I38-метеостанция!N$14)/($I38-IQ38)))))</f>
        <v>#N/A</v>
      </c>
      <c r="LB38" s="110" t="e">
        <f>IF(JW38="","Нет показаний",IF(JW38&lt;=0,"Ошибка ПУ",(HM38-JW38*(($I38-метеостанция!O$14)/($I38-IR38)))))</f>
        <v>#N/A</v>
      </c>
      <c r="LC38" s="110" t="e">
        <f>IF(JX38="","Нет показаний",IF(JX38&lt;=0,"Ошибка ПУ",(HN38-JX38*(($I38-метеостанция!P$14)/($I38-IS38)))))</f>
        <v>#N/A</v>
      </c>
      <c r="LD38" s="110" t="e">
        <f>IF(JY38="","Нет показаний",IF(JY38&lt;=0,"Ошибка ПУ",(HO38-JY38*(($I38-метеостанция!Q$14)/($I38-IT38)))))</f>
        <v>#N/A</v>
      </c>
      <c r="LE38" s="110" t="e">
        <f>IF(JZ38="","Нет показаний",IF(JZ38&lt;=0,"Ошибка ПУ",(HP38-JZ38*(($I38-метеостанция!R$14)/($I38-IU38)))))</f>
        <v>#N/A</v>
      </c>
      <c r="LF38" s="110" t="e">
        <f>IF(KA38="","Нет показаний",IF(KA38&lt;=0,"Ошибка ПУ",(HQ38-KA38*(($I38-метеостанция!S$14)/($I38-IV38)))))</f>
        <v>#N/A</v>
      </c>
      <c r="LG38" s="110" t="e">
        <f>IF(KB38="","Нет показаний",IF(KB38&lt;=0,"Ошибка ПУ",(HR38-KB38*(($I38-метеостанция!T$14)/($I38-IW38)))))</f>
        <v>#N/A</v>
      </c>
      <c r="LH38" s="110" t="e">
        <f>IF(KC38="","Нет показаний",IF(KC38&lt;=0,"Ошибка ПУ",(HS38-KC38*(($I38-метеостанция!U$14)/($I38-IX38)))))</f>
        <v>#N/A</v>
      </c>
      <c r="LI38" s="110" t="e">
        <f>IF(KD38="","Нет показаний",IF(KD38&lt;=0,"Ошибка ПУ",(HT38-KD38*(($I38-метеостанция!V$14)/($I38-IY38)))))</f>
        <v>#N/A</v>
      </c>
      <c r="LJ38" s="110" t="e">
        <f>IF(KE38="","Нет показаний",IF(KE38&lt;=0,"Ошибка ПУ",(HU38-KE38*(($I38-метеостанция!W$14)/($I38-IZ38)))))</f>
        <v>#N/A</v>
      </c>
      <c r="LK38" s="110" t="e">
        <f>IF(KF38="","Нет показаний",IF(KF38&lt;=0,"Ошибка ПУ",(HV38-KF38*(($I38-метеостанция!X$14)/($I38-JA38)))))</f>
        <v>#N/A</v>
      </c>
      <c r="LL38" s="110" t="e">
        <f>IF(KG38="","Нет показаний",IF(KG38&lt;=0,"Ошибка ПУ",(HW38-KG38*(($I38-метеостанция!Y$14)/($I38-JB38)))))</f>
        <v>#N/A</v>
      </c>
      <c r="LM38" s="110" t="e">
        <f>IF(KH38="","Нет показаний",IF(KH38&lt;=0,"Ошибка ПУ",(HX38-KH38*(($I38-метеостанция!Z$14)/($I38-JC38)))))</f>
        <v>#N/A</v>
      </c>
      <c r="LN38" s="110" t="e">
        <f>IF(KI38="","Нет показаний",IF(KI38&lt;=0,"Ошибка ПУ",(HY38-KI38*(($I38-метеостанция!AA$14)/($I38-JD38)))))</f>
        <v>#N/A</v>
      </c>
      <c r="LO38" s="110" t="e">
        <f>IF(KJ38="","Нет показаний",IF(KJ38&lt;=0,"Ошибка ПУ",(HZ38-KJ38*(($I38-метеостанция!AB$14)/($I38-JE38)))))</f>
        <v>#N/A</v>
      </c>
      <c r="LP38" s="110" t="e">
        <f>IF(KK38="","Нет показаний",IF(KK38&lt;=0,"Ошибка ПУ",(IA38-KK38*(($I38-метеостанция!AC$14)/($I38-JF38)))))</f>
        <v>#N/A</v>
      </c>
      <c r="LQ38" s="110" t="e">
        <f>IF(KL38="","Нет показаний",IF(KL38&lt;=0,"Ошибка ПУ",(IB38-KL38*(($I38-метеостанция!AD$14)/($I38-JG38)))))</f>
        <v>#N/A</v>
      </c>
      <c r="LR38" s="110" t="e">
        <f>IF(KM38="","Нет показаний",IF(KM38&lt;=0,"Ошибка ПУ",(IC38-KM38*(($I38-метеостанция!AE$14)/($I38-JH38)))))</f>
        <v>#N/A</v>
      </c>
      <c r="LS38" s="110" t="e">
        <f>IF(KN38="","Нет показаний",IF(KN38&lt;=0,"Ошибка ПУ",(ID38-KN38*(($I38-метеостанция!AF$14)/($I38-JI38)))))</f>
        <v>#N/A</v>
      </c>
      <c r="LT38" s="54" t="e">
        <f t="shared" si="1300"/>
        <v>#N/A</v>
      </c>
      <c r="LU38" s="54" t="e">
        <f t="shared" si="1301"/>
        <v>#N/A</v>
      </c>
      <c r="LV38" s="54" t="e">
        <f t="shared" si="1302"/>
        <v>#N/A</v>
      </c>
      <c r="LW38" s="54" t="e">
        <f t="shared" si="1303"/>
        <v>#N/A</v>
      </c>
      <c r="LX38" s="54" t="e">
        <f t="shared" si="1304"/>
        <v>#N/A</v>
      </c>
      <c r="LY38" s="54" t="e">
        <f t="shared" si="1305"/>
        <v>#N/A</v>
      </c>
      <c r="LZ38" s="54" t="e">
        <f t="shared" si="1306"/>
        <v>#N/A</v>
      </c>
      <c r="MA38" s="54" t="e">
        <f t="shared" si="1307"/>
        <v>#N/A</v>
      </c>
      <c r="MB38" s="54" t="e">
        <f t="shared" si="1308"/>
        <v>#N/A</v>
      </c>
      <c r="MC38" s="54" t="e">
        <f t="shared" si="1309"/>
        <v>#N/A</v>
      </c>
      <c r="MD38" s="54" t="e">
        <f t="shared" si="1310"/>
        <v>#N/A</v>
      </c>
      <c r="ME38" s="54" t="e">
        <f t="shared" si="1311"/>
        <v>#N/A</v>
      </c>
      <c r="MF38" s="54" t="e">
        <f t="shared" si="1312"/>
        <v>#N/A</v>
      </c>
      <c r="MG38" s="54" t="e">
        <f t="shared" si="1313"/>
        <v>#N/A</v>
      </c>
      <c r="MH38" s="54" t="e">
        <f t="shared" si="1314"/>
        <v>#N/A</v>
      </c>
      <c r="MI38" s="54" t="e">
        <f t="shared" si="1315"/>
        <v>#N/A</v>
      </c>
      <c r="MJ38" s="54" t="e">
        <f t="shared" si="1316"/>
        <v>#N/A</v>
      </c>
      <c r="MK38" s="54" t="e">
        <f t="shared" si="1317"/>
        <v>#N/A</v>
      </c>
      <c r="ML38" s="54" t="e">
        <f t="shared" si="1318"/>
        <v>#N/A</v>
      </c>
      <c r="MM38" s="54" t="e">
        <f t="shared" si="1319"/>
        <v>#N/A</v>
      </c>
      <c r="MN38" s="54" t="e">
        <f t="shared" si="1320"/>
        <v>#N/A</v>
      </c>
      <c r="MO38" s="54" t="e">
        <f t="shared" si="1321"/>
        <v>#N/A</v>
      </c>
      <c r="MP38" s="54" t="e">
        <f t="shared" si="1322"/>
        <v>#N/A</v>
      </c>
      <c r="MQ38" s="54" t="e">
        <f t="shared" si="1323"/>
        <v>#N/A</v>
      </c>
      <c r="MR38" s="54" t="e">
        <f t="shared" si="1324"/>
        <v>#N/A</v>
      </c>
      <c r="MS38" s="54" t="e">
        <f t="shared" si="1325"/>
        <v>#N/A</v>
      </c>
      <c r="MT38" s="54" t="e">
        <f t="shared" si="1326"/>
        <v>#N/A</v>
      </c>
      <c r="MU38" s="54" t="e">
        <f t="shared" si="1327"/>
        <v>#N/A</v>
      </c>
      <c r="MV38" s="54" t="e">
        <f t="shared" si="1328"/>
        <v>#N/A</v>
      </c>
      <c r="MW38" s="54" t="e">
        <f t="shared" si="1329"/>
        <v>#N/A</v>
      </c>
      <c r="MX38" s="54" t="e">
        <f t="shared" si="1330"/>
        <v>#N/A</v>
      </c>
      <c r="MY38" s="53" t="e">
        <f t="shared" si="1331"/>
        <v>#N/A</v>
      </c>
      <c r="MZ38" s="53" t="e">
        <f t="shared" si="1332"/>
        <v>#N/A</v>
      </c>
      <c r="NA38" s="53" t="e">
        <f t="shared" si="1333"/>
        <v>#N/A</v>
      </c>
      <c r="NB38" s="53" t="e">
        <f t="shared" si="1334"/>
        <v>#N/A</v>
      </c>
      <c r="NC38" s="53" t="e">
        <f t="shared" si="1335"/>
        <v>#N/A</v>
      </c>
      <c r="ND38" s="53" t="e">
        <f t="shared" si="1336"/>
        <v>#N/A</v>
      </c>
      <c r="NE38" s="53" t="e">
        <f t="shared" si="1337"/>
        <v>#N/A</v>
      </c>
      <c r="NF38" s="53" t="e">
        <f t="shared" si="1338"/>
        <v>#N/A</v>
      </c>
      <c r="NG38" s="53" t="e">
        <f t="shared" si="1339"/>
        <v>#N/A</v>
      </c>
      <c r="NH38" s="53" t="e">
        <f t="shared" si="1340"/>
        <v>#N/A</v>
      </c>
      <c r="NI38" s="53" t="e">
        <f t="shared" si="1341"/>
        <v>#N/A</v>
      </c>
      <c r="NJ38" s="53" t="e">
        <f t="shared" si="1342"/>
        <v>#N/A</v>
      </c>
      <c r="NK38" s="53" t="e">
        <f t="shared" si="1343"/>
        <v>#N/A</v>
      </c>
      <c r="NL38" s="53" t="e">
        <f t="shared" si="1344"/>
        <v>#N/A</v>
      </c>
      <c r="NM38" s="53" t="e">
        <f t="shared" si="1345"/>
        <v>#N/A</v>
      </c>
      <c r="NN38" s="53" t="e">
        <f t="shared" si="1346"/>
        <v>#N/A</v>
      </c>
      <c r="NO38" s="53" t="e">
        <f t="shared" si="1347"/>
        <v>#N/A</v>
      </c>
      <c r="NP38" s="53" t="e">
        <f t="shared" si="1348"/>
        <v>#N/A</v>
      </c>
      <c r="NQ38" s="53" t="e">
        <f t="shared" si="1349"/>
        <v>#N/A</v>
      </c>
      <c r="NR38" s="53" t="e">
        <f t="shared" si="1350"/>
        <v>#N/A</v>
      </c>
      <c r="NS38" s="53" t="e">
        <f t="shared" si="1351"/>
        <v>#N/A</v>
      </c>
      <c r="NT38" s="53" t="e">
        <f t="shared" si="1352"/>
        <v>#N/A</v>
      </c>
      <c r="NU38" s="53" t="e">
        <f t="shared" si="1353"/>
        <v>#N/A</v>
      </c>
      <c r="NV38" s="53" t="e">
        <f t="shared" si="1354"/>
        <v>#N/A</v>
      </c>
      <c r="NW38" s="53" t="e">
        <f t="shared" si="1355"/>
        <v>#N/A</v>
      </c>
      <c r="NX38" s="53" t="e">
        <f t="shared" si="1356"/>
        <v>#N/A</v>
      </c>
      <c r="NY38" s="53" t="e">
        <f t="shared" si="1357"/>
        <v>#N/A</v>
      </c>
      <c r="NZ38" s="53" t="e">
        <f t="shared" si="1358"/>
        <v>#N/A</v>
      </c>
      <c r="OA38" s="53" t="e">
        <f t="shared" si="1359"/>
        <v>#N/A</v>
      </c>
      <c r="OB38" s="53" t="e">
        <f t="shared" si="1360"/>
        <v>#N/A</v>
      </c>
      <c r="OC38" s="53" t="e">
        <f t="shared" si="1361"/>
        <v>#N/A</v>
      </c>
      <c r="OD38" s="53" t="e">
        <f t="shared" si="1362"/>
        <v>#N/A</v>
      </c>
      <c r="OE38" s="53" t="e">
        <f t="shared" si="1363"/>
        <v>#N/A</v>
      </c>
      <c r="OF38" s="53" t="e">
        <f t="shared" si="1364"/>
        <v>#N/A</v>
      </c>
      <c r="OG38" s="53" t="e">
        <f t="shared" si="1365"/>
        <v>#N/A</v>
      </c>
      <c r="OH38" s="53" t="e">
        <f t="shared" si="1366"/>
        <v>#N/A</v>
      </c>
      <c r="OI38" s="53" t="e">
        <f t="shared" si="1367"/>
        <v>#N/A</v>
      </c>
      <c r="OJ38" s="53" t="e">
        <f t="shared" si="1368"/>
        <v>#N/A</v>
      </c>
      <c r="OK38" s="53" t="e">
        <f t="shared" si="1369"/>
        <v>#N/A</v>
      </c>
      <c r="OL38" s="53" t="e">
        <f t="shared" si="1370"/>
        <v>#N/A</v>
      </c>
      <c r="OM38" s="53" t="e">
        <f t="shared" si="1371"/>
        <v>#N/A</v>
      </c>
      <c r="ON38" s="53" t="e">
        <f t="shared" si="1372"/>
        <v>#N/A</v>
      </c>
      <c r="OO38" s="53" t="e">
        <f t="shared" si="1373"/>
        <v>#N/A</v>
      </c>
      <c r="OP38" s="53" t="e">
        <f t="shared" si="1374"/>
        <v>#N/A</v>
      </c>
      <c r="OQ38" s="53" t="e">
        <f t="shared" si="1375"/>
        <v>#N/A</v>
      </c>
      <c r="OR38" s="53" t="e">
        <f t="shared" si="1376"/>
        <v>#N/A</v>
      </c>
      <c r="OS38" s="53" t="e">
        <f t="shared" si="1377"/>
        <v>#N/A</v>
      </c>
      <c r="OT38" s="53" t="e">
        <f t="shared" si="1378"/>
        <v>#N/A</v>
      </c>
      <c r="OU38" s="53" t="e">
        <f t="shared" si="1379"/>
        <v>#N/A</v>
      </c>
      <c r="OV38" s="53" t="e">
        <f t="shared" si="1380"/>
        <v>#N/A</v>
      </c>
      <c r="OW38" s="53" t="e">
        <f t="shared" si="1381"/>
        <v>#N/A</v>
      </c>
      <c r="OX38" s="53" t="e">
        <f t="shared" si="1382"/>
        <v>#N/A</v>
      </c>
      <c r="OY38" s="53" t="e">
        <f t="shared" si="1383"/>
        <v>#N/A</v>
      </c>
      <c r="OZ38" s="53" t="e">
        <f t="shared" si="1384"/>
        <v>#N/A</v>
      </c>
      <c r="PA38" s="53" t="e">
        <f t="shared" si="1385"/>
        <v>#N/A</v>
      </c>
      <c r="PB38" s="53" t="e">
        <f t="shared" si="1386"/>
        <v>#N/A</v>
      </c>
      <c r="PC38" s="53" t="e">
        <f t="shared" si="1387"/>
        <v>#N/A</v>
      </c>
      <c r="PD38" s="53" t="e">
        <f t="shared" si="1388"/>
        <v>#N/A</v>
      </c>
      <c r="PE38" s="53" t="e">
        <f t="shared" si="1389"/>
        <v>#N/A</v>
      </c>
      <c r="PF38" s="53" t="e">
        <f t="shared" si="1390"/>
        <v>#N/A</v>
      </c>
      <c r="PG38" s="53" t="e">
        <f t="shared" si="1391"/>
        <v>#N/A</v>
      </c>
      <c r="PH38" s="53" t="e">
        <f t="shared" si="1392"/>
        <v>#N/A</v>
      </c>
      <c r="PI38" s="111" t="e">
        <f t="shared" si="1165"/>
        <v>#N/A</v>
      </c>
      <c r="PJ38" s="111" t="e">
        <f t="shared" si="1165"/>
        <v>#N/A</v>
      </c>
      <c r="PK38" s="111" t="e">
        <f t="shared" si="1165"/>
        <v>#N/A</v>
      </c>
      <c r="PL38" s="111" t="e">
        <f t="shared" si="1165"/>
        <v>#N/A</v>
      </c>
      <c r="PM38" s="111" t="e">
        <f t="shared" si="1165"/>
        <v>#N/A</v>
      </c>
      <c r="PN38" s="111" t="e">
        <f t="shared" si="1165"/>
        <v>#N/A</v>
      </c>
      <c r="PO38" s="111" t="e">
        <f t="shared" si="1165"/>
        <v>#N/A</v>
      </c>
      <c r="PP38" s="111" t="e">
        <f t="shared" si="1165"/>
        <v>#N/A</v>
      </c>
      <c r="PQ38" s="111" t="e">
        <f t="shared" si="1165"/>
        <v>#N/A</v>
      </c>
      <c r="PR38" s="111" t="e">
        <f t="shared" si="1165"/>
        <v>#N/A</v>
      </c>
      <c r="PS38" s="111" t="e">
        <f t="shared" si="1166"/>
        <v>#N/A</v>
      </c>
      <c r="PT38" s="111" t="e">
        <f t="shared" si="1166"/>
        <v>#N/A</v>
      </c>
      <c r="PU38" s="111" t="e">
        <f t="shared" si="1166"/>
        <v>#N/A</v>
      </c>
      <c r="PV38" s="111" t="e">
        <f t="shared" si="1166"/>
        <v>#N/A</v>
      </c>
      <c r="PW38" s="111" t="e">
        <f t="shared" si="1166"/>
        <v>#N/A</v>
      </c>
      <c r="PX38" s="111" t="e">
        <f t="shared" si="1166"/>
        <v>#N/A</v>
      </c>
      <c r="PY38" s="111" t="e">
        <f t="shared" si="1166"/>
        <v>#N/A</v>
      </c>
      <c r="PZ38" s="111" t="e">
        <f t="shared" si="1166"/>
        <v>#N/A</v>
      </c>
      <c r="QA38" s="111" t="e">
        <f t="shared" si="1166"/>
        <v>#N/A</v>
      </c>
      <c r="QB38" s="111" t="e">
        <f t="shared" si="1166"/>
        <v>#N/A</v>
      </c>
      <c r="QC38" s="111" t="e">
        <f t="shared" si="1167"/>
        <v>#N/A</v>
      </c>
      <c r="QD38" s="111" t="e">
        <f t="shared" si="1167"/>
        <v>#N/A</v>
      </c>
      <c r="QE38" s="111" t="e">
        <f t="shared" si="1167"/>
        <v>#N/A</v>
      </c>
      <c r="QF38" s="111" t="e">
        <f t="shared" si="1167"/>
        <v>#N/A</v>
      </c>
      <c r="QG38" s="111" t="e">
        <f t="shared" si="1167"/>
        <v>#N/A</v>
      </c>
      <c r="QH38" s="111" t="e">
        <f t="shared" si="1167"/>
        <v>#N/A</v>
      </c>
      <c r="QI38" s="111" t="e">
        <f t="shared" si="1167"/>
        <v>#N/A</v>
      </c>
      <c r="QJ38" s="111" t="e">
        <f t="shared" si="1167"/>
        <v>#N/A</v>
      </c>
      <c r="QK38" s="111" t="e">
        <f t="shared" si="1167"/>
        <v>#N/A</v>
      </c>
      <c r="QL38" s="111" t="e">
        <f t="shared" si="1167"/>
        <v>#N/A</v>
      </c>
      <c r="QM38" s="111" t="e">
        <f t="shared" si="1168"/>
        <v>#N/A</v>
      </c>
      <c r="QN38" s="54" t="e">
        <f t="shared" si="1393"/>
        <v>#N/A</v>
      </c>
      <c r="QO38" s="53" t="e">
        <f t="shared" si="1394"/>
        <v>#N/A</v>
      </c>
      <c r="QP38" s="53" t="e">
        <f t="shared" si="1395"/>
        <v>#N/A</v>
      </c>
      <c r="QQ38" s="53" t="e">
        <f t="shared" si="1396"/>
        <v>#N/A</v>
      </c>
      <c r="QR38" s="53" t="e">
        <f t="shared" si="1397"/>
        <v>#N/A</v>
      </c>
      <c r="QS38" s="53" t="e">
        <f t="shared" si="1398"/>
        <v>#N/A</v>
      </c>
      <c r="QT38" s="53" t="e">
        <f t="shared" si="1399"/>
        <v>#N/A</v>
      </c>
      <c r="QU38" s="53" t="e">
        <f t="shared" si="1400"/>
        <v>#N/A</v>
      </c>
      <c r="QV38" s="53" t="e">
        <f t="shared" si="1401"/>
        <v>#N/A</v>
      </c>
      <c r="QW38" s="53" t="e">
        <f t="shared" si="1402"/>
        <v>#N/A</v>
      </c>
      <c r="QX38" s="53" t="e">
        <f t="shared" si="1403"/>
        <v>#N/A</v>
      </c>
      <c r="QY38" s="53" t="e">
        <f t="shared" si="1404"/>
        <v>#N/A</v>
      </c>
      <c r="QZ38" s="53" t="e">
        <f t="shared" si="1405"/>
        <v>#N/A</v>
      </c>
      <c r="RA38" s="53" t="e">
        <f t="shared" si="1406"/>
        <v>#N/A</v>
      </c>
      <c r="RB38" s="53" t="e">
        <f t="shared" si="1407"/>
        <v>#N/A</v>
      </c>
      <c r="RC38" s="53" t="e">
        <f t="shared" si="1408"/>
        <v>#N/A</v>
      </c>
      <c r="RD38" s="53" t="e">
        <f t="shared" si="1409"/>
        <v>#N/A</v>
      </c>
      <c r="RE38" s="53" t="e">
        <f t="shared" si="1410"/>
        <v>#N/A</v>
      </c>
      <c r="RF38" s="53" t="e">
        <f t="shared" si="1411"/>
        <v>#N/A</v>
      </c>
      <c r="RG38" s="53" t="e">
        <f t="shared" si="1412"/>
        <v>#N/A</v>
      </c>
      <c r="RH38" s="53" t="e">
        <f t="shared" si="1413"/>
        <v>#N/A</v>
      </c>
      <c r="RI38" s="53" t="e">
        <f t="shared" si="1414"/>
        <v>#N/A</v>
      </c>
      <c r="RJ38" s="53" t="e">
        <f t="shared" si="1415"/>
        <v>#N/A</v>
      </c>
      <c r="RK38" s="53" t="e">
        <f t="shared" si="1416"/>
        <v>#N/A</v>
      </c>
      <c r="RL38" s="53" t="e">
        <f t="shared" si="1417"/>
        <v>#N/A</v>
      </c>
      <c r="RM38" s="53" t="e">
        <f t="shared" si="1418"/>
        <v>#N/A</v>
      </c>
      <c r="RN38" s="53" t="e">
        <f t="shared" si="1419"/>
        <v>#N/A</v>
      </c>
      <c r="RO38" s="53" t="e">
        <f t="shared" si="1420"/>
        <v>#N/A</v>
      </c>
      <c r="RP38" s="53" t="e">
        <f t="shared" si="1421"/>
        <v>#N/A</v>
      </c>
      <c r="RQ38" s="53" t="e">
        <f t="shared" si="1422"/>
        <v>#N/A</v>
      </c>
      <c r="RR38" s="53" t="e">
        <f t="shared" si="1423"/>
        <v>#N/A</v>
      </c>
      <c r="RS38" s="111" t="e">
        <f t="shared" si="1424"/>
        <v>#N/A</v>
      </c>
      <c r="RT38" s="111" t="e">
        <f t="shared" si="1425"/>
        <v>#N/A</v>
      </c>
      <c r="RU38" s="111" t="e">
        <f t="shared" si="1426"/>
        <v>#N/A</v>
      </c>
      <c r="RV38" s="111" t="e">
        <f t="shared" si="1427"/>
        <v>#N/A</v>
      </c>
      <c r="RW38" s="111" t="e">
        <f t="shared" si="1428"/>
        <v>#N/A</v>
      </c>
      <c r="RX38" s="111" t="e">
        <f t="shared" si="1429"/>
        <v>#N/A</v>
      </c>
      <c r="RY38" s="111" t="e">
        <f t="shared" si="1430"/>
        <v>#N/A</v>
      </c>
      <c r="RZ38" s="111" t="e">
        <f t="shared" si="1431"/>
        <v>#N/A</v>
      </c>
      <c r="SA38" s="111" t="e">
        <f t="shared" si="1432"/>
        <v>#N/A</v>
      </c>
      <c r="SB38" s="111" t="e">
        <f t="shared" si="1433"/>
        <v>#N/A</v>
      </c>
      <c r="SC38" s="111" t="e">
        <f t="shared" si="1434"/>
        <v>#N/A</v>
      </c>
      <c r="SD38" s="111" t="e">
        <f t="shared" si="1435"/>
        <v>#N/A</v>
      </c>
      <c r="SE38" s="111" t="e">
        <f t="shared" si="1436"/>
        <v>#N/A</v>
      </c>
      <c r="SF38" s="111" t="e">
        <f t="shared" si="1437"/>
        <v>#N/A</v>
      </c>
      <c r="SG38" s="111" t="e">
        <f t="shared" si="1438"/>
        <v>#N/A</v>
      </c>
      <c r="SH38" s="111" t="e">
        <f t="shared" si="1439"/>
        <v>#N/A</v>
      </c>
      <c r="SI38" s="111" t="e">
        <f t="shared" si="1440"/>
        <v>#N/A</v>
      </c>
      <c r="SJ38" s="111" t="e">
        <f t="shared" si="1441"/>
        <v>#N/A</v>
      </c>
      <c r="SK38" s="111" t="e">
        <f t="shared" si="1442"/>
        <v>#N/A</v>
      </c>
      <c r="SL38" s="111" t="e">
        <f t="shared" si="1443"/>
        <v>#N/A</v>
      </c>
      <c r="SM38" s="111" t="e">
        <f t="shared" si="1444"/>
        <v>#N/A</v>
      </c>
      <c r="SN38" s="111" t="e">
        <f t="shared" si="1445"/>
        <v>#N/A</v>
      </c>
      <c r="SO38" s="111" t="e">
        <f t="shared" si="1446"/>
        <v>#N/A</v>
      </c>
      <c r="SP38" s="111" t="e">
        <f t="shared" si="1447"/>
        <v>#N/A</v>
      </c>
      <c r="SQ38" s="111" t="e">
        <f t="shared" si="1448"/>
        <v>#N/A</v>
      </c>
      <c r="SR38" s="111" t="e">
        <f t="shared" si="1449"/>
        <v>#N/A</v>
      </c>
      <c r="SS38" s="111" t="e">
        <f t="shared" si="1450"/>
        <v>#N/A</v>
      </c>
      <c r="ST38" s="111" t="e">
        <f t="shared" si="1451"/>
        <v>#N/A</v>
      </c>
      <c r="SU38" s="111" t="e">
        <f t="shared" si="1452"/>
        <v>#N/A</v>
      </c>
      <c r="SV38" s="111" t="e">
        <f t="shared" si="1453"/>
        <v>#N/A</v>
      </c>
      <c r="SW38" s="111" t="e">
        <f t="shared" si="1454"/>
        <v>#N/A</v>
      </c>
      <c r="SX38" s="111" t="e">
        <f t="shared" si="1455"/>
        <v>#N/A</v>
      </c>
      <c r="SY38" s="111" t="e">
        <f t="shared" si="1456"/>
        <v>#N/A</v>
      </c>
      <c r="SZ38" s="111" t="e">
        <f t="shared" si="1457"/>
        <v>#N/A</v>
      </c>
      <c r="TA38" s="111" t="e">
        <f t="shared" si="1458"/>
        <v>#N/A</v>
      </c>
      <c r="TB38" s="111" t="e">
        <f t="shared" si="1459"/>
        <v>#N/A</v>
      </c>
      <c r="TC38" s="111" t="e">
        <f t="shared" si="1460"/>
        <v>#N/A</v>
      </c>
      <c r="TD38" s="111" t="e">
        <f t="shared" si="1461"/>
        <v>#N/A</v>
      </c>
      <c r="TE38" s="111" t="e">
        <f t="shared" si="1462"/>
        <v>#N/A</v>
      </c>
      <c r="TF38" s="111" t="e">
        <f t="shared" si="1463"/>
        <v>#N/A</v>
      </c>
      <c r="TG38" s="111" t="e">
        <f t="shared" si="1464"/>
        <v>#N/A</v>
      </c>
      <c r="TH38" s="111" t="e">
        <f t="shared" si="1465"/>
        <v>#N/A</v>
      </c>
      <c r="TI38" s="111" t="e">
        <f t="shared" si="1466"/>
        <v>#N/A</v>
      </c>
      <c r="TJ38" s="111" t="e">
        <f t="shared" si="1467"/>
        <v>#N/A</v>
      </c>
      <c r="TK38" s="111" t="e">
        <f t="shared" si="1468"/>
        <v>#N/A</v>
      </c>
      <c r="TL38" s="111" t="e">
        <f t="shared" si="1469"/>
        <v>#N/A</v>
      </c>
      <c r="TM38" s="111" t="e">
        <f t="shared" si="1470"/>
        <v>#N/A</v>
      </c>
      <c r="TN38" s="111" t="e">
        <f t="shared" si="1471"/>
        <v>#N/A</v>
      </c>
      <c r="TO38" s="111" t="e">
        <f t="shared" si="1472"/>
        <v>#N/A</v>
      </c>
      <c r="TP38" s="111" t="e">
        <f t="shared" si="1473"/>
        <v>#N/A</v>
      </c>
      <c r="TQ38" s="111" t="e">
        <f t="shared" si="1474"/>
        <v>#N/A</v>
      </c>
      <c r="TR38" s="111" t="e">
        <f t="shared" si="1475"/>
        <v>#N/A</v>
      </c>
      <c r="TS38" s="111" t="e">
        <f t="shared" si="1476"/>
        <v>#N/A</v>
      </c>
      <c r="TT38" s="111" t="e">
        <f t="shared" si="1477"/>
        <v>#N/A</v>
      </c>
      <c r="TU38" s="111" t="e">
        <f t="shared" si="1478"/>
        <v>#N/A</v>
      </c>
      <c r="TV38" s="111" t="e">
        <f t="shared" si="1479"/>
        <v>#N/A</v>
      </c>
      <c r="TW38" s="111" t="e">
        <f t="shared" si="1480"/>
        <v>#N/A</v>
      </c>
      <c r="TX38" s="111" t="e">
        <f t="shared" si="1481"/>
        <v>#N/A</v>
      </c>
      <c r="TY38" s="111" t="e">
        <f t="shared" si="1482"/>
        <v>#N/A</v>
      </c>
      <c r="TZ38" s="111" t="e">
        <f t="shared" si="1483"/>
        <v>#N/A</v>
      </c>
      <c r="UA38" s="111" t="e">
        <f t="shared" si="1484"/>
        <v>#N/A</v>
      </c>
      <c r="UB38" s="111" t="e">
        <f t="shared" si="1485"/>
        <v>#N/A</v>
      </c>
      <c r="UC38" s="112">
        <f t="shared" si="1486"/>
        <v>101.70909186956521</v>
      </c>
      <c r="UD38" s="112">
        <f t="shared" si="1487"/>
        <v>207.56326230072466</v>
      </c>
      <c r="UE38" s="112">
        <f t="shared" si="1488"/>
        <v>288.11389345289854</v>
      </c>
      <c r="UF38" s="112">
        <f t="shared" si="1489"/>
        <v>373.55200529710146</v>
      </c>
      <c r="UG38" s="112">
        <f t="shared" si="1490"/>
        <v>464.92933418478265</v>
      </c>
      <c r="UH38" s="112">
        <f t="shared" si="1491"/>
        <v>558.96693737318844</v>
      </c>
      <c r="UI38" s="112">
        <f t="shared" si="1492"/>
        <v>657.64455387681164</v>
      </c>
      <c r="UJ38" s="112">
        <f t="shared" si="1493"/>
        <v>752.54829288405801</v>
      </c>
      <c r="UK38" s="112">
        <f t="shared" si="1494"/>
        <v>847.76136611231891</v>
      </c>
      <c r="UL38" s="112">
        <f t="shared" si="1495"/>
        <v>946.25338208333324</v>
      </c>
      <c r="UM38" s="112">
        <f t="shared" si="1496"/>
        <v>1037.878178347826</v>
      </c>
      <c r="UN38" s="112">
        <f t="shared" si="1497"/>
        <v>1120.3466816702899</v>
      </c>
      <c r="UO38" s="112">
        <f t="shared" si="1498"/>
        <v>1216.4877575615942</v>
      </c>
      <c r="UP38" s="112">
        <f t="shared" si="1499"/>
        <v>1288.624497902174</v>
      </c>
      <c r="UQ38" s="112">
        <f t="shared" si="1500"/>
        <v>1386.745312807971</v>
      </c>
      <c r="UR38" s="112">
        <f t="shared" si="1501"/>
        <v>1488.4544046775363</v>
      </c>
      <c r="US38" s="112">
        <f t="shared" si="1502"/>
        <v>1597.7731183840579</v>
      </c>
      <c r="UT38" s="112">
        <f t="shared" si="1503"/>
        <v>1704.1222235688406</v>
      </c>
      <c r="UU38" s="112">
        <f t="shared" si="1504"/>
        <v>1803.109174293478</v>
      </c>
      <c r="UV38" s="112">
        <f t="shared" si="1505"/>
        <v>1901.353722887681</v>
      </c>
      <c r="UW38" s="112">
        <f t="shared" si="1506"/>
        <v>2007.0841596304344</v>
      </c>
      <c r="UX38" s="112">
        <f t="shared" si="1507"/>
        <v>2119.2487481702897</v>
      </c>
      <c r="UY38" s="112">
        <f t="shared" si="1508"/>
        <v>2237.166953221014</v>
      </c>
      <c r="UZ38" s="112">
        <f t="shared" si="1509"/>
        <v>2363.6227827717389</v>
      </c>
      <c r="VA38" s="112">
        <f t="shared" si="1510"/>
        <v>2487.6039385543477</v>
      </c>
      <c r="VB38" s="112">
        <f t="shared" si="1511"/>
        <v>2616.2869744963764</v>
      </c>
      <c r="VC38" s="112">
        <f t="shared" si="1512"/>
        <v>2750.7236269492751</v>
      </c>
      <c r="VD38" s="112">
        <f t="shared" si="1513"/>
        <v>2892.3368333297099</v>
      </c>
      <c r="VE38" s="112">
        <f t="shared" si="1514"/>
        <v>3021.7622714021736</v>
      </c>
      <c r="VF38" s="112">
        <f t="shared" si="1515"/>
        <v>3139.0618080108688</v>
      </c>
      <c r="VG38" s="112">
        <f t="shared" si="1516"/>
        <v>3139.0618080108688</v>
      </c>
      <c r="VH38" s="111" t="e">
        <f t="shared" si="1517"/>
        <v>#N/A</v>
      </c>
      <c r="VI38" s="111" t="e">
        <f t="shared" si="1518"/>
        <v>#N/A</v>
      </c>
      <c r="VJ38" s="111" t="e">
        <f t="shared" si="1519"/>
        <v>#N/A</v>
      </c>
      <c r="VK38" s="111" t="e">
        <f t="shared" si="1520"/>
        <v>#N/A</v>
      </c>
      <c r="VL38" s="111" t="e">
        <f t="shared" si="1521"/>
        <v>#N/A</v>
      </c>
      <c r="VM38" s="111" t="e">
        <f t="shared" si="1522"/>
        <v>#N/A</v>
      </c>
      <c r="VN38" s="111" t="e">
        <f t="shared" si="1523"/>
        <v>#N/A</v>
      </c>
      <c r="VO38" s="111" t="e">
        <f t="shared" si="1524"/>
        <v>#N/A</v>
      </c>
      <c r="VP38" s="111" t="e">
        <f t="shared" si="1525"/>
        <v>#N/A</v>
      </c>
      <c r="VQ38" s="111" t="e">
        <f t="shared" si="1526"/>
        <v>#N/A</v>
      </c>
      <c r="VR38" s="111" t="e">
        <f t="shared" si="1527"/>
        <v>#N/A</v>
      </c>
      <c r="VS38" s="111" t="e">
        <f t="shared" si="1528"/>
        <v>#N/A</v>
      </c>
      <c r="VT38" s="111" t="e">
        <f t="shared" si="1529"/>
        <v>#N/A</v>
      </c>
      <c r="VU38" s="111" t="e">
        <f t="shared" si="1530"/>
        <v>#N/A</v>
      </c>
      <c r="VV38" s="111" t="e">
        <f t="shared" si="1531"/>
        <v>#N/A</v>
      </c>
      <c r="VW38" s="111" t="e">
        <f t="shared" si="1532"/>
        <v>#N/A</v>
      </c>
      <c r="VX38" s="111" t="e">
        <f t="shared" si="1533"/>
        <v>#N/A</v>
      </c>
      <c r="VY38" s="111" t="e">
        <f t="shared" si="1534"/>
        <v>#N/A</v>
      </c>
      <c r="VZ38" s="111" t="e">
        <f t="shared" si="1535"/>
        <v>#N/A</v>
      </c>
      <c r="WA38" s="111" t="e">
        <f t="shared" si="1536"/>
        <v>#N/A</v>
      </c>
      <c r="WB38" s="111" t="e">
        <f t="shared" si="1537"/>
        <v>#N/A</v>
      </c>
      <c r="WC38" s="111" t="e">
        <f t="shared" si="1538"/>
        <v>#N/A</v>
      </c>
      <c r="WD38" s="111" t="e">
        <f t="shared" si="1539"/>
        <v>#N/A</v>
      </c>
      <c r="WE38" s="111" t="e">
        <f t="shared" si="1540"/>
        <v>#N/A</v>
      </c>
      <c r="WF38" s="111" t="e">
        <f t="shared" si="1541"/>
        <v>#N/A</v>
      </c>
      <c r="WG38" s="111" t="e">
        <f t="shared" si="1542"/>
        <v>#N/A</v>
      </c>
      <c r="WH38" s="111" t="e">
        <f t="shared" si="1543"/>
        <v>#N/A</v>
      </c>
      <c r="WI38" s="111" t="e">
        <f t="shared" si="1544"/>
        <v>#N/A</v>
      </c>
      <c r="WJ38" s="111" t="e">
        <f t="shared" si="1545"/>
        <v>#N/A</v>
      </c>
      <c r="WK38" s="111" t="e">
        <f t="shared" si="1546"/>
        <v>#N/A</v>
      </c>
      <c r="WL38" s="111" t="e">
        <f t="shared" si="1547"/>
        <v>#N/A</v>
      </c>
      <c r="WM38" s="111" t="e">
        <f t="shared" si="1548"/>
        <v>#N/A</v>
      </c>
      <c r="WN38" s="111" t="e">
        <f t="shared" si="1549"/>
        <v>#N/A</v>
      </c>
      <c r="WO38" s="111" t="e">
        <f t="shared" si="1550"/>
        <v>#N/A</v>
      </c>
      <c r="WP38" s="111" t="e">
        <f t="shared" si="1551"/>
        <v>#N/A</v>
      </c>
      <c r="WQ38" s="111" t="e">
        <f t="shared" si="1552"/>
        <v>#N/A</v>
      </c>
      <c r="WR38" s="111" t="e">
        <f t="shared" si="1553"/>
        <v>#N/A</v>
      </c>
      <c r="WS38" s="111" t="e">
        <f t="shared" si="1554"/>
        <v>#N/A</v>
      </c>
      <c r="WT38" s="111" t="e">
        <f t="shared" si="1555"/>
        <v>#N/A</v>
      </c>
      <c r="WU38" s="111" t="e">
        <f t="shared" si="1556"/>
        <v>#N/A</v>
      </c>
      <c r="WV38" s="111" t="e">
        <f t="shared" si="1557"/>
        <v>#N/A</v>
      </c>
      <c r="WW38" s="111" t="e">
        <f t="shared" si="1558"/>
        <v>#N/A</v>
      </c>
      <c r="WX38" s="111" t="e">
        <f t="shared" si="1559"/>
        <v>#N/A</v>
      </c>
      <c r="WY38" s="111" t="e">
        <f t="shared" si="1560"/>
        <v>#N/A</v>
      </c>
      <c r="WZ38" s="111" t="e">
        <f t="shared" si="1561"/>
        <v>#N/A</v>
      </c>
      <c r="XA38" s="111" t="e">
        <f t="shared" si="1562"/>
        <v>#N/A</v>
      </c>
      <c r="XB38" s="111" t="e">
        <f t="shared" si="1563"/>
        <v>#N/A</v>
      </c>
      <c r="XC38" s="111" t="e">
        <f t="shared" si="1564"/>
        <v>#N/A</v>
      </c>
      <c r="XD38" s="111" t="e">
        <f t="shared" si="1565"/>
        <v>#N/A</v>
      </c>
      <c r="XE38" s="111" t="e">
        <f t="shared" si="1566"/>
        <v>#N/A</v>
      </c>
      <c r="XF38" s="111" t="e">
        <f t="shared" si="1567"/>
        <v>#N/A</v>
      </c>
      <c r="XG38" s="111" t="e">
        <f t="shared" si="1568"/>
        <v>#N/A</v>
      </c>
      <c r="XH38" s="111" t="e">
        <f t="shared" si="1569"/>
        <v>#N/A</v>
      </c>
      <c r="XI38" s="111" t="e">
        <f t="shared" si="1570"/>
        <v>#N/A</v>
      </c>
      <c r="XJ38" s="111" t="e">
        <f t="shared" si="1571"/>
        <v>#N/A</v>
      </c>
      <c r="XK38" s="111" t="e">
        <f t="shared" si="1572"/>
        <v>#N/A</v>
      </c>
      <c r="XL38" s="111" t="e">
        <f t="shared" si="1573"/>
        <v>#N/A</v>
      </c>
      <c r="XM38" s="111" t="e">
        <f t="shared" si="1574"/>
        <v>#N/A</v>
      </c>
      <c r="XN38" s="111" t="e">
        <f t="shared" si="1575"/>
        <v>#N/A</v>
      </c>
      <c r="XO38" s="111" t="e">
        <f t="shared" si="1576"/>
        <v>#N/A</v>
      </c>
      <c r="XP38" s="111" t="e">
        <f t="shared" si="1577"/>
        <v>#N/A</v>
      </c>
      <c r="XQ38" s="111" t="e">
        <f t="shared" si="1578"/>
        <v>#N/A</v>
      </c>
      <c r="XR38" s="111" t="e">
        <f t="shared" si="1579"/>
        <v>#N/A</v>
      </c>
      <c r="XS38" s="111" t="e">
        <f t="shared" si="1580"/>
        <v>#N/A</v>
      </c>
      <c r="XT38" s="111" t="e">
        <f t="shared" si="1581"/>
        <v>#N/A</v>
      </c>
      <c r="XU38" s="111" t="e">
        <f t="shared" si="1582"/>
        <v>#N/A</v>
      </c>
      <c r="XV38" s="111" t="e">
        <f t="shared" si="1583"/>
        <v>#N/A</v>
      </c>
      <c r="XW38" s="111" t="e">
        <f t="shared" si="1584"/>
        <v>#N/A</v>
      </c>
      <c r="XX38" s="111" t="e">
        <f t="shared" si="1585"/>
        <v>#N/A</v>
      </c>
      <c r="XY38" s="111" t="e">
        <f t="shared" si="1586"/>
        <v>#N/A</v>
      </c>
      <c r="XZ38" s="111" t="e">
        <f t="shared" si="1587"/>
        <v>#N/A</v>
      </c>
      <c r="YA38" s="111" t="e">
        <f t="shared" si="1588"/>
        <v>#N/A</v>
      </c>
      <c r="YB38" s="111" t="e">
        <f t="shared" si="1589"/>
        <v>#N/A</v>
      </c>
      <c r="YC38" s="111" t="e">
        <f t="shared" si="1590"/>
        <v>#N/A</v>
      </c>
      <c r="YD38" s="111" t="e">
        <f t="shared" si="1591"/>
        <v>#N/A</v>
      </c>
      <c r="YE38" s="111" t="e">
        <f t="shared" si="1592"/>
        <v>#N/A</v>
      </c>
      <c r="YF38" s="111" t="e">
        <f t="shared" si="1593"/>
        <v>#N/A</v>
      </c>
      <c r="YG38" s="111" t="e">
        <f t="shared" si="1594"/>
        <v>#N/A</v>
      </c>
      <c r="YH38" s="111" t="e">
        <f t="shared" si="1595"/>
        <v>#N/A</v>
      </c>
      <c r="YI38" s="111" t="e">
        <f t="shared" si="1596"/>
        <v>#N/A</v>
      </c>
      <c r="YJ38" s="111" t="e">
        <f t="shared" si="1597"/>
        <v>#N/A</v>
      </c>
      <c r="YK38" s="111" t="e">
        <f t="shared" si="1598"/>
        <v>#N/A</v>
      </c>
      <c r="YL38" s="111" t="e">
        <f t="shared" si="1599"/>
        <v>#N/A</v>
      </c>
      <c r="YM38" s="111" t="e">
        <f t="shared" si="1600"/>
        <v>#N/A</v>
      </c>
      <c r="YN38" s="111" t="e">
        <f t="shared" si="1601"/>
        <v>#N/A</v>
      </c>
      <c r="YO38" s="111" t="e">
        <f t="shared" si="1602"/>
        <v>#N/A</v>
      </c>
      <c r="YP38" s="111" t="e">
        <f t="shared" si="1603"/>
        <v>#N/A</v>
      </c>
      <c r="YQ38" s="111" t="e">
        <f t="shared" si="1604"/>
        <v>#N/A</v>
      </c>
      <c r="YR38" s="111" t="e">
        <f t="shared" si="1605"/>
        <v>#N/A</v>
      </c>
      <c r="YS38" s="111" t="e">
        <f t="shared" si="1606"/>
        <v>#N/A</v>
      </c>
      <c r="YT38" s="111" t="e">
        <f t="shared" si="1607"/>
        <v>#N/A</v>
      </c>
      <c r="YU38" s="111" t="e">
        <f t="shared" si="1608"/>
        <v>#N/A</v>
      </c>
      <c r="YV38" s="111" t="e">
        <f t="shared" si="1609"/>
        <v>#N/A</v>
      </c>
      <c r="YW38" s="111" t="e">
        <f t="shared" si="1610"/>
        <v>#N/A</v>
      </c>
      <c r="YX38" s="111" t="e">
        <f t="shared" si="1611"/>
        <v>#N/A</v>
      </c>
      <c r="YY38" s="111" t="e">
        <f t="shared" si="1612"/>
        <v>#N/A</v>
      </c>
      <c r="YZ38" s="111" t="e">
        <f t="shared" si="1613"/>
        <v>#N/A</v>
      </c>
      <c r="ZA38" s="111" t="e">
        <f t="shared" si="1614"/>
        <v>#N/A</v>
      </c>
      <c r="ZB38" s="111" t="e">
        <f t="shared" si="1615"/>
        <v>#N/A</v>
      </c>
      <c r="ZC38" s="111" t="e">
        <f t="shared" si="1616"/>
        <v>#N/A</v>
      </c>
      <c r="ZD38" s="111" t="e">
        <f t="shared" si="1617"/>
        <v>#N/A</v>
      </c>
      <c r="ZE38" s="111" t="e">
        <f t="shared" si="1618"/>
        <v>#N/A</v>
      </c>
      <c r="ZF38" s="111" t="e">
        <f t="shared" si="1619"/>
        <v>#N/A</v>
      </c>
      <c r="ZG38" s="111" t="e">
        <f t="shared" si="1620"/>
        <v>#N/A</v>
      </c>
      <c r="ZH38" s="111" t="e">
        <f t="shared" si="1621"/>
        <v>#N/A</v>
      </c>
      <c r="ZI38" s="111" t="e">
        <f t="shared" si="1622"/>
        <v>#N/A</v>
      </c>
      <c r="ZJ38" s="111" t="e">
        <f t="shared" si="1623"/>
        <v>#N/A</v>
      </c>
      <c r="ZK38" s="111" t="e">
        <f t="shared" si="1624"/>
        <v>#N/A</v>
      </c>
      <c r="ZL38" s="111" t="e">
        <f t="shared" si="1625"/>
        <v>#N/A</v>
      </c>
      <c r="ZM38" s="111" t="e">
        <f t="shared" si="1626"/>
        <v>#N/A</v>
      </c>
      <c r="ZN38" s="111" t="e">
        <f t="shared" si="1627"/>
        <v>#N/A</v>
      </c>
      <c r="ZO38" s="111" t="e">
        <f t="shared" si="1628"/>
        <v>#N/A</v>
      </c>
      <c r="ZP38" s="111" t="e">
        <f t="shared" si="1629"/>
        <v>#N/A</v>
      </c>
      <c r="ZQ38" s="111" t="e">
        <f t="shared" si="1630"/>
        <v>#N/A</v>
      </c>
      <c r="ZR38" s="111" t="e">
        <f t="shared" si="1631"/>
        <v>#N/A</v>
      </c>
      <c r="ZS38" s="111" t="e">
        <f t="shared" si="1632"/>
        <v>#N/A</v>
      </c>
      <c r="ZT38" s="111" t="e">
        <f t="shared" si="1633"/>
        <v>#N/A</v>
      </c>
      <c r="ZU38" s="111" t="e">
        <f t="shared" si="1634"/>
        <v>#N/A</v>
      </c>
      <c r="ZV38" s="111" t="e">
        <f t="shared" si="1635"/>
        <v>#N/A</v>
      </c>
      <c r="ZW38" s="111" t="e">
        <f t="shared" si="1636"/>
        <v>#N/A</v>
      </c>
      <c r="ZX38" s="111" t="e">
        <f t="shared" si="1637"/>
        <v>#N/A</v>
      </c>
      <c r="ZY38" s="111" t="e">
        <f t="shared" si="1638"/>
        <v>#N/A</v>
      </c>
      <c r="ZZ38" s="111" t="e">
        <f t="shared" si="1639"/>
        <v>#N/A</v>
      </c>
      <c r="AAA38" s="111" t="e">
        <f t="shared" si="1640"/>
        <v>#N/A</v>
      </c>
      <c r="AAB38" s="111" t="e">
        <f t="shared" si="1641"/>
        <v>#N/A</v>
      </c>
      <c r="AAC38" s="111" t="e">
        <f t="shared" si="1642"/>
        <v>#N/A</v>
      </c>
      <c r="AAD38" s="111" t="e">
        <f t="shared" si="1643"/>
        <v>#N/A</v>
      </c>
      <c r="AAE38" s="111" t="e">
        <f t="shared" si="1644"/>
        <v>#N/A</v>
      </c>
      <c r="AAF38" s="111" t="e">
        <f t="shared" si="1645"/>
        <v>#N/A</v>
      </c>
      <c r="AAG38" s="111" t="e">
        <f t="shared" si="1646"/>
        <v>#N/A</v>
      </c>
      <c r="AAH38" s="111" t="e">
        <f t="shared" si="1647"/>
        <v>#N/A</v>
      </c>
      <c r="AAI38" s="111" t="e">
        <f t="shared" si="1648"/>
        <v>#N/A</v>
      </c>
      <c r="AAJ38" s="111" t="e">
        <f t="shared" si="1649"/>
        <v>#N/A</v>
      </c>
      <c r="AAK38" s="111" t="e">
        <f t="shared" si="1650"/>
        <v>#N/A</v>
      </c>
      <c r="AAL38" s="111" t="e">
        <f t="shared" si="1651"/>
        <v>#N/A</v>
      </c>
      <c r="AAM38" s="111" t="e">
        <f t="shared" si="1652"/>
        <v>#N/A</v>
      </c>
      <c r="AAN38" s="111" t="e">
        <f t="shared" si="1653"/>
        <v>#N/A</v>
      </c>
      <c r="AAO38" s="111" t="e">
        <f t="shared" si="1654"/>
        <v>#N/A</v>
      </c>
      <c r="AAP38" s="111" t="e">
        <f t="shared" si="1655"/>
        <v>#N/A</v>
      </c>
      <c r="AAQ38" s="111" t="e">
        <f t="shared" si="1656"/>
        <v>#N/A</v>
      </c>
      <c r="AAR38" s="111" t="e">
        <f t="shared" si="1657"/>
        <v>#N/A</v>
      </c>
      <c r="AAS38" s="111" t="e">
        <f t="shared" si="1658"/>
        <v>#N/A</v>
      </c>
      <c r="AAT38" s="111" t="e">
        <f t="shared" si="1659"/>
        <v>#N/A</v>
      </c>
      <c r="AAU38" s="111" t="e">
        <f t="shared" si="1660"/>
        <v>#N/A</v>
      </c>
      <c r="AAV38" s="111" t="e">
        <f t="shared" si="1661"/>
        <v>#N/A</v>
      </c>
      <c r="AAW38" s="111" t="e">
        <f t="shared" si="1662"/>
        <v>#N/A</v>
      </c>
      <c r="AAX38" s="111" t="e">
        <f t="shared" si="1663"/>
        <v>#N/A</v>
      </c>
      <c r="AAY38" s="111" t="e">
        <f t="shared" si="1664"/>
        <v>#N/A</v>
      </c>
      <c r="AAZ38" s="111" t="e">
        <f t="shared" si="1665"/>
        <v>#N/A</v>
      </c>
      <c r="ABA38" s="111" t="e">
        <f t="shared" si="1666"/>
        <v>#N/A</v>
      </c>
      <c r="ABB38" s="111" t="e">
        <f t="shared" si="1667"/>
        <v>#N/A</v>
      </c>
      <c r="ABC38" s="111" t="e">
        <f t="shared" si="1668"/>
        <v>#N/A</v>
      </c>
      <c r="ABD38" s="111" t="e">
        <f t="shared" si="1669"/>
        <v>#N/A</v>
      </c>
      <c r="ABE38" s="111" t="e">
        <f t="shared" si="1670"/>
        <v>#N/A</v>
      </c>
      <c r="ABF38" s="111" t="e">
        <f t="shared" si="1671"/>
        <v>#N/A</v>
      </c>
    </row>
    <row r="39" spans="1:734" ht="90" hidden="1" customHeight="1">
      <c r="A39" s="92">
        <v>36</v>
      </c>
      <c r="B39" s="59" t="s">
        <v>21</v>
      </c>
      <c r="C39" s="100" t="s">
        <v>45</v>
      </c>
      <c r="D39" s="101" t="s">
        <v>114</v>
      </c>
      <c r="E39" s="59">
        <v>3128032315</v>
      </c>
      <c r="F39" s="46" t="s">
        <v>21</v>
      </c>
      <c r="G39" s="47">
        <v>0.9</v>
      </c>
      <c r="H39" s="48">
        <v>1970.6</v>
      </c>
      <c r="I39" s="48">
        <v>21.5</v>
      </c>
      <c r="J39" s="49">
        <v>0.4</v>
      </c>
      <c r="K39" s="50">
        <v>30</v>
      </c>
      <c r="L39" s="49">
        <v>26.31</v>
      </c>
      <c r="M39" s="49">
        <v>67</v>
      </c>
      <c r="N39" s="49">
        <v>0</v>
      </c>
      <c r="O39" s="49">
        <f t="shared" si="1169"/>
        <v>0.877</v>
      </c>
      <c r="P39" s="49">
        <f t="shared" si="1170"/>
        <v>2.2333333333333334</v>
      </c>
      <c r="Q39" s="49">
        <f t="shared" si="1171"/>
        <v>0</v>
      </c>
      <c r="R39" s="51">
        <v>30</v>
      </c>
      <c r="S39" s="52">
        <f t="shared" si="1172"/>
        <v>26.31</v>
      </c>
      <c r="T39" s="52">
        <f t="shared" si="1173"/>
        <v>67</v>
      </c>
      <c r="U39" s="52">
        <f t="shared" si="1174"/>
        <v>0</v>
      </c>
      <c r="V39" s="130">
        <f>$O39*($I39-(метеостанция!B$14))/($I39-$J39)</f>
        <v>0.85413981042654019</v>
      </c>
      <c r="W39" s="130">
        <f>$O39*($I39-(метеостанция!C$14))/($I39-$J39)</f>
        <v>0.888949644549763</v>
      </c>
      <c r="X39" s="130">
        <f>$O39*($I39-(метеостанция!D$14))/($I39-$J39)</f>
        <v>0.67645379146919415</v>
      </c>
      <c r="Y39" s="130">
        <f>$O39*($I39-(метеостанция!E$14))/($I39-$J39)</f>
        <v>0.71749822274881503</v>
      </c>
      <c r="Z39" s="130">
        <f>$O39*($I39-(метеостанция!F$14))/($I39-$J39)</f>
        <v>0.76737499999999981</v>
      </c>
      <c r="AA39" s="130">
        <f>$O39*($I39-(метеостанция!G$14))/($I39-$J39)</f>
        <v>0.78971563981042647</v>
      </c>
      <c r="AB39" s="130">
        <f>$O39*($I39-(метеостанция!H$14))/($I39-$J39)</f>
        <v>0.82868187203791455</v>
      </c>
      <c r="AC39" s="130">
        <f>$O39*($I39-(метеостанция!I$14))/($I39-$J39)</f>
        <v>0.79698933649289094</v>
      </c>
      <c r="AD39" s="130">
        <f>$O39*($I39-(метеостанция!J$14))/($I39-$J39)</f>
        <v>0.79958708530805689</v>
      </c>
      <c r="AE39" s="130">
        <f>$O39*($I39-(метеостанция!K$14))/($I39-$J39)</f>
        <v>0.827123222748815</v>
      </c>
      <c r="AF39" s="130">
        <f>$O39*($I39-(метеостанция!L$14))/($I39-$J39)</f>
        <v>0.76945319905213272</v>
      </c>
      <c r="AG39" s="130">
        <f>$O39*($I39-(метеостанция!M$14))/($I39-$J39)</f>
        <v>0.69255983412322264</v>
      </c>
      <c r="AH39" s="130">
        <f>$O39*($I39-(метеостанция!N$14))/($I39-$J39)</f>
        <v>0.80738033175355439</v>
      </c>
      <c r="AI39" s="130">
        <f>$O39*($I39-(метеостанция!O$14))/($I39-$J39)</f>
        <v>0.60579502369668248</v>
      </c>
      <c r="AJ39" s="130">
        <f>$O39*($I39-(метеостанция!P$14))/($I39-$J39)</f>
        <v>0.82400592417061602</v>
      </c>
      <c r="AK39" s="130">
        <f>$O39*($I39-(метеостанция!Q$14))/($I39-$J39)</f>
        <v>0.85413981042654019</v>
      </c>
      <c r="AL39" s="130">
        <f>$O39*($I39-(метеостанция!R$14))/($I39-$J39)</f>
        <v>0.91804443127962065</v>
      </c>
      <c r="AM39" s="130">
        <f>$O39*($I39-(метеостанция!S$14))/($I39-$J39)</f>
        <v>0.89310604265402849</v>
      </c>
      <c r="AN39" s="130">
        <f>$O39*($I39-(метеостанция!T$14))/($I39-$J39)</f>
        <v>0.83127962085308049</v>
      </c>
      <c r="AO39" s="130">
        <f>$O39*($I39-(метеостанция!U$14))/($I39-$J39)</f>
        <v>0.82504502369668253</v>
      </c>
      <c r="AP39" s="130">
        <f>$O39*($I39-(метеостанция!V$14))/($I39-$J39)</f>
        <v>0.8879105450236966</v>
      </c>
      <c r="AQ39" s="130">
        <f>$O39*($I39-(метеостанция!W$14))/($I39-$J39)</f>
        <v>0.94194372037914686</v>
      </c>
      <c r="AR39" s="130">
        <f>$O39*($I39-(метеостанция!X$14))/($I39-$J39)</f>
        <v>0.9902618483412321</v>
      </c>
      <c r="AS39" s="130">
        <f>$O39*($I39-(метеостанция!Y$14))/($I39-$J39)</f>
        <v>1.0619597156398104</v>
      </c>
      <c r="AT39" s="130">
        <f>$O39*($I39-(метеостанция!Z$14))/($I39-$J39)</f>
        <v>1.0411777251184833</v>
      </c>
      <c r="AU39" s="130">
        <f>$O39*($I39-(метеостанция!AA$14))/($I39-$J39)</f>
        <v>1.0806635071090047</v>
      </c>
      <c r="AV39" s="130">
        <f>$O39*($I39-(метеостанция!AB$14))/($I39-$J39)</f>
        <v>1.12898163507109</v>
      </c>
      <c r="AW39" s="130">
        <f>$O39*($I39-(метеостанция!AC$14))/($I39-$J39)</f>
        <v>1.1892494075829383</v>
      </c>
      <c r="AX39" s="130">
        <f>$O39*($I39-(метеостанция!AD$14))/($I39-$J39)</f>
        <v>1.0868981042654027</v>
      </c>
      <c r="AY39" s="130">
        <f>$O39*($I39-(метеостанция!AE$14))/($I39-$J39)</f>
        <v>0.98506635071090043</v>
      </c>
      <c r="AZ39" s="130"/>
      <c r="BA39" s="130">
        <f t="shared" si="1175"/>
        <v>0.85413981042654019</v>
      </c>
      <c r="BB39" s="130">
        <f t="shared" si="1103"/>
        <v>1.7430894549763032</v>
      </c>
      <c r="BC39" s="130">
        <f t="shared" si="1104"/>
        <v>2.4195432464454973</v>
      </c>
      <c r="BD39" s="130">
        <f t="shared" si="1105"/>
        <v>3.1370414691943123</v>
      </c>
      <c r="BE39" s="130">
        <f t="shared" si="1106"/>
        <v>3.9044164691943122</v>
      </c>
      <c r="BF39" s="130">
        <f t="shared" si="1107"/>
        <v>4.6941321090047383</v>
      </c>
      <c r="BG39" s="130">
        <f t="shared" si="1108"/>
        <v>5.5228139810426526</v>
      </c>
      <c r="BH39" s="130">
        <f t="shared" si="1109"/>
        <v>6.3198033175355439</v>
      </c>
      <c r="BI39" s="130">
        <f t="shared" si="1110"/>
        <v>7.1193904028436013</v>
      </c>
      <c r="BJ39" s="130">
        <f t="shared" si="1111"/>
        <v>7.9465136255924165</v>
      </c>
      <c r="BK39" s="130">
        <f t="shared" si="1112"/>
        <v>8.7159668246445499</v>
      </c>
      <c r="BL39" s="130">
        <f t="shared" si="1113"/>
        <v>9.4085266587677729</v>
      </c>
      <c r="BM39" s="130">
        <f t="shared" si="1114"/>
        <v>10.215906990521328</v>
      </c>
      <c r="BN39" s="130">
        <f t="shared" si="1115"/>
        <v>10.82170201421801</v>
      </c>
      <c r="BO39" s="130">
        <f t="shared" si="1116"/>
        <v>11.645707938388625</v>
      </c>
      <c r="BP39" s="130">
        <f t="shared" si="1117"/>
        <v>12.499847748815165</v>
      </c>
      <c r="BQ39" s="130">
        <f t="shared" si="1118"/>
        <v>13.417892180094785</v>
      </c>
      <c r="BR39" s="130">
        <f t="shared" si="1119"/>
        <v>14.310998222748815</v>
      </c>
      <c r="BS39" s="130">
        <f t="shared" si="1120"/>
        <v>15.142277843601896</v>
      </c>
      <c r="BT39" s="130">
        <f t="shared" si="1121"/>
        <v>15.967322867298579</v>
      </c>
      <c r="BU39" s="130">
        <f t="shared" si="1122"/>
        <v>16.855233412322274</v>
      </c>
      <c r="BV39" s="130">
        <f t="shared" si="1123"/>
        <v>17.797177132701421</v>
      </c>
      <c r="BW39" s="130">
        <f t="shared" si="1124"/>
        <v>18.787438981042651</v>
      </c>
      <c r="BX39" s="130">
        <f t="shared" si="1125"/>
        <v>19.849398696682464</v>
      </c>
      <c r="BY39" s="130">
        <f t="shared" si="1126"/>
        <v>20.890576421800947</v>
      </c>
      <c r="BZ39" s="130">
        <f t="shared" si="1127"/>
        <v>21.971239928909952</v>
      </c>
      <c r="CA39" s="130">
        <f t="shared" si="1128"/>
        <v>23.100221563981041</v>
      </c>
      <c r="CB39" s="130">
        <f t="shared" si="1129"/>
        <v>24.289470971563979</v>
      </c>
      <c r="CC39" s="130">
        <f t="shared" si="1130"/>
        <v>25.376369075829381</v>
      </c>
      <c r="CD39" s="130">
        <f t="shared" si="1131"/>
        <v>26.361435426540282</v>
      </c>
      <c r="CE39" s="130">
        <f t="shared" si="1132"/>
        <v>26.361435426540282</v>
      </c>
      <c r="CF39" s="130">
        <f t="shared" si="1176"/>
        <v>1683.1679104265399</v>
      </c>
      <c r="CG39" s="130">
        <f t="shared" si="1177"/>
        <v>1751.764169549763</v>
      </c>
      <c r="CH39" s="130">
        <f t="shared" si="1178"/>
        <v>1333.019841469194</v>
      </c>
      <c r="CI39" s="130">
        <f t="shared" si="1179"/>
        <v>1413.9019977488149</v>
      </c>
      <c r="CJ39" s="130">
        <f t="shared" si="1180"/>
        <v>1512.1891749999995</v>
      </c>
      <c r="CK39" s="130">
        <f t="shared" si="1181"/>
        <v>1556.2136398104262</v>
      </c>
      <c r="CL39" s="130">
        <f t="shared" si="1182"/>
        <v>1633.0004970379143</v>
      </c>
      <c r="CM39" s="130">
        <f t="shared" si="1183"/>
        <v>1570.5471864928909</v>
      </c>
      <c r="CN39" s="130">
        <f t="shared" si="1184"/>
        <v>1575.6663103080568</v>
      </c>
      <c r="CO39" s="130">
        <f t="shared" si="1185"/>
        <v>1629.9290227488148</v>
      </c>
      <c r="CP39" s="130">
        <f t="shared" si="1186"/>
        <v>1516.2844740521327</v>
      </c>
      <c r="CQ39" s="130">
        <f t="shared" si="1187"/>
        <v>1364.7584091232225</v>
      </c>
      <c r="CR39" s="130">
        <f t="shared" si="1188"/>
        <v>1591.0236817535542</v>
      </c>
      <c r="CS39" s="130">
        <f t="shared" si="1189"/>
        <v>1193.7796736966825</v>
      </c>
      <c r="CT39" s="130">
        <f t="shared" si="1190"/>
        <v>1623.7860741706158</v>
      </c>
      <c r="CU39" s="130">
        <f t="shared" si="1191"/>
        <v>1683.1679104265399</v>
      </c>
      <c r="CV39" s="130">
        <f t="shared" si="1192"/>
        <v>1809.0983562796205</v>
      </c>
      <c r="CW39" s="130">
        <f t="shared" si="1193"/>
        <v>1759.9547676540285</v>
      </c>
      <c r="CX39" s="130">
        <f t="shared" si="1194"/>
        <v>1638.1196208530803</v>
      </c>
      <c r="CY39" s="130">
        <f t="shared" si="1195"/>
        <v>1625.8337236966825</v>
      </c>
      <c r="CZ39" s="130">
        <f t="shared" si="1196"/>
        <v>1749.7165200236964</v>
      </c>
      <c r="DA39" s="130">
        <f t="shared" si="1197"/>
        <v>1856.1942953791468</v>
      </c>
      <c r="DB39" s="130">
        <f t="shared" si="1198"/>
        <v>1951.4099983412318</v>
      </c>
      <c r="DC39" s="130">
        <f t="shared" si="1199"/>
        <v>2092.6978156398104</v>
      </c>
      <c r="DD39" s="130">
        <f t="shared" si="1200"/>
        <v>2051.7448251184833</v>
      </c>
      <c r="DE39" s="130">
        <f t="shared" si="1201"/>
        <v>2129.5555071090048</v>
      </c>
      <c r="DF39" s="130">
        <f t="shared" si="1202"/>
        <v>2224.7712100710896</v>
      </c>
      <c r="DG39" s="130">
        <f t="shared" si="1203"/>
        <v>2343.5348825829383</v>
      </c>
      <c r="DH39" s="130">
        <f t="shared" si="1204"/>
        <v>2141.8414042654026</v>
      </c>
      <c r="DI39" s="130">
        <f t="shared" si="1205"/>
        <v>1941.1717507109004</v>
      </c>
      <c r="DJ39" s="130">
        <f t="shared" si="1206"/>
        <v>0</v>
      </c>
      <c r="DK39" s="110">
        <f t="shared" si="1207"/>
        <v>1683.1679104265399</v>
      </c>
      <c r="DL39" s="130">
        <f t="shared" si="1208"/>
        <v>3434.9320799763027</v>
      </c>
      <c r="DM39" s="130">
        <f t="shared" si="1209"/>
        <v>4767.9519214454967</v>
      </c>
      <c r="DN39" s="130">
        <f t="shared" si="1210"/>
        <v>6181.8539191943119</v>
      </c>
      <c r="DO39" s="130">
        <f t="shared" si="1211"/>
        <v>7694.0430941943114</v>
      </c>
      <c r="DP39" s="130">
        <f t="shared" si="1212"/>
        <v>9250.2567340047372</v>
      </c>
      <c r="DQ39" s="130">
        <f t="shared" si="1213"/>
        <v>10883.257231042651</v>
      </c>
      <c r="DR39" s="130">
        <f t="shared" si="1214"/>
        <v>12453.804417535543</v>
      </c>
      <c r="DS39" s="130">
        <f t="shared" si="1215"/>
        <v>14029.4707278436</v>
      </c>
      <c r="DT39" s="130">
        <f t="shared" si="1216"/>
        <v>15659.399750592414</v>
      </c>
      <c r="DU39" s="130">
        <f t="shared" si="1217"/>
        <v>17175.684224644549</v>
      </c>
      <c r="DV39" s="130">
        <f t="shared" si="1218"/>
        <v>18540.442633767772</v>
      </c>
      <c r="DW39" s="130">
        <f t="shared" si="1219"/>
        <v>20131.466315521327</v>
      </c>
      <c r="DX39" s="130">
        <f t="shared" si="1220"/>
        <v>21325.245989218009</v>
      </c>
      <c r="DY39" s="130">
        <f t="shared" si="1221"/>
        <v>22949.032063388626</v>
      </c>
      <c r="DZ39" s="130">
        <f t="shared" si="1222"/>
        <v>24632.199973815164</v>
      </c>
      <c r="EA39" s="130">
        <f t="shared" si="1223"/>
        <v>26441.298330094785</v>
      </c>
      <c r="EB39" s="130">
        <f t="shared" si="1224"/>
        <v>28201.253097748813</v>
      </c>
      <c r="EC39" s="130">
        <f t="shared" si="1225"/>
        <v>29839.372718601895</v>
      </c>
      <c r="ED39" s="130">
        <f t="shared" si="1226"/>
        <v>31465.206442298579</v>
      </c>
      <c r="EE39" s="130">
        <f t="shared" si="1227"/>
        <v>33214.922962322278</v>
      </c>
      <c r="EF39" s="130">
        <f t="shared" si="1228"/>
        <v>35071.117257701422</v>
      </c>
      <c r="EG39" s="130">
        <f t="shared" si="1229"/>
        <v>37022.527256042653</v>
      </c>
      <c r="EH39" s="130">
        <f t="shared" si="1230"/>
        <v>39115.225071682464</v>
      </c>
      <c r="EI39" s="130">
        <f t="shared" si="1231"/>
        <v>41166.969896800947</v>
      </c>
      <c r="EJ39" s="130">
        <f t="shared" si="1232"/>
        <v>43296.525403909953</v>
      </c>
      <c r="EK39" s="130">
        <f t="shared" si="1233"/>
        <v>45521.296613981045</v>
      </c>
      <c r="EL39" s="130">
        <f t="shared" si="1234"/>
        <v>47864.83149656398</v>
      </c>
      <c r="EM39" s="130">
        <f t="shared" si="1235"/>
        <v>50006.672900829384</v>
      </c>
      <c r="EN39" s="130">
        <f t="shared" si="1236"/>
        <v>51947.844651540283</v>
      </c>
      <c r="EO39" s="130">
        <f t="shared" si="1237"/>
        <v>51947.844651540283</v>
      </c>
      <c r="EP39" s="130">
        <f t="shared" si="1238"/>
        <v>1514.851119383886</v>
      </c>
      <c r="EQ39" s="130">
        <f t="shared" si="1239"/>
        <v>1576.5877525947867</v>
      </c>
      <c r="ER39" s="130">
        <f t="shared" si="1240"/>
        <v>1199.7178573222748</v>
      </c>
      <c r="ES39" s="130">
        <f t="shared" si="1241"/>
        <v>1272.5117979739334</v>
      </c>
      <c r="ET39" s="130">
        <f t="shared" si="1242"/>
        <v>1360.9702574999997</v>
      </c>
      <c r="EU39" s="130">
        <f t="shared" si="1243"/>
        <v>1400.5922758293837</v>
      </c>
      <c r="EV39" s="130">
        <f t="shared" si="1244"/>
        <v>1469.7004473341228</v>
      </c>
      <c r="EW39" s="130">
        <f t="shared" si="1245"/>
        <v>1413.4924678436018</v>
      </c>
      <c r="EX39" s="130">
        <f t="shared" si="1246"/>
        <v>1418.0996792772512</v>
      </c>
      <c r="EY39" s="130">
        <f t="shared" si="1247"/>
        <v>1466.9361204739332</v>
      </c>
      <c r="EZ39" s="130">
        <f t="shared" si="1248"/>
        <v>1364.6560266469196</v>
      </c>
      <c r="FA39" s="130">
        <f t="shared" si="1249"/>
        <v>1228.2825682109003</v>
      </c>
      <c r="FB39" s="130">
        <f t="shared" si="1250"/>
        <v>1431.9213135781988</v>
      </c>
      <c r="FC39" s="130">
        <f t="shared" si="1251"/>
        <v>1074.4017063270144</v>
      </c>
      <c r="FD39" s="130">
        <f t="shared" si="1252"/>
        <v>1461.4074667535542</v>
      </c>
      <c r="FE39" s="130">
        <f t="shared" si="1253"/>
        <v>1514.851119383886</v>
      </c>
      <c r="FF39" s="130">
        <f t="shared" si="1254"/>
        <v>1628.1885206516586</v>
      </c>
      <c r="FG39" s="130">
        <f t="shared" si="1255"/>
        <v>1583.9592908886257</v>
      </c>
      <c r="FH39" s="130">
        <f t="shared" si="1256"/>
        <v>1474.3076587677722</v>
      </c>
      <c r="FI39" s="130">
        <f t="shared" si="1257"/>
        <v>1463.2503513270142</v>
      </c>
      <c r="FJ39" s="130">
        <f t="shared" si="1258"/>
        <v>1574.7448680213267</v>
      </c>
      <c r="FK39" s="130">
        <f t="shared" si="1259"/>
        <v>1670.5748658412322</v>
      </c>
      <c r="FL39" s="130">
        <f t="shared" si="1260"/>
        <v>1756.2689985071086</v>
      </c>
      <c r="FM39" s="130">
        <f t="shared" si="1261"/>
        <v>1883.4280340758294</v>
      </c>
      <c r="FN39" s="130">
        <f t="shared" si="1262"/>
        <v>1846.570342606635</v>
      </c>
      <c r="FO39" s="130">
        <f t="shared" si="1263"/>
        <v>1916.5999563981043</v>
      </c>
      <c r="FP39" s="130">
        <f t="shared" si="1264"/>
        <v>2002.2940890639807</v>
      </c>
      <c r="FQ39" s="130">
        <f t="shared" si="1265"/>
        <v>2109.1813943246443</v>
      </c>
      <c r="FR39" s="130">
        <f t="shared" si="1266"/>
        <v>1927.6572638388625</v>
      </c>
      <c r="FS39" s="130">
        <f t="shared" si="1267"/>
        <v>1747.0545756398103</v>
      </c>
      <c r="FT39" s="130">
        <f t="shared" si="1268"/>
        <v>0</v>
      </c>
      <c r="FU39" s="110">
        <f t="shared" si="1269"/>
        <v>1514.851119383886</v>
      </c>
      <c r="FV39" s="130">
        <f t="shared" si="1270"/>
        <v>3091.438871978673</v>
      </c>
      <c r="FW39" s="130">
        <f t="shared" si="1271"/>
        <v>4291.1567293009475</v>
      </c>
      <c r="FX39" s="130">
        <f t="shared" si="1272"/>
        <v>5563.6685272748809</v>
      </c>
      <c r="FY39" s="130">
        <f t="shared" si="1273"/>
        <v>6924.6387847748811</v>
      </c>
      <c r="FZ39" s="130">
        <f t="shared" si="1274"/>
        <v>8325.2310606042647</v>
      </c>
      <c r="GA39" s="130">
        <f t="shared" si="1275"/>
        <v>9794.9315079383869</v>
      </c>
      <c r="GB39" s="130">
        <f t="shared" si="1276"/>
        <v>11208.423975781989</v>
      </c>
      <c r="GC39" s="130">
        <f t="shared" si="1277"/>
        <v>12626.52365505924</v>
      </c>
      <c r="GD39" s="130">
        <f t="shared" si="1278"/>
        <v>14093.459775533172</v>
      </c>
      <c r="GE39" s="130">
        <f t="shared" si="1279"/>
        <v>15458.115802180091</v>
      </c>
      <c r="GF39" s="130">
        <f t="shared" si="1280"/>
        <v>16686.398370390991</v>
      </c>
      <c r="GG39" s="130">
        <f t="shared" si="1281"/>
        <v>18118.319683969188</v>
      </c>
      <c r="GH39" s="130">
        <f t="shared" si="1282"/>
        <v>19192.721390296203</v>
      </c>
      <c r="GI39" s="130">
        <f t="shared" si="1283"/>
        <v>20654.128857049756</v>
      </c>
      <c r="GJ39" s="130">
        <f t="shared" si="1284"/>
        <v>22168.979976433642</v>
      </c>
      <c r="GK39" s="130">
        <f t="shared" si="1285"/>
        <v>23797.168497085302</v>
      </c>
      <c r="GL39" s="130">
        <f t="shared" si="1286"/>
        <v>25381.127787973928</v>
      </c>
      <c r="GM39" s="130">
        <f t="shared" si="1287"/>
        <v>26855.4354467417</v>
      </c>
      <c r="GN39" s="130">
        <f t="shared" si="1288"/>
        <v>28318.685798068713</v>
      </c>
      <c r="GO39" s="130">
        <f t="shared" si="1289"/>
        <v>29893.43066609004</v>
      </c>
      <c r="GP39" s="130">
        <f t="shared" si="1290"/>
        <v>31564.005531931274</v>
      </c>
      <c r="GQ39" s="130">
        <f t="shared" si="1291"/>
        <v>33320.274530438386</v>
      </c>
      <c r="GR39" s="130">
        <f t="shared" si="1292"/>
        <v>35203.702564514213</v>
      </c>
      <c r="GS39" s="130">
        <f t="shared" si="1293"/>
        <v>37050.272907120845</v>
      </c>
      <c r="GT39" s="130">
        <f t="shared" si="1294"/>
        <v>38966.872863518947</v>
      </c>
      <c r="GU39" s="130">
        <f t="shared" si="1295"/>
        <v>40969.166952582927</v>
      </c>
      <c r="GV39" s="130">
        <f t="shared" si="1296"/>
        <v>43078.348346907573</v>
      </c>
      <c r="GW39" s="130">
        <f t="shared" si="1297"/>
        <v>45006.005610746433</v>
      </c>
      <c r="GX39" s="130">
        <f t="shared" si="1298"/>
        <v>46753.060186386247</v>
      </c>
      <c r="GY39" s="130">
        <f t="shared" si="1299"/>
        <v>46753.060186386247</v>
      </c>
      <c r="GZ39" s="130">
        <f>($T39+$U39)/$R39*($I39-(метеостанция!B$14))/($I39-$J39)</f>
        <v>2.1751184834123221</v>
      </c>
      <c r="HA39" s="130">
        <f>($T39+$U39)/$R39*($I39-(метеостанция!C$14))/($I39-$J39)</f>
        <v>2.263763823064771</v>
      </c>
      <c r="HB39" s="130">
        <f>($T39+$U39)/$R39*($I39-(метеостанция!D$14))/($I39-$J39)</f>
        <v>1.7226303317535543</v>
      </c>
      <c r="HC39" s="130">
        <f>($T39+$U39)/$R39*($I39-(метеостанция!E$14))/($I39-$J39)</f>
        <v>1.827152448657188</v>
      </c>
      <c r="HD39" s="130">
        <f>($T39+$U39)/$R39*($I39-(метеостанция!F$14))/($I39-$J39)</f>
        <v>1.9541666666666666</v>
      </c>
      <c r="HE39" s="130">
        <f>($T39+$U39)/$R39*($I39-(метеостанция!G$14))/($I39-$J39)</f>
        <v>2.0110584518167456</v>
      </c>
      <c r="HF39" s="130">
        <f>($T39+$U39)/$R39*($I39-(метеостанция!H$14))/($I39-$J39)</f>
        <v>2.1102883096366507</v>
      </c>
      <c r="HG39" s="130">
        <f>($T39+$U39)/$R39*($I39-(метеостанция!I$14))/($I39-$J39)</f>
        <v>2.0295813586097946</v>
      </c>
      <c r="HH39" s="130">
        <f>($T39+$U39)/$R39*($I39-(метеостанция!J$14))/($I39-$J39)</f>
        <v>2.0361966824644551</v>
      </c>
      <c r="HI39" s="130">
        <f>($T39+$U39)/$R39*($I39-(метеостанция!K$14))/($I39-$J39)</f>
        <v>2.1063191153238541</v>
      </c>
      <c r="HJ39" s="130">
        <f>($T39+$U39)/$R39*($I39-(метеостанция!L$14))/($I39-$J39)</f>
        <v>1.9594589257503947</v>
      </c>
      <c r="HK39" s="130">
        <f>($T39+$U39)/$R39*($I39-(метеостанция!M$14))/($I39-$J39)</f>
        <v>1.7636453396524485</v>
      </c>
      <c r="HL39" s="130">
        <f>($T39+$U39)/$R39*($I39-(метеостанция!N$14))/($I39-$J39)</f>
        <v>2.056042654028436</v>
      </c>
      <c r="HM39" s="130">
        <f>($T39+$U39)/$R39*($I39-(метеостанция!O$14))/($I39-$J39)</f>
        <v>1.5426935229067928</v>
      </c>
      <c r="HN39" s="130">
        <f>($T39+$U39)/$R39*($I39-(метеостанция!P$14))/($I39-$J39)</f>
        <v>2.0983807266982621</v>
      </c>
      <c r="HO39" s="130">
        <f>($T39+$U39)/$R39*($I39-(метеостанция!Q$14))/($I39-$J39)</f>
        <v>2.1751184834123221</v>
      </c>
      <c r="HP39" s="130">
        <f>($T39+$U39)/$R39*($I39-(метеостанция!R$14))/($I39-$J39)</f>
        <v>2.3378554502369666</v>
      </c>
      <c r="HQ39" s="130">
        <f>($T39+$U39)/$R39*($I39-(метеостанция!S$14))/($I39-$J39)</f>
        <v>2.2743483412322276</v>
      </c>
      <c r="HR39" s="130">
        <f>($T39+$U39)/$R39*($I39-(метеостанция!T$14))/($I39-$J39)</f>
        <v>2.1169036334913112</v>
      </c>
      <c r="HS39" s="130">
        <f>($T39+$U39)/$R39*($I39-(метеостанция!U$14))/($I39-$J39)</f>
        <v>2.1010268562401264</v>
      </c>
      <c r="HT39" s="130">
        <f>($T39+$U39)/$R39*($I39-(метеостанция!V$14))/($I39-$J39)</f>
        <v>2.2611176935229067</v>
      </c>
      <c r="HU39" s="130">
        <f>($T39+$U39)/$R39*($I39-(метеостанция!W$14))/($I39-$J39)</f>
        <v>2.3987164296998422</v>
      </c>
      <c r="HV39" s="130">
        <f>($T39+$U39)/$R39*($I39-(метеостанция!X$14))/($I39-$J39)</f>
        <v>2.5217614533965245</v>
      </c>
      <c r="HW39" s="130">
        <f>($T39+$U39)/$R39*($I39-(метеостанция!Y$14))/($I39-$J39)</f>
        <v>2.70434439178515</v>
      </c>
      <c r="HX39" s="130">
        <f>($T39+$U39)/$R39*($I39-(метеостанция!Z$14))/($I39-$J39)</f>
        <v>2.6514218009478672</v>
      </c>
      <c r="HY39" s="130">
        <f>($T39+$U39)/$R39*($I39-(метеостанция!AA$14))/($I39-$J39)</f>
        <v>2.7519747235387046</v>
      </c>
      <c r="HZ39" s="130">
        <f>($T39+$U39)/$R39*($I39-(метеостанция!AB$14))/($I39-$J39)</f>
        <v>2.8750197472353873</v>
      </c>
      <c r="IA39" s="130">
        <f>($T39+$U39)/$R39*($I39-(метеостанция!AC$14))/($I39-$J39)</f>
        <v>3.0284952606635072</v>
      </c>
      <c r="IB39" s="130">
        <f>($T39+$U39)/$R39*($I39-(метеостанция!AD$14))/($I39-$J39)</f>
        <v>2.767851500789889</v>
      </c>
      <c r="IC39" s="130">
        <f>($T39+$U39)/$R39*($I39-(метеостанция!AE$14))/($I39-$J39)</f>
        <v>2.5085308056872035</v>
      </c>
      <c r="ID39" s="130"/>
      <c r="IE39" s="131">
        <f>VLOOKUP($F39,метеостанция!$A$4:$AF$7,2,0)</f>
        <v>6</v>
      </c>
      <c r="IF39" s="131">
        <f>VLOOKUP($F39,метеостанция!$A$4:$AF$7,3,0)</f>
        <v>9.6</v>
      </c>
      <c r="IG39" s="131">
        <f>VLOOKUP($F39,метеостанция!$A$4:$AF$7,4,0)</f>
        <v>8.4</v>
      </c>
      <c r="IH39" s="131">
        <f>VLOOKUP($F39,метеостанция!$A$4:$AF$7,5,0)</f>
        <v>9.6999999999999993</v>
      </c>
      <c r="II39" s="131">
        <f>VLOOKUP($F39,метеостанция!$A$4:$AF$7,6,0)</f>
        <v>11.1</v>
      </c>
      <c r="IJ39" s="131">
        <f>VLOOKUP($F39,метеостанция!$A$4:$AF$7,7,0)</f>
        <v>9.5</v>
      </c>
      <c r="IK39" s="131">
        <f>VLOOKUP($F39,метеостанция!$A$4:$AF$7,8,0)</f>
        <v>6</v>
      </c>
      <c r="IL39" s="131">
        <f>VLOOKUP($F39,метеостанция!$A$4:$AF$7,9,0)</f>
        <v>6.8</v>
      </c>
      <c r="IM39" s="131">
        <f>VLOOKUP($F39,метеостанция!$A$4:$AF$7,10,0)</f>
        <v>3.2</v>
      </c>
      <c r="IN39" s="131">
        <f>VLOOKUP($F39,метеостанция!$A$4:$AF$7,11,0)</f>
        <v>-2</v>
      </c>
      <c r="IO39" s="131">
        <f>VLOOKUP($F39,метеостанция!$A$4:$AF$7,12,0)</f>
        <v>-0.4</v>
      </c>
      <c r="IP39" s="131">
        <f>VLOOKUP($F39,метеостанция!$A$4:$AF$7,13,0)</f>
        <v>2.1</v>
      </c>
      <c r="IQ39" s="131">
        <f>VLOOKUP($F39,метеостанция!$A$4:$AF$7,14,0)</f>
        <v>2.2999999999999998</v>
      </c>
      <c r="IR39" s="131">
        <f>VLOOKUP($F39,метеостанция!$A$4:$AF$7,15,0)</f>
        <v>2.2999999999999998</v>
      </c>
      <c r="IS39" s="131">
        <f>VLOOKUP($F39,метеостанция!$A$4:$AF$7,16,0)</f>
        <v>0.2</v>
      </c>
      <c r="IT39" s="131">
        <f>VLOOKUP($F39,метеостанция!$A$4:$AF$7,17,0)</f>
        <v>-3</v>
      </c>
      <c r="IU39" s="131">
        <f>VLOOKUP($F39,метеостанция!$A$4:$AF$7,18,0)</f>
        <v>-4</v>
      </c>
      <c r="IV39" s="131">
        <f>VLOOKUP($F39,метеостанция!$A$4:$AF$7,19,0)</f>
        <v>-3.6</v>
      </c>
      <c r="IW39" s="131">
        <f>VLOOKUP($F39,метеостанция!$A$4:$AF$7,20,0)</f>
        <v>-0.7</v>
      </c>
      <c r="IX39" s="131">
        <f>VLOOKUP($F39,метеостанция!$A$4:$AF$7,21,0)</f>
        <v>3.6</v>
      </c>
      <c r="IY39" s="131">
        <f>VLOOKUP($F39,метеостанция!$A$4:$AF$7,22,0)</f>
        <v>2.2000000000000002</v>
      </c>
      <c r="IZ39" s="131">
        <f>VLOOKUP($F39,метеостанция!$A$4:$AF$7,23,0)</f>
        <v>4.4000000000000004</v>
      </c>
      <c r="JA39" s="131">
        <f>VLOOKUP($F39,метеостанция!$A$4:$AF$7,24,0)</f>
        <v>-2.2999999999999998</v>
      </c>
      <c r="JB39" s="131">
        <f>VLOOKUP($F39,метеостанция!$A$4:$AF$7,25,0)</f>
        <v>-5.0999999999999996</v>
      </c>
      <c r="JC39" s="131">
        <f>VLOOKUP($F39,метеостанция!$A$4:$AF$7,26,0)</f>
        <v>0.6</v>
      </c>
      <c r="JD39" s="131">
        <f>VLOOKUP($F39,метеостанция!$A$4:$AF$7,27,0)</f>
        <v>-1.8</v>
      </c>
      <c r="JE39" s="131">
        <f>VLOOKUP($F39,метеостанция!$A$4:$AF$7,28,0)</f>
        <v>-0.5</v>
      </c>
      <c r="JF39" s="131">
        <f>VLOOKUP($F39,метеостанция!$A$4:$AF$7,29,0)</f>
        <v>5.4</v>
      </c>
      <c r="JG39" s="131">
        <f>VLOOKUP($F39,метеостанция!$A$4:$AF$7,30,0)</f>
        <v>8.4</v>
      </c>
      <c r="JH39" s="131">
        <f>VLOOKUP($F39,метеостанция!$A$4:$AF$7,31,0)</f>
        <v>5.0999999999999996</v>
      </c>
      <c r="JI39" s="131">
        <f>VLOOKUP($F39,метеостанция!$A$4:$AF$7,32,0)</f>
        <v>0</v>
      </c>
      <c r="JJ39" s="202" t="e">
        <f>VLOOKUP(D39,'Qп, Гкал'!$D$6:$O$60,2,FALSE)</f>
        <v>#N/A</v>
      </c>
      <c r="JK39" s="202" t="e">
        <f>VLOOKUP(D39,'Qп, Гкал'!$D$6:AI$64,3,FALSE)</f>
        <v>#N/A</v>
      </c>
      <c r="JL39" s="202" t="e">
        <f>VLOOKUP(D39,'Qп, Гкал'!$D$6:$AI$64,4,FALSE)</f>
        <v>#N/A</v>
      </c>
      <c r="JM39" s="202" t="e">
        <f>VLOOKUP(D39,'Qп, Гкал'!$D$6:$O$60,5,FALSE)</f>
        <v>#N/A</v>
      </c>
      <c r="JN39" s="202" t="e">
        <f>VLOOKUP(D39,'Qп, Гкал'!$D$6:$O$60,6,FALSE)</f>
        <v>#N/A</v>
      </c>
      <c r="JO39" s="202" t="e">
        <f>VLOOKUP(D39,'Qп, Гкал'!$D$6:$O$60,7,FALSE)</f>
        <v>#N/A</v>
      </c>
      <c r="JP39" s="202" t="e">
        <f>VLOOKUP(D39,'Qп, Гкал'!$D$6:$O$60,8,FALSE)</f>
        <v>#N/A</v>
      </c>
      <c r="JQ39" s="202" t="e">
        <f>VLOOKUP(D39,'Qп, Гкал'!$D$6:$O$60,9,FALSE)</f>
        <v>#N/A</v>
      </c>
      <c r="JR39" s="202" t="e">
        <f>VLOOKUP(D39,'Qп, Гкал'!$D$6:$O$60,10,FALSE)</f>
        <v>#N/A</v>
      </c>
      <c r="JS39" s="202" t="e">
        <f>VLOOKUP(D39,'Qп, Гкал'!$D$6:$O$60,11,FALSE)</f>
        <v>#N/A</v>
      </c>
      <c r="JT39" s="202" t="e">
        <f>VLOOKUP(D39,'Qп, Гкал'!$D$6:$O$60,12,FALSE)</f>
        <v>#N/A</v>
      </c>
      <c r="JU39" s="202" t="e">
        <f>VLOOKUP(D39,'Qп, Гкал'!$D$6:$P$60,13,FALSE)</f>
        <v>#N/A</v>
      </c>
      <c r="JV39" s="202" t="e">
        <f>VLOOKUP(D39,'Qп, Гкал'!$D$6:$Q$63,14,FALSE)</f>
        <v>#N/A</v>
      </c>
      <c r="JW39" s="203" t="e">
        <f>VLOOKUP(D39,'Qп, Гкал'!$D$6:$AI$65,15,FALSE)</f>
        <v>#N/A</v>
      </c>
      <c r="JX39" s="203" t="e">
        <f>VLOOKUP(D39,'Qп, Гкал'!$D$6:$AI$65,16,FALSE)</f>
        <v>#N/A</v>
      </c>
      <c r="JY39" s="204" t="e">
        <f>VLOOKUP(D39,'Qп, Гкал'!$D$6:$AI$65,17,FALSE)</f>
        <v>#N/A</v>
      </c>
      <c r="JZ39" s="203" t="e">
        <f>VLOOKUP(D39,'Qп, Гкал'!$D$6:$AI$65,18,FALSE)</f>
        <v>#N/A</v>
      </c>
      <c r="KA39" s="203" t="e">
        <f>VLOOKUP(D39,'Qп, Гкал'!$D$6:$AI$65,19,FALSE)</f>
        <v>#N/A</v>
      </c>
      <c r="KB39" s="203" t="e">
        <f>VLOOKUP(D39,'Qп, Гкал'!$D$6:$AI$65,20,FALSE)</f>
        <v>#N/A</v>
      </c>
      <c r="KC39" s="203" t="e">
        <f>VLOOKUP(D39,'Qп, Гкал'!$D$6:$AI$65,21,FALSE)</f>
        <v>#N/A</v>
      </c>
      <c r="KD39" s="203" t="e">
        <f>VLOOKUP(D39,'Qп, Гкал'!$D$6:$AI$65,22,FALSE)</f>
        <v>#N/A</v>
      </c>
      <c r="KE39" s="203" t="e">
        <f>VLOOKUP(D39,'Qп, Гкал'!$D$6:$AI$65,23,FALSE)</f>
        <v>#N/A</v>
      </c>
      <c r="KF39" s="203" t="e">
        <f>VLOOKUP(D39,'Qп, Гкал'!$D$6:$AI$65,24,FALSE)</f>
        <v>#N/A</v>
      </c>
      <c r="KG39" s="203" t="e">
        <f>VLOOKUP(D39,'Qп, Гкал'!$D$6:$AI$65,25,FALSE)</f>
        <v>#N/A</v>
      </c>
      <c r="KH39" s="203" t="e">
        <f>VLOOKUP(D39,'Qп, Гкал'!$D$6:$AI$65,26,FALSE)</f>
        <v>#N/A</v>
      </c>
      <c r="KI39" s="203" t="e">
        <f>VLOOKUP(D39,'Qп, Гкал'!$D$6:$AI$65,27,FALSE)</f>
        <v>#N/A</v>
      </c>
      <c r="KJ39" s="203" t="e">
        <f>VLOOKUP(D39,'Qп, Гкал'!$D$6:$AI$65,28,FALSE)</f>
        <v>#N/A</v>
      </c>
      <c r="KK39" s="203" t="e">
        <f>VLOOKUP(D39,'Qп, Гкал'!$D$6:$AI$65,29,FALSE)</f>
        <v>#N/A</v>
      </c>
      <c r="KL39" s="203" t="e">
        <f>VLOOKUP(D39,'Qп, Гкал'!$D$6:$AI$65,30,FALSE)</f>
        <v>#N/A</v>
      </c>
      <c r="KM39" s="203" t="e">
        <f>VLOOKUP(D39,'Qп, Гкал'!$D$6:$AI$65,31,FALSE)</f>
        <v>#N/A</v>
      </c>
      <c r="KN39" s="203" t="e">
        <f>VLOOKUP(D39,'Qп, Гкал'!$D$6:$AI$65,32,FALSE)</f>
        <v>#N/A</v>
      </c>
      <c r="KO39" s="110" t="e">
        <f>IF(JJ39="","Нет показаний",IF(JJ39&lt;=0,"Ошибка ПУ",(GZ39-JJ39*(($I39-метеостанция!B$14)/($I39-IE39)))))</f>
        <v>#N/A</v>
      </c>
      <c r="KP39" s="110" t="e">
        <f>IF(JK39="","Нет показаний",IF(JK39&lt;=0,"Ошибка ПУ",(HA39-JK39*(($I39-метеостанция!C$14)/($I39-IF39)))))</f>
        <v>#N/A</v>
      </c>
      <c r="KQ39" s="110" t="e">
        <f>IF(JL39="","Нет показаний",IF(JL39&lt;=0,"Ошибка ПУ",(HB39-JL39*(($I39-метеостанция!D$14)/($I39-IG39)))))</f>
        <v>#N/A</v>
      </c>
      <c r="KR39" s="110" t="e">
        <f>IF(JM39="","Нет показаний",IF(JM39&lt;=0,"Ошибка ПУ",(HC39-JM39*(($I39-метеостанция!E$14)/($I39-IH39)))))</f>
        <v>#N/A</v>
      </c>
      <c r="KS39" s="110" t="e">
        <f>IF(JN39="","Нет показаний",IF(JN39&lt;=0,"Ошибка ПУ",(HD39-JN39*(($I39-метеостанция!F$14)/($I39-II39)))))</f>
        <v>#N/A</v>
      </c>
      <c r="KT39" s="110" t="e">
        <f>IF(JO39="","Нет показаний",IF(JO39&lt;=0,"Ошибка ПУ",(HE39-JO39*(($I39-метеостанция!G$14)/($I39-IJ39)))))</f>
        <v>#N/A</v>
      </c>
      <c r="KU39" s="110" t="e">
        <f>IF(JP39="","Нет показаний",IF(JP39&lt;=0,"Ошибка ПУ",(HF39-JP39*(($I39-метеостанция!H$14)/($I39-IK39)))))</f>
        <v>#N/A</v>
      </c>
      <c r="KV39" s="110" t="e">
        <f>IF(JQ39="","Нет показаний",IF(JQ39&lt;=0,"Ошибка ПУ",(HG39-JQ39*(($I39-метеостанция!I$14)/($I39-IL39)))))</f>
        <v>#N/A</v>
      </c>
      <c r="KW39" s="110" t="e">
        <f>IF(JR39="","Нет показаний",IF(JR39&lt;=0,"Ошибка ПУ",(HH39-JR39*(($I39-метеостанция!J$14)/($I39-IM39)))))</f>
        <v>#N/A</v>
      </c>
      <c r="KX39" s="110" t="e">
        <f>IF(JS39="","Нет показаний",IF(JS39&lt;=0,"Ошибка ПУ",(HI39-JS39*(($I39-метеостанция!K$14)/($I39-IN39)))))</f>
        <v>#N/A</v>
      </c>
      <c r="KY39" s="110" t="e">
        <f>IF(JT39="","Нет показаний",IF(JT39&lt;=0,"Ошибка ПУ",(HJ39-JT39*(($I39-метеостанция!L$14)/($I39-IO39)))))</f>
        <v>#N/A</v>
      </c>
      <c r="KZ39" s="110" t="e">
        <f>IF(JU39="","Нет показаний",IF(JU39&lt;=0,"Ошибка ПУ",(HK39-JU39*(($I39-метеостанция!M$14)/($I39-IP39)))))</f>
        <v>#N/A</v>
      </c>
      <c r="LA39" s="110" t="e">
        <f>IF(JV39="","Нет показаний",IF(JV39&lt;=0,"Ошибка ПУ",(HL39-JV39*(($I39-метеостанция!N$14)/($I39-IQ39)))))</f>
        <v>#N/A</v>
      </c>
      <c r="LB39" s="110" t="e">
        <f>IF(JW39="","Нет показаний",IF(JW39&lt;=0,"Ошибка ПУ",(HM39-JW39*(($I39-метеостанция!O$14)/($I39-IR39)))))</f>
        <v>#N/A</v>
      </c>
      <c r="LC39" s="110" t="e">
        <f>IF(JX39="","Нет показаний",IF(JX39&lt;=0,"Ошибка ПУ",(HN39-JX39*(($I39-метеостанция!P$14)/($I39-IS39)))))</f>
        <v>#N/A</v>
      </c>
      <c r="LD39" s="110" t="e">
        <f>IF(JY39="","Нет показаний",IF(JY39&lt;=0,"Ошибка ПУ",(HO39-JY39*(($I39-метеостанция!Q$14)/($I39-IT39)))))</f>
        <v>#N/A</v>
      </c>
      <c r="LE39" s="110" t="e">
        <f>IF(JZ39="","Нет показаний",IF(JZ39&lt;=0,"Ошибка ПУ",(HP39-JZ39*(($I39-метеостанция!R$14)/($I39-IU39)))))</f>
        <v>#N/A</v>
      </c>
      <c r="LF39" s="110" t="e">
        <f>IF(KA39="","Нет показаний",IF(KA39&lt;=0,"Ошибка ПУ",(HQ39-KA39*(($I39-метеостанция!S$14)/($I39-IV39)))))</f>
        <v>#N/A</v>
      </c>
      <c r="LG39" s="110" t="e">
        <f>IF(KB39="","Нет показаний",IF(KB39&lt;=0,"Ошибка ПУ",(HR39-KB39*(($I39-метеостанция!T$14)/($I39-IW39)))))</f>
        <v>#N/A</v>
      </c>
      <c r="LH39" s="110" t="e">
        <f>IF(KC39="","Нет показаний",IF(KC39&lt;=0,"Ошибка ПУ",(HS39-KC39*(($I39-метеостанция!U$14)/($I39-IX39)))))</f>
        <v>#N/A</v>
      </c>
      <c r="LI39" s="110" t="e">
        <f>IF(KD39="","Нет показаний",IF(KD39&lt;=0,"Ошибка ПУ",(HT39-KD39*(($I39-метеостанция!V$14)/($I39-IY39)))))</f>
        <v>#N/A</v>
      </c>
      <c r="LJ39" s="110" t="e">
        <f>IF(KE39="","Нет показаний",IF(KE39&lt;=0,"Ошибка ПУ",(HU39-KE39*(($I39-метеостанция!W$14)/($I39-IZ39)))))</f>
        <v>#N/A</v>
      </c>
      <c r="LK39" s="110" t="e">
        <f>IF(KF39="","Нет показаний",IF(KF39&lt;=0,"Ошибка ПУ",(HV39-KF39*(($I39-метеостанция!X$14)/($I39-JA39)))))</f>
        <v>#N/A</v>
      </c>
      <c r="LL39" s="110" t="e">
        <f>IF(KG39="","Нет показаний",IF(KG39&lt;=0,"Ошибка ПУ",(HW39-KG39*(($I39-метеостанция!Y$14)/($I39-JB39)))))</f>
        <v>#N/A</v>
      </c>
      <c r="LM39" s="110" t="e">
        <f>IF(KH39="","Нет показаний",IF(KH39&lt;=0,"Ошибка ПУ",(HX39-KH39*(($I39-метеостанция!Z$14)/($I39-JC39)))))</f>
        <v>#N/A</v>
      </c>
      <c r="LN39" s="110" t="e">
        <f>IF(KI39="","Нет показаний",IF(KI39&lt;=0,"Ошибка ПУ",(HY39-KI39*(($I39-метеостанция!AA$14)/($I39-JD39)))))</f>
        <v>#N/A</v>
      </c>
      <c r="LO39" s="110" t="e">
        <f>IF(KJ39="","Нет показаний",IF(KJ39&lt;=0,"Ошибка ПУ",(HZ39-KJ39*(($I39-метеостанция!AB$14)/($I39-JE39)))))</f>
        <v>#N/A</v>
      </c>
      <c r="LP39" s="110" t="e">
        <f>IF(KK39="","Нет показаний",IF(KK39&lt;=0,"Ошибка ПУ",(IA39-KK39*(($I39-метеостанция!AC$14)/($I39-JF39)))))</f>
        <v>#N/A</v>
      </c>
      <c r="LQ39" s="110" t="e">
        <f>IF(KL39="","Нет показаний",IF(KL39&lt;=0,"Ошибка ПУ",(IB39-KL39*(($I39-метеостанция!AD$14)/($I39-JG39)))))</f>
        <v>#N/A</v>
      </c>
      <c r="LR39" s="110" t="e">
        <f>IF(KM39="","Нет показаний",IF(KM39&lt;=0,"Ошибка ПУ",(IC39-KM39*(($I39-метеостанция!AE$14)/($I39-JH39)))))</f>
        <v>#N/A</v>
      </c>
      <c r="LS39" s="110" t="e">
        <f>IF(KN39="","Нет показаний",IF(KN39&lt;=0,"Ошибка ПУ",(ID39-KN39*(($I39-метеостанция!AF$14)/($I39-JI39)))))</f>
        <v>#N/A</v>
      </c>
      <c r="LT39" s="54" t="e">
        <f t="shared" si="1300"/>
        <v>#N/A</v>
      </c>
      <c r="LU39" s="54" t="e">
        <f t="shared" si="1301"/>
        <v>#N/A</v>
      </c>
      <c r="LV39" s="54" t="e">
        <f t="shared" si="1302"/>
        <v>#N/A</v>
      </c>
      <c r="LW39" s="54" t="e">
        <f t="shared" si="1303"/>
        <v>#N/A</v>
      </c>
      <c r="LX39" s="54" t="e">
        <f t="shared" si="1304"/>
        <v>#N/A</v>
      </c>
      <c r="LY39" s="54" t="e">
        <f t="shared" si="1305"/>
        <v>#N/A</v>
      </c>
      <c r="LZ39" s="54" t="e">
        <f t="shared" si="1306"/>
        <v>#N/A</v>
      </c>
      <c r="MA39" s="54" t="e">
        <f t="shared" si="1307"/>
        <v>#N/A</v>
      </c>
      <c r="MB39" s="54" t="e">
        <f t="shared" si="1308"/>
        <v>#N/A</v>
      </c>
      <c r="MC39" s="54" t="e">
        <f t="shared" si="1309"/>
        <v>#N/A</v>
      </c>
      <c r="MD39" s="54" t="e">
        <f t="shared" si="1310"/>
        <v>#N/A</v>
      </c>
      <c r="ME39" s="54" t="e">
        <f t="shared" si="1311"/>
        <v>#N/A</v>
      </c>
      <c r="MF39" s="54" t="e">
        <f t="shared" si="1312"/>
        <v>#N/A</v>
      </c>
      <c r="MG39" s="54" t="e">
        <f t="shared" si="1313"/>
        <v>#N/A</v>
      </c>
      <c r="MH39" s="54" t="e">
        <f t="shared" si="1314"/>
        <v>#N/A</v>
      </c>
      <c r="MI39" s="54" t="e">
        <f t="shared" si="1315"/>
        <v>#N/A</v>
      </c>
      <c r="MJ39" s="54" t="e">
        <f t="shared" si="1316"/>
        <v>#N/A</v>
      </c>
      <c r="MK39" s="54" t="e">
        <f t="shared" si="1317"/>
        <v>#N/A</v>
      </c>
      <c r="ML39" s="54" t="e">
        <f t="shared" si="1318"/>
        <v>#N/A</v>
      </c>
      <c r="MM39" s="54" t="e">
        <f t="shared" si="1319"/>
        <v>#N/A</v>
      </c>
      <c r="MN39" s="54" t="e">
        <f t="shared" si="1320"/>
        <v>#N/A</v>
      </c>
      <c r="MO39" s="54" t="e">
        <f t="shared" si="1321"/>
        <v>#N/A</v>
      </c>
      <c r="MP39" s="54" t="e">
        <f t="shared" si="1322"/>
        <v>#N/A</v>
      </c>
      <c r="MQ39" s="54" t="e">
        <f t="shared" si="1323"/>
        <v>#N/A</v>
      </c>
      <c r="MR39" s="54" t="e">
        <f t="shared" si="1324"/>
        <v>#N/A</v>
      </c>
      <c r="MS39" s="54" t="e">
        <f t="shared" si="1325"/>
        <v>#N/A</v>
      </c>
      <c r="MT39" s="54" t="e">
        <f t="shared" si="1326"/>
        <v>#N/A</v>
      </c>
      <c r="MU39" s="54" t="e">
        <f t="shared" si="1327"/>
        <v>#N/A</v>
      </c>
      <c r="MV39" s="54" t="e">
        <f t="shared" si="1328"/>
        <v>#N/A</v>
      </c>
      <c r="MW39" s="54" t="e">
        <f t="shared" si="1329"/>
        <v>#N/A</v>
      </c>
      <c r="MX39" s="54" t="e">
        <f t="shared" si="1330"/>
        <v>#N/A</v>
      </c>
      <c r="MY39" s="53" t="e">
        <f t="shared" si="1331"/>
        <v>#N/A</v>
      </c>
      <c r="MZ39" s="53" t="e">
        <f t="shared" si="1332"/>
        <v>#N/A</v>
      </c>
      <c r="NA39" s="53" t="e">
        <f t="shared" si="1333"/>
        <v>#N/A</v>
      </c>
      <c r="NB39" s="53" t="e">
        <f t="shared" si="1334"/>
        <v>#N/A</v>
      </c>
      <c r="NC39" s="53" t="e">
        <f t="shared" si="1335"/>
        <v>#N/A</v>
      </c>
      <c r="ND39" s="53" t="e">
        <f t="shared" si="1336"/>
        <v>#N/A</v>
      </c>
      <c r="NE39" s="53" t="e">
        <f t="shared" si="1337"/>
        <v>#N/A</v>
      </c>
      <c r="NF39" s="53" t="e">
        <f t="shared" si="1338"/>
        <v>#N/A</v>
      </c>
      <c r="NG39" s="53" t="e">
        <f t="shared" si="1339"/>
        <v>#N/A</v>
      </c>
      <c r="NH39" s="53" t="e">
        <f t="shared" si="1340"/>
        <v>#N/A</v>
      </c>
      <c r="NI39" s="53" t="e">
        <f t="shared" si="1341"/>
        <v>#N/A</v>
      </c>
      <c r="NJ39" s="53" t="e">
        <f t="shared" si="1342"/>
        <v>#N/A</v>
      </c>
      <c r="NK39" s="53" t="e">
        <f t="shared" si="1343"/>
        <v>#N/A</v>
      </c>
      <c r="NL39" s="53" t="e">
        <f t="shared" si="1344"/>
        <v>#N/A</v>
      </c>
      <c r="NM39" s="53" t="e">
        <f t="shared" si="1345"/>
        <v>#N/A</v>
      </c>
      <c r="NN39" s="53" t="e">
        <f t="shared" si="1346"/>
        <v>#N/A</v>
      </c>
      <c r="NO39" s="53" t="e">
        <f t="shared" si="1347"/>
        <v>#N/A</v>
      </c>
      <c r="NP39" s="53" t="e">
        <f t="shared" si="1348"/>
        <v>#N/A</v>
      </c>
      <c r="NQ39" s="53" t="e">
        <f t="shared" si="1349"/>
        <v>#N/A</v>
      </c>
      <c r="NR39" s="53" t="e">
        <f t="shared" si="1350"/>
        <v>#N/A</v>
      </c>
      <c r="NS39" s="53" t="e">
        <f t="shared" si="1351"/>
        <v>#N/A</v>
      </c>
      <c r="NT39" s="53" t="e">
        <f t="shared" si="1352"/>
        <v>#N/A</v>
      </c>
      <c r="NU39" s="53" t="e">
        <f t="shared" si="1353"/>
        <v>#N/A</v>
      </c>
      <c r="NV39" s="53" t="e">
        <f t="shared" si="1354"/>
        <v>#N/A</v>
      </c>
      <c r="NW39" s="53" t="e">
        <f t="shared" si="1355"/>
        <v>#N/A</v>
      </c>
      <c r="NX39" s="53" t="e">
        <f t="shared" si="1356"/>
        <v>#N/A</v>
      </c>
      <c r="NY39" s="53" t="e">
        <f t="shared" si="1357"/>
        <v>#N/A</v>
      </c>
      <c r="NZ39" s="53" t="e">
        <f t="shared" si="1358"/>
        <v>#N/A</v>
      </c>
      <c r="OA39" s="53" t="e">
        <f t="shared" si="1359"/>
        <v>#N/A</v>
      </c>
      <c r="OB39" s="53" t="e">
        <f t="shared" si="1360"/>
        <v>#N/A</v>
      </c>
      <c r="OC39" s="53" t="e">
        <f t="shared" si="1361"/>
        <v>#N/A</v>
      </c>
      <c r="OD39" s="53" t="e">
        <f t="shared" si="1362"/>
        <v>#N/A</v>
      </c>
      <c r="OE39" s="53" t="e">
        <f t="shared" si="1363"/>
        <v>#N/A</v>
      </c>
      <c r="OF39" s="53" t="e">
        <f t="shared" si="1364"/>
        <v>#N/A</v>
      </c>
      <c r="OG39" s="53" t="e">
        <f t="shared" si="1365"/>
        <v>#N/A</v>
      </c>
      <c r="OH39" s="53" t="e">
        <f t="shared" si="1366"/>
        <v>#N/A</v>
      </c>
      <c r="OI39" s="53" t="e">
        <f t="shared" si="1367"/>
        <v>#N/A</v>
      </c>
      <c r="OJ39" s="53" t="e">
        <f t="shared" si="1368"/>
        <v>#N/A</v>
      </c>
      <c r="OK39" s="53" t="e">
        <f t="shared" si="1369"/>
        <v>#N/A</v>
      </c>
      <c r="OL39" s="53" t="e">
        <f t="shared" si="1370"/>
        <v>#N/A</v>
      </c>
      <c r="OM39" s="53" t="e">
        <f t="shared" si="1371"/>
        <v>#N/A</v>
      </c>
      <c r="ON39" s="53" t="e">
        <f t="shared" si="1372"/>
        <v>#N/A</v>
      </c>
      <c r="OO39" s="53" t="e">
        <f t="shared" si="1373"/>
        <v>#N/A</v>
      </c>
      <c r="OP39" s="53" t="e">
        <f t="shared" si="1374"/>
        <v>#N/A</v>
      </c>
      <c r="OQ39" s="53" t="e">
        <f t="shared" si="1375"/>
        <v>#N/A</v>
      </c>
      <c r="OR39" s="53" t="e">
        <f t="shared" si="1376"/>
        <v>#N/A</v>
      </c>
      <c r="OS39" s="53" t="e">
        <f t="shared" si="1377"/>
        <v>#N/A</v>
      </c>
      <c r="OT39" s="53" t="e">
        <f t="shared" si="1378"/>
        <v>#N/A</v>
      </c>
      <c r="OU39" s="53" t="e">
        <f t="shared" si="1379"/>
        <v>#N/A</v>
      </c>
      <c r="OV39" s="53" t="e">
        <f t="shared" si="1380"/>
        <v>#N/A</v>
      </c>
      <c r="OW39" s="53" t="e">
        <f t="shared" si="1381"/>
        <v>#N/A</v>
      </c>
      <c r="OX39" s="53" t="e">
        <f t="shared" si="1382"/>
        <v>#N/A</v>
      </c>
      <c r="OY39" s="53" t="e">
        <f t="shared" si="1383"/>
        <v>#N/A</v>
      </c>
      <c r="OZ39" s="53" t="e">
        <f t="shared" si="1384"/>
        <v>#N/A</v>
      </c>
      <c r="PA39" s="53" t="e">
        <f t="shared" si="1385"/>
        <v>#N/A</v>
      </c>
      <c r="PB39" s="53" t="e">
        <f t="shared" si="1386"/>
        <v>#N/A</v>
      </c>
      <c r="PC39" s="53" t="e">
        <f t="shared" si="1387"/>
        <v>#N/A</v>
      </c>
      <c r="PD39" s="53" t="e">
        <f t="shared" si="1388"/>
        <v>#N/A</v>
      </c>
      <c r="PE39" s="53" t="e">
        <f t="shared" si="1389"/>
        <v>#N/A</v>
      </c>
      <c r="PF39" s="53" t="e">
        <f t="shared" si="1390"/>
        <v>#N/A</v>
      </c>
      <c r="PG39" s="53" t="e">
        <f t="shared" si="1391"/>
        <v>#N/A</v>
      </c>
      <c r="PH39" s="53" t="e">
        <f t="shared" si="1392"/>
        <v>#N/A</v>
      </c>
      <c r="PI39" s="111" t="e">
        <f t="shared" si="1165"/>
        <v>#N/A</v>
      </c>
      <c r="PJ39" s="111" t="e">
        <f t="shared" si="1165"/>
        <v>#N/A</v>
      </c>
      <c r="PK39" s="111" t="e">
        <f t="shared" si="1165"/>
        <v>#N/A</v>
      </c>
      <c r="PL39" s="111" t="e">
        <f t="shared" si="1165"/>
        <v>#N/A</v>
      </c>
      <c r="PM39" s="111" t="e">
        <f t="shared" si="1165"/>
        <v>#N/A</v>
      </c>
      <c r="PN39" s="111" t="e">
        <f t="shared" si="1165"/>
        <v>#N/A</v>
      </c>
      <c r="PO39" s="111" t="e">
        <f t="shared" si="1165"/>
        <v>#N/A</v>
      </c>
      <c r="PP39" s="111" t="e">
        <f t="shared" si="1165"/>
        <v>#N/A</v>
      </c>
      <c r="PQ39" s="111" t="e">
        <f t="shared" si="1165"/>
        <v>#N/A</v>
      </c>
      <c r="PR39" s="111" t="e">
        <f t="shared" si="1165"/>
        <v>#N/A</v>
      </c>
      <c r="PS39" s="111" t="e">
        <f t="shared" si="1166"/>
        <v>#N/A</v>
      </c>
      <c r="PT39" s="111" t="e">
        <f t="shared" si="1166"/>
        <v>#N/A</v>
      </c>
      <c r="PU39" s="111" t="e">
        <f t="shared" si="1166"/>
        <v>#N/A</v>
      </c>
      <c r="PV39" s="111" t="e">
        <f t="shared" si="1166"/>
        <v>#N/A</v>
      </c>
      <c r="PW39" s="111" t="e">
        <f t="shared" si="1166"/>
        <v>#N/A</v>
      </c>
      <c r="PX39" s="111" t="e">
        <f t="shared" si="1166"/>
        <v>#N/A</v>
      </c>
      <c r="PY39" s="111" t="e">
        <f t="shared" si="1166"/>
        <v>#N/A</v>
      </c>
      <c r="PZ39" s="111" t="e">
        <f t="shared" si="1166"/>
        <v>#N/A</v>
      </c>
      <c r="QA39" s="111" t="e">
        <f t="shared" si="1166"/>
        <v>#N/A</v>
      </c>
      <c r="QB39" s="111" t="e">
        <f t="shared" si="1166"/>
        <v>#N/A</v>
      </c>
      <c r="QC39" s="111" t="e">
        <f t="shared" si="1167"/>
        <v>#N/A</v>
      </c>
      <c r="QD39" s="111" t="e">
        <f t="shared" si="1167"/>
        <v>#N/A</v>
      </c>
      <c r="QE39" s="111" t="e">
        <f t="shared" si="1167"/>
        <v>#N/A</v>
      </c>
      <c r="QF39" s="111" t="e">
        <f t="shared" si="1167"/>
        <v>#N/A</v>
      </c>
      <c r="QG39" s="111" t="e">
        <f t="shared" si="1167"/>
        <v>#N/A</v>
      </c>
      <c r="QH39" s="111" t="e">
        <f t="shared" si="1167"/>
        <v>#N/A</v>
      </c>
      <c r="QI39" s="111" t="e">
        <f t="shared" si="1167"/>
        <v>#N/A</v>
      </c>
      <c r="QJ39" s="111" t="e">
        <f t="shared" si="1167"/>
        <v>#N/A</v>
      </c>
      <c r="QK39" s="111" t="e">
        <f t="shared" si="1167"/>
        <v>#N/A</v>
      </c>
      <c r="QL39" s="111" t="e">
        <f t="shared" si="1167"/>
        <v>#N/A</v>
      </c>
      <c r="QM39" s="111" t="e">
        <f t="shared" si="1168"/>
        <v>#N/A</v>
      </c>
      <c r="QN39" s="54" t="e">
        <f t="shared" si="1393"/>
        <v>#N/A</v>
      </c>
      <c r="QO39" s="53" t="e">
        <f t="shared" si="1394"/>
        <v>#N/A</v>
      </c>
      <c r="QP39" s="53" t="e">
        <f t="shared" si="1395"/>
        <v>#N/A</v>
      </c>
      <c r="QQ39" s="53" t="e">
        <f t="shared" si="1396"/>
        <v>#N/A</v>
      </c>
      <c r="QR39" s="53" t="e">
        <f t="shared" si="1397"/>
        <v>#N/A</v>
      </c>
      <c r="QS39" s="53" t="e">
        <f t="shared" si="1398"/>
        <v>#N/A</v>
      </c>
      <c r="QT39" s="53" t="e">
        <f t="shared" si="1399"/>
        <v>#N/A</v>
      </c>
      <c r="QU39" s="53" t="e">
        <f t="shared" si="1400"/>
        <v>#N/A</v>
      </c>
      <c r="QV39" s="53" t="e">
        <f t="shared" si="1401"/>
        <v>#N/A</v>
      </c>
      <c r="QW39" s="53" t="e">
        <f t="shared" si="1402"/>
        <v>#N/A</v>
      </c>
      <c r="QX39" s="53" t="e">
        <f t="shared" si="1403"/>
        <v>#N/A</v>
      </c>
      <c r="QY39" s="53" t="e">
        <f t="shared" si="1404"/>
        <v>#N/A</v>
      </c>
      <c r="QZ39" s="53" t="e">
        <f t="shared" si="1405"/>
        <v>#N/A</v>
      </c>
      <c r="RA39" s="53" t="e">
        <f t="shared" si="1406"/>
        <v>#N/A</v>
      </c>
      <c r="RB39" s="53" t="e">
        <f t="shared" si="1407"/>
        <v>#N/A</v>
      </c>
      <c r="RC39" s="53" t="e">
        <f t="shared" si="1408"/>
        <v>#N/A</v>
      </c>
      <c r="RD39" s="53" t="e">
        <f t="shared" si="1409"/>
        <v>#N/A</v>
      </c>
      <c r="RE39" s="53" t="e">
        <f t="shared" si="1410"/>
        <v>#N/A</v>
      </c>
      <c r="RF39" s="53" t="e">
        <f t="shared" si="1411"/>
        <v>#N/A</v>
      </c>
      <c r="RG39" s="53" t="e">
        <f t="shared" si="1412"/>
        <v>#N/A</v>
      </c>
      <c r="RH39" s="53" t="e">
        <f t="shared" si="1413"/>
        <v>#N/A</v>
      </c>
      <c r="RI39" s="53" t="e">
        <f t="shared" si="1414"/>
        <v>#N/A</v>
      </c>
      <c r="RJ39" s="53" t="e">
        <f t="shared" si="1415"/>
        <v>#N/A</v>
      </c>
      <c r="RK39" s="53" t="e">
        <f t="shared" si="1416"/>
        <v>#N/A</v>
      </c>
      <c r="RL39" s="53" t="e">
        <f t="shared" si="1417"/>
        <v>#N/A</v>
      </c>
      <c r="RM39" s="53" t="e">
        <f t="shared" si="1418"/>
        <v>#N/A</v>
      </c>
      <c r="RN39" s="53" t="e">
        <f t="shared" si="1419"/>
        <v>#N/A</v>
      </c>
      <c r="RO39" s="53" t="e">
        <f t="shared" si="1420"/>
        <v>#N/A</v>
      </c>
      <c r="RP39" s="53" t="e">
        <f t="shared" si="1421"/>
        <v>#N/A</v>
      </c>
      <c r="RQ39" s="53" t="e">
        <f t="shared" si="1422"/>
        <v>#N/A</v>
      </c>
      <c r="RR39" s="53" t="e">
        <f t="shared" si="1423"/>
        <v>#N/A</v>
      </c>
      <c r="RS39" s="111" t="e">
        <f t="shared" si="1424"/>
        <v>#N/A</v>
      </c>
      <c r="RT39" s="111" t="e">
        <f t="shared" si="1425"/>
        <v>#N/A</v>
      </c>
      <c r="RU39" s="111" t="e">
        <f t="shared" si="1426"/>
        <v>#N/A</v>
      </c>
      <c r="RV39" s="111" t="e">
        <f t="shared" si="1427"/>
        <v>#N/A</v>
      </c>
      <c r="RW39" s="111" t="e">
        <f t="shared" si="1428"/>
        <v>#N/A</v>
      </c>
      <c r="RX39" s="111" t="e">
        <f t="shared" si="1429"/>
        <v>#N/A</v>
      </c>
      <c r="RY39" s="111" t="e">
        <f t="shared" si="1430"/>
        <v>#N/A</v>
      </c>
      <c r="RZ39" s="111" t="e">
        <f t="shared" si="1431"/>
        <v>#N/A</v>
      </c>
      <c r="SA39" s="111" t="e">
        <f t="shared" si="1432"/>
        <v>#N/A</v>
      </c>
      <c r="SB39" s="111" t="e">
        <f t="shared" si="1433"/>
        <v>#N/A</v>
      </c>
      <c r="SC39" s="111" t="e">
        <f t="shared" si="1434"/>
        <v>#N/A</v>
      </c>
      <c r="SD39" s="111" t="e">
        <f t="shared" si="1435"/>
        <v>#N/A</v>
      </c>
      <c r="SE39" s="111" t="e">
        <f t="shared" si="1436"/>
        <v>#N/A</v>
      </c>
      <c r="SF39" s="111" t="e">
        <f t="shared" si="1437"/>
        <v>#N/A</v>
      </c>
      <c r="SG39" s="111" t="e">
        <f t="shared" si="1438"/>
        <v>#N/A</v>
      </c>
      <c r="SH39" s="111" t="e">
        <f t="shared" si="1439"/>
        <v>#N/A</v>
      </c>
      <c r="SI39" s="111" t="e">
        <f t="shared" si="1440"/>
        <v>#N/A</v>
      </c>
      <c r="SJ39" s="111" t="e">
        <f t="shared" si="1441"/>
        <v>#N/A</v>
      </c>
      <c r="SK39" s="111" t="e">
        <f t="shared" si="1442"/>
        <v>#N/A</v>
      </c>
      <c r="SL39" s="111" t="e">
        <f t="shared" si="1443"/>
        <v>#N/A</v>
      </c>
      <c r="SM39" s="111" t="e">
        <f t="shared" si="1444"/>
        <v>#N/A</v>
      </c>
      <c r="SN39" s="111" t="e">
        <f t="shared" si="1445"/>
        <v>#N/A</v>
      </c>
      <c r="SO39" s="111" t="e">
        <f t="shared" si="1446"/>
        <v>#N/A</v>
      </c>
      <c r="SP39" s="111" t="e">
        <f t="shared" si="1447"/>
        <v>#N/A</v>
      </c>
      <c r="SQ39" s="111" t="e">
        <f t="shared" si="1448"/>
        <v>#N/A</v>
      </c>
      <c r="SR39" s="111" t="e">
        <f t="shared" si="1449"/>
        <v>#N/A</v>
      </c>
      <c r="SS39" s="111" t="e">
        <f t="shared" si="1450"/>
        <v>#N/A</v>
      </c>
      <c r="ST39" s="111" t="e">
        <f t="shared" si="1451"/>
        <v>#N/A</v>
      </c>
      <c r="SU39" s="111" t="e">
        <f t="shared" si="1452"/>
        <v>#N/A</v>
      </c>
      <c r="SV39" s="111" t="e">
        <f t="shared" si="1453"/>
        <v>#N/A</v>
      </c>
      <c r="SW39" s="111" t="e">
        <f t="shared" si="1454"/>
        <v>#N/A</v>
      </c>
      <c r="SX39" s="111" t="e">
        <f t="shared" si="1455"/>
        <v>#N/A</v>
      </c>
      <c r="SY39" s="111" t="e">
        <f t="shared" si="1456"/>
        <v>#N/A</v>
      </c>
      <c r="SZ39" s="111" t="e">
        <f t="shared" si="1457"/>
        <v>#N/A</v>
      </c>
      <c r="TA39" s="111" t="e">
        <f t="shared" si="1458"/>
        <v>#N/A</v>
      </c>
      <c r="TB39" s="111" t="e">
        <f t="shared" si="1459"/>
        <v>#N/A</v>
      </c>
      <c r="TC39" s="111" t="e">
        <f t="shared" si="1460"/>
        <v>#N/A</v>
      </c>
      <c r="TD39" s="111" t="e">
        <f t="shared" si="1461"/>
        <v>#N/A</v>
      </c>
      <c r="TE39" s="111" t="e">
        <f t="shared" si="1462"/>
        <v>#N/A</v>
      </c>
      <c r="TF39" s="111" t="e">
        <f t="shared" si="1463"/>
        <v>#N/A</v>
      </c>
      <c r="TG39" s="111" t="e">
        <f t="shared" si="1464"/>
        <v>#N/A</v>
      </c>
      <c r="TH39" s="111" t="e">
        <f t="shared" si="1465"/>
        <v>#N/A</v>
      </c>
      <c r="TI39" s="111" t="e">
        <f t="shared" si="1466"/>
        <v>#N/A</v>
      </c>
      <c r="TJ39" s="111" t="e">
        <f t="shared" si="1467"/>
        <v>#N/A</v>
      </c>
      <c r="TK39" s="111" t="e">
        <f t="shared" si="1468"/>
        <v>#N/A</v>
      </c>
      <c r="TL39" s="111" t="e">
        <f t="shared" si="1469"/>
        <v>#N/A</v>
      </c>
      <c r="TM39" s="111" t="e">
        <f t="shared" si="1470"/>
        <v>#N/A</v>
      </c>
      <c r="TN39" s="111" t="e">
        <f t="shared" si="1471"/>
        <v>#N/A</v>
      </c>
      <c r="TO39" s="111" t="e">
        <f t="shared" si="1472"/>
        <v>#N/A</v>
      </c>
      <c r="TP39" s="111" t="e">
        <f t="shared" si="1473"/>
        <v>#N/A</v>
      </c>
      <c r="TQ39" s="111" t="e">
        <f t="shared" si="1474"/>
        <v>#N/A</v>
      </c>
      <c r="TR39" s="111" t="e">
        <f t="shared" si="1475"/>
        <v>#N/A</v>
      </c>
      <c r="TS39" s="111" t="e">
        <f t="shared" si="1476"/>
        <v>#N/A</v>
      </c>
      <c r="TT39" s="111" t="e">
        <f t="shared" si="1477"/>
        <v>#N/A</v>
      </c>
      <c r="TU39" s="111" t="e">
        <f t="shared" si="1478"/>
        <v>#N/A</v>
      </c>
      <c r="TV39" s="111" t="e">
        <f t="shared" si="1479"/>
        <v>#N/A</v>
      </c>
      <c r="TW39" s="111" t="e">
        <f t="shared" si="1480"/>
        <v>#N/A</v>
      </c>
      <c r="TX39" s="111" t="e">
        <f t="shared" si="1481"/>
        <v>#N/A</v>
      </c>
      <c r="TY39" s="111" t="e">
        <f t="shared" si="1482"/>
        <v>#N/A</v>
      </c>
      <c r="TZ39" s="111" t="e">
        <f t="shared" si="1483"/>
        <v>#N/A</v>
      </c>
      <c r="UA39" s="111" t="e">
        <f t="shared" si="1484"/>
        <v>#N/A</v>
      </c>
      <c r="UB39" s="111" t="e">
        <f t="shared" si="1485"/>
        <v>#N/A</v>
      </c>
      <c r="UC39" s="112">
        <f t="shared" si="1486"/>
        <v>168.31679104265402</v>
      </c>
      <c r="UD39" s="112">
        <f t="shared" si="1487"/>
        <v>343.49320799763029</v>
      </c>
      <c r="UE39" s="112">
        <f t="shared" si="1488"/>
        <v>476.79519214454967</v>
      </c>
      <c r="UF39" s="112">
        <f t="shared" si="1489"/>
        <v>618.18539191943125</v>
      </c>
      <c r="UG39" s="112">
        <f t="shared" si="1490"/>
        <v>769.40430941943123</v>
      </c>
      <c r="UH39" s="112">
        <f t="shared" si="1491"/>
        <v>925.02567340047381</v>
      </c>
      <c r="UI39" s="112">
        <f t="shared" si="1492"/>
        <v>1088.3257231042651</v>
      </c>
      <c r="UJ39" s="112">
        <f t="shared" si="1493"/>
        <v>1245.3804417535544</v>
      </c>
      <c r="UK39" s="112">
        <f t="shared" si="1494"/>
        <v>1402.94707278436</v>
      </c>
      <c r="UL39" s="112">
        <f t="shared" si="1495"/>
        <v>1565.9399750592415</v>
      </c>
      <c r="UM39" s="112">
        <f t="shared" si="1496"/>
        <v>1717.5684224644549</v>
      </c>
      <c r="UN39" s="112">
        <f t="shared" si="1497"/>
        <v>1854.0442633767773</v>
      </c>
      <c r="UO39" s="112">
        <f t="shared" si="1498"/>
        <v>2013.1466315521329</v>
      </c>
      <c r="UP39" s="112">
        <f t="shared" si="1499"/>
        <v>2132.524598921801</v>
      </c>
      <c r="UQ39" s="112">
        <f t="shared" si="1500"/>
        <v>2294.9032063388622</v>
      </c>
      <c r="UR39" s="112">
        <f t="shared" si="1501"/>
        <v>2463.2199973815168</v>
      </c>
      <c r="US39" s="112">
        <f t="shared" si="1502"/>
        <v>2644.1298330094783</v>
      </c>
      <c r="UT39" s="112">
        <f t="shared" si="1503"/>
        <v>2820.1253097748813</v>
      </c>
      <c r="UU39" s="112">
        <f t="shared" si="1504"/>
        <v>2983.9372718601899</v>
      </c>
      <c r="UV39" s="112">
        <f t="shared" si="1505"/>
        <v>3146.5206442298581</v>
      </c>
      <c r="UW39" s="112">
        <f t="shared" si="1506"/>
        <v>3321.4922962322271</v>
      </c>
      <c r="UX39" s="112">
        <f t="shared" si="1507"/>
        <v>3507.1117257701426</v>
      </c>
      <c r="UY39" s="112">
        <f t="shared" si="1508"/>
        <v>3702.2527256042649</v>
      </c>
      <c r="UZ39" s="112">
        <f t="shared" si="1509"/>
        <v>3911.5225071682466</v>
      </c>
      <c r="VA39" s="112">
        <f t="shared" si="1510"/>
        <v>4116.6969896800947</v>
      </c>
      <c r="VB39" s="112">
        <f t="shared" si="1511"/>
        <v>4329.6525403909955</v>
      </c>
      <c r="VC39" s="112">
        <f t="shared" si="1512"/>
        <v>4552.129661398104</v>
      </c>
      <c r="VD39" s="112">
        <f t="shared" si="1513"/>
        <v>4786.4831496563975</v>
      </c>
      <c r="VE39" s="112">
        <f t="shared" si="1514"/>
        <v>5000.6672900829381</v>
      </c>
      <c r="VF39" s="112">
        <f t="shared" si="1515"/>
        <v>5194.7844651540281</v>
      </c>
      <c r="VG39" s="112">
        <f t="shared" si="1516"/>
        <v>5194.7844651540281</v>
      </c>
      <c r="VH39" s="111" t="e">
        <f t="shared" si="1517"/>
        <v>#N/A</v>
      </c>
      <c r="VI39" s="111" t="e">
        <f t="shared" si="1518"/>
        <v>#N/A</v>
      </c>
      <c r="VJ39" s="111" t="e">
        <f t="shared" si="1519"/>
        <v>#N/A</v>
      </c>
      <c r="VK39" s="111" t="e">
        <f t="shared" si="1520"/>
        <v>#N/A</v>
      </c>
      <c r="VL39" s="111" t="e">
        <f t="shared" si="1521"/>
        <v>#N/A</v>
      </c>
      <c r="VM39" s="111" t="e">
        <f t="shared" si="1522"/>
        <v>#N/A</v>
      </c>
      <c r="VN39" s="111" t="e">
        <f t="shared" si="1523"/>
        <v>#N/A</v>
      </c>
      <c r="VO39" s="111" t="e">
        <f t="shared" si="1524"/>
        <v>#N/A</v>
      </c>
      <c r="VP39" s="111" t="e">
        <f t="shared" si="1525"/>
        <v>#N/A</v>
      </c>
      <c r="VQ39" s="111" t="e">
        <f t="shared" si="1526"/>
        <v>#N/A</v>
      </c>
      <c r="VR39" s="111" t="e">
        <f t="shared" si="1527"/>
        <v>#N/A</v>
      </c>
      <c r="VS39" s="111" t="e">
        <f t="shared" si="1528"/>
        <v>#N/A</v>
      </c>
      <c r="VT39" s="111" t="e">
        <f t="shared" si="1529"/>
        <v>#N/A</v>
      </c>
      <c r="VU39" s="111" t="e">
        <f t="shared" si="1530"/>
        <v>#N/A</v>
      </c>
      <c r="VV39" s="111" t="e">
        <f t="shared" si="1531"/>
        <v>#N/A</v>
      </c>
      <c r="VW39" s="111" t="e">
        <f t="shared" si="1532"/>
        <v>#N/A</v>
      </c>
      <c r="VX39" s="111" t="e">
        <f t="shared" si="1533"/>
        <v>#N/A</v>
      </c>
      <c r="VY39" s="111" t="e">
        <f t="shared" si="1534"/>
        <v>#N/A</v>
      </c>
      <c r="VZ39" s="111" t="e">
        <f t="shared" si="1535"/>
        <v>#N/A</v>
      </c>
      <c r="WA39" s="111" t="e">
        <f t="shared" si="1536"/>
        <v>#N/A</v>
      </c>
      <c r="WB39" s="111" t="e">
        <f t="shared" si="1537"/>
        <v>#N/A</v>
      </c>
      <c r="WC39" s="111" t="e">
        <f t="shared" si="1538"/>
        <v>#N/A</v>
      </c>
      <c r="WD39" s="111" t="e">
        <f t="shared" si="1539"/>
        <v>#N/A</v>
      </c>
      <c r="WE39" s="111" t="e">
        <f t="shared" si="1540"/>
        <v>#N/A</v>
      </c>
      <c r="WF39" s="111" t="e">
        <f t="shared" si="1541"/>
        <v>#N/A</v>
      </c>
      <c r="WG39" s="111" t="e">
        <f t="shared" si="1542"/>
        <v>#N/A</v>
      </c>
      <c r="WH39" s="111" t="e">
        <f t="shared" si="1543"/>
        <v>#N/A</v>
      </c>
      <c r="WI39" s="111" t="e">
        <f t="shared" si="1544"/>
        <v>#N/A</v>
      </c>
      <c r="WJ39" s="111" t="e">
        <f t="shared" si="1545"/>
        <v>#N/A</v>
      </c>
      <c r="WK39" s="111" t="e">
        <f t="shared" si="1546"/>
        <v>#N/A</v>
      </c>
      <c r="WL39" s="111" t="e">
        <f t="shared" si="1547"/>
        <v>#N/A</v>
      </c>
      <c r="WM39" s="111" t="e">
        <f t="shared" si="1548"/>
        <v>#N/A</v>
      </c>
      <c r="WN39" s="111" t="e">
        <f t="shared" si="1549"/>
        <v>#N/A</v>
      </c>
      <c r="WO39" s="111" t="e">
        <f t="shared" si="1550"/>
        <v>#N/A</v>
      </c>
      <c r="WP39" s="111" t="e">
        <f t="shared" si="1551"/>
        <v>#N/A</v>
      </c>
      <c r="WQ39" s="111" t="e">
        <f t="shared" si="1552"/>
        <v>#N/A</v>
      </c>
      <c r="WR39" s="111" t="e">
        <f t="shared" si="1553"/>
        <v>#N/A</v>
      </c>
      <c r="WS39" s="111" t="e">
        <f t="shared" si="1554"/>
        <v>#N/A</v>
      </c>
      <c r="WT39" s="111" t="e">
        <f t="shared" si="1555"/>
        <v>#N/A</v>
      </c>
      <c r="WU39" s="111" t="e">
        <f t="shared" si="1556"/>
        <v>#N/A</v>
      </c>
      <c r="WV39" s="111" t="e">
        <f t="shared" si="1557"/>
        <v>#N/A</v>
      </c>
      <c r="WW39" s="111" t="e">
        <f t="shared" si="1558"/>
        <v>#N/A</v>
      </c>
      <c r="WX39" s="111" t="e">
        <f t="shared" si="1559"/>
        <v>#N/A</v>
      </c>
      <c r="WY39" s="111" t="e">
        <f t="shared" si="1560"/>
        <v>#N/A</v>
      </c>
      <c r="WZ39" s="111" t="e">
        <f t="shared" si="1561"/>
        <v>#N/A</v>
      </c>
      <c r="XA39" s="111" t="e">
        <f t="shared" si="1562"/>
        <v>#N/A</v>
      </c>
      <c r="XB39" s="111" t="e">
        <f t="shared" si="1563"/>
        <v>#N/A</v>
      </c>
      <c r="XC39" s="111" t="e">
        <f t="shared" si="1564"/>
        <v>#N/A</v>
      </c>
      <c r="XD39" s="111" t="e">
        <f t="shared" si="1565"/>
        <v>#N/A</v>
      </c>
      <c r="XE39" s="111" t="e">
        <f t="shared" si="1566"/>
        <v>#N/A</v>
      </c>
      <c r="XF39" s="111" t="e">
        <f t="shared" si="1567"/>
        <v>#N/A</v>
      </c>
      <c r="XG39" s="111" t="e">
        <f t="shared" si="1568"/>
        <v>#N/A</v>
      </c>
      <c r="XH39" s="111" t="e">
        <f t="shared" si="1569"/>
        <v>#N/A</v>
      </c>
      <c r="XI39" s="111" t="e">
        <f t="shared" si="1570"/>
        <v>#N/A</v>
      </c>
      <c r="XJ39" s="111" t="e">
        <f t="shared" si="1571"/>
        <v>#N/A</v>
      </c>
      <c r="XK39" s="111" t="e">
        <f t="shared" si="1572"/>
        <v>#N/A</v>
      </c>
      <c r="XL39" s="111" t="e">
        <f t="shared" si="1573"/>
        <v>#N/A</v>
      </c>
      <c r="XM39" s="111" t="e">
        <f t="shared" si="1574"/>
        <v>#N/A</v>
      </c>
      <c r="XN39" s="111" t="e">
        <f t="shared" si="1575"/>
        <v>#N/A</v>
      </c>
      <c r="XO39" s="111" t="e">
        <f t="shared" si="1576"/>
        <v>#N/A</v>
      </c>
      <c r="XP39" s="111" t="e">
        <f t="shared" si="1577"/>
        <v>#N/A</v>
      </c>
      <c r="XQ39" s="111" t="e">
        <f t="shared" si="1578"/>
        <v>#N/A</v>
      </c>
      <c r="XR39" s="111" t="e">
        <f t="shared" si="1579"/>
        <v>#N/A</v>
      </c>
      <c r="XS39" s="111" t="e">
        <f t="shared" si="1580"/>
        <v>#N/A</v>
      </c>
      <c r="XT39" s="111" t="e">
        <f t="shared" si="1581"/>
        <v>#N/A</v>
      </c>
      <c r="XU39" s="111" t="e">
        <f t="shared" si="1582"/>
        <v>#N/A</v>
      </c>
      <c r="XV39" s="111" t="e">
        <f t="shared" si="1583"/>
        <v>#N/A</v>
      </c>
      <c r="XW39" s="111" t="e">
        <f t="shared" si="1584"/>
        <v>#N/A</v>
      </c>
      <c r="XX39" s="111" t="e">
        <f t="shared" si="1585"/>
        <v>#N/A</v>
      </c>
      <c r="XY39" s="111" t="e">
        <f t="shared" si="1586"/>
        <v>#N/A</v>
      </c>
      <c r="XZ39" s="111" t="e">
        <f t="shared" si="1587"/>
        <v>#N/A</v>
      </c>
      <c r="YA39" s="111" t="e">
        <f t="shared" si="1588"/>
        <v>#N/A</v>
      </c>
      <c r="YB39" s="111" t="e">
        <f t="shared" si="1589"/>
        <v>#N/A</v>
      </c>
      <c r="YC39" s="111" t="e">
        <f t="shared" si="1590"/>
        <v>#N/A</v>
      </c>
      <c r="YD39" s="111" t="e">
        <f t="shared" si="1591"/>
        <v>#N/A</v>
      </c>
      <c r="YE39" s="111" t="e">
        <f t="shared" si="1592"/>
        <v>#N/A</v>
      </c>
      <c r="YF39" s="111" t="e">
        <f t="shared" si="1593"/>
        <v>#N/A</v>
      </c>
      <c r="YG39" s="111" t="e">
        <f t="shared" si="1594"/>
        <v>#N/A</v>
      </c>
      <c r="YH39" s="111" t="e">
        <f t="shared" si="1595"/>
        <v>#N/A</v>
      </c>
      <c r="YI39" s="111" t="e">
        <f t="shared" si="1596"/>
        <v>#N/A</v>
      </c>
      <c r="YJ39" s="111" t="e">
        <f t="shared" si="1597"/>
        <v>#N/A</v>
      </c>
      <c r="YK39" s="111" t="e">
        <f t="shared" si="1598"/>
        <v>#N/A</v>
      </c>
      <c r="YL39" s="111" t="e">
        <f t="shared" si="1599"/>
        <v>#N/A</v>
      </c>
      <c r="YM39" s="111" t="e">
        <f t="shared" si="1600"/>
        <v>#N/A</v>
      </c>
      <c r="YN39" s="111" t="e">
        <f t="shared" si="1601"/>
        <v>#N/A</v>
      </c>
      <c r="YO39" s="111" t="e">
        <f t="shared" si="1602"/>
        <v>#N/A</v>
      </c>
      <c r="YP39" s="111" t="e">
        <f t="shared" si="1603"/>
        <v>#N/A</v>
      </c>
      <c r="YQ39" s="111" t="e">
        <f t="shared" si="1604"/>
        <v>#N/A</v>
      </c>
      <c r="YR39" s="111" t="e">
        <f t="shared" si="1605"/>
        <v>#N/A</v>
      </c>
      <c r="YS39" s="111" t="e">
        <f t="shared" si="1606"/>
        <v>#N/A</v>
      </c>
      <c r="YT39" s="111" t="e">
        <f t="shared" si="1607"/>
        <v>#N/A</v>
      </c>
      <c r="YU39" s="111" t="e">
        <f t="shared" si="1608"/>
        <v>#N/A</v>
      </c>
      <c r="YV39" s="111" t="e">
        <f t="shared" si="1609"/>
        <v>#N/A</v>
      </c>
      <c r="YW39" s="111" t="e">
        <f t="shared" si="1610"/>
        <v>#N/A</v>
      </c>
      <c r="YX39" s="111" t="e">
        <f t="shared" si="1611"/>
        <v>#N/A</v>
      </c>
      <c r="YY39" s="111" t="e">
        <f t="shared" si="1612"/>
        <v>#N/A</v>
      </c>
      <c r="YZ39" s="111" t="e">
        <f t="shared" si="1613"/>
        <v>#N/A</v>
      </c>
      <c r="ZA39" s="111" t="e">
        <f t="shared" si="1614"/>
        <v>#N/A</v>
      </c>
      <c r="ZB39" s="111" t="e">
        <f t="shared" si="1615"/>
        <v>#N/A</v>
      </c>
      <c r="ZC39" s="111" t="e">
        <f t="shared" si="1616"/>
        <v>#N/A</v>
      </c>
      <c r="ZD39" s="111" t="e">
        <f t="shared" si="1617"/>
        <v>#N/A</v>
      </c>
      <c r="ZE39" s="111" t="e">
        <f t="shared" si="1618"/>
        <v>#N/A</v>
      </c>
      <c r="ZF39" s="111" t="e">
        <f t="shared" si="1619"/>
        <v>#N/A</v>
      </c>
      <c r="ZG39" s="111" t="e">
        <f t="shared" si="1620"/>
        <v>#N/A</v>
      </c>
      <c r="ZH39" s="111" t="e">
        <f t="shared" si="1621"/>
        <v>#N/A</v>
      </c>
      <c r="ZI39" s="111" t="e">
        <f t="shared" si="1622"/>
        <v>#N/A</v>
      </c>
      <c r="ZJ39" s="111" t="e">
        <f t="shared" si="1623"/>
        <v>#N/A</v>
      </c>
      <c r="ZK39" s="111" t="e">
        <f t="shared" si="1624"/>
        <v>#N/A</v>
      </c>
      <c r="ZL39" s="111" t="e">
        <f t="shared" si="1625"/>
        <v>#N/A</v>
      </c>
      <c r="ZM39" s="111" t="e">
        <f t="shared" si="1626"/>
        <v>#N/A</v>
      </c>
      <c r="ZN39" s="111" t="e">
        <f t="shared" si="1627"/>
        <v>#N/A</v>
      </c>
      <c r="ZO39" s="111" t="e">
        <f t="shared" si="1628"/>
        <v>#N/A</v>
      </c>
      <c r="ZP39" s="111" t="e">
        <f t="shared" si="1629"/>
        <v>#N/A</v>
      </c>
      <c r="ZQ39" s="111" t="e">
        <f t="shared" si="1630"/>
        <v>#N/A</v>
      </c>
      <c r="ZR39" s="111" t="e">
        <f t="shared" si="1631"/>
        <v>#N/A</v>
      </c>
      <c r="ZS39" s="111" t="e">
        <f t="shared" si="1632"/>
        <v>#N/A</v>
      </c>
      <c r="ZT39" s="111" t="e">
        <f t="shared" si="1633"/>
        <v>#N/A</v>
      </c>
      <c r="ZU39" s="111" t="e">
        <f t="shared" si="1634"/>
        <v>#N/A</v>
      </c>
      <c r="ZV39" s="111" t="e">
        <f t="shared" si="1635"/>
        <v>#N/A</v>
      </c>
      <c r="ZW39" s="111" t="e">
        <f t="shared" si="1636"/>
        <v>#N/A</v>
      </c>
      <c r="ZX39" s="111" t="e">
        <f t="shared" si="1637"/>
        <v>#N/A</v>
      </c>
      <c r="ZY39" s="111" t="e">
        <f t="shared" si="1638"/>
        <v>#N/A</v>
      </c>
      <c r="ZZ39" s="111" t="e">
        <f t="shared" si="1639"/>
        <v>#N/A</v>
      </c>
      <c r="AAA39" s="111" t="e">
        <f t="shared" si="1640"/>
        <v>#N/A</v>
      </c>
      <c r="AAB39" s="111" t="e">
        <f t="shared" si="1641"/>
        <v>#N/A</v>
      </c>
      <c r="AAC39" s="111" t="e">
        <f t="shared" si="1642"/>
        <v>#N/A</v>
      </c>
      <c r="AAD39" s="111" t="e">
        <f t="shared" si="1643"/>
        <v>#N/A</v>
      </c>
      <c r="AAE39" s="111" t="e">
        <f t="shared" si="1644"/>
        <v>#N/A</v>
      </c>
      <c r="AAF39" s="111" t="e">
        <f t="shared" si="1645"/>
        <v>#N/A</v>
      </c>
      <c r="AAG39" s="111" t="e">
        <f t="shared" si="1646"/>
        <v>#N/A</v>
      </c>
      <c r="AAH39" s="111" t="e">
        <f t="shared" si="1647"/>
        <v>#N/A</v>
      </c>
      <c r="AAI39" s="111" t="e">
        <f t="shared" si="1648"/>
        <v>#N/A</v>
      </c>
      <c r="AAJ39" s="111" t="e">
        <f t="shared" si="1649"/>
        <v>#N/A</v>
      </c>
      <c r="AAK39" s="111" t="e">
        <f t="shared" si="1650"/>
        <v>#N/A</v>
      </c>
      <c r="AAL39" s="111" t="e">
        <f t="shared" si="1651"/>
        <v>#N/A</v>
      </c>
      <c r="AAM39" s="111" t="e">
        <f t="shared" si="1652"/>
        <v>#N/A</v>
      </c>
      <c r="AAN39" s="111" t="e">
        <f t="shared" si="1653"/>
        <v>#N/A</v>
      </c>
      <c r="AAO39" s="111" t="e">
        <f t="shared" si="1654"/>
        <v>#N/A</v>
      </c>
      <c r="AAP39" s="111" t="e">
        <f t="shared" si="1655"/>
        <v>#N/A</v>
      </c>
      <c r="AAQ39" s="111" t="e">
        <f t="shared" si="1656"/>
        <v>#N/A</v>
      </c>
      <c r="AAR39" s="111" t="e">
        <f t="shared" si="1657"/>
        <v>#N/A</v>
      </c>
      <c r="AAS39" s="111" t="e">
        <f t="shared" si="1658"/>
        <v>#N/A</v>
      </c>
      <c r="AAT39" s="111" t="e">
        <f t="shared" si="1659"/>
        <v>#N/A</v>
      </c>
      <c r="AAU39" s="111" t="e">
        <f t="shared" si="1660"/>
        <v>#N/A</v>
      </c>
      <c r="AAV39" s="111" t="e">
        <f t="shared" si="1661"/>
        <v>#N/A</v>
      </c>
      <c r="AAW39" s="111" t="e">
        <f t="shared" si="1662"/>
        <v>#N/A</v>
      </c>
      <c r="AAX39" s="111" t="e">
        <f t="shared" si="1663"/>
        <v>#N/A</v>
      </c>
      <c r="AAY39" s="111" t="e">
        <f t="shared" si="1664"/>
        <v>#N/A</v>
      </c>
      <c r="AAZ39" s="111" t="e">
        <f t="shared" si="1665"/>
        <v>#N/A</v>
      </c>
      <c r="ABA39" s="111" t="e">
        <f t="shared" si="1666"/>
        <v>#N/A</v>
      </c>
      <c r="ABB39" s="111" t="e">
        <f t="shared" si="1667"/>
        <v>#N/A</v>
      </c>
      <c r="ABC39" s="111" t="e">
        <f t="shared" si="1668"/>
        <v>#N/A</v>
      </c>
      <c r="ABD39" s="111" t="e">
        <f t="shared" si="1669"/>
        <v>#N/A</v>
      </c>
      <c r="ABE39" s="111" t="e">
        <f t="shared" si="1670"/>
        <v>#N/A</v>
      </c>
      <c r="ABF39" s="111" t="e">
        <f t="shared" si="1671"/>
        <v>#N/A</v>
      </c>
    </row>
    <row r="40" spans="1:734" ht="60" hidden="1" customHeight="1">
      <c r="A40" s="92">
        <v>37</v>
      </c>
      <c r="B40" s="59" t="s">
        <v>21</v>
      </c>
      <c r="C40" s="100" t="s">
        <v>46</v>
      </c>
      <c r="D40" s="101" t="s">
        <v>114</v>
      </c>
      <c r="E40" s="59">
        <v>3128032308</v>
      </c>
      <c r="F40" s="46" t="s">
        <v>21</v>
      </c>
      <c r="G40" s="47">
        <v>0.9</v>
      </c>
      <c r="H40" s="48">
        <v>1970.6</v>
      </c>
      <c r="I40" s="48">
        <v>21.5</v>
      </c>
      <c r="J40" s="49">
        <v>0.4</v>
      </c>
      <c r="K40" s="50">
        <v>30</v>
      </c>
      <c r="L40" s="49">
        <v>14.39</v>
      </c>
      <c r="M40" s="49">
        <v>50</v>
      </c>
      <c r="N40" s="49">
        <v>0</v>
      </c>
      <c r="O40" s="49">
        <f t="shared" si="1169"/>
        <v>0.47966666666666669</v>
      </c>
      <c r="P40" s="49">
        <f t="shared" si="1170"/>
        <v>1.6666666666666667</v>
      </c>
      <c r="Q40" s="49">
        <f t="shared" si="1171"/>
        <v>0</v>
      </c>
      <c r="R40" s="51">
        <v>30</v>
      </c>
      <c r="S40" s="52">
        <f t="shared" si="1172"/>
        <v>14.39</v>
      </c>
      <c r="T40" s="52">
        <f t="shared" si="1173"/>
        <v>50</v>
      </c>
      <c r="U40" s="52">
        <f t="shared" si="1174"/>
        <v>0</v>
      </c>
      <c r="V40" s="130">
        <f>$O40*($I40-(метеостанция!B$14))/($I40-$J40)</f>
        <v>0.46716350710900473</v>
      </c>
      <c r="W40" s="130">
        <f>$O40*($I40-(метеостанция!C$14))/($I40-$J40)</f>
        <v>0.48620240916271718</v>
      </c>
      <c r="X40" s="130">
        <f>$O40*($I40-(метеостанция!D$14))/($I40-$J40)</f>
        <v>0.36997985781990517</v>
      </c>
      <c r="Y40" s="130">
        <f>$O40*($I40-(метеостанция!E$14))/($I40-$J40)</f>
        <v>0.39242871248025274</v>
      </c>
      <c r="Z40" s="130">
        <f>$O40*($I40-(метеостанция!F$14))/($I40-$J40)</f>
        <v>0.41970833333333329</v>
      </c>
      <c r="AA40" s="130">
        <f>$O40*($I40-(метеостанция!G$14))/($I40-$J40)</f>
        <v>0.43192733017377566</v>
      </c>
      <c r="AB40" s="130">
        <f>$O40*($I40-(метеостанция!H$14))/($I40-$J40)</f>
        <v>0.45323953396524486</v>
      </c>
      <c r="AC40" s="130">
        <f>$O40*($I40-(метеостанция!I$14))/($I40-$J40)</f>
        <v>0.43590560821484986</v>
      </c>
      <c r="AD40" s="130">
        <f>$O40*($I40-(метеостанция!J$14))/($I40-$J40)</f>
        <v>0.43732642180094783</v>
      </c>
      <c r="AE40" s="130">
        <f>$O40*($I40-(метеостанция!K$14))/($I40-$J40)</f>
        <v>0.45238704581358608</v>
      </c>
      <c r="AF40" s="130">
        <f>$O40*($I40-(метеостанция!L$14))/($I40-$J40)</f>
        <v>0.42084498420221167</v>
      </c>
      <c r="AG40" s="130">
        <f>$O40*($I40-(метеостанция!M$14))/($I40-$J40)</f>
        <v>0.37878890205371246</v>
      </c>
      <c r="AH40" s="130">
        <f>$O40*($I40-(метеостанция!N$14))/($I40-$J40)</f>
        <v>0.44158886255924168</v>
      </c>
      <c r="AI40" s="130">
        <f>$O40*($I40-(метеостанция!O$14))/($I40-$J40)</f>
        <v>0.33133372827804103</v>
      </c>
      <c r="AJ40" s="130">
        <f>$O40*($I40-(метеостанция!P$14))/($I40-$J40)</f>
        <v>0.45068206951026857</v>
      </c>
      <c r="AK40" s="130">
        <f>$O40*($I40-(метеостанция!Q$14))/($I40-$J40)</f>
        <v>0.46716350710900473</v>
      </c>
      <c r="AL40" s="130">
        <f>$O40*($I40-(метеостанция!R$14))/($I40-$J40)</f>
        <v>0.5021155213270142</v>
      </c>
      <c r="AM40" s="130">
        <f>$O40*($I40-(метеостанция!S$14))/($I40-$J40)</f>
        <v>0.48847571090047393</v>
      </c>
      <c r="AN40" s="130">
        <f>$O40*($I40-(метеостанция!T$14))/($I40-$J40)</f>
        <v>0.45466034755134282</v>
      </c>
      <c r="AO40" s="130">
        <f>$O40*($I40-(метеостанция!U$14))/($I40-$J40)</f>
        <v>0.45125039494470776</v>
      </c>
      <c r="AP40" s="130">
        <f>$O40*($I40-(метеостанция!V$14))/($I40-$J40)</f>
        <v>0.48563408372827804</v>
      </c>
      <c r="AQ40" s="130">
        <f>$O40*($I40-(метеостанция!W$14))/($I40-$J40)</f>
        <v>0.5151870063191154</v>
      </c>
      <c r="AR40" s="130">
        <f>$O40*($I40-(метеостанция!X$14))/($I40-$J40)</f>
        <v>0.54161413902053712</v>
      </c>
      <c r="AS40" s="130">
        <f>$O40*($I40-(метеостанция!Y$14))/($I40-$J40)</f>
        <v>0.58082859399684039</v>
      </c>
      <c r="AT40" s="130">
        <f>$O40*($I40-(метеостанция!Z$14))/($I40-$J40)</f>
        <v>0.56946208530805686</v>
      </c>
      <c r="AU40" s="130">
        <f>$O40*($I40-(метеостанция!AA$14))/($I40-$J40)</f>
        <v>0.59105845181674566</v>
      </c>
      <c r="AV40" s="130">
        <f>$O40*($I40-(метеостанция!AB$14))/($I40-$J40)</f>
        <v>0.61748558451816749</v>
      </c>
      <c r="AW40" s="130">
        <f>$O40*($I40-(метеостанция!AC$14))/($I40-$J40)</f>
        <v>0.6504484597156398</v>
      </c>
      <c r="AX40" s="130">
        <f>$O40*($I40-(метеостанция!AD$14))/($I40-$J40)</f>
        <v>0.59446840442338067</v>
      </c>
      <c r="AY40" s="130">
        <f>$O40*($I40-(метеостанция!AE$14))/($I40-$J40)</f>
        <v>0.53877251184834118</v>
      </c>
      <c r="AZ40" s="130"/>
      <c r="BA40" s="130">
        <f t="shared" si="1175"/>
        <v>0.46716350710900473</v>
      </c>
      <c r="BB40" s="130">
        <f t="shared" si="1103"/>
        <v>0.95336591627172185</v>
      </c>
      <c r="BC40" s="130">
        <f t="shared" si="1104"/>
        <v>1.323345774091627</v>
      </c>
      <c r="BD40" s="130">
        <f t="shared" si="1105"/>
        <v>1.7157744865718798</v>
      </c>
      <c r="BE40" s="130">
        <f t="shared" si="1106"/>
        <v>2.1354828199052132</v>
      </c>
      <c r="BF40" s="130">
        <f t="shared" si="1107"/>
        <v>2.567410150078989</v>
      </c>
      <c r="BG40" s="130">
        <f t="shared" si="1108"/>
        <v>3.0206496840442338</v>
      </c>
      <c r="BH40" s="130">
        <f t="shared" si="1109"/>
        <v>3.4565552922590839</v>
      </c>
      <c r="BI40" s="130">
        <f t="shared" si="1110"/>
        <v>3.8938817140600319</v>
      </c>
      <c r="BJ40" s="130">
        <f t="shared" si="1111"/>
        <v>4.3462687598736176</v>
      </c>
      <c r="BK40" s="130">
        <f t="shared" si="1112"/>
        <v>4.7671137440758296</v>
      </c>
      <c r="BL40" s="130">
        <f t="shared" si="1113"/>
        <v>5.1459026461295423</v>
      </c>
      <c r="BM40" s="130">
        <f t="shared" si="1114"/>
        <v>5.5874915086887835</v>
      </c>
      <c r="BN40" s="130">
        <f t="shared" si="1115"/>
        <v>5.9188252369668248</v>
      </c>
      <c r="BO40" s="130">
        <f t="shared" si="1116"/>
        <v>6.3695073064770931</v>
      </c>
      <c r="BP40" s="130">
        <f t="shared" si="1117"/>
        <v>6.8366708135860979</v>
      </c>
      <c r="BQ40" s="130">
        <f t="shared" si="1118"/>
        <v>7.3387863349131122</v>
      </c>
      <c r="BR40" s="130">
        <f t="shared" si="1119"/>
        <v>7.827262045813586</v>
      </c>
      <c r="BS40" s="130">
        <f t="shared" si="1120"/>
        <v>8.281922393364928</v>
      </c>
      <c r="BT40" s="130">
        <f t="shared" si="1121"/>
        <v>8.7331727883096359</v>
      </c>
      <c r="BU40" s="130">
        <f t="shared" si="1122"/>
        <v>9.2188068720379146</v>
      </c>
      <c r="BV40" s="130">
        <f t="shared" si="1123"/>
        <v>9.7339938783570297</v>
      </c>
      <c r="BW40" s="130">
        <f t="shared" si="1124"/>
        <v>10.275608017377566</v>
      </c>
      <c r="BX40" s="130">
        <f t="shared" si="1125"/>
        <v>10.856436611374406</v>
      </c>
      <c r="BY40" s="130">
        <f t="shared" si="1126"/>
        <v>11.425898696682463</v>
      </c>
      <c r="BZ40" s="130">
        <f t="shared" si="1127"/>
        <v>12.016957148499209</v>
      </c>
      <c r="CA40" s="130">
        <f t="shared" si="1128"/>
        <v>12.634442733017377</v>
      </c>
      <c r="CB40" s="130">
        <f t="shared" si="1129"/>
        <v>13.284891192733017</v>
      </c>
      <c r="CC40" s="130">
        <f t="shared" si="1130"/>
        <v>13.879359597156398</v>
      </c>
      <c r="CD40" s="130">
        <f t="shared" si="1131"/>
        <v>14.418132109004739</v>
      </c>
      <c r="CE40" s="130">
        <f t="shared" si="1132"/>
        <v>14.418132109004739</v>
      </c>
      <c r="CF40" s="130">
        <f t="shared" si="1176"/>
        <v>920.59240710900463</v>
      </c>
      <c r="CG40" s="130">
        <f t="shared" si="1177"/>
        <v>958.11046749605043</v>
      </c>
      <c r="CH40" s="130">
        <f t="shared" si="1178"/>
        <v>729.08230781990505</v>
      </c>
      <c r="CI40" s="130">
        <f t="shared" si="1179"/>
        <v>773.32002081358598</v>
      </c>
      <c r="CJ40" s="130">
        <f t="shared" si="1180"/>
        <v>827.07724166666651</v>
      </c>
      <c r="CK40" s="130">
        <f t="shared" si="1181"/>
        <v>851.1559968404423</v>
      </c>
      <c r="CL40" s="130">
        <f t="shared" si="1182"/>
        <v>893.15382563191145</v>
      </c>
      <c r="CM40" s="130">
        <f t="shared" si="1183"/>
        <v>858.99559154818314</v>
      </c>
      <c r="CN40" s="130">
        <f t="shared" si="1184"/>
        <v>861.79544680094773</v>
      </c>
      <c r="CO40" s="130">
        <f t="shared" si="1185"/>
        <v>891.47391248025269</v>
      </c>
      <c r="CP40" s="130">
        <f t="shared" si="1186"/>
        <v>829.31712586887829</v>
      </c>
      <c r="CQ40" s="130">
        <f t="shared" si="1187"/>
        <v>746.44141038704572</v>
      </c>
      <c r="CR40" s="130">
        <f t="shared" si="1188"/>
        <v>870.1950125592416</v>
      </c>
      <c r="CS40" s="130">
        <f t="shared" si="1189"/>
        <v>652.92624494470761</v>
      </c>
      <c r="CT40" s="130">
        <f t="shared" si="1190"/>
        <v>888.11408617693519</v>
      </c>
      <c r="CU40" s="130">
        <f t="shared" si="1191"/>
        <v>920.59240710900463</v>
      </c>
      <c r="CV40" s="130">
        <f t="shared" si="1192"/>
        <v>989.46884632701415</v>
      </c>
      <c r="CW40" s="130">
        <f t="shared" si="1193"/>
        <v>962.59023590047389</v>
      </c>
      <c r="CX40" s="130">
        <f t="shared" si="1194"/>
        <v>895.95368088467615</v>
      </c>
      <c r="CY40" s="130">
        <f t="shared" si="1195"/>
        <v>889.23402827804102</v>
      </c>
      <c r="CZ40" s="130">
        <f t="shared" si="1196"/>
        <v>956.99052539494471</v>
      </c>
      <c r="DA40" s="130">
        <f t="shared" si="1197"/>
        <v>1015.2275146524488</v>
      </c>
      <c r="DB40" s="130">
        <f t="shared" si="1198"/>
        <v>1067.3048223538703</v>
      </c>
      <c r="DC40" s="130">
        <f t="shared" si="1199"/>
        <v>1144.5808273301736</v>
      </c>
      <c r="DD40" s="130">
        <f t="shared" si="1200"/>
        <v>1122.1819853080567</v>
      </c>
      <c r="DE40" s="130">
        <f t="shared" si="1201"/>
        <v>1164.7397851500789</v>
      </c>
      <c r="DF40" s="130">
        <f t="shared" si="1202"/>
        <v>1216.8170928515008</v>
      </c>
      <c r="DG40" s="130">
        <f t="shared" si="1203"/>
        <v>1281.7737347156396</v>
      </c>
      <c r="DH40" s="130">
        <f t="shared" si="1204"/>
        <v>1171.4594377567139</v>
      </c>
      <c r="DI40" s="130">
        <f t="shared" si="1205"/>
        <v>1061.7051118483412</v>
      </c>
      <c r="DJ40" s="130">
        <f t="shared" si="1206"/>
        <v>0</v>
      </c>
      <c r="DK40" s="110">
        <f t="shared" si="1207"/>
        <v>920.59240710900463</v>
      </c>
      <c r="DL40" s="130">
        <f t="shared" si="1208"/>
        <v>1878.7028746050551</v>
      </c>
      <c r="DM40" s="130">
        <f t="shared" si="1209"/>
        <v>2607.7851824249601</v>
      </c>
      <c r="DN40" s="130">
        <f t="shared" si="1210"/>
        <v>3381.105203238546</v>
      </c>
      <c r="DO40" s="130">
        <f t="shared" si="1211"/>
        <v>4208.1824449052128</v>
      </c>
      <c r="DP40" s="130">
        <f t="shared" si="1212"/>
        <v>5059.3384417456555</v>
      </c>
      <c r="DQ40" s="130">
        <f t="shared" si="1213"/>
        <v>5952.4922673775673</v>
      </c>
      <c r="DR40" s="130">
        <f t="shared" si="1214"/>
        <v>6811.4878589257505</v>
      </c>
      <c r="DS40" s="130">
        <f t="shared" si="1215"/>
        <v>7673.283305726698</v>
      </c>
      <c r="DT40" s="130">
        <f t="shared" si="1216"/>
        <v>8564.7572182069507</v>
      </c>
      <c r="DU40" s="130">
        <f t="shared" si="1217"/>
        <v>9394.0743440758288</v>
      </c>
      <c r="DV40" s="130">
        <f t="shared" si="1218"/>
        <v>10140.515754462875</v>
      </c>
      <c r="DW40" s="130">
        <f t="shared" si="1219"/>
        <v>11010.710767022116</v>
      </c>
      <c r="DX40" s="130">
        <f t="shared" si="1220"/>
        <v>11663.637011966823</v>
      </c>
      <c r="DY40" s="130">
        <f t="shared" si="1221"/>
        <v>12551.751098143757</v>
      </c>
      <c r="DZ40" s="130">
        <f t="shared" si="1222"/>
        <v>13472.343505252762</v>
      </c>
      <c r="EA40" s="130">
        <f t="shared" si="1223"/>
        <v>14461.812351579776</v>
      </c>
      <c r="EB40" s="130">
        <f t="shared" si="1224"/>
        <v>15424.40258748025</v>
      </c>
      <c r="EC40" s="130">
        <f t="shared" si="1225"/>
        <v>16320.356268364927</v>
      </c>
      <c r="ED40" s="130">
        <f t="shared" si="1226"/>
        <v>17209.590296642968</v>
      </c>
      <c r="EE40" s="130">
        <f t="shared" si="1227"/>
        <v>18166.580822037911</v>
      </c>
      <c r="EF40" s="130">
        <f t="shared" si="1228"/>
        <v>19181.808336690359</v>
      </c>
      <c r="EG40" s="130">
        <f t="shared" si="1229"/>
        <v>20249.113159044231</v>
      </c>
      <c r="EH40" s="130">
        <f t="shared" si="1230"/>
        <v>21393.693986374405</v>
      </c>
      <c r="EI40" s="130">
        <f t="shared" si="1231"/>
        <v>22515.875971682461</v>
      </c>
      <c r="EJ40" s="130">
        <f t="shared" si="1232"/>
        <v>23680.61575683254</v>
      </c>
      <c r="EK40" s="130">
        <f t="shared" si="1233"/>
        <v>24897.432849684039</v>
      </c>
      <c r="EL40" s="130">
        <f t="shared" si="1234"/>
        <v>26179.206584399679</v>
      </c>
      <c r="EM40" s="130">
        <f t="shared" si="1235"/>
        <v>27350.666022156394</v>
      </c>
      <c r="EN40" s="130">
        <f t="shared" si="1236"/>
        <v>28412.371134004734</v>
      </c>
      <c r="EO40" s="130">
        <f t="shared" si="1237"/>
        <v>28412.371134004734</v>
      </c>
      <c r="EP40" s="130">
        <f t="shared" si="1238"/>
        <v>828.53316639810419</v>
      </c>
      <c r="EQ40" s="130">
        <f t="shared" si="1239"/>
        <v>862.29942074644543</v>
      </c>
      <c r="ER40" s="130">
        <f t="shared" si="1240"/>
        <v>656.17407703791457</v>
      </c>
      <c r="ES40" s="130">
        <f t="shared" si="1241"/>
        <v>695.98801873222737</v>
      </c>
      <c r="ET40" s="130">
        <f t="shared" si="1242"/>
        <v>744.36951749999992</v>
      </c>
      <c r="EU40" s="130">
        <f t="shared" si="1243"/>
        <v>766.04039715639806</v>
      </c>
      <c r="EV40" s="130">
        <f t="shared" si="1244"/>
        <v>803.83844306872027</v>
      </c>
      <c r="EW40" s="130">
        <f t="shared" si="1245"/>
        <v>773.09603239336479</v>
      </c>
      <c r="EX40" s="130">
        <f t="shared" si="1246"/>
        <v>775.61590212085298</v>
      </c>
      <c r="EY40" s="130">
        <f t="shared" si="1247"/>
        <v>802.32652123222749</v>
      </c>
      <c r="EZ40" s="130">
        <f t="shared" si="1248"/>
        <v>746.38541328199051</v>
      </c>
      <c r="FA40" s="130">
        <f t="shared" si="1249"/>
        <v>671.79726934834116</v>
      </c>
      <c r="FB40" s="130">
        <f t="shared" si="1250"/>
        <v>783.17551130331742</v>
      </c>
      <c r="FC40" s="130">
        <f t="shared" si="1251"/>
        <v>587.63362045023689</v>
      </c>
      <c r="FD40" s="130">
        <f t="shared" si="1252"/>
        <v>799.30267755924172</v>
      </c>
      <c r="FE40" s="130">
        <f t="shared" si="1253"/>
        <v>828.53316639810419</v>
      </c>
      <c r="FF40" s="130">
        <f t="shared" si="1254"/>
        <v>890.52196169431272</v>
      </c>
      <c r="FG40" s="130">
        <f t="shared" si="1255"/>
        <v>866.33121231042651</v>
      </c>
      <c r="FH40" s="130">
        <f t="shared" si="1256"/>
        <v>806.35831279620857</v>
      </c>
      <c r="FI40" s="130">
        <f t="shared" si="1257"/>
        <v>800.3106254502369</v>
      </c>
      <c r="FJ40" s="130">
        <f t="shared" si="1258"/>
        <v>861.29147285545025</v>
      </c>
      <c r="FK40" s="130">
        <f t="shared" si="1259"/>
        <v>913.70476318720398</v>
      </c>
      <c r="FL40" s="130">
        <f t="shared" si="1260"/>
        <v>960.57434011848329</v>
      </c>
      <c r="FM40" s="130">
        <f t="shared" si="1261"/>
        <v>1030.1227445971563</v>
      </c>
      <c r="FN40" s="130">
        <f t="shared" si="1262"/>
        <v>1009.963786777251</v>
      </c>
      <c r="FO40" s="130">
        <f t="shared" si="1263"/>
        <v>1048.2658066350709</v>
      </c>
      <c r="FP40" s="130">
        <f t="shared" si="1264"/>
        <v>1095.1353835663508</v>
      </c>
      <c r="FQ40" s="130">
        <f t="shared" si="1265"/>
        <v>1153.5963612440758</v>
      </c>
      <c r="FR40" s="130">
        <f t="shared" si="1266"/>
        <v>1054.3134939810425</v>
      </c>
      <c r="FS40" s="130">
        <f t="shared" si="1267"/>
        <v>955.53460066350704</v>
      </c>
      <c r="FT40" s="130">
        <f t="shared" si="1268"/>
        <v>0</v>
      </c>
      <c r="FU40" s="110">
        <f t="shared" si="1269"/>
        <v>828.53316639810419</v>
      </c>
      <c r="FV40" s="130">
        <f t="shared" si="1270"/>
        <v>1690.8325871445495</v>
      </c>
      <c r="FW40" s="130">
        <f t="shared" si="1271"/>
        <v>2347.0066641824642</v>
      </c>
      <c r="FX40" s="130">
        <f t="shared" si="1272"/>
        <v>3042.9946829146916</v>
      </c>
      <c r="FY40" s="130">
        <f t="shared" si="1273"/>
        <v>3787.3642004146914</v>
      </c>
      <c r="FZ40" s="130">
        <f t="shared" si="1274"/>
        <v>4553.4045975710897</v>
      </c>
      <c r="GA40" s="130">
        <f t="shared" si="1275"/>
        <v>5357.2430406398098</v>
      </c>
      <c r="GB40" s="130">
        <f t="shared" si="1276"/>
        <v>6130.3390730331748</v>
      </c>
      <c r="GC40" s="130">
        <f t="shared" si="1277"/>
        <v>6905.954975154028</v>
      </c>
      <c r="GD40" s="130">
        <f t="shared" si="1278"/>
        <v>7708.2814963862556</v>
      </c>
      <c r="GE40" s="130">
        <f t="shared" si="1279"/>
        <v>8454.6669096682454</v>
      </c>
      <c r="GF40" s="130">
        <f t="shared" si="1280"/>
        <v>9126.4641790165861</v>
      </c>
      <c r="GG40" s="130">
        <f t="shared" si="1281"/>
        <v>9909.6396903199038</v>
      </c>
      <c r="GH40" s="130">
        <f t="shared" si="1282"/>
        <v>10497.273310770141</v>
      </c>
      <c r="GI40" s="130">
        <f t="shared" si="1283"/>
        <v>11296.575988329383</v>
      </c>
      <c r="GJ40" s="130">
        <f t="shared" si="1284"/>
        <v>12125.109154727488</v>
      </c>
      <c r="GK40" s="130">
        <f t="shared" si="1285"/>
        <v>13015.6311164218</v>
      </c>
      <c r="GL40" s="130">
        <f t="shared" si="1286"/>
        <v>13881.962328732227</v>
      </c>
      <c r="GM40" s="130">
        <f t="shared" si="1287"/>
        <v>14688.320641528435</v>
      </c>
      <c r="GN40" s="130">
        <f t="shared" si="1288"/>
        <v>15488.631266978671</v>
      </c>
      <c r="GO40" s="130">
        <f t="shared" si="1289"/>
        <v>16349.922739834121</v>
      </c>
      <c r="GP40" s="130">
        <f t="shared" si="1290"/>
        <v>17263.627503021326</v>
      </c>
      <c r="GQ40" s="130">
        <f t="shared" si="1291"/>
        <v>18224.20184313981</v>
      </c>
      <c r="GR40" s="130">
        <f t="shared" si="1292"/>
        <v>19254.324587736966</v>
      </c>
      <c r="GS40" s="130">
        <f t="shared" si="1293"/>
        <v>20264.288374514217</v>
      </c>
      <c r="GT40" s="130">
        <f t="shared" si="1294"/>
        <v>21312.554181149288</v>
      </c>
      <c r="GU40" s="130">
        <f t="shared" si="1295"/>
        <v>22407.689564715638</v>
      </c>
      <c r="GV40" s="130">
        <f t="shared" si="1296"/>
        <v>23561.285925959713</v>
      </c>
      <c r="GW40" s="130">
        <f t="shared" si="1297"/>
        <v>24615.599419940758</v>
      </c>
      <c r="GX40" s="130">
        <f t="shared" si="1298"/>
        <v>25571.134020604266</v>
      </c>
      <c r="GY40" s="130">
        <f t="shared" si="1299"/>
        <v>25571.134020604266</v>
      </c>
      <c r="GZ40" s="130">
        <f>($T40+$U40)/$R40*($I40-(метеостанция!B$14))/($I40-$J40)</f>
        <v>1.6232227488151658</v>
      </c>
      <c r="HA40" s="130">
        <f>($T40+$U40)/$R40*($I40-(метеостанция!C$14))/($I40-$J40)</f>
        <v>1.6893759873617693</v>
      </c>
      <c r="HB40" s="130">
        <f>($T40+$U40)/$R40*($I40-(метеостанция!D$14))/($I40-$J40)</f>
        <v>1.2855450236966823</v>
      </c>
      <c r="HC40" s="130">
        <f>($T40+$U40)/$R40*($I40-(метеостанция!E$14))/($I40-$J40)</f>
        <v>1.3635466034755133</v>
      </c>
      <c r="HD40" s="130">
        <f>($T40+$U40)/$R40*($I40-(метеостанция!F$14))/($I40-$J40)</f>
        <v>1.4583333333333333</v>
      </c>
      <c r="HE40" s="130">
        <f>($T40+$U40)/$R40*($I40-(метеостанция!G$14))/($I40-$J40)</f>
        <v>1.5007898894154819</v>
      </c>
      <c r="HF40" s="130">
        <f>($T40+$U40)/$R40*($I40-(метеостанция!H$14))/($I40-$J40)</f>
        <v>1.5748420221169037</v>
      </c>
      <c r="HG40" s="130">
        <f>($T40+$U40)/$R40*($I40-(метеостанция!I$14))/($I40-$J40)</f>
        <v>1.514612954186414</v>
      </c>
      <c r="HH40" s="130">
        <f>($T40+$U40)/$R40*($I40-(метеостанция!J$14))/($I40-$J40)</f>
        <v>1.5195497630331753</v>
      </c>
      <c r="HI40" s="130">
        <f>($T40+$U40)/$R40*($I40-(метеостанция!K$14))/($I40-$J40)</f>
        <v>1.5718799368088465</v>
      </c>
      <c r="HJ40" s="130">
        <f>($T40+$U40)/$R40*($I40-(метеостанция!L$14))/($I40-$J40)</f>
        <v>1.4622827804107426</v>
      </c>
      <c r="HK40" s="130">
        <f>($T40+$U40)/$R40*($I40-(метеостанция!M$14))/($I40-$J40)</f>
        <v>1.3161532385466033</v>
      </c>
      <c r="HL40" s="130">
        <f>($T40+$U40)/$R40*($I40-(метеостанция!N$14))/($I40-$J40)</f>
        <v>1.5343601895734595</v>
      </c>
      <c r="HM40" s="130">
        <f>($T40+$U40)/$R40*($I40-(метеостанция!O$14))/($I40-$J40)</f>
        <v>1.1512638230647709</v>
      </c>
      <c r="HN40" s="130">
        <f>($T40+$U40)/$R40*($I40-(метеостанция!P$14))/($I40-$J40)</f>
        <v>1.5659557661927328</v>
      </c>
      <c r="HO40" s="130">
        <f>($T40+$U40)/$R40*($I40-(метеостанция!Q$14))/($I40-$J40)</f>
        <v>1.6232227488151658</v>
      </c>
      <c r="HP40" s="130">
        <f>($T40+$U40)/$R40*($I40-(метеостанция!R$14))/($I40-$J40)</f>
        <v>1.7446682464454975</v>
      </c>
      <c r="HQ40" s="130">
        <f>($T40+$U40)/$R40*($I40-(метеостанция!S$14))/($I40-$J40)</f>
        <v>1.6972748815165875</v>
      </c>
      <c r="HR40" s="130">
        <f>($T40+$U40)/$R40*($I40-(метеостанция!T$14))/($I40-$J40)</f>
        <v>1.5797788309636651</v>
      </c>
      <c r="HS40" s="130">
        <f>($T40+$U40)/$R40*($I40-(метеостанция!U$14))/($I40-$J40)</f>
        <v>1.5679304897314377</v>
      </c>
      <c r="HT40" s="130">
        <f>($T40+$U40)/$R40*($I40-(метеостанция!V$14))/($I40-$J40)</f>
        <v>1.6874012638230649</v>
      </c>
      <c r="HU40" s="130">
        <f>($T40+$U40)/$R40*($I40-(метеостанция!W$14))/($I40-$J40)</f>
        <v>1.790086887835703</v>
      </c>
      <c r="HV40" s="130">
        <f>($T40+$U40)/$R40*($I40-(метеостанция!X$14))/($I40-$J40)</f>
        <v>1.881911532385466</v>
      </c>
      <c r="HW40" s="130">
        <f>($T40+$U40)/$R40*($I40-(метеостанция!Y$14))/($I40-$J40)</f>
        <v>2.0181674565560823</v>
      </c>
      <c r="HX40" s="130">
        <f>($T40+$U40)/$R40*($I40-(метеостанция!Z$14))/($I40-$J40)</f>
        <v>1.9786729857819905</v>
      </c>
      <c r="HY40" s="130">
        <f>($T40+$U40)/$R40*($I40-(метеостанция!AA$14))/($I40-$J40)</f>
        <v>2.0537124802527646</v>
      </c>
      <c r="HZ40" s="130">
        <f>($T40+$U40)/$R40*($I40-(метеостанция!AB$14))/($I40-$J40)</f>
        <v>2.1455371248025275</v>
      </c>
      <c r="IA40" s="130">
        <f>($T40+$U40)/$R40*($I40-(метеостанция!AC$14))/($I40-$J40)</f>
        <v>2.260071090047393</v>
      </c>
      <c r="IB40" s="130">
        <f>($T40+$U40)/$R40*($I40-(метеостанция!AD$14))/($I40-$J40)</f>
        <v>2.0655608214849921</v>
      </c>
      <c r="IC40" s="130">
        <f>($T40+$U40)/$R40*($I40-(метеостанция!AE$14))/($I40-$J40)</f>
        <v>1.872037914691943</v>
      </c>
      <c r="ID40" s="130"/>
      <c r="IE40" s="131">
        <f>VLOOKUP($F40,метеостанция!$A$4:$AF$7,2,0)</f>
        <v>6</v>
      </c>
      <c r="IF40" s="131">
        <f>VLOOKUP($F40,метеостанция!$A$4:$AF$7,3,0)</f>
        <v>9.6</v>
      </c>
      <c r="IG40" s="131">
        <f>VLOOKUP($F40,метеостанция!$A$4:$AF$7,4,0)</f>
        <v>8.4</v>
      </c>
      <c r="IH40" s="131">
        <f>VLOOKUP($F40,метеостанция!$A$4:$AF$7,5,0)</f>
        <v>9.6999999999999993</v>
      </c>
      <c r="II40" s="131">
        <f>VLOOKUP($F40,метеостанция!$A$4:$AF$7,6,0)</f>
        <v>11.1</v>
      </c>
      <c r="IJ40" s="131">
        <f>VLOOKUP($F40,метеостанция!$A$4:$AF$7,7,0)</f>
        <v>9.5</v>
      </c>
      <c r="IK40" s="131">
        <f>VLOOKUP($F40,метеостанция!$A$4:$AF$7,8,0)</f>
        <v>6</v>
      </c>
      <c r="IL40" s="131">
        <f>VLOOKUP($F40,метеостанция!$A$4:$AF$7,9,0)</f>
        <v>6.8</v>
      </c>
      <c r="IM40" s="131">
        <f>VLOOKUP($F40,метеостанция!$A$4:$AF$7,10,0)</f>
        <v>3.2</v>
      </c>
      <c r="IN40" s="131">
        <f>VLOOKUP($F40,метеостанция!$A$4:$AF$7,11,0)</f>
        <v>-2</v>
      </c>
      <c r="IO40" s="131">
        <f>VLOOKUP($F40,метеостанция!$A$4:$AF$7,12,0)</f>
        <v>-0.4</v>
      </c>
      <c r="IP40" s="131">
        <f>VLOOKUP($F40,метеостанция!$A$4:$AF$7,13,0)</f>
        <v>2.1</v>
      </c>
      <c r="IQ40" s="131">
        <f>VLOOKUP($F40,метеостанция!$A$4:$AF$7,14,0)</f>
        <v>2.2999999999999998</v>
      </c>
      <c r="IR40" s="131">
        <f>VLOOKUP($F40,метеостанция!$A$4:$AF$7,15,0)</f>
        <v>2.2999999999999998</v>
      </c>
      <c r="IS40" s="131">
        <f>VLOOKUP($F40,метеостанция!$A$4:$AF$7,16,0)</f>
        <v>0.2</v>
      </c>
      <c r="IT40" s="131">
        <f>VLOOKUP($F40,метеостанция!$A$4:$AF$7,17,0)</f>
        <v>-3</v>
      </c>
      <c r="IU40" s="131">
        <f>VLOOKUP($F40,метеостанция!$A$4:$AF$7,18,0)</f>
        <v>-4</v>
      </c>
      <c r="IV40" s="131">
        <f>VLOOKUP($F40,метеостанция!$A$4:$AF$7,19,0)</f>
        <v>-3.6</v>
      </c>
      <c r="IW40" s="131">
        <f>VLOOKUP($F40,метеостанция!$A$4:$AF$7,20,0)</f>
        <v>-0.7</v>
      </c>
      <c r="IX40" s="131">
        <f>VLOOKUP($F40,метеостанция!$A$4:$AF$7,21,0)</f>
        <v>3.6</v>
      </c>
      <c r="IY40" s="131">
        <f>VLOOKUP($F40,метеостанция!$A$4:$AF$7,22,0)</f>
        <v>2.2000000000000002</v>
      </c>
      <c r="IZ40" s="131">
        <f>VLOOKUP($F40,метеостанция!$A$4:$AF$7,23,0)</f>
        <v>4.4000000000000004</v>
      </c>
      <c r="JA40" s="131">
        <f>VLOOKUP($F40,метеостанция!$A$4:$AF$7,24,0)</f>
        <v>-2.2999999999999998</v>
      </c>
      <c r="JB40" s="131">
        <f>VLOOKUP($F40,метеостанция!$A$4:$AF$7,25,0)</f>
        <v>-5.0999999999999996</v>
      </c>
      <c r="JC40" s="131">
        <f>VLOOKUP($F40,метеостанция!$A$4:$AF$7,26,0)</f>
        <v>0.6</v>
      </c>
      <c r="JD40" s="131">
        <f>VLOOKUP($F40,метеостанция!$A$4:$AF$7,27,0)</f>
        <v>-1.8</v>
      </c>
      <c r="JE40" s="131">
        <f>VLOOKUP($F40,метеостанция!$A$4:$AF$7,28,0)</f>
        <v>-0.5</v>
      </c>
      <c r="JF40" s="131">
        <f>VLOOKUP($F40,метеостанция!$A$4:$AF$7,29,0)</f>
        <v>5.4</v>
      </c>
      <c r="JG40" s="131">
        <f>VLOOKUP($F40,метеостанция!$A$4:$AF$7,30,0)</f>
        <v>8.4</v>
      </c>
      <c r="JH40" s="131">
        <f>VLOOKUP($F40,метеостанция!$A$4:$AF$7,31,0)</f>
        <v>5.0999999999999996</v>
      </c>
      <c r="JI40" s="131">
        <f>VLOOKUP($F40,метеостанция!$A$4:$AF$7,32,0)</f>
        <v>0</v>
      </c>
      <c r="JJ40" s="202" t="e">
        <f>VLOOKUP(D40,'Qп, Гкал'!$D$6:$O$60,2,FALSE)</f>
        <v>#N/A</v>
      </c>
      <c r="JK40" s="202" t="e">
        <f>VLOOKUP(D40,'Qп, Гкал'!$D$6:AI$64,3,FALSE)</f>
        <v>#N/A</v>
      </c>
      <c r="JL40" s="202" t="e">
        <f>VLOOKUP(D40,'Qп, Гкал'!$D$6:$AI$64,4,FALSE)</f>
        <v>#N/A</v>
      </c>
      <c r="JM40" s="202" t="e">
        <f>VLOOKUP(D40,'Qп, Гкал'!$D$6:$O$60,5,FALSE)</f>
        <v>#N/A</v>
      </c>
      <c r="JN40" s="202" t="e">
        <f>VLOOKUP(D40,'Qп, Гкал'!$D$6:$O$60,6,FALSE)</f>
        <v>#N/A</v>
      </c>
      <c r="JO40" s="202" t="e">
        <f>VLOOKUP(D40,'Qп, Гкал'!$D$6:$O$60,7,FALSE)</f>
        <v>#N/A</v>
      </c>
      <c r="JP40" s="202" t="e">
        <f>VLOOKUP(D40,'Qп, Гкал'!$D$6:$O$60,8,FALSE)</f>
        <v>#N/A</v>
      </c>
      <c r="JQ40" s="202" t="e">
        <f>VLOOKUP(D40,'Qп, Гкал'!$D$6:$O$60,9,FALSE)</f>
        <v>#N/A</v>
      </c>
      <c r="JR40" s="202" t="e">
        <f>VLOOKUP(D40,'Qп, Гкал'!$D$6:$O$60,10,FALSE)</f>
        <v>#N/A</v>
      </c>
      <c r="JS40" s="202" t="e">
        <f>VLOOKUP(D40,'Qп, Гкал'!$D$6:$O$60,11,FALSE)</f>
        <v>#N/A</v>
      </c>
      <c r="JT40" s="202" t="e">
        <f>VLOOKUP(D40,'Qп, Гкал'!$D$6:$O$60,12,FALSE)</f>
        <v>#N/A</v>
      </c>
      <c r="JU40" s="202" t="e">
        <f>VLOOKUP(D40,'Qп, Гкал'!$D$6:$P$60,13,FALSE)</f>
        <v>#N/A</v>
      </c>
      <c r="JV40" s="202" t="e">
        <f>VLOOKUP(D40,'Qп, Гкал'!$D$6:$Q$63,14,FALSE)</f>
        <v>#N/A</v>
      </c>
      <c r="JW40" s="203" t="e">
        <f>VLOOKUP(D40,'Qп, Гкал'!$D$6:$AI$65,15,FALSE)</f>
        <v>#N/A</v>
      </c>
      <c r="JX40" s="203" t="e">
        <f>VLOOKUP(D40,'Qп, Гкал'!$D$6:$AI$65,16,FALSE)</f>
        <v>#N/A</v>
      </c>
      <c r="JY40" s="204" t="e">
        <f>VLOOKUP(D40,'Qп, Гкал'!$D$6:$AI$65,17,FALSE)</f>
        <v>#N/A</v>
      </c>
      <c r="JZ40" s="203" t="e">
        <f>VLOOKUP(D40,'Qп, Гкал'!$D$6:$AI$65,18,FALSE)</f>
        <v>#N/A</v>
      </c>
      <c r="KA40" s="203" t="e">
        <f>VLOOKUP(D40,'Qп, Гкал'!$D$6:$AI$65,19,FALSE)</f>
        <v>#N/A</v>
      </c>
      <c r="KB40" s="203" t="e">
        <f>VLOOKUP(D40,'Qп, Гкал'!$D$6:$AI$65,20,FALSE)</f>
        <v>#N/A</v>
      </c>
      <c r="KC40" s="203" t="e">
        <f>VLOOKUP(D40,'Qп, Гкал'!$D$6:$AI$65,21,FALSE)</f>
        <v>#N/A</v>
      </c>
      <c r="KD40" s="203" t="e">
        <f>VLOOKUP(D40,'Qп, Гкал'!$D$6:$AI$65,22,FALSE)</f>
        <v>#N/A</v>
      </c>
      <c r="KE40" s="203" t="e">
        <f>VLOOKUP(D40,'Qп, Гкал'!$D$6:$AI$65,23,FALSE)</f>
        <v>#N/A</v>
      </c>
      <c r="KF40" s="203" t="e">
        <f>VLOOKUP(D40,'Qп, Гкал'!$D$6:$AI$65,24,FALSE)</f>
        <v>#N/A</v>
      </c>
      <c r="KG40" s="203" t="e">
        <f>VLOOKUP(D40,'Qп, Гкал'!$D$6:$AI$65,25,FALSE)</f>
        <v>#N/A</v>
      </c>
      <c r="KH40" s="203" t="e">
        <f>VLOOKUP(D40,'Qп, Гкал'!$D$6:$AI$65,26,FALSE)</f>
        <v>#N/A</v>
      </c>
      <c r="KI40" s="203" t="e">
        <f>VLOOKUP(D40,'Qп, Гкал'!$D$6:$AI$65,27,FALSE)</f>
        <v>#N/A</v>
      </c>
      <c r="KJ40" s="203" t="e">
        <f>VLOOKUP(D40,'Qп, Гкал'!$D$6:$AI$65,28,FALSE)</f>
        <v>#N/A</v>
      </c>
      <c r="KK40" s="203" t="e">
        <f>VLOOKUP(D40,'Qп, Гкал'!$D$6:$AI$65,29,FALSE)</f>
        <v>#N/A</v>
      </c>
      <c r="KL40" s="203" t="e">
        <f>VLOOKUP(D40,'Qп, Гкал'!$D$6:$AI$65,30,FALSE)</f>
        <v>#N/A</v>
      </c>
      <c r="KM40" s="203" t="e">
        <f>VLOOKUP(D40,'Qп, Гкал'!$D$6:$AI$65,31,FALSE)</f>
        <v>#N/A</v>
      </c>
      <c r="KN40" s="203" t="e">
        <f>VLOOKUP(D40,'Qп, Гкал'!$D$6:$AI$65,32,FALSE)</f>
        <v>#N/A</v>
      </c>
      <c r="KO40" s="110" t="e">
        <f>IF(JJ40="","Нет показаний",IF(JJ40&lt;=0,"Ошибка ПУ",(GZ40-JJ40*(($I40-метеостанция!B$14)/($I40-IE40)))))</f>
        <v>#N/A</v>
      </c>
      <c r="KP40" s="110" t="e">
        <f>IF(JK40="","Нет показаний",IF(JK40&lt;=0,"Ошибка ПУ",(HA40-JK40*(($I40-метеостанция!C$14)/($I40-IF40)))))</f>
        <v>#N/A</v>
      </c>
      <c r="KQ40" s="110" t="e">
        <f>IF(JL40="","Нет показаний",IF(JL40&lt;=0,"Ошибка ПУ",(HB40-JL40*(($I40-метеостанция!D$14)/($I40-IG40)))))</f>
        <v>#N/A</v>
      </c>
      <c r="KR40" s="110" t="e">
        <f>IF(JM40="","Нет показаний",IF(JM40&lt;=0,"Ошибка ПУ",(HC40-JM40*(($I40-метеостанция!E$14)/($I40-IH40)))))</f>
        <v>#N/A</v>
      </c>
      <c r="KS40" s="110" t="e">
        <f>IF(JN40="","Нет показаний",IF(JN40&lt;=0,"Ошибка ПУ",(HD40-JN40*(($I40-метеостанция!F$14)/($I40-II40)))))</f>
        <v>#N/A</v>
      </c>
      <c r="KT40" s="110" t="e">
        <f>IF(JO40="","Нет показаний",IF(JO40&lt;=0,"Ошибка ПУ",(HE40-JO40*(($I40-метеостанция!G$14)/($I40-IJ40)))))</f>
        <v>#N/A</v>
      </c>
      <c r="KU40" s="110" t="e">
        <f>IF(JP40="","Нет показаний",IF(JP40&lt;=0,"Ошибка ПУ",(HF40-JP40*(($I40-метеостанция!H$14)/($I40-IK40)))))</f>
        <v>#N/A</v>
      </c>
      <c r="KV40" s="110" t="e">
        <f>IF(JQ40="","Нет показаний",IF(JQ40&lt;=0,"Ошибка ПУ",(HG40-JQ40*(($I40-метеостанция!I$14)/($I40-IL40)))))</f>
        <v>#N/A</v>
      </c>
      <c r="KW40" s="110" t="e">
        <f>IF(JR40="","Нет показаний",IF(JR40&lt;=0,"Ошибка ПУ",(HH40-JR40*(($I40-метеостанция!J$14)/($I40-IM40)))))</f>
        <v>#N/A</v>
      </c>
      <c r="KX40" s="110" t="e">
        <f>IF(JS40="","Нет показаний",IF(JS40&lt;=0,"Ошибка ПУ",(HI40-JS40*(($I40-метеостанция!K$14)/($I40-IN40)))))</f>
        <v>#N/A</v>
      </c>
      <c r="KY40" s="110" t="e">
        <f>IF(JT40="","Нет показаний",IF(JT40&lt;=0,"Ошибка ПУ",(HJ40-JT40*(($I40-метеостанция!L$14)/($I40-IO40)))))</f>
        <v>#N/A</v>
      </c>
      <c r="KZ40" s="110" t="e">
        <f>IF(JU40="","Нет показаний",IF(JU40&lt;=0,"Ошибка ПУ",(HK40-JU40*(($I40-метеостанция!M$14)/($I40-IP40)))))</f>
        <v>#N/A</v>
      </c>
      <c r="LA40" s="110" t="e">
        <f>IF(JV40="","Нет показаний",IF(JV40&lt;=0,"Ошибка ПУ",(HL40-JV40*(($I40-метеостанция!N$14)/($I40-IQ40)))))</f>
        <v>#N/A</v>
      </c>
      <c r="LB40" s="110" t="e">
        <f>IF(JW40="","Нет показаний",IF(JW40&lt;=0,"Ошибка ПУ",(HM40-JW40*(($I40-метеостанция!O$14)/($I40-IR40)))))</f>
        <v>#N/A</v>
      </c>
      <c r="LC40" s="110" t="e">
        <f>IF(JX40="","Нет показаний",IF(JX40&lt;=0,"Ошибка ПУ",(HN40-JX40*(($I40-метеостанция!P$14)/($I40-IS40)))))</f>
        <v>#N/A</v>
      </c>
      <c r="LD40" s="110" t="e">
        <f>IF(JY40="","Нет показаний",IF(JY40&lt;=0,"Ошибка ПУ",(HO40-JY40*(($I40-метеостанция!Q$14)/($I40-IT40)))))</f>
        <v>#N/A</v>
      </c>
      <c r="LE40" s="110" t="e">
        <f>IF(JZ40="","Нет показаний",IF(JZ40&lt;=0,"Ошибка ПУ",(HP40-JZ40*(($I40-метеостанция!R$14)/($I40-IU40)))))</f>
        <v>#N/A</v>
      </c>
      <c r="LF40" s="110" t="e">
        <f>IF(KA40="","Нет показаний",IF(KA40&lt;=0,"Ошибка ПУ",(HQ40-KA40*(($I40-метеостанция!S$14)/($I40-IV40)))))</f>
        <v>#N/A</v>
      </c>
      <c r="LG40" s="110" t="e">
        <f>IF(KB40="","Нет показаний",IF(KB40&lt;=0,"Ошибка ПУ",(HR40-KB40*(($I40-метеостанция!T$14)/($I40-IW40)))))</f>
        <v>#N/A</v>
      </c>
      <c r="LH40" s="110" t="e">
        <f>IF(KC40="","Нет показаний",IF(KC40&lt;=0,"Ошибка ПУ",(HS40-KC40*(($I40-метеостанция!U$14)/($I40-IX40)))))</f>
        <v>#N/A</v>
      </c>
      <c r="LI40" s="110" t="e">
        <f>IF(KD40="","Нет показаний",IF(KD40&lt;=0,"Ошибка ПУ",(HT40-KD40*(($I40-метеостанция!V$14)/($I40-IY40)))))</f>
        <v>#N/A</v>
      </c>
      <c r="LJ40" s="110" t="e">
        <f>IF(KE40="","Нет показаний",IF(KE40&lt;=0,"Ошибка ПУ",(HU40-KE40*(($I40-метеостанция!W$14)/($I40-IZ40)))))</f>
        <v>#N/A</v>
      </c>
      <c r="LK40" s="110" t="e">
        <f>IF(KF40="","Нет показаний",IF(KF40&lt;=0,"Ошибка ПУ",(HV40-KF40*(($I40-метеостанция!X$14)/($I40-JA40)))))</f>
        <v>#N/A</v>
      </c>
      <c r="LL40" s="110" t="e">
        <f>IF(KG40="","Нет показаний",IF(KG40&lt;=0,"Ошибка ПУ",(HW40-KG40*(($I40-метеостанция!Y$14)/($I40-JB40)))))</f>
        <v>#N/A</v>
      </c>
      <c r="LM40" s="110" t="e">
        <f>IF(KH40="","Нет показаний",IF(KH40&lt;=0,"Ошибка ПУ",(HX40-KH40*(($I40-метеостанция!Z$14)/($I40-JC40)))))</f>
        <v>#N/A</v>
      </c>
      <c r="LN40" s="110" t="e">
        <f>IF(KI40="","Нет показаний",IF(KI40&lt;=0,"Ошибка ПУ",(HY40-KI40*(($I40-метеостанция!AA$14)/($I40-JD40)))))</f>
        <v>#N/A</v>
      </c>
      <c r="LO40" s="110" t="e">
        <f>IF(KJ40="","Нет показаний",IF(KJ40&lt;=0,"Ошибка ПУ",(HZ40-KJ40*(($I40-метеостанция!AB$14)/($I40-JE40)))))</f>
        <v>#N/A</v>
      </c>
      <c r="LP40" s="110" t="e">
        <f>IF(KK40="","Нет показаний",IF(KK40&lt;=0,"Ошибка ПУ",(IA40-KK40*(($I40-метеостанция!AC$14)/($I40-JF40)))))</f>
        <v>#N/A</v>
      </c>
      <c r="LQ40" s="110" t="e">
        <f>IF(KL40="","Нет показаний",IF(KL40&lt;=0,"Ошибка ПУ",(IB40-KL40*(($I40-метеостанция!AD$14)/($I40-JG40)))))</f>
        <v>#N/A</v>
      </c>
      <c r="LR40" s="110" t="e">
        <f>IF(KM40="","Нет показаний",IF(KM40&lt;=0,"Ошибка ПУ",(IC40-KM40*(($I40-метеостанция!AE$14)/($I40-JH40)))))</f>
        <v>#N/A</v>
      </c>
      <c r="LS40" s="110" t="e">
        <f>IF(KN40="","Нет показаний",IF(KN40&lt;=0,"Ошибка ПУ",(ID40-KN40*(($I40-метеостанция!AF$14)/($I40-JI40)))))</f>
        <v>#N/A</v>
      </c>
      <c r="LT40" s="54" t="e">
        <f t="shared" si="1300"/>
        <v>#N/A</v>
      </c>
      <c r="LU40" s="54" t="e">
        <f t="shared" si="1301"/>
        <v>#N/A</v>
      </c>
      <c r="LV40" s="54" t="e">
        <f t="shared" si="1302"/>
        <v>#N/A</v>
      </c>
      <c r="LW40" s="54" t="e">
        <f t="shared" si="1303"/>
        <v>#N/A</v>
      </c>
      <c r="LX40" s="54" t="e">
        <f t="shared" si="1304"/>
        <v>#N/A</v>
      </c>
      <c r="LY40" s="54" t="e">
        <f t="shared" si="1305"/>
        <v>#N/A</v>
      </c>
      <c r="LZ40" s="54" t="e">
        <f t="shared" si="1306"/>
        <v>#N/A</v>
      </c>
      <c r="MA40" s="54" t="e">
        <f t="shared" si="1307"/>
        <v>#N/A</v>
      </c>
      <c r="MB40" s="54" t="e">
        <f t="shared" si="1308"/>
        <v>#N/A</v>
      </c>
      <c r="MC40" s="54" t="e">
        <f t="shared" si="1309"/>
        <v>#N/A</v>
      </c>
      <c r="MD40" s="54" t="e">
        <f t="shared" si="1310"/>
        <v>#N/A</v>
      </c>
      <c r="ME40" s="54" t="e">
        <f t="shared" si="1311"/>
        <v>#N/A</v>
      </c>
      <c r="MF40" s="54" t="e">
        <f t="shared" si="1312"/>
        <v>#N/A</v>
      </c>
      <c r="MG40" s="54" t="e">
        <f t="shared" si="1313"/>
        <v>#N/A</v>
      </c>
      <c r="MH40" s="54" t="e">
        <f t="shared" si="1314"/>
        <v>#N/A</v>
      </c>
      <c r="MI40" s="54" t="e">
        <f t="shared" si="1315"/>
        <v>#N/A</v>
      </c>
      <c r="MJ40" s="54" t="e">
        <f t="shared" si="1316"/>
        <v>#N/A</v>
      </c>
      <c r="MK40" s="54" t="e">
        <f t="shared" si="1317"/>
        <v>#N/A</v>
      </c>
      <c r="ML40" s="54" t="e">
        <f t="shared" si="1318"/>
        <v>#N/A</v>
      </c>
      <c r="MM40" s="54" t="e">
        <f t="shared" si="1319"/>
        <v>#N/A</v>
      </c>
      <c r="MN40" s="54" t="e">
        <f t="shared" si="1320"/>
        <v>#N/A</v>
      </c>
      <c r="MO40" s="54" t="e">
        <f t="shared" si="1321"/>
        <v>#N/A</v>
      </c>
      <c r="MP40" s="54" t="e">
        <f t="shared" si="1322"/>
        <v>#N/A</v>
      </c>
      <c r="MQ40" s="54" t="e">
        <f t="shared" si="1323"/>
        <v>#N/A</v>
      </c>
      <c r="MR40" s="54" t="e">
        <f t="shared" si="1324"/>
        <v>#N/A</v>
      </c>
      <c r="MS40" s="54" t="e">
        <f t="shared" si="1325"/>
        <v>#N/A</v>
      </c>
      <c r="MT40" s="54" t="e">
        <f t="shared" si="1326"/>
        <v>#N/A</v>
      </c>
      <c r="MU40" s="54" t="e">
        <f t="shared" si="1327"/>
        <v>#N/A</v>
      </c>
      <c r="MV40" s="54" t="e">
        <f t="shared" si="1328"/>
        <v>#N/A</v>
      </c>
      <c r="MW40" s="54" t="e">
        <f t="shared" si="1329"/>
        <v>#N/A</v>
      </c>
      <c r="MX40" s="54" t="e">
        <f t="shared" si="1330"/>
        <v>#N/A</v>
      </c>
      <c r="MY40" s="53" t="e">
        <f t="shared" si="1331"/>
        <v>#N/A</v>
      </c>
      <c r="MZ40" s="53" t="e">
        <f t="shared" si="1332"/>
        <v>#N/A</v>
      </c>
      <c r="NA40" s="53" t="e">
        <f t="shared" si="1333"/>
        <v>#N/A</v>
      </c>
      <c r="NB40" s="53" t="e">
        <f t="shared" si="1334"/>
        <v>#N/A</v>
      </c>
      <c r="NC40" s="53" t="e">
        <f t="shared" si="1335"/>
        <v>#N/A</v>
      </c>
      <c r="ND40" s="53" t="e">
        <f t="shared" si="1336"/>
        <v>#N/A</v>
      </c>
      <c r="NE40" s="53" t="e">
        <f t="shared" si="1337"/>
        <v>#N/A</v>
      </c>
      <c r="NF40" s="53" t="e">
        <f t="shared" si="1338"/>
        <v>#N/A</v>
      </c>
      <c r="NG40" s="53" t="e">
        <f t="shared" si="1339"/>
        <v>#N/A</v>
      </c>
      <c r="NH40" s="53" t="e">
        <f t="shared" si="1340"/>
        <v>#N/A</v>
      </c>
      <c r="NI40" s="53" t="e">
        <f t="shared" si="1341"/>
        <v>#N/A</v>
      </c>
      <c r="NJ40" s="53" t="e">
        <f t="shared" si="1342"/>
        <v>#N/A</v>
      </c>
      <c r="NK40" s="53" t="e">
        <f t="shared" si="1343"/>
        <v>#N/A</v>
      </c>
      <c r="NL40" s="53" t="e">
        <f t="shared" si="1344"/>
        <v>#N/A</v>
      </c>
      <c r="NM40" s="53" t="e">
        <f t="shared" si="1345"/>
        <v>#N/A</v>
      </c>
      <c r="NN40" s="53" t="e">
        <f t="shared" si="1346"/>
        <v>#N/A</v>
      </c>
      <c r="NO40" s="53" t="e">
        <f t="shared" si="1347"/>
        <v>#N/A</v>
      </c>
      <c r="NP40" s="53" t="e">
        <f t="shared" si="1348"/>
        <v>#N/A</v>
      </c>
      <c r="NQ40" s="53" t="e">
        <f t="shared" si="1349"/>
        <v>#N/A</v>
      </c>
      <c r="NR40" s="53" t="e">
        <f t="shared" si="1350"/>
        <v>#N/A</v>
      </c>
      <c r="NS40" s="53" t="e">
        <f t="shared" si="1351"/>
        <v>#N/A</v>
      </c>
      <c r="NT40" s="53" t="e">
        <f t="shared" si="1352"/>
        <v>#N/A</v>
      </c>
      <c r="NU40" s="53" t="e">
        <f t="shared" si="1353"/>
        <v>#N/A</v>
      </c>
      <c r="NV40" s="53" t="e">
        <f t="shared" si="1354"/>
        <v>#N/A</v>
      </c>
      <c r="NW40" s="53" t="e">
        <f t="shared" si="1355"/>
        <v>#N/A</v>
      </c>
      <c r="NX40" s="53" t="e">
        <f t="shared" si="1356"/>
        <v>#N/A</v>
      </c>
      <c r="NY40" s="53" t="e">
        <f t="shared" si="1357"/>
        <v>#N/A</v>
      </c>
      <c r="NZ40" s="53" t="e">
        <f t="shared" si="1358"/>
        <v>#N/A</v>
      </c>
      <c r="OA40" s="53" t="e">
        <f t="shared" si="1359"/>
        <v>#N/A</v>
      </c>
      <c r="OB40" s="53" t="e">
        <f t="shared" si="1360"/>
        <v>#N/A</v>
      </c>
      <c r="OC40" s="53" t="e">
        <f t="shared" si="1361"/>
        <v>#N/A</v>
      </c>
      <c r="OD40" s="53" t="e">
        <f t="shared" si="1362"/>
        <v>#N/A</v>
      </c>
      <c r="OE40" s="53" t="e">
        <f t="shared" si="1363"/>
        <v>#N/A</v>
      </c>
      <c r="OF40" s="53" t="e">
        <f t="shared" si="1364"/>
        <v>#N/A</v>
      </c>
      <c r="OG40" s="53" t="e">
        <f t="shared" si="1365"/>
        <v>#N/A</v>
      </c>
      <c r="OH40" s="53" t="e">
        <f t="shared" si="1366"/>
        <v>#N/A</v>
      </c>
      <c r="OI40" s="53" t="e">
        <f t="shared" si="1367"/>
        <v>#N/A</v>
      </c>
      <c r="OJ40" s="53" t="e">
        <f t="shared" si="1368"/>
        <v>#N/A</v>
      </c>
      <c r="OK40" s="53" t="e">
        <f t="shared" si="1369"/>
        <v>#N/A</v>
      </c>
      <c r="OL40" s="53" t="e">
        <f t="shared" si="1370"/>
        <v>#N/A</v>
      </c>
      <c r="OM40" s="53" t="e">
        <f t="shared" si="1371"/>
        <v>#N/A</v>
      </c>
      <c r="ON40" s="53" t="e">
        <f t="shared" si="1372"/>
        <v>#N/A</v>
      </c>
      <c r="OO40" s="53" t="e">
        <f t="shared" si="1373"/>
        <v>#N/A</v>
      </c>
      <c r="OP40" s="53" t="e">
        <f t="shared" si="1374"/>
        <v>#N/A</v>
      </c>
      <c r="OQ40" s="53" t="e">
        <f t="shared" si="1375"/>
        <v>#N/A</v>
      </c>
      <c r="OR40" s="53" t="e">
        <f t="shared" si="1376"/>
        <v>#N/A</v>
      </c>
      <c r="OS40" s="53" t="e">
        <f t="shared" si="1377"/>
        <v>#N/A</v>
      </c>
      <c r="OT40" s="53" t="e">
        <f t="shared" si="1378"/>
        <v>#N/A</v>
      </c>
      <c r="OU40" s="53" t="e">
        <f t="shared" si="1379"/>
        <v>#N/A</v>
      </c>
      <c r="OV40" s="53" t="e">
        <f t="shared" si="1380"/>
        <v>#N/A</v>
      </c>
      <c r="OW40" s="53" t="e">
        <f t="shared" si="1381"/>
        <v>#N/A</v>
      </c>
      <c r="OX40" s="53" t="e">
        <f t="shared" si="1382"/>
        <v>#N/A</v>
      </c>
      <c r="OY40" s="53" t="e">
        <f t="shared" si="1383"/>
        <v>#N/A</v>
      </c>
      <c r="OZ40" s="53" t="e">
        <f t="shared" si="1384"/>
        <v>#N/A</v>
      </c>
      <c r="PA40" s="53" t="e">
        <f t="shared" si="1385"/>
        <v>#N/A</v>
      </c>
      <c r="PB40" s="53" t="e">
        <f t="shared" si="1386"/>
        <v>#N/A</v>
      </c>
      <c r="PC40" s="53" t="e">
        <f t="shared" si="1387"/>
        <v>#N/A</v>
      </c>
      <c r="PD40" s="53" t="e">
        <f t="shared" si="1388"/>
        <v>#N/A</v>
      </c>
      <c r="PE40" s="53" t="e">
        <f t="shared" si="1389"/>
        <v>#N/A</v>
      </c>
      <c r="PF40" s="53" t="e">
        <f t="shared" si="1390"/>
        <v>#N/A</v>
      </c>
      <c r="PG40" s="53" t="e">
        <f t="shared" si="1391"/>
        <v>#N/A</v>
      </c>
      <c r="PH40" s="53" t="e">
        <f t="shared" si="1392"/>
        <v>#N/A</v>
      </c>
      <c r="PI40" s="111" t="e">
        <f t="shared" si="1165"/>
        <v>#N/A</v>
      </c>
      <c r="PJ40" s="111" t="e">
        <f t="shared" si="1165"/>
        <v>#N/A</v>
      </c>
      <c r="PK40" s="111" t="e">
        <f t="shared" si="1165"/>
        <v>#N/A</v>
      </c>
      <c r="PL40" s="111" t="e">
        <f t="shared" si="1165"/>
        <v>#N/A</v>
      </c>
      <c r="PM40" s="111" t="e">
        <f t="shared" si="1165"/>
        <v>#N/A</v>
      </c>
      <c r="PN40" s="111" t="e">
        <f t="shared" si="1165"/>
        <v>#N/A</v>
      </c>
      <c r="PO40" s="111" t="e">
        <f t="shared" si="1165"/>
        <v>#N/A</v>
      </c>
      <c r="PP40" s="111" t="e">
        <f t="shared" si="1165"/>
        <v>#N/A</v>
      </c>
      <c r="PQ40" s="111" t="e">
        <f t="shared" si="1165"/>
        <v>#N/A</v>
      </c>
      <c r="PR40" s="111" t="e">
        <f t="shared" si="1165"/>
        <v>#N/A</v>
      </c>
      <c r="PS40" s="111" t="e">
        <f t="shared" si="1166"/>
        <v>#N/A</v>
      </c>
      <c r="PT40" s="111" t="e">
        <f t="shared" si="1166"/>
        <v>#N/A</v>
      </c>
      <c r="PU40" s="111" t="e">
        <f t="shared" si="1166"/>
        <v>#N/A</v>
      </c>
      <c r="PV40" s="111" t="e">
        <f t="shared" si="1166"/>
        <v>#N/A</v>
      </c>
      <c r="PW40" s="111" t="e">
        <f t="shared" si="1166"/>
        <v>#N/A</v>
      </c>
      <c r="PX40" s="111" t="e">
        <f t="shared" si="1166"/>
        <v>#N/A</v>
      </c>
      <c r="PY40" s="111" t="e">
        <f t="shared" si="1166"/>
        <v>#N/A</v>
      </c>
      <c r="PZ40" s="111" t="e">
        <f t="shared" si="1166"/>
        <v>#N/A</v>
      </c>
      <c r="QA40" s="111" t="e">
        <f t="shared" si="1166"/>
        <v>#N/A</v>
      </c>
      <c r="QB40" s="111" t="e">
        <f t="shared" si="1166"/>
        <v>#N/A</v>
      </c>
      <c r="QC40" s="111" t="e">
        <f t="shared" si="1167"/>
        <v>#N/A</v>
      </c>
      <c r="QD40" s="111" t="e">
        <f t="shared" si="1167"/>
        <v>#N/A</v>
      </c>
      <c r="QE40" s="111" t="e">
        <f t="shared" si="1167"/>
        <v>#N/A</v>
      </c>
      <c r="QF40" s="111" t="e">
        <f t="shared" si="1167"/>
        <v>#N/A</v>
      </c>
      <c r="QG40" s="111" t="e">
        <f t="shared" si="1167"/>
        <v>#N/A</v>
      </c>
      <c r="QH40" s="111" t="e">
        <f t="shared" si="1167"/>
        <v>#N/A</v>
      </c>
      <c r="QI40" s="111" t="e">
        <f t="shared" si="1167"/>
        <v>#N/A</v>
      </c>
      <c r="QJ40" s="111" t="e">
        <f t="shared" si="1167"/>
        <v>#N/A</v>
      </c>
      <c r="QK40" s="111" t="e">
        <f t="shared" si="1167"/>
        <v>#N/A</v>
      </c>
      <c r="QL40" s="111" t="e">
        <f t="shared" si="1167"/>
        <v>#N/A</v>
      </c>
      <c r="QM40" s="111" t="e">
        <f t="shared" si="1168"/>
        <v>#N/A</v>
      </c>
      <c r="QN40" s="54" t="e">
        <f t="shared" si="1393"/>
        <v>#N/A</v>
      </c>
      <c r="QO40" s="53" t="e">
        <f t="shared" si="1394"/>
        <v>#N/A</v>
      </c>
      <c r="QP40" s="53" t="e">
        <f t="shared" si="1395"/>
        <v>#N/A</v>
      </c>
      <c r="QQ40" s="53" t="e">
        <f t="shared" si="1396"/>
        <v>#N/A</v>
      </c>
      <c r="QR40" s="53" t="e">
        <f t="shared" si="1397"/>
        <v>#N/A</v>
      </c>
      <c r="QS40" s="53" t="e">
        <f t="shared" si="1398"/>
        <v>#N/A</v>
      </c>
      <c r="QT40" s="53" t="e">
        <f t="shared" si="1399"/>
        <v>#N/A</v>
      </c>
      <c r="QU40" s="53" t="e">
        <f t="shared" si="1400"/>
        <v>#N/A</v>
      </c>
      <c r="QV40" s="53" t="e">
        <f t="shared" si="1401"/>
        <v>#N/A</v>
      </c>
      <c r="QW40" s="53" t="e">
        <f t="shared" si="1402"/>
        <v>#N/A</v>
      </c>
      <c r="QX40" s="53" t="e">
        <f t="shared" si="1403"/>
        <v>#N/A</v>
      </c>
      <c r="QY40" s="53" t="e">
        <f t="shared" si="1404"/>
        <v>#N/A</v>
      </c>
      <c r="QZ40" s="53" t="e">
        <f t="shared" si="1405"/>
        <v>#N/A</v>
      </c>
      <c r="RA40" s="53" t="e">
        <f t="shared" si="1406"/>
        <v>#N/A</v>
      </c>
      <c r="RB40" s="53" t="e">
        <f t="shared" si="1407"/>
        <v>#N/A</v>
      </c>
      <c r="RC40" s="53" t="e">
        <f t="shared" si="1408"/>
        <v>#N/A</v>
      </c>
      <c r="RD40" s="53" t="e">
        <f t="shared" si="1409"/>
        <v>#N/A</v>
      </c>
      <c r="RE40" s="53" t="e">
        <f t="shared" si="1410"/>
        <v>#N/A</v>
      </c>
      <c r="RF40" s="53" t="e">
        <f t="shared" si="1411"/>
        <v>#N/A</v>
      </c>
      <c r="RG40" s="53" t="e">
        <f t="shared" si="1412"/>
        <v>#N/A</v>
      </c>
      <c r="RH40" s="53" t="e">
        <f t="shared" si="1413"/>
        <v>#N/A</v>
      </c>
      <c r="RI40" s="53" t="e">
        <f t="shared" si="1414"/>
        <v>#N/A</v>
      </c>
      <c r="RJ40" s="53" t="e">
        <f t="shared" si="1415"/>
        <v>#N/A</v>
      </c>
      <c r="RK40" s="53" t="e">
        <f t="shared" si="1416"/>
        <v>#N/A</v>
      </c>
      <c r="RL40" s="53" t="e">
        <f t="shared" si="1417"/>
        <v>#N/A</v>
      </c>
      <c r="RM40" s="53" t="e">
        <f t="shared" si="1418"/>
        <v>#N/A</v>
      </c>
      <c r="RN40" s="53" t="e">
        <f t="shared" si="1419"/>
        <v>#N/A</v>
      </c>
      <c r="RO40" s="53" t="e">
        <f t="shared" si="1420"/>
        <v>#N/A</v>
      </c>
      <c r="RP40" s="53" t="e">
        <f t="shared" si="1421"/>
        <v>#N/A</v>
      </c>
      <c r="RQ40" s="53" t="e">
        <f t="shared" si="1422"/>
        <v>#N/A</v>
      </c>
      <c r="RR40" s="53" t="e">
        <f t="shared" si="1423"/>
        <v>#N/A</v>
      </c>
      <c r="RS40" s="111" t="e">
        <f t="shared" si="1424"/>
        <v>#N/A</v>
      </c>
      <c r="RT40" s="111" t="e">
        <f t="shared" si="1425"/>
        <v>#N/A</v>
      </c>
      <c r="RU40" s="111" t="e">
        <f t="shared" si="1426"/>
        <v>#N/A</v>
      </c>
      <c r="RV40" s="111" t="e">
        <f t="shared" si="1427"/>
        <v>#N/A</v>
      </c>
      <c r="RW40" s="111" t="e">
        <f t="shared" si="1428"/>
        <v>#N/A</v>
      </c>
      <c r="RX40" s="111" t="e">
        <f t="shared" si="1429"/>
        <v>#N/A</v>
      </c>
      <c r="RY40" s="111" t="e">
        <f t="shared" si="1430"/>
        <v>#N/A</v>
      </c>
      <c r="RZ40" s="111" t="e">
        <f t="shared" si="1431"/>
        <v>#N/A</v>
      </c>
      <c r="SA40" s="111" t="e">
        <f t="shared" si="1432"/>
        <v>#N/A</v>
      </c>
      <c r="SB40" s="111" t="e">
        <f t="shared" si="1433"/>
        <v>#N/A</v>
      </c>
      <c r="SC40" s="111" t="e">
        <f t="shared" si="1434"/>
        <v>#N/A</v>
      </c>
      <c r="SD40" s="111" t="e">
        <f t="shared" si="1435"/>
        <v>#N/A</v>
      </c>
      <c r="SE40" s="111" t="e">
        <f t="shared" si="1436"/>
        <v>#N/A</v>
      </c>
      <c r="SF40" s="111" t="e">
        <f t="shared" si="1437"/>
        <v>#N/A</v>
      </c>
      <c r="SG40" s="111" t="e">
        <f t="shared" si="1438"/>
        <v>#N/A</v>
      </c>
      <c r="SH40" s="111" t="e">
        <f t="shared" si="1439"/>
        <v>#N/A</v>
      </c>
      <c r="SI40" s="111" t="e">
        <f t="shared" si="1440"/>
        <v>#N/A</v>
      </c>
      <c r="SJ40" s="111" t="e">
        <f t="shared" si="1441"/>
        <v>#N/A</v>
      </c>
      <c r="SK40" s="111" t="e">
        <f t="shared" si="1442"/>
        <v>#N/A</v>
      </c>
      <c r="SL40" s="111" t="e">
        <f t="shared" si="1443"/>
        <v>#N/A</v>
      </c>
      <c r="SM40" s="111" t="e">
        <f t="shared" si="1444"/>
        <v>#N/A</v>
      </c>
      <c r="SN40" s="111" t="e">
        <f t="shared" si="1445"/>
        <v>#N/A</v>
      </c>
      <c r="SO40" s="111" t="e">
        <f t="shared" si="1446"/>
        <v>#N/A</v>
      </c>
      <c r="SP40" s="111" t="e">
        <f t="shared" si="1447"/>
        <v>#N/A</v>
      </c>
      <c r="SQ40" s="111" t="e">
        <f t="shared" si="1448"/>
        <v>#N/A</v>
      </c>
      <c r="SR40" s="111" t="e">
        <f t="shared" si="1449"/>
        <v>#N/A</v>
      </c>
      <c r="SS40" s="111" t="e">
        <f t="shared" si="1450"/>
        <v>#N/A</v>
      </c>
      <c r="ST40" s="111" t="e">
        <f t="shared" si="1451"/>
        <v>#N/A</v>
      </c>
      <c r="SU40" s="111" t="e">
        <f t="shared" si="1452"/>
        <v>#N/A</v>
      </c>
      <c r="SV40" s="111" t="e">
        <f t="shared" si="1453"/>
        <v>#N/A</v>
      </c>
      <c r="SW40" s="111" t="e">
        <f t="shared" si="1454"/>
        <v>#N/A</v>
      </c>
      <c r="SX40" s="111" t="e">
        <f t="shared" si="1455"/>
        <v>#N/A</v>
      </c>
      <c r="SY40" s="111" t="e">
        <f t="shared" si="1456"/>
        <v>#N/A</v>
      </c>
      <c r="SZ40" s="111" t="e">
        <f t="shared" si="1457"/>
        <v>#N/A</v>
      </c>
      <c r="TA40" s="111" t="e">
        <f t="shared" si="1458"/>
        <v>#N/A</v>
      </c>
      <c r="TB40" s="111" t="e">
        <f t="shared" si="1459"/>
        <v>#N/A</v>
      </c>
      <c r="TC40" s="111" t="e">
        <f t="shared" si="1460"/>
        <v>#N/A</v>
      </c>
      <c r="TD40" s="111" t="e">
        <f t="shared" si="1461"/>
        <v>#N/A</v>
      </c>
      <c r="TE40" s="111" t="e">
        <f t="shared" si="1462"/>
        <v>#N/A</v>
      </c>
      <c r="TF40" s="111" t="e">
        <f t="shared" si="1463"/>
        <v>#N/A</v>
      </c>
      <c r="TG40" s="111" t="e">
        <f t="shared" si="1464"/>
        <v>#N/A</v>
      </c>
      <c r="TH40" s="111" t="e">
        <f t="shared" si="1465"/>
        <v>#N/A</v>
      </c>
      <c r="TI40" s="111" t="e">
        <f t="shared" si="1466"/>
        <v>#N/A</v>
      </c>
      <c r="TJ40" s="111" t="e">
        <f t="shared" si="1467"/>
        <v>#N/A</v>
      </c>
      <c r="TK40" s="111" t="e">
        <f t="shared" si="1468"/>
        <v>#N/A</v>
      </c>
      <c r="TL40" s="111" t="e">
        <f t="shared" si="1469"/>
        <v>#N/A</v>
      </c>
      <c r="TM40" s="111" t="e">
        <f t="shared" si="1470"/>
        <v>#N/A</v>
      </c>
      <c r="TN40" s="111" t="e">
        <f t="shared" si="1471"/>
        <v>#N/A</v>
      </c>
      <c r="TO40" s="111" t="e">
        <f t="shared" si="1472"/>
        <v>#N/A</v>
      </c>
      <c r="TP40" s="111" t="e">
        <f t="shared" si="1473"/>
        <v>#N/A</v>
      </c>
      <c r="TQ40" s="111" t="e">
        <f t="shared" si="1474"/>
        <v>#N/A</v>
      </c>
      <c r="TR40" s="111" t="e">
        <f t="shared" si="1475"/>
        <v>#N/A</v>
      </c>
      <c r="TS40" s="111" t="e">
        <f t="shared" si="1476"/>
        <v>#N/A</v>
      </c>
      <c r="TT40" s="111" t="e">
        <f t="shared" si="1477"/>
        <v>#N/A</v>
      </c>
      <c r="TU40" s="111" t="e">
        <f t="shared" si="1478"/>
        <v>#N/A</v>
      </c>
      <c r="TV40" s="111" t="e">
        <f t="shared" si="1479"/>
        <v>#N/A</v>
      </c>
      <c r="TW40" s="111" t="e">
        <f t="shared" si="1480"/>
        <v>#N/A</v>
      </c>
      <c r="TX40" s="111" t="e">
        <f t="shared" si="1481"/>
        <v>#N/A</v>
      </c>
      <c r="TY40" s="111" t="e">
        <f t="shared" si="1482"/>
        <v>#N/A</v>
      </c>
      <c r="TZ40" s="111" t="e">
        <f t="shared" si="1483"/>
        <v>#N/A</v>
      </c>
      <c r="UA40" s="111" t="e">
        <f t="shared" si="1484"/>
        <v>#N/A</v>
      </c>
      <c r="UB40" s="111" t="e">
        <f t="shared" si="1485"/>
        <v>#N/A</v>
      </c>
      <c r="UC40" s="112">
        <f t="shared" si="1486"/>
        <v>92.059240710900468</v>
      </c>
      <c r="UD40" s="112">
        <f t="shared" si="1487"/>
        <v>187.87028746050552</v>
      </c>
      <c r="UE40" s="112">
        <f t="shared" si="1488"/>
        <v>260.77851824249603</v>
      </c>
      <c r="UF40" s="112">
        <f t="shared" si="1489"/>
        <v>338.11052032385464</v>
      </c>
      <c r="UG40" s="112">
        <f t="shared" si="1490"/>
        <v>420.81824449052129</v>
      </c>
      <c r="UH40" s="112">
        <f t="shared" si="1491"/>
        <v>505.93384417456559</v>
      </c>
      <c r="UI40" s="112">
        <f t="shared" si="1492"/>
        <v>595.24922673775677</v>
      </c>
      <c r="UJ40" s="112">
        <f t="shared" si="1493"/>
        <v>681.14878589257512</v>
      </c>
      <c r="UK40" s="112">
        <f t="shared" si="1494"/>
        <v>767.32833057266998</v>
      </c>
      <c r="UL40" s="112">
        <f t="shared" si="1495"/>
        <v>856.47572182069507</v>
      </c>
      <c r="UM40" s="112">
        <f t="shared" si="1496"/>
        <v>939.40743440758297</v>
      </c>
      <c r="UN40" s="112">
        <f t="shared" si="1497"/>
        <v>1014.0515754462876</v>
      </c>
      <c r="UO40" s="112">
        <f t="shared" si="1498"/>
        <v>1101.0710767022117</v>
      </c>
      <c r="UP40" s="112">
        <f t="shared" si="1499"/>
        <v>1166.3637011966825</v>
      </c>
      <c r="UQ40" s="112">
        <f t="shared" si="1500"/>
        <v>1255.1751098143759</v>
      </c>
      <c r="UR40" s="112">
        <f t="shared" si="1501"/>
        <v>1347.2343505252766</v>
      </c>
      <c r="US40" s="112">
        <f t="shared" si="1502"/>
        <v>1446.1812351579779</v>
      </c>
      <c r="UT40" s="112">
        <f t="shared" si="1503"/>
        <v>1542.4402587480254</v>
      </c>
      <c r="UU40" s="112">
        <f t="shared" si="1504"/>
        <v>1632.0356268364928</v>
      </c>
      <c r="UV40" s="112">
        <f t="shared" si="1505"/>
        <v>1720.9590296642968</v>
      </c>
      <c r="UW40" s="112">
        <f t="shared" si="1506"/>
        <v>1816.6580822037915</v>
      </c>
      <c r="UX40" s="112">
        <f t="shared" si="1507"/>
        <v>1918.1808336690365</v>
      </c>
      <c r="UY40" s="112">
        <f t="shared" si="1508"/>
        <v>2024.9113159044232</v>
      </c>
      <c r="UZ40" s="112">
        <f t="shared" si="1509"/>
        <v>2139.3693986374406</v>
      </c>
      <c r="VA40" s="112">
        <f t="shared" si="1510"/>
        <v>2251.5875971682462</v>
      </c>
      <c r="VB40" s="112">
        <f t="shared" si="1511"/>
        <v>2368.061575683254</v>
      </c>
      <c r="VC40" s="112">
        <f t="shared" si="1512"/>
        <v>2489.7432849684046</v>
      </c>
      <c r="VD40" s="112">
        <f t="shared" si="1513"/>
        <v>2617.9206584399685</v>
      </c>
      <c r="VE40" s="112">
        <f t="shared" si="1514"/>
        <v>2735.0666022156402</v>
      </c>
      <c r="VF40" s="112">
        <f t="shared" si="1515"/>
        <v>2841.2371134004738</v>
      </c>
      <c r="VG40" s="112">
        <f t="shared" si="1516"/>
        <v>2841.2371134004738</v>
      </c>
      <c r="VH40" s="111" t="e">
        <f t="shared" si="1517"/>
        <v>#N/A</v>
      </c>
      <c r="VI40" s="111" t="e">
        <f t="shared" si="1518"/>
        <v>#N/A</v>
      </c>
      <c r="VJ40" s="111" t="e">
        <f t="shared" si="1519"/>
        <v>#N/A</v>
      </c>
      <c r="VK40" s="111" t="e">
        <f t="shared" si="1520"/>
        <v>#N/A</v>
      </c>
      <c r="VL40" s="111" t="e">
        <f t="shared" si="1521"/>
        <v>#N/A</v>
      </c>
      <c r="VM40" s="111" t="e">
        <f t="shared" si="1522"/>
        <v>#N/A</v>
      </c>
      <c r="VN40" s="111" t="e">
        <f t="shared" si="1523"/>
        <v>#N/A</v>
      </c>
      <c r="VO40" s="111" t="e">
        <f t="shared" si="1524"/>
        <v>#N/A</v>
      </c>
      <c r="VP40" s="111" t="e">
        <f t="shared" si="1525"/>
        <v>#N/A</v>
      </c>
      <c r="VQ40" s="111" t="e">
        <f t="shared" si="1526"/>
        <v>#N/A</v>
      </c>
      <c r="VR40" s="111" t="e">
        <f t="shared" si="1527"/>
        <v>#N/A</v>
      </c>
      <c r="VS40" s="111" t="e">
        <f t="shared" si="1528"/>
        <v>#N/A</v>
      </c>
      <c r="VT40" s="111" t="e">
        <f t="shared" si="1529"/>
        <v>#N/A</v>
      </c>
      <c r="VU40" s="111" t="e">
        <f t="shared" si="1530"/>
        <v>#N/A</v>
      </c>
      <c r="VV40" s="111" t="e">
        <f t="shared" si="1531"/>
        <v>#N/A</v>
      </c>
      <c r="VW40" s="111" t="e">
        <f t="shared" si="1532"/>
        <v>#N/A</v>
      </c>
      <c r="VX40" s="111" t="e">
        <f t="shared" si="1533"/>
        <v>#N/A</v>
      </c>
      <c r="VY40" s="111" t="e">
        <f t="shared" si="1534"/>
        <v>#N/A</v>
      </c>
      <c r="VZ40" s="111" t="e">
        <f t="shared" si="1535"/>
        <v>#N/A</v>
      </c>
      <c r="WA40" s="111" t="e">
        <f t="shared" si="1536"/>
        <v>#N/A</v>
      </c>
      <c r="WB40" s="111" t="e">
        <f t="shared" si="1537"/>
        <v>#N/A</v>
      </c>
      <c r="WC40" s="111" t="e">
        <f t="shared" si="1538"/>
        <v>#N/A</v>
      </c>
      <c r="WD40" s="111" t="e">
        <f t="shared" si="1539"/>
        <v>#N/A</v>
      </c>
      <c r="WE40" s="111" t="e">
        <f t="shared" si="1540"/>
        <v>#N/A</v>
      </c>
      <c r="WF40" s="111" t="e">
        <f t="shared" si="1541"/>
        <v>#N/A</v>
      </c>
      <c r="WG40" s="111" t="e">
        <f t="shared" si="1542"/>
        <v>#N/A</v>
      </c>
      <c r="WH40" s="111" t="e">
        <f t="shared" si="1543"/>
        <v>#N/A</v>
      </c>
      <c r="WI40" s="111" t="e">
        <f t="shared" si="1544"/>
        <v>#N/A</v>
      </c>
      <c r="WJ40" s="111" t="e">
        <f t="shared" si="1545"/>
        <v>#N/A</v>
      </c>
      <c r="WK40" s="111" t="e">
        <f t="shared" si="1546"/>
        <v>#N/A</v>
      </c>
      <c r="WL40" s="111" t="e">
        <f t="shared" si="1547"/>
        <v>#N/A</v>
      </c>
      <c r="WM40" s="111" t="e">
        <f t="shared" si="1548"/>
        <v>#N/A</v>
      </c>
      <c r="WN40" s="111" t="e">
        <f t="shared" si="1549"/>
        <v>#N/A</v>
      </c>
      <c r="WO40" s="111" t="e">
        <f t="shared" si="1550"/>
        <v>#N/A</v>
      </c>
      <c r="WP40" s="111" t="e">
        <f t="shared" si="1551"/>
        <v>#N/A</v>
      </c>
      <c r="WQ40" s="111" t="e">
        <f t="shared" si="1552"/>
        <v>#N/A</v>
      </c>
      <c r="WR40" s="111" t="e">
        <f t="shared" si="1553"/>
        <v>#N/A</v>
      </c>
      <c r="WS40" s="111" t="e">
        <f t="shared" si="1554"/>
        <v>#N/A</v>
      </c>
      <c r="WT40" s="111" t="e">
        <f t="shared" si="1555"/>
        <v>#N/A</v>
      </c>
      <c r="WU40" s="111" t="e">
        <f t="shared" si="1556"/>
        <v>#N/A</v>
      </c>
      <c r="WV40" s="111" t="e">
        <f t="shared" si="1557"/>
        <v>#N/A</v>
      </c>
      <c r="WW40" s="111" t="e">
        <f t="shared" si="1558"/>
        <v>#N/A</v>
      </c>
      <c r="WX40" s="111" t="e">
        <f t="shared" si="1559"/>
        <v>#N/A</v>
      </c>
      <c r="WY40" s="111" t="e">
        <f t="shared" si="1560"/>
        <v>#N/A</v>
      </c>
      <c r="WZ40" s="111" t="e">
        <f t="shared" si="1561"/>
        <v>#N/A</v>
      </c>
      <c r="XA40" s="111" t="e">
        <f t="shared" si="1562"/>
        <v>#N/A</v>
      </c>
      <c r="XB40" s="111" t="e">
        <f t="shared" si="1563"/>
        <v>#N/A</v>
      </c>
      <c r="XC40" s="111" t="e">
        <f t="shared" si="1564"/>
        <v>#N/A</v>
      </c>
      <c r="XD40" s="111" t="e">
        <f t="shared" si="1565"/>
        <v>#N/A</v>
      </c>
      <c r="XE40" s="111" t="e">
        <f t="shared" si="1566"/>
        <v>#N/A</v>
      </c>
      <c r="XF40" s="111" t="e">
        <f t="shared" si="1567"/>
        <v>#N/A</v>
      </c>
      <c r="XG40" s="111" t="e">
        <f t="shared" si="1568"/>
        <v>#N/A</v>
      </c>
      <c r="XH40" s="111" t="e">
        <f t="shared" si="1569"/>
        <v>#N/A</v>
      </c>
      <c r="XI40" s="111" t="e">
        <f t="shared" si="1570"/>
        <v>#N/A</v>
      </c>
      <c r="XJ40" s="111" t="e">
        <f t="shared" si="1571"/>
        <v>#N/A</v>
      </c>
      <c r="XK40" s="111" t="e">
        <f t="shared" si="1572"/>
        <v>#N/A</v>
      </c>
      <c r="XL40" s="111" t="e">
        <f t="shared" si="1573"/>
        <v>#N/A</v>
      </c>
      <c r="XM40" s="111" t="e">
        <f t="shared" si="1574"/>
        <v>#N/A</v>
      </c>
      <c r="XN40" s="111" t="e">
        <f t="shared" si="1575"/>
        <v>#N/A</v>
      </c>
      <c r="XO40" s="111" t="e">
        <f t="shared" si="1576"/>
        <v>#N/A</v>
      </c>
      <c r="XP40" s="111" t="e">
        <f t="shared" si="1577"/>
        <v>#N/A</v>
      </c>
      <c r="XQ40" s="111" t="e">
        <f t="shared" si="1578"/>
        <v>#N/A</v>
      </c>
      <c r="XR40" s="111" t="e">
        <f t="shared" si="1579"/>
        <v>#N/A</v>
      </c>
      <c r="XS40" s="111" t="e">
        <f t="shared" si="1580"/>
        <v>#N/A</v>
      </c>
      <c r="XT40" s="111" t="e">
        <f t="shared" si="1581"/>
        <v>#N/A</v>
      </c>
      <c r="XU40" s="111" t="e">
        <f t="shared" si="1582"/>
        <v>#N/A</v>
      </c>
      <c r="XV40" s="111" t="e">
        <f t="shared" si="1583"/>
        <v>#N/A</v>
      </c>
      <c r="XW40" s="111" t="e">
        <f t="shared" si="1584"/>
        <v>#N/A</v>
      </c>
      <c r="XX40" s="111" t="e">
        <f t="shared" si="1585"/>
        <v>#N/A</v>
      </c>
      <c r="XY40" s="111" t="e">
        <f t="shared" si="1586"/>
        <v>#N/A</v>
      </c>
      <c r="XZ40" s="111" t="e">
        <f t="shared" si="1587"/>
        <v>#N/A</v>
      </c>
      <c r="YA40" s="111" t="e">
        <f t="shared" si="1588"/>
        <v>#N/A</v>
      </c>
      <c r="YB40" s="111" t="e">
        <f t="shared" si="1589"/>
        <v>#N/A</v>
      </c>
      <c r="YC40" s="111" t="e">
        <f t="shared" si="1590"/>
        <v>#N/A</v>
      </c>
      <c r="YD40" s="111" t="e">
        <f t="shared" si="1591"/>
        <v>#N/A</v>
      </c>
      <c r="YE40" s="111" t="e">
        <f t="shared" si="1592"/>
        <v>#N/A</v>
      </c>
      <c r="YF40" s="111" t="e">
        <f t="shared" si="1593"/>
        <v>#N/A</v>
      </c>
      <c r="YG40" s="111" t="e">
        <f t="shared" si="1594"/>
        <v>#N/A</v>
      </c>
      <c r="YH40" s="111" t="e">
        <f t="shared" si="1595"/>
        <v>#N/A</v>
      </c>
      <c r="YI40" s="111" t="e">
        <f t="shared" si="1596"/>
        <v>#N/A</v>
      </c>
      <c r="YJ40" s="111" t="e">
        <f t="shared" si="1597"/>
        <v>#N/A</v>
      </c>
      <c r="YK40" s="111" t="e">
        <f t="shared" si="1598"/>
        <v>#N/A</v>
      </c>
      <c r="YL40" s="111" t="e">
        <f t="shared" si="1599"/>
        <v>#N/A</v>
      </c>
      <c r="YM40" s="111" t="e">
        <f t="shared" si="1600"/>
        <v>#N/A</v>
      </c>
      <c r="YN40" s="111" t="e">
        <f t="shared" si="1601"/>
        <v>#N/A</v>
      </c>
      <c r="YO40" s="111" t="e">
        <f t="shared" si="1602"/>
        <v>#N/A</v>
      </c>
      <c r="YP40" s="111" t="e">
        <f t="shared" si="1603"/>
        <v>#N/A</v>
      </c>
      <c r="YQ40" s="111" t="e">
        <f t="shared" si="1604"/>
        <v>#N/A</v>
      </c>
      <c r="YR40" s="111" t="e">
        <f t="shared" si="1605"/>
        <v>#N/A</v>
      </c>
      <c r="YS40" s="111" t="e">
        <f t="shared" si="1606"/>
        <v>#N/A</v>
      </c>
      <c r="YT40" s="111" t="e">
        <f t="shared" si="1607"/>
        <v>#N/A</v>
      </c>
      <c r="YU40" s="111" t="e">
        <f t="shared" si="1608"/>
        <v>#N/A</v>
      </c>
      <c r="YV40" s="111" t="e">
        <f t="shared" si="1609"/>
        <v>#N/A</v>
      </c>
      <c r="YW40" s="111" t="e">
        <f t="shared" si="1610"/>
        <v>#N/A</v>
      </c>
      <c r="YX40" s="111" t="e">
        <f t="shared" si="1611"/>
        <v>#N/A</v>
      </c>
      <c r="YY40" s="111" t="e">
        <f t="shared" si="1612"/>
        <v>#N/A</v>
      </c>
      <c r="YZ40" s="111" t="e">
        <f t="shared" si="1613"/>
        <v>#N/A</v>
      </c>
      <c r="ZA40" s="111" t="e">
        <f t="shared" si="1614"/>
        <v>#N/A</v>
      </c>
      <c r="ZB40" s="111" t="e">
        <f t="shared" si="1615"/>
        <v>#N/A</v>
      </c>
      <c r="ZC40" s="111" t="e">
        <f t="shared" si="1616"/>
        <v>#N/A</v>
      </c>
      <c r="ZD40" s="111" t="e">
        <f t="shared" si="1617"/>
        <v>#N/A</v>
      </c>
      <c r="ZE40" s="111" t="e">
        <f t="shared" si="1618"/>
        <v>#N/A</v>
      </c>
      <c r="ZF40" s="111" t="e">
        <f t="shared" si="1619"/>
        <v>#N/A</v>
      </c>
      <c r="ZG40" s="111" t="e">
        <f t="shared" si="1620"/>
        <v>#N/A</v>
      </c>
      <c r="ZH40" s="111" t="e">
        <f t="shared" si="1621"/>
        <v>#N/A</v>
      </c>
      <c r="ZI40" s="111" t="e">
        <f t="shared" si="1622"/>
        <v>#N/A</v>
      </c>
      <c r="ZJ40" s="111" t="e">
        <f t="shared" si="1623"/>
        <v>#N/A</v>
      </c>
      <c r="ZK40" s="111" t="e">
        <f t="shared" si="1624"/>
        <v>#N/A</v>
      </c>
      <c r="ZL40" s="111" t="e">
        <f t="shared" si="1625"/>
        <v>#N/A</v>
      </c>
      <c r="ZM40" s="111" t="e">
        <f t="shared" si="1626"/>
        <v>#N/A</v>
      </c>
      <c r="ZN40" s="111" t="e">
        <f t="shared" si="1627"/>
        <v>#N/A</v>
      </c>
      <c r="ZO40" s="111" t="e">
        <f t="shared" si="1628"/>
        <v>#N/A</v>
      </c>
      <c r="ZP40" s="111" t="e">
        <f t="shared" si="1629"/>
        <v>#N/A</v>
      </c>
      <c r="ZQ40" s="111" t="e">
        <f t="shared" si="1630"/>
        <v>#N/A</v>
      </c>
      <c r="ZR40" s="111" t="e">
        <f t="shared" si="1631"/>
        <v>#N/A</v>
      </c>
      <c r="ZS40" s="111" t="e">
        <f t="shared" si="1632"/>
        <v>#N/A</v>
      </c>
      <c r="ZT40" s="111" t="e">
        <f t="shared" si="1633"/>
        <v>#N/A</v>
      </c>
      <c r="ZU40" s="111" t="e">
        <f t="shared" si="1634"/>
        <v>#N/A</v>
      </c>
      <c r="ZV40" s="111" t="e">
        <f t="shared" si="1635"/>
        <v>#N/A</v>
      </c>
      <c r="ZW40" s="111" t="e">
        <f t="shared" si="1636"/>
        <v>#N/A</v>
      </c>
      <c r="ZX40" s="111" t="e">
        <f t="shared" si="1637"/>
        <v>#N/A</v>
      </c>
      <c r="ZY40" s="111" t="e">
        <f t="shared" si="1638"/>
        <v>#N/A</v>
      </c>
      <c r="ZZ40" s="111" t="e">
        <f t="shared" si="1639"/>
        <v>#N/A</v>
      </c>
      <c r="AAA40" s="111" t="e">
        <f t="shared" si="1640"/>
        <v>#N/A</v>
      </c>
      <c r="AAB40" s="111" t="e">
        <f t="shared" si="1641"/>
        <v>#N/A</v>
      </c>
      <c r="AAC40" s="111" t="e">
        <f t="shared" si="1642"/>
        <v>#N/A</v>
      </c>
      <c r="AAD40" s="111" t="e">
        <f t="shared" si="1643"/>
        <v>#N/A</v>
      </c>
      <c r="AAE40" s="111" t="e">
        <f t="shared" si="1644"/>
        <v>#N/A</v>
      </c>
      <c r="AAF40" s="111" t="e">
        <f t="shared" si="1645"/>
        <v>#N/A</v>
      </c>
      <c r="AAG40" s="111" t="e">
        <f t="shared" si="1646"/>
        <v>#N/A</v>
      </c>
      <c r="AAH40" s="111" t="e">
        <f t="shared" si="1647"/>
        <v>#N/A</v>
      </c>
      <c r="AAI40" s="111" t="e">
        <f t="shared" si="1648"/>
        <v>#N/A</v>
      </c>
      <c r="AAJ40" s="111" t="e">
        <f t="shared" si="1649"/>
        <v>#N/A</v>
      </c>
      <c r="AAK40" s="111" t="e">
        <f t="shared" si="1650"/>
        <v>#N/A</v>
      </c>
      <c r="AAL40" s="111" t="e">
        <f t="shared" si="1651"/>
        <v>#N/A</v>
      </c>
      <c r="AAM40" s="111" t="e">
        <f t="shared" si="1652"/>
        <v>#N/A</v>
      </c>
      <c r="AAN40" s="111" t="e">
        <f t="shared" si="1653"/>
        <v>#N/A</v>
      </c>
      <c r="AAO40" s="111" t="e">
        <f t="shared" si="1654"/>
        <v>#N/A</v>
      </c>
      <c r="AAP40" s="111" t="e">
        <f t="shared" si="1655"/>
        <v>#N/A</v>
      </c>
      <c r="AAQ40" s="111" t="e">
        <f t="shared" si="1656"/>
        <v>#N/A</v>
      </c>
      <c r="AAR40" s="111" t="e">
        <f t="shared" si="1657"/>
        <v>#N/A</v>
      </c>
      <c r="AAS40" s="111" t="e">
        <f t="shared" si="1658"/>
        <v>#N/A</v>
      </c>
      <c r="AAT40" s="111" t="e">
        <f t="shared" si="1659"/>
        <v>#N/A</v>
      </c>
      <c r="AAU40" s="111" t="e">
        <f t="shared" si="1660"/>
        <v>#N/A</v>
      </c>
      <c r="AAV40" s="111" t="e">
        <f t="shared" si="1661"/>
        <v>#N/A</v>
      </c>
      <c r="AAW40" s="111" t="e">
        <f t="shared" si="1662"/>
        <v>#N/A</v>
      </c>
      <c r="AAX40" s="111" t="e">
        <f t="shared" si="1663"/>
        <v>#N/A</v>
      </c>
      <c r="AAY40" s="111" t="e">
        <f t="shared" si="1664"/>
        <v>#N/A</v>
      </c>
      <c r="AAZ40" s="111" t="e">
        <f t="shared" si="1665"/>
        <v>#N/A</v>
      </c>
      <c r="ABA40" s="111" t="e">
        <f t="shared" si="1666"/>
        <v>#N/A</v>
      </c>
      <c r="ABB40" s="111" t="e">
        <f t="shared" si="1667"/>
        <v>#N/A</v>
      </c>
      <c r="ABC40" s="111" t="e">
        <f t="shared" si="1668"/>
        <v>#N/A</v>
      </c>
      <c r="ABD40" s="111" t="e">
        <f t="shared" si="1669"/>
        <v>#N/A</v>
      </c>
      <c r="ABE40" s="111" t="e">
        <f t="shared" si="1670"/>
        <v>#N/A</v>
      </c>
      <c r="ABF40" s="111" t="e">
        <f t="shared" si="1671"/>
        <v>#N/A</v>
      </c>
    </row>
    <row r="41" spans="1:734" ht="60" hidden="1" customHeight="1">
      <c r="A41" s="92">
        <v>38</v>
      </c>
      <c r="B41" s="59" t="s">
        <v>21</v>
      </c>
      <c r="C41" s="100" t="s">
        <v>47</v>
      </c>
      <c r="D41" s="101">
        <v>1897</v>
      </c>
      <c r="E41" s="59">
        <v>3128028132</v>
      </c>
      <c r="F41" s="46" t="s">
        <v>21</v>
      </c>
      <c r="G41" s="47">
        <v>0.9</v>
      </c>
      <c r="H41" s="48">
        <v>1970.6</v>
      </c>
      <c r="I41" s="48">
        <v>21.5</v>
      </c>
      <c r="J41" s="49">
        <v>0.4</v>
      </c>
      <c r="K41" s="50">
        <v>30</v>
      </c>
      <c r="L41" s="49">
        <v>36.57</v>
      </c>
      <c r="M41" s="49">
        <v>112.107</v>
      </c>
      <c r="N41" s="49">
        <v>0</v>
      </c>
      <c r="O41" s="49">
        <f t="shared" si="1169"/>
        <v>1.2190000000000001</v>
      </c>
      <c r="P41" s="49">
        <f t="shared" si="1170"/>
        <v>3.7368999999999999</v>
      </c>
      <c r="Q41" s="49">
        <f t="shared" si="1171"/>
        <v>0</v>
      </c>
      <c r="R41" s="51">
        <v>30</v>
      </c>
      <c r="S41" s="52">
        <f t="shared" si="1172"/>
        <v>36.57</v>
      </c>
      <c r="T41" s="52">
        <f t="shared" si="1173"/>
        <v>112.107</v>
      </c>
      <c r="U41" s="52">
        <f t="shared" si="1174"/>
        <v>0</v>
      </c>
      <c r="V41" s="130">
        <f>$O41*($I41-(метеостанция!B$14))/($I41-$J41)</f>
        <v>1.1872251184834124</v>
      </c>
      <c r="W41" s="130">
        <f>$O41*($I41-(метеостанция!C$14))/($I41-$J41)</f>
        <v>1.2356095971563981</v>
      </c>
      <c r="X41" s="130">
        <f>$O41*($I41-(метеостанция!D$14))/($I41-$J41)</f>
        <v>0.9402476303317534</v>
      </c>
      <c r="Y41" s="130">
        <f>$O41*($I41-(метеостанция!E$14))/($I41-$J41)</f>
        <v>0.99729798578199036</v>
      </c>
      <c r="Z41" s="130">
        <f>$O41*($I41-(метеостанция!F$14))/($I41-$J41)</f>
        <v>1.0666249999999999</v>
      </c>
      <c r="AA41" s="130">
        <f>$O41*($I41-(метеостанция!G$14))/($I41-$J41)</f>
        <v>1.0976777251184835</v>
      </c>
      <c r="AB41" s="130">
        <f>$O41*($I41-(метеостанция!H$14))/($I41-$J41)</f>
        <v>1.1518394549763034</v>
      </c>
      <c r="AC41" s="130">
        <f>$O41*($I41-(метеостанция!I$14))/($I41-$J41)</f>
        <v>1.1077879146919432</v>
      </c>
      <c r="AD41" s="130">
        <f>$O41*($I41-(метеостанция!J$14))/($I41-$J41)</f>
        <v>1.1113986966824645</v>
      </c>
      <c r="AE41" s="130">
        <f>$O41*($I41-(метеостанция!K$14))/($I41-$J41)</f>
        <v>1.1496729857819903</v>
      </c>
      <c r="AF41" s="130">
        <f>$O41*($I41-(метеостанция!L$14))/($I41-$J41)</f>
        <v>1.0695136255924171</v>
      </c>
      <c r="AG41" s="130">
        <f>$O41*($I41-(метеостанция!M$14))/($I41-$J41)</f>
        <v>0.96263447867298568</v>
      </c>
      <c r="AH41" s="130">
        <f>$O41*($I41-(метеостанция!N$14))/($I41-$J41)</f>
        <v>1.1222310426540285</v>
      </c>
      <c r="AI41" s="130">
        <f>$O41*($I41-(метеостанция!O$14))/($I41-$J41)</f>
        <v>0.84203436018957345</v>
      </c>
      <c r="AJ41" s="130">
        <f>$O41*($I41-(метеостанция!P$14))/($I41-$J41)</f>
        <v>1.1453400473933648</v>
      </c>
      <c r="AK41" s="130">
        <f>$O41*($I41-(метеостанция!Q$14))/($I41-$J41)</f>
        <v>1.1872251184834124</v>
      </c>
      <c r="AL41" s="130">
        <f>$O41*($I41-(метеостанция!R$14))/($I41-$J41)</f>
        <v>1.2760503554502369</v>
      </c>
      <c r="AM41" s="130">
        <f>$O41*($I41-(метеостанция!S$14))/($I41-$J41)</f>
        <v>1.2413868483412323</v>
      </c>
      <c r="AN41" s="130">
        <f>$O41*($I41-(метеостанция!T$14))/($I41-$J41)</f>
        <v>1.1554502369668247</v>
      </c>
      <c r="AO41" s="130">
        <f>$O41*($I41-(метеостанция!U$14))/($I41-$J41)</f>
        <v>1.1467843601895735</v>
      </c>
      <c r="AP41" s="130">
        <f>$O41*($I41-(метеостанция!V$14))/($I41-$J41)</f>
        <v>1.2341652843601896</v>
      </c>
      <c r="AQ41" s="130">
        <f>$O41*($I41-(метеостанция!W$14))/($I41-$J41)</f>
        <v>1.3092695497630333</v>
      </c>
      <c r="AR41" s="130">
        <f>$O41*($I41-(метеостанция!X$14))/($I41-$J41)</f>
        <v>1.3764300947867298</v>
      </c>
      <c r="AS41" s="130">
        <f>$O41*($I41-(метеостанция!Y$14))/($I41-$J41)</f>
        <v>1.4760876777251186</v>
      </c>
      <c r="AT41" s="130">
        <f>$O41*($I41-(метеостанция!Z$14))/($I41-$J41)</f>
        <v>1.4472014218009479</v>
      </c>
      <c r="AU41" s="130">
        <f>$O41*($I41-(метеостанция!AA$14))/($I41-$J41)</f>
        <v>1.5020853080568721</v>
      </c>
      <c r="AV41" s="130">
        <f>$O41*($I41-(метеостанция!AB$14))/($I41-$J41)</f>
        <v>1.5692458530805689</v>
      </c>
      <c r="AW41" s="130">
        <f>$O41*($I41-(метеостанция!AC$14))/($I41-$J41)</f>
        <v>1.6530159952606636</v>
      </c>
      <c r="AX41" s="130">
        <f>$O41*($I41-(метеостанция!AD$14))/($I41-$J41)</f>
        <v>1.5107511848341231</v>
      </c>
      <c r="AY41" s="130">
        <f>$O41*($I41-(метеостанция!AE$14))/($I41-$J41)</f>
        <v>1.3692085308056872</v>
      </c>
      <c r="AZ41" s="130"/>
      <c r="BA41" s="130">
        <f t="shared" si="1175"/>
        <v>1.1872251184834124</v>
      </c>
      <c r="BB41" s="130">
        <f t="shared" si="1103"/>
        <v>2.4228347156398105</v>
      </c>
      <c r="BC41" s="130">
        <f t="shared" si="1104"/>
        <v>3.3630823459715637</v>
      </c>
      <c r="BD41" s="130">
        <f t="shared" si="1105"/>
        <v>4.3603803317535537</v>
      </c>
      <c r="BE41" s="130">
        <f t="shared" si="1106"/>
        <v>5.4270053317535538</v>
      </c>
      <c r="BF41" s="130">
        <f t="shared" si="1107"/>
        <v>6.5246830568720373</v>
      </c>
      <c r="BG41" s="130">
        <f t="shared" si="1108"/>
        <v>7.6765225118483409</v>
      </c>
      <c r="BH41" s="130">
        <f t="shared" si="1109"/>
        <v>8.7843104265402836</v>
      </c>
      <c r="BI41" s="130">
        <f t="shared" si="1110"/>
        <v>9.8957091232227476</v>
      </c>
      <c r="BJ41" s="130">
        <f t="shared" si="1111"/>
        <v>11.045382109004738</v>
      </c>
      <c r="BK41" s="130">
        <f t="shared" si="1112"/>
        <v>12.114895734597155</v>
      </c>
      <c r="BL41" s="130">
        <f t="shared" si="1113"/>
        <v>13.077530213270141</v>
      </c>
      <c r="BM41" s="130">
        <f t="shared" si="1114"/>
        <v>14.199761255924169</v>
      </c>
      <c r="BN41" s="130">
        <f t="shared" si="1115"/>
        <v>15.041795616113744</v>
      </c>
      <c r="BO41" s="130">
        <f t="shared" si="1116"/>
        <v>16.187135663507107</v>
      </c>
      <c r="BP41" s="130">
        <f t="shared" si="1117"/>
        <v>17.374360781990518</v>
      </c>
      <c r="BQ41" s="130">
        <f t="shared" si="1118"/>
        <v>18.650411137440756</v>
      </c>
      <c r="BR41" s="130">
        <f t="shared" si="1119"/>
        <v>19.891797985781988</v>
      </c>
      <c r="BS41" s="130">
        <f t="shared" si="1120"/>
        <v>21.047248222748813</v>
      </c>
      <c r="BT41" s="130">
        <f t="shared" si="1121"/>
        <v>22.194032582938387</v>
      </c>
      <c r="BU41" s="130">
        <f t="shared" si="1122"/>
        <v>23.428197867298579</v>
      </c>
      <c r="BV41" s="130">
        <f t="shared" si="1123"/>
        <v>24.737467417061612</v>
      </c>
      <c r="BW41" s="130">
        <f t="shared" si="1124"/>
        <v>26.113897511848343</v>
      </c>
      <c r="BX41" s="130">
        <f t="shared" si="1125"/>
        <v>27.589985189573461</v>
      </c>
      <c r="BY41" s="130">
        <f t="shared" si="1126"/>
        <v>29.037186611374409</v>
      </c>
      <c r="BZ41" s="130">
        <f t="shared" si="1127"/>
        <v>30.539271919431282</v>
      </c>
      <c r="CA41" s="130">
        <f t="shared" si="1128"/>
        <v>32.108517772511853</v>
      </c>
      <c r="CB41" s="130">
        <f t="shared" si="1129"/>
        <v>33.761533767772519</v>
      </c>
      <c r="CC41" s="130">
        <f t="shared" si="1130"/>
        <v>35.27228495260664</v>
      </c>
      <c r="CD41" s="130">
        <f t="shared" si="1131"/>
        <v>36.641493483412326</v>
      </c>
      <c r="CE41" s="130">
        <f t="shared" si="1132"/>
        <v>36.641493483412326</v>
      </c>
      <c r="CF41" s="130">
        <f t="shared" si="1176"/>
        <v>2339.5458184834124</v>
      </c>
      <c r="CG41" s="130">
        <f t="shared" si="1177"/>
        <v>2434.8922721563981</v>
      </c>
      <c r="CH41" s="130">
        <f t="shared" si="1178"/>
        <v>1852.8519803317531</v>
      </c>
      <c r="CI41" s="130">
        <f t="shared" si="1179"/>
        <v>1965.2754107819901</v>
      </c>
      <c r="CJ41" s="130">
        <f t="shared" si="1180"/>
        <v>2101.8912249999998</v>
      </c>
      <c r="CK41" s="130">
        <f t="shared" si="1181"/>
        <v>2163.0837251184835</v>
      </c>
      <c r="CL41" s="130">
        <f t="shared" si="1182"/>
        <v>2269.8148299763034</v>
      </c>
      <c r="CM41" s="130">
        <f t="shared" si="1183"/>
        <v>2183.0068646919431</v>
      </c>
      <c r="CN41" s="130">
        <f t="shared" si="1184"/>
        <v>2190.1222716824645</v>
      </c>
      <c r="CO41" s="130">
        <f t="shared" si="1185"/>
        <v>2265.5455857819898</v>
      </c>
      <c r="CP41" s="130">
        <f t="shared" si="1186"/>
        <v>2107.5835505924169</v>
      </c>
      <c r="CQ41" s="130">
        <f t="shared" si="1187"/>
        <v>1896.9675036729855</v>
      </c>
      <c r="CR41" s="130">
        <f t="shared" si="1188"/>
        <v>2211.4684926540285</v>
      </c>
      <c r="CS41" s="130">
        <f t="shared" si="1189"/>
        <v>1659.3129101895734</v>
      </c>
      <c r="CT41" s="130">
        <f t="shared" si="1190"/>
        <v>2257.0070973933648</v>
      </c>
      <c r="CU41" s="130">
        <f t="shared" si="1191"/>
        <v>2339.5458184834124</v>
      </c>
      <c r="CV41" s="130">
        <f t="shared" si="1192"/>
        <v>2514.584830450237</v>
      </c>
      <c r="CW41" s="130">
        <f t="shared" si="1193"/>
        <v>2446.2769233412323</v>
      </c>
      <c r="CX41" s="130">
        <f t="shared" si="1194"/>
        <v>2276.9302369668249</v>
      </c>
      <c r="CY41" s="130">
        <f t="shared" si="1195"/>
        <v>2259.8532601895736</v>
      </c>
      <c r="CZ41" s="130">
        <f t="shared" si="1196"/>
        <v>2432.0461093601893</v>
      </c>
      <c r="DA41" s="130">
        <f t="shared" si="1197"/>
        <v>2580.0465747630333</v>
      </c>
      <c r="DB41" s="130">
        <f t="shared" si="1198"/>
        <v>2712.3931447867299</v>
      </c>
      <c r="DC41" s="130">
        <f t="shared" si="1199"/>
        <v>2908.7783777251184</v>
      </c>
      <c r="DD41" s="130">
        <f t="shared" si="1200"/>
        <v>2851.8551218009479</v>
      </c>
      <c r="DE41" s="130">
        <f t="shared" si="1201"/>
        <v>2960.0093080568722</v>
      </c>
      <c r="DF41" s="130">
        <f t="shared" si="1202"/>
        <v>3092.3558780805688</v>
      </c>
      <c r="DG41" s="130">
        <f t="shared" si="1203"/>
        <v>3257.4333202606635</v>
      </c>
      <c r="DH41" s="130">
        <f t="shared" si="1204"/>
        <v>2977.0862848341226</v>
      </c>
      <c r="DI41" s="130">
        <f t="shared" si="1205"/>
        <v>2698.1623308056869</v>
      </c>
      <c r="DJ41" s="130">
        <f t="shared" si="1206"/>
        <v>0</v>
      </c>
      <c r="DK41" s="110">
        <f t="shared" si="1207"/>
        <v>2339.5458184834124</v>
      </c>
      <c r="DL41" s="130">
        <f t="shared" si="1208"/>
        <v>4774.438090639811</v>
      </c>
      <c r="DM41" s="130">
        <f t="shared" si="1209"/>
        <v>6627.2900709715641</v>
      </c>
      <c r="DN41" s="130">
        <f t="shared" si="1210"/>
        <v>8592.5654817535542</v>
      </c>
      <c r="DO41" s="130">
        <f t="shared" si="1211"/>
        <v>10694.456706753554</v>
      </c>
      <c r="DP41" s="130">
        <f t="shared" si="1212"/>
        <v>12857.540431872038</v>
      </c>
      <c r="DQ41" s="130">
        <f t="shared" si="1213"/>
        <v>15127.355261848341</v>
      </c>
      <c r="DR41" s="130">
        <f t="shared" si="1214"/>
        <v>17310.362126540283</v>
      </c>
      <c r="DS41" s="130">
        <f t="shared" si="1215"/>
        <v>19500.484398222747</v>
      </c>
      <c r="DT41" s="130">
        <f t="shared" si="1216"/>
        <v>21766.029984004737</v>
      </c>
      <c r="DU41" s="130">
        <f t="shared" si="1217"/>
        <v>23873.613534597156</v>
      </c>
      <c r="DV41" s="130">
        <f t="shared" si="1218"/>
        <v>25770.581038270142</v>
      </c>
      <c r="DW41" s="130">
        <f t="shared" si="1219"/>
        <v>27982.049530924171</v>
      </c>
      <c r="DX41" s="130">
        <f t="shared" si="1220"/>
        <v>29641.362441113743</v>
      </c>
      <c r="DY41" s="130">
        <f t="shared" si="1221"/>
        <v>31898.369538507108</v>
      </c>
      <c r="DZ41" s="130">
        <f t="shared" si="1222"/>
        <v>34237.915356990517</v>
      </c>
      <c r="EA41" s="130">
        <f t="shared" si="1223"/>
        <v>36752.500187440754</v>
      </c>
      <c r="EB41" s="130">
        <f t="shared" si="1224"/>
        <v>39198.777110781986</v>
      </c>
      <c r="EC41" s="130">
        <f t="shared" si="1225"/>
        <v>41475.707347748808</v>
      </c>
      <c r="ED41" s="130">
        <f t="shared" si="1226"/>
        <v>43735.56060793838</v>
      </c>
      <c r="EE41" s="130">
        <f t="shared" si="1227"/>
        <v>46167.606717298571</v>
      </c>
      <c r="EF41" s="130">
        <f t="shared" si="1228"/>
        <v>48747.653292061601</v>
      </c>
      <c r="EG41" s="130">
        <f t="shared" si="1229"/>
        <v>51460.04643684833</v>
      </c>
      <c r="EH41" s="130">
        <f t="shared" si="1230"/>
        <v>54368.824814573447</v>
      </c>
      <c r="EI41" s="130">
        <f t="shared" si="1231"/>
        <v>57220.679936374392</v>
      </c>
      <c r="EJ41" s="130">
        <f t="shared" si="1232"/>
        <v>60180.689244431262</v>
      </c>
      <c r="EK41" s="130">
        <f t="shared" si="1233"/>
        <v>63273.04512251183</v>
      </c>
      <c r="EL41" s="130">
        <f t="shared" si="1234"/>
        <v>66530.478442772495</v>
      </c>
      <c r="EM41" s="130">
        <f t="shared" si="1235"/>
        <v>69507.564727606616</v>
      </c>
      <c r="EN41" s="130">
        <f t="shared" si="1236"/>
        <v>72205.727058412303</v>
      </c>
      <c r="EO41" s="130">
        <f t="shared" si="1237"/>
        <v>72205.727058412303</v>
      </c>
      <c r="EP41" s="130">
        <f t="shared" si="1238"/>
        <v>2105.5912366350713</v>
      </c>
      <c r="EQ41" s="130">
        <f t="shared" si="1239"/>
        <v>2191.4030449407583</v>
      </c>
      <c r="ER41" s="130">
        <f t="shared" si="1240"/>
        <v>1667.5667822985779</v>
      </c>
      <c r="ES41" s="130">
        <f t="shared" si="1241"/>
        <v>1768.7478697037911</v>
      </c>
      <c r="ET41" s="130">
        <f t="shared" si="1242"/>
        <v>1891.7021024999999</v>
      </c>
      <c r="EU41" s="130">
        <f t="shared" si="1243"/>
        <v>1946.7753526066351</v>
      </c>
      <c r="EV41" s="130">
        <f t="shared" si="1244"/>
        <v>2042.833346978673</v>
      </c>
      <c r="EW41" s="130">
        <f t="shared" si="1245"/>
        <v>1964.7061782227488</v>
      </c>
      <c r="EX41" s="130">
        <f t="shared" si="1246"/>
        <v>1971.1100445142181</v>
      </c>
      <c r="EY41" s="130">
        <f t="shared" si="1247"/>
        <v>2038.9910272037907</v>
      </c>
      <c r="EZ41" s="130">
        <f t="shared" si="1248"/>
        <v>1896.8251955331752</v>
      </c>
      <c r="FA41" s="130">
        <f t="shared" si="1249"/>
        <v>1707.2707533056869</v>
      </c>
      <c r="FB41" s="130">
        <f t="shared" si="1250"/>
        <v>1990.3216433886257</v>
      </c>
      <c r="FC41" s="130">
        <f t="shared" si="1251"/>
        <v>1493.381619170616</v>
      </c>
      <c r="FD41" s="130">
        <f t="shared" si="1252"/>
        <v>2031.3063876540284</v>
      </c>
      <c r="FE41" s="130">
        <f t="shared" si="1253"/>
        <v>2105.5912366350713</v>
      </c>
      <c r="FF41" s="130">
        <f t="shared" si="1254"/>
        <v>2263.1263474052134</v>
      </c>
      <c r="FG41" s="130">
        <f t="shared" si="1255"/>
        <v>2201.6492310071089</v>
      </c>
      <c r="FH41" s="130">
        <f t="shared" si="1256"/>
        <v>2049.2372132701425</v>
      </c>
      <c r="FI41" s="130">
        <f t="shared" si="1257"/>
        <v>2033.8679341706163</v>
      </c>
      <c r="FJ41" s="130">
        <f t="shared" si="1258"/>
        <v>2188.8414984241704</v>
      </c>
      <c r="FK41" s="130">
        <f t="shared" si="1259"/>
        <v>2322.04191728673</v>
      </c>
      <c r="FL41" s="130">
        <f t="shared" si="1260"/>
        <v>2441.153830308057</v>
      </c>
      <c r="FM41" s="130">
        <f t="shared" si="1261"/>
        <v>2617.9005399526068</v>
      </c>
      <c r="FN41" s="130">
        <f t="shared" si="1262"/>
        <v>2566.6696096208534</v>
      </c>
      <c r="FO41" s="130">
        <f t="shared" si="1263"/>
        <v>2664.0083772511853</v>
      </c>
      <c r="FP41" s="130">
        <f t="shared" si="1264"/>
        <v>2783.1202902725122</v>
      </c>
      <c r="FQ41" s="130">
        <f t="shared" si="1265"/>
        <v>2931.6899882345974</v>
      </c>
      <c r="FR41" s="130">
        <f t="shared" si="1266"/>
        <v>2679.3776563507104</v>
      </c>
      <c r="FS41" s="130">
        <f t="shared" si="1267"/>
        <v>2428.3460977251184</v>
      </c>
      <c r="FT41" s="130">
        <f t="shared" si="1268"/>
        <v>0</v>
      </c>
      <c r="FU41" s="110">
        <f t="shared" si="1269"/>
        <v>2105.5912366350713</v>
      </c>
      <c r="FV41" s="130">
        <f t="shared" si="1270"/>
        <v>4296.9942815758295</v>
      </c>
      <c r="FW41" s="130">
        <f t="shared" si="1271"/>
        <v>5964.5610638744074</v>
      </c>
      <c r="FX41" s="130">
        <f t="shared" si="1272"/>
        <v>7733.3089335781988</v>
      </c>
      <c r="FY41" s="130">
        <f t="shared" si="1273"/>
        <v>9625.0110360781982</v>
      </c>
      <c r="FZ41" s="130">
        <f t="shared" si="1274"/>
        <v>11571.786388684834</v>
      </c>
      <c r="GA41" s="130">
        <f t="shared" si="1275"/>
        <v>13614.619735663506</v>
      </c>
      <c r="GB41" s="130">
        <f t="shared" si="1276"/>
        <v>15579.325913886254</v>
      </c>
      <c r="GC41" s="130">
        <f t="shared" si="1277"/>
        <v>17550.435958400471</v>
      </c>
      <c r="GD41" s="130">
        <f t="shared" si="1278"/>
        <v>19589.426985604263</v>
      </c>
      <c r="GE41" s="130">
        <f t="shared" si="1279"/>
        <v>21486.252181137439</v>
      </c>
      <c r="GF41" s="130">
        <f t="shared" si="1280"/>
        <v>23193.522934443125</v>
      </c>
      <c r="GG41" s="130">
        <f t="shared" si="1281"/>
        <v>25183.844577831751</v>
      </c>
      <c r="GH41" s="130">
        <f t="shared" si="1282"/>
        <v>26677.226197002368</v>
      </c>
      <c r="GI41" s="130">
        <f t="shared" si="1283"/>
        <v>28708.532584656397</v>
      </c>
      <c r="GJ41" s="130">
        <f t="shared" si="1284"/>
        <v>30814.123821291469</v>
      </c>
      <c r="GK41" s="130">
        <f t="shared" si="1285"/>
        <v>33077.250168696679</v>
      </c>
      <c r="GL41" s="130">
        <f t="shared" si="1286"/>
        <v>35278.899399703791</v>
      </c>
      <c r="GM41" s="130">
        <f t="shared" si="1287"/>
        <v>37328.136612973933</v>
      </c>
      <c r="GN41" s="130">
        <f t="shared" si="1288"/>
        <v>39362.004547144548</v>
      </c>
      <c r="GO41" s="130">
        <f t="shared" si="1289"/>
        <v>41550.846045568716</v>
      </c>
      <c r="GP41" s="130">
        <f t="shared" si="1290"/>
        <v>43872.88796285545</v>
      </c>
      <c r="GQ41" s="130">
        <f t="shared" si="1291"/>
        <v>46314.041793163509</v>
      </c>
      <c r="GR41" s="130">
        <f t="shared" si="1292"/>
        <v>48931.942333116116</v>
      </c>
      <c r="GS41" s="130">
        <f t="shared" si="1293"/>
        <v>51498.61194273697</v>
      </c>
      <c r="GT41" s="130">
        <f t="shared" si="1294"/>
        <v>54162.620319988157</v>
      </c>
      <c r="GU41" s="130">
        <f t="shared" si="1295"/>
        <v>56945.740610260669</v>
      </c>
      <c r="GV41" s="130">
        <f t="shared" si="1296"/>
        <v>59877.430598495266</v>
      </c>
      <c r="GW41" s="130">
        <f t="shared" si="1297"/>
        <v>62556.808254845979</v>
      </c>
      <c r="GX41" s="130">
        <f t="shared" si="1298"/>
        <v>64985.154352571095</v>
      </c>
      <c r="GY41" s="130">
        <f t="shared" si="1299"/>
        <v>64985.154352571095</v>
      </c>
      <c r="GZ41" s="130">
        <f>($T41+$U41)/$R41*($I41-(метеостанция!B$14))/($I41-$J41)</f>
        <v>3.6394926540284356</v>
      </c>
      <c r="HA41" s="130">
        <f>($T41+$U41)/$R41*($I41-(метеостанция!C$14))/($I41-$J41)</f>
        <v>3.7878174763033168</v>
      </c>
      <c r="HB41" s="130">
        <f>($T41+$U41)/$R41*($I41-(метеостанция!D$14))/($I41-$J41)</f>
        <v>2.8823719194312791</v>
      </c>
      <c r="HC41" s="130">
        <f>($T41+$U41)/$R41*($I41-(метеостанция!E$14))/($I41-$J41)</f>
        <v>3.0572623815165874</v>
      </c>
      <c r="HD41" s="130">
        <f>($T41+$U41)/$R41*($I41-(метеостанция!F$14))/($I41-$J41)</f>
        <v>3.2697874999999996</v>
      </c>
      <c r="HE41" s="130">
        <f>($T41+$U41)/$R41*($I41-(метеостанция!G$14))/($I41-$J41)</f>
        <v>3.3649810426540281</v>
      </c>
      <c r="HF41" s="130">
        <f>($T41+$U41)/$R41*($I41-(метеостанция!H$14))/($I41-$J41)</f>
        <v>3.5310162914691938</v>
      </c>
      <c r="HG41" s="130">
        <f>($T41+$U41)/$R41*($I41-(метеостанция!I$14))/($I41-$J41)</f>
        <v>3.3959742890995259</v>
      </c>
      <c r="HH41" s="130">
        <f>($T41+$U41)/$R41*($I41-(метеостанция!J$14))/($I41-$J41)</f>
        <v>3.4070433056872038</v>
      </c>
      <c r="HI41" s="130">
        <f>($T41+$U41)/$R41*($I41-(метеостанция!K$14))/($I41-$J41)</f>
        <v>3.5243748815165867</v>
      </c>
      <c r="HJ41" s="130">
        <f>($T41+$U41)/$R41*($I41-(метеостанция!L$14))/($I41-$J41)</f>
        <v>3.2786427132701421</v>
      </c>
      <c r="HK41" s="130">
        <f>($T41+$U41)/$R41*($I41-(метеостанция!M$14))/($I41-$J41)</f>
        <v>2.950999822274881</v>
      </c>
      <c r="HL41" s="130">
        <f>($T41+$U41)/$R41*($I41-(метеостанция!N$14))/($I41-$J41)</f>
        <v>3.4402503554502366</v>
      </c>
      <c r="HM41" s="130">
        <f>($T41+$U41)/$R41*($I41-(метеостанция!O$14))/($I41-$J41)</f>
        <v>2.581294668246445</v>
      </c>
      <c r="HN41" s="130">
        <f>($T41+$U41)/$R41*($I41-(метеостанция!P$14))/($I41-$J41)</f>
        <v>3.5110920616113739</v>
      </c>
      <c r="HO41" s="130">
        <f>($T41+$U41)/$R41*($I41-(метеостанция!Q$14))/($I41-$J41)</f>
        <v>3.6394926540284356</v>
      </c>
      <c r="HP41" s="130">
        <f>($T41+$U41)/$R41*($I41-(метеостанция!R$14))/($I41-$J41)</f>
        <v>3.9117904620853072</v>
      </c>
      <c r="HQ41" s="130">
        <f>($T41+$U41)/$R41*($I41-(метеостанция!S$14))/($I41-$J41)</f>
        <v>3.8055279028436018</v>
      </c>
      <c r="HR41" s="130">
        <f>($T41+$U41)/$R41*($I41-(метеостанция!T$14))/($I41-$J41)</f>
        <v>3.5420853080568717</v>
      </c>
      <c r="HS41" s="130">
        <f>($T41+$U41)/$R41*($I41-(метеостанция!U$14))/($I41-$J41)</f>
        <v>3.5155196682464451</v>
      </c>
      <c r="HT41" s="130">
        <f>($T41+$U41)/$R41*($I41-(метеостанция!V$14))/($I41-$J41)</f>
        <v>3.7833898696682464</v>
      </c>
      <c r="HU41" s="130">
        <f>($T41+$U41)/$R41*($I41-(метеостанция!W$14))/($I41-$J41)</f>
        <v>4.0136254146919432</v>
      </c>
      <c r="HV41" s="130">
        <f>($T41+$U41)/$R41*($I41-(метеостанция!X$14))/($I41-$J41)</f>
        <v>4.219509123222748</v>
      </c>
      <c r="HW41" s="130">
        <f>($T41+$U41)/$R41*($I41-(метеостанция!Y$14))/($I41-$J41)</f>
        <v>4.5250139810426537</v>
      </c>
      <c r="HX41" s="130">
        <f>($T41+$U41)/$R41*($I41-(метеостанция!Z$14))/($I41-$J41)</f>
        <v>4.4364618483412324</v>
      </c>
      <c r="HY41" s="130">
        <f>($T41+$U41)/$R41*($I41-(метеостанция!AA$14))/($I41-$J41)</f>
        <v>4.6047109004739326</v>
      </c>
      <c r="HZ41" s="130">
        <f>($T41+$U41)/$R41*($I41-(метеостанция!AB$14))/($I41-$J41)</f>
        <v>4.8105946090047391</v>
      </c>
      <c r="IA41" s="130">
        <f>($T41+$U41)/$R41*($I41-(метеостанция!AC$14))/($I41-$J41)</f>
        <v>5.0673957938388616</v>
      </c>
      <c r="IB41" s="130">
        <f>($T41+$U41)/$R41*($I41-(метеостанция!AD$14))/($I41-$J41)</f>
        <v>4.6312765402843592</v>
      </c>
      <c r="IC41" s="130">
        <f>($T41+$U41)/$R41*($I41-(метеостанция!AE$14))/($I41-$J41)</f>
        <v>4.1973710900473931</v>
      </c>
      <c r="ID41" s="130"/>
      <c r="IE41" s="131">
        <f>VLOOKUP($F41,метеостанция!$A$4:$AF$7,2,0)</f>
        <v>6</v>
      </c>
      <c r="IF41" s="131">
        <f>VLOOKUP($F41,метеостанция!$A$4:$AF$7,3,0)</f>
        <v>9.6</v>
      </c>
      <c r="IG41" s="131">
        <f>VLOOKUP($F41,метеостанция!$A$4:$AF$7,4,0)</f>
        <v>8.4</v>
      </c>
      <c r="IH41" s="131">
        <f>VLOOKUP($F41,метеостанция!$A$4:$AF$7,5,0)</f>
        <v>9.6999999999999993</v>
      </c>
      <c r="II41" s="131">
        <f>VLOOKUP($F41,метеостанция!$A$4:$AF$7,6,0)</f>
        <v>11.1</v>
      </c>
      <c r="IJ41" s="131">
        <f>VLOOKUP($F41,метеостанция!$A$4:$AF$7,7,0)</f>
        <v>9.5</v>
      </c>
      <c r="IK41" s="131">
        <f>VLOOKUP($F41,метеостанция!$A$4:$AF$7,8,0)</f>
        <v>6</v>
      </c>
      <c r="IL41" s="131">
        <f>VLOOKUP($F41,метеостанция!$A$4:$AF$7,9,0)</f>
        <v>6.8</v>
      </c>
      <c r="IM41" s="131">
        <f>VLOOKUP($F41,метеостанция!$A$4:$AF$7,10,0)</f>
        <v>3.2</v>
      </c>
      <c r="IN41" s="131">
        <f>VLOOKUP($F41,метеостанция!$A$4:$AF$7,11,0)</f>
        <v>-2</v>
      </c>
      <c r="IO41" s="131">
        <f>VLOOKUP($F41,метеостанция!$A$4:$AF$7,12,0)</f>
        <v>-0.4</v>
      </c>
      <c r="IP41" s="131">
        <f>VLOOKUP($F41,метеостанция!$A$4:$AF$7,13,0)</f>
        <v>2.1</v>
      </c>
      <c r="IQ41" s="131">
        <f>VLOOKUP($F41,метеостанция!$A$4:$AF$7,14,0)</f>
        <v>2.2999999999999998</v>
      </c>
      <c r="IR41" s="131">
        <f>VLOOKUP($F41,метеостанция!$A$4:$AF$7,15,0)</f>
        <v>2.2999999999999998</v>
      </c>
      <c r="IS41" s="131">
        <f>VLOOKUP($F41,метеостанция!$A$4:$AF$7,16,0)</f>
        <v>0.2</v>
      </c>
      <c r="IT41" s="131">
        <f>VLOOKUP($F41,метеостанция!$A$4:$AF$7,17,0)</f>
        <v>-3</v>
      </c>
      <c r="IU41" s="131">
        <f>VLOOKUP($F41,метеостанция!$A$4:$AF$7,18,0)</f>
        <v>-4</v>
      </c>
      <c r="IV41" s="131">
        <f>VLOOKUP($F41,метеостанция!$A$4:$AF$7,19,0)</f>
        <v>-3.6</v>
      </c>
      <c r="IW41" s="131">
        <f>VLOOKUP($F41,метеостанция!$A$4:$AF$7,20,0)</f>
        <v>-0.7</v>
      </c>
      <c r="IX41" s="131">
        <f>VLOOKUP($F41,метеостанция!$A$4:$AF$7,21,0)</f>
        <v>3.6</v>
      </c>
      <c r="IY41" s="131">
        <f>VLOOKUP($F41,метеостанция!$A$4:$AF$7,22,0)</f>
        <v>2.2000000000000002</v>
      </c>
      <c r="IZ41" s="131">
        <f>VLOOKUP($F41,метеостанция!$A$4:$AF$7,23,0)</f>
        <v>4.4000000000000004</v>
      </c>
      <c r="JA41" s="131">
        <f>VLOOKUP($F41,метеостанция!$A$4:$AF$7,24,0)</f>
        <v>-2.2999999999999998</v>
      </c>
      <c r="JB41" s="131">
        <f>VLOOKUP($F41,метеостанция!$A$4:$AF$7,25,0)</f>
        <v>-5.0999999999999996</v>
      </c>
      <c r="JC41" s="131">
        <f>VLOOKUP($F41,метеостанция!$A$4:$AF$7,26,0)</f>
        <v>0.6</v>
      </c>
      <c r="JD41" s="131">
        <f>VLOOKUP($F41,метеостанция!$A$4:$AF$7,27,0)</f>
        <v>-1.8</v>
      </c>
      <c r="JE41" s="131">
        <f>VLOOKUP($F41,метеостанция!$A$4:$AF$7,28,0)</f>
        <v>-0.5</v>
      </c>
      <c r="JF41" s="131">
        <f>VLOOKUP($F41,метеостанция!$A$4:$AF$7,29,0)</f>
        <v>5.4</v>
      </c>
      <c r="JG41" s="131">
        <f>VLOOKUP($F41,метеостанция!$A$4:$AF$7,30,0)</f>
        <v>8.4</v>
      </c>
      <c r="JH41" s="131">
        <f>VLOOKUP($F41,метеостанция!$A$4:$AF$7,31,0)</f>
        <v>5.0999999999999996</v>
      </c>
      <c r="JI41" s="131">
        <f>VLOOKUP($F41,метеостанция!$A$4:$AF$7,32,0)</f>
        <v>0</v>
      </c>
      <c r="JJ41" s="202" t="e">
        <f>VLOOKUP(D41,'Qп, Гкал'!$D$6:$O$60,2,FALSE)</f>
        <v>#N/A</v>
      </c>
      <c r="JK41" s="202" t="e">
        <f>VLOOKUP(D41,'Qп, Гкал'!$D$6:AI$64,3,FALSE)</f>
        <v>#N/A</v>
      </c>
      <c r="JL41" s="202" t="e">
        <f>VLOOKUP(D41,'Qп, Гкал'!$D$6:$AI$64,4,FALSE)</f>
        <v>#N/A</v>
      </c>
      <c r="JM41" s="202" t="e">
        <f>VLOOKUP(D41,'Qп, Гкал'!$D$6:$O$60,5,FALSE)</f>
        <v>#N/A</v>
      </c>
      <c r="JN41" s="202" t="e">
        <f>VLOOKUP(D41,'Qп, Гкал'!$D$6:$O$60,6,FALSE)</f>
        <v>#N/A</v>
      </c>
      <c r="JO41" s="202" t="e">
        <f>VLOOKUP(D41,'Qп, Гкал'!$D$6:$O$60,7,FALSE)</f>
        <v>#N/A</v>
      </c>
      <c r="JP41" s="202" t="e">
        <f>VLOOKUP(D41,'Qп, Гкал'!$D$6:$O$60,8,FALSE)</f>
        <v>#N/A</v>
      </c>
      <c r="JQ41" s="202" t="e">
        <f>VLOOKUP(D41,'Qп, Гкал'!$D$6:$O$60,9,FALSE)</f>
        <v>#N/A</v>
      </c>
      <c r="JR41" s="202" t="e">
        <f>VLOOKUP(D41,'Qп, Гкал'!$D$6:$O$60,10,FALSE)</f>
        <v>#N/A</v>
      </c>
      <c r="JS41" s="202" t="e">
        <f>VLOOKUP(D41,'Qп, Гкал'!$D$6:$O$60,11,FALSE)</f>
        <v>#N/A</v>
      </c>
      <c r="JT41" s="202" t="e">
        <f>VLOOKUP(D41,'Qп, Гкал'!$D$6:$O$60,12,FALSE)</f>
        <v>#N/A</v>
      </c>
      <c r="JU41" s="202" t="e">
        <f>VLOOKUP(D41,'Qп, Гкал'!$D$6:$P$60,13,FALSE)</f>
        <v>#N/A</v>
      </c>
      <c r="JV41" s="202" t="e">
        <f>VLOOKUP(D41,'Qп, Гкал'!$D$6:$Q$63,14,FALSE)</f>
        <v>#N/A</v>
      </c>
      <c r="JW41" s="203" t="e">
        <f>VLOOKUP(D41,'Qп, Гкал'!$D$6:$AI$65,15,FALSE)</f>
        <v>#N/A</v>
      </c>
      <c r="JX41" s="203" t="e">
        <f>VLOOKUP(D41,'Qп, Гкал'!$D$6:$AI$65,16,FALSE)</f>
        <v>#N/A</v>
      </c>
      <c r="JY41" s="204" t="e">
        <f>VLOOKUP(D41,'Qп, Гкал'!$D$6:$AI$65,17,FALSE)</f>
        <v>#N/A</v>
      </c>
      <c r="JZ41" s="203" t="e">
        <f>VLOOKUP(D41,'Qп, Гкал'!$D$6:$AI$65,18,FALSE)</f>
        <v>#N/A</v>
      </c>
      <c r="KA41" s="203" t="e">
        <f>VLOOKUP(D41,'Qп, Гкал'!$D$6:$AI$65,19,FALSE)</f>
        <v>#N/A</v>
      </c>
      <c r="KB41" s="203" t="e">
        <f>VLOOKUP(D41,'Qп, Гкал'!$D$6:$AI$65,20,FALSE)</f>
        <v>#N/A</v>
      </c>
      <c r="KC41" s="203" t="e">
        <f>VLOOKUP(D41,'Qп, Гкал'!$D$6:$AI$65,21,FALSE)</f>
        <v>#N/A</v>
      </c>
      <c r="KD41" s="203" t="e">
        <f>VLOOKUP(D41,'Qп, Гкал'!$D$6:$AI$65,22,FALSE)</f>
        <v>#N/A</v>
      </c>
      <c r="KE41" s="203" t="e">
        <f>VLOOKUP(D41,'Qп, Гкал'!$D$6:$AI$65,23,FALSE)</f>
        <v>#N/A</v>
      </c>
      <c r="KF41" s="203" t="e">
        <f>VLOOKUP(D41,'Qп, Гкал'!$D$6:$AI$65,24,FALSE)</f>
        <v>#N/A</v>
      </c>
      <c r="KG41" s="203" t="e">
        <f>VLOOKUP(D41,'Qп, Гкал'!$D$6:$AI$65,25,FALSE)</f>
        <v>#N/A</v>
      </c>
      <c r="KH41" s="203" t="e">
        <f>VLOOKUP(D41,'Qп, Гкал'!$D$6:$AI$65,26,FALSE)</f>
        <v>#N/A</v>
      </c>
      <c r="KI41" s="203" t="e">
        <f>VLOOKUP(D41,'Qп, Гкал'!$D$6:$AI$65,27,FALSE)</f>
        <v>#N/A</v>
      </c>
      <c r="KJ41" s="203" t="e">
        <f>VLOOKUP(D41,'Qп, Гкал'!$D$6:$AI$65,28,FALSE)</f>
        <v>#N/A</v>
      </c>
      <c r="KK41" s="203" t="e">
        <f>VLOOKUP(D41,'Qп, Гкал'!$D$6:$AI$65,29,FALSE)</f>
        <v>#N/A</v>
      </c>
      <c r="KL41" s="203" t="e">
        <f>VLOOKUP(D41,'Qп, Гкал'!$D$6:$AI$65,30,FALSE)</f>
        <v>#N/A</v>
      </c>
      <c r="KM41" s="203" t="e">
        <f>VLOOKUP(D41,'Qп, Гкал'!$D$6:$AI$65,31,FALSE)</f>
        <v>#N/A</v>
      </c>
      <c r="KN41" s="203" t="e">
        <f>VLOOKUP(D41,'Qп, Гкал'!$D$6:$AI$65,32,FALSE)</f>
        <v>#N/A</v>
      </c>
      <c r="KO41" s="110" t="e">
        <f>IF(JJ41="","Нет показаний",IF(JJ41&lt;=0,"Ошибка ПУ",(GZ41-JJ41*(($I41-метеостанция!B$14)/($I41-IE41)))))</f>
        <v>#N/A</v>
      </c>
      <c r="KP41" s="110" t="e">
        <f>IF(JK41="","Нет показаний",IF(JK41&lt;=0,"Ошибка ПУ",(HA41-JK41*(($I41-метеостанция!C$14)/($I41-IF41)))))</f>
        <v>#N/A</v>
      </c>
      <c r="KQ41" s="110" t="e">
        <f>IF(JL41="","Нет показаний",IF(JL41&lt;=0,"Ошибка ПУ",(HB41-JL41*(($I41-метеостанция!D$14)/($I41-IG41)))))</f>
        <v>#N/A</v>
      </c>
      <c r="KR41" s="110" t="e">
        <f>IF(JM41="","Нет показаний",IF(JM41&lt;=0,"Ошибка ПУ",(HC41-JM41*(($I41-метеостанция!E$14)/($I41-IH41)))))</f>
        <v>#N/A</v>
      </c>
      <c r="KS41" s="110" t="e">
        <f>IF(JN41="","Нет показаний",IF(JN41&lt;=0,"Ошибка ПУ",(HD41-JN41*(($I41-метеостанция!F$14)/($I41-II41)))))</f>
        <v>#N/A</v>
      </c>
      <c r="KT41" s="110" t="e">
        <f>IF(JO41="","Нет показаний",IF(JO41&lt;=0,"Ошибка ПУ",(HE41-JO41*(($I41-метеостанция!G$14)/($I41-IJ41)))))</f>
        <v>#N/A</v>
      </c>
      <c r="KU41" s="110" t="e">
        <f>IF(JP41="","Нет показаний",IF(JP41&lt;=0,"Ошибка ПУ",(HF41-JP41*(($I41-метеостанция!H$14)/($I41-IK41)))))</f>
        <v>#N/A</v>
      </c>
      <c r="KV41" s="110" t="e">
        <f>IF(JQ41="","Нет показаний",IF(JQ41&lt;=0,"Ошибка ПУ",(HG41-JQ41*(($I41-метеостанция!I$14)/($I41-IL41)))))</f>
        <v>#N/A</v>
      </c>
      <c r="KW41" s="110" t="e">
        <f>IF(JR41="","Нет показаний",IF(JR41&lt;=0,"Ошибка ПУ",(HH41-JR41*(($I41-метеостанция!J$14)/($I41-IM41)))))</f>
        <v>#N/A</v>
      </c>
      <c r="KX41" s="110" t="e">
        <f>IF(JS41="","Нет показаний",IF(JS41&lt;=0,"Ошибка ПУ",(HI41-JS41*(($I41-метеостанция!K$14)/($I41-IN41)))))</f>
        <v>#N/A</v>
      </c>
      <c r="KY41" s="110" t="e">
        <f>IF(JT41="","Нет показаний",IF(JT41&lt;=0,"Ошибка ПУ",(HJ41-JT41*(($I41-метеостанция!L$14)/($I41-IO41)))))</f>
        <v>#N/A</v>
      </c>
      <c r="KZ41" s="110" t="e">
        <f>IF(JU41="","Нет показаний",IF(JU41&lt;=0,"Ошибка ПУ",(HK41-JU41*(($I41-метеостанция!M$14)/($I41-IP41)))))</f>
        <v>#N/A</v>
      </c>
      <c r="LA41" s="110" t="e">
        <f>IF(JV41="","Нет показаний",IF(JV41&lt;=0,"Ошибка ПУ",(HL41-JV41*(($I41-метеостанция!N$14)/($I41-IQ41)))))</f>
        <v>#N/A</v>
      </c>
      <c r="LB41" s="110" t="e">
        <f>IF(JW41="","Нет показаний",IF(JW41&lt;=0,"Ошибка ПУ",(HM41-JW41*(($I41-метеостанция!O$14)/($I41-IR41)))))</f>
        <v>#N/A</v>
      </c>
      <c r="LC41" s="110" t="e">
        <f>IF(JX41="","Нет показаний",IF(JX41&lt;=0,"Ошибка ПУ",(HN41-JX41*(($I41-метеостанция!P$14)/($I41-IS41)))))</f>
        <v>#N/A</v>
      </c>
      <c r="LD41" s="110" t="e">
        <f>IF(JY41="","Нет показаний",IF(JY41&lt;=0,"Ошибка ПУ",(HO41-JY41*(($I41-метеостанция!Q$14)/($I41-IT41)))))</f>
        <v>#N/A</v>
      </c>
      <c r="LE41" s="110" t="e">
        <f>IF(JZ41="","Нет показаний",IF(JZ41&lt;=0,"Ошибка ПУ",(HP41-JZ41*(($I41-метеостанция!R$14)/($I41-IU41)))))</f>
        <v>#N/A</v>
      </c>
      <c r="LF41" s="110" t="e">
        <f>IF(KA41="","Нет показаний",IF(KA41&lt;=0,"Ошибка ПУ",(HQ41-KA41*(($I41-метеостанция!S$14)/($I41-IV41)))))</f>
        <v>#N/A</v>
      </c>
      <c r="LG41" s="110" t="e">
        <f>IF(KB41="","Нет показаний",IF(KB41&lt;=0,"Ошибка ПУ",(HR41-KB41*(($I41-метеостанция!T$14)/($I41-IW41)))))</f>
        <v>#N/A</v>
      </c>
      <c r="LH41" s="110" t="e">
        <f>IF(KC41="","Нет показаний",IF(KC41&lt;=0,"Ошибка ПУ",(HS41-KC41*(($I41-метеостанция!U$14)/($I41-IX41)))))</f>
        <v>#N/A</v>
      </c>
      <c r="LI41" s="110" t="e">
        <f>IF(KD41="","Нет показаний",IF(KD41&lt;=0,"Ошибка ПУ",(HT41-KD41*(($I41-метеостанция!V$14)/($I41-IY41)))))</f>
        <v>#N/A</v>
      </c>
      <c r="LJ41" s="110" t="e">
        <f>IF(KE41="","Нет показаний",IF(KE41&lt;=0,"Ошибка ПУ",(HU41-KE41*(($I41-метеостанция!W$14)/($I41-IZ41)))))</f>
        <v>#N/A</v>
      </c>
      <c r="LK41" s="110" t="e">
        <f>IF(KF41="","Нет показаний",IF(KF41&lt;=0,"Ошибка ПУ",(HV41-KF41*(($I41-метеостанция!X$14)/($I41-JA41)))))</f>
        <v>#N/A</v>
      </c>
      <c r="LL41" s="110" t="e">
        <f>IF(KG41="","Нет показаний",IF(KG41&lt;=0,"Ошибка ПУ",(HW41-KG41*(($I41-метеостанция!Y$14)/($I41-JB41)))))</f>
        <v>#N/A</v>
      </c>
      <c r="LM41" s="110" t="e">
        <f>IF(KH41="","Нет показаний",IF(KH41&lt;=0,"Ошибка ПУ",(HX41-KH41*(($I41-метеостанция!Z$14)/($I41-JC41)))))</f>
        <v>#N/A</v>
      </c>
      <c r="LN41" s="110" t="e">
        <f>IF(KI41="","Нет показаний",IF(KI41&lt;=0,"Ошибка ПУ",(HY41-KI41*(($I41-метеостанция!AA$14)/($I41-JD41)))))</f>
        <v>#N/A</v>
      </c>
      <c r="LO41" s="110" t="e">
        <f>IF(KJ41="","Нет показаний",IF(KJ41&lt;=0,"Ошибка ПУ",(HZ41-KJ41*(($I41-метеостанция!AB$14)/($I41-JE41)))))</f>
        <v>#N/A</v>
      </c>
      <c r="LP41" s="110" t="e">
        <f>IF(KK41="","Нет показаний",IF(KK41&lt;=0,"Ошибка ПУ",(IA41-KK41*(($I41-метеостанция!AC$14)/($I41-JF41)))))</f>
        <v>#N/A</v>
      </c>
      <c r="LQ41" s="110" t="e">
        <f>IF(KL41="","Нет показаний",IF(KL41&lt;=0,"Ошибка ПУ",(IB41-KL41*(($I41-метеостанция!AD$14)/($I41-JG41)))))</f>
        <v>#N/A</v>
      </c>
      <c r="LR41" s="110" t="e">
        <f>IF(KM41="","Нет показаний",IF(KM41&lt;=0,"Ошибка ПУ",(IC41-KM41*(($I41-метеостанция!AE$14)/($I41-JH41)))))</f>
        <v>#N/A</v>
      </c>
      <c r="LS41" s="110" t="e">
        <f>IF(KN41="","Нет показаний",IF(KN41&lt;=0,"Ошибка ПУ",(ID41-KN41*(($I41-метеостанция!AF$14)/($I41-JI41)))))</f>
        <v>#N/A</v>
      </c>
      <c r="LT41" s="54" t="e">
        <f t="shared" si="1300"/>
        <v>#N/A</v>
      </c>
      <c r="LU41" s="54" t="e">
        <f t="shared" si="1301"/>
        <v>#N/A</v>
      </c>
      <c r="LV41" s="54" t="e">
        <f t="shared" si="1302"/>
        <v>#N/A</v>
      </c>
      <c r="LW41" s="54" t="e">
        <f t="shared" si="1303"/>
        <v>#N/A</v>
      </c>
      <c r="LX41" s="54" t="e">
        <f t="shared" si="1304"/>
        <v>#N/A</v>
      </c>
      <c r="LY41" s="54" t="e">
        <f t="shared" si="1305"/>
        <v>#N/A</v>
      </c>
      <c r="LZ41" s="54" t="e">
        <f t="shared" si="1306"/>
        <v>#N/A</v>
      </c>
      <c r="MA41" s="54" t="e">
        <f t="shared" si="1307"/>
        <v>#N/A</v>
      </c>
      <c r="MB41" s="54" t="e">
        <f t="shared" si="1308"/>
        <v>#N/A</v>
      </c>
      <c r="MC41" s="54" t="e">
        <f t="shared" si="1309"/>
        <v>#N/A</v>
      </c>
      <c r="MD41" s="54" t="e">
        <f t="shared" si="1310"/>
        <v>#N/A</v>
      </c>
      <c r="ME41" s="54" t="e">
        <f t="shared" si="1311"/>
        <v>#N/A</v>
      </c>
      <c r="MF41" s="54" t="e">
        <f t="shared" si="1312"/>
        <v>#N/A</v>
      </c>
      <c r="MG41" s="54" t="e">
        <f t="shared" si="1313"/>
        <v>#N/A</v>
      </c>
      <c r="MH41" s="54" t="e">
        <f t="shared" si="1314"/>
        <v>#N/A</v>
      </c>
      <c r="MI41" s="54" t="e">
        <f t="shared" si="1315"/>
        <v>#N/A</v>
      </c>
      <c r="MJ41" s="54" t="e">
        <f t="shared" si="1316"/>
        <v>#N/A</v>
      </c>
      <c r="MK41" s="54" t="e">
        <f t="shared" si="1317"/>
        <v>#N/A</v>
      </c>
      <c r="ML41" s="54" t="e">
        <f t="shared" si="1318"/>
        <v>#N/A</v>
      </c>
      <c r="MM41" s="54" t="e">
        <f t="shared" si="1319"/>
        <v>#N/A</v>
      </c>
      <c r="MN41" s="54" t="e">
        <f t="shared" si="1320"/>
        <v>#N/A</v>
      </c>
      <c r="MO41" s="54" t="e">
        <f t="shared" si="1321"/>
        <v>#N/A</v>
      </c>
      <c r="MP41" s="54" t="e">
        <f t="shared" si="1322"/>
        <v>#N/A</v>
      </c>
      <c r="MQ41" s="54" t="e">
        <f t="shared" si="1323"/>
        <v>#N/A</v>
      </c>
      <c r="MR41" s="54" t="e">
        <f t="shared" si="1324"/>
        <v>#N/A</v>
      </c>
      <c r="MS41" s="54" t="e">
        <f t="shared" si="1325"/>
        <v>#N/A</v>
      </c>
      <c r="MT41" s="54" t="e">
        <f t="shared" si="1326"/>
        <v>#N/A</v>
      </c>
      <c r="MU41" s="54" t="e">
        <f t="shared" si="1327"/>
        <v>#N/A</v>
      </c>
      <c r="MV41" s="54" t="e">
        <f t="shared" si="1328"/>
        <v>#N/A</v>
      </c>
      <c r="MW41" s="54" t="e">
        <f t="shared" si="1329"/>
        <v>#N/A</v>
      </c>
      <c r="MX41" s="54" t="e">
        <f t="shared" si="1330"/>
        <v>#N/A</v>
      </c>
      <c r="MY41" s="53" t="e">
        <f t="shared" si="1331"/>
        <v>#N/A</v>
      </c>
      <c r="MZ41" s="53" t="e">
        <f t="shared" si="1332"/>
        <v>#N/A</v>
      </c>
      <c r="NA41" s="53" t="e">
        <f t="shared" si="1333"/>
        <v>#N/A</v>
      </c>
      <c r="NB41" s="53" t="e">
        <f t="shared" si="1334"/>
        <v>#N/A</v>
      </c>
      <c r="NC41" s="53" t="e">
        <f t="shared" si="1335"/>
        <v>#N/A</v>
      </c>
      <c r="ND41" s="53" t="e">
        <f t="shared" si="1336"/>
        <v>#N/A</v>
      </c>
      <c r="NE41" s="53" t="e">
        <f t="shared" si="1337"/>
        <v>#N/A</v>
      </c>
      <c r="NF41" s="53" t="e">
        <f t="shared" si="1338"/>
        <v>#N/A</v>
      </c>
      <c r="NG41" s="53" t="e">
        <f t="shared" si="1339"/>
        <v>#N/A</v>
      </c>
      <c r="NH41" s="53" t="e">
        <f t="shared" si="1340"/>
        <v>#N/A</v>
      </c>
      <c r="NI41" s="53" t="e">
        <f t="shared" si="1341"/>
        <v>#N/A</v>
      </c>
      <c r="NJ41" s="53" t="e">
        <f t="shared" si="1342"/>
        <v>#N/A</v>
      </c>
      <c r="NK41" s="53" t="e">
        <f t="shared" si="1343"/>
        <v>#N/A</v>
      </c>
      <c r="NL41" s="53" t="e">
        <f t="shared" si="1344"/>
        <v>#N/A</v>
      </c>
      <c r="NM41" s="53" t="e">
        <f t="shared" si="1345"/>
        <v>#N/A</v>
      </c>
      <c r="NN41" s="53" t="e">
        <f t="shared" si="1346"/>
        <v>#N/A</v>
      </c>
      <c r="NO41" s="53" t="e">
        <f t="shared" si="1347"/>
        <v>#N/A</v>
      </c>
      <c r="NP41" s="53" t="e">
        <f t="shared" si="1348"/>
        <v>#N/A</v>
      </c>
      <c r="NQ41" s="53" t="e">
        <f t="shared" si="1349"/>
        <v>#N/A</v>
      </c>
      <c r="NR41" s="53" t="e">
        <f t="shared" si="1350"/>
        <v>#N/A</v>
      </c>
      <c r="NS41" s="53" t="e">
        <f t="shared" si="1351"/>
        <v>#N/A</v>
      </c>
      <c r="NT41" s="53" t="e">
        <f t="shared" si="1352"/>
        <v>#N/A</v>
      </c>
      <c r="NU41" s="53" t="e">
        <f t="shared" si="1353"/>
        <v>#N/A</v>
      </c>
      <c r="NV41" s="53" t="e">
        <f t="shared" si="1354"/>
        <v>#N/A</v>
      </c>
      <c r="NW41" s="53" t="e">
        <f t="shared" si="1355"/>
        <v>#N/A</v>
      </c>
      <c r="NX41" s="53" t="e">
        <f t="shared" si="1356"/>
        <v>#N/A</v>
      </c>
      <c r="NY41" s="53" t="e">
        <f t="shared" si="1357"/>
        <v>#N/A</v>
      </c>
      <c r="NZ41" s="53" t="e">
        <f t="shared" si="1358"/>
        <v>#N/A</v>
      </c>
      <c r="OA41" s="53" t="e">
        <f t="shared" si="1359"/>
        <v>#N/A</v>
      </c>
      <c r="OB41" s="53" t="e">
        <f t="shared" si="1360"/>
        <v>#N/A</v>
      </c>
      <c r="OC41" s="53" t="e">
        <f t="shared" si="1361"/>
        <v>#N/A</v>
      </c>
      <c r="OD41" s="53" t="e">
        <f t="shared" si="1362"/>
        <v>#N/A</v>
      </c>
      <c r="OE41" s="53" t="e">
        <f t="shared" si="1363"/>
        <v>#N/A</v>
      </c>
      <c r="OF41" s="53" t="e">
        <f t="shared" si="1364"/>
        <v>#N/A</v>
      </c>
      <c r="OG41" s="53" t="e">
        <f t="shared" si="1365"/>
        <v>#N/A</v>
      </c>
      <c r="OH41" s="53" t="e">
        <f t="shared" si="1366"/>
        <v>#N/A</v>
      </c>
      <c r="OI41" s="53" t="e">
        <f t="shared" si="1367"/>
        <v>#N/A</v>
      </c>
      <c r="OJ41" s="53" t="e">
        <f t="shared" si="1368"/>
        <v>#N/A</v>
      </c>
      <c r="OK41" s="53" t="e">
        <f t="shared" si="1369"/>
        <v>#N/A</v>
      </c>
      <c r="OL41" s="53" t="e">
        <f t="shared" si="1370"/>
        <v>#N/A</v>
      </c>
      <c r="OM41" s="53" t="e">
        <f t="shared" si="1371"/>
        <v>#N/A</v>
      </c>
      <c r="ON41" s="53" t="e">
        <f t="shared" si="1372"/>
        <v>#N/A</v>
      </c>
      <c r="OO41" s="53" t="e">
        <f t="shared" si="1373"/>
        <v>#N/A</v>
      </c>
      <c r="OP41" s="53" t="e">
        <f t="shared" si="1374"/>
        <v>#N/A</v>
      </c>
      <c r="OQ41" s="53" t="e">
        <f t="shared" si="1375"/>
        <v>#N/A</v>
      </c>
      <c r="OR41" s="53" t="e">
        <f t="shared" si="1376"/>
        <v>#N/A</v>
      </c>
      <c r="OS41" s="53" t="e">
        <f t="shared" si="1377"/>
        <v>#N/A</v>
      </c>
      <c r="OT41" s="53" t="e">
        <f t="shared" si="1378"/>
        <v>#N/A</v>
      </c>
      <c r="OU41" s="53" t="e">
        <f t="shared" si="1379"/>
        <v>#N/A</v>
      </c>
      <c r="OV41" s="53" t="e">
        <f t="shared" si="1380"/>
        <v>#N/A</v>
      </c>
      <c r="OW41" s="53" t="e">
        <f t="shared" si="1381"/>
        <v>#N/A</v>
      </c>
      <c r="OX41" s="53" t="e">
        <f t="shared" si="1382"/>
        <v>#N/A</v>
      </c>
      <c r="OY41" s="53" t="e">
        <f t="shared" si="1383"/>
        <v>#N/A</v>
      </c>
      <c r="OZ41" s="53" t="e">
        <f t="shared" si="1384"/>
        <v>#N/A</v>
      </c>
      <c r="PA41" s="53" t="e">
        <f t="shared" si="1385"/>
        <v>#N/A</v>
      </c>
      <c r="PB41" s="53" t="e">
        <f t="shared" si="1386"/>
        <v>#N/A</v>
      </c>
      <c r="PC41" s="53" t="e">
        <f t="shared" si="1387"/>
        <v>#N/A</v>
      </c>
      <c r="PD41" s="53" t="e">
        <f t="shared" si="1388"/>
        <v>#N/A</v>
      </c>
      <c r="PE41" s="53" t="e">
        <f t="shared" si="1389"/>
        <v>#N/A</v>
      </c>
      <c r="PF41" s="53" t="e">
        <f t="shared" si="1390"/>
        <v>#N/A</v>
      </c>
      <c r="PG41" s="53" t="e">
        <f t="shared" si="1391"/>
        <v>#N/A</v>
      </c>
      <c r="PH41" s="53" t="e">
        <f t="shared" si="1392"/>
        <v>#N/A</v>
      </c>
      <c r="PI41" s="111" t="e">
        <f t="shared" si="1165"/>
        <v>#N/A</v>
      </c>
      <c r="PJ41" s="111" t="e">
        <f t="shared" si="1165"/>
        <v>#N/A</v>
      </c>
      <c r="PK41" s="111" t="e">
        <f t="shared" si="1165"/>
        <v>#N/A</v>
      </c>
      <c r="PL41" s="111" t="e">
        <f t="shared" si="1165"/>
        <v>#N/A</v>
      </c>
      <c r="PM41" s="111" t="e">
        <f t="shared" si="1165"/>
        <v>#N/A</v>
      </c>
      <c r="PN41" s="111" t="e">
        <f t="shared" si="1165"/>
        <v>#N/A</v>
      </c>
      <c r="PO41" s="111" t="e">
        <f t="shared" si="1165"/>
        <v>#N/A</v>
      </c>
      <c r="PP41" s="111" t="e">
        <f t="shared" si="1165"/>
        <v>#N/A</v>
      </c>
      <c r="PQ41" s="111" t="e">
        <f t="shared" si="1165"/>
        <v>#N/A</v>
      </c>
      <c r="PR41" s="111" t="e">
        <f t="shared" si="1165"/>
        <v>#N/A</v>
      </c>
      <c r="PS41" s="111" t="e">
        <f t="shared" si="1166"/>
        <v>#N/A</v>
      </c>
      <c r="PT41" s="111" t="e">
        <f t="shared" si="1166"/>
        <v>#N/A</v>
      </c>
      <c r="PU41" s="111" t="e">
        <f t="shared" si="1166"/>
        <v>#N/A</v>
      </c>
      <c r="PV41" s="111" t="e">
        <f t="shared" si="1166"/>
        <v>#N/A</v>
      </c>
      <c r="PW41" s="111" t="e">
        <f t="shared" si="1166"/>
        <v>#N/A</v>
      </c>
      <c r="PX41" s="111" t="e">
        <f t="shared" si="1166"/>
        <v>#N/A</v>
      </c>
      <c r="PY41" s="111" t="e">
        <f t="shared" si="1166"/>
        <v>#N/A</v>
      </c>
      <c r="PZ41" s="111" t="e">
        <f t="shared" si="1166"/>
        <v>#N/A</v>
      </c>
      <c r="QA41" s="111" t="e">
        <f t="shared" si="1166"/>
        <v>#N/A</v>
      </c>
      <c r="QB41" s="111" t="e">
        <f t="shared" si="1166"/>
        <v>#N/A</v>
      </c>
      <c r="QC41" s="111" t="e">
        <f t="shared" si="1167"/>
        <v>#N/A</v>
      </c>
      <c r="QD41" s="111" t="e">
        <f t="shared" si="1167"/>
        <v>#N/A</v>
      </c>
      <c r="QE41" s="111" t="e">
        <f t="shared" si="1167"/>
        <v>#N/A</v>
      </c>
      <c r="QF41" s="111" t="e">
        <f t="shared" si="1167"/>
        <v>#N/A</v>
      </c>
      <c r="QG41" s="111" t="e">
        <f t="shared" si="1167"/>
        <v>#N/A</v>
      </c>
      <c r="QH41" s="111" t="e">
        <f t="shared" si="1167"/>
        <v>#N/A</v>
      </c>
      <c r="QI41" s="111" t="e">
        <f t="shared" si="1167"/>
        <v>#N/A</v>
      </c>
      <c r="QJ41" s="111" t="e">
        <f t="shared" si="1167"/>
        <v>#N/A</v>
      </c>
      <c r="QK41" s="111" t="e">
        <f t="shared" si="1167"/>
        <v>#N/A</v>
      </c>
      <c r="QL41" s="111" t="e">
        <f t="shared" si="1167"/>
        <v>#N/A</v>
      </c>
      <c r="QM41" s="111" t="e">
        <f t="shared" si="1168"/>
        <v>#N/A</v>
      </c>
      <c r="QN41" s="54" t="e">
        <f t="shared" si="1393"/>
        <v>#N/A</v>
      </c>
      <c r="QO41" s="53" t="e">
        <f t="shared" si="1394"/>
        <v>#N/A</v>
      </c>
      <c r="QP41" s="53" t="e">
        <f t="shared" si="1395"/>
        <v>#N/A</v>
      </c>
      <c r="QQ41" s="53" t="e">
        <f t="shared" si="1396"/>
        <v>#N/A</v>
      </c>
      <c r="QR41" s="53" t="e">
        <f t="shared" si="1397"/>
        <v>#N/A</v>
      </c>
      <c r="QS41" s="53" t="e">
        <f t="shared" si="1398"/>
        <v>#N/A</v>
      </c>
      <c r="QT41" s="53" t="e">
        <f t="shared" si="1399"/>
        <v>#N/A</v>
      </c>
      <c r="QU41" s="53" t="e">
        <f t="shared" si="1400"/>
        <v>#N/A</v>
      </c>
      <c r="QV41" s="53" t="e">
        <f t="shared" si="1401"/>
        <v>#N/A</v>
      </c>
      <c r="QW41" s="53" t="e">
        <f t="shared" si="1402"/>
        <v>#N/A</v>
      </c>
      <c r="QX41" s="53" t="e">
        <f t="shared" si="1403"/>
        <v>#N/A</v>
      </c>
      <c r="QY41" s="53" t="e">
        <f t="shared" si="1404"/>
        <v>#N/A</v>
      </c>
      <c r="QZ41" s="53" t="e">
        <f t="shared" si="1405"/>
        <v>#N/A</v>
      </c>
      <c r="RA41" s="53" t="e">
        <f t="shared" si="1406"/>
        <v>#N/A</v>
      </c>
      <c r="RB41" s="53" t="e">
        <f t="shared" si="1407"/>
        <v>#N/A</v>
      </c>
      <c r="RC41" s="53" t="e">
        <f t="shared" si="1408"/>
        <v>#N/A</v>
      </c>
      <c r="RD41" s="53" t="e">
        <f t="shared" si="1409"/>
        <v>#N/A</v>
      </c>
      <c r="RE41" s="53" t="e">
        <f t="shared" si="1410"/>
        <v>#N/A</v>
      </c>
      <c r="RF41" s="53" t="e">
        <f t="shared" si="1411"/>
        <v>#N/A</v>
      </c>
      <c r="RG41" s="53" t="e">
        <f t="shared" si="1412"/>
        <v>#N/A</v>
      </c>
      <c r="RH41" s="53" t="e">
        <f t="shared" si="1413"/>
        <v>#N/A</v>
      </c>
      <c r="RI41" s="53" t="e">
        <f t="shared" si="1414"/>
        <v>#N/A</v>
      </c>
      <c r="RJ41" s="53" t="e">
        <f t="shared" si="1415"/>
        <v>#N/A</v>
      </c>
      <c r="RK41" s="53" t="e">
        <f t="shared" si="1416"/>
        <v>#N/A</v>
      </c>
      <c r="RL41" s="53" t="e">
        <f t="shared" si="1417"/>
        <v>#N/A</v>
      </c>
      <c r="RM41" s="53" t="e">
        <f t="shared" si="1418"/>
        <v>#N/A</v>
      </c>
      <c r="RN41" s="53" t="e">
        <f t="shared" si="1419"/>
        <v>#N/A</v>
      </c>
      <c r="RO41" s="53" t="e">
        <f t="shared" si="1420"/>
        <v>#N/A</v>
      </c>
      <c r="RP41" s="53" t="e">
        <f t="shared" si="1421"/>
        <v>#N/A</v>
      </c>
      <c r="RQ41" s="53" t="e">
        <f t="shared" si="1422"/>
        <v>#N/A</v>
      </c>
      <c r="RR41" s="53" t="e">
        <f t="shared" si="1423"/>
        <v>#N/A</v>
      </c>
      <c r="RS41" s="111" t="e">
        <f t="shared" si="1424"/>
        <v>#N/A</v>
      </c>
      <c r="RT41" s="111" t="e">
        <f t="shared" si="1425"/>
        <v>#N/A</v>
      </c>
      <c r="RU41" s="111" t="e">
        <f t="shared" si="1426"/>
        <v>#N/A</v>
      </c>
      <c r="RV41" s="111" t="e">
        <f t="shared" si="1427"/>
        <v>#N/A</v>
      </c>
      <c r="RW41" s="111" t="e">
        <f t="shared" si="1428"/>
        <v>#N/A</v>
      </c>
      <c r="RX41" s="111" t="e">
        <f t="shared" si="1429"/>
        <v>#N/A</v>
      </c>
      <c r="RY41" s="111" t="e">
        <f t="shared" si="1430"/>
        <v>#N/A</v>
      </c>
      <c r="RZ41" s="111" t="e">
        <f t="shared" si="1431"/>
        <v>#N/A</v>
      </c>
      <c r="SA41" s="111" t="e">
        <f t="shared" si="1432"/>
        <v>#N/A</v>
      </c>
      <c r="SB41" s="111" t="e">
        <f t="shared" si="1433"/>
        <v>#N/A</v>
      </c>
      <c r="SC41" s="111" t="e">
        <f t="shared" si="1434"/>
        <v>#N/A</v>
      </c>
      <c r="SD41" s="111" t="e">
        <f t="shared" si="1435"/>
        <v>#N/A</v>
      </c>
      <c r="SE41" s="111" t="e">
        <f t="shared" si="1436"/>
        <v>#N/A</v>
      </c>
      <c r="SF41" s="111" t="e">
        <f t="shared" si="1437"/>
        <v>#N/A</v>
      </c>
      <c r="SG41" s="111" t="e">
        <f t="shared" si="1438"/>
        <v>#N/A</v>
      </c>
      <c r="SH41" s="111" t="e">
        <f t="shared" si="1439"/>
        <v>#N/A</v>
      </c>
      <c r="SI41" s="111" t="e">
        <f t="shared" si="1440"/>
        <v>#N/A</v>
      </c>
      <c r="SJ41" s="111" t="e">
        <f t="shared" si="1441"/>
        <v>#N/A</v>
      </c>
      <c r="SK41" s="111" t="e">
        <f t="shared" si="1442"/>
        <v>#N/A</v>
      </c>
      <c r="SL41" s="111" t="e">
        <f t="shared" si="1443"/>
        <v>#N/A</v>
      </c>
      <c r="SM41" s="111" t="e">
        <f t="shared" si="1444"/>
        <v>#N/A</v>
      </c>
      <c r="SN41" s="111" t="e">
        <f t="shared" si="1445"/>
        <v>#N/A</v>
      </c>
      <c r="SO41" s="111" t="e">
        <f t="shared" si="1446"/>
        <v>#N/A</v>
      </c>
      <c r="SP41" s="111" t="e">
        <f t="shared" si="1447"/>
        <v>#N/A</v>
      </c>
      <c r="SQ41" s="111" t="e">
        <f t="shared" si="1448"/>
        <v>#N/A</v>
      </c>
      <c r="SR41" s="111" t="e">
        <f t="shared" si="1449"/>
        <v>#N/A</v>
      </c>
      <c r="SS41" s="111" t="e">
        <f t="shared" si="1450"/>
        <v>#N/A</v>
      </c>
      <c r="ST41" s="111" t="e">
        <f t="shared" si="1451"/>
        <v>#N/A</v>
      </c>
      <c r="SU41" s="111" t="e">
        <f t="shared" si="1452"/>
        <v>#N/A</v>
      </c>
      <c r="SV41" s="111" t="e">
        <f t="shared" si="1453"/>
        <v>#N/A</v>
      </c>
      <c r="SW41" s="111" t="e">
        <f t="shared" si="1454"/>
        <v>#N/A</v>
      </c>
      <c r="SX41" s="111" t="e">
        <f t="shared" si="1455"/>
        <v>#N/A</v>
      </c>
      <c r="SY41" s="111" t="e">
        <f t="shared" si="1456"/>
        <v>#N/A</v>
      </c>
      <c r="SZ41" s="111" t="e">
        <f t="shared" si="1457"/>
        <v>#N/A</v>
      </c>
      <c r="TA41" s="111" t="e">
        <f t="shared" si="1458"/>
        <v>#N/A</v>
      </c>
      <c r="TB41" s="111" t="e">
        <f t="shared" si="1459"/>
        <v>#N/A</v>
      </c>
      <c r="TC41" s="111" t="e">
        <f t="shared" si="1460"/>
        <v>#N/A</v>
      </c>
      <c r="TD41" s="111" t="e">
        <f t="shared" si="1461"/>
        <v>#N/A</v>
      </c>
      <c r="TE41" s="111" t="e">
        <f t="shared" si="1462"/>
        <v>#N/A</v>
      </c>
      <c r="TF41" s="111" t="e">
        <f t="shared" si="1463"/>
        <v>#N/A</v>
      </c>
      <c r="TG41" s="111" t="e">
        <f t="shared" si="1464"/>
        <v>#N/A</v>
      </c>
      <c r="TH41" s="111" t="e">
        <f t="shared" si="1465"/>
        <v>#N/A</v>
      </c>
      <c r="TI41" s="111" t="e">
        <f t="shared" si="1466"/>
        <v>#N/A</v>
      </c>
      <c r="TJ41" s="111" t="e">
        <f t="shared" si="1467"/>
        <v>#N/A</v>
      </c>
      <c r="TK41" s="111" t="e">
        <f t="shared" si="1468"/>
        <v>#N/A</v>
      </c>
      <c r="TL41" s="111" t="e">
        <f t="shared" si="1469"/>
        <v>#N/A</v>
      </c>
      <c r="TM41" s="111" t="e">
        <f t="shared" si="1470"/>
        <v>#N/A</v>
      </c>
      <c r="TN41" s="111" t="e">
        <f t="shared" si="1471"/>
        <v>#N/A</v>
      </c>
      <c r="TO41" s="111" t="e">
        <f t="shared" si="1472"/>
        <v>#N/A</v>
      </c>
      <c r="TP41" s="111" t="e">
        <f t="shared" si="1473"/>
        <v>#N/A</v>
      </c>
      <c r="TQ41" s="111" t="e">
        <f t="shared" si="1474"/>
        <v>#N/A</v>
      </c>
      <c r="TR41" s="111" t="e">
        <f t="shared" si="1475"/>
        <v>#N/A</v>
      </c>
      <c r="TS41" s="111" t="e">
        <f t="shared" si="1476"/>
        <v>#N/A</v>
      </c>
      <c r="TT41" s="111" t="e">
        <f t="shared" si="1477"/>
        <v>#N/A</v>
      </c>
      <c r="TU41" s="111" t="e">
        <f t="shared" si="1478"/>
        <v>#N/A</v>
      </c>
      <c r="TV41" s="111" t="e">
        <f t="shared" si="1479"/>
        <v>#N/A</v>
      </c>
      <c r="TW41" s="111" t="e">
        <f t="shared" si="1480"/>
        <v>#N/A</v>
      </c>
      <c r="TX41" s="111" t="e">
        <f t="shared" si="1481"/>
        <v>#N/A</v>
      </c>
      <c r="TY41" s="111" t="e">
        <f t="shared" si="1482"/>
        <v>#N/A</v>
      </c>
      <c r="TZ41" s="111" t="e">
        <f t="shared" si="1483"/>
        <v>#N/A</v>
      </c>
      <c r="UA41" s="111" t="e">
        <f t="shared" si="1484"/>
        <v>#N/A</v>
      </c>
      <c r="UB41" s="111" t="e">
        <f t="shared" si="1485"/>
        <v>#N/A</v>
      </c>
      <c r="UC41" s="112">
        <f t="shared" si="1486"/>
        <v>233.95458184834126</v>
      </c>
      <c r="UD41" s="112">
        <f t="shared" si="1487"/>
        <v>477.44380906398101</v>
      </c>
      <c r="UE41" s="112">
        <f t="shared" si="1488"/>
        <v>662.72900709715634</v>
      </c>
      <c r="UF41" s="112">
        <f t="shared" si="1489"/>
        <v>859.25654817535531</v>
      </c>
      <c r="UG41" s="112">
        <f t="shared" si="1490"/>
        <v>1069.4456706753551</v>
      </c>
      <c r="UH41" s="112">
        <f t="shared" si="1491"/>
        <v>1285.7540431872037</v>
      </c>
      <c r="UI41" s="112">
        <f t="shared" si="1492"/>
        <v>1512.735526184834</v>
      </c>
      <c r="UJ41" s="112">
        <f t="shared" si="1493"/>
        <v>1731.0362126540285</v>
      </c>
      <c r="UK41" s="112">
        <f t="shared" si="1494"/>
        <v>1950.0484398222748</v>
      </c>
      <c r="UL41" s="112">
        <f t="shared" si="1495"/>
        <v>2176.6029984004736</v>
      </c>
      <c r="UM41" s="112">
        <f t="shared" si="1496"/>
        <v>2387.3613534597152</v>
      </c>
      <c r="UN41" s="112">
        <f t="shared" si="1497"/>
        <v>2577.0581038270138</v>
      </c>
      <c r="UO41" s="112">
        <f t="shared" si="1498"/>
        <v>2798.2049530924169</v>
      </c>
      <c r="UP41" s="112">
        <f t="shared" si="1499"/>
        <v>2964.1362441113743</v>
      </c>
      <c r="UQ41" s="112">
        <f t="shared" si="1500"/>
        <v>3189.8369538507104</v>
      </c>
      <c r="UR41" s="112">
        <f t="shared" si="1501"/>
        <v>3423.7915356990511</v>
      </c>
      <c r="US41" s="112">
        <f t="shared" si="1502"/>
        <v>3675.2500187440755</v>
      </c>
      <c r="UT41" s="112">
        <f t="shared" si="1503"/>
        <v>3919.8777110781989</v>
      </c>
      <c r="UU41" s="112">
        <f t="shared" si="1504"/>
        <v>4147.5707347748812</v>
      </c>
      <c r="UV41" s="112">
        <f t="shared" si="1505"/>
        <v>4373.5560607938387</v>
      </c>
      <c r="UW41" s="112">
        <f t="shared" si="1506"/>
        <v>4616.7606717298577</v>
      </c>
      <c r="UX41" s="112">
        <f t="shared" si="1507"/>
        <v>4874.7653292061614</v>
      </c>
      <c r="UY41" s="112">
        <f t="shared" si="1508"/>
        <v>5146.0046436848352</v>
      </c>
      <c r="UZ41" s="112">
        <f t="shared" si="1509"/>
        <v>5436.8824814573463</v>
      </c>
      <c r="VA41" s="112">
        <f t="shared" si="1510"/>
        <v>5722.0679936374408</v>
      </c>
      <c r="VB41" s="112">
        <f t="shared" si="1511"/>
        <v>6018.0689244431287</v>
      </c>
      <c r="VC41" s="112">
        <f t="shared" si="1512"/>
        <v>6327.3045122511858</v>
      </c>
      <c r="VD41" s="112">
        <f t="shared" si="1513"/>
        <v>6653.0478442772528</v>
      </c>
      <c r="VE41" s="112">
        <f t="shared" si="1514"/>
        <v>6950.756472760665</v>
      </c>
      <c r="VF41" s="112">
        <f t="shared" si="1515"/>
        <v>7220.572705841234</v>
      </c>
      <c r="VG41" s="112">
        <f t="shared" si="1516"/>
        <v>7220.572705841234</v>
      </c>
      <c r="VH41" s="111" t="e">
        <f t="shared" si="1517"/>
        <v>#N/A</v>
      </c>
      <c r="VI41" s="111" t="e">
        <f t="shared" si="1518"/>
        <v>#N/A</v>
      </c>
      <c r="VJ41" s="111" t="e">
        <f t="shared" si="1519"/>
        <v>#N/A</v>
      </c>
      <c r="VK41" s="111" t="e">
        <f t="shared" si="1520"/>
        <v>#N/A</v>
      </c>
      <c r="VL41" s="111" t="e">
        <f t="shared" si="1521"/>
        <v>#N/A</v>
      </c>
      <c r="VM41" s="111" t="e">
        <f t="shared" si="1522"/>
        <v>#N/A</v>
      </c>
      <c r="VN41" s="111" t="e">
        <f t="shared" si="1523"/>
        <v>#N/A</v>
      </c>
      <c r="VO41" s="111" t="e">
        <f t="shared" si="1524"/>
        <v>#N/A</v>
      </c>
      <c r="VP41" s="111" t="e">
        <f t="shared" si="1525"/>
        <v>#N/A</v>
      </c>
      <c r="VQ41" s="111" t="e">
        <f t="shared" si="1526"/>
        <v>#N/A</v>
      </c>
      <c r="VR41" s="111" t="e">
        <f t="shared" si="1527"/>
        <v>#N/A</v>
      </c>
      <c r="VS41" s="111" t="e">
        <f t="shared" si="1528"/>
        <v>#N/A</v>
      </c>
      <c r="VT41" s="111" t="e">
        <f t="shared" si="1529"/>
        <v>#N/A</v>
      </c>
      <c r="VU41" s="111" t="e">
        <f t="shared" si="1530"/>
        <v>#N/A</v>
      </c>
      <c r="VV41" s="111" t="e">
        <f t="shared" si="1531"/>
        <v>#N/A</v>
      </c>
      <c r="VW41" s="111" t="e">
        <f t="shared" si="1532"/>
        <v>#N/A</v>
      </c>
      <c r="VX41" s="111" t="e">
        <f t="shared" si="1533"/>
        <v>#N/A</v>
      </c>
      <c r="VY41" s="111" t="e">
        <f t="shared" si="1534"/>
        <v>#N/A</v>
      </c>
      <c r="VZ41" s="111" t="e">
        <f t="shared" si="1535"/>
        <v>#N/A</v>
      </c>
      <c r="WA41" s="111" t="e">
        <f t="shared" si="1536"/>
        <v>#N/A</v>
      </c>
      <c r="WB41" s="111" t="e">
        <f t="shared" si="1537"/>
        <v>#N/A</v>
      </c>
      <c r="WC41" s="111" t="e">
        <f t="shared" si="1538"/>
        <v>#N/A</v>
      </c>
      <c r="WD41" s="111" t="e">
        <f t="shared" si="1539"/>
        <v>#N/A</v>
      </c>
      <c r="WE41" s="111" t="e">
        <f t="shared" si="1540"/>
        <v>#N/A</v>
      </c>
      <c r="WF41" s="111" t="e">
        <f t="shared" si="1541"/>
        <v>#N/A</v>
      </c>
      <c r="WG41" s="111" t="e">
        <f t="shared" si="1542"/>
        <v>#N/A</v>
      </c>
      <c r="WH41" s="111" t="e">
        <f t="shared" si="1543"/>
        <v>#N/A</v>
      </c>
      <c r="WI41" s="111" t="e">
        <f t="shared" si="1544"/>
        <v>#N/A</v>
      </c>
      <c r="WJ41" s="111" t="e">
        <f t="shared" si="1545"/>
        <v>#N/A</v>
      </c>
      <c r="WK41" s="111" t="e">
        <f t="shared" si="1546"/>
        <v>#N/A</v>
      </c>
      <c r="WL41" s="111" t="e">
        <f t="shared" si="1547"/>
        <v>#N/A</v>
      </c>
      <c r="WM41" s="111" t="e">
        <f t="shared" si="1548"/>
        <v>#N/A</v>
      </c>
      <c r="WN41" s="111" t="e">
        <f t="shared" si="1549"/>
        <v>#N/A</v>
      </c>
      <c r="WO41" s="111" t="e">
        <f t="shared" si="1550"/>
        <v>#N/A</v>
      </c>
      <c r="WP41" s="111" t="e">
        <f t="shared" si="1551"/>
        <v>#N/A</v>
      </c>
      <c r="WQ41" s="111" t="e">
        <f t="shared" si="1552"/>
        <v>#N/A</v>
      </c>
      <c r="WR41" s="111" t="e">
        <f t="shared" si="1553"/>
        <v>#N/A</v>
      </c>
      <c r="WS41" s="111" t="e">
        <f t="shared" si="1554"/>
        <v>#N/A</v>
      </c>
      <c r="WT41" s="111" t="e">
        <f t="shared" si="1555"/>
        <v>#N/A</v>
      </c>
      <c r="WU41" s="111" t="e">
        <f t="shared" si="1556"/>
        <v>#N/A</v>
      </c>
      <c r="WV41" s="111" t="e">
        <f t="shared" si="1557"/>
        <v>#N/A</v>
      </c>
      <c r="WW41" s="111" t="e">
        <f t="shared" si="1558"/>
        <v>#N/A</v>
      </c>
      <c r="WX41" s="111" t="e">
        <f t="shared" si="1559"/>
        <v>#N/A</v>
      </c>
      <c r="WY41" s="111" t="e">
        <f t="shared" si="1560"/>
        <v>#N/A</v>
      </c>
      <c r="WZ41" s="111" t="e">
        <f t="shared" si="1561"/>
        <v>#N/A</v>
      </c>
      <c r="XA41" s="111" t="e">
        <f t="shared" si="1562"/>
        <v>#N/A</v>
      </c>
      <c r="XB41" s="111" t="e">
        <f t="shared" si="1563"/>
        <v>#N/A</v>
      </c>
      <c r="XC41" s="111" t="e">
        <f t="shared" si="1564"/>
        <v>#N/A</v>
      </c>
      <c r="XD41" s="111" t="e">
        <f t="shared" si="1565"/>
        <v>#N/A</v>
      </c>
      <c r="XE41" s="111" t="e">
        <f t="shared" si="1566"/>
        <v>#N/A</v>
      </c>
      <c r="XF41" s="111" t="e">
        <f t="shared" si="1567"/>
        <v>#N/A</v>
      </c>
      <c r="XG41" s="111" t="e">
        <f t="shared" si="1568"/>
        <v>#N/A</v>
      </c>
      <c r="XH41" s="111" t="e">
        <f t="shared" si="1569"/>
        <v>#N/A</v>
      </c>
      <c r="XI41" s="111" t="e">
        <f t="shared" si="1570"/>
        <v>#N/A</v>
      </c>
      <c r="XJ41" s="111" t="e">
        <f t="shared" si="1571"/>
        <v>#N/A</v>
      </c>
      <c r="XK41" s="111" t="e">
        <f t="shared" si="1572"/>
        <v>#N/A</v>
      </c>
      <c r="XL41" s="111" t="e">
        <f t="shared" si="1573"/>
        <v>#N/A</v>
      </c>
      <c r="XM41" s="111" t="e">
        <f t="shared" si="1574"/>
        <v>#N/A</v>
      </c>
      <c r="XN41" s="111" t="e">
        <f t="shared" si="1575"/>
        <v>#N/A</v>
      </c>
      <c r="XO41" s="111" t="e">
        <f t="shared" si="1576"/>
        <v>#N/A</v>
      </c>
      <c r="XP41" s="111" t="e">
        <f t="shared" si="1577"/>
        <v>#N/A</v>
      </c>
      <c r="XQ41" s="111" t="e">
        <f t="shared" si="1578"/>
        <v>#N/A</v>
      </c>
      <c r="XR41" s="111" t="e">
        <f t="shared" si="1579"/>
        <v>#N/A</v>
      </c>
      <c r="XS41" s="111" t="e">
        <f t="shared" si="1580"/>
        <v>#N/A</v>
      </c>
      <c r="XT41" s="111" t="e">
        <f t="shared" si="1581"/>
        <v>#N/A</v>
      </c>
      <c r="XU41" s="111" t="e">
        <f t="shared" si="1582"/>
        <v>#N/A</v>
      </c>
      <c r="XV41" s="111" t="e">
        <f t="shared" si="1583"/>
        <v>#N/A</v>
      </c>
      <c r="XW41" s="111" t="e">
        <f t="shared" si="1584"/>
        <v>#N/A</v>
      </c>
      <c r="XX41" s="111" t="e">
        <f t="shared" si="1585"/>
        <v>#N/A</v>
      </c>
      <c r="XY41" s="111" t="e">
        <f t="shared" si="1586"/>
        <v>#N/A</v>
      </c>
      <c r="XZ41" s="111" t="e">
        <f t="shared" si="1587"/>
        <v>#N/A</v>
      </c>
      <c r="YA41" s="111" t="e">
        <f t="shared" si="1588"/>
        <v>#N/A</v>
      </c>
      <c r="YB41" s="111" t="e">
        <f t="shared" si="1589"/>
        <v>#N/A</v>
      </c>
      <c r="YC41" s="111" t="e">
        <f t="shared" si="1590"/>
        <v>#N/A</v>
      </c>
      <c r="YD41" s="111" t="e">
        <f t="shared" si="1591"/>
        <v>#N/A</v>
      </c>
      <c r="YE41" s="111" t="e">
        <f t="shared" si="1592"/>
        <v>#N/A</v>
      </c>
      <c r="YF41" s="111" t="e">
        <f t="shared" si="1593"/>
        <v>#N/A</v>
      </c>
      <c r="YG41" s="111" t="e">
        <f t="shared" si="1594"/>
        <v>#N/A</v>
      </c>
      <c r="YH41" s="111" t="e">
        <f t="shared" si="1595"/>
        <v>#N/A</v>
      </c>
      <c r="YI41" s="111" t="e">
        <f t="shared" si="1596"/>
        <v>#N/A</v>
      </c>
      <c r="YJ41" s="111" t="e">
        <f t="shared" si="1597"/>
        <v>#N/A</v>
      </c>
      <c r="YK41" s="111" t="e">
        <f t="shared" si="1598"/>
        <v>#N/A</v>
      </c>
      <c r="YL41" s="111" t="e">
        <f t="shared" si="1599"/>
        <v>#N/A</v>
      </c>
      <c r="YM41" s="111" t="e">
        <f t="shared" si="1600"/>
        <v>#N/A</v>
      </c>
      <c r="YN41" s="111" t="e">
        <f t="shared" si="1601"/>
        <v>#N/A</v>
      </c>
      <c r="YO41" s="111" t="e">
        <f t="shared" si="1602"/>
        <v>#N/A</v>
      </c>
      <c r="YP41" s="111" t="e">
        <f t="shared" si="1603"/>
        <v>#N/A</v>
      </c>
      <c r="YQ41" s="111" t="e">
        <f t="shared" si="1604"/>
        <v>#N/A</v>
      </c>
      <c r="YR41" s="111" t="e">
        <f t="shared" si="1605"/>
        <v>#N/A</v>
      </c>
      <c r="YS41" s="111" t="e">
        <f t="shared" si="1606"/>
        <v>#N/A</v>
      </c>
      <c r="YT41" s="111" t="e">
        <f t="shared" si="1607"/>
        <v>#N/A</v>
      </c>
      <c r="YU41" s="111" t="e">
        <f t="shared" si="1608"/>
        <v>#N/A</v>
      </c>
      <c r="YV41" s="111" t="e">
        <f t="shared" si="1609"/>
        <v>#N/A</v>
      </c>
      <c r="YW41" s="111" t="e">
        <f t="shared" si="1610"/>
        <v>#N/A</v>
      </c>
      <c r="YX41" s="111" t="e">
        <f t="shared" si="1611"/>
        <v>#N/A</v>
      </c>
      <c r="YY41" s="111" t="e">
        <f t="shared" si="1612"/>
        <v>#N/A</v>
      </c>
      <c r="YZ41" s="111" t="e">
        <f t="shared" si="1613"/>
        <v>#N/A</v>
      </c>
      <c r="ZA41" s="111" t="e">
        <f t="shared" si="1614"/>
        <v>#N/A</v>
      </c>
      <c r="ZB41" s="111" t="e">
        <f t="shared" si="1615"/>
        <v>#N/A</v>
      </c>
      <c r="ZC41" s="111" t="e">
        <f t="shared" si="1616"/>
        <v>#N/A</v>
      </c>
      <c r="ZD41" s="111" t="e">
        <f t="shared" si="1617"/>
        <v>#N/A</v>
      </c>
      <c r="ZE41" s="111" t="e">
        <f t="shared" si="1618"/>
        <v>#N/A</v>
      </c>
      <c r="ZF41" s="111" t="e">
        <f t="shared" si="1619"/>
        <v>#N/A</v>
      </c>
      <c r="ZG41" s="111" t="e">
        <f t="shared" si="1620"/>
        <v>#N/A</v>
      </c>
      <c r="ZH41" s="111" t="e">
        <f t="shared" si="1621"/>
        <v>#N/A</v>
      </c>
      <c r="ZI41" s="111" t="e">
        <f t="shared" si="1622"/>
        <v>#N/A</v>
      </c>
      <c r="ZJ41" s="111" t="e">
        <f t="shared" si="1623"/>
        <v>#N/A</v>
      </c>
      <c r="ZK41" s="111" t="e">
        <f t="shared" si="1624"/>
        <v>#N/A</v>
      </c>
      <c r="ZL41" s="111" t="e">
        <f t="shared" si="1625"/>
        <v>#N/A</v>
      </c>
      <c r="ZM41" s="111" t="e">
        <f t="shared" si="1626"/>
        <v>#N/A</v>
      </c>
      <c r="ZN41" s="111" t="e">
        <f t="shared" si="1627"/>
        <v>#N/A</v>
      </c>
      <c r="ZO41" s="111" t="e">
        <f t="shared" si="1628"/>
        <v>#N/A</v>
      </c>
      <c r="ZP41" s="111" t="e">
        <f t="shared" si="1629"/>
        <v>#N/A</v>
      </c>
      <c r="ZQ41" s="111" t="e">
        <f t="shared" si="1630"/>
        <v>#N/A</v>
      </c>
      <c r="ZR41" s="111" t="e">
        <f t="shared" si="1631"/>
        <v>#N/A</v>
      </c>
      <c r="ZS41" s="111" t="e">
        <f t="shared" si="1632"/>
        <v>#N/A</v>
      </c>
      <c r="ZT41" s="111" t="e">
        <f t="shared" si="1633"/>
        <v>#N/A</v>
      </c>
      <c r="ZU41" s="111" t="e">
        <f t="shared" si="1634"/>
        <v>#N/A</v>
      </c>
      <c r="ZV41" s="111" t="e">
        <f t="shared" si="1635"/>
        <v>#N/A</v>
      </c>
      <c r="ZW41" s="111" t="e">
        <f t="shared" si="1636"/>
        <v>#N/A</v>
      </c>
      <c r="ZX41" s="111" t="e">
        <f t="shared" si="1637"/>
        <v>#N/A</v>
      </c>
      <c r="ZY41" s="111" t="e">
        <f t="shared" si="1638"/>
        <v>#N/A</v>
      </c>
      <c r="ZZ41" s="111" t="e">
        <f t="shared" si="1639"/>
        <v>#N/A</v>
      </c>
      <c r="AAA41" s="111" t="e">
        <f t="shared" si="1640"/>
        <v>#N/A</v>
      </c>
      <c r="AAB41" s="111" t="e">
        <f t="shared" si="1641"/>
        <v>#N/A</v>
      </c>
      <c r="AAC41" s="111" t="e">
        <f t="shared" si="1642"/>
        <v>#N/A</v>
      </c>
      <c r="AAD41" s="111" t="e">
        <f t="shared" si="1643"/>
        <v>#N/A</v>
      </c>
      <c r="AAE41" s="111" t="e">
        <f t="shared" si="1644"/>
        <v>#N/A</v>
      </c>
      <c r="AAF41" s="111" t="e">
        <f t="shared" si="1645"/>
        <v>#N/A</v>
      </c>
      <c r="AAG41" s="111" t="e">
        <f t="shared" si="1646"/>
        <v>#N/A</v>
      </c>
      <c r="AAH41" s="111" t="e">
        <f t="shared" si="1647"/>
        <v>#N/A</v>
      </c>
      <c r="AAI41" s="111" t="e">
        <f t="shared" si="1648"/>
        <v>#N/A</v>
      </c>
      <c r="AAJ41" s="111" t="e">
        <f t="shared" si="1649"/>
        <v>#N/A</v>
      </c>
      <c r="AAK41" s="111" t="e">
        <f t="shared" si="1650"/>
        <v>#N/A</v>
      </c>
      <c r="AAL41" s="111" t="e">
        <f t="shared" si="1651"/>
        <v>#N/A</v>
      </c>
      <c r="AAM41" s="111" t="e">
        <f t="shared" si="1652"/>
        <v>#N/A</v>
      </c>
      <c r="AAN41" s="111" t="e">
        <f t="shared" si="1653"/>
        <v>#N/A</v>
      </c>
      <c r="AAO41" s="111" t="e">
        <f t="shared" si="1654"/>
        <v>#N/A</v>
      </c>
      <c r="AAP41" s="111" t="e">
        <f t="shared" si="1655"/>
        <v>#N/A</v>
      </c>
      <c r="AAQ41" s="111" t="e">
        <f t="shared" si="1656"/>
        <v>#N/A</v>
      </c>
      <c r="AAR41" s="111" t="e">
        <f t="shared" si="1657"/>
        <v>#N/A</v>
      </c>
      <c r="AAS41" s="111" t="e">
        <f t="shared" si="1658"/>
        <v>#N/A</v>
      </c>
      <c r="AAT41" s="111" t="e">
        <f t="shared" si="1659"/>
        <v>#N/A</v>
      </c>
      <c r="AAU41" s="111" t="e">
        <f t="shared" si="1660"/>
        <v>#N/A</v>
      </c>
      <c r="AAV41" s="111" t="e">
        <f t="shared" si="1661"/>
        <v>#N/A</v>
      </c>
      <c r="AAW41" s="111" t="e">
        <f t="shared" si="1662"/>
        <v>#N/A</v>
      </c>
      <c r="AAX41" s="111" t="e">
        <f t="shared" si="1663"/>
        <v>#N/A</v>
      </c>
      <c r="AAY41" s="111" t="e">
        <f t="shared" si="1664"/>
        <v>#N/A</v>
      </c>
      <c r="AAZ41" s="111" t="e">
        <f t="shared" si="1665"/>
        <v>#N/A</v>
      </c>
      <c r="ABA41" s="111" t="e">
        <f t="shared" si="1666"/>
        <v>#N/A</v>
      </c>
      <c r="ABB41" s="111" t="e">
        <f t="shared" si="1667"/>
        <v>#N/A</v>
      </c>
      <c r="ABC41" s="111" t="e">
        <f t="shared" si="1668"/>
        <v>#N/A</v>
      </c>
      <c r="ABD41" s="111" t="e">
        <f t="shared" si="1669"/>
        <v>#N/A</v>
      </c>
      <c r="ABE41" s="111" t="e">
        <f t="shared" si="1670"/>
        <v>#N/A</v>
      </c>
      <c r="ABF41" s="111" t="e">
        <f t="shared" si="1671"/>
        <v>#N/A</v>
      </c>
    </row>
    <row r="42" spans="1:734" ht="75" hidden="1" customHeight="1">
      <c r="A42" s="92">
        <v>85</v>
      </c>
      <c r="B42" s="59" t="s">
        <v>75</v>
      </c>
      <c r="C42" s="100" t="s">
        <v>272</v>
      </c>
      <c r="D42" s="101">
        <v>1100393</v>
      </c>
      <c r="E42" s="59">
        <v>3123029260</v>
      </c>
      <c r="F42" s="46" t="s">
        <v>115</v>
      </c>
      <c r="G42" s="47">
        <v>0.95</v>
      </c>
      <c r="H42" s="48">
        <v>1958.2</v>
      </c>
      <c r="I42" s="56">
        <v>20</v>
      </c>
      <c r="J42" s="49">
        <v>1.1000000000000001</v>
      </c>
      <c r="K42" s="50">
        <v>30</v>
      </c>
      <c r="L42" s="49">
        <v>29.72</v>
      </c>
      <c r="M42" s="49">
        <v>82.5</v>
      </c>
      <c r="N42" s="49">
        <v>6.04</v>
      </c>
      <c r="O42" s="49">
        <f t="shared" si="1169"/>
        <v>0.99066666666666658</v>
      </c>
      <c r="P42" s="49">
        <f t="shared" si="1170"/>
        <v>2.75</v>
      </c>
      <c r="Q42" s="49">
        <f t="shared" si="1171"/>
        <v>0.20133333333333334</v>
      </c>
      <c r="R42" s="51">
        <v>30</v>
      </c>
      <c r="S42" s="52">
        <f t="shared" si="1172"/>
        <v>29.72</v>
      </c>
      <c r="T42" s="52">
        <f t="shared" si="1173"/>
        <v>82.5</v>
      </c>
      <c r="U42" s="52">
        <f t="shared" si="1174"/>
        <v>6.04</v>
      </c>
      <c r="V42" s="130">
        <f>$O42*($I42-(метеостанция!B$12))/($I42-$J42)</f>
        <v>1.0103227513227513</v>
      </c>
      <c r="W42" s="130">
        <f>$O42*($I42-(метеостанция!C$12))/($I42-$J42)</f>
        <v>0.90221428571428564</v>
      </c>
      <c r="X42" s="130">
        <f>$O42*($I42-(метеостанция!D$12))/($I42-$J42)</f>
        <v>0.66241005291005295</v>
      </c>
      <c r="Y42" s="130">
        <f>$O42*($I42-(метеостанция!E$12))/($I42-$J42)</f>
        <v>0.71155026455026449</v>
      </c>
      <c r="Z42" s="130">
        <f>$O42*($I42-(метеостанция!F$12))/($I42-$J42)</f>
        <v>0.80458906525573204</v>
      </c>
      <c r="AA42" s="130">
        <f>$O42*($I42-(метеостанция!G$12))/($I42-$J42)</f>
        <v>0.94873368606701947</v>
      </c>
      <c r="AB42" s="130">
        <f>$O42*($I42-(метеостанция!H$12))/($I42-$J42)</f>
        <v>0.93562962962962959</v>
      </c>
      <c r="AC42" s="130">
        <f>$O42*($I42-(метеостанция!I$12))/($I42-$J42)</f>
        <v>0.92580158730158735</v>
      </c>
      <c r="AD42" s="130">
        <f>$O42*($I42-(метеостанция!J$12))/($I42-$J42)</f>
        <v>0.94742328042328039</v>
      </c>
      <c r="AE42" s="130">
        <f>$O42*($I42-(метеостанция!K$12))/($I42-$J42)</f>
        <v>0.93366402116402114</v>
      </c>
      <c r="AF42" s="130">
        <f>$O42*($I42-(метеостанция!L$12))/($I42-$J42)</f>
        <v>0.85700529100529121</v>
      </c>
      <c r="AG42" s="130">
        <f>$O42*($I42-(метеостанция!M$12))/($I42-$J42)</f>
        <v>0.74889682539682523</v>
      </c>
      <c r="AH42" s="130">
        <f>$O42*($I42-(метеостанция!N$12))/($I42-$J42)</f>
        <v>0.86617813051146375</v>
      </c>
      <c r="AI42" s="130">
        <f>$O42*($I42-(метеостанция!O$12))/($I42-$J42)</f>
        <v>0.64013315696649031</v>
      </c>
      <c r="AJ42" s="130">
        <f>$O42*($I42-(метеостанция!P$12))/($I42-$J42)</f>
        <v>0.95659611992945326</v>
      </c>
      <c r="AK42" s="130">
        <f>$O42*($I42-(метеостанция!Q$12))/($I42-$J42)</f>
        <v>1.028668430335097</v>
      </c>
      <c r="AL42" s="130">
        <f>$O42*($I42-(метеостанция!R$12))/($I42-$J42)</f>
        <v>0.95200970017636699</v>
      </c>
      <c r="AM42" s="130">
        <f>$O42*($I42-(метеостанция!S$12))/($I42-$J42)</f>
        <v>0.98083862433862434</v>
      </c>
      <c r="AN42" s="130">
        <f>$O42*($I42-(метеостанция!T$12))/($I42-$J42)</f>
        <v>0.97035537918871251</v>
      </c>
      <c r="AO42" s="130">
        <f>$O42*($I42-(метеостанция!U$12))/($I42-$J42)</f>
        <v>0.97756261022927682</v>
      </c>
      <c r="AP42" s="130">
        <f>$O42*($I42-(метеостанция!V$12))/($I42-$J42)</f>
        <v>1.0496349206349205</v>
      </c>
      <c r="AQ42" s="130">
        <f>$O42*($I42-(метеостанция!W$12))/($I42-$J42)</f>
        <v>1.1184312169312167</v>
      </c>
      <c r="AR42" s="130">
        <f>$O42*($I42-(метеостанция!X$12))/($I42-$J42)</f>
        <v>1.1518465608465609</v>
      </c>
      <c r="AS42" s="130">
        <f>$O42*($I42-(метеостанция!Y$12))/($I42-$J42)</f>
        <v>1.2199876543209875</v>
      </c>
      <c r="AT42" s="130">
        <f>$O42*($I42-(метеостанция!Z$12))/($I42-$J42)</f>
        <v>1.2081940035273369</v>
      </c>
      <c r="AU42" s="130">
        <f>$O42*($I42-(метеостанция!AA$12))/($I42-$J42)</f>
        <v>1.1649506172839508</v>
      </c>
      <c r="AV42" s="130">
        <f>$O42*($I42-(метеостанция!AB$12))/($I42-$J42)</f>
        <v>1.3005776014109347</v>
      </c>
      <c r="AW42" s="130">
        <f>$O42*($I42-(метеостанция!AC$12))/($I42-$J42)</f>
        <v>1.3418553791887127</v>
      </c>
      <c r="AX42" s="130">
        <f>$O42*($I42-(метеостанция!AD$12))/($I42-$J42)</f>
        <v>1.2638862433862434</v>
      </c>
      <c r="AY42" s="130">
        <f>$O42*($I42-(метеостанция!AE$12))/($I42-$J42)</f>
        <v>1.1203968253968255</v>
      </c>
      <c r="AZ42" s="130"/>
      <c r="BA42" s="130">
        <f t="shared" si="1175"/>
        <v>1.0103227513227513</v>
      </c>
      <c r="BB42" s="130">
        <f t="shared" si="1103"/>
        <v>1.9125370370370369</v>
      </c>
      <c r="BC42" s="130">
        <f t="shared" si="1104"/>
        <v>2.5749470899470897</v>
      </c>
      <c r="BD42" s="130">
        <f t="shared" si="1105"/>
        <v>3.2864973544973539</v>
      </c>
      <c r="BE42" s="130">
        <f t="shared" si="1106"/>
        <v>4.0910864197530863</v>
      </c>
      <c r="BF42" s="130">
        <f t="shared" si="1107"/>
        <v>5.0398201058201053</v>
      </c>
      <c r="BG42" s="130">
        <f t="shared" si="1108"/>
        <v>5.9754497354497351</v>
      </c>
      <c r="BH42" s="130">
        <f t="shared" si="1109"/>
        <v>6.9012513227513228</v>
      </c>
      <c r="BI42" s="130">
        <f t="shared" si="1110"/>
        <v>7.8486746031746035</v>
      </c>
      <c r="BJ42" s="130">
        <f t="shared" si="1111"/>
        <v>8.7823386243386246</v>
      </c>
      <c r="BK42" s="130">
        <f t="shared" si="1112"/>
        <v>9.6393439153439164</v>
      </c>
      <c r="BL42" s="130">
        <f t="shared" si="1113"/>
        <v>10.388240740740741</v>
      </c>
      <c r="BM42" s="130">
        <f t="shared" si="1114"/>
        <v>11.254418871252206</v>
      </c>
      <c r="BN42" s="130">
        <f t="shared" si="1115"/>
        <v>11.894552028218696</v>
      </c>
      <c r="BO42" s="130">
        <f t="shared" si="1116"/>
        <v>12.851148148148148</v>
      </c>
      <c r="BP42" s="130">
        <f t="shared" si="1117"/>
        <v>13.879816578483245</v>
      </c>
      <c r="BQ42" s="130">
        <f t="shared" si="1118"/>
        <v>14.831826278659612</v>
      </c>
      <c r="BR42" s="130">
        <f t="shared" si="1119"/>
        <v>15.812664902998236</v>
      </c>
      <c r="BS42" s="130">
        <f t="shared" si="1120"/>
        <v>16.78302028218695</v>
      </c>
      <c r="BT42" s="130">
        <f t="shared" si="1121"/>
        <v>17.760582892416227</v>
      </c>
      <c r="BU42" s="130">
        <f t="shared" si="1122"/>
        <v>18.810217813051146</v>
      </c>
      <c r="BV42" s="130">
        <f t="shared" si="1123"/>
        <v>19.928649029982363</v>
      </c>
      <c r="BW42" s="130">
        <f t="shared" si="1124"/>
        <v>21.080495590828924</v>
      </c>
      <c r="BX42" s="130">
        <f t="shared" si="1125"/>
        <v>22.300483245149913</v>
      </c>
      <c r="BY42" s="130">
        <f t="shared" si="1126"/>
        <v>23.508677248677248</v>
      </c>
      <c r="BZ42" s="130">
        <f t="shared" si="1127"/>
        <v>24.673627865961198</v>
      </c>
      <c r="CA42" s="130">
        <f t="shared" si="1128"/>
        <v>25.974205467372133</v>
      </c>
      <c r="CB42" s="130">
        <f t="shared" si="1129"/>
        <v>27.316060846560845</v>
      </c>
      <c r="CC42" s="130">
        <f t="shared" si="1130"/>
        <v>28.579947089947087</v>
      </c>
      <c r="CD42" s="130">
        <f t="shared" si="1131"/>
        <v>29.700343915343911</v>
      </c>
      <c r="CE42" s="130">
        <f t="shared" si="1132"/>
        <v>29.700343915343911</v>
      </c>
      <c r="CF42" s="130">
        <f t="shared" si="1176"/>
        <v>1978.4140116402116</v>
      </c>
      <c r="CG42" s="130">
        <f t="shared" si="1177"/>
        <v>1766.7160142857142</v>
      </c>
      <c r="CH42" s="130">
        <f t="shared" si="1178"/>
        <v>1297.1313656084658</v>
      </c>
      <c r="CI42" s="130">
        <f t="shared" si="1179"/>
        <v>1393.3577280423281</v>
      </c>
      <c r="CJ42" s="130">
        <f t="shared" si="1180"/>
        <v>1575.5463075837745</v>
      </c>
      <c r="CK42" s="130">
        <f t="shared" si="1181"/>
        <v>1857.8103040564376</v>
      </c>
      <c r="CL42" s="130">
        <f t="shared" si="1182"/>
        <v>1832.1499407407407</v>
      </c>
      <c r="CM42" s="130">
        <f t="shared" si="1183"/>
        <v>1812.9046682539683</v>
      </c>
      <c r="CN42" s="130">
        <f t="shared" si="1184"/>
        <v>1855.2442677248678</v>
      </c>
      <c r="CO42" s="130">
        <f t="shared" si="1185"/>
        <v>1828.3008862433862</v>
      </c>
      <c r="CP42" s="130">
        <f t="shared" si="1186"/>
        <v>1678.1877608465613</v>
      </c>
      <c r="CQ42" s="130">
        <f t="shared" si="1187"/>
        <v>1466.4897634920633</v>
      </c>
      <c r="CR42" s="130">
        <f t="shared" si="1188"/>
        <v>1696.1500151675484</v>
      </c>
      <c r="CS42" s="130">
        <f t="shared" si="1189"/>
        <v>1253.5087479717813</v>
      </c>
      <c r="CT42" s="130">
        <f t="shared" si="1190"/>
        <v>1873.2065220458553</v>
      </c>
      <c r="CU42" s="130">
        <f t="shared" si="1191"/>
        <v>2014.3385202821871</v>
      </c>
      <c r="CV42" s="130">
        <f t="shared" si="1192"/>
        <v>1864.225394885362</v>
      </c>
      <c r="CW42" s="130">
        <f t="shared" si="1193"/>
        <v>1920.6781941798943</v>
      </c>
      <c r="CX42" s="130">
        <f t="shared" si="1194"/>
        <v>1900.1499035273368</v>
      </c>
      <c r="CY42" s="130">
        <f t="shared" si="1195"/>
        <v>1914.2631033509699</v>
      </c>
      <c r="CZ42" s="130">
        <f t="shared" si="1196"/>
        <v>2055.3951015873013</v>
      </c>
      <c r="DA42" s="130">
        <f t="shared" si="1197"/>
        <v>2190.1120089947085</v>
      </c>
      <c r="DB42" s="130">
        <f t="shared" si="1198"/>
        <v>2255.5459354497357</v>
      </c>
      <c r="DC42" s="130">
        <f t="shared" si="1199"/>
        <v>2388.9798246913579</v>
      </c>
      <c r="DD42" s="130">
        <f t="shared" si="1200"/>
        <v>2365.885497707231</v>
      </c>
      <c r="DE42" s="130">
        <f t="shared" si="1201"/>
        <v>2281.2062987654326</v>
      </c>
      <c r="DF42" s="130">
        <f t="shared" si="1202"/>
        <v>2546.7910590828924</v>
      </c>
      <c r="DG42" s="130">
        <f t="shared" si="1203"/>
        <v>2627.621203527337</v>
      </c>
      <c r="DH42" s="130">
        <f t="shared" si="1204"/>
        <v>2474.9420417989418</v>
      </c>
      <c r="DI42" s="130">
        <f t="shared" si="1205"/>
        <v>2193.9610634920637</v>
      </c>
      <c r="DJ42" s="130">
        <f t="shared" si="1206"/>
        <v>0</v>
      </c>
      <c r="DK42" s="110">
        <f t="shared" si="1207"/>
        <v>1978.4140116402116</v>
      </c>
      <c r="DL42" s="130">
        <f t="shared" si="1208"/>
        <v>3745.130025925926</v>
      </c>
      <c r="DM42" s="130">
        <f t="shared" si="1209"/>
        <v>5042.2613915343918</v>
      </c>
      <c r="DN42" s="130">
        <f t="shared" si="1210"/>
        <v>6435.6191195767196</v>
      </c>
      <c r="DO42" s="130">
        <f t="shared" si="1211"/>
        <v>8011.1654271604939</v>
      </c>
      <c r="DP42" s="130">
        <f t="shared" si="1212"/>
        <v>9868.9757312169313</v>
      </c>
      <c r="DQ42" s="130">
        <f t="shared" si="1213"/>
        <v>11701.125671957672</v>
      </c>
      <c r="DR42" s="130">
        <f t="shared" si="1214"/>
        <v>13514.030340211641</v>
      </c>
      <c r="DS42" s="130">
        <f t="shared" si="1215"/>
        <v>15369.274607936508</v>
      </c>
      <c r="DT42" s="130">
        <f t="shared" si="1216"/>
        <v>17197.575494179895</v>
      </c>
      <c r="DU42" s="130">
        <f t="shared" si="1217"/>
        <v>18875.763255026457</v>
      </c>
      <c r="DV42" s="130">
        <f t="shared" si="1218"/>
        <v>20342.253018518521</v>
      </c>
      <c r="DW42" s="130">
        <f t="shared" si="1219"/>
        <v>22038.403033686071</v>
      </c>
      <c r="DX42" s="130">
        <f t="shared" si="1220"/>
        <v>23291.911781657851</v>
      </c>
      <c r="DY42" s="130">
        <f t="shared" si="1221"/>
        <v>25165.118303703704</v>
      </c>
      <c r="DZ42" s="130">
        <f t="shared" si="1222"/>
        <v>27179.456823985893</v>
      </c>
      <c r="EA42" s="130">
        <f t="shared" si="1223"/>
        <v>29043.682218871254</v>
      </c>
      <c r="EB42" s="130">
        <f t="shared" si="1224"/>
        <v>30964.360413051148</v>
      </c>
      <c r="EC42" s="130">
        <f t="shared" si="1225"/>
        <v>32864.510316578482</v>
      </c>
      <c r="ED42" s="130">
        <f t="shared" si="1226"/>
        <v>34778.77341992945</v>
      </c>
      <c r="EE42" s="130">
        <f t="shared" si="1227"/>
        <v>36834.168521516753</v>
      </c>
      <c r="EF42" s="130">
        <f t="shared" si="1228"/>
        <v>39024.28053051146</v>
      </c>
      <c r="EG42" s="130">
        <f t="shared" si="1229"/>
        <v>41279.826465961196</v>
      </c>
      <c r="EH42" s="130">
        <f t="shared" si="1230"/>
        <v>43668.806290652552</v>
      </c>
      <c r="EI42" s="130">
        <f t="shared" si="1231"/>
        <v>46034.691788359785</v>
      </c>
      <c r="EJ42" s="130">
        <f t="shared" si="1232"/>
        <v>48315.898087125221</v>
      </c>
      <c r="EK42" s="130">
        <f t="shared" si="1233"/>
        <v>50862.689146208111</v>
      </c>
      <c r="EL42" s="130">
        <f t="shared" si="1234"/>
        <v>53490.310349735446</v>
      </c>
      <c r="EM42" s="130">
        <f t="shared" si="1235"/>
        <v>55965.252391534385</v>
      </c>
      <c r="EN42" s="130">
        <f t="shared" si="1236"/>
        <v>58159.213455026445</v>
      </c>
      <c r="EO42" s="130">
        <f t="shared" si="1237"/>
        <v>58159.213455026445</v>
      </c>
      <c r="EP42" s="130">
        <f t="shared" si="1238"/>
        <v>1879.493311058201</v>
      </c>
      <c r="EQ42" s="130">
        <f t="shared" si="1239"/>
        <v>1678.3802135714284</v>
      </c>
      <c r="ER42" s="130">
        <f t="shared" si="1240"/>
        <v>1232.2747973280425</v>
      </c>
      <c r="ES42" s="130">
        <f t="shared" si="1241"/>
        <v>1323.6898416402116</v>
      </c>
      <c r="ET42" s="130">
        <f t="shared" si="1242"/>
        <v>1496.7689922045856</v>
      </c>
      <c r="EU42" s="130">
        <f t="shared" si="1243"/>
        <v>1764.9197888536157</v>
      </c>
      <c r="EV42" s="130">
        <f t="shared" si="1244"/>
        <v>1740.5424437037036</v>
      </c>
      <c r="EW42" s="130">
        <f t="shared" si="1245"/>
        <v>1722.2594348412699</v>
      </c>
      <c r="EX42" s="130">
        <f t="shared" si="1246"/>
        <v>1762.4820543386243</v>
      </c>
      <c r="EY42" s="130">
        <f t="shared" si="1247"/>
        <v>1736.8858419312169</v>
      </c>
      <c r="EZ42" s="130">
        <f t="shared" si="1248"/>
        <v>1594.2783728042332</v>
      </c>
      <c r="FA42" s="130">
        <f t="shared" si="1249"/>
        <v>1393.1652753174601</v>
      </c>
      <c r="FB42" s="130">
        <f t="shared" si="1250"/>
        <v>1611.3425144091709</v>
      </c>
      <c r="FC42" s="130">
        <f t="shared" si="1251"/>
        <v>1190.8333105731922</v>
      </c>
      <c r="FD42" s="130">
        <f t="shared" si="1252"/>
        <v>1779.5461959435625</v>
      </c>
      <c r="FE42" s="130">
        <f t="shared" si="1253"/>
        <v>1913.6215942680776</v>
      </c>
      <c r="FF42" s="130">
        <f t="shared" si="1254"/>
        <v>1771.0141251410937</v>
      </c>
      <c r="FG42" s="130">
        <f t="shared" si="1255"/>
        <v>1824.6442844708995</v>
      </c>
      <c r="FH42" s="130">
        <f t="shared" si="1256"/>
        <v>1805.1424083509698</v>
      </c>
      <c r="FI42" s="130">
        <f t="shared" si="1257"/>
        <v>1818.5499481834213</v>
      </c>
      <c r="FJ42" s="130">
        <f t="shared" si="1258"/>
        <v>1952.625346507936</v>
      </c>
      <c r="FK42" s="130">
        <f t="shared" si="1259"/>
        <v>2080.606408544973</v>
      </c>
      <c r="FL42" s="130">
        <f t="shared" si="1260"/>
        <v>2142.7686386772489</v>
      </c>
      <c r="FM42" s="130">
        <f t="shared" si="1261"/>
        <v>2269.5308334567899</v>
      </c>
      <c r="FN42" s="130">
        <f t="shared" si="1262"/>
        <v>2247.5912228218695</v>
      </c>
      <c r="FO42" s="130">
        <f t="shared" si="1263"/>
        <v>2167.1459838271608</v>
      </c>
      <c r="FP42" s="130">
        <f t="shared" si="1264"/>
        <v>2419.4515061287475</v>
      </c>
      <c r="FQ42" s="130">
        <f t="shared" si="1265"/>
        <v>2496.2401433509699</v>
      </c>
      <c r="FR42" s="130">
        <f t="shared" si="1266"/>
        <v>2351.1949397089948</v>
      </c>
      <c r="FS42" s="130">
        <f t="shared" si="1267"/>
        <v>2084.2630103174602</v>
      </c>
      <c r="FT42" s="130">
        <f t="shared" si="1268"/>
        <v>0</v>
      </c>
      <c r="FU42" s="110">
        <f t="shared" si="1269"/>
        <v>1879.493311058201</v>
      </c>
      <c r="FV42" s="130">
        <f t="shared" si="1270"/>
        <v>3557.8735246296292</v>
      </c>
      <c r="FW42" s="130">
        <f t="shared" si="1271"/>
        <v>4790.1483219576712</v>
      </c>
      <c r="FX42" s="130">
        <f t="shared" si="1272"/>
        <v>6113.8381635978831</v>
      </c>
      <c r="FY42" s="130">
        <f t="shared" si="1273"/>
        <v>7610.6071558024687</v>
      </c>
      <c r="FZ42" s="130">
        <f t="shared" si="1274"/>
        <v>9375.5269446560851</v>
      </c>
      <c r="GA42" s="130">
        <f t="shared" si="1275"/>
        <v>11116.069388359789</v>
      </c>
      <c r="GB42" s="130">
        <f t="shared" si="1276"/>
        <v>12838.328823201058</v>
      </c>
      <c r="GC42" s="130">
        <f t="shared" si="1277"/>
        <v>14600.810877539683</v>
      </c>
      <c r="GD42" s="130">
        <f t="shared" si="1278"/>
        <v>16337.6967194709</v>
      </c>
      <c r="GE42" s="130">
        <f t="shared" si="1279"/>
        <v>17931.975092275134</v>
      </c>
      <c r="GF42" s="130">
        <f t="shared" si="1280"/>
        <v>19325.140367592594</v>
      </c>
      <c r="GG42" s="130">
        <f t="shared" si="1281"/>
        <v>20936.482882001765</v>
      </c>
      <c r="GH42" s="130">
        <f t="shared" si="1282"/>
        <v>22127.316192574955</v>
      </c>
      <c r="GI42" s="130">
        <f t="shared" si="1283"/>
        <v>23906.862388518519</v>
      </c>
      <c r="GJ42" s="130">
        <f t="shared" si="1284"/>
        <v>25820.483982786598</v>
      </c>
      <c r="GK42" s="130">
        <f t="shared" si="1285"/>
        <v>27591.498107927691</v>
      </c>
      <c r="GL42" s="130">
        <f t="shared" si="1286"/>
        <v>29416.142392398589</v>
      </c>
      <c r="GM42" s="130">
        <f t="shared" si="1287"/>
        <v>31221.28480074956</v>
      </c>
      <c r="GN42" s="130">
        <f t="shared" si="1288"/>
        <v>33039.834748932983</v>
      </c>
      <c r="GO42" s="130">
        <f t="shared" si="1289"/>
        <v>34992.460095440918</v>
      </c>
      <c r="GP42" s="130">
        <f t="shared" si="1290"/>
        <v>37073.066503985894</v>
      </c>
      <c r="GQ42" s="130">
        <f t="shared" si="1291"/>
        <v>39215.835142663142</v>
      </c>
      <c r="GR42" s="130">
        <f t="shared" si="1292"/>
        <v>41485.365976119931</v>
      </c>
      <c r="GS42" s="130">
        <f t="shared" si="1293"/>
        <v>43732.957198941804</v>
      </c>
      <c r="GT42" s="130">
        <f t="shared" si="1294"/>
        <v>45900.103182768966</v>
      </c>
      <c r="GU42" s="130">
        <f t="shared" si="1295"/>
        <v>48319.554688897711</v>
      </c>
      <c r="GV42" s="130">
        <f t="shared" si="1296"/>
        <v>50815.794832248685</v>
      </c>
      <c r="GW42" s="130">
        <f t="shared" si="1297"/>
        <v>53166.989771957677</v>
      </c>
      <c r="GX42" s="130">
        <f t="shared" si="1298"/>
        <v>55251.252782275136</v>
      </c>
      <c r="GY42" s="130">
        <f t="shared" si="1299"/>
        <v>55251.252782275136</v>
      </c>
      <c r="GZ42" s="130">
        <f>($T42+$U42)/$R42*($I42-(метеостанция!B$12))/($I42-$J42)</f>
        <v>3.0098915343915347</v>
      </c>
      <c r="HA42" s="130">
        <f>($T42+$U42)/$R42*($I42-(метеостанция!C$12))/($I42-$J42)</f>
        <v>2.6878214285714286</v>
      </c>
      <c r="HB42" s="130">
        <f>($T42+$U42)/$R42*($I42-(метеостанция!D$12))/($I42-$J42)</f>
        <v>1.9734113756613758</v>
      </c>
      <c r="HC42" s="130">
        <f>($T42+$U42)/$R42*($I42-(метеостанция!E$12))/($I42-$J42)</f>
        <v>2.1198068783068784</v>
      </c>
      <c r="HD42" s="130">
        <f>($T42+$U42)/$R42*($I42-(метеостанция!F$12))/($I42-$J42)</f>
        <v>2.396982363315697</v>
      </c>
      <c r="HE42" s="130">
        <f>($T42+$U42)/$R42*($I42-(метеостанция!G$12))/($I42-$J42)</f>
        <v>2.8264091710758379</v>
      </c>
      <c r="HF42" s="130">
        <f>($T42+$U42)/$R42*($I42-(метеостанция!H$12))/($I42-$J42)</f>
        <v>2.7873703703703709</v>
      </c>
      <c r="HG42" s="130">
        <f>($T42+$U42)/$R42*($I42-(метеостанция!I$12))/($I42-$J42)</f>
        <v>2.7580912698412705</v>
      </c>
      <c r="HH42" s="130">
        <f>($T42+$U42)/$R42*($I42-(метеостанция!J$12))/($I42-$J42)</f>
        <v>2.822505291005291</v>
      </c>
      <c r="HI42" s="130">
        <f>($T42+$U42)/$R42*($I42-(метеостанция!K$12))/($I42-$J42)</f>
        <v>2.7815145502645504</v>
      </c>
      <c r="HJ42" s="130">
        <f>($T42+$U42)/$R42*($I42-(метеостанция!L$12))/($I42-$J42)</f>
        <v>2.5531375661375666</v>
      </c>
      <c r="HK42" s="130">
        <f>($T42+$U42)/$R42*($I42-(метеостанция!M$12))/($I42-$J42)</f>
        <v>2.2310674603174601</v>
      </c>
      <c r="HL42" s="130">
        <f>($T42+$U42)/$R42*($I42-(метеостанция!N$12))/($I42-$J42)</f>
        <v>2.5804647266313934</v>
      </c>
      <c r="HM42" s="130">
        <f>($T42+$U42)/$R42*($I42-(метеостанция!O$12))/($I42-$J42)</f>
        <v>1.9070454144620812</v>
      </c>
      <c r="HN42" s="130">
        <f>($T42+$U42)/$R42*($I42-(метеостанция!P$12))/($I42-$J42)</f>
        <v>2.8498324514991187</v>
      </c>
      <c r="HO42" s="130">
        <f>($T42+$U42)/$R42*($I42-(метеостанция!Q$12))/($I42-$J42)</f>
        <v>3.0645458553791887</v>
      </c>
      <c r="HP42" s="130">
        <f>($T42+$U42)/$R42*($I42-(метеостанция!R$12))/($I42-$J42)</f>
        <v>2.8361688712522053</v>
      </c>
      <c r="HQ42" s="130">
        <f>($T42+$U42)/$R42*($I42-(метеостанция!S$12))/($I42-$J42)</f>
        <v>2.9220542328042329</v>
      </c>
      <c r="HR42" s="130">
        <f>($T42+$U42)/$R42*($I42-(метеостанция!T$12))/($I42-$J42)</f>
        <v>2.8908231922398593</v>
      </c>
      <c r="HS42" s="130">
        <f>($T42+$U42)/$R42*($I42-(метеостанция!U$12))/($I42-$J42)</f>
        <v>2.912294532627866</v>
      </c>
      <c r="HT42" s="130">
        <f>($T42+$U42)/$R42*($I42-(метеостанция!V$12))/($I42-$J42)</f>
        <v>3.1270079365079364</v>
      </c>
      <c r="HU42" s="130">
        <f>($T42+$U42)/$R42*($I42-(метеостанция!W$12))/($I42-$J42)</f>
        <v>3.3319616402116403</v>
      </c>
      <c r="HV42" s="130">
        <f>($T42+$U42)/$R42*($I42-(метеостанция!X$12))/($I42-$J42)</f>
        <v>3.4315105820105827</v>
      </c>
      <c r="HW42" s="130">
        <f>($T42+$U42)/$R42*($I42-(метеостанция!Y$12))/($I42-$J42)</f>
        <v>3.6345123456790129</v>
      </c>
      <c r="HX42" s="130">
        <f>($T42+$U42)/$R42*($I42-(метеостанция!Z$12))/($I42-$J42)</f>
        <v>3.599377425044092</v>
      </c>
      <c r="HY42" s="130">
        <f>($T42+$U42)/$R42*($I42-(метеостанция!AA$12))/($I42-$J42)</f>
        <v>3.4705493827160496</v>
      </c>
      <c r="HZ42" s="130">
        <f>($T42+$U42)/$R42*($I42-(метеостанция!AB$12))/($I42-$J42)</f>
        <v>3.8746009700176369</v>
      </c>
      <c r="IA42" s="130">
        <f>($T42+$U42)/$R42*($I42-(метеостанция!AC$12))/($I42-$J42)</f>
        <v>3.9975731922398596</v>
      </c>
      <c r="IB42" s="130">
        <f>($T42+$U42)/$R42*($I42-(метеостанция!AD$12))/($I42-$J42)</f>
        <v>3.7652923280423289</v>
      </c>
      <c r="IC42" s="130">
        <f>($T42+$U42)/$R42*($I42-(метеостанция!AE$12))/($I42-$J42)</f>
        <v>3.3378174603174604</v>
      </c>
      <c r="ID42" s="130"/>
      <c r="IE42" s="131">
        <f>VLOOKUP($F42,метеостанция!$A$4:$AF$7,2,0)</f>
        <v>6.1</v>
      </c>
      <c r="IF42" s="131">
        <f>VLOOKUP($F42,метеостанция!$A$4:$AF$7,3,0)</f>
        <v>9</v>
      </c>
      <c r="IG42" s="131">
        <f>VLOOKUP($F42,метеостанция!$A$4:$AF$7,4,0)</f>
        <v>7.4</v>
      </c>
      <c r="IH42" s="131">
        <f>VLOOKUP($F42,метеостанция!$A$4:$AF$7,5,0)</f>
        <v>10.9</v>
      </c>
      <c r="II42" s="131">
        <f>VLOOKUP($F42,метеостанция!$A$4:$AF$7,6,0)</f>
        <v>12.1</v>
      </c>
      <c r="IJ42" s="131">
        <f>VLOOKUP($F42,метеостанция!$A$4:$AF$7,7,0)</f>
        <v>9.4</v>
      </c>
      <c r="IK42" s="131">
        <f>VLOOKUP($F42,метеостанция!$A$4:$AF$7,8,0)</f>
        <v>6.1</v>
      </c>
      <c r="IL42" s="131">
        <f>VLOOKUP($F42,метеостанция!$A$4:$AF$7,9,0)</f>
        <v>8.1</v>
      </c>
      <c r="IM42" s="131">
        <f>VLOOKUP($F42,метеостанция!$A$4:$AF$7,10,0)</f>
        <v>3.4</v>
      </c>
      <c r="IN42" s="131">
        <f>VLOOKUP($F42,метеостанция!$A$4:$AF$7,11,0)</f>
        <v>-1.2</v>
      </c>
      <c r="IO42" s="131">
        <f>VLOOKUP($F42,метеостанция!$A$4:$AF$7,12,0)</f>
        <v>0.4</v>
      </c>
      <c r="IP42" s="131">
        <f>VLOOKUP($F42,метеостанция!$A$4:$AF$7,13,0)</f>
        <v>3</v>
      </c>
      <c r="IQ42" s="131">
        <f>VLOOKUP($F42,метеостанция!$A$4:$AF$7,14,0)</f>
        <v>2.5</v>
      </c>
      <c r="IR42" s="131">
        <f>VLOOKUP($F42,метеостанция!$A$4:$AF$7,15,0)</f>
        <v>1.5</v>
      </c>
      <c r="IS42" s="131">
        <f>VLOOKUP($F42,метеостанция!$A$4:$AF$7,16,0)</f>
        <v>-0.4</v>
      </c>
      <c r="IT42" s="131">
        <f>VLOOKUP($F42,метеостанция!$A$4:$AF$7,17,0)</f>
        <v>-2.6</v>
      </c>
      <c r="IU42" s="131">
        <f>VLOOKUP($F42,метеостанция!$A$4:$AF$7,18,0)</f>
        <v>-3.5</v>
      </c>
      <c r="IV42" s="131">
        <f>VLOOKUP($F42,метеостанция!$A$4:$AF$7,19,0)</f>
        <v>-4.4000000000000004</v>
      </c>
      <c r="IW42" s="131">
        <f>VLOOKUP($F42,метеостанция!$A$4:$AF$7,20,0)</f>
        <v>-0.3</v>
      </c>
      <c r="IX42" s="131">
        <f>VLOOKUP($F42,метеостанция!$A$4:$AF$7,21,0)</f>
        <v>4.5</v>
      </c>
      <c r="IY42" s="131">
        <f>VLOOKUP($F42,метеостанция!$A$4:$AF$7,22,0)</f>
        <v>3.5</v>
      </c>
      <c r="IZ42" s="131">
        <f>VLOOKUP($F42,метеостанция!$A$4:$AF$7,23,0)</f>
        <v>5</v>
      </c>
      <c r="JA42" s="131">
        <f>VLOOKUP($F42,метеостанция!$A$4:$AF$7,24,0)</f>
        <v>-1.7</v>
      </c>
      <c r="JB42" s="131">
        <f>VLOOKUP($F42,метеостанция!$A$4:$AF$7,25,0)</f>
        <v>-3.7</v>
      </c>
      <c r="JC42" s="131">
        <f>VLOOKUP($F42,метеостанция!$A$4:$AF$7,26,0)</f>
        <v>0.7</v>
      </c>
      <c r="JD42" s="131">
        <f>VLOOKUP($F42,метеостанция!$A$4:$AF$7,27,0)</f>
        <v>-1.6</v>
      </c>
      <c r="JE42" s="131">
        <f>VLOOKUP($F42,метеостанция!$A$4:$AF$7,28,0)</f>
        <v>0.7</v>
      </c>
      <c r="JF42" s="131">
        <f>VLOOKUP($F42,метеостанция!$A$4:$AF$7,29,0)</f>
        <v>6.6</v>
      </c>
      <c r="JG42" s="131">
        <f>VLOOKUP($F42,метеостанция!$A$4:$AF$7,30,0)</f>
        <v>9</v>
      </c>
      <c r="JH42" s="131">
        <f>VLOOKUP($F42,метеостанция!$A$4:$AF$7,31,0)</f>
        <v>4.8</v>
      </c>
      <c r="JI42" s="131">
        <f>VLOOKUP($F42,метеостанция!$A$4:$AF$7,32,0)</f>
        <v>0</v>
      </c>
      <c r="JJ42" s="202">
        <f>VLOOKUP(D42,'Qп, Гкал'!$D$6:$O$63,2,FALSE)</f>
        <v>1.93885</v>
      </c>
      <c r="JK42" s="202">
        <f>VLOOKUP(D42,'Qп, Гкал'!$D$6:AI$64,3,FALSE)</f>
        <v>1.0626199999999999</v>
      </c>
      <c r="JL42" s="202">
        <f>VLOOKUP(D42,'Qп, Гкал'!$D$6:$AI$64,4,FALSE)</f>
        <v>1.10423</v>
      </c>
      <c r="JM42" s="202">
        <f>VLOOKUP(D42,'Qп, Гкал'!$D$6:$O$63,5,FALSE)</f>
        <v>1.1237299999999999</v>
      </c>
      <c r="JN42" s="202">
        <f>VLOOKUP(D42,'Qп, Гкал'!$D$6:$O$63,6,FALSE)</f>
        <v>1.12679</v>
      </c>
      <c r="JO42" s="202">
        <f>VLOOKUP(D42,'Qп, Гкал'!$D$6:$O$63,7,FALSE)</f>
        <v>1.1546000000000001</v>
      </c>
      <c r="JP42" s="202">
        <f>VLOOKUP(D42,'Qп, Гкал'!$D$6:$O$63,8,FALSE)</f>
        <v>1.40724</v>
      </c>
      <c r="JQ42" s="202">
        <f>VLOOKUP(D42,'Qп, Гкал'!$D$6:$O$63,9,FALSE)</f>
        <v>1.84226</v>
      </c>
      <c r="JR42" s="205">
        <f>VLOOKUP(D42,'Qп, Гкал'!$D$6:$O$63,10,FALSE)</f>
        <v>1.5300400000000001</v>
      </c>
      <c r="JS42" s="202">
        <f>VLOOKUP(D42,'Qп, Гкал'!$D$6:$O$63,11,FALSE)</f>
        <v>1.7299100000000001</v>
      </c>
      <c r="JT42" s="202">
        <f>VLOOKUP(D42,'Qп, Гкал'!$D$6:$O$63,12,FALSE)</f>
        <v>1.63948</v>
      </c>
      <c r="JU42" s="202">
        <f>VLOOKUP(D42,'Qп, Гкал'!$D$6:$P$63,13,FALSE)</f>
        <v>1.5418400000000001</v>
      </c>
      <c r="JV42" s="202">
        <f>VLOOKUP(D42,'Qп, Гкал'!$D$6:$Q$63,14,FALSE)</f>
        <v>1.4251199999999999</v>
      </c>
      <c r="JW42" s="203">
        <f>VLOOKUP(D42,'Qп, Гкал'!$D$6:$AI$65,15,FALSE)</f>
        <v>1.2079200000000001</v>
      </c>
      <c r="JX42" s="203">
        <f>VLOOKUP(D42,'Qп, Гкал'!$D$6:$AI$65,16,FALSE)</f>
        <v>2.1555</v>
      </c>
      <c r="JY42" s="203">
        <f>VLOOKUP(D42,'Qп, Гкал'!$D$6:$AI$65,17,FALSE)</f>
        <v>2.6658599999999999</v>
      </c>
      <c r="JZ42" s="203">
        <f>VLOOKUP(D42,'Qп, Гкал'!$D$6:$AI$65,18,FALSE)</f>
        <v>3.4291499999999999</v>
      </c>
      <c r="KA42" s="203">
        <f>VLOOKUP(D42,'Qп, Гкал'!$D$6:$AI$65,19,FALSE)</f>
        <v>3.3271299999999999</v>
      </c>
      <c r="KB42" s="203">
        <f>VLOOKUP(D42,'Qп, Гкал'!$D$6:$AI$65,20,FALSE)</f>
        <v>2.7365599999999999</v>
      </c>
      <c r="KC42" s="203">
        <f>VLOOKUP(D42,'Qп, Гкал'!$D$6:$AI$65,21,FALSE)</f>
        <v>1.3979699999999999</v>
      </c>
      <c r="KD42" s="203">
        <f>VLOOKUP(D42,'Qп, Гкал'!$D$6:$AI$65,22,FALSE)</f>
        <v>1.4740200000000001</v>
      </c>
      <c r="KE42" s="203">
        <f>VLOOKUP(D42,'Qп, Гкал'!$D$6:$AI$65,23,FALSE)</f>
        <v>1.9337299999999999</v>
      </c>
      <c r="KF42" s="203">
        <f>VLOOKUP(D42,'Qп, Гкал'!$D$6:$AI$65,24,FALSE)</f>
        <v>2.8796200000000001</v>
      </c>
      <c r="KG42" s="203">
        <f>VLOOKUP(D42,'Qп, Гкал'!$D$6:$AI$65,25,FALSE)</f>
        <v>3.48285</v>
      </c>
      <c r="KH42" s="203">
        <f>VLOOKUP(D42,'Qп, Гкал'!$D$6:$AI$65,26,FALSE)</f>
        <v>2.70947</v>
      </c>
      <c r="KI42" s="203">
        <f>VLOOKUP(D42,'Qп, Гкал'!$D$6:$AI$65,27,FALSE)</f>
        <v>2.9889199999999998</v>
      </c>
      <c r="KJ42" s="203">
        <f>VLOOKUP(D42,'Qп, Гкал'!$D$6:$AI$65,28,FALSE)</f>
        <v>1.17957</v>
      </c>
      <c r="KK42" s="203">
        <f>VLOOKUP(D42,'Qп, Гкал'!$D$6:$AI$65,29,FALSE)</f>
        <v>1.2316199999999999</v>
      </c>
      <c r="KL42" s="203">
        <f>VLOOKUP(D42,'Qп, Гкал'!$D$6:$AI$65,30,FALSE)</f>
        <v>1.51315</v>
      </c>
      <c r="KM42" s="203">
        <f>VLOOKUP(D42,'Qп, Гкал'!$D$6:$AI$65,31,FALSE)</f>
        <v>2.0755300000000001</v>
      </c>
      <c r="KN42" s="203">
        <f>VLOOKUP(D42,'Qп, Гкал'!$D$6:$AI$65,32,FALSE)</f>
        <v>0</v>
      </c>
      <c r="KO42" s="110">
        <f>IF(JJ42="","Нет показаний",IF(JJ42&lt;=0,"Ошибка ПУ",(GZ42-JJ42*(($I42-метеостанция!B$12)/($I42-IE42)))))</f>
        <v>0.32130637252103167</v>
      </c>
      <c r="KP42" s="110">
        <f>IF(JK42="","Нет показаний",IF(JK42&lt;=0,"Ошибка ПУ",(HA42-JK42*(($I42-метеостанция!C$12)/($I42-IF42)))))</f>
        <v>1.0250626331168833</v>
      </c>
      <c r="KQ42" s="110">
        <f>IF(JL42="","Нет показаний",IF(JL42&lt;=0,"Ошибка ПУ",(HB42-JL42*(($I42-метеостанция!D$12)/($I42-IG42)))))</f>
        <v>0.86589497685185202</v>
      </c>
      <c r="KR42" s="110">
        <f>IF(JM42="","Нет показаний",IF(JM42&lt;=0,"Ошибка ПУ",(HC42-JM42*(($I42-метеостанция!E$12)/($I42-IH42)))))</f>
        <v>0.44347338929588953</v>
      </c>
      <c r="KS42" s="110">
        <f>IF(JN42="","Нет показаний",IF(JN42&lt;=0,"Ошибка ПУ",(HD42-JN42*(($I42-метеостанция!F$12)/($I42-II42)))))</f>
        <v>0.20758660382202621</v>
      </c>
      <c r="KT42" s="110">
        <f>IF(JO42="","Нет показаний",IF(JO42&lt;=0,"Ошибка ПУ",(HE42-JO42*(($I42-метеостанция!G$12)/($I42-IJ42)))))</f>
        <v>0.85487520881168666</v>
      </c>
      <c r="KU42" s="110">
        <f>IF(JP42="","Нет показаний",IF(JP42&lt;=0,"Ошибка ПУ",(HF42-JP42*(($I42-метеостанция!H$12)/($I42-IK42)))))</f>
        <v>0.98023123367972342</v>
      </c>
      <c r="KV42" s="110">
        <f>IF(JQ42="","Нет показаний",IF(JQ42&lt;=0,"Ошибка ПУ",(HG42-JQ42*(($I42-метеостанция!I$12)/($I42-IL42)))))</f>
        <v>2.3728475723623355E-2</v>
      </c>
      <c r="KW42" s="110">
        <f>IF(JR42="","Нет показаний",IF(JR42&lt;=0,"Ошибка ПУ",(HH42-JR42*(($I42-метеостанция!J$12)/($I42-IM42)))))</f>
        <v>1.1565129416077009</v>
      </c>
      <c r="KX42" s="110">
        <f>IF(JS42="","Нет показаний",IF(JS42&lt;=0,"Ошибка ПУ",(HI42-JS42*(($I42-метеостанция!K$12)/($I42-IN42)))))</f>
        <v>1.3280229523871918</v>
      </c>
      <c r="KY42" s="110">
        <f>IF(JT42="","Нет показаний",IF(JT42&lt;=0,"Ошибка ПУ",(HJ42-JT42*(($I42-метеостанция!L$12)/($I42-IO42)))))</f>
        <v>1.1855101171579747</v>
      </c>
      <c r="KZ42" s="110">
        <f>IF(JU42="","Нет показаний",IF(JU42&lt;=0,"Ошибка ПУ",(HK42-JU42*(($I42-метеостанция!M$12)/($I42-IP42)))))</f>
        <v>0.93524163678804828</v>
      </c>
      <c r="LA42" s="110">
        <f>IF(JV42="","Нет показаний",IF(JV42&lt;=0,"Ошибка ПУ",(HL42-JV42*(($I42-метеостанция!N$12)/($I42-IQ42)))))</f>
        <v>1.2347442694885364</v>
      </c>
      <c r="LB42" s="110">
        <f>IF(JW42="","Нет показаний",IF(JW42&lt;=0,"Ошибка ПУ",(HM42-JW42*(($I42-метеостанция!O$12)/($I42-IR42)))))</f>
        <v>1.1096549820296486</v>
      </c>
      <c r="LC42" s="110">
        <f>IF(JX42="","Нет показаний",IF(JX42&lt;=0,"Ошибка ПУ",(HN42-JX42*(($I42-метеостанция!P$12)/($I42-IS42)))))</f>
        <v>0.92150524561676561</v>
      </c>
      <c r="LD42" s="110">
        <f>IF(JY42="","Нет показаний",IF(JY42&lt;=0,"Ошибка ПУ",(HO42-JY42*(($I42-метеостанция!Q$12)/($I42-IT42)))))</f>
        <v>0.74961211644113579</v>
      </c>
      <c r="LE42" s="110">
        <f>IF(JZ42="","Нет показаний",IF(JZ42&lt;=0,"Ошибка ПУ",(HP42-JZ42*(($I42-метеостанция!R$12)/($I42-IU42)))))</f>
        <v>0.18587368508199242</v>
      </c>
      <c r="LF42" s="110">
        <f>IF(KA42="","Нет показаний",IF(KA42&lt;=0,"Ошибка ПУ",(HQ42-KA42*(($I42-метеостанция!S$12)/($I42-IV42)))))</f>
        <v>0.37045914571406913</v>
      </c>
      <c r="LG42" s="110">
        <f>IF(KB42="","Нет показаний",IF(KB42&lt;=0,"Ошибка ПУ",(HR42-KB42*(($I42-метеостанция!T$12)/($I42-IW42)))))</f>
        <v>0.39522875874232266</v>
      </c>
      <c r="LH42" s="110">
        <f>IF(KC42="","Нет показаний",IF(KC42&lt;=0,"Ошибка ПУ",(HS42-KC42*(($I42-метеостанция!U$12)/($I42-IX42)))))</f>
        <v>1.230220951982705</v>
      </c>
      <c r="LI42" s="110">
        <f>IF(KD42="","Нет показаний",IF(KD42&lt;=0,"Ошибка ПУ",(HT42-KD42*(($I42-метеостанция!V$12)/($I42-IY42)))))</f>
        <v>1.3380836637806635</v>
      </c>
      <c r="LJ42" s="110">
        <f>IF(KE42="","Нет показаний",IF(KE42&lt;=0,"Ошибка ПУ",(HU42-KE42*(($I42-метеостанция!W$12)/($I42-IZ42)))))</f>
        <v>0.58123071521164071</v>
      </c>
      <c r="LK42" s="110">
        <f>IF(KF42="","Нет показаний",IF(KF42&lt;=0,"Ошибка ПУ",(HV42-KF42*(($I42-метеостанция!X$12)/($I42-JA42)))))</f>
        <v>0.51539770182625055</v>
      </c>
      <c r="LL42" s="110">
        <f>IF(KG42="","Нет показаний",IF(KG42&lt;=0,"Ошибка ПУ",(HW42-KG42*(($I42-метеостанция!Y$12)/($I42-JB42)))))</f>
        <v>0.21411851656508896</v>
      </c>
      <c r="LM42" s="110">
        <f>IF(KH42="","Нет показаний",IF(KH42&lt;=0,"Ошибка ПУ",(HX42-KH42*(($I42-метеостанция!Z$12)/($I42-JC42)))))</f>
        <v>0.36345600017362534</v>
      </c>
      <c r="LN42" s="110">
        <f>IF(KI42="","Нет показаний",IF(KI42&lt;=0,"Ошибка ПУ",(HY42-KI42*(($I42-метеостанция!AA$12)/($I42-JD42)))))</f>
        <v>0.39514442901234625</v>
      </c>
      <c r="LO42" s="110">
        <f>IF(KJ42="","Нет показаний",IF(KJ42&lt;=0,"Ошибка ПУ",(HZ42-KJ42*(($I42-метеостанция!AB$12)/($I42-JE42)))))</f>
        <v>2.3581201086186736</v>
      </c>
      <c r="LP42" s="110">
        <f>IF(KK42="","Нет показаний",IF(KK42&lt;=0,"Ошибка ПУ",(IA42-KK42*(($I42-метеостанция!AC$12)/($I42-JF42)))))</f>
        <v>1.6446275205980689</v>
      </c>
      <c r="LQ42" s="110">
        <f>IF(KL42="","Нет показаний",IF(KL42&lt;=0,"Ошибка ПУ",(IB42-KL42*(($I42-метеостанция!AD$12)/($I42-JG42)))))</f>
        <v>0.44839874849687478</v>
      </c>
      <c r="LR42" s="110">
        <f>IF(KM42="","Нет показаний",IF(KM42&lt;=0,"Ошибка ПУ",(IC42-KM42*(($I42-метеостанция!AE$12)/($I42-JH42)))))</f>
        <v>0.41910339781746009</v>
      </c>
      <c r="LS42" s="110" t="str">
        <f>IF(KN42="","Нет показаний",IF(KN42&lt;=0,"Ошибка ПУ",(ID42-KN42*(($I42-метеостанция!AF$12)/($I42-JI42)))))</f>
        <v>Ошибка ПУ</v>
      </c>
      <c r="LT42" s="54">
        <f t="shared" si="1300"/>
        <v>0.32130637252103167</v>
      </c>
      <c r="LU42" s="54">
        <f t="shared" si="1301"/>
        <v>1.346369005637915</v>
      </c>
      <c r="LV42" s="54">
        <f t="shared" si="1302"/>
        <v>2.212263982489767</v>
      </c>
      <c r="LW42" s="54">
        <f t="shared" si="1303"/>
        <v>2.6557373717856567</v>
      </c>
      <c r="LX42" s="54">
        <f t="shared" si="1304"/>
        <v>2.8633239756076829</v>
      </c>
      <c r="LY42" s="54">
        <f t="shared" si="1305"/>
        <v>3.7181991844193698</v>
      </c>
      <c r="LZ42" s="54">
        <f t="shared" si="1306"/>
        <v>4.6984304180990932</v>
      </c>
      <c r="MA42" s="54">
        <f t="shared" si="1307"/>
        <v>4.7221588938227166</v>
      </c>
      <c r="MB42" s="54">
        <f t="shared" si="1308"/>
        <v>5.878671835430417</v>
      </c>
      <c r="MC42" s="54">
        <f t="shared" si="1309"/>
        <v>7.2066947878176091</v>
      </c>
      <c r="MD42" s="54">
        <f t="shared" si="1310"/>
        <v>8.3922049049755838</v>
      </c>
      <c r="ME42" s="54">
        <f t="shared" si="1311"/>
        <v>9.3274465417636314</v>
      </c>
      <c r="MF42" s="54">
        <f t="shared" si="1312"/>
        <v>10.562190811252169</v>
      </c>
      <c r="MG42" s="54">
        <f t="shared" si="1313"/>
        <v>11.671845793281818</v>
      </c>
      <c r="MH42" s="54">
        <f t="shared" si="1314"/>
        <v>12.593351038898584</v>
      </c>
      <c r="MI42" s="54">
        <f t="shared" si="1315"/>
        <v>13.342963155339721</v>
      </c>
      <c r="MJ42" s="54">
        <f t="shared" si="1316"/>
        <v>13.528836840421713</v>
      </c>
      <c r="MK42" s="54">
        <f t="shared" si="1317"/>
        <v>13.899295986135781</v>
      </c>
      <c r="ML42" s="54">
        <f t="shared" si="1318"/>
        <v>14.294524744878103</v>
      </c>
      <c r="MM42" s="54">
        <f t="shared" si="1319"/>
        <v>15.524745696860808</v>
      </c>
      <c r="MN42" s="54">
        <f t="shared" si="1320"/>
        <v>16.86282936064147</v>
      </c>
      <c r="MO42" s="54">
        <f t="shared" si="1321"/>
        <v>17.444060075853109</v>
      </c>
      <c r="MP42" s="54">
        <f t="shared" si="1322"/>
        <v>17.959457777679361</v>
      </c>
      <c r="MQ42" s="54">
        <f t="shared" si="1323"/>
        <v>18.173576294244452</v>
      </c>
      <c r="MR42" s="54">
        <f t="shared" si="1324"/>
        <v>18.537032294418076</v>
      </c>
      <c r="MS42" s="54">
        <f t="shared" si="1325"/>
        <v>18.932176723430423</v>
      </c>
      <c r="MT42" s="54">
        <f t="shared" si="1326"/>
        <v>21.290296832049098</v>
      </c>
      <c r="MU42" s="54">
        <f t="shared" si="1327"/>
        <v>22.934924352647165</v>
      </c>
      <c r="MV42" s="54">
        <f t="shared" si="1328"/>
        <v>23.38332310114404</v>
      </c>
      <c r="MW42" s="54">
        <f t="shared" si="1329"/>
        <v>23.802426498961498</v>
      </c>
      <c r="MX42" s="54">
        <f t="shared" si="1330"/>
        <v>23.802426498961498</v>
      </c>
      <c r="MY42" s="53">
        <f t="shared" si="1331"/>
        <v>629.18213867068425</v>
      </c>
      <c r="MZ42" s="53">
        <f t="shared" si="1332"/>
        <v>2007.2776481694809</v>
      </c>
      <c r="NA42" s="53">
        <f t="shared" si="1333"/>
        <v>1695.5955436712966</v>
      </c>
      <c r="NB42" s="53">
        <f t="shared" si="1334"/>
        <v>868.40959091921093</v>
      </c>
      <c r="NC42" s="53">
        <f t="shared" si="1335"/>
        <v>406.49608760429174</v>
      </c>
      <c r="ND42" s="53">
        <f t="shared" si="1336"/>
        <v>1674.0166338950448</v>
      </c>
      <c r="NE42" s="53">
        <f t="shared" si="1337"/>
        <v>1919.4888017916344</v>
      </c>
      <c r="NF42" s="53">
        <f t="shared" si="1338"/>
        <v>46.465101161999257</v>
      </c>
      <c r="NG42" s="53">
        <f t="shared" si="1339"/>
        <v>2264.6836422562001</v>
      </c>
      <c r="NH42" s="53">
        <f t="shared" si="1340"/>
        <v>2600.5345453645991</v>
      </c>
      <c r="NI42" s="53">
        <f t="shared" si="1341"/>
        <v>2321.4659114187461</v>
      </c>
      <c r="NJ42" s="53">
        <f t="shared" si="1342"/>
        <v>1831.3901731583562</v>
      </c>
      <c r="NK42" s="53">
        <f t="shared" si="1343"/>
        <v>2417.8762285124521</v>
      </c>
      <c r="NL42" s="53">
        <f t="shared" si="1344"/>
        <v>2172.9263858104582</v>
      </c>
      <c r="NM42" s="53">
        <f t="shared" si="1345"/>
        <v>1804.4915719667504</v>
      </c>
      <c r="NN42" s="53">
        <f t="shared" si="1346"/>
        <v>1467.8904464150321</v>
      </c>
      <c r="NO42" s="53">
        <f t="shared" si="1347"/>
        <v>363.97785012755759</v>
      </c>
      <c r="NP42" s="53">
        <f t="shared" si="1348"/>
        <v>725.43309913729013</v>
      </c>
      <c r="NQ42" s="53">
        <f t="shared" si="1349"/>
        <v>773.93695536921621</v>
      </c>
      <c r="NR42" s="53">
        <f t="shared" si="1350"/>
        <v>2409.0186681725331</v>
      </c>
      <c r="NS42" s="53">
        <f t="shared" si="1351"/>
        <v>2620.2354304152955</v>
      </c>
      <c r="NT42" s="53">
        <f t="shared" si="1352"/>
        <v>1138.1659865274348</v>
      </c>
      <c r="NU42" s="53">
        <f t="shared" si="1353"/>
        <v>1009.2517797161638</v>
      </c>
      <c r="NV42" s="53">
        <f t="shared" si="1354"/>
        <v>419.28687913775718</v>
      </c>
      <c r="NW42" s="53">
        <f t="shared" si="1355"/>
        <v>711.71953953999321</v>
      </c>
      <c r="NX42" s="53">
        <f t="shared" si="1356"/>
        <v>773.7718208919764</v>
      </c>
      <c r="NY42" s="53">
        <f t="shared" si="1357"/>
        <v>4617.6707966970871</v>
      </c>
      <c r="NZ42" s="53">
        <f t="shared" si="1358"/>
        <v>3220.5096108351386</v>
      </c>
      <c r="OA42" s="53">
        <f t="shared" si="1359"/>
        <v>878.05442930658023</v>
      </c>
      <c r="OB42" s="53">
        <f t="shared" si="1360"/>
        <v>820.68827360615035</v>
      </c>
      <c r="OC42" s="53" t="e">
        <f t="shared" si="1361"/>
        <v>#VALUE!</v>
      </c>
      <c r="OD42" s="53">
        <f t="shared" si="1362"/>
        <v>629.18213867068425</v>
      </c>
      <c r="OE42" s="53">
        <f t="shared" si="1363"/>
        <v>2636.4597868401652</v>
      </c>
      <c r="OF42" s="53">
        <f t="shared" si="1364"/>
        <v>4332.0553305114618</v>
      </c>
      <c r="OG42" s="53">
        <f t="shared" si="1365"/>
        <v>5200.4649214306728</v>
      </c>
      <c r="OH42" s="53">
        <f t="shared" si="1366"/>
        <v>5606.9610090349643</v>
      </c>
      <c r="OI42" s="53">
        <f t="shared" si="1367"/>
        <v>7280.9776429300091</v>
      </c>
      <c r="OJ42" s="53">
        <f t="shared" si="1368"/>
        <v>9200.4664447216437</v>
      </c>
      <c r="OK42" s="53">
        <f t="shared" si="1369"/>
        <v>9246.9315458836427</v>
      </c>
      <c r="OL42" s="53">
        <f t="shared" si="1370"/>
        <v>11511.615188139844</v>
      </c>
      <c r="OM42" s="53">
        <f t="shared" si="1371"/>
        <v>14112.149733504442</v>
      </c>
      <c r="ON42" s="53">
        <f t="shared" si="1372"/>
        <v>16433.615644923189</v>
      </c>
      <c r="OO42" s="53">
        <f t="shared" si="1373"/>
        <v>18265.005818081547</v>
      </c>
      <c r="OP42" s="53">
        <f t="shared" si="1374"/>
        <v>20682.882046594001</v>
      </c>
      <c r="OQ42" s="53">
        <f t="shared" si="1375"/>
        <v>22855.808432404458</v>
      </c>
      <c r="OR42" s="53">
        <f t="shared" si="1376"/>
        <v>24660.300004371209</v>
      </c>
      <c r="OS42" s="53">
        <f t="shared" si="1377"/>
        <v>26128.190450786242</v>
      </c>
      <c r="OT42" s="53">
        <f t="shared" si="1378"/>
        <v>26492.1683009138</v>
      </c>
      <c r="OU42" s="53">
        <f t="shared" si="1379"/>
        <v>27217.601400051091</v>
      </c>
      <c r="OV42" s="53">
        <f t="shared" si="1380"/>
        <v>27991.538355420307</v>
      </c>
      <c r="OW42" s="53">
        <f t="shared" si="1381"/>
        <v>30400.557023592839</v>
      </c>
      <c r="OX42" s="53">
        <f t="shared" si="1382"/>
        <v>33020.792454008137</v>
      </c>
      <c r="OY42" s="53">
        <f t="shared" si="1383"/>
        <v>34158.958440535571</v>
      </c>
      <c r="OZ42" s="53">
        <f t="shared" si="1384"/>
        <v>35168.210220251734</v>
      </c>
      <c r="PA42" s="53">
        <f t="shared" si="1385"/>
        <v>35587.497099389489</v>
      </c>
      <c r="PB42" s="53">
        <f t="shared" si="1386"/>
        <v>36299.21663892948</v>
      </c>
      <c r="PC42" s="53">
        <f t="shared" si="1387"/>
        <v>37072.988459821456</v>
      </c>
      <c r="PD42" s="53">
        <f t="shared" si="1388"/>
        <v>41690.659256518542</v>
      </c>
      <c r="PE42" s="53">
        <f t="shared" si="1389"/>
        <v>44911.168867353677</v>
      </c>
      <c r="PF42" s="53">
        <f t="shared" si="1390"/>
        <v>45789.223296660261</v>
      </c>
      <c r="PG42" s="53">
        <f t="shared" si="1391"/>
        <v>46609.911570266413</v>
      </c>
      <c r="PH42" s="53" t="e">
        <f t="shared" si="1392"/>
        <v>#VALUE!</v>
      </c>
      <c r="PI42" s="111">
        <f t="shared" ref="PI42:QM42" si="1672">IF(MY42*$G42&lt;0, 0, MY42*$G42)</f>
        <v>597.72303173715</v>
      </c>
      <c r="PJ42" s="111">
        <f t="shared" si="1672"/>
        <v>1906.9137657610067</v>
      </c>
      <c r="PK42" s="111">
        <f t="shared" si="1672"/>
        <v>1610.8157664877317</v>
      </c>
      <c r="PL42" s="111">
        <f t="shared" si="1672"/>
        <v>824.98911137325035</v>
      </c>
      <c r="PM42" s="111">
        <f t="shared" si="1672"/>
        <v>386.17128322407711</v>
      </c>
      <c r="PN42" s="111">
        <f t="shared" si="1672"/>
        <v>1590.3158022002924</v>
      </c>
      <c r="PO42" s="111">
        <f t="shared" si="1672"/>
        <v>1823.5143617020526</v>
      </c>
      <c r="PP42" s="111">
        <f t="shared" si="1672"/>
        <v>44.14184610389929</v>
      </c>
      <c r="PQ42" s="111">
        <f t="shared" si="1672"/>
        <v>2151.4494601433898</v>
      </c>
      <c r="PR42" s="111">
        <f t="shared" si="1672"/>
        <v>2470.5078180963692</v>
      </c>
      <c r="PS42" s="111">
        <f t="shared" si="1672"/>
        <v>2205.3926158478089</v>
      </c>
      <c r="PT42" s="111">
        <f t="shared" si="1672"/>
        <v>1739.8206645004384</v>
      </c>
      <c r="PU42" s="111">
        <f t="shared" si="1672"/>
        <v>2296.9824170868296</v>
      </c>
      <c r="PV42" s="111">
        <f t="shared" si="1672"/>
        <v>2064.2800665199352</v>
      </c>
      <c r="PW42" s="111">
        <f t="shared" si="1672"/>
        <v>1714.2669933684128</v>
      </c>
      <c r="PX42" s="111">
        <f t="shared" si="1672"/>
        <v>1394.4959240942803</v>
      </c>
      <c r="PY42" s="111">
        <f t="shared" si="1672"/>
        <v>345.7789576211797</v>
      </c>
      <c r="PZ42" s="111">
        <f t="shared" si="1672"/>
        <v>689.16144418042563</v>
      </c>
      <c r="QA42" s="111">
        <f t="shared" si="1672"/>
        <v>735.24010760075532</v>
      </c>
      <c r="QB42" s="111">
        <f t="shared" si="1672"/>
        <v>2288.5677347639062</v>
      </c>
      <c r="QC42" s="111">
        <f t="shared" si="1672"/>
        <v>2489.2236588945307</v>
      </c>
      <c r="QD42" s="111">
        <f t="shared" si="1672"/>
        <v>1081.2576872010629</v>
      </c>
      <c r="QE42" s="111">
        <f t="shared" si="1672"/>
        <v>958.78919073035559</v>
      </c>
      <c r="QF42" s="111">
        <f t="shared" si="1672"/>
        <v>398.32253518086929</v>
      </c>
      <c r="QG42" s="111">
        <f t="shared" si="1672"/>
        <v>676.13356256299346</v>
      </c>
      <c r="QH42" s="111">
        <f t="shared" si="1672"/>
        <v>735.08322984737754</v>
      </c>
      <c r="QI42" s="111">
        <f t="shared" si="1672"/>
        <v>4386.7872568622324</v>
      </c>
      <c r="QJ42" s="111">
        <f t="shared" si="1672"/>
        <v>3059.4841302933814</v>
      </c>
      <c r="QK42" s="111">
        <f t="shared" si="1672"/>
        <v>834.15170784125121</v>
      </c>
      <c r="QL42" s="111">
        <f t="shared" si="1672"/>
        <v>779.65385992584277</v>
      </c>
      <c r="QM42" s="111" t="e">
        <f t="shared" si="1672"/>
        <v>#VALUE!</v>
      </c>
      <c r="QN42" s="54">
        <f t="shared" si="1393"/>
        <v>597.72303173715</v>
      </c>
      <c r="QO42" s="53">
        <f t="shared" si="1394"/>
        <v>2504.6367974981567</v>
      </c>
      <c r="QP42" s="53">
        <f t="shared" si="1395"/>
        <v>4115.4525639858884</v>
      </c>
      <c r="QQ42" s="53">
        <f t="shared" si="1396"/>
        <v>4940.4416753591386</v>
      </c>
      <c r="QR42" s="53">
        <f t="shared" si="1397"/>
        <v>5326.6129585832159</v>
      </c>
      <c r="QS42" s="53">
        <f t="shared" si="1398"/>
        <v>6916.9287607835086</v>
      </c>
      <c r="QT42" s="53">
        <f t="shared" si="1399"/>
        <v>8740.4431224855616</v>
      </c>
      <c r="QU42" s="53">
        <f t="shared" si="1400"/>
        <v>8784.5849685894609</v>
      </c>
      <c r="QV42" s="53">
        <f t="shared" si="1401"/>
        <v>10936.034428732852</v>
      </c>
      <c r="QW42" s="53">
        <f t="shared" si="1402"/>
        <v>13406.54224682922</v>
      </c>
      <c r="QX42" s="53">
        <f t="shared" si="1403"/>
        <v>15611.93486267703</v>
      </c>
      <c r="QY42" s="53">
        <f t="shared" si="1404"/>
        <v>17351.755527177469</v>
      </c>
      <c r="QZ42" s="53">
        <f t="shared" si="1405"/>
        <v>19648.7379442643</v>
      </c>
      <c r="RA42" s="53">
        <f t="shared" si="1406"/>
        <v>21713.018010784235</v>
      </c>
      <c r="RB42" s="53">
        <f t="shared" si="1407"/>
        <v>23427.285004152647</v>
      </c>
      <c r="RC42" s="53">
        <f t="shared" si="1408"/>
        <v>24821.780928246928</v>
      </c>
      <c r="RD42" s="53">
        <f t="shared" si="1409"/>
        <v>25167.559885868108</v>
      </c>
      <c r="RE42" s="53">
        <f t="shared" si="1410"/>
        <v>25856.721330048535</v>
      </c>
      <c r="RF42" s="53">
        <f t="shared" si="1411"/>
        <v>26591.96143764929</v>
      </c>
      <c r="RG42" s="53">
        <f t="shared" si="1412"/>
        <v>28880.529172413197</v>
      </c>
      <c r="RH42" s="53">
        <f t="shared" si="1413"/>
        <v>31369.752831307727</v>
      </c>
      <c r="RI42" s="53">
        <f t="shared" si="1414"/>
        <v>32451.010518508789</v>
      </c>
      <c r="RJ42" s="53">
        <f t="shared" si="1415"/>
        <v>33409.799709239145</v>
      </c>
      <c r="RK42" s="53">
        <f t="shared" si="1416"/>
        <v>33808.122244420018</v>
      </c>
      <c r="RL42" s="53">
        <f t="shared" si="1417"/>
        <v>34484.255806983012</v>
      </c>
      <c r="RM42" s="53">
        <f t="shared" si="1418"/>
        <v>35219.339036830388</v>
      </c>
      <c r="RN42" s="53">
        <f t="shared" si="1419"/>
        <v>39606.126293692621</v>
      </c>
      <c r="RO42" s="53">
        <f t="shared" si="1420"/>
        <v>42665.610423986</v>
      </c>
      <c r="RP42" s="53">
        <f t="shared" si="1421"/>
        <v>43499.76213182725</v>
      </c>
      <c r="RQ42" s="53">
        <f t="shared" si="1422"/>
        <v>44279.415991753092</v>
      </c>
      <c r="RR42" s="53" t="e">
        <f t="shared" si="1423"/>
        <v>#VALUE!</v>
      </c>
      <c r="RS42" s="111">
        <f t="shared" si="1424"/>
        <v>-1281.770279321051</v>
      </c>
      <c r="RT42" s="111">
        <f t="shared" si="1425"/>
        <v>-1053.2367271314724</v>
      </c>
      <c r="RU42" s="111">
        <f t="shared" si="1426"/>
        <v>-674.69575797178277</v>
      </c>
      <c r="RV42" s="111">
        <f t="shared" si="1427"/>
        <v>-1173.3964882387445</v>
      </c>
      <c r="RW42" s="111">
        <f t="shared" si="1428"/>
        <v>-2283.9941972192528</v>
      </c>
      <c r="RX42" s="111">
        <f t="shared" si="1429"/>
        <v>-2458.5981838725766</v>
      </c>
      <c r="RY42" s="111">
        <f t="shared" si="1430"/>
        <v>-2375.6262658742271</v>
      </c>
      <c r="RZ42" s="111">
        <f t="shared" si="1431"/>
        <v>-4053.7438546115973</v>
      </c>
      <c r="SA42" s="111">
        <f t="shared" si="1432"/>
        <v>-3664.7764488068315</v>
      </c>
      <c r="SB42" s="111">
        <f t="shared" si="1433"/>
        <v>-2931.1544726416796</v>
      </c>
      <c r="SC42" s="111">
        <f t="shared" si="1434"/>
        <v>-2320.0402295981039</v>
      </c>
      <c r="SD42" s="111">
        <f t="shared" si="1435"/>
        <v>-1973.3848404151249</v>
      </c>
      <c r="SE42" s="111">
        <f t="shared" si="1436"/>
        <v>-1287.7449377374651</v>
      </c>
      <c r="SF42" s="111">
        <f t="shared" si="1437"/>
        <v>-414.29818179072026</v>
      </c>
      <c r="SG42" s="111">
        <f t="shared" si="1438"/>
        <v>-479.57738436587169</v>
      </c>
      <c r="SH42" s="111">
        <f t="shared" si="1439"/>
        <v>-998.70305453967012</v>
      </c>
      <c r="SI42" s="111">
        <f t="shared" si="1440"/>
        <v>-2423.9382220595835</v>
      </c>
      <c r="SJ42" s="111">
        <f t="shared" si="1441"/>
        <v>-3559.4210623500549</v>
      </c>
      <c r="SK42" s="111">
        <f t="shared" si="1442"/>
        <v>-4629.3233631002695</v>
      </c>
      <c r="SL42" s="111">
        <f t="shared" si="1443"/>
        <v>-4159.305576519786</v>
      </c>
      <c r="SM42" s="111">
        <f t="shared" si="1444"/>
        <v>-3622.7072641331906</v>
      </c>
      <c r="SN42" s="111">
        <f t="shared" si="1445"/>
        <v>-4622.0559854771054</v>
      </c>
      <c r="SO42" s="111">
        <f t="shared" si="1446"/>
        <v>-5806.0354334239964</v>
      </c>
      <c r="SP42" s="111">
        <f t="shared" si="1447"/>
        <v>-7677.243731699913</v>
      </c>
      <c r="SQ42" s="111">
        <f t="shared" si="1448"/>
        <v>-9248.7013919587916</v>
      </c>
      <c r="SR42" s="111">
        <f t="shared" si="1449"/>
        <v>-10680.764145938578</v>
      </c>
      <c r="SS42" s="111">
        <f t="shared" si="1450"/>
        <v>-8713.4283952050901</v>
      </c>
      <c r="ST42" s="111">
        <f t="shared" si="1451"/>
        <v>-8150.1844082626849</v>
      </c>
      <c r="SU42" s="111">
        <f t="shared" si="1452"/>
        <v>-9667.2276401304262</v>
      </c>
      <c r="SV42" s="111">
        <f t="shared" si="1453"/>
        <v>-10971.836790522044</v>
      </c>
      <c r="SW42" s="111" t="e">
        <f t="shared" si="1454"/>
        <v>#VALUE!</v>
      </c>
      <c r="SX42" s="111">
        <f t="shared" si="1455"/>
        <v>1349.2318729695273</v>
      </c>
      <c r="SY42" s="111">
        <f t="shared" si="1456"/>
        <v>1108.6702390857606</v>
      </c>
      <c r="SZ42" s="111">
        <f t="shared" si="1457"/>
        <v>710.20606102292925</v>
      </c>
      <c r="TA42" s="111">
        <f t="shared" si="1458"/>
        <v>1235.1541981460455</v>
      </c>
      <c r="TB42" s="111">
        <f t="shared" si="1459"/>
        <v>2404.2044181255287</v>
      </c>
      <c r="TC42" s="111">
        <f t="shared" si="1460"/>
        <v>2587.9980882869204</v>
      </c>
      <c r="TD42" s="111">
        <f t="shared" si="1461"/>
        <v>2500.6592272360272</v>
      </c>
      <c r="TE42" s="111">
        <f t="shared" si="1462"/>
        <v>4267.098794327997</v>
      </c>
      <c r="TF42" s="111">
        <f t="shared" si="1463"/>
        <v>3857.659419796666</v>
      </c>
      <c r="TG42" s="111">
        <f t="shared" si="1464"/>
        <v>3085.4257606754527</v>
      </c>
      <c r="TH42" s="111">
        <f t="shared" si="1465"/>
        <v>2442.147610103269</v>
      </c>
      <c r="TI42" s="111">
        <f t="shared" si="1466"/>
        <v>2077.2472004369765</v>
      </c>
      <c r="TJ42" s="111">
        <f t="shared" si="1467"/>
        <v>1355.5209870920726</v>
      </c>
      <c r="TK42" s="111">
        <f t="shared" si="1468"/>
        <v>436.10334925339367</v>
      </c>
      <c r="TL42" s="111">
        <f t="shared" si="1469"/>
        <v>504.81829933249645</v>
      </c>
      <c r="TM42" s="111">
        <f t="shared" si="1470"/>
        <v>1051.2663731996497</v>
      </c>
      <c r="TN42" s="111">
        <f t="shared" si="1471"/>
        <v>2551.5139179574549</v>
      </c>
      <c r="TO42" s="111">
        <f t="shared" si="1472"/>
        <v>3746.7590130000585</v>
      </c>
      <c r="TP42" s="111">
        <f t="shared" si="1473"/>
        <v>4872.9719611581841</v>
      </c>
      <c r="TQ42" s="111">
        <f t="shared" si="1474"/>
        <v>4378.216396336622</v>
      </c>
      <c r="TR42" s="111">
        <f t="shared" si="1475"/>
        <v>3813.3760675086278</v>
      </c>
      <c r="TS42" s="111">
        <f t="shared" si="1476"/>
        <v>4865.3220899759062</v>
      </c>
      <c r="TT42" s="111">
        <f t="shared" si="1477"/>
        <v>6111.6162457094742</v>
      </c>
      <c r="TU42" s="111">
        <f t="shared" si="1478"/>
        <v>8081.3091912630744</v>
      </c>
      <c r="TV42" s="111">
        <f t="shared" si="1479"/>
        <v>9735.4751494303127</v>
      </c>
      <c r="TW42" s="111">
        <f t="shared" si="1480"/>
        <v>11242.909627303763</v>
      </c>
      <c r="TX42" s="111">
        <f t="shared" si="1481"/>
        <v>9172.0298896895692</v>
      </c>
      <c r="TY42" s="111">
        <f t="shared" si="1482"/>
        <v>8579.1414823817668</v>
      </c>
      <c r="TZ42" s="111">
        <f t="shared" si="1483"/>
        <v>10176.029094874128</v>
      </c>
      <c r="UA42" s="111">
        <f t="shared" si="1484"/>
        <v>11549.301884760042</v>
      </c>
      <c r="UB42" s="111">
        <f t="shared" si="1485"/>
        <v>11549.301884760042</v>
      </c>
      <c r="UC42" s="112">
        <f t="shared" si="1486"/>
        <v>197.84140116402116</v>
      </c>
      <c r="UD42" s="112">
        <f t="shared" si="1487"/>
        <v>374.51300259259256</v>
      </c>
      <c r="UE42" s="112">
        <f t="shared" si="1488"/>
        <v>504.22613915343914</v>
      </c>
      <c r="UF42" s="112">
        <f t="shared" si="1489"/>
        <v>643.5619119576719</v>
      </c>
      <c r="UG42" s="112">
        <f t="shared" si="1490"/>
        <v>801.11654271604948</v>
      </c>
      <c r="UH42" s="112">
        <f t="shared" si="1491"/>
        <v>986.8975731216932</v>
      </c>
      <c r="UI42" s="112">
        <f t="shared" si="1492"/>
        <v>1170.1125671957673</v>
      </c>
      <c r="UJ42" s="112">
        <f t="shared" si="1493"/>
        <v>1351.4030340211641</v>
      </c>
      <c r="UK42" s="112">
        <f t="shared" si="1494"/>
        <v>1536.9274607936511</v>
      </c>
      <c r="UL42" s="112">
        <f t="shared" si="1495"/>
        <v>1719.7575494179896</v>
      </c>
      <c r="UM42" s="112">
        <f t="shared" si="1496"/>
        <v>1887.5763255026459</v>
      </c>
      <c r="UN42" s="112">
        <f t="shared" si="1497"/>
        <v>2034.2253018518522</v>
      </c>
      <c r="UO42" s="112">
        <f t="shared" si="1498"/>
        <v>2203.8403033686072</v>
      </c>
      <c r="UP42" s="112">
        <f t="shared" si="1499"/>
        <v>2329.191178165785</v>
      </c>
      <c r="UQ42" s="112">
        <f t="shared" si="1500"/>
        <v>2516.5118303703707</v>
      </c>
      <c r="UR42" s="112">
        <f t="shared" si="1501"/>
        <v>2717.9456823985893</v>
      </c>
      <c r="US42" s="112">
        <f t="shared" si="1502"/>
        <v>2904.3682218871254</v>
      </c>
      <c r="UT42" s="112">
        <f t="shared" si="1503"/>
        <v>3096.4360413051145</v>
      </c>
      <c r="UU42" s="112">
        <f t="shared" si="1504"/>
        <v>3286.4510316578489</v>
      </c>
      <c r="UV42" s="112">
        <f t="shared" si="1505"/>
        <v>3477.8773419929457</v>
      </c>
      <c r="UW42" s="112">
        <f t="shared" si="1506"/>
        <v>3683.4168521516754</v>
      </c>
      <c r="UX42" s="112">
        <f t="shared" si="1507"/>
        <v>3902.4280530511469</v>
      </c>
      <c r="UY42" s="112">
        <f t="shared" si="1508"/>
        <v>4127.9826465961205</v>
      </c>
      <c r="UZ42" s="112">
        <f t="shared" si="1509"/>
        <v>4366.8806290652565</v>
      </c>
      <c r="VA42" s="112">
        <f t="shared" si="1510"/>
        <v>4603.4691788359787</v>
      </c>
      <c r="VB42" s="112">
        <f t="shared" si="1511"/>
        <v>4831.5898087125224</v>
      </c>
      <c r="VC42" s="112">
        <f t="shared" si="1512"/>
        <v>5086.2689146208113</v>
      </c>
      <c r="VD42" s="112">
        <f t="shared" si="1513"/>
        <v>5349.0310349735446</v>
      </c>
      <c r="VE42" s="112">
        <f t="shared" si="1514"/>
        <v>5596.5252391534386</v>
      </c>
      <c r="VF42" s="112">
        <f t="shared" si="1515"/>
        <v>5815.9213455026447</v>
      </c>
      <c r="VG42" s="112">
        <f t="shared" si="1516"/>
        <v>5815.9213455026447</v>
      </c>
      <c r="VH42" s="111">
        <f t="shared" si="1517"/>
        <v>751.50884123237734</v>
      </c>
      <c r="VI42" s="111">
        <f t="shared" si="1518"/>
        <v>-1395.9665584123961</v>
      </c>
      <c r="VJ42" s="111">
        <f t="shared" si="1519"/>
        <v>-3405.2465029629593</v>
      </c>
      <c r="VK42" s="111">
        <f t="shared" si="1520"/>
        <v>-3705.2874772130931</v>
      </c>
      <c r="VL42" s="111">
        <f t="shared" si="1521"/>
        <v>-2922.4085404576872</v>
      </c>
      <c r="VM42" s="111">
        <f t="shared" si="1522"/>
        <v>-4328.9306724965882</v>
      </c>
      <c r="VN42" s="111">
        <f t="shared" si="1523"/>
        <v>-6239.7838952495349</v>
      </c>
      <c r="VO42" s="111">
        <f t="shared" si="1524"/>
        <v>-4517.4861742614639</v>
      </c>
      <c r="VP42" s="111">
        <f t="shared" si="1525"/>
        <v>-7078.3750089361856</v>
      </c>
      <c r="VQ42" s="111">
        <f t="shared" si="1526"/>
        <v>-10321.116486153767</v>
      </c>
      <c r="VR42" s="111">
        <f t="shared" si="1527"/>
        <v>-13169.78725257376</v>
      </c>
      <c r="VS42" s="111">
        <f t="shared" si="1528"/>
        <v>-15274.508326740492</v>
      </c>
      <c r="VT42" s="111">
        <f t="shared" si="1529"/>
        <v>-18293.216957172226</v>
      </c>
      <c r="VU42" s="111">
        <f t="shared" si="1530"/>
        <v>-21276.914661530842</v>
      </c>
      <c r="VV42" s="111">
        <f t="shared" si="1531"/>
        <v>-22922.466704820152</v>
      </c>
      <c r="VW42" s="111">
        <f t="shared" si="1532"/>
        <v>-23770.514555047277</v>
      </c>
      <c r="VX42" s="111">
        <f t="shared" si="1533"/>
        <v>-22616.045967910653</v>
      </c>
      <c r="VY42" s="111">
        <f t="shared" si="1534"/>
        <v>-22109.962317048477</v>
      </c>
      <c r="VZ42" s="111">
        <f t="shared" si="1535"/>
        <v>-21718.989476491108</v>
      </c>
      <c r="WA42" s="111">
        <f t="shared" si="1536"/>
        <v>-24502.312776076575</v>
      </c>
      <c r="WB42" s="111">
        <f t="shared" si="1537"/>
        <v>-27556.3767637991</v>
      </c>
      <c r="WC42" s="111">
        <f t="shared" si="1538"/>
        <v>-27585.688428532882</v>
      </c>
      <c r="WD42" s="111">
        <f t="shared" si="1539"/>
        <v>-27298.183463529669</v>
      </c>
      <c r="WE42" s="111">
        <f t="shared" si="1540"/>
        <v>-25726.813053156944</v>
      </c>
      <c r="WF42" s="111">
        <f t="shared" si="1541"/>
        <v>-24748.780657552699</v>
      </c>
      <c r="WG42" s="111">
        <f t="shared" si="1542"/>
        <v>-23976.429409526623</v>
      </c>
      <c r="WH42" s="111">
        <f t="shared" si="1543"/>
        <v>-30434.096404003052</v>
      </c>
      <c r="WI42" s="111">
        <f t="shared" si="1544"/>
        <v>-34086.468941604231</v>
      </c>
      <c r="WJ42" s="111">
        <f t="shared" si="1545"/>
        <v>-33323.733036953126</v>
      </c>
      <c r="WK42" s="111">
        <f t="shared" si="1546"/>
        <v>-32730.114106993053</v>
      </c>
      <c r="WL42" s="111" t="e">
        <f t="shared" si="1547"/>
        <v>#VALUE!</v>
      </c>
      <c r="WM42" s="111">
        <f t="shared" si="1548"/>
        <v>795.56443290117113</v>
      </c>
      <c r="WN42" s="111">
        <f t="shared" si="1549"/>
        <v>1108.6702390857606</v>
      </c>
      <c r="WO42" s="111">
        <f t="shared" si="1550"/>
        <v>710.20606102292925</v>
      </c>
      <c r="WP42" s="111">
        <f t="shared" si="1551"/>
        <v>1235.1541981460455</v>
      </c>
      <c r="WQ42" s="111">
        <f t="shared" si="1552"/>
        <v>2404.2044181255287</v>
      </c>
      <c r="WR42" s="111">
        <f t="shared" si="1553"/>
        <v>2587.9980882869204</v>
      </c>
      <c r="WS42" s="111">
        <f t="shared" si="1554"/>
        <v>2500.6592272360272</v>
      </c>
      <c r="WT42" s="111">
        <f t="shared" si="1555"/>
        <v>4267.098794327997</v>
      </c>
      <c r="WU42" s="111">
        <f t="shared" si="1556"/>
        <v>3857.659419796666</v>
      </c>
      <c r="WV42" s="111">
        <f t="shared" si="1557"/>
        <v>3085.4257606754527</v>
      </c>
      <c r="WW42" s="111">
        <f t="shared" si="1558"/>
        <v>2442.147610103269</v>
      </c>
      <c r="WX42" s="111">
        <f t="shared" si="1559"/>
        <v>2077.2472004369765</v>
      </c>
      <c r="WY42" s="111">
        <f t="shared" si="1560"/>
        <v>1355.5209870920726</v>
      </c>
      <c r="WZ42" s="111">
        <f t="shared" si="1561"/>
        <v>436.10334925339367</v>
      </c>
      <c r="XA42" s="111">
        <f t="shared" si="1562"/>
        <v>504.81829933249645</v>
      </c>
      <c r="XB42" s="111">
        <f t="shared" si="1563"/>
        <v>1051.2663731996497</v>
      </c>
      <c r="XC42" s="111">
        <f t="shared" si="1564"/>
        <v>2551.5139179574549</v>
      </c>
      <c r="XD42" s="111">
        <f t="shared" si="1565"/>
        <v>3746.7590130000585</v>
      </c>
      <c r="XE42" s="111">
        <f t="shared" si="1566"/>
        <v>4872.9719611581841</v>
      </c>
      <c r="XF42" s="111">
        <f t="shared" si="1567"/>
        <v>4378.216396336622</v>
      </c>
      <c r="XG42" s="111">
        <f t="shared" si="1568"/>
        <v>3813.3760675086278</v>
      </c>
      <c r="XH42" s="111">
        <f t="shared" si="1569"/>
        <v>4865.3220899759062</v>
      </c>
      <c r="XI42" s="111">
        <f t="shared" si="1570"/>
        <v>6111.6162457094742</v>
      </c>
      <c r="XJ42" s="111">
        <f t="shared" si="1571"/>
        <v>8081.3091912630744</v>
      </c>
      <c r="XK42" s="111">
        <f t="shared" si="1572"/>
        <v>9735.4751494303127</v>
      </c>
      <c r="XL42" s="111">
        <f t="shared" si="1573"/>
        <v>11242.909627303763</v>
      </c>
      <c r="XM42" s="111">
        <f t="shared" si="1574"/>
        <v>9172.0298896895692</v>
      </c>
      <c r="XN42" s="111">
        <f t="shared" si="1575"/>
        <v>8579.1414823817668</v>
      </c>
      <c r="XO42" s="111">
        <f t="shared" si="1576"/>
        <v>10176.029094874128</v>
      </c>
      <c r="XP42" s="111">
        <f t="shared" si="1577"/>
        <v>11549.301884760042</v>
      </c>
      <c r="XQ42" s="111" t="e">
        <f t="shared" si="1578"/>
        <v>#VALUE!</v>
      </c>
      <c r="XR42" s="111">
        <f t="shared" si="1579"/>
        <v>0</v>
      </c>
      <c r="XS42" s="111">
        <f t="shared" si="1580"/>
        <v>1395.9665584123961</v>
      </c>
      <c r="XT42" s="111">
        <f t="shared" si="1581"/>
        <v>3405.2465029629593</v>
      </c>
      <c r="XU42" s="111">
        <f t="shared" si="1582"/>
        <v>3705.2874772130931</v>
      </c>
      <c r="XV42" s="111">
        <f t="shared" si="1583"/>
        <v>2922.4085404576872</v>
      </c>
      <c r="XW42" s="111">
        <f t="shared" si="1584"/>
        <v>4328.9306724965882</v>
      </c>
      <c r="XX42" s="111">
        <f t="shared" si="1585"/>
        <v>6239.7838952495349</v>
      </c>
      <c r="XY42" s="111">
        <f t="shared" si="1586"/>
        <v>4517.4861742614639</v>
      </c>
      <c r="XZ42" s="111">
        <f t="shared" si="1587"/>
        <v>7078.3750089361856</v>
      </c>
      <c r="YA42" s="111">
        <f t="shared" si="1588"/>
        <v>10321.116486153767</v>
      </c>
      <c r="YB42" s="111">
        <f t="shared" si="1589"/>
        <v>13169.78725257376</v>
      </c>
      <c r="YC42" s="111">
        <f t="shared" si="1590"/>
        <v>15274.508326740492</v>
      </c>
      <c r="YD42" s="111">
        <f t="shared" si="1591"/>
        <v>18293.216957172226</v>
      </c>
      <c r="YE42" s="111">
        <f t="shared" si="1592"/>
        <v>21276.914661530842</v>
      </c>
      <c r="YF42" s="111">
        <f t="shared" si="1593"/>
        <v>22922.466704820152</v>
      </c>
      <c r="YG42" s="111">
        <f t="shared" si="1594"/>
        <v>23770.514555047277</v>
      </c>
      <c r="YH42" s="111">
        <f t="shared" si="1595"/>
        <v>22616.045967910653</v>
      </c>
      <c r="YI42" s="111">
        <f t="shared" si="1596"/>
        <v>22109.962317048477</v>
      </c>
      <c r="YJ42" s="111">
        <f t="shared" si="1597"/>
        <v>21718.989476491108</v>
      </c>
      <c r="YK42" s="111">
        <f t="shared" si="1598"/>
        <v>24502.312776076575</v>
      </c>
      <c r="YL42" s="111">
        <f t="shared" si="1599"/>
        <v>27556.3767637991</v>
      </c>
      <c r="YM42" s="111">
        <f t="shared" si="1600"/>
        <v>27585.688428532882</v>
      </c>
      <c r="YN42" s="111">
        <f t="shared" si="1601"/>
        <v>27298.183463529669</v>
      </c>
      <c r="YO42" s="111">
        <f t="shared" si="1602"/>
        <v>25726.813053156944</v>
      </c>
      <c r="YP42" s="111">
        <f t="shared" si="1603"/>
        <v>24748.780657552699</v>
      </c>
      <c r="YQ42" s="111">
        <f t="shared" si="1604"/>
        <v>23976.429409526623</v>
      </c>
      <c r="YR42" s="111">
        <f t="shared" si="1605"/>
        <v>30434.096404003052</v>
      </c>
      <c r="YS42" s="111">
        <f t="shared" si="1606"/>
        <v>34086.468941604231</v>
      </c>
      <c r="YT42" s="111">
        <f t="shared" si="1607"/>
        <v>33323.733036953126</v>
      </c>
      <c r="YU42" s="111">
        <f t="shared" si="1608"/>
        <v>32730.114106993053</v>
      </c>
      <c r="YV42" s="111" t="e">
        <f t="shared" si="1609"/>
        <v>#VALUE!</v>
      </c>
      <c r="YW42" s="111">
        <f t="shared" si="1610"/>
        <v>197.84140116402114</v>
      </c>
      <c r="YX42" s="111">
        <f t="shared" si="1611"/>
        <v>0</v>
      </c>
      <c r="YY42" s="111">
        <f t="shared" si="1612"/>
        <v>0</v>
      </c>
      <c r="YZ42" s="111">
        <f t="shared" si="1613"/>
        <v>0</v>
      </c>
      <c r="ZA42" s="111">
        <f t="shared" si="1614"/>
        <v>0</v>
      </c>
      <c r="ZB42" s="111">
        <f t="shared" si="1615"/>
        <v>0</v>
      </c>
      <c r="ZC42" s="111">
        <f t="shared" si="1616"/>
        <v>0</v>
      </c>
      <c r="ZD42" s="111">
        <f t="shared" si="1617"/>
        <v>0</v>
      </c>
      <c r="ZE42" s="111">
        <f t="shared" si="1618"/>
        <v>0</v>
      </c>
      <c r="ZF42" s="111">
        <f t="shared" si="1619"/>
        <v>0</v>
      </c>
      <c r="ZG42" s="111">
        <f t="shared" si="1620"/>
        <v>0</v>
      </c>
      <c r="ZH42" s="111">
        <f t="shared" si="1621"/>
        <v>0</v>
      </c>
      <c r="ZI42" s="111">
        <f t="shared" si="1622"/>
        <v>0</v>
      </c>
      <c r="ZJ42" s="111">
        <f t="shared" si="1623"/>
        <v>0</v>
      </c>
      <c r="ZK42" s="111">
        <f t="shared" si="1624"/>
        <v>0</v>
      </c>
      <c r="ZL42" s="111">
        <f t="shared" si="1625"/>
        <v>0</v>
      </c>
      <c r="ZM42" s="111">
        <f t="shared" si="1626"/>
        <v>0</v>
      </c>
      <c r="ZN42" s="111">
        <f t="shared" si="1627"/>
        <v>0</v>
      </c>
      <c r="ZO42" s="111">
        <f t="shared" si="1628"/>
        <v>0</v>
      </c>
      <c r="ZP42" s="111">
        <f t="shared" si="1629"/>
        <v>0</v>
      </c>
      <c r="ZQ42" s="111">
        <f t="shared" si="1630"/>
        <v>0</v>
      </c>
      <c r="ZR42" s="111">
        <f t="shared" si="1631"/>
        <v>0</v>
      </c>
      <c r="ZS42" s="111">
        <f t="shared" si="1632"/>
        <v>0</v>
      </c>
      <c r="ZT42" s="111">
        <f t="shared" si="1633"/>
        <v>0</v>
      </c>
      <c r="ZU42" s="111">
        <f t="shared" si="1634"/>
        <v>0</v>
      </c>
      <c r="ZV42" s="111">
        <f t="shared" si="1635"/>
        <v>0</v>
      </c>
      <c r="ZW42" s="111">
        <f t="shared" si="1636"/>
        <v>0</v>
      </c>
      <c r="ZX42" s="111">
        <f t="shared" si="1637"/>
        <v>0</v>
      </c>
      <c r="ZY42" s="111">
        <f t="shared" si="1638"/>
        <v>0</v>
      </c>
      <c r="ZZ42" s="111">
        <f t="shared" si="1639"/>
        <v>0</v>
      </c>
      <c r="AAA42" s="111" t="e">
        <f t="shared" si="1640"/>
        <v>#VALUE!</v>
      </c>
      <c r="AAB42" s="111">
        <f t="shared" si="1641"/>
        <v>-1281.770279321051</v>
      </c>
      <c r="AAC42" s="111">
        <f t="shared" si="1642"/>
        <v>228.53355218957859</v>
      </c>
      <c r="AAD42" s="111">
        <f t="shared" si="1643"/>
        <v>378.54096915968967</v>
      </c>
      <c r="AAE42" s="111">
        <f t="shared" si="1644"/>
        <v>-498.70073026696173</v>
      </c>
      <c r="AAF42" s="111">
        <f t="shared" si="1645"/>
        <v>-1110.5977089805083</v>
      </c>
      <c r="AAG42" s="111">
        <f t="shared" si="1646"/>
        <v>-174.60398665332377</v>
      </c>
      <c r="AAH42" s="111">
        <f t="shared" si="1647"/>
        <v>82.971917998349454</v>
      </c>
      <c r="AAI42" s="111">
        <f t="shared" si="1648"/>
        <v>-1678.1175887373702</v>
      </c>
      <c r="AAJ42" s="111">
        <f t="shared" si="1649"/>
        <v>388.9674058047658</v>
      </c>
      <c r="AAK42" s="111">
        <f t="shared" si="1650"/>
        <v>733.62197616515186</v>
      </c>
      <c r="AAL42" s="111">
        <f t="shared" si="1651"/>
        <v>611.1142430435757</v>
      </c>
      <c r="AAM42" s="111">
        <f t="shared" si="1652"/>
        <v>346.65538918297898</v>
      </c>
      <c r="AAN42" s="111">
        <f t="shared" si="1653"/>
        <v>685.63990267765985</v>
      </c>
      <c r="AAO42" s="111">
        <f t="shared" si="1654"/>
        <v>873.44675594674482</v>
      </c>
      <c r="AAP42" s="111">
        <f t="shared" si="1655"/>
        <v>-65.27920257515143</v>
      </c>
      <c r="AAQ42" s="111">
        <f t="shared" si="1656"/>
        <v>-519.12567017379843</v>
      </c>
      <c r="AAR42" s="111">
        <f t="shared" si="1657"/>
        <v>-1425.2351675199134</v>
      </c>
      <c r="AAS42" s="111">
        <f t="shared" si="1658"/>
        <v>-1135.4828402904714</v>
      </c>
      <c r="AAT42" s="111">
        <f t="shared" si="1659"/>
        <v>-1069.9023007502146</v>
      </c>
      <c r="AAU42" s="111">
        <f t="shared" si="1660"/>
        <v>470.01778658048352</v>
      </c>
      <c r="AAV42" s="111">
        <f t="shared" si="1661"/>
        <v>536.59831238659535</v>
      </c>
      <c r="AAW42" s="111">
        <f t="shared" si="1662"/>
        <v>-999.3487213439148</v>
      </c>
      <c r="AAX42" s="111">
        <f t="shared" si="1663"/>
        <v>-1183.979447946891</v>
      </c>
      <c r="AAY42" s="111">
        <f t="shared" si="1664"/>
        <v>-1871.2082982759166</v>
      </c>
      <c r="AAZ42" s="111">
        <f t="shared" si="1665"/>
        <v>-1571.4576602588786</v>
      </c>
      <c r="ABA42" s="111">
        <f t="shared" si="1666"/>
        <v>-1432.0627539797861</v>
      </c>
      <c r="ABB42" s="111">
        <f t="shared" si="1667"/>
        <v>1967.3357507334877</v>
      </c>
      <c r="ABC42" s="111">
        <f t="shared" si="1668"/>
        <v>563.24398694240517</v>
      </c>
      <c r="ABD42" s="111">
        <f t="shared" si="1669"/>
        <v>-1517.0432318677413</v>
      </c>
      <c r="ABE42" s="111">
        <f t="shared" si="1670"/>
        <v>-1304.6091503916177</v>
      </c>
      <c r="ABF42" s="111" t="e">
        <f t="shared" si="1671"/>
        <v>#VALUE!</v>
      </c>
    </row>
    <row r="43" spans="1:734" ht="30" hidden="1" customHeight="1">
      <c r="A43" s="92">
        <v>40</v>
      </c>
      <c r="B43" s="59" t="s">
        <v>21</v>
      </c>
      <c r="C43" s="100" t="s">
        <v>49</v>
      </c>
      <c r="D43" s="101" t="s">
        <v>114</v>
      </c>
      <c r="E43" s="59">
        <v>3128027989</v>
      </c>
      <c r="F43" s="46" t="s">
        <v>21</v>
      </c>
      <c r="G43" s="47">
        <v>0.9</v>
      </c>
      <c r="H43" s="48">
        <v>1970.6</v>
      </c>
      <c r="I43" s="48">
        <v>21.5</v>
      </c>
      <c r="J43" s="49">
        <v>0.4</v>
      </c>
      <c r="K43" s="50">
        <v>30</v>
      </c>
      <c r="L43" s="49">
        <v>43.3</v>
      </c>
      <c r="M43" s="49">
        <v>66.548000000000002</v>
      </c>
      <c r="N43" s="49">
        <v>0</v>
      </c>
      <c r="O43" s="49">
        <f t="shared" si="1169"/>
        <v>1.4433333333333331</v>
      </c>
      <c r="P43" s="49">
        <f t="shared" si="1170"/>
        <v>2.2182666666666666</v>
      </c>
      <c r="Q43" s="49">
        <f t="shared" si="1171"/>
        <v>0</v>
      </c>
      <c r="R43" s="51">
        <v>30</v>
      </c>
      <c r="S43" s="52">
        <f t="shared" si="1172"/>
        <v>43.3</v>
      </c>
      <c r="T43" s="52">
        <f t="shared" si="1173"/>
        <v>66.548000000000002</v>
      </c>
      <c r="U43" s="52">
        <f t="shared" si="1174"/>
        <v>0</v>
      </c>
      <c r="V43" s="130">
        <f>$O43*($I43-(метеостанция!B$14))/($I43-$J43)</f>
        <v>1.4057109004739334</v>
      </c>
      <c r="W43" s="130">
        <f>$O43*($I43-(метеостанция!C$14))/($I43-$J43)</f>
        <v>1.462999605055292</v>
      </c>
      <c r="X43" s="130">
        <f>$O43*($I43-(метеостанция!D$14))/($I43-$J43)</f>
        <v>1.1132819905213267</v>
      </c>
      <c r="Y43" s="130">
        <f>$O43*($I43-(метеостанция!E$14))/($I43-$J43)</f>
        <v>1.1808313586097943</v>
      </c>
      <c r="Z43" s="130">
        <f>$O43*($I43-(метеостанция!F$14))/($I43-$J43)</f>
        <v>1.2629166666666662</v>
      </c>
      <c r="AA43" s="130">
        <f>$O43*($I43-(метеостанция!G$14))/($I43-$J43)</f>
        <v>1.2996840442338069</v>
      </c>
      <c r="AB43" s="130">
        <f>$O43*($I43-(метеостанция!H$14))/($I43-$J43)</f>
        <v>1.3638131911532383</v>
      </c>
      <c r="AC43" s="130">
        <f>$O43*($I43-(метеостанция!I$14))/($I43-$J43)</f>
        <v>1.3116548183254342</v>
      </c>
      <c r="AD43" s="130">
        <f>$O43*($I43-(метеостанция!J$14))/($I43-$J43)</f>
        <v>1.3159300947867296</v>
      </c>
      <c r="AE43" s="130">
        <f>$O43*($I43-(метеостанция!K$14))/($I43-$J43)</f>
        <v>1.3612480252764609</v>
      </c>
      <c r="AF43" s="130">
        <f>$O43*($I43-(метеостанция!L$14))/($I43-$J43)</f>
        <v>1.2663368878357026</v>
      </c>
      <c r="AG43" s="130">
        <f>$O43*($I43-(метеостанция!M$14))/($I43-$J43)</f>
        <v>1.1397887045813582</v>
      </c>
      <c r="AH43" s="130">
        <f>$O43*($I43-(метеостанция!N$14))/($I43-$J43)</f>
        <v>1.3287559241706159</v>
      </c>
      <c r="AI43" s="130">
        <f>$O43*($I43-(метеостанция!O$14))/($I43-$J43)</f>
        <v>0.99699447077409131</v>
      </c>
      <c r="AJ43" s="130">
        <f>$O43*($I43-(метеостанция!P$14))/($I43-$J43)</f>
        <v>1.3561176935229065</v>
      </c>
      <c r="AK43" s="130">
        <f>$O43*($I43-(метеостанция!Q$14))/($I43-$J43)</f>
        <v>1.4057109004739334</v>
      </c>
      <c r="AL43" s="130">
        <f>$O43*($I43-(метеостанция!R$14))/($I43-$J43)</f>
        <v>1.5108827014218005</v>
      </c>
      <c r="AM43" s="130">
        <f>$O43*($I43-(метеостанция!S$14))/($I43-$J43)</f>
        <v>1.4698400473933648</v>
      </c>
      <c r="AN43" s="130">
        <f>$O43*($I43-(метеостанция!T$14))/($I43-$J43)</f>
        <v>1.3680884676145337</v>
      </c>
      <c r="AO43" s="130">
        <f>$O43*($I43-(метеостанция!U$14))/($I43-$J43)</f>
        <v>1.3578278041074248</v>
      </c>
      <c r="AP43" s="130">
        <f>$O43*($I43-(метеостанция!V$14))/($I43-$J43)</f>
        <v>1.4612894944707739</v>
      </c>
      <c r="AQ43" s="130">
        <f>$O43*($I43-(метеостанция!W$14))/($I43-$J43)</f>
        <v>1.5502152448657187</v>
      </c>
      <c r="AR43" s="130">
        <f>$O43*($I43-(метеостанция!X$14))/($I43-$J43)</f>
        <v>1.6297353870458131</v>
      </c>
      <c r="AS43" s="130">
        <f>$O43*($I43-(метеостанция!Y$14))/($I43-$J43)</f>
        <v>1.7477330173775667</v>
      </c>
      <c r="AT43" s="130">
        <f>$O43*($I43-(метеостанция!Z$14))/($I43-$J43)</f>
        <v>1.7135308056872034</v>
      </c>
      <c r="AU43" s="130">
        <f>$O43*($I43-(метеостанция!AA$14))/($I43-$J43)</f>
        <v>1.7785150078988938</v>
      </c>
      <c r="AV43" s="130">
        <f>$O43*($I43-(метеостанция!AB$14))/($I43-$J43)</f>
        <v>1.8580351500789887</v>
      </c>
      <c r="AW43" s="130">
        <f>$O43*($I43-(метеостанция!AC$14))/($I43-$J43)</f>
        <v>1.9572215639810422</v>
      </c>
      <c r="AX43" s="130">
        <f>$O43*($I43-(метеостанция!AD$14))/($I43-$J43)</f>
        <v>1.7887756714060028</v>
      </c>
      <c r="AY43" s="130">
        <f>$O43*($I43-(метеостанция!AE$14))/($I43-$J43)</f>
        <v>1.6211848341232222</v>
      </c>
      <c r="AZ43" s="130"/>
      <c r="BA43" s="130">
        <f t="shared" si="1175"/>
        <v>1.4057109004739334</v>
      </c>
      <c r="BB43" s="130">
        <f t="shared" si="1103"/>
        <v>2.8687105055292257</v>
      </c>
      <c r="BC43" s="130">
        <f t="shared" si="1104"/>
        <v>3.9819924960505526</v>
      </c>
      <c r="BD43" s="130">
        <f t="shared" si="1105"/>
        <v>5.1628238546603473</v>
      </c>
      <c r="BE43" s="130">
        <f t="shared" si="1106"/>
        <v>6.4257405213270138</v>
      </c>
      <c r="BF43" s="130">
        <f t="shared" si="1107"/>
        <v>7.7254245655608207</v>
      </c>
      <c r="BG43" s="130">
        <f t="shared" si="1108"/>
        <v>9.0892377567140592</v>
      </c>
      <c r="BH43" s="130">
        <f t="shared" si="1109"/>
        <v>10.400892575039494</v>
      </c>
      <c r="BI43" s="130">
        <f t="shared" si="1110"/>
        <v>11.716822669826223</v>
      </c>
      <c r="BJ43" s="130">
        <f t="shared" si="1111"/>
        <v>13.078070695102685</v>
      </c>
      <c r="BK43" s="130">
        <f t="shared" si="1112"/>
        <v>14.344407582938388</v>
      </c>
      <c r="BL43" s="130">
        <f t="shared" si="1113"/>
        <v>15.484196287519746</v>
      </c>
      <c r="BM43" s="130">
        <f t="shared" si="1114"/>
        <v>16.812952211690362</v>
      </c>
      <c r="BN43" s="130">
        <f t="shared" si="1115"/>
        <v>17.809946682464453</v>
      </c>
      <c r="BO43" s="130">
        <f t="shared" si="1116"/>
        <v>19.166064375987361</v>
      </c>
      <c r="BP43" s="130">
        <f t="shared" si="1117"/>
        <v>20.571775276461295</v>
      </c>
      <c r="BQ43" s="130">
        <f t="shared" si="1118"/>
        <v>22.082657977883095</v>
      </c>
      <c r="BR43" s="130">
        <f t="shared" si="1119"/>
        <v>23.55249802527646</v>
      </c>
      <c r="BS43" s="130">
        <f t="shared" si="1120"/>
        <v>24.920586492890994</v>
      </c>
      <c r="BT43" s="130">
        <f t="shared" si="1121"/>
        <v>26.27841429699842</v>
      </c>
      <c r="BU43" s="130">
        <f t="shared" si="1122"/>
        <v>27.739703791469193</v>
      </c>
      <c r="BV43" s="130">
        <f t="shared" si="1123"/>
        <v>29.289919036334911</v>
      </c>
      <c r="BW43" s="130">
        <f t="shared" si="1124"/>
        <v>30.919654423380724</v>
      </c>
      <c r="BX43" s="130">
        <f t="shared" si="1125"/>
        <v>32.66738744075829</v>
      </c>
      <c r="BY43" s="130">
        <f t="shared" si="1126"/>
        <v>34.380918246445496</v>
      </c>
      <c r="BZ43" s="130">
        <f t="shared" si="1127"/>
        <v>36.159433254344393</v>
      </c>
      <c r="CA43" s="130">
        <f t="shared" si="1128"/>
        <v>38.017468404423383</v>
      </c>
      <c r="CB43" s="130">
        <f t="shared" si="1129"/>
        <v>39.974689968404427</v>
      </c>
      <c r="CC43" s="130">
        <f t="shared" si="1130"/>
        <v>41.763465639810427</v>
      </c>
      <c r="CD43" s="130">
        <f t="shared" si="1131"/>
        <v>43.384650473933647</v>
      </c>
      <c r="CE43" s="130">
        <f t="shared" si="1132"/>
        <v>43.384650473933647</v>
      </c>
      <c r="CF43" s="130">
        <f t="shared" si="1176"/>
        <v>2770.093900473933</v>
      </c>
      <c r="CG43" s="130">
        <f t="shared" si="1177"/>
        <v>2882.9870217219582</v>
      </c>
      <c r="CH43" s="130">
        <f t="shared" si="1178"/>
        <v>2193.8334905213264</v>
      </c>
      <c r="CI43" s="130">
        <f t="shared" si="1179"/>
        <v>2326.9462752764603</v>
      </c>
      <c r="CJ43" s="130">
        <f t="shared" si="1180"/>
        <v>2488.7035833333325</v>
      </c>
      <c r="CK43" s="130">
        <f t="shared" si="1181"/>
        <v>2561.15737756714</v>
      </c>
      <c r="CL43" s="130">
        <f t="shared" si="1182"/>
        <v>2687.5302744865712</v>
      </c>
      <c r="CM43" s="130">
        <f t="shared" si="1183"/>
        <v>2584.7469849921004</v>
      </c>
      <c r="CN43" s="130">
        <f t="shared" si="1184"/>
        <v>2593.1718447867293</v>
      </c>
      <c r="CO43" s="130">
        <f t="shared" si="1185"/>
        <v>2682.4753586097936</v>
      </c>
      <c r="CP43" s="130">
        <f t="shared" si="1186"/>
        <v>2495.4434711690355</v>
      </c>
      <c r="CQ43" s="130">
        <f t="shared" si="1187"/>
        <v>2246.0676212480244</v>
      </c>
      <c r="CR43" s="130">
        <f t="shared" si="1188"/>
        <v>2618.4464241706155</v>
      </c>
      <c r="CS43" s="130">
        <f t="shared" si="1189"/>
        <v>1964.6773041074243</v>
      </c>
      <c r="CT43" s="130">
        <f t="shared" si="1190"/>
        <v>2672.3655268562393</v>
      </c>
      <c r="CU43" s="130">
        <f t="shared" si="1191"/>
        <v>2770.093900473933</v>
      </c>
      <c r="CV43" s="130">
        <f t="shared" si="1192"/>
        <v>2977.3454514217997</v>
      </c>
      <c r="CW43" s="130">
        <f t="shared" si="1193"/>
        <v>2896.4667973933647</v>
      </c>
      <c r="CX43" s="130">
        <f t="shared" si="1194"/>
        <v>2695.9551342812001</v>
      </c>
      <c r="CY43" s="130">
        <f t="shared" si="1195"/>
        <v>2675.735470774091</v>
      </c>
      <c r="CZ43" s="130">
        <f t="shared" si="1196"/>
        <v>2879.6170778041069</v>
      </c>
      <c r="DA43" s="130">
        <f t="shared" si="1197"/>
        <v>3054.8541615323852</v>
      </c>
      <c r="DB43" s="130">
        <f t="shared" si="1198"/>
        <v>3211.5565537124789</v>
      </c>
      <c r="DC43" s="130">
        <f t="shared" si="1199"/>
        <v>3444.0826840442328</v>
      </c>
      <c r="DD43" s="130">
        <f t="shared" si="1200"/>
        <v>3376.6838056872029</v>
      </c>
      <c r="DE43" s="130">
        <f t="shared" si="1201"/>
        <v>3504.7416745655601</v>
      </c>
      <c r="DF43" s="130">
        <f t="shared" si="1202"/>
        <v>3661.4440667456547</v>
      </c>
      <c r="DG43" s="130">
        <f t="shared" si="1203"/>
        <v>3856.9008139810417</v>
      </c>
      <c r="DH43" s="130">
        <f t="shared" si="1204"/>
        <v>3524.9613380726692</v>
      </c>
      <c r="DI43" s="130">
        <f t="shared" si="1205"/>
        <v>3194.7068341232216</v>
      </c>
      <c r="DJ43" s="130">
        <f t="shared" si="1206"/>
        <v>0</v>
      </c>
      <c r="DK43" s="110">
        <f t="shared" si="1207"/>
        <v>2770.093900473933</v>
      </c>
      <c r="DL43" s="130">
        <f t="shared" si="1208"/>
        <v>5653.0809221958916</v>
      </c>
      <c r="DM43" s="130">
        <f t="shared" si="1209"/>
        <v>7846.9144127172185</v>
      </c>
      <c r="DN43" s="130">
        <f t="shared" si="1210"/>
        <v>10173.860687993678</v>
      </c>
      <c r="DO43" s="130">
        <f t="shared" si="1211"/>
        <v>12662.56427132701</v>
      </c>
      <c r="DP43" s="130">
        <f t="shared" si="1212"/>
        <v>15223.72164889415</v>
      </c>
      <c r="DQ43" s="130">
        <f t="shared" si="1213"/>
        <v>17911.251923380722</v>
      </c>
      <c r="DR43" s="130">
        <f t="shared" si="1214"/>
        <v>20495.998908372821</v>
      </c>
      <c r="DS43" s="130">
        <f t="shared" si="1215"/>
        <v>23089.170753159549</v>
      </c>
      <c r="DT43" s="130">
        <f t="shared" si="1216"/>
        <v>25771.646111769343</v>
      </c>
      <c r="DU43" s="130">
        <f t="shared" si="1217"/>
        <v>28267.089582938381</v>
      </c>
      <c r="DV43" s="130">
        <f t="shared" si="1218"/>
        <v>30513.157204186406</v>
      </c>
      <c r="DW43" s="130">
        <f t="shared" si="1219"/>
        <v>33131.603628357021</v>
      </c>
      <c r="DX43" s="130">
        <f t="shared" si="1220"/>
        <v>35096.280932464448</v>
      </c>
      <c r="DY43" s="130">
        <f t="shared" si="1221"/>
        <v>37768.646459320684</v>
      </c>
      <c r="DZ43" s="130">
        <f t="shared" si="1222"/>
        <v>40538.740359794618</v>
      </c>
      <c r="EA43" s="130">
        <f t="shared" si="1223"/>
        <v>43516.085811216421</v>
      </c>
      <c r="EB43" s="130">
        <f t="shared" si="1224"/>
        <v>46412.552608609782</v>
      </c>
      <c r="EC43" s="130">
        <f t="shared" si="1225"/>
        <v>49108.507742890979</v>
      </c>
      <c r="ED43" s="130">
        <f t="shared" si="1226"/>
        <v>51784.243213665068</v>
      </c>
      <c r="EE43" s="130">
        <f t="shared" si="1227"/>
        <v>54663.860291469173</v>
      </c>
      <c r="EF43" s="130">
        <f t="shared" si="1228"/>
        <v>57718.714453001558</v>
      </c>
      <c r="EG43" s="130">
        <f t="shared" si="1229"/>
        <v>60930.271006714036</v>
      </c>
      <c r="EH43" s="130">
        <f t="shared" si="1230"/>
        <v>64374.353690758267</v>
      </c>
      <c r="EI43" s="130">
        <f t="shared" si="1231"/>
        <v>67751.037496445468</v>
      </c>
      <c r="EJ43" s="130">
        <f t="shared" si="1232"/>
        <v>71255.779171011032</v>
      </c>
      <c r="EK43" s="130">
        <f t="shared" si="1233"/>
        <v>74917.223237756683</v>
      </c>
      <c r="EL43" s="130">
        <f t="shared" si="1234"/>
        <v>78774.12405173773</v>
      </c>
      <c r="EM43" s="130">
        <f t="shared" si="1235"/>
        <v>82299.085389810396</v>
      </c>
      <c r="EN43" s="130">
        <f t="shared" si="1236"/>
        <v>85493.792223933619</v>
      </c>
      <c r="EO43" s="130">
        <f t="shared" si="1237"/>
        <v>85493.792223933619</v>
      </c>
      <c r="EP43" s="130">
        <f t="shared" si="1238"/>
        <v>2493.08451042654</v>
      </c>
      <c r="EQ43" s="130">
        <f t="shared" si="1239"/>
        <v>2594.6883195497626</v>
      </c>
      <c r="ER43" s="130">
        <f t="shared" si="1240"/>
        <v>1974.4501414691938</v>
      </c>
      <c r="ES43" s="130">
        <f t="shared" si="1241"/>
        <v>2094.2516477488143</v>
      </c>
      <c r="ET43" s="130">
        <f t="shared" si="1242"/>
        <v>2239.8332249999994</v>
      </c>
      <c r="EU43" s="130">
        <f t="shared" si="1243"/>
        <v>2305.0416398104262</v>
      </c>
      <c r="EV43" s="130">
        <f t="shared" si="1244"/>
        <v>2418.7772470379141</v>
      </c>
      <c r="EW43" s="130">
        <f t="shared" si="1245"/>
        <v>2326.2722864928905</v>
      </c>
      <c r="EX43" s="130">
        <f t="shared" si="1246"/>
        <v>2333.8546603080563</v>
      </c>
      <c r="EY43" s="130">
        <f t="shared" si="1247"/>
        <v>2414.2278227488141</v>
      </c>
      <c r="EZ43" s="130">
        <f t="shared" si="1248"/>
        <v>2245.8991240521323</v>
      </c>
      <c r="FA43" s="130">
        <f t="shared" si="1249"/>
        <v>2021.460859123222</v>
      </c>
      <c r="FB43" s="130">
        <f t="shared" si="1250"/>
        <v>2356.601781753554</v>
      </c>
      <c r="FC43" s="130">
        <f t="shared" si="1251"/>
        <v>1768.2095736966819</v>
      </c>
      <c r="FD43" s="130">
        <f t="shared" si="1252"/>
        <v>2405.1289741706155</v>
      </c>
      <c r="FE43" s="130">
        <f t="shared" si="1253"/>
        <v>2493.08451042654</v>
      </c>
      <c r="FF43" s="130">
        <f t="shared" si="1254"/>
        <v>2679.6109062796199</v>
      </c>
      <c r="FG43" s="130">
        <f t="shared" si="1255"/>
        <v>2606.8201176540283</v>
      </c>
      <c r="FH43" s="130">
        <f t="shared" si="1256"/>
        <v>2426.3596208530803</v>
      </c>
      <c r="FI43" s="130">
        <f t="shared" si="1257"/>
        <v>2408.1619236966822</v>
      </c>
      <c r="FJ43" s="130">
        <f t="shared" si="1258"/>
        <v>2591.6553700236964</v>
      </c>
      <c r="FK43" s="130">
        <f t="shared" si="1259"/>
        <v>2749.3687453791467</v>
      </c>
      <c r="FL43" s="130">
        <f t="shared" si="1260"/>
        <v>2890.4008983412309</v>
      </c>
      <c r="FM43" s="130">
        <f t="shared" si="1261"/>
        <v>3099.6744156398095</v>
      </c>
      <c r="FN43" s="130">
        <f t="shared" si="1262"/>
        <v>3039.0154251184827</v>
      </c>
      <c r="FO43" s="130">
        <f t="shared" si="1263"/>
        <v>3154.2675071090043</v>
      </c>
      <c r="FP43" s="130">
        <f t="shared" si="1264"/>
        <v>3295.2996600710894</v>
      </c>
      <c r="FQ43" s="130">
        <f t="shared" si="1265"/>
        <v>3471.2107325829375</v>
      </c>
      <c r="FR43" s="130">
        <f t="shared" si="1266"/>
        <v>3172.4652042654025</v>
      </c>
      <c r="FS43" s="130">
        <f t="shared" si="1267"/>
        <v>2875.2361507108994</v>
      </c>
      <c r="FT43" s="130">
        <f t="shared" si="1268"/>
        <v>0</v>
      </c>
      <c r="FU43" s="110">
        <f t="shared" si="1269"/>
        <v>2493.08451042654</v>
      </c>
      <c r="FV43" s="130">
        <f t="shared" si="1270"/>
        <v>5087.7728299763021</v>
      </c>
      <c r="FW43" s="130">
        <f t="shared" si="1271"/>
        <v>7062.2229714454961</v>
      </c>
      <c r="FX43" s="130">
        <f t="shared" si="1272"/>
        <v>9156.4746191943104</v>
      </c>
      <c r="FY43" s="130">
        <f t="shared" si="1273"/>
        <v>11396.307844194311</v>
      </c>
      <c r="FZ43" s="130">
        <f t="shared" si="1274"/>
        <v>13701.349484004737</v>
      </c>
      <c r="GA43" s="130">
        <f t="shared" si="1275"/>
        <v>16120.126731042652</v>
      </c>
      <c r="GB43" s="130">
        <f t="shared" si="1276"/>
        <v>18446.399017535543</v>
      </c>
      <c r="GC43" s="130">
        <f t="shared" si="1277"/>
        <v>20780.253677843601</v>
      </c>
      <c r="GD43" s="130">
        <f t="shared" si="1278"/>
        <v>23194.481500592414</v>
      </c>
      <c r="GE43" s="130">
        <f t="shared" si="1279"/>
        <v>25440.380624644546</v>
      </c>
      <c r="GF43" s="130">
        <f t="shared" si="1280"/>
        <v>27461.841483767766</v>
      </c>
      <c r="GG43" s="130">
        <f t="shared" si="1281"/>
        <v>29818.44326552132</v>
      </c>
      <c r="GH43" s="130">
        <f t="shared" si="1282"/>
        <v>31586.652839218001</v>
      </c>
      <c r="GI43" s="130">
        <f t="shared" si="1283"/>
        <v>33991.781813388618</v>
      </c>
      <c r="GJ43" s="130">
        <f t="shared" si="1284"/>
        <v>36484.866323815157</v>
      </c>
      <c r="GK43" s="130">
        <f t="shared" si="1285"/>
        <v>39164.477230094773</v>
      </c>
      <c r="GL43" s="130">
        <f t="shared" si="1286"/>
        <v>41771.297347748805</v>
      </c>
      <c r="GM43" s="130">
        <f t="shared" si="1287"/>
        <v>44197.656968601885</v>
      </c>
      <c r="GN43" s="130">
        <f t="shared" si="1288"/>
        <v>46605.818892298565</v>
      </c>
      <c r="GO43" s="130">
        <f t="shared" si="1289"/>
        <v>49197.474262322263</v>
      </c>
      <c r="GP43" s="130">
        <f t="shared" si="1290"/>
        <v>51946.843007701413</v>
      </c>
      <c r="GQ43" s="130">
        <f t="shared" si="1291"/>
        <v>54837.24390604264</v>
      </c>
      <c r="GR43" s="130">
        <f t="shared" si="1292"/>
        <v>57936.918321682453</v>
      </c>
      <c r="GS43" s="130">
        <f t="shared" si="1293"/>
        <v>60975.933746800933</v>
      </c>
      <c r="GT43" s="130">
        <f t="shared" si="1294"/>
        <v>64130.201253909938</v>
      </c>
      <c r="GU43" s="130">
        <f t="shared" si="1295"/>
        <v>67425.500913981028</v>
      </c>
      <c r="GV43" s="130">
        <f t="shared" si="1296"/>
        <v>70896.71164656397</v>
      </c>
      <c r="GW43" s="130">
        <f t="shared" si="1297"/>
        <v>74069.176850829375</v>
      </c>
      <c r="GX43" s="130">
        <f t="shared" si="1298"/>
        <v>76944.413001540277</v>
      </c>
      <c r="GY43" s="130">
        <f t="shared" si="1299"/>
        <v>76944.413001540277</v>
      </c>
      <c r="GZ43" s="130">
        <f>($T43+$U43)/$R43*($I43-(метеостанция!B$14))/($I43-$J43)</f>
        <v>2.1604445497630329</v>
      </c>
      <c r="HA43" s="130">
        <f>($T43+$U43)/$R43*($I43-(метеостанция!C$14))/($I43-$J43)</f>
        <v>2.2484918641390204</v>
      </c>
      <c r="HB43" s="130">
        <f>($T43+$U43)/$R43*($I43-(метеостанция!D$14))/($I43-$J43)</f>
        <v>1.7110090047393363</v>
      </c>
      <c r="HC43" s="130">
        <f>($T43+$U43)/$R43*($I43-(метеостанция!E$14))/($I43-$J43)</f>
        <v>1.8148259873617691</v>
      </c>
      <c r="HD43" s="130">
        <f>($T43+$U43)/$R43*($I43-(метеостанция!F$14))/($I43-$J43)</f>
        <v>1.9409833333333328</v>
      </c>
      <c r="HE43" s="130">
        <f>($T43+$U43)/$R43*($I43-(метеостанция!G$14))/($I43-$J43)</f>
        <v>1.9974913112164296</v>
      </c>
      <c r="HF43" s="130">
        <f>($T43+$U43)/$R43*($I43-(метеостанция!H$14))/($I43-$J43)</f>
        <v>2.0960517377567141</v>
      </c>
      <c r="HG43" s="130">
        <f>($T43+$U43)/$R43*($I43-(метеостанция!I$14))/($I43-$J43)</f>
        <v>2.0158892575039493</v>
      </c>
      <c r="HH43" s="130">
        <f>($T43+$U43)/$R43*($I43-(метеостанция!J$14))/($I43-$J43)</f>
        <v>2.0224599526066349</v>
      </c>
      <c r="HI43" s="130">
        <f>($T43+$U43)/$R43*($I43-(метеостанция!K$14))/($I43-$J43)</f>
        <v>2.0921093206951022</v>
      </c>
      <c r="HJ43" s="130">
        <f>($T43+$U43)/$R43*($I43-(метеостанция!L$14))/($I43-$J43)</f>
        <v>1.9462398894154815</v>
      </c>
      <c r="HK43" s="130">
        <f>($T43+$U43)/$R43*($I43-(метеостанция!M$14))/($I43-$J43)</f>
        <v>1.751747314375987</v>
      </c>
      <c r="HL43" s="130">
        <f>($T43+$U43)/$R43*($I43-(метеостанция!N$14))/($I43-$J43)</f>
        <v>2.0421720379146917</v>
      </c>
      <c r="HM43" s="130">
        <f>($T43+$U43)/$R43*($I43-(метеостанция!O$14))/($I43-$J43)</f>
        <v>1.5322860979462871</v>
      </c>
      <c r="HN43" s="130">
        <f>($T43+$U43)/$R43*($I43-(метеостанция!P$14))/($I43-$J43)</f>
        <v>2.08422448657188</v>
      </c>
      <c r="HO43" s="130">
        <f>($T43+$U43)/$R43*($I43-(метеостанция!Q$14))/($I43-$J43)</f>
        <v>2.1604445497630329</v>
      </c>
      <c r="HP43" s="130">
        <f>($T43+$U43)/$R43*($I43-(метеостанция!R$14))/($I43-$J43)</f>
        <v>2.3220836492890995</v>
      </c>
      <c r="HQ43" s="130">
        <f>($T43+$U43)/$R43*($I43-(метеостанция!S$14))/($I43-$J43)</f>
        <v>2.2590049763033173</v>
      </c>
      <c r="HR43" s="130">
        <f>($T43+$U43)/$R43*($I43-(метеостанция!T$14))/($I43-$J43)</f>
        <v>2.1026224328593996</v>
      </c>
      <c r="HS43" s="130">
        <f>($T43+$U43)/$R43*($I43-(метеостанция!U$14))/($I43-$J43)</f>
        <v>2.0868527646129542</v>
      </c>
      <c r="HT43" s="130">
        <f>($T43+$U43)/$R43*($I43-(метеостанция!V$14))/($I43-$J43)</f>
        <v>2.2458635860979461</v>
      </c>
      <c r="HU43" s="130">
        <f>($T43+$U43)/$R43*($I43-(метеостанция!W$14))/($I43-$J43)</f>
        <v>2.3825340442338074</v>
      </c>
      <c r="HV43" s="130">
        <f>($T43+$U43)/$R43*($I43-(метеостанция!X$14))/($I43-$J43)</f>
        <v>2.5047489731437595</v>
      </c>
      <c r="HW43" s="130">
        <f>($T43+$U43)/$R43*($I43-(метеостанция!Y$14))/($I43-$J43)</f>
        <v>2.6861001579778829</v>
      </c>
      <c r="HX43" s="130">
        <f>($T43+$U43)/$R43*($I43-(метеостанция!Z$14))/($I43-$J43)</f>
        <v>2.6335345971563977</v>
      </c>
      <c r="HY43" s="130">
        <f>($T43+$U43)/$R43*($I43-(метеостанция!AA$14))/($I43-$J43)</f>
        <v>2.7334091627172192</v>
      </c>
      <c r="HZ43" s="130">
        <f>($T43+$U43)/$R43*($I43-(метеостанция!AB$14))/($I43-$J43)</f>
        <v>2.8556240916271722</v>
      </c>
      <c r="IA43" s="130">
        <f>($T43+$U43)/$R43*($I43-(метеостанция!AC$14))/($I43-$J43)</f>
        <v>3.0080642180094785</v>
      </c>
      <c r="IB43" s="130">
        <f>($T43+$U43)/$R43*($I43-(метеостанция!AD$14))/($I43-$J43)</f>
        <v>2.7491788309636647</v>
      </c>
      <c r="IC43" s="130">
        <f>($T43+$U43)/$R43*($I43-(метеостанция!AE$14))/($I43-$J43)</f>
        <v>2.4916075829383884</v>
      </c>
      <c r="ID43" s="130"/>
      <c r="IE43" s="131">
        <f>VLOOKUP($F43,метеостанция!$A$4:$AF$7,2,0)</f>
        <v>6</v>
      </c>
      <c r="IF43" s="131">
        <f>VLOOKUP($F43,метеостанция!$A$4:$AF$7,3,0)</f>
        <v>9.6</v>
      </c>
      <c r="IG43" s="131">
        <f>VLOOKUP($F43,метеостанция!$A$4:$AF$7,4,0)</f>
        <v>8.4</v>
      </c>
      <c r="IH43" s="131">
        <f>VLOOKUP($F43,метеостанция!$A$4:$AF$7,5,0)</f>
        <v>9.6999999999999993</v>
      </c>
      <c r="II43" s="131">
        <f>VLOOKUP($F43,метеостанция!$A$4:$AF$7,6,0)</f>
        <v>11.1</v>
      </c>
      <c r="IJ43" s="131">
        <f>VLOOKUP($F43,метеостанция!$A$4:$AF$7,7,0)</f>
        <v>9.5</v>
      </c>
      <c r="IK43" s="131">
        <f>VLOOKUP($F43,метеостанция!$A$4:$AF$7,8,0)</f>
        <v>6</v>
      </c>
      <c r="IL43" s="131">
        <f>VLOOKUP($F43,метеостанция!$A$4:$AF$7,9,0)</f>
        <v>6.8</v>
      </c>
      <c r="IM43" s="131">
        <f>VLOOKUP($F43,метеостанция!$A$4:$AF$7,10,0)</f>
        <v>3.2</v>
      </c>
      <c r="IN43" s="131">
        <f>VLOOKUP($F43,метеостанция!$A$4:$AF$7,11,0)</f>
        <v>-2</v>
      </c>
      <c r="IO43" s="131">
        <f>VLOOKUP($F43,метеостанция!$A$4:$AF$7,12,0)</f>
        <v>-0.4</v>
      </c>
      <c r="IP43" s="131">
        <f>VLOOKUP($F43,метеостанция!$A$4:$AF$7,13,0)</f>
        <v>2.1</v>
      </c>
      <c r="IQ43" s="131">
        <f>VLOOKUP($F43,метеостанция!$A$4:$AF$7,14,0)</f>
        <v>2.2999999999999998</v>
      </c>
      <c r="IR43" s="131">
        <f>VLOOKUP($F43,метеостанция!$A$4:$AF$7,15,0)</f>
        <v>2.2999999999999998</v>
      </c>
      <c r="IS43" s="131">
        <f>VLOOKUP($F43,метеостанция!$A$4:$AF$7,16,0)</f>
        <v>0.2</v>
      </c>
      <c r="IT43" s="131">
        <f>VLOOKUP($F43,метеостанция!$A$4:$AF$7,17,0)</f>
        <v>-3</v>
      </c>
      <c r="IU43" s="131">
        <f>VLOOKUP($F43,метеостанция!$A$4:$AF$7,18,0)</f>
        <v>-4</v>
      </c>
      <c r="IV43" s="131">
        <f>VLOOKUP($F43,метеостанция!$A$4:$AF$7,19,0)</f>
        <v>-3.6</v>
      </c>
      <c r="IW43" s="131">
        <f>VLOOKUP($F43,метеостанция!$A$4:$AF$7,20,0)</f>
        <v>-0.7</v>
      </c>
      <c r="IX43" s="131">
        <f>VLOOKUP($F43,метеостанция!$A$4:$AF$7,21,0)</f>
        <v>3.6</v>
      </c>
      <c r="IY43" s="131">
        <f>VLOOKUP($F43,метеостанция!$A$4:$AF$7,22,0)</f>
        <v>2.2000000000000002</v>
      </c>
      <c r="IZ43" s="131">
        <f>VLOOKUP($F43,метеостанция!$A$4:$AF$7,23,0)</f>
        <v>4.4000000000000004</v>
      </c>
      <c r="JA43" s="131">
        <f>VLOOKUP($F43,метеостанция!$A$4:$AF$7,24,0)</f>
        <v>-2.2999999999999998</v>
      </c>
      <c r="JB43" s="131">
        <f>VLOOKUP($F43,метеостанция!$A$4:$AF$7,25,0)</f>
        <v>-5.0999999999999996</v>
      </c>
      <c r="JC43" s="131">
        <f>VLOOKUP($F43,метеостанция!$A$4:$AF$7,26,0)</f>
        <v>0.6</v>
      </c>
      <c r="JD43" s="131">
        <f>VLOOKUP($F43,метеостанция!$A$4:$AF$7,27,0)</f>
        <v>-1.8</v>
      </c>
      <c r="JE43" s="131">
        <f>VLOOKUP($F43,метеостанция!$A$4:$AF$7,28,0)</f>
        <v>-0.5</v>
      </c>
      <c r="JF43" s="131">
        <f>VLOOKUP($F43,метеостанция!$A$4:$AF$7,29,0)</f>
        <v>5.4</v>
      </c>
      <c r="JG43" s="131">
        <f>VLOOKUP($F43,метеостанция!$A$4:$AF$7,30,0)</f>
        <v>8.4</v>
      </c>
      <c r="JH43" s="131">
        <f>VLOOKUP($F43,метеостанция!$A$4:$AF$7,31,0)</f>
        <v>5.0999999999999996</v>
      </c>
      <c r="JI43" s="131">
        <f>VLOOKUP($F43,метеостанция!$A$4:$AF$7,32,0)</f>
        <v>0</v>
      </c>
      <c r="JJ43" s="202" t="e">
        <f>VLOOKUP(D43,'Qп, Гкал'!$D$6:$O$60,2,FALSE)</f>
        <v>#N/A</v>
      </c>
      <c r="JK43" s="202" t="e">
        <f>VLOOKUP(D43,'Qп, Гкал'!$D$6:AI$64,3,FALSE)</f>
        <v>#N/A</v>
      </c>
      <c r="JL43" s="202" t="e">
        <f>VLOOKUP(D43,'Qп, Гкал'!$D$6:$AI$64,4,FALSE)</f>
        <v>#N/A</v>
      </c>
      <c r="JM43" s="202" t="e">
        <f>VLOOKUP(D43,'Qп, Гкал'!$D$6:$O$60,5,FALSE)</f>
        <v>#N/A</v>
      </c>
      <c r="JN43" s="202" t="e">
        <f>VLOOKUP(D43,'Qп, Гкал'!$D$6:$O$60,6,FALSE)</f>
        <v>#N/A</v>
      </c>
      <c r="JO43" s="202" t="e">
        <f>VLOOKUP(D43,'Qп, Гкал'!$D$6:$O$60,7,FALSE)</f>
        <v>#N/A</v>
      </c>
      <c r="JP43" s="202" t="e">
        <f>VLOOKUP(D43,'Qп, Гкал'!$D$6:$O$60,8,FALSE)</f>
        <v>#N/A</v>
      </c>
      <c r="JQ43" s="202" t="e">
        <f>VLOOKUP(D43,'Qп, Гкал'!$D$6:$O$60,9,FALSE)</f>
        <v>#N/A</v>
      </c>
      <c r="JR43" s="202" t="e">
        <f>VLOOKUP(D43,'Qп, Гкал'!$D$6:$O$60,10,FALSE)</f>
        <v>#N/A</v>
      </c>
      <c r="JS43" s="202" t="e">
        <f>VLOOKUP(D43,'Qп, Гкал'!$D$6:$O$60,11,FALSE)</f>
        <v>#N/A</v>
      </c>
      <c r="JT43" s="202" t="e">
        <f>VLOOKUP(D43,'Qп, Гкал'!$D$6:$O$60,12,FALSE)</f>
        <v>#N/A</v>
      </c>
      <c r="JU43" s="202" t="e">
        <f>VLOOKUP(D43,'Qп, Гкал'!$D$6:$P$60,13,FALSE)</f>
        <v>#N/A</v>
      </c>
      <c r="JV43" s="202" t="e">
        <f>VLOOKUP(D43,'Qп, Гкал'!$D$6:$Q$63,14,FALSE)</f>
        <v>#N/A</v>
      </c>
      <c r="JW43" s="203" t="e">
        <f>VLOOKUP(D43,'Qп, Гкал'!$D$6:$AI$65,15,FALSE)</f>
        <v>#N/A</v>
      </c>
      <c r="JX43" s="203" t="e">
        <f>VLOOKUP(D43,'Qп, Гкал'!$D$6:$AI$65,16,FALSE)</f>
        <v>#N/A</v>
      </c>
      <c r="JY43" s="204" t="e">
        <f>VLOOKUP(D43,'Qп, Гкал'!$D$6:$AI$65,17,FALSE)</f>
        <v>#N/A</v>
      </c>
      <c r="JZ43" s="203" t="e">
        <f>VLOOKUP(D43,'Qп, Гкал'!$D$6:$AI$65,18,FALSE)</f>
        <v>#N/A</v>
      </c>
      <c r="KA43" s="203" t="e">
        <f>VLOOKUP(D43,'Qп, Гкал'!$D$6:$AI$65,19,FALSE)</f>
        <v>#N/A</v>
      </c>
      <c r="KB43" s="203" t="e">
        <f>VLOOKUP(D43,'Qп, Гкал'!$D$6:$AI$65,20,FALSE)</f>
        <v>#N/A</v>
      </c>
      <c r="KC43" s="203" t="e">
        <f>VLOOKUP(D43,'Qп, Гкал'!$D$6:$AI$65,21,FALSE)</f>
        <v>#N/A</v>
      </c>
      <c r="KD43" s="203" t="e">
        <f>VLOOKUP(D43,'Qп, Гкал'!$D$6:$AI$65,22,FALSE)</f>
        <v>#N/A</v>
      </c>
      <c r="KE43" s="203" t="e">
        <f>VLOOKUP(D43,'Qп, Гкал'!$D$6:$AI$65,23,FALSE)</f>
        <v>#N/A</v>
      </c>
      <c r="KF43" s="203" t="e">
        <f>VLOOKUP(D43,'Qп, Гкал'!$D$6:$AI$65,24,FALSE)</f>
        <v>#N/A</v>
      </c>
      <c r="KG43" s="203" t="e">
        <f>VLOOKUP(D43,'Qп, Гкал'!$D$6:$AI$65,25,FALSE)</f>
        <v>#N/A</v>
      </c>
      <c r="KH43" s="203" t="e">
        <f>VLOOKUP(D43,'Qп, Гкал'!$D$6:$AI$65,26,FALSE)</f>
        <v>#N/A</v>
      </c>
      <c r="KI43" s="203" t="e">
        <f>VLOOKUP(D43,'Qп, Гкал'!$D$6:$AI$65,27,FALSE)</f>
        <v>#N/A</v>
      </c>
      <c r="KJ43" s="203" t="e">
        <f>VLOOKUP(D43,'Qп, Гкал'!$D$6:$AI$65,28,FALSE)</f>
        <v>#N/A</v>
      </c>
      <c r="KK43" s="203" t="e">
        <f>VLOOKUP(D43,'Qп, Гкал'!$D$6:$AI$65,29,FALSE)</f>
        <v>#N/A</v>
      </c>
      <c r="KL43" s="203" t="e">
        <f>VLOOKUP(D43,'Qп, Гкал'!$D$6:$AI$65,30,FALSE)</f>
        <v>#N/A</v>
      </c>
      <c r="KM43" s="203" t="e">
        <f>VLOOKUP(D43,'Qп, Гкал'!$D$6:$AI$65,31,FALSE)</f>
        <v>#N/A</v>
      </c>
      <c r="KN43" s="203" t="e">
        <f>VLOOKUP(D43,'Qп, Гкал'!$D$6:$AI$65,32,FALSE)</f>
        <v>#N/A</v>
      </c>
      <c r="KO43" s="110" t="e">
        <f>IF(JJ43="","Нет показаний",IF(JJ43&lt;=0,"Ошибка ПУ",(GZ43-JJ43*(($I43-метеостанция!B$14)/($I43-IE43)))))</f>
        <v>#N/A</v>
      </c>
      <c r="KP43" s="110" t="e">
        <f>IF(JK43="","Нет показаний",IF(JK43&lt;=0,"Ошибка ПУ",(HA43-JK43*(($I43-метеостанция!C$14)/($I43-IF43)))))</f>
        <v>#N/A</v>
      </c>
      <c r="KQ43" s="110" t="e">
        <f>IF(JL43="","Нет показаний",IF(JL43&lt;=0,"Ошибка ПУ",(HB43-JL43*(($I43-метеостанция!D$14)/($I43-IG43)))))</f>
        <v>#N/A</v>
      </c>
      <c r="KR43" s="110" t="e">
        <f>IF(JM43="","Нет показаний",IF(JM43&lt;=0,"Ошибка ПУ",(HC43-JM43*(($I43-метеостанция!E$14)/($I43-IH43)))))</f>
        <v>#N/A</v>
      </c>
      <c r="KS43" s="110" t="e">
        <f>IF(JN43="","Нет показаний",IF(JN43&lt;=0,"Ошибка ПУ",(HD43-JN43*(($I43-метеостанция!F$14)/($I43-II43)))))</f>
        <v>#N/A</v>
      </c>
      <c r="KT43" s="110" t="e">
        <f>IF(JO43="","Нет показаний",IF(JO43&lt;=0,"Ошибка ПУ",(HE43-JO43*(($I43-метеостанция!G$14)/($I43-IJ43)))))</f>
        <v>#N/A</v>
      </c>
      <c r="KU43" s="110" t="e">
        <f>IF(JP43="","Нет показаний",IF(JP43&lt;=0,"Ошибка ПУ",(HF43-JP43*(($I43-метеостанция!H$14)/($I43-IK43)))))</f>
        <v>#N/A</v>
      </c>
      <c r="KV43" s="110" t="e">
        <f>IF(JQ43="","Нет показаний",IF(JQ43&lt;=0,"Ошибка ПУ",(HG43-JQ43*(($I43-метеостанция!I$14)/($I43-IL43)))))</f>
        <v>#N/A</v>
      </c>
      <c r="KW43" s="110" t="e">
        <f>IF(JR43="","Нет показаний",IF(JR43&lt;=0,"Ошибка ПУ",(HH43-JR43*(($I43-метеостанция!J$14)/($I43-IM43)))))</f>
        <v>#N/A</v>
      </c>
      <c r="KX43" s="110" t="e">
        <f>IF(JS43="","Нет показаний",IF(JS43&lt;=0,"Ошибка ПУ",(HI43-JS43*(($I43-метеостанция!K$14)/($I43-IN43)))))</f>
        <v>#N/A</v>
      </c>
      <c r="KY43" s="110" t="e">
        <f>IF(JT43="","Нет показаний",IF(JT43&lt;=0,"Ошибка ПУ",(HJ43-JT43*(($I43-метеостанция!L$14)/($I43-IO43)))))</f>
        <v>#N/A</v>
      </c>
      <c r="KZ43" s="110" t="e">
        <f>IF(JU43="","Нет показаний",IF(JU43&lt;=0,"Ошибка ПУ",(HK43-JU43*(($I43-метеостанция!M$14)/($I43-IP43)))))</f>
        <v>#N/A</v>
      </c>
      <c r="LA43" s="110" t="e">
        <f>IF(JV43="","Нет показаний",IF(JV43&lt;=0,"Ошибка ПУ",(HL43-JV43*(($I43-метеостанция!N$14)/($I43-IQ43)))))</f>
        <v>#N/A</v>
      </c>
      <c r="LB43" s="110" t="e">
        <f>IF(JW43="","Нет показаний",IF(JW43&lt;=0,"Ошибка ПУ",(HM43-JW43*(($I43-метеостанция!O$14)/($I43-IR43)))))</f>
        <v>#N/A</v>
      </c>
      <c r="LC43" s="110" t="e">
        <f>IF(JX43="","Нет показаний",IF(JX43&lt;=0,"Ошибка ПУ",(HN43-JX43*(($I43-метеостанция!P$14)/($I43-IS43)))))</f>
        <v>#N/A</v>
      </c>
      <c r="LD43" s="110" t="e">
        <f>IF(JY43="","Нет показаний",IF(JY43&lt;=0,"Ошибка ПУ",(HO43-JY43*(($I43-метеостанция!Q$14)/($I43-IT43)))))</f>
        <v>#N/A</v>
      </c>
      <c r="LE43" s="110" t="e">
        <f>IF(JZ43="","Нет показаний",IF(JZ43&lt;=0,"Ошибка ПУ",(HP43-JZ43*(($I43-метеостанция!R$14)/($I43-IU43)))))</f>
        <v>#N/A</v>
      </c>
      <c r="LF43" s="110" t="e">
        <f>IF(KA43="","Нет показаний",IF(KA43&lt;=0,"Ошибка ПУ",(HQ43-KA43*(($I43-метеостанция!S$14)/($I43-IV43)))))</f>
        <v>#N/A</v>
      </c>
      <c r="LG43" s="110" t="e">
        <f>IF(KB43="","Нет показаний",IF(KB43&lt;=0,"Ошибка ПУ",(HR43-KB43*(($I43-метеостанция!T$14)/($I43-IW43)))))</f>
        <v>#N/A</v>
      </c>
      <c r="LH43" s="110" t="e">
        <f>IF(KC43="","Нет показаний",IF(KC43&lt;=0,"Ошибка ПУ",(HS43-KC43*(($I43-метеостанция!U$14)/($I43-IX43)))))</f>
        <v>#N/A</v>
      </c>
      <c r="LI43" s="110" t="e">
        <f>IF(KD43="","Нет показаний",IF(KD43&lt;=0,"Ошибка ПУ",(HT43-KD43*(($I43-метеостанция!V$14)/($I43-IY43)))))</f>
        <v>#N/A</v>
      </c>
      <c r="LJ43" s="110" t="e">
        <f>IF(KE43="","Нет показаний",IF(KE43&lt;=0,"Ошибка ПУ",(HU43-KE43*(($I43-метеостанция!W$14)/($I43-IZ43)))))</f>
        <v>#N/A</v>
      </c>
      <c r="LK43" s="110" t="e">
        <f>IF(KF43="","Нет показаний",IF(KF43&lt;=0,"Ошибка ПУ",(HV43-KF43*(($I43-метеостанция!X$14)/($I43-JA43)))))</f>
        <v>#N/A</v>
      </c>
      <c r="LL43" s="110" t="e">
        <f>IF(KG43="","Нет показаний",IF(KG43&lt;=0,"Ошибка ПУ",(HW43-KG43*(($I43-метеостанция!Y$14)/($I43-JB43)))))</f>
        <v>#N/A</v>
      </c>
      <c r="LM43" s="110" t="e">
        <f>IF(KH43="","Нет показаний",IF(KH43&lt;=0,"Ошибка ПУ",(HX43-KH43*(($I43-метеостанция!Z$14)/($I43-JC43)))))</f>
        <v>#N/A</v>
      </c>
      <c r="LN43" s="110" t="e">
        <f>IF(KI43="","Нет показаний",IF(KI43&lt;=0,"Ошибка ПУ",(HY43-KI43*(($I43-метеостанция!AA$14)/($I43-JD43)))))</f>
        <v>#N/A</v>
      </c>
      <c r="LO43" s="110" t="e">
        <f>IF(KJ43="","Нет показаний",IF(KJ43&lt;=0,"Ошибка ПУ",(HZ43-KJ43*(($I43-метеостанция!AB$14)/($I43-JE43)))))</f>
        <v>#N/A</v>
      </c>
      <c r="LP43" s="110" t="e">
        <f>IF(KK43="","Нет показаний",IF(KK43&lt;=0,"Ошибка ПУ",(IA43-KK43*(($I43-метеостанция!AC$14)/($I43-JF43)))))</f>
        <v>#N/A</v>
      </c>
      <c r="LQ43" s="110" t="e">
        <f>IF(KL43="","Нет показаний",IF(KL43&lt;=0,"Ошибка ПУ",(IB43-KL43*(($I43-метеостанция!AD$14)/($I43-JG43)))))</f>
        <v>#N/A</v>
      </c>
      <c r="LR43" s="110" t="e">
        <f>IF(KM43="","Нет показаний",IF(KM43&lt;=0,"Ошибка ПУ",(IC43-KM43*(($I43-метеостанция!AE$14)/($I43-JH43)))))</f>
        <v>#N/A</v>
      </c>
      <c r="LS43" s="110" t="e">
        <f>IF(KN43="","Нет показаний",IF(KN43&lt;=0,"Ошибка ПУ",(ID43-KN43*(($I43-метеостанция!AF$14)/($I43-JI43)))))</f>
        <v>#N/A</v>
      </c>
      <c r="LT43" s="54" t="e">
        <f t="shared" si="1300"/>
        <v>#N/A</v>
      </c>
      <c r="LU43" s="54" t="e">
        <f t="shared" si="1301"/>
        <v>#N/A</v>
      </c>
      <c r="LV43" s="54" t="e">
        <f t="shared" si="1302"/>
        <v>#N/A</v>
      </c>
      <c r="LW43" s="54" t="e">
        <f t="shared" si="1303"/>
        <v>#N/A</v>
      </c>
      <c r="LX43" s="54" t="e">
        <f t="shared" si="1304"/>
        <v>#N/A</v>
      </c>
      <c r="LY43" s="54" t="e">
        <f t="shared" si="1305"/>
        <v>#N/A</v>
      </c>
      <c r="LZ43" s="54" t="e">
        <f t="shared" si="1306"/>
        <v>#N/A</v>
      </c>
      <c r="MA43" s="54" t="e">
        <f t="shared" si="1307"/>
        <v>#N/A</v>
      </c>
      <c r="MB43" s="54" t="e">
        <f t="shared" si="1308"/>
        <v>#N/A</v>
      </c>
      <c r="MC43" s="54" t="e">
        <f t="shared" si="1309"/>
        <v>#N/A</v>
      </c>
      <c r="MD43" s="54" t="e">
        <f t="shared" si="1310"/>
        <v>#N/A</v>
      </c>
      <c r="ME43" s="54" t="e">
        <f t="shared" si="1311"/>
        <v>#N/A</v>
      </c>
      <c r="MF43" s="54" t="e">
        <f t="shared" si="1312"/>
        <v>#N/A</v>
      </c>
      <c r="MG43" s="54" t="e">
        <f t="shared" si="1313"/>
        <v>#N/A</v>
      </c>
      <c r="MH43" s="54" t="e">
        <f t="shared" si="1314"/>
        <v>#N/A</v>
      </c>
      <c r="MI43" s="54" t="e">
        <f t="shared" si="1315"/>
        <v>#N/A</v>
      </c>
      <c r="MJ43" s="54" t="e">
        <f t="shared" si="1316"/>
        <v>#N/A</v>
      </c>
      <c r="MK43" s="54" t="e">
        <f t="shared" si="1317"/>
        <v>#N/A</v>
      </c>
      <c r="ML43" s="54" t="e">
        <f t="shared" si="1318"/>
        <v>#N/A</v>
      </c>
      <c r="MM43" s="54" t="e">
        <f t="shared" si="1319"/>
        <v>#N/A</v>
      </c>
      <c r="MN43" s="54" t="e">
        <f t="shared" si="1320"/>
        <v>#N/A</v>
      </c>
      <c r="MO43" s="54" t="e">
        <f t="shared" si="1321"/>
        <v>#N/A</v>
      </c>
      <c r="MP43" s="54" t="e">
        <f t="shared" si="1322"/>
        <v>#N/A</v>
      </c>
      <c r="MQ43" s="54" t="e">
        <f t="shared" si="1323"/>
        <v>#N/A</v>
      </c>
      <c r="MR43" s="54" t="e">
        <f t="shared" si="1324"/>
        <v>#N/A</v>
      </c>
      <c r="MS43" s="54" t="e">
        <f t="shared" si="1325"/>
        <v>#N/A</v>
      </c>
      <c r="MT43" s="54" t="e">
        <f t="shared" si="1326"/>
        <v>#N/A</v>
      </c>
      <c r="MU43" s="54" t="e">
        <f t="shared" si="1327"/>
        <v>#N/A</v>
      </c>
      <c r="MV43" s="54" t="e">
        <f t="shared" si="1328"/>
        <v>#N/A</v>
      </c>
      <c r="MW43" s="54" t="e">
        <f t="shared" si="1329"/>
        <v>#N/A</v>
      </c>
      <c r="MX43" s="54" t="e">
        <f t="shared" si="1330"/>
        <v>#N/A</v>
      </c>
      <c r="MY43" s="53" t="e">
        <f t="shared" si="1331"/>
        <v>#N/A</v>
      </c>
      <c r="MZ43" s="53" t="e">
        <f t="shared" si="1332"/>
        <v>#N/A</v>
      </c>
      <c r="NA43" s="53" t="e">
        <f t="shared" si="1333"/>
        <v>#N/A</v>
      </c>
      <c r="NB43" s="53" t="e">
        <f t="shared" si="1334"/>
        <v>#N/A</v>
      </c>
      <c r="NC43" s="53" t="e">
        <f t="shared" si="1335"/>
        <v>#N/A</v>
      </c>
      <c r="ND43" s="53" t="e">
        <f t="shared" si="1336"/>
        <v>#N/A</v>
      </c>
      <c r="NE43" s="53" t="e">
        <f t="shared" si="1337"/>
        <v>#N/A</v>
      </c>
      <c r="NF43" s="53" t="e">
        <f t="shared" si="1338"/>
        <v>#N/A</v>
      </c>
      <c r="NG43" s="53" t="e">
        <f t="shared" si="1339"/>
        <v>#N/A</v>
      </c>
      <c r="NH43" s="53" t="e">
        <f t="shared" si="1340"/>
        <v>#N/A</v>
      </c>
      <c r="NI43" s="53" t="e">
        <f t="shared" si="1341"/>
        <v>#N/A</v>
      </c>
      <c r="NJ43" s="53" t="e">
        <f t="shared" si="1342"/>
        <v>#N/A</v>
      </c>
      <c r="NK43" s="53" t="e">
        <f t="shared" si="1343"/>
        <v>#N/A</v>
      </c>
      <c r="NL43" s="53" t="e">
        <f t="shared" si="1344"/>
        <v>#N/A</v>
      </c>
      <c r="NM43" s="53" t="e">
        <f t="shared" si="1345"/>
        <v>#N/A</v>
      </c>
      <c r="NN43" s="53" t="e">
        <f t="shared" si="1346"/>
        <v>#N/A</v>
      </c>
      <c r="NO43" s="53" t="e">
        <f t="shared" si="1347"/>
        <v>#N/A</v>
      </c>
      <c r="NP43" s="53" t="e">
        <f t="shared" si="1348"/>
        <v>#N/A</v>
      </c>
      <c r="NQ43" s="53" t="e">
        <f t="shared" si="1349"/>
        <v>#N/A</v>
      </c>
      <c r="NR43" s="53" t="e">
        <f t="shared" si="1350"/>
        <v>#N/A</v>
      </c>
      <c r="NS43" s="53" t="e">
        <f t="shared" si="1351"/>
        <v>#N/A</v>
      </c>
      <c r="NT43" s="53" t="e">
        <f t="shared" si="1352"/>
        <v>#N/A</v>
      </c>
      <c r="NU43" s="53" t="e">
        <f t="shared" si="1353"/>
        <v>#N/A</v>
      </c>
      <c r="NV43" s="53" t="e">
        <f t="shared" si="1354"/>
        <v>#N/A</v>
      </c>
      <c r="NW43" s="53" t="e">
        <f t="shared" si="1355"/>
        <v>#N/A</v>
      </c>
      <c r="NX43" s="53" t="e">
        <f t="shared" si="1356"/>
        <v>#N/A</v>
      </c>
      <c r="NY43" s="53" t="e">
        <f t="shared" si="1357"/>
        <v>#N/A</v>
      </c>
      <c r="NZ43" s="53" t="e">
        <f t="shared" si="1358"/>
        <v>#N/A</v>
      </c>
      <c r="OA43" s="53" t="e">
        <f t="shared" si="1359"/>
        <v>#N/A</v>
      </c>
      <c r="OB43" s="53" t="e">
        <f t="shared" si="1360"/>
        <v>#N/A</v>
      </c>
      <c r="OC43" s="53" t="e">
        <f t="shared" si="1361"/>
        <v>#N/A</v>
      </c>
      <c r="OD43" s="53" t="e">
        <f t="shared" si="1362"/>
        <v>#N/A</v>
      </c>
      <c r="OE43" s="53" t="e">
        <f t="shared" si="1363"/>
        <v>#N/A</v>
      </c>
      <c r="OF43" s="53" t="e">
        <f t="shared" si="1364"/>
        <v>#N/A</v>
      </c>
      <c r="OG43" s="53" t="e">
        <f t="shared" si="1365"/>
        <v>#N/A</v>
      </c>
      <c r="OH43" s="53" t="e">
        <f t="shared" si="1366"/>
        <v>#N/A</v>
      </c>
      <c r="OI43" s="53" t="e">
        <f t="shared" si="1367"/>
        <v>#N/A</v>
      </c>
      <c r="OJ43" s="53" t="e">
        <f t="shared" si="1368"/>
        <v>#N/A</v>
      </c>
      <c r="OK43" s="53" t="e">
        <f t="shared" si="1369"/>
        <v>#N/A</v>
      </c>
      <c r="OL43" s="53" t="e">
        <f t="shared" si="1370"/>
        <v>#N/A</v>
      </c>
      <c r="OM43" s="53" t="e">
        <f t="shared" si="1371"/>
        <v>#N/A</v>
      </c>
      <c r="ON43" s="53" t="e">
        <f t="shared" si="1372"/>
        <v>#N/A</v>
      </c>
      <c r="OO43" s="53" t="e">
        <f t="shared" si="1373"/>
        <v>#N/A</v>
      </c>
      <c r="OP43" s="53" t="e">
        <f t="shared" si="1374"/>
        <v>#N/A</v>
      </c>
      <c r="OQ43" s="53" t="e">
        <f t="shared" si="1375"/>
        <v>#N/A</v>
      </c>
      <c r="OR43" s="53" t="e">
        <f t="shared" si="1376"/>
        <v>#N/A</v>
      </c>
      <c r="OS43" s="53" t="e">
        <f t="shared" si="1377"/>
        <v>#N/A</v>
      </c>
      <c r="OT43" s="53" t="e">
        <f t="shared" si="1378"/>
        <v>#N/A</v>
      </c>
      <c r="OU43" s="53" t="e">
        <f t="shared" si="1379"/>
        <v>#N/A</v>
      </c>
      <c r="OV43" s="53" t="e">
        <f t="shared" si="1380"/>
        <v>#N/A</v>
      </c>
      <c r="OW43" s="53" t="e">
        <f t="shared" si="1381"/>
        <v>#N/A</v>
      </c>
      <c r="OX43" s="53" t="e">
        <f t="shared" si="1382"/>
        <v>#N/A</v>
      </c>
      <c r="OY43" s="53" t="e">
        <f t="shared" si="1383"/>
        <v>#N/A</v>
      </c>
      <c r="OZ43" s="53" t="e">
        <f t="shared" si="1384"/>
        <v>#N/A</v>
      </c>
      <c r="PA43" s="53" t="e">
        <f t="shared" si="1385"/>
        <v>#N/A</v>
      </c>
      <c r="PB43" s="53" t="e">
        <f t="shared" si="1386"/>
        <v>#N/A</v>
      </c>
      <c r="PC43" s="53" t="e">
        <f t="shared" si="1387"/>
        <v>#N/A</v>
      </c>
      <c r="PD43" s="53" t="e">
        <f t="shared" si="1388"/>
        <v>#N/A</v>
      </c>
      <c r="PE43" s="53" t="e">
        <f t="shared" si="1389"/>
        <v>#N/A</v>
      </c>
      <c r="PF43" s="53" t="e">
        <f t="shared" si="1390"/>
        <v>#N/A</v>
      </c>
      <c r="PG43" s="53" t="e">
        <f t="shared" si="1391"/>
        <v>#N/A</v>
      </c>
      <c r="PH43" s="53" t="e">
        <f t="shared" si="1392"/>
        <v>#N/A</v>
      </c>
      <c r="PI43" s="111" t="e">
        <f t="shared" ref="PI43:QM43" si="1673">MY43*$G43</f>
        <v>#N/A</v>
      </c>
      <c r="PJ43" s="111" t="e">
        <f t="shared" si="1673"/>
        <v>#N/A</v>
      </c>
      <c r="PK43" s="111" t="e">
        <f t="shared" si="1673"/>
        <v>#N/A</v>
      </c>
      <c r="PL43" s="111" t="e">
        <f t="shared" si="1673"/>
        <v>#N/A</v>
      </c>
      <c r="PM43" s="111" t="e">
        <f t="shared" si="1673"/>
        <v>#N/A</v>
      </c>
      <c r="PN43" s="111" t="e">
        <f t="shared" si="1673"/>
        <v>#N/A</v>
      </c>
      <c r="PO43" s="111" t="e">
        <f t="shared" si="1673"/>
        <v>#N/A</v>
      </c>
      <c r="PP43" s="111" t="e">
        <f t="shared" si="1673"/>
        <v>#N/A</v>
      </c>
      <c r="PQ43" s="111" t="e">
        <f t="shared" si="1673"/>
        <v>#N/A</v>
      </c>
      <c r="PR43" s="111" t="e">
        <f t="shared" si="1673"/>
        <v>#N/A</v>
      </c>
      <c r="PS43" s="111" t="e">
        <f t="shared" si="1673"/>
        <v>#N/A</v>
      </c>
      <c r="PT43" s="111" t="e">
        <f t="shared" si="1673"/>
        <v>#N/A</v>
      </c>
      <c r="PU43" s="111" t="e">
        <f t="shared" si="1673"/>
        <v>#N/A</v>
      </c>
      <c r="PV43" s="111" t="e">
        <f t="shared" si="1673"/>
        <v>#N/A</v>
      </c>
      <c r="PW43" s="111" t="e">
        <f t="shared" si="1673"/>
        <v>#N/A</v>
      </c>
      <c r="PX43" s="111" t="e">
        <f t="shared" si="1673"/>
        <v>#N/A</v>
      </c>
      <c r="PY43" s="111" t="e">
        <f t="shared" si="1673"/>
        <v>#N/A</v>
      </c>
      <c r="PZ43" s="111" t="e">
        <f t="shared" si="1673"/>
        <v>#N/A</v>
      </c>
      <c r="QA43" s="111" t="e">
        <f t="shared" si="1673"/>
        <v>#N/A</v>
      </c>
      <c r="QB43" s="111" t="e">
        <f t="shared" si="1673"/>
        <v>#N/A</v>
      </c>
      <c r="QC43" s="111" t="e">
        <f t="shared" si="1673"/>
        <v>#N/A</v>
      </c>
      <c r="QD43" s="111" t="e">
        <f t="shared" si="1673"/>
        <v>#N/A</v>
      </c>
      <c r="QE43" s="111" t="e">
        <f t="shared" si="1673"/>
        <v>#N/A</v>
      </c>
      <c r="QF43" s="111" t="e">
        <f t="shared" si="1673"/>
        <v>#N/A</v>
      </c>
      <c r="QG43" s="111" t="e">
        <f t="shared" si="1673"/>
        <v>#N/A</v>
      </c>
      <c r="QH43" s="111" t="e">
        <f t="shared" si="1673"/>
        <v>#N/A</v>
      </c>
      <c r="QI43" s="111" t="e">
        <f t="shared" si="1673"/>
        <v>#N/A</v>
      </c>
      <c r="QJ43" s="111" t="e">
        <f t="shared" si="1673"/>
        <v>#N/A</v>
      </c>
      <c r="QK43" s="111" t="e">
        <f t="shared" si="1673"/>
        <v>#N/A</v>
      </c>
      <c r="QL43" s="111" t="e">
        <f t="shared" si="1673"/>
        <v>#N/A</v>
      </c>
      <c r="QM43" s="111" t="e">
        <f t="shared" si="1673"/>
        <v>#N/A</v>
      </c>
      <c r="QN43" s="54" t="e">
        <f t="shared" si="1393"/>
        <v>#N/A</v>
      </c>
      <c r="QO43" s="53" t="e">
        <f t="shared" si="1394"/>
        <v>#N/A</v>
      </c>
      <c r="QP43" s="53" t="e">
        <f t="shared" si="1395"/>
        <v>#N/A</v>
      </c>
      <c r="QQ43" s="53" t="e">
        <f t="shared" si="1396"/>
        <v>#N/A</v>
      </c>
      <c r="QR43" s="53" t="e">
        <f t="shared" si="1397"/>
        <v>#N/A</v>
      </c>
      <c r="QS43" s="53" t="e">
        <f t="shared" si="1398"/>
        <v>#N/A</v>
      </c>
      <c r="QT43" s="53" t="e">
        <f t="shared" si="1399"/>
        <v>#N/A</v>
      </c>
      <c r="QU43" s="53" t="e">
        <f t="shared" si="1400"/>
        <v>#N/A</v>
      </c>
      <c r="QV43" s="53" t="e">
        <f t="shared" si="1401"/>
        <v>#N/A</v>
      </c>
      <c r="QW43" s="53" t="e">
        <f t="shared" si="1402"/>
        <v>#N/A</v>
      </c>
      <c r="QX43" s="53" t="e">
        <f t="shared" si="1403"/>
        <v>#N/A</v>
      </c>
      <c r="QY43" s="53" t="e">
        <f t="shared" si="1404"/>
        <v>#N/A</v>
      </c>
      <c r="QZ43" s="53" t="e">
        <f t="shared" si="1405"/>
        <v>#N/A</v>
      </c>
      <c r="RA43" s="53" t="e">
        <f t="shared" si="1406"/>
        <v>#N/A</v>
      </c>
      <c r="RB43" s="53" t="e">
        <f t="shared" si="1407"/>
        <v>#N/A</v>
      </c>
      <c r="RC43" s="53" t="e">
        <f t="shared" si="1408"/>
        <v>#N/A</v>
      </c>
      <c r="RD43" s="53" t="e">
        <f t="shared" si="1409"/>
        <v>#N/A</v>
      </c>
      <c r="RE43" s="53" t="e">
        <f t="shared" si="1410"/>
        <v>#N/A</v>
      </c>
      <c r="RF43" s="53" t="e">
        <f t="shared" si="1411"/>
        <v>#N/A</v>
      </c>
      <c r="RG43" s="53" t="e">
        <f t="shared" si="1412"/>
        <v>#N/A</v>
      </c>
      <c r="RH43" s="53" t="e">
        <f t="shared" si="1413"/>
        <v>#N/A</v>
      </c>
      <c r="RI43" s="53" t="e">
        <f t="shared" si="1414"/>
        <v>#N/A</v>
      </c>
      <c r="RJ43" s="53" t="e">
        <f t="shared" si="1415"/>
        <v>#N/A</v>
      </c>
      <c r="RK43" s="53" t="e">
        <f t="shared" si="1416"/>
        <v>#N/A</v>
      </c>
      <c r="RL43" s="53" t="e">
        <f t="shared" si="1417"/>
        <v>#N/A</v>
      </c>
      <c r="RM43" s="53" t="e">
        <f t="shared" si="1418"/>
        <v>#N/A</v>
      </c>
      <c r="RN43" s="53" t="e">
        <f t="shared" si="1419"/>
        <v>#N/A</v>
      </c>
      <c r="RO43" s="53" t="e">
        <f t="shared" si="1420"/>
        <v>#N/A</v>
      </c>
      <c r="RP43" s="53" t="e">
        <f t="shared" si="1421"/>
        <v>#N/A</v>
      </c>
      <c r="RQ43" s="53" t="e">
        <f t="shared" si="1422"/>
        <v>#N/A</v>
      </c>
      <c r="RR43" s="53" t="e">
        <f t="shared" si="1423"/>
        <v>#N/A</v>
      </c>
      <c r="RS43" s="111" t="e">
        <f t="shared" si="1424"/>
        <v>#N/A</v>
      </c>
      <c r="RT43" s="111" t="e">
        <f t="shared" si="1425"/>
        <v>#N/A</v>
      </c>
      <c r="RU43" s="111" t="e">
        <f t="shared" si="1426"/>
        <v>#N/A</v>
      </c>
      <c r="RV43" s="111" t="e">
        <f t="shared" si="1427"/>
        <v>#N/A</v>
      </c>
      <c r="RW43" s="111" t="e">
        <f t="shared" si="1428"/>
        <v>#N/A</v>
      </c>
      <c r="RX43" s="111" t="e">
        <f t="shared" si="1429"/>
        <v>#N/A</v>
      </c>
      <c r="RY43" s="111" t="e">
        <f t="shared" si="1430"/>
        <v>#N/A</v>
      </c>
      <c r="RZ43" s="111" t="e">
        <f t="shared" si="1431"/>
        <v>#N/A</v>
      </c>
      <c r="SA43" s="111" t="e">
        <f t="shared" si="1432"/>
        <v>#N/A</v>
      </c>
      <c r="SB43" s="111" t="e">
        <f t="shared" si="1433"/>
        <v>#N/A</v>
      </c>
      <c r="SC43" s="111" t="e">
        <f t="shared" si="1434"/>
        <v>#N/A</v>
      </c>
      <c r="SD43" s="111" t="e">
        <f t="shared" si="1435"/>
        <v>#N/A</v>
      </c>
      <c r="SE43" s="111" t="e">
        <f t="shared" si="1436"/>
        <v>#N/A</v>
      </c>
      <c r="SF43" s="111" t="e">
        <f t="shared" si="1437"/>
        <v>#N/A</v>
      </c>
      <c r="SG43" s="111" t="e">
        <f t="shared" si="1438"/>
        <v>#N/A</v>
      </c>
      <c r="SH43" s="111" t="e">
        <f t="shared" si="1439"/>
        <v>#N/A</v>
      </c>
      <c r="SI43" s="111" t="e">
        <f t="shared" si="1440"/>
        <v>#N/A</v>
      </c>
      <c r="SJ43" s="111" t="e">
        <f t="shared" si="1441"/>
        <v>#N/A</v>
      </c>
      <c r="SK43" s="111" t="e">
        <f t="shared" si="1442"/>
        <v>#N/A</v>
      </c>
      <c r="SL43" s="111" t="e">
        <f t="shared" si="1443"/>
        <v>#N/A</v>
      </c>
      <c r="SM43" s="111" t="e">
        <f t="shared" si="1444"/>
        <v>#N/A</v>
      </c>
      <c r="SN43" s="111" t="e">
        <f t="shared" si="1445"/>
        <v>#N/A</v>
      </c>
      <c r="SO43" s="111" t="e">
        <f t="shared" si="1446"/>
        <v>#N/A</v>
      </c>
      <c r="SP43" s="111" t="e">
        <f t="shared" si="1447"/>
        <v>#N/A</v>
      </c>
      <c r="SQ43" s="111" t="e">
        <f t="shared" si="1448"/>
        <v>#N/A</v>
      </c>
      <c r="SR43" s="111" t="e">
        <f t="shared" si="1449"/>
        <v>#N/A</v>
      </c>
      <c r="SS43" s="111" t="e">
        <f t="shared" si="1450"/>
        <v>#N/A</v>
      </c>
      <c r="ST43" s="111" t="e">
        <f t="shared" si="1451"/>
        <v>#N/A</v>
      </c>
      <c r="SU43" s="111" t="e">
        <f t="shared" si="1452"/>
        <v>#N/A</v>
      </c>
      <c r="SV43" s="111" t="e">
        <f t="shared" si="1453"/>
        <v>#N/A</v>
      </c>
      <c r="SW43" s="111" t="e">
        <f t="shared" si="1454"/>
        <v>#N/A</v>
      </c>
      <c r="SX43" s="111" t="e">
        <f t="shared" si="1455"/>
        <v>#N/A</v>
      </c>
      <c r="SY43" s="111" t="e">
        <f t="shared" si="1456"/>
        <v>#N/A</v>
      </c>
      <c r="SZ43" s="111" t="e">
        <f t="shared" si="1457"/>
        <v>#N/A</v>
      </c>
      <c r="TA43" s="111" t="e">
        <f t="shared" si="1458"/>
        <v>#N/A</v>
      </c>
      <c r="TB43" s="111" t="e">
        <f t="shared" si="1459"/>
        <v>#N/A</v>
      </c>
      <c r="TC43" s="111" t="e">
        <f t="shared" si="1460"/>
        <v>#N/A</v>
      </c>
      <c r="TD43" s="111" t="e">
        <f t="shared" si="1461"/>
        <v>#N/A</v>
      </c>
      <c r="TE43" s="111" t="e">
        <f t="shared" si="1462"/>
        <v>#N/A</v>
      </c>
      <c r="TF43" s="111" t="e">
        <f t="shared" si="1463"/>
        <v>#N/A</v>
      </c>
      <c r="TG43" s="111" t="e">
        <f t="shared" si="1464"/>
        <v>#N/A</v>
      </c>
      <c r="TH43" s="111" t="e">
        <f t="shared" si="1465"/>
        <v>#N/A</v>
      </c>
      <c r="TI43" s="111" t="e">
        <f t="shared" si="1466"/>
        <v>#N/A</v>
      </c>
      <c r="TJ43" s="111" t="e">
        <f t="shared" si="1467"/>
        <v>#N/A</v>
      </c>
      <c r="TK43" s="111" t="e">
        <f t="shared" si="1468"/>
        <v>#N/A</v>
      </c>
      <c r="TL43" s="111" t="e">
        <f t="shared" si="1469"/>
        <v>#N/A</v>
      </c>
      <c r="TM43" s="111" t="e">
        <f t="shared" si="1470"/>
        <v>#N/A</v>
      </c>
      <c r="TN43" s="111" t="e">
        <f t="shared" si="1471"/>
        <v>#N/A</v>
      </c>
      <c r="TO43" s="111" t="e">
        <f t="shared" si="1472"/>
        <v>#N/A</v>
      </c>
      <c r="TP43" s="111" t="e">
        <f t="shared" si="1473"/>
        <v>#N/A</v>
      </c>
      <c r="TQ43" s="111" t="e">
        <f t="shared" si="1474"/>
        <v>#N/A</v>
      </c>
      <c r="TR43" s="111" t="e">
        <f t="shared" si="1475"/>
        <v>#N/A</v>
      </c>
      <c r="TS43" s="111" t="e">
        <f t="shared" si="1476"/>
        <v>#N/A</v>
      </c>
      <c r="TT43" s="111" t="e">
        <f t="shared" si="1477"/>
        <v>#N/A</v>
      </c>
      <c r="TU43" s="111" t="e">
        <f t="shared" si="1478"/>
        <v>#N/A</v>
      </c>
      <c r="TV43" s="111" t="e">
        <f t="shared" si="1479"/>
        <v>#N/A</v>
      </c>
      <c r="TW43" s="111" t="e">
        <f t="shared" si="1480"/>
        <v>#N/A</v>
      </c>
      <c r="TX43" s="111" t="e">
        <f t="shared" si="1481"/>
        <v>#N/A</v>
      </c>
      <c r="TY43" s="111" t="e">
        <f t="shared" si="1482"/>
        <v>#N/A</v>
      </c>
      <c r="TZ43" s="111" t="e">
        <f t="shared" si="1483"/>
        <v>#N/A</v>
      </c>
      <c r="UA43" s="111" t="e">
        <f t="shared" si="1484"/>
        <v>#N/A</v>
      </c>
      <c r="UB43" s="111" t="e">
        <f t="shared" si="1485"/>
        <v>#N/A</v>
      </c>
      <c r="UC43" s="112">
        <f t="shared" si="1486"/>
        <v>277.00939004739331</v>
      </c>
      <c r="UD43" s="112">
        <f t="shared" si="1487"/>
        <v>565.30809221958918</v>
      </c>
      <c r="UE43" s="112">
        <f t="shared" si="1488"/>
        <v>784.69144127172194</v>
      </c>
      <c r="UF43" s="112">
        <f t="shared" si="1489"/>
        <v>1017.386068799368</v>
      </c>
      <c r="UG43" s="112">
        <f t="shared" si="1490"/>
        <v>1266.2564271327014</v>
      </c>
      <c r="UH43" s="112">
        <f t="shared" si="1491"/>
        <v>1522.3721648894152</v>
      </c>
      <c r="UI43" s="112">
        <f t="shared" si="1492"/>
        <v>1791.1251923380726</v>
      </c>
      <c r="UJ43" s="112">
        <f t="shared" si="1493"/>
        <v>2049.5998908372826</v>
      </c>
      <c r="UK43" s="112">
        <f t="shared" si="1494"/>
        <v>2308.9170753159556</v>
      </c>
      <c r="UL43" s="112">
        <f t="shared" si="1495"/>
        <v>2577.1646111769351</v>
      </c>
      <c r="UM43" s="112">
        <f t="shared" si="1496"/>
        <v>2826.7089582938388</v>
      </c>
      <c r="UN43" s="112">
        <f t="shared" si="1497"/>
        <v>3051.3157204186409</v>
      </c>
      <c r="UO43" s="112">
        <f t="shared" si="1498"/>
        <v>3313.1603628357029</v>
      </c>
      <c r="UP43" s="112">
        <f t="shared" si="1499"/>
        <v>3509.6280932464451</v>
      </c>
      <c r="UQ43" s="112">
        <f t="shared" si="1500"/>
        <v>3776.8646459320694</v>
      </c>
      <c r="UR43" s="112">
        <f t="shared" si="1501"/>
        <v>4053.8740359794629</v>
      </c>
      <c r="US43" s="112">
        <f t="shared" si="1502"/>
        <v>4351.6085811216426</v>
      </c>
      <c r="UT43" s="112">
        <f t="shared" si="1503"/>
        <v>4641.2552608609794</v>
      </c>
      <c r="UU43" s="112">
        <f t="shared" si="1504"/>
        <v>4910.8507742890997</v>
      </c>
      <c r="UV43" s="112">
        <f t="shared" si="1505"/>
        <v>5178.4243213665086</v>
      </c>
      <c r="UW43" s="112">
        <f t="shared" si="1506"/>
        <v>5466.3860291469191</v>
      </c>
      <c r="UX43" s="112">
        <f t="shared" si="1507"/>
        <v>5771.8714453001576</v>
      </c>
      <c r="UY43" s="112">
        <f t="shared" si="1508"/>
        <v>6093.0271006714056</v>
      </c>
      <c r="UZ43" s="112">
        <f t="shared" si="1509"/>
        <v>6437.4353690758289</v>
      </c>
      <c r="VA43" s="112">
        <f t="shared" si="1510"/>
        <v>6775.1037496445497</v>
      </c>
      <c r="VB43" s="112">
        <f t="shared" si="1511"/>
        <v>7125.5779171011063</v>
      </c>
      <c r="VC43" s="112">
        <f t="shared" si="1512"/>
        <v>7491.7223237756716</v>
      </c>
      <c r="VD43" s="112">
        <f t="shared" si="1513"/>
        <v>7877.4124051737763</v>
      </c>
      <c r="VE43" s="112">
        <f t="shared" si="1514"/>
        <v>8229.9085389810425</v>
      </c>
      <c r="VF43" s="112">
        <f t="shared" si="1515"/>
        <v>8549.3792223933633</v>
      </c>
      <c r="VG43" s="112">
        <f t="shared" si="1516"/>
        <v>8549.3792223933633</v>
      </c>
      <c r="VH43" s="111" t="e">
        <f t="shared" si="1517"/>
        <v>#N/A</v>
      </c>
      <c r="VI43" s="111" t="e">
        <f t="shared" si="1518"/>
        <v>#N/A</v>
      </c>
      <c r="VJ43" s="111" t="e">
        <f t="shared" si="1519"/>
        <v>#N/A</v>
      </c>
      <c r="VK43" s="111" t="e">
        <f t="shared" si="1520"/>
        <v>#N/A</v>
      </c>
      <c r="VL43" s="111" t="e">
        <f t="shared" si="1521"/>
        <v>#N/A</v>
      </c>
      <c r="VM43" s="111" t="e">
        <f t="shared" si="1522"/>
        <v>#N/A</v>
      </c>
      <c r="VN43" s="111" t="e">
        <f t="shared" si="1523"/>
        <v>#N/A</v>
      </c>
      <c r="VO43" s="111" t="e">
        <f t="shared" si="1524"/>
        <v>#N/A</v>
      </c>
      <c r="VP43" s="111" t="e">
        <f t="shared" si="1525"/>
        <v>#N/A</v>
      </c>
      <c r="VQ43" s="111" t="e">
        <f t="shared" si="1526"/>
        <v>#N/A</v>
      </c>
      <c r="VR43" s="111" t="e">
        <f t="shared" si="1527"/>
        <v>#N/A</v>
      </c>
      <c r="VS43" s="111" t="e">
        <f t="shared" si="1528"/>
        <v>#N/A</v>
      </c>
      <c r="VT43" s="111" t="e">
        <f t="shared" si="1529"/>
        <v>#N/A</v>
      </c>
      <c r="VU43" s="111" t="e">
        <f t="shared" si="1530"/>
        <v>#N/A</v>
      </c>
      <c r="VV43" s="111" t="e">
        <f t="shared" si="1531"/>
        <v>#N/A</v>
      </c>
      <c r="VW43" s="111" t="e">
        <f t="shared" si="1532"/>
        <v>#N/A</v>
      </c>
      <c r="VX43" s="111" t="e">
        <f t="shared" si="1533"/>
        <v>#N/A</v>
      </c>
      <c r="VY43" s="111" t="e">
        <f t="shared" si="1534"/>
        <v>#N/A</v>
      </c>
      <c r="VZ43" s="111" t="e">
        <f t="shared" si="1535"/>
        <v>#N/A</v>
      </c>
      <c r="WA43" s="111" t="e">
        <f t="shared" si="1536"/>
        <v>#N/A</v>
      </c>
      <c r="WB43" s="111" t="e">
        <f t="shared" si="1537"/>
        <v>#N/A</v>
      </c>
      <c r="WC43" s="111" t="e">
        <f t="shared" si="1538"/>
        <v>#N/A</v>
      </c>
      <c r="WD43" s="111" t="e">
        <f t="shared" si="1539"/>
        <v>#N/A</v>
      </c>
      <c r="WE43" s="111" t="e">
        <f t="shared" si="1540"/>
        <v>#N/A</v>
      </c>
      <c r="WF43" s="111" t="e">
        <f t="shared" si="1541"/>
        <v>#N/A</v>
      </c>
      <c r="WG43" s="111" t="e">
        <f t="shared" si="1542"/>
        <v>#N/A</v>
      </c>
      <c r="WH43" s="111" t="e">
        <f t="shared" si="1543"/>
        <v>#N/A</v>
      </c>
      <c r="WI43" s="111" t="e">
        <f t="shared" si="1544"/>
        <v>#N/A</v>
      </c>
      <c r="WJ43" s="111" t="e">
        <f t="shared" si="1545"/>
        <v>#N/A</v>
      </c>
      <c r="WK43" s="111" t="e">
        <f t="shared" si="1546"/>
        <v>#N/A</v>
      </c>
      <c r="WL43" s="111" t="e">
        <f t="shared" si="1547"/>
        <v>#N/A</v>
      </c>
      <c r="WM43" s="111" t="e">
        <f t="shared" si="1548"/>
        <v>#N/A</v>
      </c>
      <c r="WN43" s="111" t="e">
        <f t="shared" si="1549"/>
        <v>#N/A</v>
      </c>
      <c r="WO43" s="111" t="e">
        <f t="shared" si="1550"/>
        <v>#N/A</v>
      </c>
      <c r="WP43" s="111" t="e">
        <f t="shared" si="1551"/>
        <v>#N/A</v>
      </c>
      <c r="WQ43" s="111" t="e">
        <f t="shared" si="1552"/>
        <v>#N/A</v>
      </c>
      <c r="WR43" s="111" t="e">
        <f t="shared" si="1553"/>
        <v>#N/A</v>
      </c>
      <c r="WS43" s="111" t="e">
        <f t="shared" si="1554"/>
        <v>#N/A</v>
      </c>
      <c r="WT43" s="111" t="e">
        <f t="shared" si="1555"/>
        <v>#N/A</v>
      </c>
      <c r="WU43" s="111" t="e">
        <f t="shared" si="1556"/>
        <v>#N/A</v>
      </c>
      <c r="WV43" s="111" t="e">
        <f t="shared" si="1557"/>
        <v>#N/A</v>
      </c>
      <c r="WW43" s="111" t="e">
        <f t="shared" si="1558"/>
        <v>#N/A</v>
      </c>
      <c r="WX43" s="111" t="e">
        <f t="shared" si="1559"/>
        <v>#N/A</v>
      </c>
      <c r="WY43" s="111" t="e">
        <f t="shared" si="1560"/>
        <v>#N/A</v>
      </c>
      <c r="WZ43" s="111" t="e">
        <f t="shared" si="1561"/>
        <v>#N/A</v>
      </c>
      <c r="XA43" s="111" t="e">
        <f t="shared" si="1562"/>
        <v>#N/A</v>
      </c>
      <c r="XB43" s="111" t="e">
        <f t="shared" si="1563"/>
        <v>#N/A</v>
      </c>
      <c r="XC43" s="111" t="e">
        <f t="shared" si="1564"/>
        <v>#N/A</v>
      </c>
      <c r="XD43" s="111" t="e">
        <f t="shared" si="1565"/>
        <v>#N/A</v>
      </c>
      <c r="XE43" s="111" t="e">
        <f t="shared" si="1566"/>
        <v>#N/A</v>
      </c>
      <c r="XF43" s="111" t="e">
        <f t="shared" si="1567"/>
        <v>#N/A</v>
      </c>
      <c r="XG43" s="111" t="e">
        <f t="shared" si="1568"/>
        <v>#N/A</v>
      </c>
      <c r="XH43" s="111" t="e">
        <f t="shared" si="1569"/>
        <v>#N/A</v>
      </c>
      <c r="XI43" s="111" t="e">
        <f t="shared" si="1570"/>
        <v>#N/A</v>
      </c>
      <c r="XJ43" s="111" t="e">
        <f t="shared" si="1571"/>
        <v>#N/A</v>
      </c>
      <c r="XK43" s="111" t="e">
        <f t="shared" si="1572"/>
        <v>#N/A</v>
      </c>
      <c r="XL43" s="111" t="e">
        <f t="shared" si="1573"/>
        <v>#N/A</v>
      </c>
      <c r="XM43" s="111" t="e">
        <f t="shared" si="1574"/>
        <v>#N/A</v>
      </c>
      <c r="XN43" s="111" t="e">
        <f t="shared" si="1575"/>
        <v>#N/A</v>
      </c>
      <c r="XO43" s="111" t="e">
        <f t="shared" si="1576"/>
        <v>#N/A</v>
      </c>
      <c r="XP43" s="111" t="e">
        <f t="shared" si="1577"/>
        <v>#N/A</v>
      </c>
      <c r="XQ43" s="111" t="e">
        <f t="shared" si="1578"/>
        <v>#N/A</v>
      </c>
      <c r="XR43" s="111" t="e">
        <f t="shared" si="1579"/>
        <v>#N/A</v>
      </c>
      <c r="XS43" s="111" t="e">
        <f t="shared" si="1580"/>
        <v>#N/A</v>
      </c>
      <c r="XT43" s="111" t="e">
        <f t="shared" si="1581"/>
        <v>#N/A</v>
      </c>
      <c r="XU43" s="111" t="e">
        <f t="shared" si="1582"/>
        <v>#N/A</v>
      </c>
      <c r="XV43" s="111" t="e">
        <f t="shared" si="1583"/>
        <v>#N/A</v>
      </c>
      <c r="XW43" s="111" t="e">
        <f t="shared" si="1584"/>
        <v>#N/A</v>
      </c>
      <c r="XX43" s="111" t="e">
        <f t="shared" si="1585"/>
        <v>#N/A</v>
      </c>
      <c r="XY43" s="111" t="e">
        <f t="shared" si="1586"/>
        <v>#N/A</v>
      </c>
      <c r="XZ43" s="111" t="e">
        <f t="shared" si="1587"/>
        <v>#N/A</v>
      </c>
      <c r="YA43" s="111" t="e">
        <f t="shared" si="1588"/>
        <v>#N/A</v>
      </c>
      <c r="YB43" s="111" t="e">
        <f t="shared" si="1589"/>
        <v>#N/A</v>
      </c>
      <c r="YC43" s="111" t="e">
        <f t="shared" si="1590"/>
        <v>#N/A</v>
      </c>
      <c r="YD43" s="111" t="e">
        <f t="shared" si="1591"/>
        <v>#N/A</v>
      </c>
      <c r="YE43" s="111" t="e">
        <f t="shared" si="1592"/>
        <v>#N/A</v>
      </c>
      <c r="YF43" s="111" t="e">
        <f t="shared" si="1593"/>
        <v>#N/A</v>
      </c>
      <c r="YG43" s="111" t="e">
        <f t="shared" si="1594"/>
        <v>#N/A</v>
      </c>
      <c r="YH43" s="111" t="e">
        <f t="shared" si="1595"/>
        <v>#N/A</v>
      </c>
      <c r="YI43" s="111" t="e">
        <f t="shared" si="1596"/>
        <v>#N/A</v>
      </c>
      <c r="YJ43" s="111" t="e">
        <f t="shared" si="1597"/>
        <v>#N/A</v>
      </c>
      <c r="YK43" s="111" t="e">
        <f t="shared" si="1598"/>
        <v>#N/A</v>
      </c>
      <c r="YL43" s="111" t="e">
        <f t="shared" si="1599"/>
        <v>#N/A</v>
      </c>
      <c r="YM43" s="111" t="e">
        <f t="shared" si="1600"/>
        <v>#N/A</v>
      </c>
      <c r="YN43" s="111" t="e">
        <f t="shared" si="1601"/>
        <v>#N/A</v>
      </c>
      <c r="YO43" s="111" t="e">
        <f t="shared" si="1602"/>
        <v>#N/A</v>
      </c>
      <c r="YP43" s="111" t="e">
        <f t="shared" si="1603"/>
        <v>#N/A</v>
      </c>
      <c r="YQ43" s="111" t="e">
        <f t="shared" si="1604"/>
        <v>#N/A</v>
      </c>
      <c r="YR43" s="111" t="e">
        <f t="shared" si="1605"/>
        <v>#N/A</v>
      </c>
      <c r="YS43" s="111" t="e">
        <f t="shared" si="1606"/>
        <v>#N/A</v>
      </c>
      <c r="YT43" s="111" t="e">
        <f t="shared" si="1607"/>
        <v>#N/A</v>
      </c>
      <c r="YU43" s="111" t="e">
        <f t="shared" si="1608"/>
        <v>#N/A</v>
      </c>
      <c r="YV43" s="111" t="e">
        <f t="shared" si="1609"/>
        <v>#N/A</v>
      </c>
      <c r="YW43" s="111" t="e">
        <f t="shared" si="1610"/>
        <v>#N/A</v>
      </c>
      <c r="YX43" s="111" t="e">
        <f t="shared" si="1611"/>
        <v>#N/A</v>
      </c>
      <c r="YY43" s="111" t="e">
        <f t="shared" si="1612"/>
        <v>#N/A</v>
      </c>
      <c r="YZ43" s="111" t="e">
        <f t="shared" si="1613"/>
        <v>#N/A</v>
      </c>
      <c r="ZA43" s="111" t="e">
        <f t="shared" si="1614"/>
        <v>#N/A</v>
      </c>
      <c r="ZB43" s="111" t="e">
        <f t="shared" si="1615"/>
        <v>#N/A</v>
      </c>
      <c r="ZC43" s="111" t="e">
        <f t="shared" si="1616"/>
        <v>#N/A</v>
      </c>
      <c r="ZD43" s="111" t="e">
        <f t="shared" si="1617"/>
        <v>#N/A</v>
      </c>
      <c r="ZE43" s="111" t="e">
        <f t="shared" si="1618"/>
        <v>#N/A</v>
      </c>
      <c r="ZF43" s="111" t="e">
        <f t="shared" si="1619"/>
        <v>#N/A</v>
      </c>
      <c r="ZG43" s="111" t="e">
        <f t="shared" si="1620"/>
        <v>#N/A</v>
      </c>
      <c r="ZH43" s="111" t="e">
        <f t="shared" si="1621"/>
        <v>#N/A</v>
      </c>
      <c r="ZI43" s="111" t="e">
        <f t="shared" si="1622"/>
        <v>#N/A</v>
      </c>
      <c r="ZJ43" s="111" t="e">
        <f t="shared" si="1623"/>
        <v>#N/A</v>
      </c>
      <c r="ZK43" s="111" t="e">
        <f t="shared" si="1624"/>
        <v>#N/A</v>
      </c>
      <c r="ZL43" s="111" t="e">
        <f t="shared" si="1625"/>
        <v>#N/A</v>
      </c>
      <c r="ZM43" s="111" t="e">
        <f t="shared" si="1626"/>
        <v>#N/A</v>
      </c>
      <c r="ZN43" s="111" t="e">
        <f t="shared" si="1627"/>
        <v>#N/A</v>
      </c>
      <c r="ZO43" s="111" t="e">
        <f t="shared" si="1628"/>
        <v>#N/A</v>
      </c>
      <c r="ZP43" s="111" t="e">
        <f t="shared" si="1629"/>
        <v>#N/A</v>
      </c>
      <c r="ZQ43" s="111" t="e">
        <f t="shared" si="1630"/>
        <v>#N/A</v>
      </c>
      <c r="ZR43" s="111" t="e">
        <f t="shared" si="1631"/>
        <v>#N/A</v>
      </c>
      <c r="ZS43" s="111" t="e">
        <f t="shared" si="1632"/>
        <v>#N/A</v>
      </c>
      <c r="ZT43" s="111" t="e">
        <f t="shared" si="1633"/>
        <v>#N/A</v>
      </c>
      <c r="ZU43" s="111" t="e">
        <f t="shared" si="1634"/>
        <v>#N/A</v>
      </c>
      <c r="ZV43" s="111" t="e">
        <f t="shared" si="1635"/>
        <v>#N/A</v>
      </c>
      <c r="ZW43" s="111" t="e">
        <f t="shared" si="1636"/>
        <v>#N/A</v>
      </c>
      <c r="ZX43" s="111" t="e">
        <f t="shared" si="1637"/>
        <v>#N/A</v>
      </c>
      <c r="ZY43" s="111" t="e">
        <f t="shared" si="1638"/>
        <v>#N/A</v>
      </c>
      <c r="ZZ43" s="111" t="e">
        <f t="shared" si="1639"/>
        <v>#N/A</v>
      </c>
      <c r="AAA43" s="111" t="e">
        <f t="shared" si="1640"/>
        <v>#N/A</v>
      </c>
      <c r="AAB43" s="111" t="e">
        <f t="shared" si="1641"/>
        <v>#N/A</v>
      </c>
      <c r="AAC43" s="111" t="e">
        <f t="shared" si="1642"/>
        <v>#N/A</v>
      </c>
      <c r="AAD43" s="111" t="e">
        <f t="shared" si="1643"/>
        <v>#N/A</v>
      </c>
      <c r="AAE43" s="111" t="e">
        <f t="shared" si="1644"/>
        <v>#N/A</v>
      </c>
      <c r="AAF43" s="111" t="e">
        <f t="shared" si="1645"/>
        <v>#N/A</v>
      </c>
      <c r="AAG43" s="111" t="e">
        <f t="shared" si="1646"/>
        <v>#N/A</v>
      </c>
      <c r="AAH43" s="111" t="e">
        <f t="shared" si="1647"/>
        <v>#N/A</v>
      </c>
      <c r="AAI43" s="111" t="e">
        <f t="shared" si="1648"/>
        <v>#N/A</v>
      </c>
      <c r="AAJ43" s="111" t="e">
        <f t="shared" si="1649"/>
        <v>#N/A</v>
      </c>
      <c r="AAK43" s="111" t="e">
        <f t="shared" si="1650"/>
        <v>#N/A</v>
      </c>
      <c r="AAL43" s="111" t="e">
        <f t="shared" si="1651"/>
        <v>#N/A</v>
      </c>
      <c r="AAM43" s="111" t="e">
        <f t="shared" si="1652"/>
        <v>#N/A</v>
      </c>
      <c r="AAN43" s="111" t="e">
        <f t="shared" si="1653"/>
        <v>#N/A</v>
      </c>
      <c r="AAO43" s="111" t="e">
        <f t="shared" si="1654"/>
        <v>#N/A</v>
      </c>
      <c r="AAP43" s="111" t="e">
        <f t="shared" si="1655"/>
        <v>#N/A</v>
      </c>
      <c r="AAQ43" s="111" t="e">
        <f t="shared" si="1656"/>
        <v>#N/A</v>
      </c>
      <c r="AAR43" s="111" t="e">
        <f t="shared" si="1657"/>
        <v>#N/A</v>
      </c>
      <c r="AAS43" s="111" t="e">
        <f t="shared" si="1658"/>
        <v>#N/A</v>
      </c>
      <c r="AAT43" s="111" t="e">
        <f t="shared" si="1659"/>
        <v>#N/A</v>
      </c>
      <c r="AAU43" s="111" t="e">
        <f t="shared" si="1660"/>
        <v>#N/A</v>
      </c>
      <c r="AAV43" s="111" t="e">
        <f t="shared" si="1661"/>
        <v>#N/A</v>
      </c>
      <c r="AAW43" s="111" t="e">
        <f t="shared" si="1662"/>
        <v>#N/A</v>
      </c>
      <c r="AAX43" s="111" t="e">
        <f t="shared" si="1663"/>
        <v>#N/A</v>
      </c>
      <c r="AAY43" s="111" t="e">
        <f t="shared" si="1664"/>
        <v>#N/A</v>
      </c>
      <c r="AAZ43" s="111" t="e">
        <f t="shared" si="1665"/>
        <v>#N/A</v>
      </c>
      <c r="ABA43" s="111" t="e">
        <f t="shared" si="1666"/>
        <v>#N/A</v>
      </c>
      <c r="ABB43" s="111" t="e">
        <f t="shared" si="1667"/>
        <v>#N/A</v>
      </c>
      <c r="ABC43" s="111" t="e">
        <f t="shared" si="1668"/>
        <v>#N/A</v>
      </c>
      <c r="ABD43" s="111" t="e">
        <f t="shared" si="1669"/>
        <v>#N/A</v>
      </c>
      <c r="ABE43" s="111" t="e">
        <f t="shared" si="1670"/>
        <v>#N/A</v>
      </c>
      <c r="ABF43" s="111" t="e">
        <f t="shared" si="1671"/>
        <v>#N/A</v>
      </c>
    </row>
    <row r="44" spans="1:734" ht="80.25" hidden="1" customHeight="1">
      <c r="A44" s="92">
        <v>41</v>
      </c>
      <c r="B44" s="59" t="s">
        <v>21</v>
      </c>
      <c r="C44" s="100" t="s">
        <v>50</v>
      </c>
      <c r="D44" s="101">
        <v>18061581</v>
      </c>
      <c r="E44" s="59">
        <v>3128028206</v>
      </c>
      <c r="F44" s="46" t="s">
        <v>21</v>
      </c>
      <c r="G44" s="47">
        <v>0.9</v>
      </c>
      <c r="H44" s="48">
        <v>1970.6</v>
      </c>
      <c r="I44" s="48">
        <v>21.5</v>
      </c>
      <c r="J44" s="49">
        <v>0.4</v>
      </c>
      <c r="K44" s="50">
        <v>30</v>
      </c>
      <c r="L44" s="49">
        <v>20.55</v>
      </c>
      <c r="M44" s="49">
        <v>31</v>
      </c>
      <c r="N44" s="49">
        <v>0</v>
      </c>
      <c r="O44" s="49">
        <f t="shared" si="1169"/>
        <v>0.68500000000000005</v>
      </c>
      <c r="P44" s="49">
        <f t="shared" si="1170"/>
        <v>1.0333333333333334</v>
      </c>
      <c r="Q44" s="49">
        <f t="shared" si="1171"/>
        <v>0</v>
      </c>
      <c r="R44" s="51">
        <v>30</v>
      </c>
      <c r="S44" s="52">
        <f t="shared" si="1172"/>
        <v>20.55</v>
      </c>
      <c r="T44" s="52">
        <f t="shared" si="1173"/>
        <v>31.000000000000004</v>
      </c>
      <c r="U44" s="52">
        <f t="shared" si="1174"/>
        <v>0</v>
      </c>
      <c r="V44" s="130">
        <f>$O44*($I44-(метеостанция!B$14))/($I44-$J44)</f>
        <v>0.66714454976303328</v>
      </c>
      <c r="W44" s="130">
        <f>$O44*($I44-(метеостанция!C$14))/($I44-$J44)</f>
        <v>0.69433353080568716</v>
      </c>
      <c r="X44" s="130">
        <f>$O44*($I44-(метеостанция!D$14))/($I44-$J44)</f>
        <v>0.52835900473933639</v>
      </c>
      <c r="Y44" s="130">
        <f>$O44*($I44-(метеостанция!E$14))/($I44-$J44)</f>
        <v>0.56041765402843602</v>
      </c>
      <c r="Z44" s="130">
        <f>$O44*($I44-(метеостанция!F$14))/($I44-$J44)</f>
        <v>0.59937499999999988</v>
      </c>
      <c r="AA44" s="130">
        <f>$O44*($I44-(метеостанция!G$14))/($I44-$J44)</f>
        <v>0.61682464454976305</v>
      </c>
      <c r="AB44" s="130">
        <f>$O44*($I44-(метеостанция!H$14))/($I44-$J44)</f>
        <v>0.64726007109004735</v>
      </c>
      <c r="AC44" s="130">
        <f>$O44*($I44-(метеостанция!I$14))/($I44-$J44)</f>
        <v>0.62250592417061612</v>
      </c>
      <c r="AD44" s="130">
        <f>$O44*($I44-(метеостанция!J$14))/($I44-$J44)</f>
        <v>0.62453495260663505</v>
      </c>
      <c r="AE44" s="130">
        <f>$O44*($I44-(метеостанция!K$14))/($I44-$J44)</f>
        <v>0.64604265402843597</v>
      </c>
      <c r="AF44" s="130">
        <f>$O44*($I44-(метеостанция!L$14))/($I44-$J44)</f>
        <v>0.6009982227488152</v>
      </c>
      <c r="AG44" s="130">
        <f>$O44*($I44-(метеостанция!M$14))/($I44-$J44)</f>
        <v>0.54093898104265392</v>
      </c>
      <c r="AH44" s="130">
        <f>$O44*($I44-(метеостанция!N$14))/($I44-$J44)</f>
        <v>0.63062203791469196</v>
      </c>
      <c r="AI44" s="130">
        <f>$O44*($I44-(метеостанция!O$14))/($I44-$J44)</f>
        <v>0.47316943127962086</v>
      </c>
      <c r="AJ44" s="130">
        <f>$O44*($I44-(метеостанция!P$14))/($I44-$J44)</f>
        <v>0.64360781990521321</v>
      </c>
      <c r="AK44" s="130">
        <f>$O44*($I44-(метеостанция!Q$14))/($I44-$J44)</f>
        <v>0.66714454976303328</v>
      </c>
      <c r="AL44" s="130">
        <f>$O44*($I44-(метеостанция!R$14))/($I44-$J44)</f>
        <v>0.71705864928909946</v>
      </c>
      <c r="AM44" s="130">
        <f>$O44*($I44-(метеостанция!S$14))/($I44-$J44)</f>
        <v>0.69757997630331758</v>
      </c>
      <c r="AN44" s="130">
        <f>$O44*($I44-(метеостанция!T$14))/($I44-$J44)</f>
        <v>0.64928909952606639</v>
      </c>
      <c r="AO44" s="130">
        <f>$O44*($I44-(метеостанция!U$14))/($I44-$J44)</f>
        <v>0.64441943127962098</v>
      </c>
      <c r="AP44" s="130">
        <f>$O44*($I44-(метеостанция!V$14))/($I44-$J44)</f>
        <v>0.69352191943127972</v>
      </c>
      <c r="AQ44" s="130">
        <f>$O44*($I44-(метеостанция!W$14))/($I44-$J44)</f>
        <v>0.73572571090047401</v>
      </c>
      <c r="AR44" s="130">
        <f>$O44*($I44-(метеостанция!X$14))/($I44-$J44)</f>
        <v>0.77346563981042649</v>
      </c>
      <c r="AS44" s="130">
        <f>$O44*($I44-(метеостанция!Y$14))/($I44-$J44)</f>
        <v>0.82946682464454979</v>
      </c>
      <c r="AT44" s="130">
        <f>$O44*($I44-(метеостанция!Z$14))/($I44-$J44)</f>
        <v>0.81323459715639801</v>
      </c>
      <c r="AU44" s="130">
        <f>$O44*($I44-(метеостанция!AA$14))/($I44-$J44)</f>
        <v>0.84407582938388626</v>
      </c>
      <c r="AV44" s="130">
        <f>$O44*($I44-(метеостанция!AB$14))/($I44-$J44)</f>
        <v>0.88181575829383885</v>
      </c>
      <c r="AW44" s="130">
        <f>$O44*($I44-(метеостанция!AC$14))/($I44-$J44)</f>
        <v>0.92888921800947866</v>
      </c>
      <c r="AX44" s="130">
        <f>$O44*($I44-(метеостанция!AD$14))/($I44-$J44)</f>
        <v>0.84894549763033167</v>
      </c>
      <c r="AY44" s="130">
        <f>$O44*($I44-(метеостанция!AE$14))/($I44-$J44)</f>
        <v>0.76940758293838862</v>
      </c>
      <c r="AZ44" s="130"/>
      <c r="BA44" s="130">
        <f t="shared" si="1175"/>
        <v>0.66714454976303328</v>
      </c>
      <c r="BB44" s="130">
        <f t="shared" si="1103"/>
        <v>1.3614780805687206</v>
      </c>
      <c r="BC44" s="130">
        <f t="shared" si="1104"/>
        <v>1.8898370853080571</v>
      </c>
      <c r="BD44" s="130">
        <f t="shared" si="1105"/>
        <v>2.4502547393364931</v>
      </c>
      <c r="BE44" s="130">
        <f t="shared" si="1106"/>
        <v>3.0496297393364928</v>
      </c>
      <c r="BF44" s="130">
        <f t="shared" si="1107"/>
        <v>3.666454383886256</v>
      </c>
      <c r="BG44" s="130">
        <f t="shared" si="1108"/>
        <v>4.3137144549763029</v>
      </c>
      <c r="BH44" s="130">
        <f t="shared" si="1109"/>
        <v>4.9362203791469188</v>
      </c>
      <c r="BI44" s="130">
        <f t="shared" si="1110"/>
        <v>5.5607553317535539</v>
      </c>
      <c r="BJ44" s="130">
        <f t="shared" si="1111"/>
        <v>6.2067979857819902</v>
      </c>
      <c r="BK44" s="130">
        <f t="shared" si="1112"/>
        <v>6.8077962085308057</v>
      </c>
      <c r="BL44" s="130">
        <f t="shared" si="1113"/>
        <v>7.3487351895734596</v>
      </c>
      <c r="BM44" s="130">
        <f t="shared" si="1114"/>
        <v>7.9793572274881512</v>
      </c>
      <c r="BN44" s="130">
        <f t="shared" si="1115"/>
        <v>8.4525266587677717</v>
      </c>
      <c r="BO44" s="130">
        <f t="shared" si="1116"/>
        <v>9.096134478672985</v>
      </c>
      <c r="BP44" s="130">
        <f t="shared" si="1117"/>
        <v>9.7632790284360187</v>
      </c>
      <c r="BQ44" s="130">
        <f t="shared" si="1118"/>
        <v>10.480337677725117</v>
      </c>
      <c r="BR44" s="130">
        <f t="shared" si="1119"/>
        <v>11.177917654028436</v>
      </c>
      <c r="BS44" s="130">
        <f t="shared" si="1120"/>
        <v>11.827206753554503</v>
      </c>
      <c r="BT44" s="130">
        <f t="shared" si="1121"/>
        <v>12.471626184834124</v>
      </c>
      <c r="BU44" s="130">
        <f t="shared" si="1122"/>
        <v>13.165148104265404</v>
      </c>
      <c r="BV44" s="130">
        <f t="shared" si="1123"/>
        <v>13.900873815165877</v>
      </c>
      <c r="BW44" s="130">
        <f t="shared" si="1124"/>
        <v>14.674339454976304</v>
      </c>
      <c r="BX44" s="130">
        <f t="shared" si="1125"/>
        <v>15.503806279620854</v>
      </c>
      <c r="BY44" s="130">
        <f t="shared" si="1126"/>
        <v>16.317040876777252</v>
      </c>
      <c r="BZ44" s="130">
        <f t="shared" si="1127"/>
        <v>17.161116706161138</v>
      </c>
      <c r="CA44" s="130">
        <f t="shared" si="1128"/>
        <v>18.042932464454978</v>
      </c>
      <c r="CB44" s="130">
        <f t="shared" si="1129"/>
        <v>18.971821682464455</v>
      </c>
      <c r="CC44" s="130">
        <f t="shared" si="1130"/>
        <v>19.820767180094787</v>
      </c>
      <c r="CD44" s="130">
        <f t="shared" si="1131"/>
        <v>20.590174763033176</v>
      </c>
      <c r="CE44" s="130">
        <f t="shared" si="1132"/>
        <v>20.590174763033176</v>
      </c>
      <c r="CF44" s="130">
        <f t="shared" si="1176"/>
        <v>1314.6750497630333</v>
      </c>
      <c r="CG44" s="130">
        <f t="shared" si="1177"/>
        <v>1368.253655805687</v>
      </c>
      <c r="CH44" s="130">
        <f t="shared" si="1178"/>
        <v>1041.1842547393362</v>
      </c>
      <c r="CI44" s="130">
        <f t="shared" si="1179"/>
        <v>1104.359029028436</v>
      </c>
      <c r="CJ44" s="130">
        <f t="shared" si="1180"/>
        <v>1181.1283749999998</v>
      </c>
      <c r="CK44" s="130">
        <f t="shared" si="1181"/>
        <v>1215.514644549763</v>
      </c>
      <c r="CL44" s="130">
        <f t="shared" si="1182"/>
        <v>1275.4906960900473</v>
      </c>
      <c r="CM44" s="130">
        <f t="shared" si="1183"/>
        <v>1226.710174170616</v>
      </c>
      <c r="CN44" s="130">
        <f t="shared" si="1184"/>
        <v>1230.7085776066349</v>
      </c>
      <c r="CO44" s="130">
        <f t="shared" si="1185"/>
        <v>1273.0916540284359</v>
      </c>
      <c r="CP44" s="130">
        <f t="shared" si="1186"/>
        <v>1184.3270977488153</v>
      </c>
      <c r="CQ44" s="130">
        <f t="shared" si="1187"/>
        <v>1065.9743560426539</v>
      </c>
      <c r="CR44" s="130">
        <f t="shared" si="1188"/>
        <v>1242.7037879146919</v>
      </c>
      <c r="CS44" s="130">
        <f t="shared" si="1189"/>
        <v>932.42768127962086</v>
      </c>
      <c r="CT44" s="130">
        <f t="shared" si="1190"/>
        <v>1268.2935699052132</v>
      </c>
      <c r="CU44" s="130">
        <f t="shared" si="1191"/>
        <v>1314.6750497630333</v>
      </c>
      <c r="CV44" s="130">
        <f t="shared" si="1192"/>
        <v>1413.0357742890994</v>
      </c>
      <c r="CW44" s="130">
        <f t="shared" si="1193"/>
        <v>1374.6511013033175</v>
      </c>
      <c r="CX44" s="130">
        <f t="shared" si="1194"/>
        <v>1279.4890995260664</v>
      </c>
      <c r="CY44" s="130">
        <f t="shared" si="1195"/>
        <v>1269.8929312796211</v>
      </c>
      <c r="CZ44" s="130">
        <f t="shared" si="1196"/>
        <v>1366.6542944312798</v>
      </c>
      <c r="DA44" s="130">
        <f t="shared" si="1197"/>
        <v>1449.8210859004739</v>
      </c>
      <c r="DB44" s="130">
        <f t="shared" si="1198"/>
        <v>1524.1913898104265</v>
      </c>
      <c r="DC44" s="130">
        <f t="shared" si="1199"/>
        <v>1634.5473246445497</v>
      </c>
      <c r="DD44" s="130">
        <f t="shared" si="1200"/>
        <v>1602.5600971563979</v>
      </c>
      <c r="DE44" s="130">
        <f t="shared" si="1201"/>
        <v>1663.3358293838862</v>
      </c>
      <c r="DF44" s="130">
        <f t="shared" si="1202"/>
        <v>1737.7061332938388</v>
      </c>
      <c r="DG44" s="130">
        <f t="shared" si="1203"/>
        <v>1830.4690930094785</v>
      </c>
      <c r="DH44" s="130">
        <f t="shared" si="1204"/>
        <v>1672.9319976303316</v>
      </c>
      <c r="DI44" s="130">
        <f t="shared" si="1205"/>
        <v>1516.1945829383885</v>
      </c>
      <c r="DJ44" s="130">
        <f t="shared" si="1206"/>
        <v>0</v>
      </c>
      <c r="DK44" s="110">
        <f t="shared" si="1207"/>
        <v>1314.6750497630333</v>
      </c>
      <c r="DL44" s="130">
        <f t="shared" si="1208"/>
        <v>2682.92870556872</v>
      </c>
      <c r="DM44" s="130">
        <f t="shared" si="1209"/>
        <v>3724.1129603080562</v>
      </c>
      <c r="DN44" s="130">
        <f t="shared" si="1210"/>
        <v>4828.4719893364927</v>
      </c>
      <c r="DO44" s="130">
        <f t="shared" si="1211"/>
        <v>6009.6003643364929</v>
      </c>
      <c r="DP44" s="130">
        <f t="shared" si="1212"/>
        <v>7225.115008886256</v>
      </c>
      <c r="DQ44" s="130">
        <f t="shared" si="1213"/>
        <v>8500.605704976304</v>
      </c>
      <c r="DR44" s="130">
        <f t="shared" si="1214"/>
        <v>9727.3158791469195</v>
      </c>
      <c r="DS44" s="130">
        <f t="shared" si="1215"/>
        <v>10958.024456753554</v>
      </c>
      <c r="DT44" s="130">
        <f t="shared" si="1216"/>
        <v>12231.11611078199</v>
      </c>
      <c r="DU44" s="130">
        <f t="shared" si="1217"/>
        <v>13415.443208530805</v>
      </c>
      <c r="DV44" s="130">
        <f t="shared" si="1218"/>
        <v>14481.417564573459</v>
      </c>
      <c r="DW44" s="130">
        <f t="shared" si="1219"/>
        <v>15724.121352488151</v>
      </c>
      <c r="DX44" s="130">
        <f t="shared" si="1220"/>
        <v>16656.549033767773</v>
      </c>
      <c r="DY44" s="130">
        <f t="shared" si="1221"/>
        <v>17924.842603672987</v>
      </c>
      <c r="DZ44" s="130">
        <f t="shared" si="1222"/>
        <v>19239.517653436022</v>
      </c>
      <c r="EA44" s="130">
        <f t="shared" si="1223"/>
        <v>20652.553427725121</v>
      </c>
      <c r="EB44" s="130">
        <f t="shared" si="1224"/>
        <v>22027.204529028437</v>
      </c>
      <c r="EC44" s="130">
        <f t="shared" si="1225"/>
        <v>23306.693628554502</v>
      </c>
      <c r="ED44" s="130">
        <f t="shared" si="1226"/>
        <v>24576.586559834122</v>
      </c>
      <c r="EE44" s="130">
        <f t="shared" si="1227"/>
        <v>25943.240854265401</v>
      </c>
      <c r="EF44" s="130">
        <f t="shared" si="1228"/>
        <v>27393.061940165877</v>
      </c>
      <c r="EG44" s="130">
        <f t="shared" si="1229"/>
        <v>28917.253329976302</v>
      </c>
      <c r="EH44" s="130">
        <f t="shared" si="1230"/>
        <v>30551.800654620853</v>
      </c>
      <c r="EI44" s="130">
        <f t="shared" si="1231"/>
        <v>32154.360751777251</v>
      </c>
      <c r="EJ44" s="130">
        <f t="shared" si="1232"/>
        <v>33817.696581161137</v>
      </c>
      <c r="EK44" s="130">
        <f t="shared" si="1233"/>
        <v>35555.402714454976</v>
      </c>
      <c r="EL44" s="130">
        <f t="shared" si="1234"/>
        <v>37385.871807464457</v>
      </c>
      <c r="EM44" s="130">
        <f t="shared" si="1235"/>
        <v>39058.803805094787</v>
      </c>
      <c r="EN44" s="130">
        <f t="shared" si="1236"/>
        <v>40574.998388033178</v>
      </c>
      <c r="EO44" s="130">
        <f t="shared" si="1237"/>
        <v>40574.998388033178</v>
      </c>
      <c r="EP44" s="130">
        <f t="shared" si="1238"/>
        <v>1183.2075447867301</v>
      </c>
      <c r="EQ44" s="130">
        <f t="shared" si="1239"/>
        <v>1231.4282902251184</v>
      </c>
      <c r="ER44" s="130">
        <f t="shared" si="1240"/>
        <v>937.06582926540261</v>
      </c>
      <c r="ES44" s="130">
        <f t="shared" si="1241"/>
        <v>993.92312612559238</v>
      </c>
      <c r="ET44" s="130">
        <f t="shared" si="1242"/>
        <v>1063.0155374999999</v>
      </c>
      <c r="EU44" s="130">
        <f t="shared" si="1243"/>
        <v>1093.9631800947868</v>
      </c>
      <c r="EV44" s="130">
        <f t="shared" si="1244"/>
        <v>1147.9416264810427</v>
      </c>
      <c r="EW44" s="130">
        <f t="shared" si="1245"/>
        <v>1104.0391567535544</v>
      </c>
      <c r="EX44" s="130">
        <f t="shared" si="1246"/>
        <v>1107.6377198459713</v>
      </c>
      <c r="EY44" s="130">
        <f t="shared" si="1247"/>
        <v>1145.7824886255924</v>
      </c>
      <c r="EZ44" s="130">
        <f t="shared" si="1248"/>
        <v>1065.8943879739338</v>
      </c>
      <c r="FA44" s="130">
        <f t="shared" si="1249"/>
        <v>959.37692043838854</v>
      </c>
      <c r="FB44" s="130">
        <f t="shared" si="1250"/>
        <v>1118.4334091232229</v>
      </c>
      <c r="FC44" s="130">
        <f t="shared" si="1251"/>
        <v>839.18491315165875</v>
      </c>
      <c r="FD44" s="130">
        <f t="shared" si="1252"/>
        <v>1141.4642129146919</v>
      </c>
      <c r="FE44" s="130">
        <f t="shared" si="1253"/>
        <v>1183.2075447867301</v>
      </c>
      <c r="FF44" s="130">
        <f t="shared" si="1254"/>
        <v>1271.7321968601896</v>
      </c>
      <c r="FG44" s="130">
        <f t="shared" si="1255"/>
        <v>1237.1859911729857</v>
      </c>
      <c r="FH44" s="130">
        <f t="shared" si="1256"/>
        <v>1151.5401895734599</v>
      </c>
      <c r="FI44" s="130">
        <f t="shared" si="1257"/>
        <v>1142.9036381516589</v>
      </c>
      <c r="FJ44" s="130">
        <f t="shared" si="1258"/>
        <v>1229.9888649881518</v>
      </c>
      <c r="FK44" s="130">
        <f t="shared" si="1259"/>
        <v>1304.8389773104266</v>
      </c>
      <c r="FL44" s="130">
        <f t="shared" si="1260"/>
        <v>1371.7722508293839</v>
      </c>
      <c r="FM44" s="130">
        <f t="shared" si="1261"/>
        <v>1471.0925921800947</v>
      </c>
      <c r="FN44" s="130">
        <f t="shared" si="1262"/>
        <v>1442.3040874407582</v>
      </c>
      <c r="FO44" s="130">
        <f t="shared" si="1263"/>
        <v>1497.0022464454976</v>
      </c>
      <c r="FP44" s="130">
        <f t="shared" si="1264"/>
        <v>1563.9355199644549</v>
      </c>
      <c r="FQ44" s="130">
        <f t="shared" si="1265"/>
        <v>1647.4221837085306</v>
      </c>
      <c r="FR44" s="130">
        <f t="shared" si="1266"/>
        <v>1505.6387978672985</v>
      </c>
      <c r="FS44" s="130">
        <f t="shared" si="1267"/>
        <v>1364.5751246445498</v>
      </c>
      <c r="FT44" s="130">
        <f t="shared" si="1268"/>
        <v>0</v>
      </c>
      <c r="FU44" s="110">
        <f t="shared" si="1269"/>
        <v>1183.2075447867301</v>
      </c>
      <c r="FV44" s="130">
        <f t="shared" si="1270"/>
        <v>2414.6358350118485</v>
      </c>
      <c r="FW44" s="130">
        <f t="shared" si="1271"/>
        <v>3351.701664277251</v>
      </c>
      <c r="FX44" s="130">
        <f t="shared" si="1272"/>
        <v>4345.6247904028432</v>
      </c>
      <c r="FY44" s="130">
        <f t="shared" si="1273"/>
        <v>5408.6403279028436</v>
      </c>
      <c r="FZ44" s="130">
        <f t="shared" si="1274"/>
        <v>6502.60350799763</v>
      </c>
      <c r="GA44" s="130">
        <f t="shared" si="1275"/>
        <v>7650.5451344786725</v>
      </c>
      <c r="GB44" s="130">
        <f t="shared" si="1276"/>
        <v>8754.584291232226</v>
      </c>
      <c r="GC44" s="130">
        <f t="shared" si="1277"/>
        <v>9862.2220110781964</v>
      </c>
      <c r="GD44" s="130">
        <f t="shared" si="1278"/>
        <v>11008.004499703789</v>
      </c>
      <c r="GE44" s="130">
        <f t="shared" si="1279"/>
        <v>12073.898887677724</v>
      </c>
      <c r="GF44" s="130">
        <f t="shared" si="1280"/>
        <v>13033.275808116112</v>
      </c>
      <c r="GG44" s="130">
        <f t="shared" si="1281"/>
        <v>14151.709217239335</v>
      </c>
      <c r="GH44" s="130">
        <f t="shared" si="1282"/>
        <v>14990.894130390994</v>
      </c>
      <c r="GI44" s="130">
        <f t="shared" si="1283"/>
        <v>16132.358343305687</v>
      </c>
      <c r="GJ44" s="130">
        <f t="shared" si="1284"/>
        <v>17315.565888092417</v>
      </c>
      <c r="GK44" s="130">
        <f t="shared" si="1285"/>
        <v>18587.298084952607</v>
      </c>
      <c r="GL44" s="130">
        <f t="shared" si="1286"/>
        <v>19824.484076125591</v>
      </c>
      <c r="GM44" s="130">
        <f t="shared" si="1287"/>
        <v>20976.024265699052</v>
      </c>
      <c r="GN44" s="130">
        <f t="shared" si="1288"/>
        <v>22118.927903850712</v>
      </c>
      <c r="GO44" s="130">
        <f t="shared" si="1289"/>
        <v>23348.916768838862</v>
      </c>
      <c r="GP44" s="130">
        <f t="shared" si="1290"/>
        <v>24653.755746149291</v>
      </c>
      <c r="GQ44" s="130">
        <f t="shared" si="1291"/>
        <v>26025.527996978675</v>
      </c>
      <c r="GR44" s="130">
        <f t="shared" si="1292"/>
        <v>27496.620589158771</v>
      </c>
      <c r="GS44" s="130">
        <f t="shared" si="1293"/>
        <v>28938.92467659953</v>
      </c>
      <c r="GT44" s="130">
        <f t="shared" si="1294"/>
        <v>30435.926923045026</v>
      </c>
      <c r="GU44" s="130">
        <f t="shared" si="1295"/>
        <v>31999.862443009482</v>
      </c>
      <c r="GV44" s="130">
        <f t="shared" si="1296"/>
        <v>33647.284626718014</v>
      </c>
      <c r="GW44" s="130">
        <f t="shared" si="1297"/>
        <v>35152.923424585315</v>
      </c>
      <c r="GX44" s="130">
        <f t="shared" si="1298"/>
        <v>36517.498549229866</v>
      </c>
      <c r="GY44" s="130">
        <f t="shared" si="1299"/>
        <v>36517.498549229866</v>
      </c>
      <c r="GZ44" s="130">
        <f>($T44+$U44)/$R44*($I44-(метеостанция!B$14))/($I44-$J44)</f>
        <v>1.0063981042654029</v>
      </c>
      <c r="HA44" s="130">
        <f>($T44+$U44)/$R44*($I44-(метеостанция!C$14))/($I44-$J44)</f>
        <v>1.0474131121642969</v>
      </c>
      <c r="HB44" s="130">
        <f>($T44+$U44)/$R44*($I44-(метеостанция!D$14))/($I44-$J44)</f>
        <v>0.79703791469194307</v>
      </c>
      <c r="HC44" s="130">
        <f>($T44+$U44)/$R44*($I44-(метеостанция!E$14))/($I44-$J44)</f>
        <v>0.84539889415481839</v>
      </c>
      <c r="HD44" s="130">
        <f>($T44+$U44)/$R44*($I44-(метеостанция!F$14))/($I44-$J44)</f>
        <v>0.90416666666666656</v>
      </c>
      <c r="HE44" s="130">
        <f>($T44+$U44)/$R44*($I44-(метеостанция!G$14))/($I44-$J44)</f>
        <v>0.93048973143759883</v>
      </c>
      <c r="HF44" s="130">
        <f>($T44+$U44)/$R44*($I44-(метеостанция!H$14))/($I44-$J44)</f>
        <v>0.97640205371248034</v>
      </c>
      <c r="HG44" s="130">
        <f>($T44+$U44)/$R44*($I44-(метеостанция!I$14))/($I44-$J44)</f>
        <v>0.93906003159557661</v>
      </c>
      <c r="HH44" s="130">
        <f>($T44+$U44)/$R44*($I44-(метеостанция!J$14))/($I44-$J44)</f>
        <v>0.94212085308056881</v>
      </c>
      <c r="HI44" s="130">
        <f>($T44+$U44)/$R44*($I44-(метеостанция!K$14))/($I44-$J44)</f>
        <v>0.97456556082148493</v>
      </c>
      <c r="HJ44" s="130">
        <f>($T44+$U44)/$R44*($I44-(метеостанция!L$14))/($I44-$J44)</f>
        <v>0.90661532385466037</v>
      </c>
      <c r="HK44" s="130">
        <f>($T44+$U44)/$R44*($I44-(метеостанция!M$14))/($I44-$J44)</f>
        <v>0.81601500789889414</v>
      </c>
      <c r="HL44" s="130">
        <f>($T44+$U44)/$R44*($I44-(метеостанция!N$14))/($I44-$J44)</f>
        <v>0.95130331753554498</v>
      </c>
      <c r="HM44" s="130">
        <f>($T44+$U44)/$R44*($I44-(метеостанция!O$14))/($I44-$J44)</f>
        <v>0.71378357030015804</v>
      </c>
      <c r="HN44" s="130">
        <f>($T44+$U44)/$R44*($I44-(метеостанция!P$14))/($I44-$J44)</f>
        <v>0.97089257503949455</v>
      </c>
      <c r="HO44" s="130">
        <f>($T44+$U44)/$R44*($I44-(метеостанция!Q$14))/($I44-$J44)</f>
        <v>1.0063981042654029</v>
      </c>
      <c r="HP44" s="130">
        <f>($T44+$U44)/$R44*($I44-(метеостанция!R$14))/($I44-$J44)</f>
        <v>1.0816943127962084</v>
      </c>
      <c r="HQ44" s="130">
        <f>($T44+$U44)/$R44*($I44-(метеостанция!S$14))/($I44-$J44)</f>
        <v>1.0523104265402845</v>
      </c>
      <c r="HR44" s="130">
        <f>($T44+$U44)/$R44*($I44-(метеостанция!T$14))/($I44-$J44)</f>
        <v>0.97946287519747233</v>
      </c>
      <c r="HS44" s="130">
        <f>($T44+$U44)/$R44*($I44-(метеостанция!U$14))/($I44-$J44)</f>
        <v>0.97211690363349146</v>
      </c>
      <c r="HT44" s="130">
        <f>($T44+$U44)/$R44*($I44-(метеостанция!V$14))/($I44-$J44)</f>
        <v>1.0461887835703003</v>
      </c>
      <c r="HU44" s="130">
        <f>($T44+$U44)/$R44*($I44-(метеостанция!W$14))/($I44-$J44)</f>
        <v>1.109853870458136</v>
      </c>
      <c r="HV44" s="130">
        <f>($T44+$U44)/$R44*($I44-(метеостанция!X$14))/($I44-$J44)</f>
        <v>1.166785150078989</v>
      </c>
      <c r="HW44" s="130">
        <f>($T44+$U44)/$R44*($I44-(метеостанция!Y$14))/($I44-$J44)</f>
        <v>1.251263823064771</v>
      </c>
      <c r="HX44" s="130">
        <f>($T44+$U44)/$R44*($I44-(метеостанция!Z$14))/($I44-$J44)</f>
        <v>1.226777251184834</v>
      </c>
      <c r="HY44" s="130">
        <f>($T44+$U44)/$R44*($I44-(метеостанция!AA$14))/($I44-$J44)</f>
        <v>1.2733017377567142</v>
      </c>
      <c r="HZ44" s="130">
        <f>($T44+$U44)/$R44*($I44-(метеостанция!AB$14))/($I44-$J44)</f>
        <v>1.3302330173775674</v>
      </c>
      <c r="IA44" s="130">
        <f>($T44+$U44)/$R44*($I44-(метеостанция!AC$14))/($I44-$J44)</f>
        <v>1.401244075829384</v>
      </c>
      <c r="IB44" s="130">
        <f>($T44+$U44)/$R44*($I44-(метеостанция!AD$14))/($I44-$J44)</f>
        <v>1.2806477093206952</v>
      </c>
      <c r="IC44" s="130">
        <f>($T44+$U44)/$R44*($I44-(метеостанция!AE$14))/($I44-$J44)</f>
        <v>1.1606635071090048</v>
      </c>
      <c r="ID44" s="130"/>
      <c r="IE44" s="131">
        <f>VLOOKUP($F44,метеостанция!$A$4:$AF$7,2,0)</f>
        <v>6</v>
      </c>
      <c r="IF44" s="131">
        <f>VLOOKUP($F44,метеостанция!$A$4:$AF$7,3,0)</f>
        <v>9.6</v>
      </c>
      <c r="IG44" s="131">
        <f>VLOOKUP($F44,метеостанция!$A$4:$AF$7,4,0)</f>
        <v>8.4</v>
      </c>
      <c r="IH44" s="131">
        <f>VLOOKUP($F44,метеостанция!$A$4:$AF$7,5,0)</f>
        <v>9.6999999999999993</v>
      </c>
      <c r="II44" s="131">
        <f>VLOOKUP($F44,метеостанция!$A$4:$AF$7,6,0)</f>
        <v>11.1</v>
      </c>
      <c r="IJ44" s="131">
        <f>VLOOKUP($F44,метеостанция!$A$4:$AF$7,7,0)</f>
        <v>9.5</v>
      </c>
      <c r="IK44" s="131">
        <f>VLOOKUP($F44,метеостанция!$A$4:$AF$7,8,0)</f>
        <v>6</v>
      </c>
      <c r="IL44" s="131">
        <f>VLOOKUP($F44,метеостанция!$A$4:$AF$7,9,0)</f>
        <v>6.8</v>
      </c>
      <c r="IM44" s="131">
        <f>VLOOKUP($F44,метеостанция!$A$4:$AF$7,10,0)</f>
        <v>3.2</v>
      </c>
      <c r="IN44" s="131">
        <f>VLOOKUP($F44,метеостанция!$A$4:$AF$7,11,0)</f>
        <v>-2</v>
      </c>
      <c r="IO44" s="131">
        <f>VLOOKUP($F44,метеостанция!$A$4:$AF$7,12,0)</f>
        <v>-0.4</v>
      </c>
      <c r="IP44" s="131">
        <f>VLOOKUP($F44,метеостанция!$A$4:$AF$7,13,0)</f>
        <v>2.1</v>
      </c>
      <c r="IQ44" s="131">
        <f>VLOOKUP($F44,метеостанция!$A$4:$AF$7,14,0)</f>
        <v>2.2999999999999998</v>
      </c>
      <c r="IR44" s="131">
        <f>VLOOKUP($F44,метеостанция!$A$4:$AF$7,15,0)</f>
        <v>2.2999999999999998</v>
      </c>
      <c r="IS44" s="131">
        <f>VLOOKUP($F44,метеостанция!$A$4:$AF$7,16,0)</f>
        <v>0.2</v>
      </c>
      <c r="IT44" s="131">
        <f>VLOOKUP($F44,метеостанция!$A$4:$AF$7,17,0)</f>
        <v>-3</v>
      </c>
      <c r="IU44" s="131">
        <f>VLOOKUP($F44,метеостанция!$A$4:$AF$7,18,0)</f>
        <v>-4</v>
      </c>
      <c r="IV44" s="131">
        <f>VLOOKUP($F44,метеостанция!$A$4:$AF$7,19,0)</f>
        <v>-3.6</v>
      </c>
      <c r="IW44" s="131">
        <f>VLOOKUP($F44,метеостанция!$A$4:$AF$7,20,0)</f>
        <v>-0.7</v>
      </c>
      <c r="IX44" s="131">
        <f>VLOOKUP($F44,метеостанция!$A$4:$AF$7,21,0)</f>
        <v>3.6</v>
      </c>
      <c r="IY44" s="131">
        <f>VLOOKUP($F44,метеостанция!$A$4:$AF$7,22,0)</f>
        <v>2.2000000000000002</v>
      </c>
      <c r="IZ44" s="131">
        <f>VLOOKUP($F44,метеостанция!$A$4:$AF$7,23,0)</f>
        <v>4.4000000000000004</v>
      </c>
      <c r="JA44" s="131">
        <f>VLOOKUP($F44,метеостанция!$A$4:$AF$7,24,0)</f>
        <v>-2.2999999999999998</v>
      </c>
      <c r="JB44" s="131">
        <f>VLOOKUP($F44,метеостанция!$A$4:$AF$7,25,0)</f>
        <v>-5.0999999999999996</v>
      </c>
      <c r="JC44" s="131">
        <f>VLOOKUP($F44,метеостанция!$A$4:$AF$7,26,0)</f>
        <v>0.6</v>
      </c>
      <c r="JD44" s="131">
        <f>VLOOKUP($F44,метеостанция!$A$4:$AF$7,27,0)</f>
        <v>-1.8</v>
      </c>
      <c r="JE44" s="131">
        <f>VLOOKUP($F44,метеостанция!$A$4:$AF$7,28,0)</f>
        <v>-0.5</v>
      </c>
      <c r="JF44" s="131">
        <f>VLOOKUP($F44,метеостанция!$A$4:$AF$7,29,0)</f>
        <v>5.4</v>
      </c>
      <c r="JG44" s="131">
        <f>VLOOKUP($F44,метеостанция!$A$4:$AF$7,30,0)</f>
        <v>8.4</v>
      </c>
      <c r="JH44" s="131">
        <f>VLOOKUP($F44,метеостанция!$A$4:$AF$7,31,0)</f>
        <v>5.0999999999999996</v>
      </c>
      <c r="JI44" s="131">
        <f>VLOOKUP($F44,метеостанция!$A$4:$AF$7,32,0)</f>
        <v>0</v>
      </c>
      <c r="JJ44" s="202">
        <f>VLOOKUP(D44,'Qп, Гкал'!$D$6:$O$63,2,FALSE)</f>
        <v>0.75110018391134103</v>
      </c>
      <c r="JK44" s="202">
        <f>VLOOKUP(D44,'Qп, Гкал'!$D$6:AI$64,3,FALSE)</f>
        <v>0.75675849574854304</v>
      </c>
      <c r="JL44" s="202">
        <f>VLOOKUP(D44,'Qп, Гкал'!$D$6:$AI$64,4,FALSE)</f>
        <v>0.74543919461163699</v>
      </c>
      <c r="JM44" s="202">
        <f>VLOOKUP(D44,'Qп, Гкал'!$D$6:$O$60,5,FALSE)</f>
        <v>0.74130593293207203</v>
      </c>
      <c r="JN44" s="202">
        <f>VLOOKUP(D44,'Qп, Гкал'!$D$6:$O$60,6,FALSE)</f>
        <v>0.73756807108053901</v>
      </c>
      <c r="JO44" s="202">
        <f>VLOOKUP(D44,'Qп, Гкал'!$D$6:$O$60,7,FALSE)</f>
        <v>0.73949883204356603</v>
      </c>
      <c r="JP44" s="202">
        <f>VLOOKUP(D44,'Qп, Гкал'!$D$6:$O$60,8,FALSE)</f>
        <v>0.73382520063055301</v>
      </c>
      <c r="JQ44" s="202">
        <f>VLOOKUP(D44,'Qп, Гкал'!$D$6:$O$60,9,FALSE)</f>
        <v>0.73773802665520205</v>
      </c>
      <c r="JR44" s="202">
        <f>VLOOKUP(D44,'Qп, Гкал'!$D$6:$O$60,10,FALSE)</f>
        <v>0.74273258335721803</v>
      </c>
      <c r="JS44" s="202">
        <f>VLOOKUP(D44,'Qп, Гкал'!$D$6:$O$60,11,FALSE)</f>
        <v>0.75828222031145498</v>
      </c>
      <c r="JT44" s="202">
        <f>VLOOKUP(D44,'Qп, Гкал'!$D$6:$O$60,12,FALSE)</f>
        <v>0.97416380051590701</v>
      </c>
      <c r="JU44" s="202">
        <f>VLOOKUP(D44,'Qп, Гкал'!$D$6:$P$60,13,FALSE)</f>
        <v>0.98463146078150399</v>
      </c>
      <c r="JV44" s="202">
        <f>VLOOKUP(D44,'Qп, Гкал'!$D$6:$Q$63,14,FALSE)</f>
        <v>0.99269073039075195</v>
      </c>
      <c r="JW44" s="203">
        <f>VLOOKUP(D44,'Qп, Гкал'!$D$6:$AI$65,15,FALSE)</f>
        <v>0.99450159071367195</v>
      </c>
      <c r="JX44" s="203">
        <f>VLOOKUP(D44,'Qп, Гкал'!$D$6:$AI$65,16,FALSE)</f>
        <v>0.99055125632941698</v>
      </c>
      <c r="JY44" s="203">
        <f>VLOOKUP(D44,'Qп, Гкал'!$D$6:$AI$65,17,FALSE)</f>
        <v>0.98685212811693901</v>
      </c>
      <c r="JZ44" s="203">
        <f>VLOOKUP(D44,'Qп, Гкал'!$D$6:$AI$65,18,FALSE)</f>
        <v>0.99893594153052501</v>
      </c>
      <c r="KA44" s="203">
        <f>VLOOKUP(D44,'Qп, Гкал'!$D$6:$AI$65,19,FALSE)</f>
        <v>1.00432979841406</v>
      </c>
      <c r="KB44" s="203">
        <f>VLOOKUP(D44,'Qп, Гкал'!$D$6:$AI$65,20,FALSE)</f>
        <v>1.0215638196235799</v>
      </c>
      <c r="KC44" s="203">
        <f>VLOOKUP(D44,'Qп, Гкал'!$D$6:$AI$65,21,FALSE)</f>
        <v>1.04123283892233</v>
      </c>
      <c r="KD44" s="203">
        <f>VLOOKUP(D44,'Qп, Гкал'!$D$6:$AI$65,22,FALSE)</f>
        <v>1.0862108555459999</v>
      </c>
      <c r="KE44" s="203">
        <f>VLOOKUP(D44,'Qп, Гкал'!$D$6:$AI$65,23,FALSE)</f>
        <v>1.06004722461068</v>
      </c>
      <c r="KF44" s="203">
        <f>VLOOKUP(D44,'Qп, Гкал'!$D$6:$AI$65,24,FALSE)</f>
        <v>1.04638960542658</v>
      </c>
      <c r="KG44" s="203">
        <f>VLOOKUP(D44,'Qп, Гкал'!$D$6:$AI$65,25,FALSE)</f>
        <v>1.0432577003917101</v>
      </c>
      <c r="KH44" s="203">
        <f>VLOOKUP(D44,'Qп, Гкал'!$D$6:$AI$65,26,FALSE)</f>
        <v>1.01392893379192</v>
      </c>
      <c r="KI44" s="203">
        <f>VLOOKUP(D44,'Qп, Гкал'!$D$6:$AI$65,27,FALSE)</f>
        <v>0.96401341836247301</v>
      </c>
      <c r="KJ44" s="203">
        <f>VLOOKUP(D44,'Qп, Гкал'!$D$6:$AI$65,28,FALSE)</f>
        <v>0.98120748304194205</v>
      </c>
      <c r="KK44" s="203">
        <f>VLOOKUP(D44,'Qп, Гкал'!$D$6:$AI$65,29,FALSE)</f>
        <v>0.99646794688067297</v>
      </c>
      <c r="KL44" s="203">
        <f>VLOOKUP(D44,'Qп, Гкал'!$D$6:$AI$65,30,FALSE)</f>
        <v>1.0003872289099101</v>
      </c>
      <c r="KM44" s="203">
        <f>VLOOKUP(D44,'Qп, Гкал'!$D$6:$AI$65,31,FALSE)</f>
        <v>0.988566750262731</v>
      </c>
      <c r="KN44" s="203">
        <f>VLOOKUP(D44,'Qп, Гкал'!$D$6:$AI$65,32,FALSE)</f>
        <v>0</v>
      </c>
      <c r="KO44" s="110">
        <f>IF(JJ44="","Нет показаний",IF(JJ44&lt;=0,"Ошибка ПУ",(GZ44-JJ44*(($I44-метеостанция!B$14)/($I44-IE44)))))</f>
        <v>1.0584634628108769E-2</v>
      </c>
      <c r="KP44" s="110">
        <f>IF(JK44="","Нет показаний",IF(JK44&lt;=0,"Ошибка ПУ",(HA44-JK44*(($I44-метеостанция!C$14)/($I44-IF44)))))</f>
        <v>-0.31268540277872514</v>
      </c>
      <c r="KQ44" s="110">
        <f>IF(JL44="","Нет показаний",IF(JL44&lt;=0,"Ошибка ПУ",(HB44-JL44*(($I44-метеостанция!D$14)/($I44-IG44)))))</f>
        <v>-0.12907070304121648</v>
      </c>
      <c r="KR44" s="110">
        <f>IF(JM44="","Нет показаний",IF(JM44&lt;=0,"Ошибка ПУ",(HC44-JM44*(($I44-метеостанция!E$14)/($I44-IH44)))))</f>
        <v>-0.23907514544178265</v>
      </c>
      <c r="KS44" s="110">
        <f>IF(JN44="","Нет показаний",IF(JN44&lt;=0,"Ошибка ПУ",(HD44-JN44*(($I44-метеостанция!F$14)/($I44-II44)))))</f>
        <v>-0.40519395951837667</v>
      </c>
      <c r="KT44" s="110">
        <f>IF(JO44="","Нет показаний",IF(JO44&lt;=0,"Ошибка ПУ",(HE44-JO44*(($I44-метеостанция!G$14)/($I44-IJ44)))))</f>
        <v>-0.24038341929804741</v>
      </c>
      <c r="KU44" s="110">
        <f>IF(JP44="","Нет показаний",IF(JP44&lt;=0,"Ошибка ПУ",(HF44-JP44*(($I44-метеостанция!H$14)/($I44-IK44)))))</f>
        <v>3.2489799675599618E-2</v>
      </c>
      <c r="KV44" s="110">
        <f>IF(JQ44="","Нет показаний",IF(JQ44&lt;=0,"Ошибка ПУ",(HG44-JQ44*(($I44-метеостанция!I$14)/($I44-IL44)))))</f>
        <v>-2.3261509976770345E-2</v>
      </c>
      <c r="KW44" s="110">
        <f>IF(JR44="","Нет показаний",IF(JR44&lt;=0,"Ошибка ПУ",(HH44-JR44*(($I44-метеостанция!J$14)/($I44-IM44)))))</f>
        <v>0.16133844475628012</v>
      </c>
      <c r="KX44" s="110">
        <f>IF(JS44="","Нет показаний",IF(JS44&lt;=0,"Ошибка ПУ",(HI44-JS44*(($I44-метеостанция!K$14)/($I44-IN44)))))</f>
        <v>0.33244572319604015</v>
      </c>
      <c r="KY44" s="110">
        <f>IF(JT44="","Нет показаний",IF(JT44&lt;=0,"Ошибка ПУ",(HJ44-JT44*(($I44-метеостанция!L$14)/($I44-IO44)))))</f>
        <v>8.3135535861476373E-2</v>
      </c>
      <c r="KZ44" s="110">
        <f>IF(JU44="","Нет показаний",IF(JU44&lt;=0,"Ошибка ПУ",(HK44-JU44*(($I44-метеостанция!M$14)/($I44-IP44)))))</f>
        <v>-2.967683309449809E-2</v>
      </c>
      <c r="LA44" s="110">
        <f>IF(JV44="","Нет показаний",IF(JV44&lt;=0,"Ошибка ПУ",(HL44-JV44*(($I44-метеостанция!N$14)/($I44-IQ44)))))</f>
        <v>-5.3020507351973611E-2</v>
      </c>
      <c r="LB44" s="110">
        <f>IF(JW44="","Нет показаний",IF(JW44&lt;=0,"Ошибка ПУ",(HM44-JW44*(($I44-метеостанция!O$14)/($I44-IR44)))))</f>
        <v>-4.1157090358788229E-2</v>
      </c>
      <c r="LC44" s="110">
        <f>IF(JX44="","Нет показаний",IF(JX44&lt;=0,"Ошибка ПУ",(HN44-JX44*(($I44-метеостанция!P$14)/($I44-IS44)))))</f>
        <v>4.8935830592044316E-2</v>
      </c>
      <c r="LD44" s="110">
        <f>IF(JY44="","Нет показаний",IF(JY44&lt;=0,"Ошибка ПУ",(HO44-JY44*(($I44-метеостанция!Q$14)/($I44-IT44)))))</f>
        <v>0.17865070700813357</v>
      </c>
      <c r="LE44" s="110">
        <f>IF(JZ44="","Нет показаний",IF(JZ44&lt;=0,"Ошибка ПУ",(HP44-JZ44*(($I44-метеостанция!R$14)/($I44-IU44)))))</f>
        <v>0.21643950461756256</v>
      </c>
      <c r="LF44" s="110">
        <f>IF(KA44="","Нет показаний",IF(KA44&lt;=0,"Ошибка ПУ",(HQ44-KA44*(($I44-метеостанция!S$14)/($I44-IV44)))))</f>
        <v>0.19252809413302896</v>
      </c>
      <c r="LG44" s="110">
        <f>IF(KB44="","Нет показаний",IF(KB44&lt;=0,"Ошибка ПУ",(HR44-KB44*(($I44-метеостанция!T$14)/($I44-IW44)))))</f>
        <v>5.9135109770823813E-2</v>
      </c>
      <c r="LH44" s="110">
        <f>IF(KC44="","Нет показаний",IF(KC44&lt;=0,"Ошибка ПУ",(HS44-KC44*(($I44-метеостанция!U$14)/($I44-IX44)))))</f>
        <v>-0.18254632835579632</v>
      </c>
      <c r="LI44" s="110">
        <f>IF(KD44="","Нет показаний",IF(KD44&lt;=0,"Ошибка ПУ",(HT44-KD44*(($I44-метеостанция!V$14)/($I44-IY44)))))</f>
        <v>-0.15610030459557644</v>
      </c>
      <c r="LJ44" s="110">
        <f>IF(KE44="","Нет показаний",IF(KE44&lt;=0,"Ошибка ПУ",(HU44-KE44*(($I44-метеостанция!W$14)/($I44-IZ44)))))</f>
        <v>-0.29501865747984857</v>
      </c>
      <c r="LK44" s="110">
        <f>IF(KF44="","Нет показаний",IF(KF44&lt;=0,"Ошибка ПУ",(HV44-KF44*(($I44-метеостанция!X$14)/($I44-JA44)))))</f>
        <v>0.11929639590721308</v>
      </c>
      <c r="LL44" s="110">
        <f>IF(KG44="","Нет показаний",IF(KG44&lt;=0,"Ошибка ПУ",(HW44-KG44*(($I44-метеостанция!Y$14)/($I44-JB44)))))</f>
        <v>0.24918734768852313</v>
      </c>
      <c r="LM44" s="110">
        <f>IF(KH44="","Нет показаний",IF(KH44&lt;=0,"Ошибка ПУ",(HX44-KH44*(($I44-метеостанция!Z$14)/($I44-JC44)))))</f>
        <v>1.151793101796339E-2</v>
      </c>
      <c r="LN44" s="110">
        <f>IF(KI44="","Нет показаний",IF(KI44&lt;=0,"Ошибка ПУ",(HY44-KI44*(($I44-метеостанция!AA$14)/($I44-JD44)))))</f>
        <v>0.19757860997026366</v>
      </c>
      <c r="LO44" s="110">
        <f>IF(KJ44="","Нет показаний",IF(KJ44&lt;=0,"Ошибка ПУ",(HZ44-KJ44*(($I44-метеостанция!AB$14)/($I44-JE44)))))</f>
        <v>0.11877627837180604</v>
      </c>
      <c r="LP44" s="110">
        <f>IF(KK44="","Нет показаний",IF(KK44&lt;=0,"Ошибка ПУ",(IA44-KK44*(($I44-метеостанция!AC$14)/($I44-JF44)))))</f>
        <v>-0.3696527645509422</v>
      </c>
      <c r="LQ44" s="110">
        <f>IF(KL44="","Нет показаний",IF(KL44&lt;=0,"Ошибка ПУ",(IB44-KL44*(($I44-метеостанция!AD$14)/($I44-JG44)))))</f>
        <v>-0.71630847663305675</v>
      </c>
      <c r="LR44" s="110">
        <f>IF(KM44="","Нет показаний",IF(KM44&lt;=0,"Ошибка ПУ",(IC44-KM44*(($I44-метеостанция!AE$14)/($I44-JH44)))))</f>
        <v>-0.26793600394140538</v>
      </c>
      <c r="LS44" s="110" t="str">
        <f>IF(KN44="","Нет показаний",IF(KN44&lt;=0,"Ошибка ПУ",(ID44-KN44*(($I44-метеостанция!AF$14)/($I44-JI44)))))</f>
        <v>Ошибка ПУ</v>
      </c>
      <c r="LT44" s="54">
        <f t="shared" si="1300"/>
        <v>1.0584634628108769E-2</v>
      </c>
      <c r="LU44" s="54">
        <f t="shared" si="1301"/>
        <v>-0.30210076815061637</v>
      </c>
      <c r="LV44" s="54">
        <f t="shared" si="1302"/>
        <v>-0.43117147119183286</v>
      </c>
      <c r="LW44" s="54">
        <f t="shared" si="1303"/>
        <v>-0.67024661663361551</v>
      </c>
      <c r="LX44" s="54">
        <f t="shared" si="1304"/>
        <v>-1.0754405761519923</v>
      </c>
      <c r="LY44" s="54">
        <f t="shared" si="1305"/>
        <v>-1.3158239954500397</v>
      </c>
      <c r="LZ44" s="54">
        <f t="shared" si="1306"/>
        <v>-1.2833341957744402</v>
      </c>
      <c r="MA44" s="54">
        <f t="shared" si="1307"/>
        <v>-1.3065957057512105</v>
      </c>
      <c r="MB44" s="54">
        <f t="shared" si="1308"/>
        <v>-1.1452572609949305</v>
      </c>
      <c r="MC44" s="54">
        <f t="shared" si="1309"/>
        <v>-0.81281153779889037</v>
      </c>
      <c r="MD44" s="54">
        <f t="shared" si="1310"/>
        <v>-0.729676001937414</v>
      </c>
      <c r="ME44" s="54">
        <f t="shared" si="1311"/>
        <v>-0.75935283503191209</v>
      </c>
      <c r="MF44" s="54">
        <f t="shared" si="1312"/>
        <v>-0.8123733423838857</v>
      </c>
      <c r="MG44" s="54">
        <f t="shared" si="1313"/>
        <v>-0.85353043274267393</v>
      </c>
      <c r="MH44" s="54">
        <f t="shared" si="1314"/>
        <v>-0.80459460215062961</v>
      </c>
      <c r="MI44" s="54">
        <f t="shared" si="1315"/>
        <v>-0.62594389514249604</v>
      </c>
      <c r="MJ44" s="54">
        <f t="shared" si="1316"/>
        <v>-0.40950439052493348</v>
      </c>
      <c r="MK44" s="54">
        <f t="shared" si="1317"/>
        <v>-0.21697629639190452</v>
      </c>
      <c r="ML44" s="54">
        <f t="shared" si="1318"/>
        <v>-0.15784118662108071</v>
      </c>
      <c r="MM44" s="54">
        <f t="shared" si="1319"/>
        <v>-0.34038751497687703</v>
      </c>
      <c r="MN44" s="54">
        <f t="shared" si="1320"/>
        <v>-0.49648781957245347</v>
      </c>
      <c r="MO44" s="54">
        <f t="shared" si="1321"/>
        <v>-0.79150647705230204</v>
      </c>
      <c r="MP44" s="54">
        <f t="shared" si="1322"/>
        <v>-0.67221008114508896</v>
      </c>
      <c r="MQ44" s="54">
        <f t="shared" si="1323"/>
        <v>-0.42302273345656582</v>
      </c>
      <c r="MR44" s="54">
        <f t="shared" si="1324"/>
        <v>-0.41150480243860244</v>
      </c>
      <c r="MS44" s="54">
        <f t="shared" si="1325"/>
        <v>-0.21392619246833877</v>
      </c>
      <c r="MT44" s="54">
        <f t="shared" si="1326"/>
        <v>-9.5149914096532728E-2</v>
      </c>
      <c r="MU44" s="54">
        <f t="shared" si="1327"/>
        <v>-0.46480267864747493</v>
      </c>
      <c r="MV44" s="54">
        <f t="shared" si="1328"/>
        <v>-1.1811111552805316</v>
      </c>
      <c r="MW44" s="54">
        <f t="shared" si="1329"/>
        <v>-1.4490471592219369</v>
      </c>
      <c r="MX44" s="54">
        <f t="shared" si="1330"/>
        <v>-1.4490471592219369</v>
      </c>
      <c r="MY44" s="53">
        <f t="shared" si="1331"/>
        <v>20.858080998151138</v>
      </c>
      <c r="MZ44" s="53">
        <f t="shared" si="1332"/>
        <v>-616.17785471575576</v>
      </c>
      <c r="NA44" s="53">
        <f t="shared" si="1333"/>
        <v>-254.3467274130212</v>
      </c>
      <c r="NB44" s="53">
        <f t="shared" si="1334"/>
        <v>-471.12148160757687</v>
      </c>
      <c r="NC44" s="53">
        <f t="shared" si="1335"/>
        <v>-798.47521662691304</v>
      </c>
      <c r="ND44" s="53">
        <f t="shared" si="1336"/>
        <v>-473.69956606873222</v>
      </c>
      <c r="NE44" s="53">
        <f t="shared" si="1337"/>
        <v>64.024399240736599</v>
      </c>
      <c r="NF44" s="53">
        <f t="shared" si="1338"/>
        <v>-45.839131560223642</v>
      </c>
      <c r="NG44" s="53">
        <f t="shared" si="1339"/>
        <v>317.93353923672561</v>
      </c>
      <c r="NH44" s="53">
        <f t="shared" si="1340"/>
        <v>655.1175421301167</v>
      </c>
      <c r="NI44" s="53">
        <f t="shared" si="1341"/>
        <v>163.82688696862533</v>
      </c>
      <c r="NJ44" s="53">
        <f t="shared" si="1342"/>
        <v>-58.481167296017929</v>
      </c>
      <c r="NK44" s="53">
        <f t="shared" si="1343"/>
        <v>-104.48221178779919</v>
      </c>
      <c r="NL44" s="53">
        <f t="shared" si="1344"/>
        <v>-81.10416226102808</v>
      </c>
      <c r="NM44" s="53">
        <f t="shared" si="1345"/>
        <v>96.432947764682524</v>
      </c>
      <c r="NN44" s="53">
        <f t="shared" si="1346"/>
        <v>352.04908323022801</v>
      </c>
      <c r="NO44" s="53">
        <f t="shared" si="1347"/>
        <v>426.51568779936878</v>
      </c>
      <c r="NP44" s="53">
        <f t="shared" si="1348"/>
        <v>379.39586229854683</v>
      </c>
      <c r="NQ44" s="53">
        <f t="shared" si="1349"/>
        <v>116.5316473143854</v>
      </c>
      <c r="NR44" s="53">
        <f t="shared" si="1350"/>
        <v>-359.72579465793223</v>
      </c>
      <c r="NS44" s="53">
        <f t="shared" si="1351"/>
        <v>-307.61126023604294</v>
      </c>
      <c r="NT44" s="53">
        <f t="shared" si="1352"/>
        <v>-581.36376642978951</v>
      </c>
      <c r="NU44" s="53">
        <f t="shared" si="1353"/>
        <v>235.08547777475408</v>
      </c>
      <c r="NV44" s="53">
        <f t="shared" si="1354"/>
        <v>491.04858735500363</v>
      </c>
      <c r="NW44" s="53">
        <f t="shared" si="1355"/>
        <v>22.697234863998656</v>
      </c>
      <c r="NX44" s="53">
        <f t="shared" si="1356"/>
        <v>389.34840880740154</v>
      </c>
      <c r="NY44" s="53">
        <f t="shared" si="1357"/>
        <v>234.06053415948097</v>
      </c>
      <c r="NZ44" s="53">
        <f t="shared" si="1358"/>
        <v>-728.43773782408664</v>
      </c>
      <c r="OA44" s="53">
        <f t="shared" si="1359"/>
        <v>-1411.5574840531015</v>
      </c>
      <c r="OB44" s="53">
        <f t="shared" si="1360"/>
        <v>-527.99468936693336</v>
      </c>
      <c r="OC44" s="53" t="e">
        <f t="shared" si="1361"/>
        <v>#VALUE!</v>
      </c>
      <c r="OD44" s="53">
        <f t="shared" si="1362"/>
        <v>20.858080998151138</v>
      </c>
      <c r="OE44" s="53">
        <f t="shared" si="1363"/>
        <v>-595.31977371760468</v>
      </c>
      <c r="OF44" s="53">
        <f t="shared" si="1364"/>
        <v>-849.66650113062587</v>
      </c>
      <c r="OG44" s="53">
        <f t="shared" si="1365"/>
        <v>-1320.7879827382028</v>
      </c>
      <c r="OH44" s="53">
        <f t="shared" si="1366"/>
        <v>-2119.2631993651157</v>
      </c>
      <c r="OI44" s="53">
        <f t="shared" si="1367"/>
        <v>-2592.9627654338478</v>
      </c>
      <c r="OJ44" s="53">
        <f t="shared" si="1368"/>
        <v>-2528.9383661931111</v>
      </c>
      <c r="OK44" s="53">
        <f t="shared" si="1369"/>
        <v>-2574.7774977533345</v>
      </c>
      <c r="OL44" s="53">
        <f t="shared" si="1370"/>
        <v>-2256.8439585166088</v>
      </c>
      <c r="OM44" s="53">
        <f t="shared" si="1371"/>
        <v>-1601.726416386492</v>
      </c>
      <c r="ON44" s="53">
        <f t="shared" si="1372"/>
        <v>-1437.8995294178667</v>
      </c>
      <c r="OO44" s="53">
        <f t="shared" si="1373"/>
        <v>-1496.3806967138846</v>
      </c>
      <c r="OP44" s="53">
        <f t="shared" si="1374"/>
        <v>-1600.8629085016837</v>
      </c>
      <c r="OQ44" s="53">
        <f t="shared" si="1375"/>
        <v>-1681.9670707627117</v>
      </c>
      <c r="OR44" s="53">
        <f t="shared" si="1376"/>
        <v>-1585.5341229980293</v>
      </c>
      <c r="OS44" s="53">
        <f t="shared" si="1377"/>
        <v>-1233.4850397678013</v>
      </c>
      <c r="OT44" s="53">
        <f t="shared" si="1378"/>
        <v>-806.96935196843242</v>
      </c>
      <c r="OU44" s="53">
        <f t="shared" si="1379"/>
        <v>-427.57348966988559</v>
      </c>
      <c r="OV44" s="53">
        <f t="shared" si="1380"/>
        <v>-311.04184235550019</v>
      </c>
      <c r="OW44" s="53">
        <f t="shared" si="1381"/>
        <v>-670.76763701343248</v>
      </c>
      <c r="OX44" s="53">
        <f t="shared" si="1382"/>
        <v>-978.37889724947536</v>
      </c>
      <c r="OY44" s="53">
        <f t="shared" si="1383"/>
        <v>-1559.7426636792648</v>
      </c>
      <c r="OZ44" s="53">
        <f t="shared" si="1384"/>
        <v>-1324.6571859045107</v>
      </c>
      <c r="PA44" s="53">
        <f t="shared" si="1385"/>
        <v>-833.60859854950706</v>
      </c>
      <c r="PB44" s="53">
        <f t="shared" si="1386"/>
        <v>-810.91136368550838</v>
      </c>
      <c r="PC44" s="53">
        <f t="shared" si="1387"/>
        <v>-421.56295487810684</v>
      </c>
      <c r="PD44" s="53">
        <f t="shared" si="1388"/>
        <v>-187.50242071862587</v>
      </c>
      <c r="PE44" s="53">
        <f t="shared" si="1389"/>
        <v>-915.94015854271254</v>
      </c>
      <c r="PF44" s="53">
        <f t="shared" si="1390"/>
        <v>-2327.4976425958139</v>
      </c>
      <c r="PG44" s="53">
        <f t="shared" si="1391"/>
        <v>-2855.4923319627474</v>
      </c>
      <c r="PH44" s="53" t="e">
        <f t="shared" si="1392"/>
        <v>#VALUE!</v>
      </c>
      <c r="PI44" s="111">
        <f t="shared" ref="PI44:QM44" si="1674">IF(MY44*$G44&lt;0, 0, MY44*$G44)</f>
        <v>18.772272898336023</v>
      </c>
      <c r="PJ44" s="111">
        <f t="shared" si="1674"/>
        <v>0</v>
      </c>
      <c r="PK44" s="111">
        <f t="shared" si="1674"/>
        <v>0</v>
      </c>
      <c r="PL44" s="111">
        <f t="shared" si="1674"/>
        <v>0</v>
      </c>
      <c r="PM44" s="111">
        <f t="shared" si="1674"/>
        <v>0</v>
      </c>
      <c r="PN44" s="111">
        <f t="shared" si="1674"/>
        <v>0</v>
      </c>
      <c r="PO44" s="111">
        <f t="shared" si="1674"/>
        <v>57.621959316662938</v>
      </c>
      <c r="PP44" s="111">
        <f t="shared" si="1674"/>
        <v>0</v>
      </c>
      <c r="PQ44" s="111">
        <f t="shared" si="1674"/>
        <v>286.14018531305305</v>
      </c>
      <c r="PR44" s="111">
        <f t="shared" si="1674"/>
        <v>589.60578791710509</v>
      </c>
      <c r="PS44" s="111">
        <f t="shared" si="1674"/>
        <v>147.44419827176282</v>
      </c>
      <c r="PT44" s="111">
        <f t="shared" si="1674"/>
        <v>0</v>
      </c>
      <c r="PU44" s="111">
        <f t="shared" si="1674"/>
        <v>0</v>
      </c>
      <c r="PV44" s="111">
        <f t="shared" si="1674"/>
        <v>0</v>
      </c>
      <c r="PW44" s="111">
        <f t="shared" si="1674"/>
        <v>86.789652988214272</v>
      </c>
      <c r="PX44" s="111">
        <f t="shared" si="1674"/>
        <v>316.84417490720523</v>
      </c>
      <c r="PY44" s="111">
        <f t="shared" si="1674"/>
        <v>383.86411901943188</v>
      </c>
      <c r="PZ44" s="111">
        <f t="shared" si="1674"/>
        <v>341.45627606869215</v>
      </c>
      <c r="QA44" s="111">
        <f t="shared" si="1674"/>
        <v>104.87848258294686</v>
      </c>
      <c r="QB44" s="111">
        <f t="shared" si="1674"/>
        <v>0</v>
      </c>
      <c r="QC44" s="111">
        <f t="shared" si="1674"/>
        <v>0</v>
      </c>
      <c r="QD44" s="111">
        <f t="shared" si="1674"/>
        <v>0</v>
      </c>
      <c r="QE44" s="111">
        <f t="shared" si="1674"/>
        <v>211.57692999727868</v>
      </c>
      <c r="QF44" s="111">
        <f t="shared" si="1674"/>
        <v>441.9437286195033</v>
      </c>
      <c r="QG44" s="111">
        <f t="shared" si="1674"/>
        <v>20.42751137759879</v>
      </c>
      <c r="QH44" s="111">
        <f t="shared" si="1674"/>
        <v>350.41356792666141</v>
      </c>
      <c r="QI44" s="111">
        <f t="shared" si="1674"/>
        <v>210.65448074353287</v>
      </c>
      <c r="QJ44" s="111">
        <f t="shared" si="1674"/>
        <v>0</v>
      </c>
      <c r="QK44" s="111">
        <f t="shared" si="1674"/>
        <v>0</v>
      </c>
      <c r="QL44" s="111">
        <f t="shared" si="1674"/>
        <v>0</v>
      </c>
      <c r="QM44" s="111" t="e">
        <f t="shared" si="1674"/>
        <v>#VALUE!</v>
      </c>
      <c r="QN44" s="54">
        <f t="shared" si="1393"/>
        <v>18.772272898336023</v>
      </c>
      <c r="QO44" s="53">
        <f t="shared" si="1394"/>
        <v>18.772272898336023</v>
      </c>
      <c r="QP44" s="53">
        <f t="shared" si="1395"/>
        <v>18.772272898336023</v>
      </c>
      <c r="QQ44" s="53">
        <f t="shared" si="1396"/>
        <v>18.772272898336023</v>
      </c>
      <c r="QR44" s="53">
        <f t="shared" si="1397"/>
        <v>18.772272898336023</v>
      </c>
      <c r="QS44" s="53">
        <f t="shared" si="1398"/>
        <v>18.772272898336023</v>
      </c>
      <c r="QT44" s="53">
        <f t="shared" si="1399"/>
        <v>76.394232214998965</v>
      </c>
      <c r="QU44" s="53">
        <f t="shared" si="1400"/>
        <v>76.394232214998965</v>
      </c>
      <c r="QV44" s="53">
        <f t="shared" si="1401"/>
        <v>362.53441752805202</v>
      </c>
      <c r="QW44" s="53">
        <f t="shared" si="1402"/>
        <v>952.14020544515711</v>
      </c>
      <c r="QX44" s="53">
        <f t="shared" si="1403"/>
        <v>1099.58440371692</v>
      </c>
      <c r="QY44" s="53">
        <f t="shared" si="1404"/>
        <v>1099.58440371692</v>
      </c>
      <c r="QZ44" s="53">
        <f t="shared" si="1405"/>
        <v>1099.58440371692</v>
      </c>
      <c r="RA44" s="53">
        <f t="shared" si="1406"/>
        <v>1099.58440371692</v>
      </c>
      <c r="RB44" s="53">
        <f t="shared" si="1407"/>
        <v>1186.3740567051343</v>
      </c>
      <c r="RC44" s="53">
        <f t="shared" si="1408"/>
        <v>1503.2182316123394</v>
      </c>
      <c r="RD44" s="53">
        <f t="shared" si="1409"/>
        <v>1887.0823506317713</v>
      </c>
      <c r="RE44" s="53">
        <f t="shared" si="1410"/>
        <v>2228.5386267004633</v>
      </c>
      <c r="RF44" s="53">
        <f t="shared" si="1411"/>
        <v>2333.4171092834104</v>
      </c>
      <c r="RG44" s="53">
        <f t="shared" si="1412"/>
        <v>2333.4171092834104</v>
      </c>
      <c r="RH44" s="53">
        <f t="shared" si="1413"/>
        <v>2333.4171092834104</v>
      </c>
      <c r="RI44" s="53">
        <f t="shared" si="1414"/>
        <v>2333.4171092834104</v>
      </c>
      <c r="RJ44" s="53">
        <f t="shared" si="1415"/>
        <v>2544.9940392806889</v>
      </c>
      <c r="RK44" s="53">
        <f t="shared" si="1416"/>
        <v>2986.9377679001923</v>
      </c>
      <c r="RL44" s="53">
        <f t="shared" si="1417"/>
        <v>3007.3652792777912</v>
      </c>
      <c r="RM44" s="53">
        <f t="shared" si="1418"/>
        <v>3357.7788472044526</v>
      </c>
      <c r="RN44" s="53">
        <f t="shared" si="1419"/>
        <v>3568.4333279479856</v>
      </c>
      <c r="RO44" s="53">
        <f t="shared" si="1420"/>
        <v>3568.4333279479856</v>
      </c>
      <c r="RP44" s="53">
        <f t="shared" si="1421"/>
        <v>3568.4333279479856</v>
      </c>
      <c r="RQ44" s="53">
        <f t="shared" si="1422"/>
        <v>3568.4333279479856</v>
      </c>
      <c r="RR44" s="53" t="e">
        <f t="shared" si="1423"/>
        <v>#VALUE!</v>
      </c>
      <c r="RS44" s="111">
        <f t="shared" si="1424"/>
        <v>-1164.435271888394</v>
      </c>
      <c r="RT44" s="111">
        <f t="shared" si="1425"/>
        <v>-2395.8635621135127</v>
      </c>
      <c r="RU44" s="111">
        <f t="shared" si="1426"/>
        <v>-3332.9293913789152</v>
      </c>
      <c r="RV44" s="111">
        <f t="shared" si="1427"/>
        <v>-4326.852517504507</v>
      </c>
      <c r="RW44" s="111">
        <f t="shared" si="1428"/>
        <v>-5389.8680550045074</v>
      </c>
      <c r="RX44" s="111">
        <f t="shared" si="1429"/>
        <v>-6483.8312350992937</v>
      </c>
      <c r="RY44" s="111">
        <f t="shared" si="1430"/>
        <v>-7574.1509022636737</v>
      </c>
      <c r="RZ44" s="111">
        <f t="shared" si="1431"/>
        <v>-8678.1900590172263</v>
      </c>
      <c r="SA44" s="111">
        <f t="shared" si="1432"/>
        <v>-9499.6875935501448</v>
      </c>
      <c r="SB44" s="111">
        <f t="shared" si="1433"/>
        <v>-10055.864294258632</v>
      </c>
      <c r="SC44" s="111">
        <f t="shared" si="1434"/>
        <v>-10974.314483960803</v>
      </c>
      <c r="SD44" s="111">
        <f t="shared" si="1435"/>
        <v>-11933.691404399193</v>
      </c>
      <c r="SE44" s="111">
        <f t="shared" si="1436"/>
        <v>-13052.124813522416</v>
      </c>
      <c r="SF44" s="111">
        <f t="shared" si="1437"/>
        <v>-13891.309726674073</v>
      </c>
      <c r="SG44" s="111">
        <f t="shared" si="1438"/>
        <v>-14945.984286600553</v>
      </c>
      <c r="SH44" s="111">
        <f t="shared" si="1439"/>
        <v>-15812.347656480077</v>
      </c>
      <c r="SI44" s="111">
        <f t="shared" si="1440"/>
        <v>-16700.215734320835</v>
      </c>
      <c r="SJ44" s="111">
        <f t="shared" si="1441"/>
        <v>-17595.945449425126</v>
      </c>
      <c r="SK44" s="111">
        <f t="shared" si="1442"/>
        <v>-18642.607156415641</v>
      </c>
      <c r="SL44" s="111">
        <f t="shared" si="1443"/>
        <v>-19785.510794567301</v>
      </c>
      <c r="SM44" s="111">
        <f t="shared" si="1444"/>
        <v>-21015.499659555451</v>
      </c>
      <c r="SN44" s="111">
        <f t="shared" si="1445"/>
        <v>-22320.338636865879</v>
      </c>
      <c r="SO44" s="111">
        <f t="shared" si="1446"/>
        <v>-23480.533957697986</v>
      </c>
      <c r="SP44" s="111">
        <f t="shared" si="1447"/>
        <v>-24509.682821258579</v>
      </c>
      <c r="SQ44" s="111">
        <f t="shared" si="1448"/>
        <v>-25931.55939732174</v>
      </c>
      <c r="SR44" s="111">
        <f t="shared" si="1449"/>
        <v>-27078.148075840574</v>
      </c>
      <c r="SS44" s="111">
        <f t="shared" si="1450"/>
        <v>-28431.429115061495</v>
      </c>
      <c r="ST44" s="111">
        <f t="shared" si="1451"/>
        <v>-30078.851298770027</v>
      </c>
      <c r="SU44" s="111">
        <f t="shared" si="1452"/>
        <v>-31584.490096637328</v>
      </c>
      <c r="SV44" s="111">
        <f t="shared" si="1453"/>
        <v>-32949.065221281882</v>
      </c>
      <c r="SW44" s="111" t="e">
        <f t="shared" si="1454"/>
        <v>#VALUE!</v>
      </c>
      <c r="SX44" s="111">
        <f t="shared" si="1455"/>
        <v>1293.8169687648822</v>
      </c>
      <c r="SY44" s="111">
        <f t="shared" si="1456"/>
        <v>3278.2484792863252</v>
      </c>
      <c r="SZ44" s="111">
        <f t="shared" si="1457"/>
        <v>4573.7794614386821</v>
      </c>
      <c r="TA44" s="111">
        <f t="shared" si="1458"/>
        <v>6149.2599720746957</v>
      </c>
      <c r="TB44" s="111">
        <f t="shared" si="1459"/>
        <v>8128.8635637016087</v>
      </c>
      <c r="TC44" s="111">
        <f t="shared" si="1460"/>
        <v>9818.0777743201033</v>
      </c>
      <c r="TD44" s="111">
        <f t="shared" si="1461"/>
        <v>11029.544071169414</v>
      </c>
      <c r="TE44" s="111">
        <f t="shared" si="1462"/>
        <v>12302.093376900253</v>
      </c>
      <c r="TF44" s="111">
        <f t="shared" si="1463"/>
        <v>13214.868415270163</v>
      </c>
      <c r="TG44" s="111">
        <f t="shared" si="1464"/>
        <v>13832.842527168483</v>
      </c>
      <c r="TH44" s="111">
        <f t="shared" si="1465"/>
        <v>14853.342737948673</v>
      </c>
      <c r="TI44" s="111">
        <f t="shared" si="1466"/>
        <v>15977.798261287346</v>
      </c>
      <c r="TJ44" s="111">
        <f t="shared" si="1467"/>
        <v>17324.984260989837</v>
      </c>
      <c r="TK44" s="111">
        <f t="shared" si="1468"/>
        <v>18338.516104530485</v>
      </c>
      <c r="TL44" s="111">
        <f t="shared" si="1469"/>
        <v>19510.376726671013</v>
      </c>
      <c r="TM44" s="111">
        <f t="shared" si="1470"/>
        <v>20473.00269320382</v>
      </c>
      <c r="TN44" s="111">
        <f t="shared" si="1471"/>
        <v>21459.522779693551</v>
      </c>
      <c r="TO44" s="111">
        <f t="shared" si="1472"/>
        <v>22454.778018698318</v>
      </c>
      <c r="TP44" s="111">
        <f t="shared" si="1473"/>
        <v>23617.735470910004</v>
      </c>
      <c r="TQ44" s="111">
        <f t="shared" si="1474"/>
        <v>25247.354196847558</v>
      </c>
      <c r="TR44" s="111">
        <f t="shared" si="1475"/>
        <v>26921.619751514878</v>
      </c>
      <c r="TS44" s="111">
        <f t="shared" si="1476"/>
        <v>28952.804603845143</v>
      </c>
      <c r="TT44" s="111">
        <f t="shared" si="1477"/>
        <v>30241.910515880812</v>
      </c>
      <c r="TU44" s="111">
        <f t="shared" si="1478"/>
        <v>31385.409253170361</v>
      </c>
      <c r="TV44" s="111">
        <f t="shared" si="1479"/>
        <v>32965.272115462765</v>
      </c>
      <c r="TW44" s="111">
        <f t="shared" si="1480"/>
        <v>34239.259536039244</v>
      </c>
      <c r="TX44" s="111">
        <f t="shared" si="1481"/>
        <v>35742.905135173605</v>
      </c>
      <c r="TY44" s="111">
        <f t="shared" si="1482"/>
        <v>38301.811966007168</v>
      </c>
      <c r="TZ44" s="111">
        <f t="shared" si="1483"/>
        <v>41386.301447690603</v>
      </c>
      <c r="UA44" s="111">
        <f t="shared" si="1484"/>
        <v>43430.49071999592</v>
      </c>
      <c r="UB44" s="111">
        <f t="shared" si="1485"/>
        <v>43430.49071999592</v>
      </c>
      <c r="UC44" s="112">
        <f t="shared" si="1486"/>
        <v>131.46750497630333</v>
      </c>
      <c r="UD44" s="112">
        <f t="shared" si="1487"/>
        <v>268.29287055687206</v>
      </c>
      <c r="UE44" s="112">
        <f t="shared" si="1488"/>
        <v>372.41129603080572</v>
      </c>
      <c r="UF44" s="112">
        <f t="shared" si="1489"/>
        <v>482.84719893364928</v>
      </c>
      <c r="UG44" s="112">
        <f t="shared" si="1490"/>
        <v>600.96003643364929</v>
      </c>
      <c r="UH44" s="112">
        <f t="shared" si="1491"/>
        <v>722.51150088862562</v>
      </c>
      <c r="UI44" s="112">
        <f t="shared" si="1492"/>
        <v>850.06057049763024</v>
      </c>
      <c r="UJ44" s="112">
        <f t="shared" si="1493"/>
        <v>972.73158791469177</v>
      </c>
      <c r="UK44" s="112">
        <f t="shared" si="1494"/>
        <v>1095.8024456753553</v>
      </c>
      <c r="UL44" s="112">
        <f t="shared" si="1495"/>
        <v>1223.1116110781991</v>
      </c>
      <c r="UM44" s="112">
        <f t="shared" si="1496"/>
        <v>1341.5443208530805</v>
      </c>
      <c r="UN44" s="112">
        <f t="shared" si="1497"/>
        <v>1448.141756457346</v>
      </c>
      <c r="UO44" s="112">
        <f t="shared" si="1498"/>
        <v>1572.412135248815</v>
      </c>
      <c r="UP44" s="112">
        <f t="shared" si="1499"/>
        <v>1665.6549033767769</v>
      </c>
      <c r="UQ44" s="112">
        <f t="shared" si="1500"/>
        <v>1792.4842603672985</v>
      </c>
      <c r="UR44" s="112">
        <f t="shared" si="1501"/>
        <v>1923.9517653436019</v>
      </c>
      <c r="US44" s="112">
        <f t="shared" si="1502"/>
        <v>2065.2553427725115</v>
      </c>
      <c r="UT44" s="112">
        <f t="shared" si="1503"/>
        <v>2202.7204529028436</v>
      </c>
      <c r="UU44" s="112">
        <f t="shared" si="1504"/>
        <v>2330.6693628554503</v>
      </c>
      <c r="UV44" s="112">
        <f t="shared" si="1505"/>
        <v>2457.6586559834122</v>
      </c>
      <c r="UW44" s="112">
        <f t="shared" si="1506"/>
        <v>2594.3240854265405</v>
      </c>
      <c r="UX44" s="112">
        <f t="shared" si="1507"/>
        <v>2739.3061940165881</v>
      </c>
      <c r="UY44" s="112">
        <f t="shared" si="1508"/>
        <v>2891.7253329976302</v>
      </c>
      <c r="UZ44" s="112">
        <f t="shared" si="1509"/>
        <v>3055.1800654620856</v>
      </c>
      <c r="VA44" s="112">
        <f t="shared" si="1510"/>
        <v>3215.4360751777253</v>
      </c>
      <c r="VB44" s="112">
        <f t="shared" si="1511"/>
        <v>3381.769658116114</v>
      </c>
      <c r="VC44" s="112">
        <f t="shared" si="1512"/>
        <v>3555.5402714454976</v>
      </c>
      <c r="VD44" s="112">
        <f t="shared" si="1513"/>
        <v>3738.5871807464459</v>
      </c>
      <c r="VE44" s="112">
        <f t="shared" si="1514"/>
        <v>3905.880380509479</v>
      </c>
      <c r="VF44" s="112">
        <f t="shared" si="1515"/>
        <v>4057.4998388033173</v>
      </c>
      <c r="VG44" s="112">
        <f t="shared" si="1516"/>
        <v>4057.4998388033173</v>
      </c>
      <c r="VH44" s="111">
        <f t="shared" si="1517"/>
        <v>1275.0446958665461</v>
      </c>
      <c r="VI44" s="111">
        <f t="shared" si="1518"/>
        <v>3259.4762063879894</v>
      </c>
      <c r="VJ44" s="111">
        <f t="shared" si="1519"/>
        <v>4555.0071885403459</v>
      </c>
      <c r="VK44" s="111">
        <f t="shared" si="1520"/>
        <v>6130.4876991763595</v>
      </c>
      <c r="VL44" s="111">
        <f t="shared" si="1521"/>
        <v>8110.0912908032724</v>
      </c>
      <c r="VM44" s="111">
        <f t="shared" si="1522"/>
        <v>9799.305501421768</v>
      </c>
      <c r="VN44" s="111">
        <f t="shared" si="1523"/>
        <v>10953.149838954414</v>
      </c>
      <c r="VO44" s="111">
        <f t="shared" si="1524"/>
        <v>12225.699144685253</v>
      </c>
      <c r="VP44" s="111">
        <f t="shared" si="1525"/>
        <v>12852.333997742111</v>
      </c>
      <c r="VQ44" s="111">
        <f t="shared" si="1526"/>
        <v>12880.702321723325</v>
      </c>
      <c r="VR44" s="111">
        <f t="shared" si="1527"/>
        <v>13753.758334231752</v>
      </c>
      <c r="VS44" s="111">
        <f t="shared" si="1528"/>
        <v>14878.213857570427</v>
      </c>
      <c r="VT44" s="111">
        <f t="shared" si="1529"/>
        <v>16225.399857272918</v>
      </c>
      <c r="VU44" s="111">
        <f t="shared" si="1530"/>
        <v>17238.931700813566</v>
      </c>
      <c r="VV44" s="111">
        <f t="shared" si="1531"/>
        <v>18324.002669965877</v>
      </c>
      <c r="VW44" s="111">
        <f t="shared" si="1532"/>
        <v>18969.78446159148</v>
      </c>
      <c r="VX44" s="111">
        <f t="shared" si="1533"/>
        <v>19572.440429061779</v>
      </c>
      <c r="VY44" s="111">
        <f t="shared" si="1534"/>
        <v>20226.239391997857</v>
      </c>
      <c r="VZ44" s="111">
        <f t="shared" si="1535"/>
        <v>21284.318361626592</v>
      </c>
      <c r="WA44" s="111">
        <f t="shared" si="1536"/>
        <v>22913.937087564147</v>
      </c>
      <c r="WB44" s="111">
        <f t="shared" si="1537"/>
        <v>24588.202642231467</v>
      </c>
      <c r="WC44" s="111">
        <f t="shared" si="1538"/>
        <v>26619.387494561732</v>
      </c>
      <c r="WD44" s="111">
        <f t="shared" si="1539"/>
        <v>27696.916476600123</v>
      </c>
      <c r="WE44" s="111">
        <f t="shared" si="1540"/>
        <v>28398.471485270169</v>
      </c>
      <c r="WF44" s="111">
        <f t="shared" si="1541"/>
        <v>29957.906836184975</v>
      </c>
      <c r="WG44" s="111">
        <f t="shared" si="1542"/>
        <v>30881.480688834792</v>
      </c>
      <c r="WH44" s="111">
        <f t="shared" si="1543"/>
        <v>32174.471807225618</v>
      </c>
      <c r="WI44" s="111">
        <f t="shared" si="1544"/>
        <v>34733.378638059185</v>
      </c>
      <c r="WJ44" s="111">
        <f t="shared" si="1545"/>
        <v>37817.868119742619</v>
      </c>
      <c r="WK44" s="111">
        <f t="shared" si="1546"/>
        <v>39862.057392047936</v>
      </c>
      <c r="WL44" s="111" t="e">
        <f t="shared" si="1547"/>
        <v>#VALUE!</v>
      </c>
      <c r="WM44" s="111">
        <f t="shared" si="1548"/>
        <v>150.23977787463934</v>
      </c>
      <c r="WN44" s="111">
        <f t="shared" si="1549"/>
        <v>287.0651434552081</v>
      </c>
      <c r="WO44" s="111">
        <f t="shared" si="1550"/>
        <v>391.18356892914176</v>
      </c>
      <c r="WP44" s="111">
        <f t="shared" si="1551"/>
        <v>501.61947183198532</v>
      </c>
      <c r="WQ44" s="111">
        <f t="shared" si="1552"/>
        <v>619.73230933198533</v>
      </c>
      <c r="WR44" s="111">
        <f t="shared" si="1553"/>
        <v>741.28377378696166</v>
      </c>
      <c r="WS44" s="111">
        <f t="shared" si="1554"/>
        <v>926.4548027126292</v>
      </c>
      <c r="WT44" s="111">
        <f t="shared" si="1555"/>
        <v>1049.1258201296907</v>
      </c>
      <c r="WU44" s="111">
        <f t="shared" si="1556"/>
        <v>1458.3368632034073</v>
      </c>
      <c r="WV44" s="111">
        <f t="shared" si="1557"/>
        <v>2175.251816523356</v>
      </c>
      <c r="WW44" s="111">
        <f t="shared" si="1558"/>
        <v>2441.1287245700005</v>
      </c>
      <c r="WX44" s="111">
        <f t="shared" si="1559"/>
        <v>2547.7261601742657</v>
      </c>
      <c r="WY44" s="111">
        <f t="shared" si="1560"/>
        <v>2671.996538965735</v>
      </c>
      <c r="WZ44" s="111">
        <f t="shared" si="1561"/>
        <v>2765.2393070936969</v>
      </c>
      <c r="XA44" s="111">
        <f t="shared" si="1562"/>
        <v>2978.8583170724328</v>
      </c>
      <c r="XB44" s="111">
        <f t="shared" si="1563"/>
        <v>3427.1699969559413</v>
      </c>
      <c r="XC44" s="111">
        <f t="shared" si="1564"/>
        <v>3952.3376934042826</v>
      </c>
      <c r="XD44" s="111">
        <f t="shared" si="1565"/>
        <v>4431.2590796033073</v>
      </c>
      <c r="XE44" s="111">
        <f t="shared" si="1566"/>
        <v>4664.0864721388607</v>
      </c>
      <c r="XF44" s="111">
        <f t="shared" si="1567"/>
        <v>4791.0757652668226</v>
      </c>
      <c r="XG44" s="111">
        <f t="shared" si="1568"/>
        <v>4927.7411947099508</v>
      </c>
      <c r="XH44" s="111">
        <f t="shared" si="1569"/>
        <v>5072.7233032999984</v>
      </c>
      <c r="XI44" s="111">
        <f t="shared" si="1570"/>
        <v>5436.7193722783195</v>
      </c>
      <c r="XJ44" s="111">
        <f t="shared" si="1571"/>
        <v>6042.1178333622775</v>
      </c>
      <c r="XK44" s="111">
        <f t="shared" si="1572"/>
        <v>6222.801354455516</v>
      </c>
      <c r="XL44" s="111">
        <f t="shared" si="1573"/>
        <v>6739.5485053205666</v>
      </c>
      <c r="XM44" s="111">
        <f t="shared" si="1574"/>
        <v>7123.9735993934828</v>
      </c>
      <c r="XN44" s="111">
        <f t="shared" si="1575"/>
        <v>7307.0205086944316</v>
      </c>
      <c r="XO44" s="111">
        <f t="shared" si="1576"/>
        <v>7474.3137084574646</v>
      </c>
      <c r="XP44" s="111">
        <f t="shared" si="1577"/>
        <v>7625.9331667513034</v>
      </c>
      <c r="XQ44" s="111" t="e">
        <f t="shared" si="1578"/>
        <v>#VALUE!</v>
      </c>
      <c r="XR44" s="111">
        <f t="shared" si="1579"/>
        <v>0</v>
      </c>
      <c r="XS44" s="111">
        <f t="shared" si="1580"/>
        <v>0</v>
      </c>
      <c r="XT44" s="111">
        <f t="shared" si="1581"/>
        <v>0</v>
      </c>
      <c r="XU44" s="111">
        <f t="shared" si="1582"/>
        <v>0</v>
      </c>
      <c r="XV44" s="111">
        <f t="shared" si="1583"/>
        <v>0</v>
      </c>
      <c r="XW44" s="111">
        <f t="shared" si="1584"/>
        <v>0</v>
      </c>
      <c r="XX44" s="111">
        <f t="shared" si="1585"/>
        <v>0</v>
      </c>
      <c r="XY44" s="111">
        <f t="shared" si="1586"/>
        <v>0</v>
      </c>
      <c r="XZ44" s="111">
        <f t="shared" si="1587"/>
        <v>0</v>
      </c>
      <c r="YA44" s="111">
        <f t="shared" si="1588"/>
        <v>0</v>
      </c>
      <c r="YB44" s="111">
        <f t="shared" si="1589"/>
        <v>0</v>
      </c>
      <c r="YC44" s="111">
        <f t="shared" si="1590"/>
        <v>0</v>
      </c>
      <c r="YD44" s="111">
        <f t="shared" si="1591"/>
        <v>0</v>
      </c>
      <c r="YE44" s="111">
        <f t="shared" si="1592"/>
        <v>0</v>
      </c>
      <c r="YF44" s="111">
        <f t="shared" si="1593"/>
        <v>0</v>
      </c>
      <c r="YG44" s="111">
        <f t="shared" si="1594"/>
        <v>0</v>
      </c>
      <c r="YH44" s="111">
        <f t="shared" si="1595"/>
        <v>0</v>
      </c>
      <c r="YI44" s="111">
        <f t="shared" si="1596"/>
        <v>0</v>
      </c>
      <c r="YJ44" s="111">
        <f t="shared" si="1597"/>
        <v>0</v>
      </c>
      <c r="YK44" s="111">
        <f t="shared" si="1598"/>
        <v>0</v>
      </c>
      <c r="YL44" s="111">
        <f t="shared" si="1599"/>
        <v>0</v>
      </c>
      <c r="YM44" s="111">
        <f t="shared" si="1600"/>
        <v>0</v>
      </c>
      <c r="YN44" s="111">
        <f t="shared" si="1601"/>
        <v>0</v>
      </c>
      <c r="YO44" s="111">
        <f t="shared" si="1602"/>
        <v>0</v>
      </c>
      <c r="YP44" s="111">
        <f t="shared" si="1603"/>
        <v>0</v>
      </c>
      <c r="YQ44" s="111">
        <f t="shared" si="1604"/>
        <v>0</v>
      </c>
      <c r="YR44" s="111">
        <f t="shared" si="1605"/>
        <v>0</v>
      </c>
      <c r="YS44" s="111">
        <f t="shared" si="1606"/>
        <v>0</v>
      </c>
      <c r="YT44" s="111">
        <f t="shared" si="1607"/>
        <v>0</v>
      </c>
      <c r="YU44" s="111">
        <f t="shared" si="1608"/>
        <v>0</v>
      </c>
      <c r="YV44" s="111" t="e">
        <f t="shared" si="1609"/>
        <v>#VALUE!</v>
      </c>
      <c r="YW44" s="111">
        <f t="shared" si="1610"/>
        <v>131.46750497630333</v>
      </c>
      <c r="YX44" s="111">
        <f t="shared" si="1611"/>
        <v>268.29287055687206</v>
      </c>
      <c r="YY44" s="111">
        <f t="shared" si="1612"/>
        <v>372.41129603080572</v>
      </c>
      <c r="YZ44" s="111">
        <f t="shared" si="1613"/>
        <v>482.84719893364928</v>
      </c>
      <c r="ZA44" s="111">
        <f t="shared" si="1614"/>
        <v>600.96003643364929</v>
      </c>
      <c r="ZB44" s="111">
        <f t="shared" si="1615"/>
        <v>722.51150088862562</v>
      </c>
      <c r="ZC44" s="111">
        <f t="shared" si="1616"/>
        <v>850.06057049763024</v>
      </c>
      <c r="ZD44" s="111">
        <f t="shared" si="1617"/>
        <v>972.73158791469177</v>
      </c>
      <c r="ZE44" s="111">
        <f t="shared" si="1618"/>
        <v>1095.8024456753553</v>
      </c>
      <c r="ZF44" s="111">
        <f t="shared" si="1619"/>
        <v>1223.1116110781988</v>
      </c>
      <c r="ZG44" s="111">
        <f t="shared" si="1620"/>
        <v>1341.5443208530805</v>
      </c>
      <c r="ZH44" s="111">
        <f t="shared" si="1621"/>
        <v>1448.1417564573458</v>
      </c>
      <c r="ZI44" s="111">
        <f t="shared" si="1622"/>
        <v>1572.412135248815</v>
      </c>
      <c r="ZJ44" s="111">
        <f t="shared" si="1623"/>
        <v>1665.6549033767769</v>
      </c>
      <c r="ZK44" s="111">
        <f t="shared" si="1624"/>
        <v>1792.4842603672985</v>
      </c>
      <c r="ZL44" s="111">
        <f t="shared" si="1625"/>
        <v>1923.9517653436019</v>
      </c>
      <c r="ZM44" s="111">
        <f t="shared" si="1626"/>
        <v>2065.2553427725115</v>
      </c>
      <c r="ZN44" s="111">
        <f t="shared" si="1627"/>
        <v>2202.720452902844</v>
      </c>
      <c r="ZO44" s="111">
        <f t="shared" si="1628"/>
        <v>2330.6693628554503</v>
      </c>
      <c r="ZP44" s="111">
        <f t="shared" si="1629"/>
        <v>2457.6586559834122</v>
      </c>
      <c r="ZQ44" s="111">
        <f t="shared" si="1630"/>
        <v>2594.3240854265405</v>
      </c>
      <c r="ZR44" s="111">
        <f t="shared" si="1631"/>
        <v>2739.3061940165881</v>
      </c>
      <c r="ZS44" s="111">
        <f t="shared" si="1632"/>
        <v>2891.7253329976306</v>
      </c>
      <c r="ZT44" s="111">
        <f t="shared" si="1633"/>
        <v>3055.1800654620852</v>
      </c>
      <c r="ZU44" s="111">
        <f t="shared" si="1634"/>
        <v>3215.4360751777249</v>
      </c>
      <c r="ZV44" s="111">
        <f t="shared" si="1635"/>
        <v>3381.769658116114</v>
      </c>
      <c r="ZW44" s="111">
        <f t="shared" si="1636"/>
        <v>3555.5402714454972</v>
      </c>
      <c r="ZX44" s="111">
        <f t="shared" si="1637"/>
        <v>3738.5871807464459</v>
      </c>
      <c r="ZY44" s="111">
        <f t="shared" si="1638"/>
        <v>3905.880380509479</v>
      </c>
      <c r="ZZ44" s="111">
        <f t="shared" si="1639"/>
        <v>4057.4998388033177</v>
      </c>
      <c r="AAA44" s="111" t="e">
        <f t="shared" si="1640"/>
        <v>#VALUE!</v>
      </c>
      <c r="AAB44" s="111">
        <f t="shared" si="1641"/>
        <v>-1164.435271888394</v>
      </c>
      <c r="AAC44" s="111">
        <f t="shared" si="1642"/>
        <v>-1231.4282902251186</v>
      </c>
      <c r="AAD44" s="111">
        <f t="shared" si="1643"/>
        <v>-937.0658292654025</v>
      </c>
      <c r="AAE44" s="111">
        <f t="shared" si="1644"/>
        <v>-993.92312612559181</v>
      </c>
      <c r="AAF44" s="111">
        <f t="shared" si="1645"/>
        <v>-1063.0155375000004</v>
      </c>
      <c r="AAG44" s="111">
        <f t="shared" si="1646"/>
        <v>-1093.9631800947864</v>
      </c>
      <c r="AAH44" s="111">
        <f t="shared" si="1647"/>
        <v>-1090.31966716438</v>
      </c>
      <c r="AAI44" s="111">
        <f t="shared" si="1648"/>
        <v>-1104.0391567535526</v>
      </c>
      <c r="AAJ44" s="111">
        <f t="shared" si="1649"/>
        <v>-821.49753453291851</v>
      </c>
      <c r="AAK44" s="111">
        <f t="shared" si="1650"/>
        <v>-556.17670070848726</v>
      </c>
      <c r="AAL44" s="111">
        <f t="shared" si="1651"/>
        <v>-918.45018970217097</v>
      </c>
      <c r="AAM44" s="111">
        <f t="shared" si="1652"/>
        <v>-959.37692043838979</v>
      </c>
      <c r="AAN44" s="111">
        <f t="shared" si="1653"/>
        <v>-1118.4334091232231</v>
      </c>
      <c r="AAO44" s="111">
        <f t="shared" si="1654"/>
        <v>-839.18491315165738</v>
      </c>
      <c r="AAP44" s="111">
        <f t="shared" si="1655"/>
        <v>-1054.6745599264796</v>
      </c>
      <c r="AAQ44" s="111">
        <f t="shared" si="1656"/>
        <v>-866.36336987952382</v>
      </c>
      <c r="AAR44" s="111">
        <f t="shared" si="1657"/>
        <v>-887.86807784075791</v>
      </c>
      <c r="AAS44" s="111">
        <f t="shared" si="1658"/>
        <v>-895.72971510429124</v>
      </c>
      <c r="AAT44" s="111">
        <f t="shared" si="1659"/>
        <v>-1046.6617069905151</v>
      </c>
      <c r="AAU44" s="111">
        <f t="shared" si="1660"/>
        <v>-1142.9036381516598</v>
      </c>
      <c r="AAV44" s="111">
        <f t="shared" si="1661"/>
        <v>-1229.9888649881505</v>
      </c>
      <c r="AAW44" s="111">
        <f t="shared" si="1662"/>
        <v>-1304.8389773104282</v>
      </c>
      <c r="AAX44" s="111">
        <f t="shared" si="1663"/>
        <v>-1160.1953208321065</v>
      </c>
      <c r="AAY44" s="111">
        <f t="shared" si="1664"/>
        <v>-1029.1488635605929</v>
      </c>
      <c r="AAZ44" s="111">
        <f t="shared" si="1665"/>
        <v>-1421.8765760631613</v>
      </c>
      <c r="ABA44" s="111">
        <f t="shared" si="1666"/>
        <v>-1146.5886785188341</v>
      </c>
      <c r="ABB44" s="111">
        <f t="shared" si="1667"/>
        <v>-1353.2810392209212</v>
      </c>
      <c r="ABC44" s="111">
        <f t="shared" si="1668"/>
        <v>-1647.4221837085315</v>
      </c>
      <c r="ABD44" s="111">
        <f t="shared" si="1669"/>
        <v>-1505.638797867301</v>
      </c>
      <c r="ABE44" s="111">
        <f t="shared" si="1670"/>
        <v>-1364.5751246445543</v>
      </c>
      <c r="ABF44" s="111" t="e">
        <f t="shared" si="1671"/>
        <v>#VALUE!</v>
      </c>
    </row>
    <row r="45" spans="1:734" ht="60" hidden="1" customHeight="1">
      <c r="A45" s="92">
        <v>42</v>
      </c>
      <c r="B45" s="59" t="s">
        <v>21</v>
      </c>
      <c r="C45" s="100" t="s">
        <v>51</v>
      </c>
      <c r="D45" s="101" t="s">
        <v>114</v>
      </c>
      <c r="E45" s="59">
        <v>3128028051</v>
      </c>
      <c r="F45" s="46" t="s">
        <v>21</v>
      </c>
      <c r="G45" s="47">
        <v>0.9</v>
      </c>
      <c r="H45" s="48">
        <v>1970.6</v>
      </c>
      <c r="I45" s="48">
        <v>21.5</v>
      </c>
      <c r="J45" s="49">
        <v>0.4</v>
      </c>
      <c r="K45" s="50">
        <v>30</v>
      </c>
      <c r="L45" s="49">
        <v>63.4</v>
      </c>
      <c r="M45" s="49">
        <v>115.77</v>
      </c>
      <c r="N45" s="49">
        <v>0</v>
      </c>
      <c r="O45" s="49">
        <f t="shared" si="1169"/>
        <v>2.1133333333333333</v>
      </c>
      <c r="P45" s="49">
        <f t="shared" si="1170"/>
        <v>3.859</v>
      </c>
      <c r="Q45" s="49">
        <f t="shared" si="1171"/>
        <v>0</v>
      </c>
      <c r="R45" s="51">
        <v>30</v>
      </c>
      <c r="S45" s="52">
        <f t="shared" si="1172"/>
        <v>63.4</v>
      </c>
      <c r="T45" s="52">
        <f t="shared" si="1173"/>
        <v>115.77</v>
      </c>
      <c r="U45" s="52">
        <f t="shared" si="1174"/>
        <v>0</v>
      </c>
      <c r="V45" s="130">
        <f>$O45*($I45-(метеостанция!B$14))/($I45-$J45)</f>
        <v>2.0582464454976304</v>
      </c>
      <c r="W45" s="130">
        <f>$O45*($I45-(метеостанция!C$14))/($I45-$J45)</f>
        <v>2.142128751974723</v>
      </c>
      <c r="X45" s="130">
        <f>$O45*($I45-(метеостанция!D$14))/($I45-$J45)</f>
        <v>1.6300710900473929</v>
      </c>
      <c r="Y45" s="130">
        <f>$O45*($I45-(метеостанция!E$14))/($I45-$J45)</f>
        <v>1.7289770932069506</v>
      </c>
      <c r="Z45" s="130">
        <f>$O45*($I45-(метеостанция!F$14))/($I45-$J45)</f>
        <v>1.8491666666666664</v>
      </c>
      <c r="AA45" s="130">
        <f>$O45*($I45-(метеостанция!G$14))/($I45-$J45)</f>
        <v>1.9030015797788309</v>
      </c>
      <c r="AB45" s="130">
        <f>$O45*($I45-(метеостанция!H$14))/($I45-$J45)</f>
        <v>1.9968996840442337</v>
      </c>
      <c r="AC45" s="130">
        <f>$O45*($I45-(метеостанция!I$14))/($I45-$J45)</f>
        <v>1.9205292259083728</v>
      </c>
      <c r="AD45" s="130">
        <f>$O45*($I45-(метеостанция!J$14))/($I45-$J45)</f>
        <v>1.9267890995260664</v>
      </c>
      <c r="AE45" s="130">
        <f>$O45*($I45-(метеостанция!K$14))/($I45-$J45)</f>
        <v>1.9931437598736175</v>
      </c>
      <c r="AF45" s="130">
        <f>$O45*($I45-(метеостанция!L$14))/($I45-$J45)</f>
        <v>1.8541745655608213</v>
      </c>
      <c r="AG45" s="130">
        <f>$O45*($I45-(метеостанция!M$14))/($I45-$J45)</f>
        <v>1.6688823064770928</v>
      </c>
      <c r="AH45" s="130">
        <f>$O45*($I45-(метеостанция!N$14))/($I45-$J45)</f>
        <v>1.9455687203791467</v>
      </c>
      <c r="AI45" s="130">
        <f>$O45*($I45-(метеостанция!O$14))/($I45-$J45)</f>
        <v>1.4598025276461293</v>
      </c>
      <c r="AJ45" s="130">
        <f>$O45*($I45-(метеостанция!P$14))/($I45-$J45)</f>
        <v>1.9856319115323853</v>
      </c>
      <c r="AK45" s="130">
        <f>$O45*($I45-(метеостанция!Q$14))/($I45-$J45)</f>
        <v>2.0582464454976304</v>
      </c>
      <c r="AL45" s="130">
        <f>$O45*($I45-(метеостанция!R$14))/($I45-$J45)</f>
        <v>2.2122393364928907</v>
      </c>
      <c r="AM45" s="130">
        <f>$O45*($I45-(метеостанция!S$14))/($I45-$J45)</f>
        <v>2.1521445497630327</v>
      </c>
      <c r="AN45" s="130">
        <f>$O45*($I45-(метеостанция!T$14))/($I45-$J45)</f>
        <v>2.003159557661927</v>
      </c>
      <c r="AO45" s="130">
        <f>$O45*($I45-(метеостанция!U$14))/($I45-$J45)</f>
        <v>1.9881358609794626</v>
      </c>
      <c r="AP45" s="130">
        <f>$O45*($I45-(метеостанция!V$14))/($I45-$J45)</f>
        <v>2.1396248025276461</v>
      </c>
      <c r="AQ45" s="130">
        <f>$O45*($I45-(метеостанция!W$14))/($I45-$J45)</f>
        <v>2.2698301737756714</v>
      </c>
      <c r="AR45" s="130">
        <f>$O45*($I45-(метеостанция!X$14))/($I45-$J45)</f>
        <v>2.3862638230647706</v>
      </c>
      <c r="AS45" s="130">
        <f>$O45*($I45-(метеостанция!Y$14))/($I45-$J45)</f>
        <v>2.5590363349131118</v>
      </c>
      <c r="AT45" s="130">
        <f>$O45*($I45-(метеостанция!Z$14))/($I45-$J45)</f>
        <v>2.5089573459715639</v>
      </c>
      <c r="AU45" s="130">
        <f>$O45*($I45-(метеостанция!AA$14))/($I45-$J45)</f>
        <v>2.6041074249605054</v>
      </c>
      <c r="AV45" s="130">
        <f>$O45*($I45-(метеостанция!AB$14))/($I45-$J45)</f>
        <v>2.720541074249605</v>
      </c>
      <c r="AW45" s="130">
        <f>$O45*($I45-(метеостанция!AC$14))/($I45-$J45)</f>
        <v>2.8657701421800947</v>
      </c>
      <c r="AX45" s="130">
        <f>$O45*($I45-(метеостанция!AD$14))/($I45-$J45)</f>
        <v>2.6191311216429698</v>
      </c>
      <c r="AY45" s="130">
        <f>$O45*($I45-(метеостанция!AE$14))/($I45-$J45)</f>
        <v>2.3737440758293835</v>
      </c>
      <c r="AZ45" s="130"/>
      <c r="BA45" s="130">
        <f t="shared" si="1175"/>
        <v>2.0582464454976304</v>
      </c>
      <c r="BB45" s="130">
        <f t="shared" si="1103"/>
        <v>4.2003751974723533</v>
      </c>
      <c r="BC45" s="130">
        <f t="shared" si="1104"/>
        <v>5.830446287519746</v>
      </c>
      <c r="BD45" s="130">
        <f t="shared" si="1105"/>
        <v>7.5594233807266971</v>
      </c>
      <c r="BE45" s="130">
        <f t="shared" si="1106"/>
        <v>9.4085900473933641</v>
      </c>
      <c r="BF45" s="130">
        <f t="shared" si="1107"/>
        <v>11.311591627172195</v>
      </c>
      <c r="BG45" s="130">
        <f t="shared" si="1108"/>
        <v>13.308491311216429</v>
      </c>
      <c r="BH45" s="130">
        <f t="shared" si="1109"/>
        <v>15.229020537124802</v>
      </c>
      <c r="BI45" s="130">
        <f t="shared" si="1110"/>
        <v>17.155809636650869</v>
      </c>
      <c r="BJ45" s="130">
        <f t="shared" si="1111"/>
        <v>19.148953396524487</v>
      </c>
      <c r="BK45" s="130">
        <f t="shared" si="1112"/>
        <v>21.003127962085308</v>
      </c>
      <c r="BL45" s="130">
        <f t="shared" si="1113"/>
        <v>22.672010268562403</v>
      </c>
      <c r="BM45" s="130">
        <f t="shared" si="1114"/>
        <v>24.617578988941549</v>
      </c>
      <c r="BN45" s="130">
        <f t="shared" si="1115"/>
        <v>26.077381516587678</v>
      </c>
      <c r="BO45" s="130">
        <f t="shared" si="1116"/>
        <v>28.063013428120065</v>
      </c>
      <c r="BP45" s="130">
        <f t="shared" si="1117"/>
        <v>30.121259873617696</v>
      </c>
      <c r="BQ45" s="130">
        <f t="shared" si="1118"/>
        <v>32.333499210110588</v>
      </c>
      <c r="BR45" s="130">
        <f t="shared" si="1119"/>
        <v>34.485643759873618</v>
      </c>
      <c r="BS45" s="130">
        <f t="shared" si="1120"/>
        <v>36.488803317535542</v>
      </c>
      <c r="BT45" s="130">
        <f t="shared" si="1121"/>
        <v>38.476939178515003</v>
      </c>
      <c r="BU45" s="130">
        <f t="shared" si="1122"/>
        <v>40.616563981042653</v>
      </c>
      <c r="BV45" s="130">
        <f t="shared" si="1123"/>
        <v>42.886394154818326</v>
      </c>
      <c r="BW45" s="130">
        <f t="shared" si="1124"/>
        <v>45.2726579778831</v>
      </c>
      <c r="BX45" s="130">
        <f t="shared" si="1125"/>
        <v>47.831694312796209</v>
      </c>
      <c r="BY45" s="130">
        <f t="shared" si="1126"/>
        <v>50.340651658767776</v>
      </c>
      <c r="BZ45" s="130">
        <f t="shared" si="1127"/>
        <v>52.944759083728279</v>
      </c>
      <c r="CA45" s="130">
        <f t="shared" si="1128"/>
        <v>55.665300157977882</v>
      </c>
      <c r="CB45" s="130">
        <f t="shared" si="1129"/>
        <v>58.531070300157978</v>
      </c>
      <c r="CC45" s="130">
        <f t="shared" si="1130"/>
        <v>61.150201421800951</v>
      </c>
      <c r="CD45" s="130">
        <f t="shared" si="1131"/>
        <v>63.523945497630336</v>
      </c>
      <c r="CE45" s="130">
        <f t="shared" si="1132"/>
        <v>63.523945497630336</v>
      </c>
      <c r="CF45" s="130">
        <f t="shared" si="1176"/>
        <v>4055.9804454976302</v>
      </c>
      <c r="CG45" s="130">
        <f t="shared" si="1177"/>
        <v>4221.2789186413893</v>
      </c>
      <c r="CH45" s="130">
        <f t="shared" si="1178"/>
        <v>3212.2180900473923</v>
      </c>
      <c r="CI45" s="130">
        <f t="shared" si="1179"/>
        <v>3407.1222598736167</v>
      </c>
      <c r="CJ45" s="130">
        <f t="shared" si="1180"/>
        <v>3643.9678333333327</v>
      </c>
      <c r="CK45" s="130">
        <f t="shared" si="1181"/>
        <v>3750.0549131121638</v>
      </c>
      <c r="CL45" s="130">
        <f t="shared" si="1182"/>
        <v>3935.0905173775668</v>
      </c>
      <c r="CM45" s="130">
        <f t="shared" si="1183"/>
        <v>3784.5948925750395</v>
      </c>
      <c r="CN45" s="130">
        <f t="shared" si="1184"/>
        <v>3796.9305995260661</v>
      </c>
      <c r="CO45" s="130">
        <f t="shared" si="1185"/>
        <v>3927.6890932069505</v>
      </c>
      <c r="CP45" s="130">
        <f t="shared" si="1186"/>
        <v>3653.8363988941542</v>
      </c>
      <c r="CQ45" s="130">
        <f t="shared" si="1187"/>
        <v>3288.699473143759</v>
      </c>
      <c r="CR45" s="130">
        <f t="shared" si="1188"/>
        <v>3833.9377203791464</v>
      </c>
      <c r="CS45" s="130">
        <f t="shared" si="1189"/>
        <v>2876.6868609794624</v>
      </c>
      <c r="CT45" s="130">
        <f t="shared" si="1190"/>
        <v>3912.8862448657183</v>
      </c>
      <c r="CU45" s="130">
        <f t="shared" si="1191"/>
        <v>4055.9804454976302</v>
      </c>
      <c r="CV45" s="130">
        <f t="shared" si="1192"/>
        <v>4359.43883649289</v>
      </c>
      <c r="CW45" s="130">
        <f t="shared" si="1193"/>
        <v>4241.0160497630322</v>
      </c>
      <c r="CX45" s="130">
        <f t="shared" si="1194"/>
        <v>3947.426224328593</v>
      </c>
      <c r="CY45" s="130">
        <f t="shared" si="1195"/>
        <v>3917.820527646129</v>
      </c>
      <c r="CZ45" s="130">
        <f t="shared" si="1196"/>
        <v>4216.344635860979</v>
      </c>
      <c r="DA45" s="130">
        <f t="shared" si="1197"/>
        <v>4472.9273404423375</v>
      </c>
      <c r="DB45" s="130">
        <f t="shared" si="1198"/>
        <v>4702.3714897314367</v>
      </c>
      <c r="DC45" s="130">
        <f t="shared" si="1199"/>
        <v>5042.8370015797782</v>
      </c>
      <c r="DD45" s="130">
        <f t="shared" si="1200"/>
        <v>4944.1513459715634</v>
      </c>
      <c r="DE45" s="130">
        <f t="shared" si="1201"/>
        <v>5131.6540916271715</v>
      </c>
      <c r="DF45" s="130">
        <f t="shared" si="1202"/>
        <v>5361.0982409162716</v>
      </c>
      <c r="DG45" s="130">
        <f t="shared" si="1203"/>
        <v>5647.2866421800945</v>
      </c>
      <c r="DH45" s="130">
        <f t="shared" si="1204"/>
        <v>5161.259788309636</v>
      </c>
      <c r="DI45" s="130">
        <f t="shared" si="1205"/>
        <v>4677.7000758293825</v>
      </c>
      <c r="DJ45" s="130">
        <f t="shared" si="1206"/>
        <v>0</v>
      </c>
      <c r="DK45" s="110">
        <f t="shared" si="1207"/>
        <v>4055.9804454976302</v>
      </c>
      <c r="DL45" s="130">
        <f t="shared" si="1208"/>
        <v>8277.2593641390195</v>
      </c>
      <c r="DM45" s="130">
        <f t="shared" si="1209"/>
        <v>11489.477454186412</v>
      </c>
      <c r="DN45" s="130">
        <f t="shared" si="1210"/>
        <v>14896.599714060028</v>
      </c>
      <c r="DO45" s="130">
        <f t="shared" si="1211"/>
        <v>18540.567547393362</v>
      </c>
      <c r="DP45" s="130">
        <f t="shared" si="1212"/>
        <v>22290.622460505525</v>
      </c>
      <c r="DQ45" s="130">
        <f t="shared" si="1213"/>
        <v>26225.712977883093</v>
      </c>
      <c r="DR45" s="130">
        <f t="shared" si="1214"/>
        <v>30010.307870458131</v>
      </c>
      <c r="DS45" s="130">
        <f t="shared" si="1215"/>
        <v>33807.2384699842</v>
      </c>
      <c r="DT45" s="130">
        <f t="shared" si="1216"/>
        <v>37734.927563191151</v>
      </c>
      <c r="DU45" s="130">
        <f t="shared" si="1217"/>
        <v>41388.763962085308</v>
      </c>
      <c r="DV45" s="130">
        <f t="shared" si="1218"/>
        <v>44677.463435229067</v>
      </c>
      <c r="DW45" s="130">
        <f t="shared" si="1219"/>
        <v>48511.401155608211</v>
      </c>
      <c r="DX45" s="130">
        <f t="shared" si="1220"/>
        <v>51388.088016587673</v>
      </c>
      <c r="DY45" s="130">
        <f t="shared" si="1221"/>
        <v>55300.97426145339</v>
      </c>
      <c r="DZ45" s="130">
        <f t="shared" si="1222"/>
        <v>59356.954706951023</v>
      </c>
      <c r="EA45" s="130">
        <f t="shared" si="1223"/>
        <v>63716.393543443912</v>
      </c>
      <c r="EB45" s="130">
        <f t="shared" si="1224"/>
        <v>67957.409593206947</v>
      </c>
      <c r="EC45" s="130">
        <f t="shared" si="1225"/>
        <v>71904.835817535539</v>
      </c>
      <c r="ED45" s="130">
        <f t="shared" si="1226"/>
        <v>75822.656345181662</v>
      </c>
      <c r="EE45" s="130">
        <f t="shared" si="1227"/>
        <v>80039.000981042642</v>
      </c>
      <c r="EF45" s="130">
        <f t="shared" si="1228"/>
        <v>84511.928321484986</v>
      </c>
      <c r="EG45" s="130">
        <f t="shared" si="1229"/>
        <v>89214.29981121642</v>
      </c>
      <c r="EH45" s="130">
        <f t="shared" si="1230"/>
        <v>94257.136812796205</v>
      </c>
      <c r="EI45" s="130">
        <f t="shared" si="1231"/>
        <v>99201.288158767769</v>
      </c>
      <c r="EJ45" s="130">
        <f t="shared" si="1232"/>
        <v>104332.94225039495</v>
      </c>
      <c r="EK45" s="130">
        <f t="shared" si="1233"/>
        <v>109694.04049131121</v>
      </c>
      <c r="EL45" s="130">
        <f t="shared" si="1234"/>
        <v>115341.32713349132</v>
      </c>
      <c r="EM45" s="130">
        <f t="shared" si="1235"/>
        <v>120502.58692180095</v>
      </c>
      <c r="EN45" s="130">
        <f t="shared" si="1236"/>
        <v>125180.28699763033</v>
      </c>
      <c r="EO45" s="130">
        <f t="shared" si="1237"/>
        <v>125180.28699763033</v>
      </c>
      <c r="EP45" s="130">
        <f t="shared" si="1238"/>
        <v>3650.3824009478672</v>
      </c>
      <c r="EQ45" s="130">
        <f t="shared" si="1239"/>
        <v>3799.1510267772505</v>
      </c>
      <c r="ER45" s="130">
        <f t="shared" si="1240"/>
        <v>2890.9962810426532</v>
      </c>
      <c r="ES45" s="130">
        <f t="shared" si="1241"/>
        <v>3066.410033886255</v>
      </c>
      <c r="ET45" s="130">
        <f t="shared" si="1242"/>
        <v>3279.5710499999996</v>
      </c>
      <c r="EU45" s="130">
        <f t="shared" si="1243"/>
        <v>3375.0494218009476</v>
      </c>
      <c r="EV45" s="130">
        <f t="shared" si="1244"/>
        <v>3541.5814656398102</v>
      </c>
      <c r="EW45" s="130">
        <f t="shared" si="1245"/>
        <v>3406.1354033175357</v>
      </c>
      <c r="EX45" s="130">
        <f t="shared" si="1246"/>
        <v>3417.2375395734593</v>
      </c>
      <c r="EY45" s="130">
        <f t="shared" si="1247"/>
        <v>3534.9201838862555</v>
      </c>
      <c r="EZ45" s="130">
        <f t="shared" si="1248"/>
        <v>3288.4527590047387</v>
      </c>
      <c r="FA45" s="130">
        <f t="shared" si="1249"/>
        <v>2959.8295258293833</v>
      </c>
      <c r="FB45" s="130">
        <f t="shared" si="1250"/>
        <v>3450.543948341232</v>
      </c>
      <c r="FC45" s="130">
        <f t="shared" si="1251"/>
        <v>2589.0181748815162</v>
      </c>
      <c r="FD45" s="130">
        <f t="shared" si="1252"/>
        <v>3521.5976203791465</v>
      </c>
      <c r="FE45" s="130">
        <f t="shared" si="1253"/>
        <v>3650.3824009478672</v>
      </c>
      <c r="FF45" s="130">
        <f t="shared" si="1254"/>
        <v>3923.4949528436009</v>
      </c>
      <c r="FG45" s="130">
        <f t="shared" si="1255"/>
        <v>3816.9144447867293</v>
      </c>
      <c r="FH45" s="130">
        <f t="shared" si="1256"/>
        <v>3552.6836018957338</v>
      </c>
      <c r="FI45" s="130">
        <f t="shared" si="1257"/>
        <v>3526.0384748815163</v>
      </c>
      <c r="FJ45" s="130">
        <f t="shared" si="1258"/>
        <v>3794.7101722748812</v>
      </c>
      <c r="FK45" s="130">
        <f t="shared" si="1259"/>
        <v>4025.6346063981036</v>
      </c>
      <c r="FL45" s="130">
        <f t="shared" si="1260"/>
        <v>4232.1343407582935</v>
      </c>
      <c r="FM45" s="130">
        <f t="shared" si="1261"/>
        <v>4538.5533014218008</v>
      </c>
      <c r="FN45" s="130">
        <f t="shared" si="1262"/>
        <v>4449.7362113744075</v>
      </c>
      <c r="FO45" s="130">
        <f t="shared" si="1263"/>
        <v>4618.4886824644545</v>
      </c>
      <c r="FP45" s="130">
        <f t="shared" si="1264"/>
        <v>4824.9884168246444</v>
      </c>
      <c r="FQ45" s="130">
        <f t="shared" si="1265"/>
        <v>5082.5579779620848</v>
      </c>
      <c r="FR45" s="130">
        <f t="shared" si="1266"/>
        <v>4645.1338094786724</v>
      </c>
      <c r="FS45" s="130">
        <f t="shared" si="1267"/>
        <v>4209.9300682464445</v>
      </c>
      <c r="FT45" s="130">
        <f t="shared" si="1268"/>
        <v>0</v>
      </c>
      <c r="FU45" s="110">
        <f t="shared" si="1269"/>
        <v>3650.3824009478672</v>
      </c>
      <c r="FV45" s="130">
        <f t="shared" si="1270"/>
        <v>7449.5334277251177</v>
      </c>
      <c r="FW45" s="130">
        <f t="shared" si="1271"/>
        <v>10340.529708767772</v>
      </c>
      <c r="FX45" s="130">
        <f t="shared" si="1272"/>
        <v>13406.939742654027</v>
      </c>
      <c r="FY45" s="130">
        <f t="shared" si="1273"/>
        <v>16686.510792654026</v>
      </c>
      <c r="FZ45" s="130">
        <f t="shared" si="1274"/>
        <v>20061.560214454974</v>
      </c>
      <c r="GA45" s="130">
        <f t="shared" si="1275"/>
        <v>23603.141680094785</v>
      </c>
      <c r="GB45" s="130">
        <f t="shared" si="1276"/>
        <v>27009.277083412322</v>
      </c>
      <c r="GC45" s="130">
        <f t="shared" si="1277"/>
        <v>30426.514622985782</v>
      </c>
      <c r="GD45" s="130">
        <f t="shared" si="1278"/>
        <v>33961.434806872036</v>
      </c>
      <c r="GE45" s="130">
        <f t="shared" si="1279"/>
        <v>37249.887565876772</v>
      </c>
      <c r="GF45" s="130">
        <f t="shared" si="1280"/>
        <v>40209.717091706152</v>
      </c>
      <c r="GG45" s="130">
        <f t="shared" si="1281"/>
        <v>43660.261040047386</v>
      </c>
      <c r="GH45" s="130">
        <f t="shared" si="1282"/>
        <v>46249.279214928902</v>
      </c>
      <c r="GI45" s="130">
        <f t="shared" si="1283"/>
        <v>49770.876835308045</v>
      </c>
      <c r="GJ45" s="130">
        <f t="shared" si="1284"/>
        <v>53421.259236255915</v>
      </c>
      <c r="GK45" s="130">
        <f t="shared" si="1285"/>
        <v>57344.75418909952</v>
      </c>
      <c r="GL45" s="130">
        <f t="shared" si="1286"/>
        <v>61161.668633886249</v>
      </c>
      <c r="GM45" s="130">
        <f t="shared" si="1287"/>
        <v>64714.352235781982</v>
      </c>
      <c r="GN45" s="130">
        <f t="shared" si="1288"/>
        <v>68240.390710663502</v>
      </c>
      <c r="GO45" s="130">
        <f t="shared" si="1289"/>
        <v>72035.100882938379</v>
      </c>
      <c r="GP45" s="130">
        <f t="shared" si="1290"/>
        <v>76060.735489336483</v>
      </c>
      <c r="GQ45" s="130">
        <f t="shared" si="1291"/>
        <v>80292.869830094773</v>
      </c>
      <c r="GR45" s="130">
        <f t="shared" si="1292"/>
        <v>84831.423131516567</v>
      </c>
      <c r="GS45" s="130">
        <f t="shared" si="1293"/>
        <v>89281.159342890969</v>
      </c>
      <c r="GT45" s="130">
        <f t="shared" si="1294"/>
        <v>93899.648025355418</v>
      </c>
      <c r="GU45" s="130">
        <f t="shared" si="1295"/>
        <v>98724.636442180068</v>
      </c>
      <c r="GV45" s="130">
        <f t="shared" si="1296"/>
        <v>103807.19442014216</v>
      </c>
      <c r="GW45" s="130">
        <f t="shared" si="1297"/>
        <v>108452.32822962083</v>
      </c>
      <c r="GX45" s="130">
        <f t="shared" si="1298"/>
        <v>112662.25829786727</v>
      </c>
      <c r="GY45" s="130">
        <f t="shared" si="1299"/>
        <v>112662.25829786727</v>
      </c>
      <c r="GZ45" s="130">
        <f>($T45+$U45)/$R45*($I45-(метеостанция!B$14))/($I45-$J45)</f>
        <v>3.7584099526066352</v>
      </c>
      <c r="HA45" s="130">
        <f>($T45+$U45)/$R45*($I45-(метеостанция!C$14))/($I45-$J45)</f>
        <v>3.9115811611374407</v>
      </c>
      <c r="HB45" s="130">
        <f>($T45+$U45)/$R45*($I45-(метеостанция!D$14))/($I45-$J45)</f>
        <v>2.976550947867298</v>
      </c>
      <c r="HC45" s="130">
        <f>($T45+$U45)/$R45*($I45-(метеостанция!E$14))/($I45-$J45)</f>
        <v>3.1571558056872036</v>
      </c>
      <c r="HD45" s="130">
        <f>($T45+$U45)/$R45*($I45-(метеостанция!F$14))/($I45-$J45)</f>
        <v>3.3766249999999998</v>
      </c>
      <c r="HE45" s="130">
        <f>($T45+$U45)/$R45*($I45-(метеостанция!G$14))/($I45-$J45)</f>
        <v>3.4749289099526064</v>
      </c>
      <c r="HF45" s="130">
        <f>($T45+$U45)/$R45*($I45-(метеостанция!H$14))/($I45-$J45)</f>
        <v>3.6463892180094781</v>
      </c>
      <c r="HG45" s="130">
        <f>($T45+$U45)/$R45*($I45-(метеостанция!I$14))/($I45-$J45)</f>
        <v>3.5069348341232223</v>
      </c>
      <c r="HH45" s="130">
        <f>($T45+$U45)/$R45*($I45-(метеостанция!J$14))/($I45-$J45)</f>
        <v>3.5183655213270142</v>
      </c>
      <c r="HI45" s="130">
        <f>($T45+$U45)/$R45*($I45-(метеостанция!K$14))/($I45-$J45)</f>
        <v>3.6395308056872038</v>
      </c>
      <c r="HJ45" s="130">
        <f>($T45+$U45)/$R45*($I45-(метеостанция!L$14))/($I45-$J45)</f>
        <v>3.3857695497630327</v>
      </c>
      <c r="HK45" s="130">
        <f>($T45+$U45)/$R45*($I45-(метеостанция!M$14))/($I45-$J45)</f>
        <v>3.047421208530805</v>
      </c>
      <c r="HL45" s="130">
        <f>($T45+$U45)/$R45*($I45-(метеостанция!N$14))/($I45-$J45)</f>
        <v>3.5526575829383886</v>
      </c>
      <c r="HM45" s="130">
        <f>($T45+$U45)/$R45*($I45-(метеостанция!O$14))/($I45-$J45)</f>
        <v>2.6656362559241704</v>
      </c>
      <c r="HN45" s="130">
        <f>($T45+$U45)/$R45*($I45-(метеостанция!P$14))/($I45-$J45)</f>
        <v>3.6258139810426533</v>
      </c>
      <c r="HO45" s="130">
        <f>($T45+$U45)/$R45*($I45-(метеостанция!Q$14))/($I45-$J45)</f>
        <v>3.7584099526066352</v>
      </c>
      <c r="HP45" s="130">
        <f>($T45+$U45)/$R45*($I45-(метеостанция!R$14))/($I45-$J45)</f>
        <v>4.0396048578199046</v>
      </c>
      <c r="HQ45" s="130">
        <f>($T45+$U45)/$R45*($I45-(метеостанция!S$14))/($I45-$J45)</f>
        <v>3.929870260663507</v>
      </c>
      <c r="HR45" s="130">
        <f>($T45+$U45)/$R45*($I45-(метеостанция!T$14))/($I45-$J45)</f>
        <v>3.6578199052132701</v>
      </c>
      <c r="HS45" s="130">
        <f>($T45+$U45)/$R45*($I45-(метеостанция!U$14))/($I45-$J45)</f>
        <v>3.6303862559241704</v>
      </c>
      <c r="HT45" s="130">
        <f>($T45+$U45)/$R45*($I45-(метеостанция!V$14))/($I45-$J45)</f>
        <v>3.907008886255924</v>
      </c>
      <c r="HU45" s="130">
        <f>($T45+$U45)/$R45*($I45-(метеостанция!W$14))/($I45-$J45)</f>
        <v>4.144767180094787</v>
      </c>
      <c r="HV45" s="130">
        <f>($T45+$U45)/$R45*($I45-(метеостанция!X$14))/($I45-$J45)</f>
        <v>4.3573779620853079</v>
      </c>
      <c r="HW45" s="130">
        <f>($T45+$U45)/$R45*($I45-(метеостанция!Y$14))/($I45-$J45)</f>
        <v>4.6728649289099531</v>
      </c>
      <c r="HX45" s="130">
        <f>($T45+$U45)/$R45*($I45-(метеостанция!Z$14))/($I45-$J45)</f>
        <v>4.5814194312796204</v>
      </c>
      <c r="HY45" s="130">
        <f>($T45+$U45)/$R45*($I45-(метеостанция!AA$14))/($I45-$J45)</f>
        <v>4.7551658767772507</v>
      </c>
      <c r="HZ45" s="130">
        <f>($T45+$U45)/$R45*($I45-(метеостанция!AB$14))/($I45-$J45)</f>
        <v>4.9677766587677725</v>
      </c>
      <c r="IA45" s="130">
        <f>($T45+$U45)/$R45*($I45-(метеостанция!AC$14))/($I45-$J45)</f>
        <v>5.2329686018957347</v>
      </c>
      <c r="IB45" s="130">
        <f>($T45+$U45)/$R45*($I45-(метеостанция!AD$14))/($I45-$J45)</f>
        <v>4.7825995260663499</v>
      </c>
      <c r="IC45" s="130">
        <f>($T45+$U45)/$R45*($I45-(метеостанция!AE$14))/($I45-$J45)</f>
        <v>4.334516587677725</v>
      </c>
      <c r="ID45" s="130"/>
      <c r="IE45" s="131">
        <f>VLOOKUP($F45,метеостанция!$A$4:$AF$7,2,0)</f>
        <v>6</v>
      </c>
      <c r="IF45" s="131">
        <f>VLOOKUP($F45,метеостанция!$A$4:$AF$7,3,0)</f>
        <v>9.6</v>
      </c>
      <c r="IG45" s="131">
        <f>VLOOKUP($F45,метеостанция!$A$4:$AF$7,4,0)</f>
        <v>8.4</v>
      </c>
      <c r="IH45" s="131">
        <f>VLOOKUP($F45,метеостанция!$A$4:$AF$7,5,0)</f>
        <v>9.6999999999999993</v>
      </c>
      <c r="II45" s="131">
        <f>VLOOKUP($F45,метеостанция!$A$4:$AF$7,6,0)</f>
        <v>11.1</v>
      </c>
      <c r="IJ45" s="131">
        <f>VLOOKUP($F45,метеостанция!$A$4:$AF$7,7,0)</f>
        <v>9.5</v>
      </c>
      <c r="IK45" s="131">
        <f>VLOOKUP($F45,метеостанция!$A$4:$AF$7,8,0)</f>
        <v>6</v>
      </c>
      <c r="IL45" s="131">
        <f>VLOOKUP($F45,метеостанция!$A$4:$AF$7,9,0)</f>
        <v>6.8</v>
      </c>
      <c r="IM45" s="131">
        <f>VLOOKUP($F45,метеостанция!$A$4:$AF$7,10,0)</f>
        <v>3.2</v>
      </c>
      <c r="IN45" s="131">
        <f>VLOOKUP($F45,метеостанция!$A$4:$AF$7,11,0)</f>
        <v>-2</v>
      </c>
      <c r="IO45" s="131">
        <f>VLOOKUP($F45,метеостанция!$A$4:$AF$7,12,0)</f>
        <v>-0.4</v>
      </c>
      <c r="IP45" s="131">
        <f>VLOOKUP($F45,метеостанция!$A$4:$AF$7,13,0)</f>
        <v>2.1</v>
      </c>
      <c r="IQ45" s="131">
        <f>VLOOKUP($F45,метеостанция!$A$4:$AF$7,14,0)</f>
        <v>2.2999999999999998</v>
      </c>
      <c r="IR45" s="131">
        <f>VLOOKUP($F45,метеостанция!$A$4:$AF$7,15,0)</f>
        <v>2.2999999999999998</v>
      </c>
      <c r="IS45" s="131">
        <f>VLOOKUP($F45,метеостанция!$A$4:$AF$7,16,0)</f>
        <v>0.2</v>
      </c>
      <c r="IT45" s="131">
        <f>VLOOKUP($F45,метеостанция!$A$4:$AF$7,17,0)</f>
        <v>-3</v>
      </c>
      <c r="IU45" s="131">
        <f>VLOOKUP($F45,метеостанция!$A$4:$AF$7,18,0)</f>
        <v>-4</v>
      </c>
      <c r="IV45" s="131">
        <f>VLOOKUP($F45,метеостанция!$A$4:$AF$7,19,0)</f>
        <v>-3.6</v>
      </c>
      <c r="IW45" s="131">
        <f>VLOOKUP($F45,метеостанция!$A$4:$AF$7,20,0)</f>
        <v>-0.7</v>
      </c>
      <c r="IX45" s="131">
        <f>VLOOKUP($F45,метеостанция!$A$4:$AF$7,21,0)</f>
        <v>3.6</v>
      </c>
      <c r="IY45" s="131">
        <f>VLOOKUP($F45,метеостанция!$A$4:$AF$7,22,0)</f>
        <v>2.2000000000000002</v>
      </c>
      <c r="IZ45" s="131">
        <f>VLOOKUP($F45,метеостанция!$A$4:$AF$7,23,0)</f>
        <v>4.4000000000000004</v>
      </c>
      <c r="JA45" s="131">
        <f>VLOOKUP($F45,метеостанция!$A$4:$AF$7,24,0)</f>
        <v>-2.2999999999999998</v>
      </c>
      <c r="JB45" s="131">
        <f>VLOOKUP($F45,метеостанция!$A$4:$AF$7,25,0)</f>
        <v>-5.0999999999999996</v>
      </c>
      <c r="JC45" s="131">
        <f>VLOOKUP($F45,метеостанция!$A$4:$AF$7,26,0)</f>
        <v>0.6</v>
      </c>
      <c r="JD45" s="131">
        <f>VLOOKUP($F45,метеостанция!$A$4:$AF$7,27,0)</f>
        <v>-1.8</v>
      </c>
      <c r="JE45" s="131">
        <f>VLOOKUP($F45,метеостанция!$A$4:$AF$7,28,0)</f>
        <v>-0.5</v>
      </c>
      <c r="JF45" s="131">
        <f>VLOOKUP($F45,метеостанция!$A$4:$AF$7,29,0)</f>
        <v>5.4</v>
      </c>
      <c r="JG45" s="131">
        <f>VLOOKUP($F45,метеостанция!$A$4:$AF$7,30,0)</f>
        <v>8.4</v>
      </c>
      <c r="JH45" s="131">
        <f>VLOOKUP($F45,метеостанция!$A$4:$AF$7,31,0)</f>
        <v>5.0999999999999996</v>
      </c>
      <c r="JI45" s="131">
        <f>VLOOKUP($F45,метеостанция!$A$4:$AF$7,32,0)</f>
        <v>0</v>
      </c>
      <c r="JJ45" s="202" t="e">
        <f>VLOOKUP(D45,'Qп, Гкал'!$D$6:$O$60,2,FALSE)</f>
        <v>#N/A</v>
      </c>
      <c r="JK45" s="202" t="e">
        <f>VLOOKUP(D45,'Qп, Гкал'!$D$6:AI$64,3,FALSE)</f>
        <v>#N/A</v>
      </c>
      <c r="JL45" s="202" t="e">
        <f>VLOOKUP(D45,'Qп, Гкал'!$D$6:$AI$64,4,FALSE)</f>
        <v>#N/A</v>
      </c>
      <c r="JM45" s="202" t="e">
        <f>VLOOKUP(D45,'Qп, Гкал'!$D$6:$O$60,5,FALSE)</f>
        <v>#N/A</v>
      </c>
      <c r="JN45" s="202" t="e">
        <f>VLOOKUP(D45,'Qп, Гкал'!$D$6:$O$60,6,FALSE)</f>
        <v>#N/A</v>
      </c>
      <c r="JO45" s="202" t="e">
        <f>VLOOKUP(D45,'Qп, Гкал'!$D$6:$O$60,7,FALSE)</f>
        <v>#N/A</v>
      </c>
      <c r="JP45" s="202" t="e">
        <f>VLOOKUP(D45,'Qп, Гкал'!$D$6:$O$60,8,FALSE)</f>
        <v>#N/A</v>
      </c>
      <c r="JQ45" s="202" t="e">
        <f>VLOOKUP(D45,'Qп, Гкал'!$D$6:$O$60,9,FALSE)</f>
        <v>#N/A</v>
      </c>
      <c r="JR45" s="202" t="e">
        <f>VLOOKUP(D45,'Qп, Гкал'!$D$6:$O$60,10,FALSE)</f>
        <v>#N/A</v>
      </c>
      <c r="JS45" s="202" t="e">
        <f>VLOOKUP(D45,'Qп, Гкал'!$D$6:$O$60,11,FALSE)</f>
        <v>#N/A</v>
      </c>
      <c r="JT45" s="202" t="e">
        <f>VLOOKUP(D45,'Qп, Гкал'!$D$6:$O$60,12,FALSE)</f>
        <v>#N/A</v>
      </c>
      <c r="JU45" s="202" t="e">
        <f>VLOOKUP(D45,'Qп, Гкал'!$D$6:$P$60,13,FALSE)</f>
        <v>#N/A</v>
      </c>
      <c r="JV45" s="202" t="e">
        <f>VLOOKUP(D45,'Qп, Гкал'!$D$6:$Q$63,14,FALSE)</f>
        <v>#N/A</v>
      </c>
      <c r="JW45" s="203" t="e">
        <f>VLOOKUP(D45,'Qп, Гкал'!$D$6:$AI$65,15,FALSE)</f>
        <v>#N/A</v>
      </c>
      <c r="JX45" s="203" t="e">
        <f>VLOOKUP(D45,'Qп, Гкал'!$D$6:$AI$65,16,FALSE)</f>
        <v>#N/A</v>
      </c>
      <c r="JY45" s="204" t="e">
        <f>VLOOKUP(D45,'Qп, Гкал'!$D$6:$AI$65,17,FALSE)</f>
        <v>#N/A</v>
      </c>
      <c r="JZ45" s="203" t="e">
        <f>VLOOKUP(D45,'Qп, Гкал'!$D$6:$AI$65,18,FALSE)</f>
        <v>#N/A</v>
      </c>
      <c r="KA45" s="203" t="e">
        <f>VLOOKUP(D45,'Qп, Гкал'!$D$6:$AI$65,19,FALSE)</f>
        <v>#N/A</v>
      </c>
      <c r="KB45" s="203" t="e">
        <f>VLOOKUP(D45,'Qп, Гкал'!$D$6:$AI$65,20,FALSE)</f>
        <v>#N/A</v>
      </c>
      <c r="KC45" s="203" t="e">
        <f>VLOOKUP(D45,'Qп, Гкал'!$D$6:$AI$65,21,FALSE)</f>
        <v>#N/A</v>
      </c>
      <c r="KD45" s="203" t="e">
        <f>VLOOKUP(D45,'Qп, Гкал'!$D$6:$AI$65,22,FALSE)</f>
        <v>#N/A</v>
      </c>
      <c r="KE45" s="203" t="e">
        <f>VLOOKUP(D45,'Qп, Гкал'!$D$6:$AI$65,23,FALSE)</f>
        <v>#N/A</v>
      </c>
      <c r="KF45" s="203" t="e">
        <f>VLOOKUP(D45,'Qп, Гкал'!$D$6:$AI$65,24,FALSE)</f>
        <v>#N/A</v>
      </c>
      <c r="KG45" s="203" t="e">
        <f>VLOOKUP(D45,'Qп, Гкал'!$D$6:$AI$65,25,FALSE)</f>
        <v>#N/A</v>
      </c>
      <c r="KH45" s="203" t="e">
        <f>VLOOKUP(D45,'Qп, Гкал'!$D$6:$AI$65,26,FALSE)</f>
        <v>#N/A</v>
      </c>
      <c r="KI45" s="203" t="e">
        <f>VLOOKUP(D45,'Qп, Гкал'!$D$6:$AI$65,27,FALSE)</f>
        <v>#N/A</v>
      </c>
      <c r="KJ45" s="203" t="e">
        <f>VLOOKUP(D45,'Qп, Гкал'!$D$6:$AI$65,28,FALSE)</f>
        <v>#N/A</v>
      </c>
      <c r="KK45" s="203" t="e">
        <f>VLOOKUP(D45,'Qп, Гкал'!$D$6:$AI$65,29,FALSE)</f>
        <v>#N/A</v>
      </c>
      <c r="KL45" s="203" t="e">
        <f>VLOOKUP(D45,'Qп, Гкал'!$D$6:$AI$65,30,FALSE)</f>
        <v>#N/A</v>
      </c>
      <c r="KM45" s="203" t="e">
        <f>VLOOKUP(D45,'Qп, Гкал'!$D$6:$AI$65,31,FALSE)</f>
        <v>#N/A</v>
      </c>
      <c r="KN45" s="203" t="e">
        <f>VLOOKUP(D45,'Qп, Гкал'!$D$6:$AI$65,32,FALSE)</f>
        <v>#N/A</v>
      </c>
      <c r="KO45" s="110" t="e">
        <f>IF(JJ45="","Нет показаний",IF(JJ45&lt;=0,"Ошибка ПУ",(GZ45-JJ45*(($I45-метеостанция!B$14)/($I45-IE45)))))</f>
        <v>#N/A</v>
      </c>
      <c r="KP45" s="110" t="e">
        <f>IF(JK45="","Нет показаний",IF(JK45&lt;=0,"Ошибка ПУ",(HA45-JK45*(($I45-метеостанция!C$14)/($I45-IF45)))))</f>
        <v>#N/A</v>
      </c>
      <c r="KQ45" s="110" t="e">
        <f>IF(JL45="","Нет показаний",IF(JL45&lt;=0,"Ошибка ПУ",(HB45-JL45*(($I45-метеостанция!D$14)/($I45-IG45)))))</f>
        <v>#N/A</v>
      </c>
      <c r="KR45" s="110" t="e">
        <f>IF(JM45="","Нет показаний",IF(JM45&lt;=0,"Ошибка ПУ",(HC45-JM45*(($I45-метеостанция!E$14)/($I45-IH45)))))</f>
        <v>#N/A</v>
      </c>
      <c r="KS45" s="110" t="e">
        <f>IF(JN45="","Нет показаний",IF(JN45&lt;=0,"Ошибка ПУ",(HD45-JN45*(($I45-метеостанция!F$14)/($I45-II45)))))</f>
        <v>#N/A</v>
      </c>
      <c r="KT45" s="110" t="e">
        <f>IF(JO45="","Нет показаний",IF(JO45&lt;=0,"Ошибка ПУ",(HE45-JO45*(($I45-метеостанция!G$14)/($I45-IJ45)))))</f>
        <v>#N/A</v>
      </c>
      <c r="KU45" s="110" t="e">
        <f>IF(JP45="","Нет показаний",IF(JP45&lt;=0,"Ошибка ПУ",(HF45-JP45*(($I45-метеостанция!H$14)/($I45-IK45)))))</f>
        <v>#N/A</v>
      </c>
      <c r="KV45" s="110" t="e">
        <f>IF(JQ45="","Нет показаний",IF(JQ45&lt;=0,"Ошибка ПУ",(HG45-JQ45*(($I45-метеостанция!I$14)/($I45-IL45)))))</f>
        <v>#N/A</v>
      </c>
      <c r="KW45" s="110" t="e">
        <f>IF(JR45="","Нет показаний",IF(JR45&lt;=0,"Ошибка ПУ",(HH45-JR45*(($I45-метеостанция!J$14)/($I45-IM45)))))</f>
        <v>#N/A</v>
      </c>
      <c r="KX45" s="110" t="e">
        <f>IF(JS45="","Нет показаний",IF(JS45&lt;=0,"Ошибка ПУ",(HI45-JS45*(($I45-метеостанция!K$14)/($I45-IN45)))))</f>
        <v>#N/A</v>
      </c>
      <c r="KY45" s="110" t="e">
        <f>IF(JT45="","Нет показаний",IF(JT45&lt;=0,"Ошибка ПУ",(HJ45-JT45*(($I45-метеостанция!L$14)/($I45-IO45)))))</f>
        <v>#N/A</v>
      </c>
      <c r="KZ45" s="110" t="e">
        <f>IF(JU45="","Нет показаний",IF(JU45&lt;=0,"Ошибка ПУ",(HK45-JU45*(($I45-метеостанция!M$14)/($I45-IP45)))))</f>
        <v>#N/A</v>
      </c>
      <c r="LA45" s="110" t="e">
        <f>IF(JV45="","Нет показаний",IF(JV45&lt;=0,"Ошибка ПУ",(HL45-JV45*(($I45-метеостанция!N$14)/($I45-IQ45)))))</f>
        <v>#N/A</v>
      </c>
      <c r="LB45" s="110" t="e">
        <f>IF(JW45="","Нет показаний",IF(JW45&lt;=0,"Ошибка ПУ",(HM45-JW45*(($I45-метеостанция!O$14)/($I45-IR45)))))</f>
        <v>#N/A</v>
      </c>
      <c r="LC45" s="110" t="e">
        <f>IF(JX45="","Нет показаний",IF(JX45&lt;=0,"Ошибка ПУ",(HN45-JX45*(($I45-метеостанция!P$14)/($I45-IS45)))))</f>
        <v>#N/A</v>
      </c>
      <c r="LD45" s="110" t="e">
        <f>IF(JY45="","Нет показаний",IF(JY45&lt;=0,"Ошибка ПУ",(HO45-JY45*(($I45-метеостанция!Q$14)/($I45-IT45)))))</f>
        <v>#N/A</v>
      </c>
      <c r="LE45" s="110" t="e">
        <f>IF(JZ45="","Нет показаний",IF(JZ45&lt;=0,"Ошибка ПУ",(HP45-JZ45*(($I45-метеостанция!R$14)/($I45-IU45)))))</f>
        <v>#N/A</v>
      </c>
      <c r="LF45" s="110" t="e">
        <f>IF(KA45="","Нет показаний",IF(KA45&lt;=0,"Ошибка ПУ",(HQ45-KA45*(($I45-метеостанция!S$14)/($I45-IV45)))))</f>
        <v>#N/A</v>
      </c>
      <c r="LG45" s="110" t="e">
        <f>IF(KB45="","Нет показаний",IF(KB45&lt;=0,"Ошибка ПУ",(HR45-KB45*(($I45-метеостанция!T$14)/($I45-IW45)))))</f>
        <v>#N/A</v>
      </c>
      <c r="LH45" s="110" t="e">
        <f>IF(KC45="","Нет показаний",IF(KC45&lt;=0,"Ошибка ПУ",(HS45-KC45*(($I45-метеостанция!U$14)/($I45-IX45)))))</f>
        <v>#N/A</v>
      </c>
      <c r="LI45" s="110" t="e">
        <f>IF(KD45="","Нет показаний",IF(KD45&lt;=0,"Ошибка ПУ",(HT45-KD45*(($I45-метеостанция!V$14)/($I45-IY45)))))</f>
        <v>#N/A</v>
      </c>
      <c r="LJ45" s="110" t="e">
        <f>IF(KE45="","Нет показаний",IF(KE45&lt;=0,"Ошибка ПУ",(HU45-KE45*(($I45-метеостанция!W$14)/($I45-IZ45)))))</f>
        <v>#N/A</v>
      </c>
      <c r="LK45" s="110" t="e">
        <f>IF(KF45="","Нет показаний",IF(KF45&lt;=0,"Ошибка ПУ",(HV45-KF45*(($I45-метеостанция!X$14)/($I45-JA45)))))</f>
        <v>#N/A</v>
      </c>
      <c r="LL45" s="110" t="e">
        <f>IF(KG45="","Нет показаний",IF(KG45&lt;=0,"Ошибка ПУ",(HW45-KG45*(($I45-метеостанция!Y$14)/($I45-JB45)))))</f>
        <v>#N/A</v>
      </c>
      <c r="LM45" s="110" t="e">
        <f>IF(KH45="","Нет показаний",IF(KH45&lt;=0,"Ошибка ПУ",(HX45-KH45*(($I45-метеостанция!Z$14)/($I45-JC45)))))</f>
        <v>#N/A</v>
      </c>
      <c r="LN45" s="110" t="e">
        <f>IF(KI45="","Нет показаний",IF(KI45&lt;=0,"Ошибка ПУ",(HY45-KI45*(($I45-метеостанция!AA$14)/($I45-JD45)))))</f>
        <v>#N/A</v>
      </c>
      <c r="LO45" s="110" t="e">
        <f>IF(KJ45="","Нет показаний",IF(KJ45&lt;=0,"Ошибка ПУ",(HZ45-KJ45*(($I45-метеостанция!AB$14)/($I45-JE45)))))</f>
        <v>#N/A</v>
      </c>
      <c r="LP45" s="110" t="e">
        <f>IF(KK45="","Нет показаний",IF(KK45&lt;=0,"Ошибка ПУ",(IA45-KK45*(($I45-метеостанция!AC$14)/($I45-JF45)))))</f>
        <v>#N/A</v>
      </c>
      <c r="LQ45" s="110" t="e">
        <f>IF(KL45="","Нет показаний",IF(KL45&lt;=0,"Ошибка ПУ",(IB45-KL45*(($I45-метеостанция!AD$14)/($I45-JG45)))))</f>
        <v>#N/A</v>
      </c>
      <c r="LR45" s="110" t="e">
        <f>IF(KM45="","Нет показаний",IF(KM45&lt;=0,"Ошибка ПУ",(IC45-KM45*(($I45-метеостанция!AE$14)/($I45-JH45)))))</f>
        <v>#N/A</v>
      </c>
      <c r="LS45" s="110" t="e">
        <f>IF(KN45="","Нет показаний",IF(KN45&lt;=0,"Ошибка ПУ",(ID45-KN45*(($I45-метеостанция!AF$14)/($I45-JI45)))))</f>
        <v>#N/A</v>
      </c>
      <c r="LT45" s="54" t="e">
        <f t="shared" si="1300"/>
        <v>#N/A</v>
      </c>
      <c r="LU45" s="54" t="e">
        <f t="shared" si="1301"/>
        <v>#N/A</v>
      </c>
      <c r="LV45" s="54" t="e">
        <f t="shared" si="1302"/>
        <v>#N/A</v>
      </c>
      <c r="LW45" s="54" t="e">
        <f t="shared" si="1303"/>
        <v>#N/A</v>
      </c>
      <c r="LX45" s="54" t="e">
        <f t="shared" si="1304"/>
        <v>#N/A</v>
      </c>
      <c r="LY45" s="54" t="e">
        <f t="shared" si="1305"/>
        <v>#N/A</v>
      </c>
      <c r="LZ45" s="54" t="e">
        <f t="shared" si="1306"/>
        <v>#N/A</v>
      </c>
      <c r="MA45" s="54" t="e">
        <f t="shared" si="1307"/>
        <v>#N/A</v>
      </c>
      <c r="MB45" s="54" t="e">
        <f t="shared" si="1308"/>
        <v>#N/A</v>
      </c>
      <c r="MC45" s="54" t="e">
        <f t="shared" si="1309"/>
        <v>#N/A</v>
      </c>
      <c r="MD45" s="54" t="e">
        <f t="shared" si="1310"/>
        <v>#N/A</v>
      </c>
      <c r="ME45" s="54" t="e">
        <f t="shared" si="1311"/>
        <v>#N/A</v>
      </c>
      <c r="MF45" s="54" t="e">
        <f t="shared" si="1312"/>
        <v>#N/A</v>
      </c>
      <c r="MG45" s="54" t="e">
        <f t="shared" si="1313"/>
        <v>#N/A</v>
      </c>
      <c r="MH45" s="54" t="e">
        <f t="shared" si="1314"/>
        <v>#N/A</v>
      </c>
      <c r="MI45" s="54" t="e">
        <f t="shared" si="1315"/>
        <v>#N/A</v>
      </c>
      <c r="MJ45" s="54" t="e">
        <f t="shared" si="1316"/>
        <v>#N/A</v>
      </c>
      <c r="MK45" s="54" t="e">
        <f t="shared" si="1317"/>
        <v>#N/A</v>
      </c>
      <c r="ML45" s="54" t="e">
        <f t="shared" si="1318"/>
        <v>#N/A</v>
      </c>
      <c r="MM45" s="54" t="e">
        <f t="shared" si="1319"/>
        <v>#N/A</v>
      </c>
      <c r="MN45" s="54" t="e">
        <f t="shared" si="1320"/>
        <v>#N/A</v>
      </c>
      <c r="MO45" s="54" t="e">
        <f t="shared" si="1321"/>
        <v>#N/A</v>
      </c>
      <c r="MP45" s="54" t="e">
        <f t="shared" si="1322"/>
        <v>#N/A</v>
      </c>
      <c r="MQ45" s="54" t="e">
        <f t="shared" si="1323"/>
        <v>#N/A</v>
      </c>
      <c r="MR45" s="54" t="e">
        <f t="shared" si="1324"/>
        <v>#N/A</v>
      </c>
      <c r="MS45" s="54" t="e">
        <f t="shared" si="1325"/>
        <v>#N/A</v>
      </c>
      <c r="MT45" s="54" t="e">
        <f t="shared" si="1326"/>
        <v>#N/A</v>
      </c>
      <c r="MU45" s="54" t="e">
        <f t="shared" si="1327"/>
        <v>#N/A</v>
      </c>
      <c r="MV45" s="54" t="e">
        <f t="shared" si="1328"/>
        <v>#N/A</v>
      </c>
      <c r="MW45" s="54" t="e">
        <f t="shared" si="1329"/>
        <v>#N/A</v>
      </c>
      <c r="MX45" s="54" t="e">
        <f t="shared" si="1330"/>
        <v>#N/A</v>
      </c>
      <c r="MY45" s="53" t="e">
        <f t="shared" si="1331"/>
        <v>#N/A</v>
      </c>
      <c r="MZ45" s="53" t="e">
        <f t="shared" si="1332"/>
        <v>#N/A</v>
      </c>
      <c r="NA45" s="53" t="e">
        <f t="shared" si="1333"/>
        <v>#N/A</v>
      </c>
      <c r="NB45" s="53" t="e">
        <f t="shared" si="1334"/>
        <v>#N/A</v>
      </c>
      <c r="NC45" s="53" t="e">
        <f t="shared" si="1335"/>
        <v>#N/A</v>
      </c>
      <c r="ND45" s="53" t="e">
        <f t="shared" si="1336"/>
        <v>#N/A</v>
      </c>
      <c r="NE45" s="53" t="e">
        <f t="shared" si="1337"/>
        <v>#N/A</v>
      </c>
      <c r="NF45" s="53" t="e">
        <f t="shared" si="1338"/>
        <v>#N/A</v>
      </c>
      <c r="NG45" s="53" t="e">
        <f t="shared" si="1339"/>
        <v>#N/A</v>
      </c>
      <c r="NH45" s="53" t="e">
        <f t="shared" si="1340"/>
        <v>#N/A</v>
      </c>
      <c r="NI45" s="53" t="e">
        <f t="shared" si="1341"/>
        <v>#N/A</v>
      </c>
      <c r="NJ45" s="53" t="e">
        <f t="shared" si="1342"/>
        <v>#N/A</v>
      </c>
      <c r="NK45" s="53" t="e">
        <f t="shared" si="1343"/>
        <v>#N/A</v>
      </c>
      <c r="NL45" s="53" t="e">
        <f t="shared" si="1344"/>
        <v>#N/A</v>
      </c>
      <c r="NM45" s="53" t="e">
        <f t="shared" si="1345"/>
        <v>#N/A</v>
      </c>
      <c r="NN45" s="53" t="e">
        <f t="shared" si="1346"/>
        <v>#N/A</v>
      </c>
      <c r="NO45" s="53" t="e">
        <f t="shared" si="1347"/>
        <v>#N/A</v>
      </c>
      <c r="NP45" s="53" t="e">
        <f t="shared" si="1348"/>
        <v>#N/A</v>
      </c>
      <c r="NQ45" s="53" t="e">
        <f t="shared" si="1349"/>
        <v>#N/A</v>
      </c>
      <c r="NR45" s="53" t="e">
        <f t="shared" si="1350"/>
        <v>#N/A</v>
      </c>
      <c r="NS45" s="53" t="e">
        <f t="shared" si="1351"/>
        <v>#N/A</v>
      </c>
      <c r="NT45" s="53" t="e">
        <f t="shared" si="1352"/>
        <v>#N/A</v>
      </c>
      <c r="NU45" s="53" t="e">
        <f t="shared" si="1353"/>
        <v>#N/A</v>
      </c>
      <c r="NV45" s="53" t="e">
        <f t="shared" si="1354"/>
        <v>#N/A</v>
      </c>
      <c r="NW45" s="53" t="e">
        <f t="shared" si="1355"/>
        <v>#N/A</v>
      </c>
      <c r="NX45" s="53" t="e">
        <f t="shared" si="1356"/>
        <v>#N/A</v>
      </c>
      <c r="NY45" s="53" t="e">
        <f t="shared" si="1357"/>
        <v>#N/A</v>
      </c>
      <c r="NZ45" s="53" t="e">
        <f t="shared" si="1358"/>
        <v>#N/A</v>
      </c>
      <c r="OA45" s="53" t="e">
        <f t="shared" si="1359"/>
        <v>#N/A</v>
      </c>
      <c r="OB45" s="53" t="e">
        <f t="shared" si="1360"/>
        <v>#N/A</v>
      </c>
      <c r="OC45" s="53" t="e">
        <f t="shared" si="1361"/>
        <v>#N/A</v>
      </c>
      <c r="OD45" s="53" t="e">
        <f t="shared" si="1362"/>
        <v>#N/A</v>
      </c>
      <c r="OE45" s="53" t="e">
        <f t="shared" si="1363"/>
        <v>#N/A</v>
      </c>
      <c r="OF45" s="53" t="e">
        <f t="shared" si="1364"/>
        <v>#N/A</v>
      </c>
      <c r="OG45" s="53" t="e">
        <f t="shared" si="1365"/>
        <v>#N/A</v>
      </c>
      <c r="OH45" s="53" t="e">
        <f t="shared" si="1366"/>
        <v>#N/A</v>
      </c>
      <c r="OI45" s="53" t="e">
        <f t="shared" si="1367"/>
        <v>#N/A</v>
      </c>
      <c r="OJ45" s="53" t="e">
        <f t="shared" si="1368"/>
        <v>#N/A</v>
      </c>
      <c r="OK45" s="53" t="e">
        <f t="shared" si="1369"/>
        <v>#N/A</v>
      </c>
      <c r="OL45" s="53" t="e">
        <f t="shared" si="1370"/>
        <v>#N/A</v>
      </c>
      <c r="OM45" s="53" t="e">
        <f t="shared" si="1371"/>
        <v>#N/A</v>
      </c>
      <c r="ON45" s="53" t="e">
        <f t="shared" si="1372"/>
        <v>#N/A</v>
      </c>
      <c r="OO45" s="53" t="e">
        <f t="shared" si="1373"/>
        <v>#N/A</v>
      </c>
      <c r="OP45" s="53" t="e">
        <f t="shared" si="1374"/>
        <v>#N/A</v>
      </c>
      <c r="OQ45" s="53" t="e">
        <f t="shared" si="1375"/>
        <v>#N/A</v>
      </c>
      <c r="OR45" s="53" t="e">
        <f t="shared" si="1376"/>
        <v>#N/A</v>
      </c>
      <c r="OS45" s="53" t="e">
        <f t="shared" si="1377"/>
        <v>#N/A</v>
      </c>
      <c r="OT45" s="53" t="e">
        <f t="shared" si="1378"/>
        <v>#N/A</v>
      </c>
      <c r="OU45" s="53" t="e">
        <f t="shared" si="1379"/>
        <v>#N/A</v>
      </c>
      <c r="OV45" s="53" t="e">
        <f t="shared" si="1380"/>
        <v>#N/A</v>
      </c>
      <c r="OW45" s="53" t="e">
        <f t="shared" si="1381"/>
        <v>#N/A</v>
      </c>
      <c r="OX45" s="53" t="e">
        <f t="shared" si="1382"/>
        <v>#N/A</v>
      </c>
      <c r="OY45" s="53" t="e">
        <f t="shared" si="1383"/>
        <v>#N/A</v>
      </c>
      <c r="OZ45" s="53" t="e">
        <f t="shared" si="1384"/>
        <v>#N/A</v>
      </c>
      <c r="PA45" s="53" t="e">
        <f t="shared" si="1385"/>
        <v>#N/A</v>
      </c>
      <c r="PB45" s="53" t="e">
        <f t="shared" si="1386"/>
        <v>#N/A</v>
      </c>
      <c r="PC45" s="53" t="e">
        <f t="shared" si="1387"/>
        <v>#N/A</v>
      </c>
      <c r="PD45" s="53" t="e">
        <f t="shared" si="1388"/>
        <v>#N/A</v>
      </c>
      <c r="PE45" s="53" t="e">
        <f t="shared" si="1389"/>
        <v>#N/A</v>
      </c>
      <c r="PF45" s="53" t="e">
        <f t="shared" si="1390"/>
        <v>#N/A</v>
      </c>
      <c r="PG45" s="53" t="e">
        <f t="shared" si="1391"/>
        <v>#N/A</v>
      </c>
      <c r="PH45" s="53" t="e">
        <f t="shared" si="1392"/>
        <v>#N/A</v>
      </c>
      <c r="PI45" s="111" t="e">
        <f t="shared" ref="PI45:QM45" si="1675">MY45*$G45</f>
        <v>#N/A</v>
      </c>
      <c r="PJ45" s="111" t="e">
        <f t="shared" si="1675"/>
        <v>#N/A</v>
      </c>
      <c r="PK45" s="111" t="e">
        <f t="shared" si="1675"/>
        <v>#N/A</v>
      </c>
      <c r="PL45" s="111" t="e">
        <f t="shared" si="1675"/>
        <v>#N/A</v>
      </c>
      <c r="PM45" s="111" t="e">
        <f t="shared" si="1675"/>
        <v>#N/A</v>
      </c>
      <c r="PN45" s="111" t="e">
        <f t="shared" si="1675"/>
        <v>#N/A</v>
      </c>
      <c r="PO45" s="111" t="e">
        <f t="shared" si="1675"/>
        <v>#N/A</v>
      </c>
      <c r="PP45" s="111" t="e">
        <f t="shared" si="1675"/>
        <v>#N/A</v>
      </c>
      <c r="PQ45" s="111" t="e">
        <f t="shared" si="1675"/>
        <v>#N/A</v>
      </c>
      <c r="PR45" s="111" t="e">
        <f t="shared" si="1675"/>
        <v>#N/A</v>
      </c>
      <c r="PS45" s="111" t="e">
        <f t="shared" si="1675"/>
        <v>#N/A</v>
      </c>
      <c r="PT45" s="111" t="e">
        <f t="shared" si="1675"/>
        <v>#N/A</v>
      </c>
      <c r="PU45" s="111" t="e">
        <f t="shared" si="1675"/>
        <v>#N/A</v>
      </c>
      <c r="PV45" s="111" t="e">
        <f t="shared" si="1675"/>
        <v>#N/A</v>
      </c>
      <c r="PW45" s="111" t="e">
        <f t="shared" si="1675"/>
        <v>#N/A</v>
      </c>
      <c r="PX45" s="111" t="e">
        <f t="shared" si="1675"/>
        <v>#N/A</v>
      </c>
      <c r="PY45" s="111" t="e">
        <f t="shared" si="1675"/>
        <v>#N/A</v>
      </c>
      <c r="PZ45" s="111" t="e">
        <f t="shared" si="1675"/>
        <v>#N/A</v>
      </c>
      <c r="QA45" s="111" t="e">
        <f t="shared" si="1675"/>
        <v>#N/A</v>
      </c>
      <c r="QB45" s="111" t="e">
        <f t="shared" si="1675"/>
        <v>#N/A</v>
      </c>
      <c r="QC45" s="111" t="e">
        <f t="shared" si="1675"/>
        <v>#N/A</v>
      </c>
      <c r="QD45" s="111" t="e">
        <f t="shared" si="1675"/>
        <v>#N/A</v>
      </c>
      <c r="QE45" s="111" t="e">
        <f t="shared" si="1675"/>
        <v>#N/A</v>
      </c>
      <c r="QF45" s="111" t="e">
        <f t="shared" si="1675"/>
        <v>#N/A</v>
      </c>
      <c r="QG45" s="111" t="e">
        <f t="shared" si="1675"/>
        <v>#N/A</v>
      </c>
      <c r="QH45" s="111" t="e">
        <f t="shared" si="1675"/>
        <v>#N/A</v>
      </c>
      <c r="QI45" s="111" t="e">
        <f t="shared" si="1675"/>
        <v>#N/A</v>
      </c>
      <c r="QJ45" s="111" t="e">
        <f t="shared" si="1675"/>
        <v>#N/A</v>
      </c>
      <c r="QK45" s="111" t="e">
        <f t="shared" si="1675"/>
        <v>#N/A</v>
      </c>
      <c r="QL45" s="111" t="e">
        <f t="shared" si="1675"/>
        <v>#N/A</v>
      </c>
      <c r="QM45" s="111" t="e">
        <f t="shared" si="1675"/>
        <v>#N/A</v>
      </c>
      <c r="QN45" s="54" t="e">
        <f t="shared" si="1393"/>
        <v>#N/A</v>
      </c>
      <c r="QO45" s="53" t="e">
        <f t="shared" si="1394"/>
        <v>#N/A</v>
      </c>
      <c r="QP45" s="53" t="e">
        <f t="shared" si="1395"/>
        <v>#N/A</v>
      </c>
      <c r="QQ45" s="53" t="e">
        <f t="shared" si="1396"/>
        <v>#N/A</v>
      </c>
      <c r="QR45" s="53" t="e">
        <f t="shared" si="1397"/>
        <v>#N/A</v>
      </c>
      <c r="QS45" s="53" t="e">
        <f t="shared" si="1398"/>
        <v>#N/A</v>
      </c>
      <c r="QT45" s="53" t="e">
        <f t="shared" si="1399"/>
        <v>#N/A</v>
      </c>
      <c r="QU45" s="53" t="e">
        <f t="shared" si="1400"/>
        <v>#N/A</v>
      </c>
      <c r="QV45" s="53" t="e">
        <f t="shared" si="1401"/>
        <v>#N/A</v>
      </c>
      <c r="QW45" s="53" t="e">
        <f t="shared" si="1402"/>
        <v>#N/A</v>
      </c>
      <c r="QX45" s="53" t="e">
        <f t="shared" si="1403"/>
        <v>#N/A</v>
      </c>
      <c r="QY45" s="53" t="e">
        <f t="shared" si="1404"/>
        <v>#N/A</v>
      </c>
      <c r="QZ45" s="53" t="e">
        <f t="shared" si="1405"/>
        <v>#N/A</v>
      </c>
      <c r="RA45" s="53" t="e">
        <f t="shared" si="1406"/>
        <v>#N/A</v>
      </c>
      <c r="RB45" s="53" t="e">
        <f t="shared" si="1407"/>
        <v>#N/A</v>
      </c>
      <c r="RC45" s="53" t="e">
        <f t="shared" si="1408"/>
        <v>#N/A</v>
      </c>
      <c r="RD45" s="53" t="e">
        <f t="shared" si="1409"/>
        <v>#N/A</v>
      </c>
      <c r="RE45" s="53" t="e">
        <f t="shared" si="1410"/>
        <v>#N/A</v>
      </c>
      <c r="RF45" s="53" t="e">
        <f t="shared" si="1411"/>
        <v>#N/A</v>
      </c>
      <c r="RG45" s="53" t="e">
        <f t="shared" si="1412"/>
        <v>#N/A</v>
      </c>
      <c r="RH45" s="53" t="e">
        <f t="shared" si="1413"/>
        <v>#N/A</v>
      </c>
      <c r="RI45" s="53" t="e">
        <f t="shared" si="1414"/>
        <v>#N/A</v>
      </c>
      <c r="RJ45" s="53" t="e">
        <f t="shared" si="1415"/>
        <v>#N/A</v>
      </c>
      <c r="RK45" s="53" t="e">
        <f t="shared" si="1416"/>
        <v>#N/A</v>
      </c>
      <c r="RL45" s="53" t="e">
        <f t="shared" si="1417"/>
        <v>#N/A</v>
      </c>
      <c r="RM45" s="53" t="e">
        <f t="shared" si="1418"/>
        <v>#N/A</v>
      </c>
      <c r="RN45" s="53" t="e">
        <f t="shared" si="1419"/>
        <v>#N/A</v>
      </c>
      <c r="RO45" s="53" t="e">
        <f t="shared" si="1420"/>
        <v>#N/A</v>
      </c>
      <c r="RP45" s="53" t="e">
        <f t="shared" si="1421"/>
        <v>#N/A</v>
      </c>
      <c r="RQ45" s="53" t="e">
        <f t="shared" si="1422"/>
        <v>#N/A</v>
      </c>
      <c r="RR45" s="53" t="e">
        <f t="shared" si="1423"/>
        <v>#N/A</v>
      </c>
      <c r="RS45" s="111" t="e">
        <f t="shared" si="1424"/>
        <v>#N/A</v>
      </c>
      <c r="RT45" s="111" t="e">
        <f t="shared" si="1425"/>
        <v>#N/A</v>
      </c>
      <c r="RU45" s="111" t="e">
        <f t="shared" si="1426"/>
        <v>#N/A</v>
      </c>
      <c r="RV45" s="111" t="e">
        <f t="shared" si="1427"/>
        <v>#N/A</v>
      </c>
      <c r="RW45" s="111" t="e">
        <f t="shared" si="1428"/>
        <v>#N/A</v>
      </c>
      <c r="RX45" s="111" t="e">
        <f t="shared" si="1429"/>
        <v>#N/A</v>
      </c>
      <c r="RY45" s="111" t="e">
        <f t="shared" si="1430"/>
        <v>#N/A</v>
      </c>
      <c r="RZ45" s="111" t="e">
        <f t="shared" si="1431"/>
        <v>#N/A</v>
      </c>
      <c r="SA45" s="111" t="e">
        <f t="shared" si="1432"/>
        <v>#N/A</v>
      </c>
      <c r="SB45" s="111" t="e">
        <f t="shared" si="1433"/>
        <v>#N/A</v>
      </c>
      <c r="SC45" s="111" t="e">
        <f t="shared" si="1434"/>
        <v>#N/A</v>
      </c>
      <c r="SD45" s="111" t="e">
        <f t="shared" si="1435"/>
        <v>#N/A</v>
      </c>
      <c r="SE45" s="111" t="e">
        <f t="shared" si="1436"/>
        <v>#N/A</v>
      </c>
      <c r="SF45" s="111" t="e">
        <f t="shared" si="1437"/>
        <v>#N/A</v>
      </c>
      <c r="SG45" s="111" t="e">
        <f t="shared" si="1438"/>
        <v>#N/A</v>
      </c>
      <c r="SH45" s="111" t="e">
        <f t="shared" si="1439"/>
        <v>#N/A</v>
      </c>
      <c r="SI45" s="111" t="e">
        <f t="shared" si="1440"/>
        <v>#N/A</v>
      </c>
      <c r="SJ45" s="111" t="e">
        <f t="shared" si="1441"/>
        <v>#N/A</v>
      </c>
      <c r="SK45" s="111" t="e">
        <f t="shared" si="1442"/>
        <v>#N/A</v>
      </c>
      <c r="SL45" s="111" t="e">
        <f t="shared" si="1443"/>
        <v>#N/A</v>
      </c>
      <c r="SM45" s="111" t="e">
        <f t="shared" si="1444"/>
        <v>#N/A</v>
      </c>
      <c r="SN45" s="111" t="e">
        <f t="shared" si="1445"/>
        <v>#N/A</v>
      </c>
      <c r="SO45" s="111" t="e">
        <f t="shared" si="1446"/>
        <v>#N/A</v>
      </c>
      <c r="SP45" s="111" t="e">
        <f t="shared" si="1447"/>
        <v>#N/A</v>
      </c>
      <c r="SQ45" s="111" t="e">
        <f t="shared" si="1448"/>
        <v>#N/A</v>
      </c>
      <c r="SR45" s="111" t="e">
        <f t="shared" si="1449"/>
        <v>#N/A</v>
      </c>
      <c r="SS45" s="111" t="e">
        <f t="shared" si="1450"/>
        <v>#N/A</v>
      </c>
      <c r="ST45" s="111" t="e">
        <f t="shared" si="1451"/>
        <v>#N/A</v>
      </c>
      <c r="SU45" s="111" t="e">
        <f t="shared" si="1452"/>
        <v>#N/A</v>
      </c>
      <c r="SV45" s="111" t="e">
        <f t="shared" si="1453"/>
        <v>#N/A</v>
      </c>
      <c r="SW45" s="111" t="e">
        <f t="shared" si="1454"/>
        <v>#N/A</v>
      </c>
      <c r="SX45" s="111" t="e">
        <f t="shared" si="1455"/>
        <v>#N/A</v>
      </c>
      <c r="SY45" s="111" t="e">
        <f t="shared" si="1456"/>
        <v>#N/A</v>
      </c>
      <c r="SZ45" s="111" t="e">
        <f t="shared" si="1457"/>
        <v>#N/A</v>
      </c>
      <c r="TA45" s="111" t="e">
        <f t="shared" si="1458"/>
        <v>#N/A</v>
      </c>
      <c r="TB45" s="111" t="e">
        <f t="shared" si="1459"/>
        <v>#N/A</v>
      </c>
      <c r="TC45" s="111" t="e">
        <f t="shared" si="1460"/>
        <v>#N/A</v>
      </c>
      <c r="TD45" s="111" t="e">
        <f t="shared" si="1461"/>
        <v>#N/A</v>
      </c>
      <c r="TE45" s="111" t="e">
        <f t="shared" si="1462"/>
        <v>#N/A</v>
      </c>
      <c r="TF45" s="111" t="e">
        <f t="shared" si="1463"/>
        <v>#N/A</v>
      </c>
      <c r="TG45" s="111" t="e">
        <f t="shared" si="1464"/>
        <v>#N/A</v>
      </c>
      <c r="TH45" s="111" t="e">
        <f t="shared" si="1465"/>
        <v>#N/A</v>
      </c>
      <c r="TI45" s="111" t="e">
        <f t="shared" si="1466"/>
        <v>#N/A</v>
      </c>
      <c r="TJ45" s="111" t="e">
        <f t="shared" si="1467"/>
        <v>#N/A</v>
      </c>
      <c r="TK45" s="111" t="e">
        <f t="shared" si="1468"/>
        <v>#N/A</v>
      </c>
      <c r="TL45" s="111" t="e">
        <f t="shared" si="1469"/>
        <v>#N/A</v>
      </c>
      <c r="TM45" s="111" t="e">
        <f t="shared" si="1470"/>
        <v>#N/A</v>
      </c>
      <c r="TN45" s="111" t="e">
        <f t="shared" si="1471"/>
        <v>#N/A</v>
      </c>
      <c r="TO45" s="111" t="e">
        <f t="shared" si="1472"/>
        <v>#N/A</v>
      </c>
      <c r="TP45" s="111" t="e">
        <f t="shared" si="1473"/>
        <v>#N/A</v>
      </c>
      <c r="TQ45" s="111" t="e">
        <f t="shared" si="1474"/>
        <v>#N/A</v>
      </c>
      <c r="TR45" s="111" t="e">
        <f t="shared" si="1475"/>
        <v>#N/A</v>
      </c>
      <c r="TS45" s="111" t="e">
        <f t="shared" si="1476"/>
        <v>#N/A</v>
      </c>
      <c r="TT45" s="111" t="e">
        <f t="shared" si="1477"/>
        <v>#N/A</v>
      </c>
      <c r="TU45" s="111" t="e">
        <f t="shared" si="1478"/>
        <v>#N/A</v>
      </c>
      <c r="TV45" s="111" t="e">
        <f t="shared" si="1479"/>
        <v>#N/A</v>
      </c>
      <c r="TW45" s="111" t="e">
        <f t="shared" si="1480"/>
        <v>#N/A</v>
      </c>
      <c r="TX45" s="111" t="e">
        <f t="shared" si="1481"/>
        <v>#N/A</v>
      </c>
      <c r="TY45" s="111" t="e">
        <f t="shared" si="1482"/>
        <v>#N/A</v>
      </c>
      <c r="TZ45" s="111" t="e">
        <f t="shared" si="1483"/>
        <v>#N/A</v>
      </c>
      <c r="UA45" s="111" t="e">
        <f t="shared" si="1484"/>
        <v>#N/A</v>
      </c>
      <c r="UB45" s="111" t="e">
        <f t="shared" si="1485"/>
        <v>#N/A</v>
      </c>
      <c r="UC45" s="112">
        <f t="shared" si="1486"/>
        <v>405.59804454976302</v>
      </c>
      <c r="UD45" s="112">
        <f t="shared" si="1487"/>
        <v>827.72593641390199</v>
      </c>
      <c r="UE45" s="112">
        <f t="shared" si="1488"/>
        <v>1148.9477454186413</v>
      </c>
      <c r="UF45" s="112">
        <f t="shared" si="1489"/>
        <v>1489.659971406003</v>
      </c>
      <c r="UG45" s="112">
        <f t="shared" si="1490"/>
        <v>1854.0567547393364</v>
      </c>
      <c r="UH45" s="112">
        <f t="shared" si="1491"/>
        <v>2229.0622460505524</v>
      </c>
      <c r="UI45" s="112">
        <f t="shared" si="1492"/>
        <v>2622.5712977883095</v>
      </c>
      <c r="UJ45" s="112">
        <f t="shared" si="1493"/>
        <v>3001.0307870458132</v>
      </c>
      <c r="UK45" s="112">
        <f t="shared" si="1494"/>
        <v>3380.7238469984204</v>
      </c>
      <c r="UL45" s="112">
        <f t="shared" si="1495"/>
        <v>3773.4927563191154</v>
      </c>
      <c r="UM45" s="112">
        <f t="shared" si="1496"/>
        <v>4138.8763962085313</v>
      </c>
      <c r="UN45" s="112">
        <f t="shared" si="1497"/>
        <v>4467.7463435229065</v>
      </c>
      <c r="UO45" s="112">
        <f t="shared" si="1498"/>
        <v>4851.140115560821</v>
      </c>
      <c r="UP45" s="112">
        <f t="shared" si="1499"/>
        <v>5138.8088016587681</v>
      </c>
      <c r="UQ45" s="112">
        <f t="shared" si="1500"/>
        <v>5530.0974261453403</v>
      </c>
      <c r="UR45" s="112">
        <f t="shared" si="1501"/>
        <v>5935.6954706951037</v>
      </c>
      <c r="US45" s="112">
        <f t="shared" si="1502"/>
        <v>6371.6393543443919</v>
      </c>
      <c r="UT45" s="112">
        <f t="shared" si="1503"/>
        <v>6795.7409593206949</v>
      </c>
      <c r="UU45" s="112">
        <f t="shared" si="1504"/>
        <v>7190.4835817535541</v>
      </c>
      <c r="UV45" s="112">
        <f t="shared" si="1505"/>
        <v>7582.2656345181667</v>
      </c>
      <c r="UW45" s="112">
        <f t="shared" si="1506"/>
        <v>8003.9000981042645</v>
      </c>
      <c r="UX45" s="112">
        <f t="shared" si="1507"/>
        <v>8451.1928321484993</v>
      </c>
      <c r="UY45" s="112">
        <f t="shared" si="1508"/>
        <v>8921.4299811216442</v>
      </c>
      <c r="UZ45" s="112">
        <f t="shared" si="1509"/>
        <v>9425.7136812796216</v>
      </c>
      <c r="VA45" s="112">
        <f t="shared" si="1510"/>
        <v>9920.1288158767784</v>
      </c>
      <c r="VB45" s="112">
        <f t="shared" si="1511"/>
        <v>10433.294225039495</v>
      </c>
      <c r="VC45" s="112">
        <f t="shared" si="1512"/>
        <v>10969.404049131123</v>
      </c>
      <c r="VD45" s="112">
        <f t="shared" si="1513"/>
        <v>11534.13271334913</v>
      </c>
      <c r="VE45" s="112">
        <f t="shared" si="1514"/>
        <v>12050.258692180096</v>
      </c>
      <c r="VF45" s="112">
        <f t="shared" si="1515"/>
        <v>12518.028699763034</v>
      </c>
      <c r="VG45" s="112">
        <f t="shared" si="1516"/>
        <v>12518.028699763034</v>
      </c>
      <c r="VH45" s="111" t="e">
        <f t="shared" si="1517"/>
        <v>#N/A</v>
      </c>
      <c r="VI45" s="111" t="e">
        <f t="shared" si="1518"/>
        <v>#N/A</v>
      </c>
      <c r="VJ45" s="111" t="e">
        <f t="shared" si="1519"/>
        <v>#N/A</v>
      </c>
      <c r="VK45" s="111" t="e">
        <f t="shared" si="1520"/>
        <v>#N/A</v>
      </c>
      <c r="VL45" s="111" t="e">
        <f t="shared" si="1521"/>
        <v>#N/A</v>
      </c>
      <c r="VM45" s="111" t="e">
        <f t="shared" si="1522"/>
        <v>#N/A</v>
      </c>
      <c r="VN45" s="111" t="e">
        <f t="shared" si="1523"/>
        <v>#N/A</v>
      </c>
      <c r="VO45" s="111" t="e">
        <f t="shared" si="1524"/>
        <v>#N/A</v>
      </c>
      <c r="VP45" s="111" t="e">
        <f t="shared" si="1525"/>
        <v>#N/A</v>
      </c>
      <c r="VQ45" s="111" t="e">
        <f t="shared" si="1526"/>
        <v>#N/A</v>
      </c>
      <c r="VR45" s="111" t="e">
        <f t="shared" si="1527"/>
        <v>#N/A</v>
      </c>
      <c r="VS45" s="111" t="e">
        <f t="shared" si="1528"/>
        <v>#N/A</v>
      </c>
      <c r="VT45" s="111" t="e">
        <f t="shared" si="1529"/>
        <v>#N/A</v>
      </c>
      <c r="VU45" s="111" t="e">
        <f t="shared" si="1530"/>
        <v>#N/A</v>
      </c>
      <c r="VV45" s="111" t="e">
        <f t="shared" si="1531"/>
        <v>#N/A</v>
      </c>
      <c r="VW45" s="111" t="e">
        <f t="shared" si="1532"/>
        <v>#N/A</v>
      </c>
      <c r="VX45" s="111" t="e">
        <f t="shared" si="1533"/>
        <v>#N/A</v>
      </c>
      <c r="VY45" s="111" t="e">
        <f t="shared" si="1534"/>
        <v>#N/A</v>
      </c>
      <c r="VZ45" s="111" t="e">
        <f t="shared" si="1535"/>
        <v>#N/A</v>
      </c>
      <c r="WA45" s="111" t="e">
        <f t="shared" si="1536"/>
        <v>#N/A</v>
      </c>
      <c r="WB45" s="111" t="e">
        <f t="shared" si="1537"/>
        <v>#N/A</v>
      </c>
      <c r="WC45" s="111" t="e">
        <f t="shared" si="1538"/>
        <v>#N/A</v>
      </c>
      <c r="WD45" s="111" t="e">
        <f t="shared" si="1539"/>
        <v>#N/A</v>
      </c>
      <c r="WE45" s="111" t="e">
        <f t="shared" si="1540"/>
        <v>#N/A</v>
      </c>
      <c r="WF45" s="111" t="e">
        <f t="shared" si="1541"/>
        <v>#N/A</v>
      </c>
      <c r="WG45" s="111" t="e">
        <f t="shared" si="1542"/>
        <v>#N/A</v>
      </c>
      <c r="WH45" s="111" t="e">
        <f t="shared" si="1543"/>
        <v>#N/A</v>
      </c>
      <c r="WI45" s="111" t="e">
        <f t="shared" si="1544"/>
        <v>#N/A</v>
      </c>
      <c r="WJ45" s="111" t="e">
        <f t="shared" si="1545"/>
        <v>#N/A</v>
      </c>
      <c r="WK45" s="111" t="e">
        <f t="shared" si="1546"/>
        <v>#N/A</v>
      </c>
      <c r="WL45" s="111" t="e">
        <f t="shared" si="1547"/>
        <v>#N/A</v>
      </c>
      <c r="WM45" s="111" t="e">
        <f t="shared" si="1548"/>
        <v>#N/A</v>
      </c>
      <c r="WN45" s="111" t="e">
        <f t="shared" si="1549"/>
        <v>#N/A</v>
      </c>
      <c r="WO45" s="111" t="e">
        <f t="shared" si="1550"/>
        <v>#N/A</v>
      </c>
      <c r="WP45" s="111" t="e">
        <f t="shared" si="1551"/>
        <v>#N/A</v>
      </c>
      <c r="WQ45" s="111" t="e">
        <f t="shared" si="1552"/>
        <v>#N/A</v>
      </c>
      <c r="WR45" s="111" t="e">
        <f t="shared" si="1553"/>
        <v>#N/A</v>
      </c>
      <c r="WS45" s="111" t="e">
        <f t="shared" si="1554"/>
        <v>#N/A</v>
      </c>
      <c r="WT45" s="111" t="e">
        <f t="shared" si="1555"/>
        <v>#N/A</v>
      </c>
      <c r="WU45" s="111" t="e">
        <f t="shared" si="1556"/>
        <v>#N/A</v>
      </c>
      <c r="WV45" s="111" t="e">
        <f t="shared" si="1557"/>
        <v>#N/A</v>
      </c>
      <c r="WW45" s="111" t="e">
        <f t="shared" si="1558"/>
        <v>#N/A</v>
      </c>
      <c r="WX45" s="111" t="e">
        <f t="shared" si="1559"/>
        <v>#N/A</v>
      </c>
      <c r="WY45" s="111" t="e">
        <f t="shared" si="1560"/>
        <v>#N/A</v>
      </c>
      <c r="WZ45" s="111" t="e">
        <f t="shared" si="1561"/>
        <v>#N/A</v>
      </c>
      <c r="XA45" s="111" t="e">
        <f t="shared" si="1562"/>
        <v>#N/A</v>
      </c>
      <c r="XB45" s="111" t="e">
        <f t="shared" si="1563"/>
        <v>#N/A</v>
      </c>
      <c r="XC45" s="111" t="e">
        <f t="shared" si="1564"/>
        <v>#N/A</v>
      </c>
      <c r="XD45" s="111" t="e">
        <f t="shared" si="1565"/>
        <v>#N/A</v>
      </c>
      <c r="XE45" s="111" t="e">
        <f t="shared" si="1566"/>
        <v>#N/A</v>
      </c>
      <c r="XF45" s="111" t="e">
        <f t="shared" si="1567"/>
        <v>#N/A</v>
      </c>
      <c r="XG45" s="111" t="e">
        <f t="shared" si="1568"/>
        <v>#N/A</v>
      </c>
      <c r="XH45" s="111" t="e">
        <f t="shared" si="1569"/>
        <v>#N/A</v>
      </c>
      <c r="XI45" s="111" t="e">
        <f t="shared" si="1570"/>
        <v>#N/A</v>
      </c>
      <c r="XJ45" s="111" t="e">
        <f t="shared" si="1571"/>
        <v>#N/A</v>
      </c>
      <c r="XK45" s="111" t="e">
        <f t="shared" si="1572"/>
        <v>#N/A</v>
      </c>
      <c r="XL45" s="111" t="e">
        <f t="shared" si="1573"/>
        <v>#N/A</v>
      </c>
      <c r="XM45" s="111" t="e">
        <f t="shared" si="1574"/>
        <v>#N/A</v>
      </c>
      <c r="XN45" s="111" t="e">
        <f t="shared" si="1575"/>
        <v>#N/A</v>
      </c>
      <c r="XO45" s="111" t="e">
        <f t="shared" si="1576"/>
        <v>#N/A</v>
      </c>
      <c r="XP45" s="111" t="e">
        <f t="shared" si="1577"/>
        <v>#N/A</v>
      </c>
      <c r="XQ45" s="111" t="e">
        <f t="shared" si="1578"/>
        <v>#N/A</v>
      </c>
      <c r="XR45" s="111" t="e">
        <f t="shared" si="1579"/>
        <v>#N/A</v>
      </c>
      <c r="XS45" s="111" t="e">
        <f t="shared" si="1580"/>
        <v>#N/A</v>
      </c>
      <c r="XT45" s="111" t="e">
        <f t="shared" si="1581"/>
        <v>#N/A</v>
      </c>
      <c r="XU45" s="111" t="e">
        <f t="shared" si="1582"/>
        <v>#N/A</v>
      </c>
      <c r="XV45" s="111" t="e">
        <f t="shared" si="1583"/>
        <v>#N/A</v>
      </c>
      <c r="XW45" s="111" t="e">
        <f t="shared" si="1584"/>
        <v>#N/A</v>
      </c>
      <c r="XX45" s="111" t="e">
        <f t="shared" si="1585"/>
        <v>#N/A</v>
      </c>
      <c r="XY45" s="111" t="e">
        <f t="shared" si="1586"/>
        <v>#N/A</v>
      </c>
      <c r="XZ45" s="111" t="e">
        <f t="shared" si="1587"/>
        <v>#N/A</v>
      </c>
      <c r="YA45" s="111" t="e">
        <f t="shared" si="1588"/>
        <v>#N/A</v>
      </c>
      <c r="YB45" s="111" t="e">
        <f t="shared" si="1589"/>
        <v>#N/A</v>
      </c>
      <c r="YC45" s="111" t="e">
        <f t="shared" si="1590"/>
        <v>#N/A</v>
      </c>
      <c r="YD45" s="111" t="e">
        <f t="shared" si="1591"/>
        <v>#N/A</v>
      </c>
      <c r="YE45" s="111" t="e">
        <f t="shared" si="1592"/>
        <v>#N/A</v>
      </c>
      <c r="YF45" s="111" t="e">
        <f t="shared" si="1593"/>
        <v>#N/A</v>
      </c>
      <c r="YG45" s="111" t="e">
        <f t="shared" si="1594"/>
        <v>#N/A</v>
      </c>
      <c r="YH45" s="111" t="e">
        <f t="shared" si="1595"/>
        <v>#N/A</v>
      </c>
      <c r="YI45" s="111" t="e">
        <f t="shared" si="1596"/>
        <v>#N/A</v>
      </c>
      <c r="YJ45" s="111" t="e">
        <f t="shared" si="1597"/>
        <v>#N/A</v>
      </c>
      <c r="YK45" s="111" t="e">
        <f t="shared" si="1598"/>
        <v>#N/A</v>
      </c>
      <c r="YL45" s="111" t="e">
        <f t="shared" si="1599"/>
        <v>#N/A</v>
      </c>
      <c r="YM45" s="111" t="e">
        <f t="shared" si="1600"/>
        <v>#N/A</v>
      </c>
      <c r="YN45" s="111" t="e">
        <f t="shared" si="1601"/>
        <v>#N/A</v>
      </c>
      <c r="YO45" s="111" t="e">
        <f t="shared" si="1602"/>
        <v>#N/A</v>
      </c>
      <c r="YP45" s="111" t="e">
        <f t="shared" si="1603"/>
        <v>#N/A</v>
      </c>
      <c r="YQ45" s="111" t="e">
        <f t="shared" si="1604"/>
        <v>#N/A</v>
      </c>
      <c r="YR45" s="111" t="e">
        <f t="shared" si="1605"/>
        <v>#N/A</v>
      </c>
      <c r="YS45" s="111" t="e">
        <f t="shared" si="1606"/>
        <v>#N/A</v>
      </c>
      <c r="YT45" s="111" t="e">
        <f t="shared" si="1607"/>
        <v>#N/A</v>
      </c>
      <c r="YU45" s="111" t="e">
        <f t="shared" si="1608"/>
        <v>#N/A</v>
      </c>
      <c r="YV45" s="111" t="e">
        <f t="shared" si="1609"/>
        <v>#N/A</v>
      </c>
      <c r="YW45" s="111" t="e">
        <f t="shared" si="1610"/>
        <v>#N/A</v>
      </c>
      <c r="YX45" s="111" t="e">
        <f t="shared" si="1611"/>
        <v>#N/A</v>
      </c>
      <c r="YY45" s="111" t="e">
        <f t="shared" si="1612"/>
        <v>#N/A</v>
      </c>
      <c r="YZ45" s="111" t="e">
        <f t="shared" si="1613"/>
        <v>#N/A</v>
      </c>
      <c r="ZA45" s="111" t="e">
        <f t="shared" si="1614"/>
        <v>#N/A</v>
      </c>
      <c r="ZB45" s="111" t="e">
        <f t="shared" si="1615"/>
        <v>#N/A</v>
      </c>
      <c r="ZC45" s="111" t="e">
        <f t="shared" si="1616"/>
        <v>#N/A</v>
      </c>
      <c r="ZD45" s="111" t="e">
        <f t="shared" si="1617"/>
        <v>#N/A</v>
      </c>
      <c r="ZE45" s="111" t="e">
        <f t="shared" si="1618"/>
        <v>#N/A</v>
      </c>
      <c r="ZF45" s="111" t="e">
        <f t="shared" si="1619"/>
        <v>#N/A</v>
      </c>
      <c r="ZG45" s="111" t="e">
        <f t="shared" si="1620"/>
        <v>#N/A</v>
      </c>
      <c r="ZH45" s="111" t="e">
        <f t="shared" si="1621"/>
        <v>#N/A</v>
      </c>
      <c r="ZI45" s="111" t="e">
        <f t="shared" si="1622"/>
        <v>#N/A</v>
      </c>
      <c r="ZJ45" s="111" t="e">
        <f t="shared" si="1623"/>
        <v>#N/A</v>
      </c>
      <c r="ZK45" s="111" t="e">
        <f t="shared" si="1624"/>
        <v>#N/A</v>
      </c>
      <c r="ZL45" s="111" t="e">
        <f t="shared" si="1625"/>
        <v>#N/A</v>
      </c>
      <c r="ZM45" s="111" t="e">
        <f t="shared" si="1626"/>
        <v>#N/A</v>
      </c>
      <c r="ZN45" s="111" t="e">
        <f t="shared" si="1627"/>
        <v>#N/A</v>
      </c>
      <c r="ZO45" s="111" t="e">
        <f t="shared" si="1628"/>
        <v>#N/A</v>
      </c>
      <c r="ZP45" s="111" t="e">
        <f t="shared" si="1629"/>
        <v>#N/A</v>
      </c>
      <c r="ZQ45" s="111" t="e">
        <f t="shared" si="1630"/>
        <v>#N/A</v>
      </c>
      <c r="ZR45" s="111" t="e">
        <f t="shared" si="1631"/>
        <v>#N/A</v>
      </c>
      <c r="ZS45" s="111" t="e">
        <f t="shared" si="1632"/>
        <v>#N/A</v>
      </c>
      <c r="ZT45" s="111" t="e">
        <f t="shared" si="1633"/>
        <v>#N/A</v>
      </c>
      <c r="ZU45" s="111" t="e">
        <f t="shared" si="1634"/>
        <v>#N/A</v>
      </c>
      <c r="ZV45" s="111" t="e">
        <f t="shared" si="1635"/>
        <v>#N/A</v>
      </c>
      <c r="ZW45" s="111" t="e">
        <f t="shared" si="1636"/>
        <v>#N/A</v>
      </c>
      <c r="ZX45" s="111" t="e">
        <f t="shared" si="1637"/>
        <v>#N/A</v>
      </c>
      <c r="ZY45" s="111" t="e">
        <f t="shared" si="1638"/>
        <v>#N/A</v>
      </c>
      <c r="ZZ45" s="111" t="e">
        <f t="shared" si="1639"/>
        <v>#N/A</v>
      </c>
      <c r="AAA45" s="111" t="e">
        <f t="shared" si="1640"/>
        <v>#N/A</v>
      </c>
      <c r="AAB45" s="111" t="e">
        <f t="shared" si="1641"/>
        <v>#N/A</v>
      </c>
      <c r="AAC45" s="111" t="e">
        <f t="shared" si="1642"/>
        <v>#N/A</v>
      </c>
      <c r="AAD45" s="111" t="e">
        <f t="shared" si="1643"/>
        <v>#N/A</v>
      </c>
      <c r="AAE45" s="111" t="e">
        <f t="shared" si="1644"/>
        <v>#N/A</v>
      </c>
      <c r="AAF45" s="111" t="e">
        <f t="shared" si="1645"/>
        <v>#N/A</v>
      </c>
      <c r="AAG45" s="111" t="e">
        <f t="shared" si="1646"/>
        <v>#N/A</v>
      </c>
      <c r="AAH45" s="111" t="e">
        <f t="shared" si="1647"/>
        <v>#N/A</v>
      </c>
      <c r="AAI45" s="111" t="e">
        <f t="shared" si="1648"/>
        <v>#N/A</v>
      </c>
      <c r="AAJ45" s="111" t="e">
        <f t="shared" si="1649"/>
        <v>#N/A</v>
      </c>
      <c r="AAK45" s="111" t="e">
        <f t="shared" si="1650"/>
        <v>#N/A</v>
      </c>
      <c r="AAL45" s="111" t="e">
        <f t="shared" si="1651"/>
        <v>#N/A</v>
      </c>
      <c r="AAM45" s="111" t="e">
        <f t="shared" si="1652"/>
        <v>#N/A</v>
      </c>
      <c r="AAN45" s="111" t="e">
        <f t="shared" si="1653"/>
        <v>#N/A</v>
      </c>
      <c r="AAO45" s="111" t="e">
        <f t="shared" si="1654"/>
        <v>#N/A</v>
      </c>
      <c r="AAP45" s="111" t="e">
        <f t="shared" si="1655"/>
        <v>#N/A</v>
      </c>
      <c r="AAQ45" s="111" t="e">
        <f t="shared" si="1656"/>
        <v>#N/A</v>
      </c>
      <c r="AAR45" s="111" t="e">
        <f t="shared" si="1657"/>
        <v>#N/A</v>
      </c>
      <c r="AAS45" s="111" t="e">
        <f t="shared" si="1658"/>
        <v>#N/A</v>
      </c>
      <c r="AAT45" s="111" t="e">
        <f t="shared" si="1659"/>
        <v>#N/A</v>
      </c>
      <c r="AAU45" s="111" t="e">
        <f t="shared" si="1660"/>
        <v>#N/A</v>
      </c>
      <c r="AAV45" s="111" t="e">
        <f t="shared" si="1661"/>
        <v>#N/A</v>
      </c>
      <c r="AAW45" s="111" t="e">
        <f t="shared" si="1662"/>
        <v>#N/A</v>
      </c>
      <c r="AAX45" s="111" t="e">
        <f t="shared" si="1663"/>
        <v>#N/A</v>
      </c>
      <c r="AAY45" s="111" t="e">
        <f t="shared" si="1664"/>
        <v>#N/A</v>
      </c>
      <c r="AAZ45" s="111" t="e">
        <f t="shared" si="1665"/>
        <v>#N/A</v>
      </c>
      <c r="ABA45" s="111" t="e">
        <f t="shared" si="1666"/>
        <v>#N/A</v>
      </c>
      <c r="ABB45" s="111" t="e">
        <f t="shared" si="1667"/>
        <v>#N/A</v>
      </c>
      <c r="ABC45" s="111" t="e">
        <f t="shared" si="1668"/>
        <v>#N/A</v>
      </c>
      <c r="ABD45" s="111" t="e">
        <f t="shared" si="1669"/>
        <v>#N/A</v>
      </c>
      <c r="ABE45" s="111" t="e">
        <f t="shared" si="1670"/>
        <v>#N/A</v>
      </c>
      <c r="ABF45" s="111" t="e">
        <f t="shared" si="1671"/>
        <v>#N/A</v>
      </c>
    </row>
    <row r="46" spans="1:734" ht="99" hidden="1" customHeight="1">
      <c r="A46" s="92">
        <v>72</v>
      </c>
      <c r="B46" s="59" t="s">
        <v>75</v>
      </c>
      <c r="C46" s="100" t="s">
        <v>84</v>
      </c>
      <c r="D46" s="101">
        <v>1100728</v>
      </c>
      <c r="E46" s="59" t="s">
        <v>85</v>
      </c>
      <c r="F46" s="46" t="s">
        <v>115</v>
      </c>
      <c r="G46" s="47">
        <v>0.95</v>
      </c>
      <c r="H46" s="48">
        <v>1958.2</v>
      </c>
      <c r="I46" s="48">
        <v>21.5</v>
      </c>
      <c r="J46" s="49">
        <v>1.1000000000000001</v>
      </c>
      <c r="K46" s="50">
        <v>30</v>
      </c>
      <c r="L46" s="49">
        <v>29.939124466920283</v>
      </c>
      <c r="M46" s="49">
        <v>71.66</v>
      </c>
      <c r="N46" s="49">
        <v>0</v>
      </c>
      <c r="O46" s="49">
        <f t="shared" si="1169"/>
        <v>0.99797081556400946</v>
      </c>
      <c r="P46" s="49">
        <f t="shared" si="1170"/>
        <v>2.3886666666666665</v>
      </c>
      <c r="Q46" s="49">
        <f t="shared" si="1171"/>
        <v>0</v>
      </c>
      <c r="R46" s="51">
        <v>30</v>
      </c>
      <c r="S46" s="52">
        <f t="shared" si="1172"/>
        <v>29.939124466920283</v>
      </c>
      <c r="T46" s="52">
        <f t="shared" si="1173"/>
        <v>71.66</v>
      </c>
      <c r="U46" s="52">
        <f t="shared" si="1174"/>
        <v>0</v>
      </c>
      <c r="V46" s="130">
        <f>$O46*($I46-(метеостанция!B$12))/($I46-$J46)</f>
        <v>1.0163158673207009</v>
      </c>
      <c r="W46" s="130">
        <f>$O46*($I46-(метеостанция!C$12))/($I46-$J46)</f>
        <v>0.91541808265889835</v>
      </c>
      <c r="X46" s="130">
        <f>$O46*($I46-(метеостанция!D$12))/($I46-$J46)</f>
        <v>0.69160845122726389</v>
      </c>
      <c r="Y46" s="130">
        <f>$O46*($I46-(метеостанция!E$12))/($I46-$J46)</f>
        <v>0.73747108061899236</v>
      </c>
      <c r="Z46" s="130">
        <f>$O46*($I46-(метеостанция!F$12))/($I46-$J46)</f>
        <v>0.8243043256006648</v>
      </c>
      <c r="AA46" s="130">
        <f>$O46*($I46-(метеостанция!G$12))/($I46-$J46)</f>
        <v>0.95883470514973479</v>
      </c>
      <c r="AB46" s="130">
        <f>$O46*($I46-(метеостанция!H$12))/($I46-$J46)</f>
        <v>0.94660467064527376</v>
      </c>
      <c r="AC46" s="130">
        <f>$O46*($I46-(метеостанция!I$12))/($I46-$J46)</f>
        <v>0.93743214476692815</v>
      </c>
      <c r="AD46" s="130">
        <f>$O46*($I46-(метеостанция!J$12))/($I46-$J46)</f>
        <v>0.95761170169928855</v>
      </c>
      <c r="AE46" s="130">
        <f>$O46*($I46-(метеостанция!K$12))/($I46-$J46)</f>
        <v>0.94477016546960457</v>
      </c>
      <c r="AF46" s="130">
        <f>$O46*($I46-(метеостанция!L$12))/($I46-$J46)</f>
        <v>0.87322446361850836</v>
      </c>
      <c r="AG46" s="130">
        <f>$O46*($I46-(метеостанция!M$12))/($I46-$J46)</f>
        <v>0.77232667895670581</v>
      </c>
      <c r="AH46" s="130">
        <f>$O46*($I46-(метеостанция!N$12))/($I46-$J46)</f>
        <v>0.88178548777163079</v>
      </c>
      <c r="AI46" s="130">
        <f>$O46*($I46-(метеостанция!O$12))/($I46-$J46)</f>
        <v>0.67081739256968032</v>
      </c>
      <c r="AJ46" s="130">
        <f>$O46*($I46-(метеостанция!P$12))/($I46-$J46)</f>
        <v>0.9661727258524111</v>
      </c>
      <c r="AK46" s="130">
        <f>$O46*($I46-(метеостанция!Q$12))/($I46-$J46)</f>
        <v>1.0334379156269462</v>
      </c>
      <c r="AL46" s="130">
        <f>$O46*($I46-(метеостанция!R$12))/($I46-$J46)</f>
        <v>0.96189221377584988</v>
      </c>
      <c r="AM46" s="130">
        <f>$O46*($I46-(метеостанция!S$12))/($I46-$J46)</f>
        <v>0.98879828968566374</v>
      </c>
      <c r="AN46" s="130">
        <f>$O46*($I46-(метеостанция!T$12))/($I46-$J46)</f>
        <v>0.97901426208209497</v>
      </c>
      <c r="AO46" s="130">
        <f>$O46*($I46-(метеостанция!U$12))/($I46-$J46)</f>
        <v>0.98574078105954843</v>
      </c>
      <c r="AP46" s="130">
        <f>$O46*($I46-(метеостанция!V$12))/($I46-$J46)</f>
        <v>1.0530059708340835</v>
      </c>
      <c r="AQ46" s="130">
        <f>$O46*($I46-(метеостанция!W$12))/($I46-$J46)</f>
        <v>1.1172136519825033</v>
      </c>
      <c r="AR46" s="130">
        <f>$O46*($I46-(метеостанция!X$12))/($I46-$J46)</f>
        <v>1.1484002399688786</v>
      </c>
      <c r="AS46" s="130">
        <f>$O46*($I46-(метеостанция!Y$12))/($I46-$J46)</f>
        <v>1.2119964193920751</v>
      </c>
      <c r="AT46" s="130">
        <f>$O46*($I46-(метеостанция!Z$12))/($I46-$J46)</f>
        <v>1.2009893883380605</v>
      </c>
      <c r="AU46" s="130">
        <f>$O46*($I46-(метеостанция!AA$12))/($I46-$J46)</f>
        <v>1.1606302744733397</v>
      </c>
      <c r="AV46" s="130">
        <f>$O46*($I46-(метеостанция!AB$12))/($I46-$J46)</f>
        <v>1.2872111315945098</v>
      </c>
      <c r="AW46" s="130">
        <f>$O46*($I46-(метеостанция!AC$12))/($I46-$J46)</f>
        <v>1.3257357402835617</v>
      </c>
      <c r="AX46" s="130">
        <f>$O46*($I46-(метеостанция!AD$12))/($I46-$J46)</f>
        <v>1.2529670349820194</v>
      </c>
      <c r="AY46" s="130">
        <f>$O46*($I46-(метеостанция!AE$12))/($I46-$J46)</f>
        <v>1.1190481571581723</v>
      </c>
      <c r="AZ46" s="130"/>
      <c r="BA46" s="130">
        <f t="shared" si="1175"/>
        <v>1.0163158673207009</v>
      </c>
      <c r="BB46" s="130">
        <f t="shared" si="1103"/>
        <v>1.9317339499795994</v>
      </c>
      <c r="BC46" s="130">
        <f t="shared" si="1104"/>
        <v>2.6233424012068634</v>
      </c>
      <c r="BD46" s="130">
        <f t="shared" si="1105"/>
        <v>3.3608134818258559</v>
      </c>
      <c r="BE46" s="130">
        <f t="shared" si="1106"/>
        <v>4.1851178074265203</v>
      </c>
      <c r="BF46" s="130">
        <f t="shared" si="1107"/>
        <v>5.1439525125762549</v>
      </c>
      <c r="BG46" s="130">
        <f t="shared" si="1108"/>
        <v>6.0905571832215291</v>
      </c>
      <c r="BH46" s="130">
        <f t="shared" si="1109"/>
        <v>7.0279893279884575</v>
      </c>
      <c r="BI46" s="130">
        <f t="shared" si="1110"/>
        <v>7.9856010296877464</v>
      </c>
      <c r="BJ46" s="130">
        <f t="shared" si="1111"/>
        <v>8.9303711951573508</v>
      </c>
      <c r="BK46" s="130">
        <f t="shared" si="1112"/>
        <v>9.8035956587758584</v>
      </c>
      <c r="BL46" s="130">
        <f t="shared" si="1113"/>
        <v>10.575922337732564</v>
      </c>
      <c r="BM46" s="130">
        <f t="shared" si="1114"/>
        <v>11.457707825504194</v>
      </c>
      <c r="BN46" s="130">
        <f t="shared" si="1115"/>
        <v>12.128525218073875</v>
      </c>
      <c r="BO46" s="130">
        <f t="shared" si="1116"/>
        <v>13.094697943926286</v>
      </c>
      <c r="BP46" s="130">
        <f t="shared" si="1117"/>
        <v>14.128135859553232</v>
      </c>
      <c r="BQ46" s="130">
        <f t="shared" si="1118"/>
        <v>15.090028073329082</v>
      </c>
      <c r="BR46" s="130">
        <f t="shared" si="1119"/>
        <v>16.078826363014745</v>
      </c>
      <c r="BS46" s="130">
        <f t="shared" si="1120"/>
        <v>17.057840625096841</v>
      </c>
      <c r="BT46" s="130">
        <f t="shared" si="1121"/>
        <v>18.043581406156388</v>
      </c>
      <c r="BU46" s="130">
        <f t="shared" si="1122"/>
        <v>19.09658737699047</v>
      </c>
      <c r="BV46" s="130">
        <f t="shared" si="1123"/>
        <v>20.213801028972973</v>
      </c>
      <c r="BW46" s="130">
        <f t="shared" si="1124"/>
        <v>21.362201268941853</v>
      </c>
      <c r="BX46" s="130">
        <f t="shared" si="1125"/>
        <v>22.574197688333928</v>
      </c>
      <c r="BY46" s="130">
        <f t="shared" si="1126"/>
        <v>23.77518707667199</v>
      </c>
      <c r="BZ46" s="130">
        <f t="shared" si="1127"/>
        <v>24.935817351145332</v>
      </c>
      <c r="CA46" s="130">
        <f t="shared" si="1128"/>
        <v>26.223028482739842</v>
      </c>
      <c r="CB46" s="130">
        <f t="shared" si="1129"/>
        <v>27.548764223023404</v>
      </c>
      <c r="CC46" s="130">
        <f t="shared" si="1130"/>
        <v>28.801731258005425</v>
      </c>
      <c r="CD46" s="130">
        <f t="shared" si="1131"/>
        <v>29.920779415163597</v>
      </c>
      <c r="CE46" s="130">
        <f t="shared" si="1132"/>
        <v>29.920779415163597</v>
      </c>
      <c r="CF46" s="130">
        <f t="shared" si="1176"/>
        <v>1990.1497313873965</v>
      </c>
      <c r="CG46" s="130">
        <f t="shared" si="1177"/>
        <v>1792.5716894626548</v>
      </c>
      <c r="CH46" s="130">
        <f t="shared" si="1178"/>
        <v>1354.3076691932281</v>
      </c>
      <c r="CI46" s="130">
        <f t="shared" si="1179"/>
        <v>1444.1158700681108</v>
      </c>
      <c r="CJ46" s="130">
        <f t="shared" si="1180"/>
        <v>1614.1527303912219</v>
      </c>
      <c r="CK46" s="130">
        <f t="shared" si="1181"/>
        <v>1877.5901196242107</v>
      </c>
      <c r="CL46" s="130">
        <f t="shared" si="1182"/>
        <v>1853.6412660575752</v>
      </c>
      <c r="CM46" s="130">
        <f t="shared" si="1183"/>
        <v>1835.6796258825987</v>
      </c>
      <c r="CN46" s="130">
        <f t="shared" si="1184"/>
        <v>1875.195234267547</v>
      </c>
      <c r="CO46" s="130">
        <f t="shared" si="1185"/>
        <v>1850.0489380225797</v>
      </c>
      <c r="CP46" s="130">
        <f t="shared" si="1186"/>
        <v>1709.9481446577631</v>
      </c>
      <c r="CQ46" s="130">
        <f t="shared" si="1187"/>
        <v>1512.3701027330214</v>
      </c>
      <c r="CR46" s="130">
        <f t="shared" si="1188"/>
        <v>1726.7123421544075</v>
      </c>
      <c r="CS46" s="130">
        <f t="shared" si="1189"/>
        <v>1313.594618129948</v>
      </c>
      <c r="CT46" s="130">
        <f t="shared" si="1190"/>
        <v>1891.9594317641915</v>
      </c>
      <c r="CU46" s="130">
        <f t="shared" si="1191"/>
        <v>2023.6781263806861</v>
      </c>
      <c r="CV46" s="130">
        <f t="shared" si="1192"/>
        <v>1883.5773330158693</v>
      </c>
      <c r="CW46" s="130">
        <f t="shared" si="1193"/>
        <v>1936.2648108624669</v>
      </c>
      <c r="CX46" s="130">
        <f t="shared" si="1194"/>
        <v>1917.1057280091584</v>
      </c>
      <c r="CY46" s="130">
        <f t="shared" si="1195"/>
        <v>1930.2775974708077</v>
      </c>
      <c r="CZ46" s="130">
        <f t="shared" si="1196"/>
        <v>2061.9962920873022</v>
      </c>
      <c r="DA46" s="130">
        <f t="shared" si="1197"/>
        <v>2187.7277733121382</v>
      </c>
      <c r="DB46" s="130">
        <f t="shared" si="1198"/>
        <v>2248.7973499070581</v>
      </c>
      <c r="DC46" s="130">
        <f t="shared" si="1199"/>
        <v>2373.3313884535614</v>
      </c>
      <c r="DD46" s="130">
        <f t="shared" si="1200"/>
        <v>2351.7774202435899</v>
      </c>
      <c r="DE46" s="130">
        <f t="shared" si="1201"/>
        <v>2272.7462034736936</v>
      </c>
      <c r="DF46" s="130">
        <f t="shared" si="1202"/>
        <v>2520.6168378883694</v>
      </c>
      <c r="DG46" s="130">
        <f t="shared" si="1203"/>
        <v>2596.0557266232704</v>
      </c>
      <c r="DH46" s="130">
        <f t="shared" si="1204"/>
        <v>2453.5600479017903</v>
      </c>
      <c r="DI46" s="130">
        <f t="shared" si="1205"/>
        <v>2191.320101347133</v>
      </c>
      <c r="DJ46" s="130">
        <f t="shared" si="1206"/>
        <v>0</v>
      </c>
      <c r="DK46" s="110">
        <f t="shared" si="1207"/>
        <v>1990.1497313873965</v>
      </c>
      <c r="DL46" s="130">
        <f t="shared" si="1208"/>
        <v>3782.7214208500513</v>
      </c>
      <c r="DM46" s="130">
        <f t="shared" si="1209"/>
        <v>5137.0290900432792</v>
      </c>
      <c r="DN46" s="130">
        <f t="shared" si="1210"/>
        <v>6581.14496011139</v>
      </c>
      <c r="DO46" s="130">
        <f t="shared" si="1211"/>
        <v>8195.2976905026117</v>
      </c>
      <c r="DP46" s="130">
        <f t="shared" si="1212"/>
        <v>10072.887810126822</v>
      </c>
      <c r="DQ46" s="130">
        <f t="shared" si="1213"/>
        <v>11926.529076184397</v>
      </c>
      <c r="DR46" s="130">
        <f t="shared" si="1214"/>
        <v>13762.208702066995</v>
      </c>
      <c r="DS46" s="130">
        <f t="shared" si="1215"/>
        <v>15637.403936334542</v>
      </c>
      <c r="DT46" s="130">
        <f t="shared" si="1216"/>
        <v>17487.452874357121</v>
      </c>
      <c r="DU46" s="130">
        <f t="shared" si="1217"/>
        <v>19197.401019014884</v>
      </c>
      <c r="DV46" s="130">
        <f t="shared" si="1218"/>
        <v>20709.771121747905</v>
      </c>
      <c r="DW46" s="130">
        <f t="shared" si="1219"/>
        <v>22436.48346390231</v>
      </c>
      <c r="DX46" s="130">
        <f t="shared" si="1220"/>
        <v>23750.078082032258</v>
      </c>
      <c r="DY46" s="130">
        <f t="shared" si="1221"/>
        <v>25642.037513796451</v>
      </c>
      <c r="DZ46" s="130">
        <f t="shared" si="1222"/>
        <v>27665.715640177135</v>
      </c>
      <c r="EA46" s="130">
        <f t="shared" si="1223"/>
        <v>29549.292973193005</v>
      </c>
      <c r="EB46" s="130">
        <f t="shared" si="1224"/>
        <v>31485.557784055472</v>
      </c>
      <c r="EC46" s="130">
        <f t="shared" si="1225"/>
        <v>33402.663512064632</v>
      </c>
      <c r="ED46" s="130">
        <f t="shared" si="1226"/>
        <v>35332.941109535437</v>
      </c>
      <c r="EE46" s="130">
        <f t="shared" si="1227"/>
        <v>37394.937401622738</v>
      </c>
      <c r="EF46" s="130">
        <f t="shared" si="1228"/>
        <v>39582.665174934875</v>
      </c>
      <c r="EG46" s="130">
        <f t="shared" si="1229"/>
        <v>41831.462524841932</v>
      </c>
      <c r="EH46" s="130">
        <f t="shared" si="1230"/>
        <v>44204.793913295493</v>
      </c>
      <c r="EI46" s="130">
        <f t="shared" si="1231"/>
        <v>46556.571333539083</v>
      </c>
      <c r="EJ46" s="130">
        <f t="shared" si="1232"/>
        <v>48829.317537012779</v>
      </c>
      <c r="EK46" s="130">
        <f t="shared" si="1233"/>
        <v>51349.934374901146</v>
      </c>
      <c r="EL46" s="130">
        <f t="shared" si="1234"/>
        <v>53945.990101524418</v>
      </c>
      <c r="EM46" s="130">
        <f t="shared" si="1235"/>
        <v>56399.550149426206</v>
      </c>
      <c r="EN46" s="130">
        <f t="shared" si="1236"/>
        <v>58590.87025077334</v>
      </c>
      <c r="EO46" s="130">
        <f t="shared" si="1237"/>
        <v>58590.87025077334</v>
      </c>
      <c r="EP46" s="130">
        <f t="shared" si="1238"/>
        <v>1890.6422448180267</v>
      </c>
      <c r="EQ46" s="130">
        <f t="shared" si="1239"/>
        <v>1702.943104989522</v>
      </c>
      <c r="ER46" s="130">
        <f t="shared" si="1240"/>
        <v>1286.5922857335665</v>
      </c>
      <c r="ES46" s="130">
        <f t="shared" si="1241"/>
        <v>1371.9100765647052</v>
      </c>
      <c r="ET46" s="130">
        <f t="shared" si="1242"/>
        <v>1533.4450938716607</v>
      </c>
      <c r="EU46" s="130">
        <f t="shared" si="1243"/>
        <v>1783.7106136430002</v>
      </c>
      <c r="EV46" s="130">
        <f t="shared" si="1244"/>
        <v>1760.9592027546964</v>
      </c>
      <c r="EW46" s="130">
        <f t="shared" si="1245"/>
        <v>1743.8956445884687</v>
      </c>
      <c r="EX46" s="130">
        <f t="shared" si="1246"/>
        <v>1781.4354725541696</v>
      </c>
      <c r="EY46" s="130">
        <f t="shared" si="1247"/>
        <v>1757.5464911214506</v>
      </c>
      <c r="EZ46" s="130">
        <f t="shared" si="1248"/>
        <v>1624.4507374248749</v>
      </c>
      <c r="FA46" s="130">
        <f t="shared" si="1249"/>
        <v>1436.7515975963704</v>
      </c>
      <c r="FB46" s="130">
        <f t="shared" si="1250"/>
        <v>1640.3767250466869</v>
      </c>
      <c r="FC46" s="130">
        <f t="shared" si="1251"/>
        <v>1247.9148872234505</v>
      </c>
      <c r="FD46" s="130">
        <f t="shared" si="1252"/>
        <v>1797.3614601759818</v>
      </c>
      <c r="FE46" s="130">
        <f t="shared" si="1253"/>
        <v>1922.4942200616517</v>
      </c>
      <c r="FF46" s="130">
        <f t="shared" si="1254"/>
        <v>1789.3984663650758</v>
      </c>
      <c r="FG46" s="130">
        <f t="shared" si="1255"/>
        <v>1839.4515703193435</v>
      </c>
      <c r="FH46" s="130">
        <f t="shared" si="1256"/>
        <v>1821.2504416087004</v>
      </c>
      <c r="FI46" s="130">
        <f t="shared" si="1257"/>
        <v>1833.7637175972673</v>
      </c>
      <c r="FJ46" s="130">
        <f t="shared" si="1258"/>
        <v>1958.8964774829369</v>
      </c>
      <c r="FK46" s="130">
        <f t="shared" si="1259"/>
        <v>2078.341384646531</v>
      </c>
      <c r="FL46" s="130">
        <f t="shared" si="1260"/>
        <v>2136.357482411705</v>
      </c>
      <c r="FM46" s="130">
        <f t="shared" si="1261"/>
        <v>2254.6648190308833</v>
      </c>
      <c r="FN46" s="130">
        <f t="shared" si="1262"/>
        <v>2234.1885492314104</v>
      </c>
      <c r="FO46" s="130">
        <f t="shared" si="1263"/>
        <v>2159.1088933000087</v>
      </c>
      <c r="FP46" s="130">
        <f t="shared" si="1264"/>
        <v>2394.5859959939507</v>
      </c>
      <c r="FQ46" s="130">
        <f t="shared" si="1265"/>
        <v>2466.2529402921068</v>
      </c>
      <c r="FR46" s="130">
        <f t="shared" si="1266"/>
        <v>2330.8820455067007</v>
      </c>
      <c r="FS46" s="130">
        <f t="shared" si="1267"/>
        <v>2081.7540962797761</v>
      </c>
      <c r="FT46" s="130">
        <f t="shared" si="1268"/>
        <v>0</v>
      </c>
      <c r="FU46" s="110">
        <f t="shared" si="1269"/>
        <v>1890.6422448180267</v>
      </c>
      <c r="FV46" s="130">
        <f t="shared" si="1270"/>
        <v>3593.5853498075485</v>
      </c>
      <c r="FW46" s="130">
        <f t="shared" si="1271"/>
        <v>4880.1776355411148</v>
      </c>
      <c r="FX46" s="130">
        <f t="shared" si="1272"/>
        <v>6252.0877121058202</v>
      </c>
      <c r="FY46" s="130">
        <f t="shared" si="1273"/>
        <v>7785.5328059774811</v>
      </c>
      <c r="FZ46" s="130">
        <f t="shared" si="1274"/>
        <v>9569.2434196204813</v>
      </c>
      <c r="GA46" s="130">
        <f t="shared" si="1275"/>
        <v>11330.202622375178</v>
      </c>
      <c r="GB46" s="130">
        <f t="shared" si="1276"/>
        <v>13074.098266963647</v>
      </c>
      <c r="GC46" s="130">
        <f t="shared" si="1277"/>
        <v>14855.533739517816</v>
      </c>
      <c r="GD46" s="130">
        <f t="shared" si="1278"/>
        <v>16613.080230639265</v>
      </c>
      <c r="GE46" s="130">
        <f t="shared" si="1279"/>
        <v>18237.53096806414</v>
      </c>
      <c r="GF46" s="130">
        <f t="shared" si="1280"/>
        <v>19674.282565660509</v>
      </c>
      <c r="GG46" s="130">
        <f t="shared" si="1281"/>
        <v>21314.659290707197</v>
      </c>
      <c r="GH46" s="130">
        <f t="shared" si="1282"/>
        <v>22562.574177930648</v>
      </c>
      <c r="GI46" s="130">
        <f t="shared" si="1283"/>
        <v>24359.935638106632</v>
      </c>
      <c r="GJ46" s="130">
        <f t="shared" si="1284"/>
        <v>26282.429858168285</v>
      </c>
      <c r="GK46" s="130">
        <f t="shared" si="1285"/>
        <v>28071.828324533362</v>
      </c>
      <c r="GL46" s="130">
        <f t="shared" si="1286"/>
        <v>29911.279894852705</v>
      </c>
      <c r="GM46" s="130">
        <f t="shared" si="1287"/>
        <v>31732.530336461405</v>
      </c>
      <c r="GN46" s="130">
        <f t="shared" si="1288"/>
        <v>33566.294054058671</v>
      </c>
      <c r="GO46" s="130">
        <f t="shared" si="1289"/>
        <v>35525.190531541608</v>
      </c>
      <c r="GP46" s="130">
        <f t="shared" si="1290"/>
        <v>37603.531916188142</v>
      </c>
      <c r="GQ46" s="130">
        <f t="shared" si="1291"/>
        <v>39739.889398599844</v>
      </c>
      <c r="GR46" s="130">
        <f t="shared" si="1292"/>
        <v>41994.554217630728</v>
      </c>
      <c r="GS46" s="130">
        <f t="shared" si="1293"/>
        <v>44228.742766862139</v>
      </c>
      <c r="GT46" s="130">
        <f t="shared" si="1294"/>
        <v>46387.851660162145</v>
      </c>
      <c r="GU46" s="130">
        <f t="shared" si="1295"/>
        <v>48782.437656156093</v>
      </c>
      <c r="GV46" s="130">
        <f t="shared" si="1296"/>
        <v>51248.690596448199</v>
      </c>
      <c r="GW46" s="130">
        <f t="shared" si="1297"/>
        <v>53579.572641954903</v>
      </c>
      <c r="GX46" s="130">
        <f t="shared" si="1298"/>
        <v>55661.326738234682</v>
      </c>
      <c r="GY46" s="130">
        <f t="shared" si="1299"/>
        <v>55661.326738234682</v>
      </c>
      <c r="GZ46" s="130">
        <f>($T46+$U46)/$R46*($I46-(метеостанция!B$12))/($I46-$J46)</f>
        <v>2.4325759803921567</v>
      </c>
      <c r="HA46" s="130">
        <f>($T46+$U46)/$R46*($I46-(метеостанция!C$12))/($I46-$J46)</f>
        <v>2.1910747549019605</v>
      </c>
      <c r="HB46" s="130">
        <f>($T46+$U46)/$R46*($I46-(метеостанция!D$12))/($I46-$J46)</f>
        <v>1.6553811274509802</v>
      </c>
      <c r="HC46" s="130">
        <f>($T46+$U46)/$R46*($I46-(метеостанция!E$12))/($I46-$J46)</f>
        <v>1.765154411764706</v>
      </c>
      <c r="HD46" s="130">
        <f>($T46+$U46)/$R46*($I46-(метеостанция!F$12))/($I46-$J46)</f>
        <v>1.9729918300653597</v>
      </c>
      <c r="HE46" s="130">
        <f>($T46+$U46)/$R46*($I46-(метеостанция!G$12))/($I46-$J46)</f>
        <v>2.2949934640522875</v>
      </c>
      <c r="HF46" s="130">
        <f>($T46+$U46)/$R46*($I46-(метеостанция!H$12))/($I46-$J46)</f>
        <v>2.2657205882352942</v>
      </c>
      <c r="HG46" s="130">
        <f>($T46+$U46)/$R46*($I46-(метеостанция!I$12))/($I46-$J46)</f>
        <v>2.2437659313725491</v>
      </c>
      <c r="HH46" s="130">
        <f>($T46+$U46)/$R46*($I46-(метеостанция!J$12))/($I46-$J46)</f>
        <v>2.2920661764705881</v>
      </c>
      <c r="HI46" s="130">
        <f>($T46+$U46)/$R46*($I46-(метеостанция!K$12))/($I46-$J46)</f>
        <v>2.261329656862745</v>
      </c>
      <c r="HJ46" s="130">
        <f>($T46+$U46)/$R46*($I46-(метеостанция!L$12))/($I46-$J46)</f>
        <v>2.0900833333333337</v>
      </c>
      <c r="HK46" s="130">
        <f>($T46+$U46)/$R46*($I46-(метеостанция!M$12))/($I46-$J46)</f>
        <v>1.848582107843137</v>
      </c>
      <c r="HL46" s="130">
        <f>($T46+$U46)/$R46*($I46-(метеостанция!N$12))/($I46-$J46)</f>
        <v>2.1105743464052287</v>
      </c>
      <c r="HM46" s="130">
        <f>($T46+$U46)/$R46*($I46-(метеостанция!O$12))/($I46-$J46)</f>
        <v>1.6056172385620915</v>
      </c>
      <c r="HN46" s="130">
        <f>($T46+$U46)/$R46*($I46-(метеостанция!P$12))/($I46-$J46)</f>
        <v>2.3125571895424835</v>
      </c>
      <c r="HO46" s="130">
        <f>($T46+$U46)/$R46*($I46-(метеостанция!Q$12))/($I46-$J46)</f>
        <v>2.4735580065359479</v>
      </c>
      <c r="HP46" s="130">
        <f>($T46+$U46)/$R46*($I46-(метеостанция!R$12))/($I46-$J46)</f>
        <v>2.3023116830065358</v>
      </c>
      <c r="HQ46" s="130">
        <f>($T46+$U46)/$R46*($I46-(метеостанция!S$12))/($I46-$J46)</f>
        <v>2.3667120098039214</v>
      </c>
      <c r="HR46" s="130">
        <f>($T46+$U46)/$R46*($I46-(метеостанция!T$12))/($I46-$J46)</f>
        <v>2.343293709150327</v>
      </c>
      <c r="HS46" s="130">
        <f>($T46+$U46)/$R46*($I46-(метеостанция!U$12))/($I46-$J46)</f>
        <v>2.3593937908496732</v>
      </c>
      <c r="HT46" s="130">
        <f>($T46+$U46)/$R46*($I46-(метеостанция!V$12))/($I46-$J46)</f>
        <v>2.5203946078431372</v>
      </c>
      <c r="HU46" s="130">
        <f>($T46+$U46)/$R46*($I46-(метеостанция!W$12))/($I46-$J46)</f>
        <v>2.674077205882353</v>
      </c>
      <c r="HV46" s="130">
        <f>($T46+$U46)/$R46*($I46-(метеостанция!X$12))/($I46-$J46)</f>
        <v>2.7487230392156863</v>
      </c>
      <c r="HW46" s="130">
        <f>($T46+$U46)/$R46*($I46-(метеостанция!Y$12))/($I46-$J46)</f>
        <v>2.9009419934640523</v>
      </c>
      <c r="HX46" s="130">
        <f>($T46+$U46)/$R46*($I46-(метеостанция!Z$12))/($I46-$J46)</f>
        <v>2.874596405228758</v>
      </c>
      <c r="HY46" s="130">
        <f>($T46+$U46)/$R46*($I46-(метеостанция!AA$12))/($I46-$J46)</f>
        <v>2.7779959150326796</v>
      </c>
      <c r="HZ46" s="130">
        <f>($T46+$U46)/$R46*($I46-(метеостанция!AB$12))/($I46-$J46)</f>
        <v>3.080970179738562</v>
      </c>
      <c r="IA46" s="130">
        <f>($T46+$U46)/$R46*($I46-(метеостанция!AC$12))/($I46-$J46)</f>
        <v>3.1731797385620917</v>
      </c>
      <c r="IB46" s="130">
        <f>($T46+$U46)/$R46*($I46-(метеостанция!AD$12))/($I46-$J46)</f>
        <v>2.9990061274509805</v>
      </c>
      <c r="IC46" s="130">
        <f>($T46+$U46)/$R46*($I46-(метеостанция!AE$12))/($I46-$J46)</f>
        <v>2.6784681372549022</v>
      </c>
      <c r="ID46" s="130"/>
      <c r="IE46" s="131">
        <f>VLOOKUP($F46,метеостанция!$A$4:$AF$7,2,0)</f>
        <v>6.1</v>
      </c>
      <c r="IF46" s="131">
        <f>VLOOKUP($F46,метеостанция!$A$4:$AF$7,3,0)</f>
        <v>9</v>
      </c>
      <c r="IG46" s="131">
        <f>VLOOKUP($F46,метеостанция!$A$4:$AF$7,4,0)</f>
        <v>7.4</v>
      </c>
      <c r="IH46" s="131">
        <f>VLOOKUP($F46,метеостанция!$A$4:$AF$7,5,0)</f>
        <v>10.9</v>
      </c>
      <c r="II46" s="131">
        <f>VLOOKUP($F46,метеостанция!$A$4:$AF$7,6,0)</f>
        <v>12.1</v>
      </c>
      <c r="IJ46" s="131">
        <f>VLOOKUP($F46,метеостанция!$A$4:$AF$7,7,0)</f>
        <v>9.4</v>
      </c>
      <c r="IK46" s="131">
        <f>VLOOKUP($F46,метеостанция!$A$4:$AF$7,8,0)</f>
        <v>6.1</v>
      </c>
      <c r="IL46" s="131">
        <f>VLOOKUP($F46,метеостанция!$A$4:$AF$7,9,0)</f>
        <v>8.1</v>
      </c>
      <c r="IM46" s="131">
        <f>VLOOKUP($F46,метеостанция!$A$4:$AF$7,10,0)</f>
        <v>3.4</v>
      </c>
      <c r="IN46" s="131">
        <f>VLOOKUP($F46,метеостанция!$A$4:$AF$7,11,0)</f>
        <v>-1.2</v>
      </c>
      <c r="IO46" s="131">
        <f>VLOOKUP($F46,метеостанция!$A$4:$AF$7,12,0)</f>
        <v>0.4</v>
      </c>
      <c r="IP46" s="131">
        <f>VLOOKUP($F46,метеостанция!$A$4:$AF$7,13,0)</f>
        <v>3</v>
      </c>
      <c r="IQ46" s="131">
        <f>VLOOKUP($F46,метеостанция!$A$4:$AF$7,14,0)</f>
        <v>2.5</v>
      </c>
      <c r="IR46" s="131">
        <f>VLOOKUP($F46,метеостанция!$A$4:$AF$7,15,0)</f>
        <v>1.5</v>
      </c>
      <c r="IS46" s="131">
        <f>VLOOKUP($F46,метеостанция!$A$4:$AF$7,16,0)</f>
        <v>-0.4</v>
      </c>
      <c r="IT46" s="131">
        <f>VLOOKUP($F46,метеостанция!$A$4:$AF$7,17,0)</f>
        <v>-2.6</v>
      </c>
      <c r="IU46" s="131">
        <f>VLOOKUP($F46,метеостанция!$A$4:$AF$7,18,0)</f>
        <v>-3.5</v>
      </c>
      <c r="IV46" s="131">
        <f>VLOOKUP($F46,метеостанция!$A$4:$AF$7,19,0)</f>
        <v>-4.4000000000000004</v>
      </c>
      <c r="IW46" s="131">
        <f>VLOOKUP($F46,метеостанция!$A$4:$AF$7,20,0)</f>
        <v>-0.3</v>
      </c>
      <c r="IX46" s="131">
        <f>VLOOKUP($F46,метеостанция!$A$4:$AF$7,21,0)</f>
        <v>4.5</v>
      </c>
      <c r="IY46" s="131">
        <f>VLOOKUP($F46,метеостанция!$A$4:$AF$7,22,0)</f>
        <v>3.5</v>
      </c>
      <c r="IZ46" s="131">
        <f>VLOOKUP($F46,метеостанция!$A$4:$AF$7,23,0)</f>
        <v>5</v>
      </c>
      <c r="JA46" s="131">
        <f>VLOOKUP($F46,метеостанция!$A$4:$AF$7,24,0)</f>
        <v>-1.7</v>
      </c>
      <c r="JB46" s="131">
        <f>VLOOKUP($F46,метеостанция!$A$4:$AF$7,25,0)</f>
        <v>-3.7</v>
      </c>
      <c r="JC46" s="131">
        <f>VLOOKUP($F46,метеостанция!$A$4:$AF$7,26,0)</f>
        <v>0.7</v>
      </c>
      <c r="JD46" s="131">
        <f>VLOOKUP($F46,метеостанция!$A$4:$AF$7,27,0)</f>
        <v>-1.6</v>
      </c>
      <c r="JE46" s="131">
        <f>VLOOKUP($F46,метеостанция!$A$4:$AF$7,28,0)</f>
        <v>0.7</v>
      </c>
      <c r="JF46" s="131">
        <f>VLOOKUP($F46,метеостанция!$A$4:$AF$7,29,0)</f>
        <v>6.6</v>
      </c>
      <c r="JG46" s="131">
        <f>VLOOKUP($F46,метеостанция!$A$4:$AF$7,30,0)</f>
        <v>9</v>
      </c>
      <c r="JH46" s="131">
        <f>VLOOKUP($F46,метеостанция!$A$4:$AF$7,31,0)</f>
        <v>4.8</v>
      </c>
      <c r="JI46" s="131">
        <f>VLOOKUP($F46,метеостанция!$A$4:$AF$7,32,0)</f>
        <v>0</v>
      </c>
      <c r="JJ46" s="202">
        <f>VLOOKUP(D46,'Qп, Гкал'!$D$6:$O$63,2,FALSE)</f>
        <v>1.17119</v>
      </c>
      <c r="JK46" s="202">
        <f>VLOOKUP(D46,'Qп, Гкал'!$D$6:AI$64,3,FALSE)</f>
        <v>1.0584800000000001</v>
      </c>
      <c r="JL46" s="202">
        <f>VLOOKUP(D46,'Qп, Гкал'!$D$6:$AI$64,4,FALSE)</f>
        <v>1.0418000000000001</v>
      </c>
      <c r="JM46" s="202">
        <f>VLOOKUP(D46,'Qп, Гкал'!$D$6:$O$60,5,FALSE)</f>
        <v>1.0158499999999999</v>
      </c>
      <c r="JN46" s="202">
        <f>VLOOKUP(D46,'Qп, Гкал'!$D$6:$O$60,6,FALSE)</f>
        <v>0.99992000000000003</v>
      </c>
      <c r="JO46" s="202">
        <f>VLOOKUP(D46,'Qп, Гкал'!$D$6:$O$60,7,FALSE)</f>
        <v>0.64483000000000001</v>
      </c>
      <c r="JP46" s="202">
        <f>VLOOKUP(D46,'Qп, Гкал'!$D$6:$O$60,8,FALSE)</f>
        <v>1.0408200000000001</v>
      </c>
      <c r="JQ46" s="202">
        <f>VLOOKUP(D46,'Qп, Гкал'!$D$6:$O$60,9,FALSE)</f>
        <v>1.18116</v>
      </c>
      <c r="JR46" s="202">
        <f>VLOOKUP(D46,'Qп, Гкал'!$D$6:$O$60,10,FALSE)</f>
        <v>1.3238000000000001</v>
      </c>
      <c r="JS46" s="202">
        <f>VLOOKUP(D46,'Qп, Гкал'!$D$6:$O$60,11,FALSE)</f>
        <v>1.4799800000000001</v>
      </c>
      <c r="JT46" s="202">
        <f>VLOOKUP(D46,'Qп, Гкал'!$D$6:$O$60,12,FALSE)</f>
        <v>1.53312</v>
      </c>
      <c r="JU46" s="202">
        <f>VLOOKUP(D46,'Qп, Гкал'!$D$6:$P$60,13,FALSE)</f>
        <v>1.4936</v>
      </c>
      <c r="JV46" s="202">
        <f>VLOOKUP(D46,'Qп, Гкал'!$D$6:$Q$63,14,FALSE)</f>
        <v>0.76429999999999998</v>
      </c>
      <c r="JW46" s="203">
        <f>VLOOKUP(D46,'Qп, Гкал'!$D$6:$AI$65,15,FALSE)</f>
        <v>1.2946599999999999</v>
      </c>
      <c r="JX46" s="203">
        <f>VLOOKUP(D46,'Qп, Гкал'!$D$6:$AI$65,16,FALSE)</f>
        <v>1.6347400000000001</v>
      </c>
      <c r="JY46" s="203">
        <f>VLOOKUP(D46,'Qп, Гкал'!$D$6:$AI$65,17,FALSE)</f>
        <v>1.70618</v>
      </c>
      <c r="JZ46" s="203">
        <f>VLOOKUP(D46,'Qп, Гкал'!$D$6:$AI$65,18,FALSE)</f>
        <v>1.7550699999999999</v>
      </c>
      <c r="KA46" s="203">
        <f>VLOOKUP(D46,'Qп, Гкал'!$D$6:$AI$65,19,FALSE)</f>
        <v>1.7030000000000001</v>
      </c>
      <c r="KB46" s="203">
        <f>VLOOKUP(D46,'Qп, Гкал'!$D$6:$AI$65,20,FALSE)</f>
        <v>1.7012100000000001</v>
      </c>
      <c r="KC46" s="203">
        <f>VLOOKUP(D46,'Qп, Гкал'!$D$6:$AI$65,21,FALSE)</f>
        <v>0.71847000000000005</v>
      </c>
      <c r="KD46" s="203">
        <f>VLOOKUP(D46,'Qп, Гкал'!$D$6:$AI$65,22,FALSE)</f>
        <v>1.2347300000000001</v>
      </c>
      <c r="KE46" s="203">
        <f>VLOOKUP(D46,'Qп, Гкал'!$D$6:$AI$65,23,FALSE)</f>
        <v>1.2483200000000001</v>
      </c>
      <c r="KF46" s="203">
        <f>VLOOKUP(D46,'Qп, Гкал'!$D$6:$AI$65,24,FALSE)</f>
        <v>2.1391399999999998</v>
      </c>
      <c r="KG46" s="203">
        <f>VLOOKUP(D46,'Qп, Гкал'!$D$6:$AI$65,25,FALSE)</f>
        <v>2.2740800000000001</v>
      </c>
      <c r="KH46" s="203">
        <f>VLOOKUP(D46,'Qп, Гкал'!$D$6:$AI$65,26,FALSE)</f>
        <v>1.91683</v>
      </c>
      <c r="KI46" s="203">
        <f>VLOOKUP(D46,'Qп, Гкал'!$D$6:$AI$65,27,FALSE)</f>
        <v>1.92655</v>
      </c>
      <c r="KJ46" s="203">
        <f>VLOOKUP(D46,'Qп, Гкал'!$D$6:$AI$65,28,FALSE)</f>
        <v>2.0840800000000002</v>
      </c>
      <c r="KK46" s="203">
        <f>VLOOKUP(D46,'Qп, Гкал'!$D$6:$AI$65,29,FALSE)</f>
        <v>1.5504500000000001</v>
      </c>
      <c r="KL46" s="203">
        <f>VLOOKUP(D46,'Qп, Гкал'!$D$6:$AI$65,30,FALSE)</f>
        <v>1.3001199999999999</v>
      </c>
      <c r="KM46" s="203">
        <f>VLOOKUP(D46,'Qп, Гкал'!$D$6:$AI$65,31,FALSE)</f>
        <v>1.8289200000000001</v>
      </c>
      <c r="KN46" s="203">
        <f>VLOOKUP(D46,'Qп, Гкал'!$D$6:$AI$65,32,FALSE)</f>
        <v>0</v>
      </c>
      <c r="KO46" s="110">
        <f>IF(JJ46="","Нет показаний",IF(JJ46&lt;=0,"Ошибка ПУ",(GZ46-JJ46*(($I46-метеостанция!B$12)/($I46-IE46)))))</f>
        <v>0.85261024987267664</v>
      </c>
      <c r="KP46" s="110">
        <f>IF(JK46="","Нет показаний",IF(JK46&lt;=0,"Ошибка ПУ",(HA46-JK46*(($I46-метеостанция!C$12)/($I46-IF46)))))</f>
        <v>0.60653019490196036</v>
      </c>
      <c r="KQ46" s="110">
        <f>IF(JL46="","Нет показаний",IF(JL46&lt;=0,"Ошибка ПУ",(HB46-JL46*(($I46-метеостанция!D$12)/($I46-IG46)))))</f>
        <v>0.61081038277012922</v>
      </c>
      <c r="KR46" s="110">
        <f>IF(JM46="","Нет показаний",IF(JM46&lt;=0,"Ошибка ПУ",(HC46-JM46*(($I46-метеостанция!E$12)/($I46-IH46)))))</f>
        <v>0.3204432089345175</v>
      </c>
      <c r="KS46" s="110">
        <f>IF(JN46="","Нет показаний",IF(JN46&lt;=0,"Ошибка ПУ",(HD46-JN46*(($I46-метеостанция!F$12)/($I46-II46)))))</f>
        <v>0.18058204283131696</v>
      </c>
      <c r="KT46" s="110">
        <f>IF(JO46="","Нет показаний",IF(JO46&lt;=0,"Ошибка ПУ",(HE46-JO46*(($I46-метеостанция!G$12)/($I46-IJ46)))))</f>
        <v>1.2504754475233617</v>
      </c>
      <c r="KU46" s="110">
        <f>IF(JP46="","Нет показаний",IF(JP46&lt;=0,"Ошибка ПУ",(HF46-JP46*(($I46-метеостанция!H$12)/($I46-IK46)))))</f>
        <v>0.95793701680672272</v>
      </c>
      <c r="KV46" s="110">
        <f>IF(JQ46="","Нет показаний",IF(JQ46&lt;=0,"Ошибка ПУ",(HG46-JQ46*(($I46-метеостанция!I$12)/($I46-IL46)))))</f>
        <v>0.5546630582382206</v>
      </c>
      <c r="KW46" s="110">
        <f>IF(JR46="","Нет показаний",IF(JR46&lt;=0,"Ошибка ПУ",(HH46-JR46*(($I46-метеостанция!J$12)/($I46-IM46)))))</f>
        <v>0.86038744718882021</v>
      </c>
      <c r="KX46" s="110">
        <f>IF(JS46="","Нет показаний",IF(JS46&lt;=0,"Ошибка ПУ",(HI46-JS46*(($I46-метеостанция!K$12)/($I46-IN46)))))</f>
        <v>1.0022057031182514</v>
      </c>
      <c r="KY46" s="110">
        <f>IF(JT46="","Нет показаний",IF(JT46&lt;=0,"Ошибка ПУ",(HJ46-JT46*(($I46-метеостанция!L$12)/($I46-IO46)))))</f>
        <v>0.79310740916271749</v>
      </c>
      <c r="KZ46" s="110">
        <f>IF(JU46="","Нет показаний",IF(JU46&lt;=0,"Ошибка ПУ",(HK46-JU46*(($I46-метеостанция!M$12)/($I46-IP46)))))</f>
        <v>0.57397616189719125</v>
      </c>
      <c r="LA46" s="110">
        <f>IF(JV46="","Нет показаний",IF(JV46&lt;=0,"Ошибка ПУ",(HL46-JV46*(($I46-метеостанция!N$12)/($I46-IQ46)))))</f>
        <v>1.3854950042999656</v>
      </c>
      <c r="LB46" s="110">
        <f>IF(JW46="","Нет показаний",IF(JW46&lt;=0,"Ошибка ПУ",(HM46-JW46*(($I46-метеостанция!O$12)/($I46-IR46)))))</f>
        <v>0.71796597606209167</v>
      </c>
      <c r="LC46" s="110">
        <f>IF(JX46="","Нет показаний",IF(JX46&lt;=0,"Ошибка ПУ",(HN46-JX46*(($I46-метеостанция!P$12)/($I46-IS46)))))</f>
        <v>0.83830536305846493</v>
      </c>
      <c r="LD46" s="110">
        <f>IF(JY46="","Нет показаний",IF(JY46&lt;=0,"Ошибка ПУ",(HO46-JY46*(($I46-метеостанция!Q$12)/($I46-IT46)))))</f>
        <v>0.97799566213760758</v>
      </c>
      <c r="LE46" s="110">
        <f>IF(JZ46="","Нет показаний",IF(JZ46&lt;=0,"Ошибка ПУ",(HP46-JZ46*(($I46-метеостанция!R$12)/($I46-IU46)))))</f>
        <v>0.92194912800653572</v>
      </c>
      <c r="LF46" s="110">
        <f>IF(KA46="","Нет показаний",IF(KA46&lt;=0,"Ошибка ПУ",(HQ46-KA46*(($I46-метеостанция!S$12)/($I46-IV46)))))</f>
        <v>1.037681604398516</v>
      </c>
      <c r="LG46" s="110">
        <f>IF(KB46="","Нет показаний",IF(KB46&lt;=0,"Ошибка ПУ",(HR46-KB46*(($I46-метеостанция!T$12)/($I46-IW46)))))</f>
        <v>0.78157512543473073</v>
      </c>
      <c r="LH46" s="110">
        <f>IF(KC46="","Нет показаний",IF(KC46&lt;=0,"Ошибка ПУ",(HS46-KC46*(($I46-метеостанция!U$12)/($I46-IX46)))))</f>
        <v>1.5077955261437908</v>
      </c>
      <c r="LI46" s="110">
        <f>IF(KD46="","Нет показаний",IF(KD46&lt;=0,"Ошибка ПУ",(HT46-KD46*(($I46-метеостанция!V$12)/($I46-IY46)))))</f>
        <v>1.0438633161764703</v>
      </c>
      <c r="LJ46" s="110">
        <f>IF(KE46="","Нет показаний",IF(KE46&lt;=0,"Ошибка ПУ",(HU46-KE46*(($I46-метеостанция!W$12)/($I46-IZ46)))))</f>
        <v>0.94628884224598919</v>
      </c>
      <c r="LK46" s="110">
        <f>IF(KF46="","Нет показаний",IF(KF46&lt;=0,"Ошибка ПУ",(HV46-KF46*(($I46-метеостанция!X$12)/($I46-JA46)))))</f>
        <v>0.5842268538708586</v>
      </c>
      <c r="LL46" s="110">
        <f>IF(KG46="","Нет показаний",IF(KG46&lt;=0,"Ошибка ПУ",(HW46-KG46*(($I46-метеостанция!Y$12)/($I46-JB46)))))</f>
        <v>0.66521453314659196</v>
      </c>
      <c r="LM46" s="110">
        <f>IF(KH46="","Нет показаний",IF(KH46&lt;=0,"Ошибка ПУ",(HX46-KH46*(($I46-метеостанция!Z$12)/($I46-JC46)))))</f>
        <v>0.61218407349798909</v>
      </c>
      <c r="LN46" s="110">
        <f>IF(KI46="","Нет показаний",IF(KI46&lt;=0,"Ошибка ПУ",(HY46-KI46*(($I46-метеостанция!AA$12)/($I46-JD46)))))</f>
        <v>0.79932064446990925</v>
      </c>
      <c r="LO46" s="110">
        <f>IF(KJ46="","Нет показаний",IF(KJ46&lt;=0,"Ошибка ПУ",(HZ46-KJ46*(($I46-метеостанция!AB$12)/($I46-JE46)))))</f>
        <v>0.44455888166163904</v>
      </c>
      <c r="LP46" s="110">
        <f>IF(KK46="","Нет показаний",IF(KK46&lt;=0,"Ошибка ПУ",(IA46-KK46*(($I46-метеостанция!AC$12)/($I46-JF46)))))</f>
        <v>0.35323376540772866</v>
      </c>
      <c r="LQ46" s="110">
        <f>IF(KL46="","Нет показаний",IF(KL46&lt;=0,"Ошибка ПУ",(IB46-KL46*(($I46-метеостанция!AD$12)/($I46-JG46)))))</f>
        <v>0.33506024745098051</v>
      </c>
      <c r="LR46" s="110">
        <f>IF(KM46="","Нет показаний",IF(KM46&lt;=0,"Ошибка ПУ",(IC46-KM46*(($I46-метеостанция!AE$12)/($I46-JH46)))))</f>
        <v>0.17328580192556053</v>
      </c>
      <c r="LS46" s="110" t="str">
        <f>IF(KN46="","Нет показаний",IF(KN46&lt;=0,"Ошибка ПУ",(ID46-KN46*(($I46-метеостанция!AF$12)/($I46-JI46)))))</f>
        <v>Ошибка ПУ</v>
      </c>
      <c r="LT46" s="54">
        <f t="shared" si="1300"/>
        <v>0.85261024987267664</v>
      </c>
      <c r="LU46" s="54">
        <f t="shared" si="1301"/>
        <v>1.459140444774637</v>
      </c>
      <c r="LV46" s="54">
        <f t="shared" si="1302"/>
        <v>2.0699508275447664</v>
      </c>
      <c r="LW46" s="54">
        <f t="shared" si="1303"/>
        <v>2.3903940364792842</v>
      </c>
      <c r="LX46" s="54">
        <f t="shared" si="1304"/>
        <v>2.5709760793106011</v>
      </c>
      <c r="LY46" s="54">
        <f t="shared" si="1305"/>
        <v>3.8214515268339628</v>
      </c>
      <c r="LZ46" s="54">
        <f t="shared" si="1306"/>
        <v>4.7793885436406853</v>
      </c>
      <c r="MA46" s="54">
        <f t="shared" si="1307"/>
        <v>5.3340516018789064</v>
      </c>
      <c r="MB46" s="54">
        <f t="shared" si="1308"/>
        <v>6.1944390490677268</v>
      </c>
      <c r="MC46" s="54">
        <f t="shared" si="1309"/>
        <v>7.1966447521859784</v>
      </c>
      <c r="MD46" s="54">
        <f t="shared" si="1310"/>
        <v>7.9897521613486955</v>
      </c>
      <c r="ME46" s="54">
        <f t="shared" si="1311"/>
        <v>8.5637283232458863</v>
      </c>
      <c r="MF46" s="54">
        <f t="shared" si="1312"/>
        <v>9.9492233275458517</v>
      </c>
      <c r="MG46" s="54">
        <f t="shared" si="1313"/>
        <v>10.667189303607943</v>
      </c>
      <c r="MH46" s="54">
        <f t="shared" si="1314"/>
        <v>11.505494666666408</v>
      </c>
      <c r="MI46" s="54">
        <f t="shared" si="1315"/>
        <v>12.483490328804015</v>
      </c>
      <c r="MJ46" s="54">
        <f t="shared" si="1316"/>
        <v>13.405439456810551</v>
      </c>
      <c r="MK46" s="54">
        <f t="shared" si="1317"/>
        <v>14.443121061209068</v>
      </c>
      <c r="ML46" s="54">
        <f t="shared" si="1318"/>
        <v>15.224696186643799</v>
      </c>
      <c r="MM46" s="54">
        <f t="shared" si="1319"/>
        <v>16.732491712787589</v>
      </c>
      <c r="MN46" s="54">
        <f t="shared" si="1320"/>
        <v>17.776355028964058</v>
      </c>
      <c r="MO46" s="54">
        <f t="shared" si="1321"/>
        <v>18.722643871210046</v>
      </c>
      <c r="MP46" s="54">
        <f t="shared" si="1322"/>
        <v>19.306870725080906</v>
      </c>
      <c r="MQ46" s="54">
        <f t="shared" si="1323"/>
        <v>19.972085258227498</v>
      </c>
      <c r="MR46" s="54">
        <f t="shared" si="1324"/>
        <v>20.584269331725487</v>
      </c>
      <c r="MS46" s="54">
        <f t="shared" si="1325"/>
        <v>21.383589976195395</v>
      </c>
      <c r="MT46" s="54">
        <f t="shared" si="1326"/>
        <v>21.828148857857034</v>
      </c>
      <c r="MU46" s="54">
        <f t="shared" si="1327"/>
        <v>22.181382623264764</v>
      </c>
      <c r="MV46" s="54">
        <f t="shared" si="1328"/>
        <v>22.516442870715743</v>
      </c>
      <c r="MW46" s="54">
        <f t="shared" si="1329"/>
        <v>22.689728672641301</v>
      </c>
      <c r="MX46" s="54">
        <f t="shared" si="1330"/>
        <v>22.689728672641301</v>
      </c>
      <c r="MY46" s="53">
        <f t="shared" si="1331"/>
        <v>1669.5813913006755</v>
      </c>
      <c r="MZ46" s="53">
        <f t="shared" si="1332"/>
        <v>1187.7074276570188</v>
      </c>
      <c r="NA46" s="53">
        <f t="shared" si="1333"/>
        <v>1196.0888915404671</v>
      </c>
      <c r="NB46" s="53">
        <f t="shared" si="1334"/>
        <v>627.49189173557215</v>
      </c>
      <c r="NC46" s="53">
        <f t="shared" si="1335"/>
        <v>353.6157562722849</v>
      </c>
      <c r="ND46" s="53">
        <f t="shared" si="1336"/>
        <v>2448.6810213402468</v>
      </c>
      <c r="NE46" s="53">
        <f t="shared" si="1337"/>
        <v>1875.8322663109245</v>
      </c>
      <c r="NF46" s="53">
        <f t="shared" si="1338"/>
        <v>1086.1412006420835</v>
      </c>
      <c r="NG46" s="53">
        <f t="shared" si="1339"/>
        <v>1684.8106990851477</v>
      </c>
      <c r="NH46" s="53">
        <f t="shared" si="1340"/>
        <v>1962.51920784616</v>
      </c>
      <c r="NI46" s="53">
        <f t="shared" si="1341"/>
        <v>1553.0629286224334</v>
      </c>
      <c r="NJ46" s="53">
        <f t="shared" si="1342"/>
        <v>1123.9601202270799</v>
      </c>
      <c r="NK46" s="53">
        <f t="shared" si="1343"/>
        <v>2713.0763174201929</v>
      </c>
      <c r="NL46" s="53">
        <f t="shared" si="1344"/>
        <v>1405.9209743247879</v>
      </c>
      <c r="NM46" s="53">
        <f t="shared" si="1345"/>
        <v>1641.569561941086</v>
      </c>
      <c r="NN46" s="53">
        <f t="shared" si="1346"/>
        <v>1915.1111055978631</v>
      </c>
      <c r="NO46" s="53">
        <f t="shared" si="1347"/>
        <v>1805.3607824623982</v>
      </c>
      <c r="NP46" s="53">
        <f t="shared" si="1348"/>
        <v>2031.988117733174</v>
      </c>
      <c r="NQ46" s="53">
        <f t="shared" si="1349"/>
        <v>1530.4804106262898</v>
      </c>
      <c r="NR46" s="53">
        <f t="shared" si="1350"/>
        <v>2952.565199294771</v>
      </c>
      <c r="NS46" s="53">
        <f t="shared" si="1351"/>
        <v>2044.0931457367642</v>
      </c>
      <c r="NT46" s="53">
        <f t="shared" si="1352"/>
        <v>1853.0228108860961</v>
      </c>
      <c r="NU46" s="53">
        <f t="shared" si="1353"/>
        <v>1144.0330252499152</v>
      </c>
      <c r="NV46" s="53">
        <f t="shared" si="1354"/>
        <v>1302.6230988076563</v>
      </c>
      <c r="NW46" s="53">
        <f t="shared" si="1355"/>
        <v>1198.7788527237622</v>
      </c>
      <c r="NX46" s="53">
        <f t="shared" si="1356"/>
        <v>1565.2296860009762</v>
      </c>
      <c r="NY46" s="53">
        <f t="shared" si="1357"/>
        <v>870.53520206982159</v>
      </c>
      <c r="NZ46" s="53">
        <f t="shared" si="1358"/>
        <v>691.70235942141426</v>
      </c>
      <c r="OA46" s="53">
        <f t="shared" si="1359"/>
        <v>656.11497655851008</v>
      </c>
      <c r="OB46" s="53">
        <f t="shared" si="1360"/>
        <v>339.32825733063265</v>
      </c>
      <c r="OC46" s="53" t="e">
        <f t="shared" si="1361"/>
        <v>#VALUE!</v>
      </c>
      <c r="OD46" s="53">
        <f t="shared" si="1362"/>
        <v>1669.5813913006755</v>
      </c>
      <c r="OE46" s="53">
        <f t="shared" si="1363"/>
        <v>2857.2888189576943</v>
      </c>
      <c r="OF46" s="53">
        <f t="shared" si="1364"/>
        <v>4053.3777104981614</v>
      </c>
      <c r="OG46" s="53">
        <f t="shared" si="1365"/>
        <v>4680.8696022337335</v>
      </c>
      <c r="OH46" s="53">
        <f t="shared" si="1366"/>
        <v>5034.4853585060182</v>
      </c>
      <c r="OI46" s="53">
        <f t="shared" si="1367"/>
        <v>7483.166379846265</v>
      </c>
      <c r="OJ46" s="53">
        <f t="shared" si="1368"/>
        <v>9358.9986461571898</v>
      </c>
      <c r="OK46" s="53">
        <f t="shared" si="1369"/>
        <v>10445.139846799273</v>
      </c>
      <c r="OL46" s="53">
        <f t="shared" si="1370"/>
        <v>12129.950545884421</v>
      </c>
      <c r="OM46" s="53">
        <f t="shared" si="1371"/>
        <v>14092.469753730582</v>
      </c>
      <c r="ON46" s="53">
        <f t="shared" si="1372"/>
        <v>15645.532682353016</v>
      </c>
      <c r="OO46" s="53">
        <f t="shared" si="1373"/>
        <v>16769.492802580095</v>
      </c>
      <c r="OP46" s="53">
        <f t="shared" si="1374"/>
        <v>19482.569120000288</v>
      </c>
      <c r="OQ46" s="53">
        <f t="shared" si="1375"/>
        <v>20888.490094325076</v>
      </c>
      <c r="OR46" s="53">
        <f t="shared" si="1376"/>
        <v>22530.059656266163</v>
      </c>
      <c r="OS46" s="53">
        <f t="shared" si="1377"/>
        <v>24445.170761864025</v>
      </c>
      <c r="OT46" s="53">
        <f t="shared" si="1378"/>
        <v>26250.531544326423</v>
      </c>
      <c r="OU46" s="53">
        <f t="shared" si="1379"/>
        <v>28282.519662059596</v>
      </c>
      <c r="OV46" s="53">
        <f t="shared" si="1380"/>
        <v>29813.000072685885</v>
      </c>
      <c r="OW46" s="53">
        <f t="shared" si="1381"/>
        <v>32765.565271980657</v>
      </c>
      <c r="OX46" s="53">
        <f t="shared" si="1382"/>
        <v>34809.658417717423</v>
      </c>
      <c r="OY46" s="53">
        <f t="shared" si="1383"/>
        <v>36662.68122860352</v>
      </c>
      <c r="OZ46" s="53">
        <f t="shared" si="1384"/>
        <v>37806.714253853439</v>
      </c>
      <c r="PA46" s="53">
        <f t="shared" si="1385"/>
        <v>39109.337352661096</v>
      </c>
      <c r="PB46" s="53">
        <f t="shared" si="1386"/>
        <v>40308.11620538486</v>
      </c>
      <c r="PC46" s="53">
        <f t="shared" si="1387"/>
        <v>41873.345891385834</v>
      </c>
      <c r="PD46" s="53">
        <f t="shared" si="1388"/>
        <v>42743.881093455653</v>
      </c>
      <c r="PE46" s="53">
        <f t="shared" si="1389"/>
        <v>43435.583452877065</v>
      </c>
      <c r="PF46" s="53">
        <f t="shared" si="1390"/>
        <v>44091.698429435572</v>
      </c>
      <c r="PG46" s="53">
        <f t="shared" si="1391"/>
        <v>44431.026686766207</v>
      </c>
      <c r="PH46" s="53" t="e">
        <f t="shared" si="1392"/>
        <v>#VALUE!</v>
      </c>
      <c r="PI46" s="111">
        <f t="shared" ref="PI46:PR48" si="1676">IF(MY46*$G46&lt;0, 0, MY46*$G46)</f>
        <v>1586.1023217356417</v>
      </c>
      <c r="PJ46" s="111">
        <f t="shared" si="1676"/>
        <v>1128.3220562741678</v>
      </c>
      <c r="PK46" s="111">
        <f t="shared" si="1676"/>
        <v>1136.2844469634438</v>
      </c>
      <c r="PL46" s="111">
        <f t="shared" si="1676"/>
        <v>596.11729714879357</v>
      </c>
      <c r="PM46" s="111">
        <f t="shared" si="1676"/>
        <v>335.93496845867065</v>
      </c>
      <c r="PN46" s="111">
        <f t="shared" si="1676"/>
        <v>2326.2469702732342</v>
      </c>
      <c r="PO46" s="111">
        <f t="shared" si="1676"/>
        <v>1782.0406529953782</v>
      </c>
      <c r="PP46" s="111">
        <f t="shared" si="1676"/>
        <v>1031.8341406099794</v>
      </c>
      <c r="PQ46" s="111">
        <f t="shared" si="1676"/>
        <v>1600.5701641308901</v>
      </c>
      <c r="PR46" s="111">
        <f t="shared" si="1676"/>
        <v>1864.3932474538519</v>
      </c>
      <c r="PS46" s="111">
        <f t="shared" ref="PS46:QB48" si="1677">IF(NI46*$G46&lt;0, 0, NI46*$G46)</f>
        <v>1475.4097821913117</v>
      </c>
      <c r="PT46" s="111">
        <f t="shared" si="1677"/>
        <v>1067.7621142157259</v>
      </c>
      <c r="PU46" s="111">
        <f t="shared" si="1677"/>
        <v>2577.4225015491834</v>
      </c>
      <c r="PV46" s="111">
        <f t="shared" si="1677"/>
        <v>1335.6249256085484</v>
      </c>
      <c r="PW46" s="111">
        <f t="shared" si="1677"/>
        <v>1559.4910838440317</v>
      </c>
      <c r="PX46" s="111">
        <f t="shared" si="1677"/>
        <v>1819.3555503179698</v>
      </c>
      <c r="PY46" s="111">
        <f t="shared" si="1677"/>
        <v>1715.0927433392783</v>
      </c>
      <c r="PZ46" s="111">
        <f t="shared" si="1677"/>
        <v>1930.3887118465152</v>
      </c>
      <c r="QA46" s="111">
        <f t="shared" si="1677"/>
        <v>1453.9563900949752</v>
      </c>
      <c r="QB46" s="111">
        <f t="shared" si="1677"/>
        <v>2804.9369393300321</v>
      </c>
      <c r="QC46" s="111">
        <f t="shared" ref="QC46:QL48" si="1678">IF(NS46*$G46&lt;0, 0, NS46*$G46)</f>
        <v>1941.8884884499259</v>
      </c>
      <c r="QD46" s="111">
        <f t="shared" si="1678"/>
        <v>1760.3716703417913</v>
      </c>
      <c r="QE46" s="111">
        <f t="shared" si="1678"/>
        <v>1086.8313739874195</v>
      </c>
      <c r="QF46" s="111">
        <f t="shared" si="1678"/>
        <v>1237.4919438672734</v>
      </c>
      <c r="QG46" s="111">
        <f t="shared" si="1678"/>
        <v>1138.839910087574</v>
      </c>
      <c r="QH46" s="111">
        <f t="shared" si="1678"/>
        <v>1486.9682017009275</v>
      </c>
      <c r="QI46" s="111">
        <f t="shared" si="1678"/>
        <v>827.00844196633045</v>
      </c>
      <c r="QJ46" s="111">
        <f t="shared" si="1678"/>
        <v>657.1172414503435</v>
      </c>
      <c r="QK46" s="111">
        <f t="shared" si="1678"/>
        <v>623.30922773058455</v>
      </c>
      <c r="QL46" s="111">
        <f t="shared" si="1678"/>
        <v>322.36184446410101</v>
      </c>
      <c r="QM46" s="111" t="e">
        <f t="shared" ref="QM46:QM48" si="1679">IF(OC46*$G46&lt;0, 0, OC46*$G46)</f>
        <v>#VALUE!</v>
      </c>
      <c r="QN46" s="54">
        <f t="shared" si="1393"/>
        <v>1586.1023217356417</v>
      </c>
      <c r="QO46" s="53">
        <f t="shared" si="1394"/>
        <v>2714.4243780098095</v>
      </c>
      <c r="QP46" s="53">
        <f t="shared" si="1395"/>
        <v>3850.7088249732533</v>
      </c>
      <c r="QQ46" s="53">
        <f t="shared" si="1396"/>
        <v>4446.8261221220473</v>
      </c>
      <c r="QR46" s="53">
        <f t="shared" si="1397"/>
        <v>4782.7610905807178</v>
      </c>
      <c r="QS46" s="53">
        <f t="shared" si="1398"/>
        <v>7109.008060853952</v>
      </c>
      <c r="QT46" s="53">
        <f t="shared" si="1399"/>
        <v>8891.0487138493299</v>
      </c>
      <c r="QU46" s="53">
        <f t="shared" si="1400"/>
        <v>9922.8828544593089</v>
      </c>
      <c r="QV46" s="53">
        <f t="shared" si="1401"/>
        <v>11523.453018590199</v>
      </c>
      <c r="QW46" s="53">
        <f t="shared" si="1402"/>
        <v>13387.846266044051</v>
      </c>
      <c r="QX46" s="53">
        <f t="shared" si="1403"/>
        <v>14863.256048235362</v>
      </c>
      <c r="QY46" s="53">
        <f t="shared" si="1404"/>
        <v>15931.018162451088</v>
      </c>
      <c r="QZ46" s="53">
        <f t="shared" si="1405"/>
        <v>18508.440664000271</v>
      </c>
      <c r="RA46" s="53">
        <f t="shared" si="1406"/>
        <v>19844.065589608821</v>
      </c>
      <c r="RB46" s="53">
        <f t="shared" si="1407"/>
        <v>21403.556673452851</v>
      </c>
      <c r="RC46" s="53">
        <f t="shared" si="1408"/>
        <v>23222.912223770822</v>
      </c>
      <c r="RD46" s="53">
        <f t="shared" si="1409"/>
        <v>24938.004967110101</v>
      </c>
      <c r="RE46" s="53">
        <f t="shared" si="1410"/>
        <v>26868.393678956614</v>
      </c>
      <c r="RF46" s="53">
        <f t="shared" si="1411"/>
        <v>28322.35006905159</v>
      </c>
      <c r="RG46" s="53">
        <f t="shared" si="1412"/>
        <v>31127.287008381623</v>
      </c>
      <c r="RH46" s="53">
        <f t="shared" si="1413"/>
        <v>33069.175496831551</v>
      </c>
      <c r="RI46" s="53">
        <f t="shared" si="1414"/>
        <v>34829.547167173339</v>
      </c>
      <c r="RJ46" s="53">
        <f t="shared" si="1415"/>
        <v>35916.378541160761</v>
      </c>
      <c r="RK46" s="53">
        <f t="shared" si="1416"/>
        <v>37153.870485028034</v>
      </c>
      <c r="RL46" s="53">
        <f t="shared" si="1417"/>
        <v>38292.71039511561</v>
      </c>
      <c r="RM46" s="53">
        <f t="shared" si="1418"/>
        <v>39779.678596816535</v>
      </c>
      <c r="RN46" s="53">
        <f t="shared" si="1419"/>
        <v>40606.687038782868</v>
      </c>
      <c r="RO46" s="53">
        <f t="shared" si="1420"/>
        <v>41263.804280233213</v>
      </c>
      <c r="RP46" s="53">
        <f t="shared" si="1421"/>
        <v>41887.113507963797</v>
      </c>
      <c r="RQ46" s="53">
        <f t="shared" si="1422"/>
        <v>42209.4753524279</v>
      </c>
      <c r="RR46" s="53" t="e">
        <f t="shared" si="1423"/>
        <v>#VALUE!</v>
      </c>
      <c r="RS46" s="111">
        <f t="shared" si="1424"/>
        <v>-304.53992308238503</v>
      </c>
      <c r="RT46" s="111">
        <f t="shared" si="1425"/>
        <v>-879.16097179773897</v>
      </c>
      <c r="RU46" s="111">
        <f t="shared" si="1426"/>
        <v>-1029.4688105678615</v>
      </c>
      <c r="RV46" s="111">
        <f t="shared" si="1427"/>
        <v>-1805.2615899837729</v>
      </c>
      <c r="RW46" s="111">
        <f t="shared" si="1428"/>
        <v>-3002.7717153967633</v>
      </c>
      <c r="RX46" s="111">
        <f t="shared" si="1429"/>
        <v>-2460.2353587665293</v>
      </c>
      <c r="RY46" s="111">
        <f t="shared" si="1430"/>
        <v>-2439.1539085258482</v>
      </c>
      <c r="RZ46" s="111">
        <f t="shared" si="1431"/>
        <v>-3151.215412504338</v>
      </c>
      <c r="SA46" s="111">
        <f t="shared" si="1432"/>
        <v>-3332.0807209276172</v>
      </c>
      <c r="SB46" s="111">
        <f t="shared" si="1433"/>
        <v>-3225.2339645952143</v>
      </c>
      <c r="SC46" s="111">
        <f t="shared" si="1434"/>
        <v>-3374.2749198287784</v>
      </c>
      <c r="SD46" s="111">
        <f t="shared" si="1435"/>
        <v>-3743.2644032094213</v>
      </c>
      <c r="SE46" s="111">
        <f t="shared" si="1436"/>
        <v>-2806.2186267069264</v>
      </c>
      <c r="SF46" s="111">
        <f t="shared" si="1437"/>
        <v>-2718.5085883218271</v>
      </c>
      <c r="SG46" s="111">
        <f t="shared" si="1438"/>
        <v>-2956.3789646537807</v>
      </c>
      <c r="SH46" s="111">
        <f t="shared" si="1439"/>
        <v>-3059.5176343974636</v>
      </c>
      <c r="SI46" s="111">
        <f t="shared" si="1440"/>
        <v>-3133.8233574232618</v>
      </c>
      <c r="SJ46" s="111">
        <f t="shared" si="1441"/>
        <v>-3042.886215896091</v>
      </c>
      <c r="SK46" s="111">
        <f t="shared" si="1442"/>
        <v>-3410.1802674098144</v>
      </c>
      <c r="SL46" s="111">
        <f t="shared" si="1443"/>
        <v>-2439.0070456770482</v>
      </c>
      <c r="SM46" s="111">
        <f t="shared" si="1444"/>
        <v>-2456.0150347100571</v>
      </c>
      <c r="SN46" s="111">
        <f t="shared" si="1445"/>
        <v>-2773.9847490148022</v>
      </c>
      <c r="SO46" s="111">
        <f t="shared" si="1446"/>
        <v>-3823.5108574390833</v>
      </c>
      <c r="SP46" s="111">
        <f t="shared" si="1447"/>
        <v>-4840.6837326026944</v>
      </c>
      <c r="SQ46" s="111">
        <f t="shared" si="1448"/>
        <v>-5936.032371746529</v>
      </c>
      <c r="SR46" s="111">
        <f t="shared" si="1449"/>
        <v>-6608.17306334561</v>
      </c>
      <c r="SS46" s="111">
        <f t="shared" si="1450"/>
        <v>-8175.7506173732254</v>
      </c>
      <c r="ST46" s="111">
        <f t="shared" si="1451"/>
        <v>-9984.8863162149864</v>
      </c>
      <c r="SU46" s="111">
        <f t="shared" si="1452"/>
        <v>-11692.459133991106</v>
      </c>
      <c r="SV46" s="111">
        <f t="shared" si="1453"/>
        <v>-13451.851385806782</v>
      </c>
      <c r="SW46" s="111" t="e">
        <f t="shared" si="1454"/>
        <v>#VALUE!</v>
      </c>
      <c r="SX46" s="111">
        <f t="shared" si="1455"/>
        <v>320.56834008672109</v>
      </c>
      <c r="SY46" s="111">
        <f t="shared" si="1456"/>
        <v>925.4326018923573</v>
      </c>
      <c r="SZ46" s="111">
        <f t="shared" si="1457"/>
        <v>1083.6513795451183</v>
      </c>
      <c r="TA46" s="111">
        <f t="shared" si="1458"/>
        <v>1900.2753578776569</v>
      </c>
      <c r="TB46" s="111">
        <f t="shared" si="1459"/>
        <v>3160.812331996593</v>
      </c>
      <c r="TC46" s="111">
        <f t="shared" si="1460"/>
        <v>2589.7214302805564</v>
      </c>
      <c r="TD46" s="111">
        <f t="shared" si="1461"/>
        <v>2567.5304300272082</v>
      </c>
      <c r="TE46" s="111">
        <f t="shared" si="1462"/>
        <v>3317.0688552677234</v>
      </c>
      <c r="TF46" s="111">
        <f t="shared" si="1463"/>
        <v>3507.4533904501227</v>
      </c>
      <c r="TG46" s="111">
        <f t="shared" si="1464"/>
        <v>3394.9831206265412</v>
      </c>
      <c r="TH46" s="111">
        <f t="shared" si="1465"/>
        <v>3551.8683366618707</v>
      </c>
      <c r="TI46" s="111">
        <f t="shared" si="1466"/>
        <v>3940.2783191678122</v>
      </c>
      <c r="TJ46" s="111">
        <f t="shared" si="1467"/>
        <v>2953.9143439020258</v>
      </c>
      <c r="TK46" s="111">
        <f t="shared" si="1468"/>
        <v>2861.5879877071889</v>
      </c>
      <c r="TL46" s="111">
        <f t="shared" si="1469"/>
        <v>3111.9778575302944</v>
      </c>
      <c r="TM46" s="111">
        <f t="shared" si="1470"/>
        <v>3220.5448783131178</v>
      </c>
      <c r="TN46" s="111">
        <f t="shared" si="1471"/>
        <v>3298.7614288665859</v>
      </c>
      <c r="TO46" s="111">
        <f t="shared" si="1472"/>
        <v>3203.0381219958767</v>
      </c>
      <c r="TP46" s="111">
        <f t="shared" si="1473"/>
        <v>3589.6634393787463</v>
      </c>
      <c r="TQ46" s="111">
        <f t="shared" si="1474"/>
        <v>2567.3758375547836</v>
      </c>
      <c r="TR46" s="111">
        <f t="shared" si="1475"/>
        <v>2585.2789839053198</v>
      </c>
      <c r="TS46" s="111">
        <f t="shared" si="1476"/>
        <v>2919.9839463313647</v>
      </c>
      <c r="TT46" s="111">
        <f t="shared" si="1477"/>
        <v>4024.7482709885066</v>
      </c>
      <c r="TU46" s="111">
        <f t="shared" si="1478"/>
        <v>5095.4565606344122</v>
      </c>
      <c r="TV46" s="111">
        <f t="shared" si="1479"/>
        <v>6248.4551281542426</v>
      </c>
      <c r="TW46" s="111">
        <f t="shared" si="1480"/>
        <v>6955.9716456269653</v>
      </c>
      <c r="TX46" s="111">
        <f t="shared" si="1481"/>
        <v>8606.0532814455146</v>
      </c>
      <c r="TY46" s="111">
        <f t="shared" si="1482"/>
        <v>10510.406648647371</v>
      </c>
      <c r="TZ46" s="111">
        <f t="shared" si="1483"/>
        <v>12307.851719990656</v>
      </c>
      <c r="UA46" s="111">
        <f t="shared" si="1484"/>
        <v>14159.84356400716</v>
      </c>
      <c r="UB46" s="111">
        <f t="shared" si="1485"/>
        <v>14159.84356400716</v>
      </c>
      <c r="UC46" s="112">
        <f t="shared" si="1486"/>
        <v>199.01497313873966</v>
      </c>
      <c r="UD46" s="112">
        <f t="shared" si="1487"/>
        <v>378.27214208500516</v>
      </c>
      <c r="UE46" s="112">
        <f t="shared" si="1488"/>
        <v>513.70290900432803</v>
      </c>
      <c r="UF46" s="112">
        <f t="shared" si="1489"/>
        <v>658.11449601113918</v>
      </c>
      <c r="UG46" s="112">
        <f t="shared" si="1490"/>
        <v>819.52976905026117</v>
      </c>
      <c r="UH46" s="112">
        <f t="shared" si="1491"/>
        <v>1007.2887810126822</v>
      </c>
      <c r="UI46" s="112">
        <f t="shared" si="1492"/>
        <v>1192.6529076184399</v>
      </c>
      <c r="UJ46" s="112">
        <f t="shared" si="1493"/>
        <v>1376.2208702067001</v>
      </c>
      <c r="UK46" s="112">
        <f t="shared" si="1494"/>
        <v>1563.7403936334547</v>
      </c>
      <c r="UL46" s="112">
        <f t="shared" si="1495"/>
        <v>1748.7452874357125</v>
      </c>
      <c r="UM46" s="112">
        <f t="shared" si="1496"/>
        <v>1919.7401019014887</v>
      </c>
      <c r="UN46" s="112">
        <f t="shared" si="1497"/>
        <v>2070.9771121747908</v>
      </c>
      <c r="UO46" s="112">
        <f t="shared" si="1498"/>
        <v>2243.6483463902314</v>
      </c>
      <c r="UP46" s="112">
        <f t="shared" si="1499"/>
        <v>2375.0078082032264</v>
      </c>
      <c r="UQ46" s="112">
        <f t="shared" si="1500"/>
        <v>2564.2037513796458</v>
      </c>
      <c r="UR46" s="112">
        <f t="shared" si="1501"/>
        <v>2766.5715640177141</v>
      </c>
      <c r="US46" s="112">
        <f t="shared" si="1502"/>
        <v>2954.929297319301</v>
      </c>
      <c r="UT46" s="112">
        <f t="shared" si="1503"/>
        <v>3148.5557784055472</v>
      </c>
      <c r="UU46" s="112">
        <f t="shared" si="1504"/>
        <v>3340.2663512064632</v>
      </c>
      <c r="UV46" s="112">
        <f t="shared" si="1505"/>
        <v>3533.2941109535441</v>
      </c>
      <c r="UW46" s="112">
        <f t="shared" si="1506"/>
        <v>3739.4937401622738</v>
      </c>
      <c r="UX46" s="112">
        <f t="shared" si="1507"/>
        <v>3958.2665174934878</v>
      </c>
      <c r="UY46" s="112">
        <f t="shared" si="1508"/>
        <v>4183.1462524841945</v>
      </c>
      <c r="UZ46" s="112">
        <f t="shared" si="1509"/>
        <v>4420.4793913295498</v>
      </c>
      <c r="VA46" s="112">
        <f t="shared" si="1510"/>
        <v>4655.6571333539096</v>
      </c>
      <c r="VB46" s="112">
        <f t="shared" si="1511"/>
        <v>4882.9317537012785</v>
      </c>
      <c r="VC46" s="112">
        <f t="shared" si="1512"/>
        <v>5134.9934374901168</v>
      </c>
      <c r="VD46" s="112">
        <f t="shared" si="1513"/>
        <v>5394.599010152444</v>
      </c>
      <c r="VE46" s="112">
        <f t="shared" si="1514"/>
        <v>5639.9550149426232</v>
      </c>
      <c r="VF46" s="112">
        <f t="shared" si="1515"/>
        <v>5859.087025077336</v>
      </c>
      <c r="VG46" s="112">
        <f t="shared" si="1516"/>
        <v>5859.087025077336</v>
      </c>
      <c r="VH46" s="111">
        <f t="shared" si="1517"/>
        <v>-1265.5339816489206</v>
      </c>
      <c r="VI46" s="111">
        <f t="shared" si="1518"/>
        <v>-1788.9917761174522</v>
      </c>
      <c r="VJ46" s="111">
        <f t="shared" si="1519"/>
        <v>-2767.057445428135</v>
      </c>
      <c r="VK46" s="111">
        <f t="shared" si="1520"/>
        <v>-2546.5507642443904</v>
      </c>
      <c r="VL46" s="111">
        <f t="shared" si="1521"/>
        <v>-1621.9487585841248</v>
      </c>
      <c r="VM46" s="111">
        <f t="shared" si="1522"/>
        <v>-4519.2866305733951</v>
      </c>
      <c r="VN46" s="111">
        <f t="shared" si="1523"/>
        <v>-6323.5182838221217</v>
      </c>
      <c r="VO46" s="111">
        <f t="shared" si="1524"/>
        <v>-6605.813999191585</v>
      </c>
      <c r="VP46" s="111">
        <f t="shared" si="1525"/>
        <v>-8015.9996281400763</v>
      </c>
      <c r="VQ46" s="111">
        <f t="shared" si="1526"/>
        <v>-9992.8631454175102</v>
      </c>
      <c r="VR46" s="111">
        <f t="shared" si="1527"/>
        <v>-11311.38771157349</v>
      </c>
      <c r="VS46" s="111">
        <f t="shared" si="1528"/>
        <v>-11990.739843283276</v>
      </c>
      <c r="VT46" s="111">
        <f t="shared" si="1529"/>
        <v>-15554.526320098244</v>
      </c>
      <c r="VU46" s="111">
        <f t="shared" si="1530"/>
        <v>-16982.477601901632</v>
      </c>
      <c r="VV46" s="111">
        <f t="shared" si="1531"/>
        <v>-18291.578815922556</v>
      </c>
      <c r="VW46" s="111">
        <f t="shared" si="1532"/>
        <v>-20002.367345457704</v>
      </c>
      <c r="VX46" s="111">
        <f t="shared" si="1533"/>
        <v>-21639.243538243514</v>
      </c>
      <c r="VY46" s="111">
        <f t="shared" si="1534"/>
        <v>-23665.355556960738</v>
      </c>
      <c r="VZ46" s="111">
        <f t="shared" si="1535"/>
        <v>-24732.686629672844</v>
      </c>
      <c r="WA46" s="111">
        <f t="shared" si="1536"/>
        <v>-28559.911170826839</v>
      </c>
      <c r="WB46" s="111">
        <f t="shared" si="1537"/>
        <v>-30483.896512926232</v>
      </c>
      <c r="WC46" s="111">
        <f t="shared" si="1538"/>
        <v>-31909.563220841974</v>
      </c>
      <c r="WD46" s="111">
        <f t="shared" si="1539"/>
        <v>-31891.630270172252</v>
      </c>
      <c r="WE46" s="111">
        <f t="shared" si="1540"/>
        <v>-32058.413924393622</v>
      </c>
      <c r="WF46" s="111">
        <f t="shared" si="1541"/>
        <v>-32044.255266961365</v>
      </c>
      <c r="WG46" s="111">
        <f t="shared" si="1542"/>
        <v>-32823.706951189568</v>
      </c>
      <c r="WH46" s="111">
        <f t="shared" si="1543"/>
        <v>-32000.633757337353</v>
      </c>
      <c r="WI46" s="111">
        <f t="shared" si="1544"/>
        <v>-30753.397631585842</v>
      </c>
      <c r="WJ46" s="111">
        <f t="shared" si="1545"/>
        <v>-29579.261787973141</v>
      </c>
      <c r="WK46" s="111">
        <f t="shared" si="1546"/>
        <v>-28049.631788420738</v>
      </c>
      <c r="WL46" s="111" t="e">
        <f t="shared" si="1547"/>
        <v>#VALUE!</v>
      </c>
      <c r="WM46" s="111">
        <f t="shared" si="1548"/>
        <v>320.56834008672109</v>
      </c>
      <c r="WN46" s="111">
        <f t="shared" si="1549"/>
        <v>925.4326018923573</v>
      </c>
      <c r="WO46" s="111">
        <f t="shared" si="1550"/>
        <v>1083.6513795451183</v>
      </c>
      <c r="WP46" s="111">
        <f t="shared" si="1551"/>
        <v>1900.2753578776569</v>
      </c>
      <c r="WQ46" s="111">
        <f t="shared" si="1552"/>
        <v>3160.812331996593</v>
      </c>
      <c r="WR46" s="111">
        <f t="shared" si="1553"/>
        <v>2589.7214302805564</v>
      </c>
      <c r="WS46" s="111">
        <f t="shared" si="1554"/>
        <v>2567.5304300272082</v>
      </c>
      <c r="WT46" s="111">
        <f t="shared" si="1555"/>
        <v>3317.0688552677234</v>
      </c>
      <c r="WU46" s="111">
        <f t="shared" si="1556"/>
        <v>3507.4533904501227</v>
      </c>
      <c r="WV46" s="111">
        <f t="shared" si="1557"/>
        <v>3394.9831206265412</v>
      </c>
      <c r="WW46" s="111">
        <f t="shared" si="1558"/>
        <v>3551.8683366618707</v>
      </c>
      <c r="WX46" s="111">
        <f t="shared" si="1559"/>
        <v>3940.2783191678122</v>
      </c>
      <c r="WY46" s="111">
        <f t="shared" si="1560"/>
        <v>2953.9143439020258</v>
      </c>
      <c r="WZ46" s="111">
        <f t="shared" si="1561"/>
        <v>2861.5879877071889</v>
      </c>
      <c r="XA46" s="111">
        <f t="shared" si="1562"/>
        <v>3111.9778575302944</v>
      </c>
      <c r="XB46" s="111">
        <f t="shared" si="1563"/>
        <v>3220.5448783131178</v>
      </c>
      <c r="XC46" s="111">
        <f t="shared" si="1564"/>
        <v>3298.7614288665859</v>
      </c>
      <c r="XD46" s="111">
        <f t="shared" si="1565"/>
        <v>3203.0381219958767</v>
      </c>
      <c r="XE46" s="111">
        <f t="shared" si="1566"/>
        <v>3589.6634393787463</v>
      </c>
      <c r="XF46" s="111">
        <f t="shared" si="1567"/>
        <v>2567.3758375547836</v>
      </c>
      <c r="XG46" s="111">
        <f t="shared" si="1568"/>
        <v>2585.2789839053198</v>
      </c>
      <c r="XH46" s="111">
        <f t="shared" si="1569"/>
        <v>2919.9839463313647</v>
      </c>
      <c r="XI46" s="111">
        <f t="shared" si="1570"/>
        <v>4024.7482709885066</v>
      </c>
      <c r="XJ46" s="111">
        <f t="shared" si="1571"/>
        <v>5095.4565606344122</v>
      </c>
      <c r="XK46" s="111">
        <f t="shared" si="1572"/>
        <v>6248.4551281542426</v>
      </c>
      <c r="XL46" s="111">
        <f t="shared" si="1573"/>
        <v>6955.9716456269653</v>
      </c>
      <c r="XM46" s="111">
        <f t="shared" si="1574"/>
        <v>8606.0532814455146</v>
      </c>
      <c r="XN46" s="111">
        <f t="shared" si="1575"/>
        <v>10510.406648647371</v>
      </c>
      <c r="XO46" s="111">
        <f t="shared" si="1576"/>
        <v>12307.851719990656</v>
      </c>
      <c r="XP46" s="111">
        <f t="shared" si="1577"/>
        <v>14159.84356400716</v>
      </c>
      <c r="XQ46" s="111" t="e">
        <f t="shared" si="1578"/>
        <v>#VALUE!</v>
      </c>
      <c r="XR46" s="111">
        <f t="shared" si="1579"/>
        <v>1265.5339816489206</v>
      </c>
      <c r="XS46" s="111">
        <f t="shared" si="1580"/>
        <v>1788.9917761174522</v>
      </c>
      <c r="XT46" s="111">
        <f t="shared" si="1581"/>
        <v>2767.057445428135</v>
      </c>
      <c r="XU46" s="111">
        <f t="shared" si="1582"/>
        <v>2546.5507642443904</v>
      </c>
      <c r="XV46" s="111">
        <f t="shared" si="1583"/>
        <v>1621.9487585841248</v>
      </c>
      <c r="XW46" s="111">
        <f t="shared" si="1584"/>
        <v>4519.2866305733951</v>
      </c>
      <c r="XX46" s="111">
        <f t="shared" si="1585"/>
        <v>6323.5182838221217</v>
      </c>
      <c r="XY46" s="111">
        <f t="shared" si="1586"/>
        <v>6605.813999191585</v>
      </c>
      <c r="XZ46" s="111">
        <f t="shared" si="1587"/>
        <v>8015.9996281400763</v>
      </c>
      <c r="YA46" s="111">
        <f t="shared" si="1588"/>
        <v>9992.8631454175102</v>
      </c>
      <c r="YB46" s="111">
        <f t="shared" si="1589"/>
        <v>11311.38771157349</v>
      </c>
      <c r="YC46" s="111">
        <f t="shared" si="1590"/>
        <v>11990.739843283276</v>
      </c>
      <c r="YD46" s="111">
        <f t="shared" si="1591"/>
        <v>15554.526320098244</v>
      </c>
      <c r="YE46" s="111">
        <f t="shared" si="1592"/>
        <v>16982.477601901632</v>
      </c>
      <c r="YF46" s="111">
        <f t="shared" si="1593"/>
        <v>18291.578815922556</v>
      </c>
      <c r="YG46" s="111">
        <f t="shared" si="1594"/>
        <v>20002.367345457704</v>
      </c>
      <c r="YH46" s="111">
        <f t="shared" si="1595"/>
        <v>21639.243538243514</v>
      </c>
      <c r="YI46" s="111">
        <f t="shared" si="1596"/>
        <v>23665.355556960738</v>
      </c>
      <c r="YJ46" s="111">
        <f t="shared" si="1597"/>
        <v>24732.686629672844</v>
      </c>
      <c r="YK46" s="111">
        <f t="shared" si="1598"/>
        <v>28559.911170826839</v>
      </c>
      <c r="YL46" s="111">
        <f t="shared" si="1599"/>
        <v>30483.896512926232</v>
      </c>
      <c r="YM46" s="111">
        <f t="shared" si="1600"/>
        <v>31909.563220841974</v>
      </c>
      <c r="YN46" s="111">
        <f t="shared" si="1601"/>
        <v>31891.630270172252</v>
      </c>
      <c r="YO46" s="111">
        <f t="shared" si="1602"/>
        <v>32058.413924393622</v>
      </c>
      <c r="YP46" s="111">
        <f t="shared" si="1603"/>
        <v>32044.255266961365</v>
      </c>
      <c r="YQ46" s="111">
        <f t="shared" si="1604"/>
        <v>32823.706951189568</v>
      </c>
      <c r="YR46" s="111">
        <f t="shared" si="1605"/>
        <v>32000.633757337353</v>
      </c>
      <c r="YS46" s="111">
        <f t="shared" si="1606"/>
        <v>30753.397631585842</v>
      </c>
      <c r="YT46" s="111">
        <f t="shared" si="1607"/>
        <v>29579.261787973141</v>
      </c>
      <c r="YU46" s="111">
        <f t="shared" si="1608"/>
        <v>28049.631788420738</v>
      </c>
      <c r="YV46" s="111" t="e">
        <f t="shared" si="1609"/>
        <v>#VALUE!</v>
      </c>
      <c r="YW46" s="111">
        <f t="shared" si="1610"/>
        <v>0</v>
      </c>
      <c r="YX46" s="111">
        <f t="shared" si="1611"/>
        <v>0</v>
      </c>
      <c r="YY46" s="111">
        <f t="shared" si="1612"/>
        <v>0</v>
      </c>
      <c r="YZ46" s="111">
        <f t="shared" si="1613"/>
        <v>0</v>
      </c>
      <c r="ZA46" s="111">
        <f t="shared" si="1614"/>
        <v>0</v>
      </c>
      <c r="ZB46" s="111">
        <f t="shared" si="1615"/>
        <v>0</v>
      </c>
      <c r="ZC46" s="111">
        <f t="shared" si="1616"/>
        <v>0</v>
      </c>
      <c r="ZD46" s="111">
        <f t="shared" si="1617"/>
        <v>0</v>
      </c>
      <c r="ZE46" s="111">
        <f t="shared" si="1618"/>
        <v>0</v>
      </c>
      <c r="ZF46" s="111">
        <f t="shared" si="1619"/>
        <v>0</v>
      </c>
      <c r="ZG46" s="111">
        <f t="shared" si="1620"/>
        <v>0</v>
      </c>
      <c r="ZH46" s="111">
        <f t="shared" si="1621"/>
        <v>0</v>
      </c>
      <c r="ZI46" s="111">
        <f t="shared" si="1622"/>
        <v>0</v>
      </c>
      <c r="ZJ46" s="111">
        <f t="shared" si="1623"/>
        <v>0</v>
      </c>
      <c r="ZK46" s="111">
        <f t="shared" si="1624"/>
        <v>0</v>
      </c>
      <c r="ZL46" s="111">
        <f t="shared" si="1625"/>
        <v>0</v>
      </c>
      <c r="ZM46" s="111">
        <f t="shared" si="1626"/>
        <v>0</v>
      </c>
      <c r="ZN46" s="111">
        <f t="shared" si="1627"/>
        <v>0</v>
      </c>
      <c r="ZO46" s="111">
        <f t="shared" si="1628"/>
        <v>0</v>
      </c>
      <c r="ZP46" s="111">
        <f t="shared" si="1629"/>
        <v>0</v>
      </c>
      <c r="ZQ46" s="111">
        <f t="shared" si="1630"/>
        <v>0</v>
      </c>
      <c r="ZR46" s="111">
        <f t="shared" si="1631"/>
        <v>0</v>
      </c>
      <c r="ZS46" s="111">
        <f t="shared" si="1632"/>
        <v>0</v>
      </c>
      <c r="ZT46" s="111">
        <f t="shared" si="1633"/>
        <v>0</v>
      </c>
      <c r="ZU46" s="111">
        <f t="shared" si="1634"/>
        <v>0</v>
      </c>
      <c r="ZV46" s="111">
        <f t="shared" si="1635"/>
        <v>0</v>
      </c>
      <c r="ZW46" s="111">
        <f t="shared" si="1636"/>
        <v>0</v>
      </c>
      <c r="ZX46" s="111">
        <f t="shared" si="1637"/>
        <v>0</v>
      </c>
      <c r="ZY46" s="111">
        <f t="shared" si="1638"/>
        <v>0</v>
      </c>
      <c r="ZZ46" s="111">
        <f t="shared" si="1639"/>
        <v>0</v>
      </c>
      <c r="AAA46" s="111" t="e">
        <f t="shared" si="1640"/>
        <v>#VALUE!</v>
      </c>
      <c r="AAB46" s="111">
        <f t="shared" si="1641"/>
        <v>-304.53992308238503</v>
      </c>
      <c r="AAC46" s="111">
        <f t="shared" si="1642"/>
        <v>-574.62104871535394</v>
      </c>
      <c r="AAD46" s="111">
        <f t="shared" si="1643"/>
        <v>-150.30783877012254</v>
      </c>
      <c r="AAE46" s="111">
        <f t="shared" si="1644"/>
        <v>-775.79277941591135</v>
      </c>
      <c r="AAF46" s="111">
        <f t="shared" si="1645"/>
        <v>-1197.5101254129904</v>
      </c>
      <c r="AAG46" s="111">
        <f t="shared" si="1646"/>
        <v>542.53635663023397</v>
      </c>
      <c r="AAH46" s="111">
        <f t="shared" si="1647"/>
        <v>21.081450240681079</v>
      </c>
      <c r="AAI46" s="111">
        <f t="shared" si="1648"/>
        <v>-712.06150397848978</v>
      </c>
      <c r="AAJ46" s="111">
        <f t="shared" si="1649"/>
        <v>-180.8653084232792</v>
      </c>
      <c r="AAK46" s="111">
        <f t="shared" si="1650"/>
        <v>106.84675633240295</v>
      </c>
      <c r="AAL46" s="111">
        <f t="shared" si="1651"/>
        <v>-149.04095523356409</v>
      </c>
      <c r="AAM46" s="111">
        <f t="shared" si="1652"/>
        <v>-368.98948338064292</v>
      </c>
      <c r="AAN46" s="111">
        <f t="shared" si="1653"/>
        <v>937.04577650249485</v>
      </c>
      <c r="AAO46" s="111">
        <f t="shared" si="1654"/>
        <v>87.710038385099324</v>
      </c>
      <c r="AAP46" s="111">
        <f t="shared" si="1655"/>
        <v>-237.87037633195359</v>
      </c>
      <c r="AAQ46" s="111">
        <f t="shared" si="1656"/>
        <v>-103.13866974368284</v>
      </c>
      <c r="AAR46" s="111">
        <f t="shared" si="1657"/>
        <v>-74.305723025798216</v>
      </c>
      <c r="AAS46" s="111">
        <f t="shared" si="1658"/>
        <v>90.937141527170752</v>
      </c>
      <c r="AAT46" s="111">
        <f t="shared" si="1659"/>
        <v>-367.29405151372339</v>
      </c>
      <c r="AAU46" s="111">
        <f t="shared" si="1660"/>
        <v>971.17322173276625</v>
      </c>
      <c r="AAV46" s="111">
        <f t="shared" si="1661"/>
        <v>-17.007989033008926</v>
      </c>
      <c r="AAW46" s="111">
        <f t="shared" si="1662"/>
        <v>-317.96971430474514</v>
      </c>
      <c r="AAX46" s="111">
        <f t="shared" si="1663"/>
        <v>-1049.5261084242811</v>
      </c>
      <c r="AAY46" s="111">
        <f t="shared" si="1664"/>
        <v>-1017.172875163611</v>
      </c>
      <c r="AAZ46" s="111">
        <f t="shared" si="1665"/>
        <v>-1095.3486391438346</v>
      </c>
      <c r="ABA46" s="111">
        <f t="shared" si="1666"/>
        <v>-672.14069159908104</v>
      </c>
      <c r="ABB46" s="111">
        <f t="shared" si="1667"/>
        <v>-1567.5775540276154</v>
      </c>
      <c r="ABC46" s="111">
        <f t="shared" si="1668"/>
        <v>-1809.135698841761</v>
      </c>
      <c r="ABD46" s="111">
        <f t="shared" si="1669"/>
        <v>-1707.5728177761193</v>
      </c>
      <c r="ABE46" s="111">
        <f t="shared" si="1670"/>
        <v>-1759.392251815676</v>
      </c>
      <c r="ABF46" s="111" t="e">
        <f t="shared" si="1671"/>
        <v>#VALUE!</v>
      </c>
    </row>
    <row r="47" spans="1:734" ht="75" hidden="1" customHeight="1">
      <c r="A47" s="92">
        <v>58</v>
      </c>
      <c r="B47" s="59" t="s">
        <v>65</v>
      </c>
      <c r="C47" s="250" t="s">
        <v>66</v>
      </c>
      <c r="D47" s="101">
        <v>1120196</v>
      </c>
      <c r="E47" s="59">
        <v>3119004738</v>
      </c>
      <c r="F47" s="46" t="s">
        <v>21</v>
      </c>
      <c r="G47" s="47">
        <v>0.9</v>
      </c>
      <c r="H47" s="48">
        <v>3365.27</v>
      </c>
      <c r="I47" s="48">
        <v>20</v>
      </c>
      <c r="J47" s="49">
        <v>0.4</v>
      </c>
      <c r="K47" s="50">
        <v>30</v>
      </c>
      <c r="L47" s="49">
        <v>15.33</v>
      </c>
      <c r="M47" s="49">
        <v>58</v>
      </c>
      <c r="N47" s="49">
        <v>0</v>
      </c>
      <c r="O47" s="49">
        <f t="shared" si="1169"/>
        <v>0.51100000000000001</v>
      </c>
      <c r="P47" s="49">
        <f t="shared" si="1170"/>
        <v>1.9333333333333333</v>
      </c>
      <c r="Q47" s="49">
        <f t="shared" si="1171"/>
        <v>0</v>
      </c>
      <c r="R47" s="51">
        <v>30</v>
      </c>
      <c r="S47" s="52">
        <f t="shared" si="1172"/>
        <v>15.33</v>
      </c>
      <c r="T47" s="52">
        <f t="shared" si="1173"/>
        <v>58</v>
      </c>
      <c r="U47" s="52">
        <f t="shared" si="1174"/>
        <v>0</v>
      </c>
      <c r="V47" s="130">
        <v>0.01</v>
      </c>
      <c r="W47" s="130">
        <v>0.01</v>
      </c>
      <c r="X47" s="130">
        <v>0.01</v>
      </c>
      <c r="Y47" s="130">
        <v>0.01</v>
      </c>
      <c r="Z47" s="130">
        <v>0.01</v>
      </c>
      <c r="AA47" s="130">
        <v>0.01</v>
      </c>
      <c r="AB47" s="130">
        <v>0.01</v>
      </c>
      <c r="AC47" s="130">
        <f>$O47*($I47-(метеостанция!I$14))/($I47-$J47)</f>
        <v>0.46081250000000001</v>
      </c>
      <c r="AD47" s="130">
        <f>$O47*($I47-(метеостанция!J$14))/($I47-$J47)</f>
        <v>0.46244196428571427</v>
      </c>
      <c r="AE47" s="130">
        <f>$O47*($I47-(метеостанция!K$14))/($I47-$J47)</f>
        <v>0.4797142857142857</v>
      </c>
      <c r="AF47" s="130">
        <f>$O47*($I47-(метеостанция!L$14))/($I47-$J47)</f>
        <v>0.44354017857142852</v>
      </c>
      <c r="AG47" s="130">
        <f>$O47*($I47-(метеостанция!M$14))/($I47-$J47)</f>
        <v>0.39530803571428563</v>
      </c>
      <c r="AH47" s="130">
        <f>$O47*($I47-(метеостанция!N$14))/($I47-$J47)</f>
        <v>0.46733035714285709</v>
      </c>
      <c r="AI47" s="130">
        <f>$O47*($I47-(метеостанция!O$14))/($I47-$J47)</f>
        <v>0.34088392857142857</v>
      </c>
      <c r="AJ47" s="130">
        <f>$O47*($I47-(метеостанция!P$14))/($I47-$J47)</f>
        <v>0.47775892857142854</v>
      </c>
      <c r="AK47" s="130">
        <f>$O47*($I47-(метеостанция!Q$14))/($I47-$J47)</f>
        <v>0.49666071428571429</v>
      </c>
      <c r="AL47" s="130">
        <f>$O47*($I47-(метеостанция!R$14))/($I47-$J47)</f>
        <v>0.53674553571428563</v>
      </c>
      <c r="AM47" s="130">
        <f>$O47*($I47-(метеостанция!S$14))/($I47-$J47)</f>
        <v>0.52110267857142856</v>
      </c>
      <c r="AN47" s="130">
        <f>$O47*($I47-(метеостанция!T$14))/($I47-$J47)</f>
        <v>0.48232142857142851</v>
      </c>
      <c r="AO47" s="130">
        <f>$O47*($I47-(метеостанция!U$14))/($I47-$J47)</f>
        <v>0.4784107142857143</v>
      </c>
      <c r="AP47" s="130">
        <f>$O47*($I47-(метеостанция!V$14))/($I47-$J47)</f>
        <v>0.51784374999999994</v>
      </c>
      <c r="AQ47" s="130">
        <f>$O47*($I47-(метеостанция!W$14))/($I47-$J47)</f>
        <v>0.55173660714285722</v>
      </c>
      <c r="AR47" s="130">
        <f>$O47*($I47-(метеостанция!X$14))/($I47-$J47)</f>
        <v>0.58204464285714286</v>
      </c>
      <c r="AS47" s="130">
        <f>$O47*($I47-(метеостанция!Y$14))/($I47-$J47)</f>
        <v>0.62701785714285707</v>
      </c>
      <c r="AT47" s="130">
        <f>$O47*($I47-(метеостанция!Z$14))/($I47-$J47)</f>
        <v>0.61398214285714281</v>
      </c>
      <c r="AU47" s="130">
        <f>$O47*($I47-(метеостанция!AA$14))/($I47-$J47)</f>
        <v>0.63875000000000004</v>
      </c>
      <c r="AV47" s="130">
        <f>$O47*($I47-(метеостанция!AB$14))/($I47-$J47)</f>
        <v>0.66905803571428579</v>
      </c>
      <c r="AW47" s="130">
        <f>$O47*($I47-(метеостанция!AC$14))/($I47-$J47)</f>
        <v>0.70686160714285717</v>
      </c>
      <c r="AX47" s="130">
        <f>$O47*($I47-(метеостанция!AD$14))/($I47-$J47)</f>
        <v>0.64266071428571425</v>
      </c>
      <c r="AY47" s="130">
        <f>$O47*($I47-(метеостанция!AE$14))/($I47-$J47)</f>
        <v>0.57878571428571424</v>
      </c>
      <c r="AZ47" s="130"/>
      <c r="BA47" s="130">
        <f t="shared" si="1175"/>
        <v>0.01</v>
      </c>
      <c r="BB47" s="130">
        <f t="shared" si="1103"/>
        <v>0.02</v>
      </c>
      <c r="BC47" s="130">
        <f t="shared" si="1104"/>
        <v>0.03</v>
      </c>
      <c r="BD47" s="130">
        <f t="shared" si="1105"/>
        <v>0.04</v>
      </c>
      <c r="BE47" s="130">
        <f t="shared" si="1106"/>
        <v>0.05</v>
      </c>
      <c r="BF47" s="130">
        <f t="shared" si="1107"/>
        <v>6.0000000000000005E-2</v>
      </c>
      <c r="BG47" s="130">
        <f t="shared" si="1108"/>
        <v>7.0000000000000007E-2</v>
      </c>
      <c r="BH47" s="130">
        <f t="shared" si="1109"/>
        <v>0.53081250000000002</v>
      </c>
      <c r="BI47" s="130">
        <f t="shared" si="1110"/>
        <v>0.99325446428571429</v>
      </c>
      <c r="BJ47" s="130">
        <f t="shared" si="1111"/>
        <v>1.4729687499999999</v>
      </c>
      <c r="BK47" s="130">
        <f t="shared" si="1112"/>
        <v>1.9165089285714285</v>
      </c>
      <c r="BL47" s="130">
        <f t="shared" si="1113"/>
        <v>2.3118169642857143</v>
      </c>
      <c r="BM47" s="130">
        <f t="shared" si="1114"/>
        <v>2.7791473214285713</v>
      </c>
      <c r="BN47" s="130">
        <f t="shared" si="1115"/>
        <v>3.1200312499999998</v>
      </c>
      <c r="BO47" s="130">
        <f t="shared" si="1116"/>
        <v>3.5977901785714286</v>
      </c>
      <c r="BP47" s="130">
        <f t="shared" si="1117"/>
        <v>4.094450892857143</v>
      </c>
      <c r="BQ47" s="130">
        <f t="shared" si="1118"/>
        <v>4.6311964285714282</v>
      </c>
      <c r="BR47" s="130">
        <f t="shared" si="1119"/>
        <v>5.1522991071428565</v>
      </c>
      <c r="BS47" s="130">
        <f t="shared" si="1120"/>
        <v>5.6346205357142853</v>
      </c>
      <c r="BT47" s="130">
        <f t="shared" si="1121"/>
        <v>6.1130312499999997</v>
      </c>
      <c r="BU47" s="130">
        <f t="shared" si="1122"/>
        <v>6.6308749999999996</v>
      </c>
      <c r="BV47" s="130">
        <f t="shared" si="1123"/>
        <v>7.1826116071428565</v>
      </c>
      <c r="BW47" s="130">
        <f t="shared" si="1124"/>
        <v>7.7646562499999998</v>
      </c>
      <c r="BX47" s="130">
        <f t="shared" si="1125"/>
        <v>8.3916741071428564</v>
      </c>
      <c r="BY47" s="130">
        <f t="shared" si="1126"/>
        <v>9.0056562499999995</v>
      </c>
      <c r="BZ47" s="130">
        <f t="shared" si="1127"/>
        <v>9.6444062499999994</v>
      </c>
      <c r="CA47" s="130">
        <f t="shared" si="1128"/>
        <v>10.313464285714286</v>
      </c>
      <c r="CB47" s="130">
        <f t="shared" si="1129"/>
        <v>11.020325892857143</v>
      </c>
      <c r="CC47" s="130">
        <f t="shared" si="1130"/>
        <v>11.662986607142857</v>
      </c>
      <c r="CD47" s="130">
        <f t="shared" si="1131"/>
        <v>12.241772321428572</v>
      </c>
      <c r="CE47" s="130">
        <f t="shared" si="1132"/>
        <v>12.241772321428572</v>
      </c>
      <c r="CF47" s="130">
        <f t="shared" si="1176"/>
        <v>33.652700000000003</v>
      </c>
      <c r="CG47" s="130">
        <f t="shared" si="1177"/>
        <v>33.652700000000003</v>
      </c>
      <c r="CH47" s="130">
        <f t="shared" si="1178"/>
        <v>33.652700000000003</v>
      </c>
      <c r="CI47" s="130">
        <f t="shared" si="1179"/>
        <v>33.652700000000003</v>
      </c>
      <c r="CJ47" s="130">
        <f t="shared" si="1180"/>
        <v>33.652700000000003</v>
      </c>
      <c r="CK47" s="130">
        <f t="shared" si="1181"/>
        <v>33.652700000000003</v>
      </c>
      <c r="CL47" s="130">
        <f t="shared" si="1182"/>
        <v>33.652700000000003</v>
      </c>
      <c r="CM47" s="130">
        <f t="shared" si="1183"/>
        <v>1550.7584818750001</v>
      </c>
      <c r="CN47" s="130">
        <f t="shared" si="1184"/>
        <v>1556.2420691517857</v>
      </c>
      <c r="CO47" s="130">
        <f t="shared" si="1185"/>
        <v>1614.3680942857143</v>
      </c>
      <c r="CP47" s="130">
        <f t="shared" si="1186"/>
        <v>1492.6324567410713</v>
      </c>
      <c r="CQ47" s="130">
        <f t="shared" si="1187"/>
        <v>1330.318273348214</v>
      </c>
      <c r="CR47" s="130">
        <f t="shared" si="1188"/>
        <v>1572.6928309821426</v>
      </c>
      <c r="CS47" s="130">
        <f t="shared" si="1189"/>
        <v>1147.1664583035715</v>
      </c>
      <c r="CT47" s="130">
        <f t="shared" si="1190"/>
        <v>1607.7877895535714</v>
      </c>
      <c r="CU47" s="130">
        <f t="shared" si="1191"/>
        <v>1671.3974019642858</v>
      </c>
      <c r="CV47" s="130">
        <f t="shared" si="1192"/>
        <v>1806.293648973214</v>
      </c>
      <c r="CW47" s="130">
        <f t="shared" si="1193"/>
        <v>1753.6512111160714</v>
      </c>
      <c r="CX47" s="130">
        <f t="shared" si="1194"/>
        <v>1623.1418339285713</v>
      </c>
      <c r="CY47" s="130">
        <f t="shared" si="1195"/>
        <v>1609.9812244642858</v>
      </c>
      <c r="CZ47" s="130">
        <f t="shared" si="1196"/>
        <v>1742.6840365624998</v>
      </c>
      <c r="DA47" s="130">
        <f t="shared" si="1197"/>
        <v>1856.7426519196431</v>
      </c>
      <c r="DB47" s="130">
        <f t="shared" si="1198"/>
        <v>1958.737375267857</v>
      </c>
      <c r="DC47" s="130">
        <f t="shared" si="1199"/>
        <v>2110.0843841071428</v>
      </c>
      <c r="DD47" s="130">
        <f t="shared" si="1200"/>
        <v>2066.215685892857</v>
      </c>
      <c r="DE47" s="130">
        <f t="shared" si="1201"/>
        <v>2149.5662125000003</v>
      </c>
      <c r="DF47" s="130">
        <f t="shared" si="1202"/>
        <v>2251.5609358482147</v>
      </c>
      <c r="DG47" s="130">
        <f t="shared" si="1203"/>
        <v>2378.780160669643</v>
      </c>
      <c r="DH47" s="130">
        <f t="shared" si="1204"/>
        <v>2162.7268219642856</v>
      </c>
      <c r="DI47" s="130">
        <f t="shared" si="1205"/>
        <v>1947.7702007142855</v>
      </c>
      <c r="DJ47" s="130">
        <f t="shared" si="1206"/>
        <v>0</v>
      </c>
      <c r="DK47" s="110">
        <f t="shared" si="1207"/>
        <v>33.652700000000003</v>
      </c>
      <c r="DL47" s="130">
        <f t="shared" si="1208"/>
        <v>67.305400000000006</v>
      </c>
      <c r="DM47" s="130">
        <f t="shared" si="1209"/>
        <v>100.9581</v>
      </c>
      <c r="DN47" s="130">
        <f t="shared" si="1210"/>
        <v>134.61080000000001</v>
      </c>
      <c r="DO47" s="130">
        <f t="shared" si="1211"/>
        <v>168.26350000000002</v>
      </c>
      <c r="DP47" s="130">
        <f t="shared" si="1212"/>
        <v>201.91620000000003</v>
      </c>
      <c r="DQ47" s="130">
        <f t="shared" si="1213"/>
        <v>235.56890000000004</v>
      </c>
      <c r="DR47" s="130">
        <f t="shared" si="1214"/>
        <v>1786.3273818750001</v>
      </c>
      <c r="DS47" s="130">
        <f t="shared" si="1215"/>
        <v>3342.5694510267858</v>
      </c>
      <c r="DT47" s="130">
        <f t="shared" si="1216"/>
        <v>4956.9375453125003</v>
      </c>
      <c r="DU47" s="130">
        <f t="shared" si="1217"/>
        <v>6449.5700020535714</v>
      </c>
      <c r="DV47" s="130">
        <f t="shared" si="1218"/>
        <v>7779.888275401785</v>
      </c>
      <c r="DW47" s="130">
        <f t="shared" si="1219"/>
        <v>9352.5811063839283</v>
      </c>
      <c r="DX47" s="130">
        <f t="shared" si="1220"/>
        <v>10499.747564687499</v>
      </c>
      <c r="DY47" s="130">
        <f t="shared" si="1221"/>
        <v>12107.53535424107</v>
      </c>
      <c r="DZ47" s="130">
        <f t="shared" si="1222"/>
        <v>13778.932756205357</v>
      </c>
      <c r="EA47" s="130">
        <f t="shared" si="1223"/>
        <v>15585.226405178571</v>
      </c>
      <c r="EB47" s="130">
        <f t="shared" si="1224"/>
        <v>17338.877616294641</v>
      </c>
      <c r="EC47" s="130">
        <f t="shared" si="1225"/>
        <v>18962.019450223212</v>
      </c>
      <c r="ED47" s="130">
        <f t="shared" si="1226"/>
        <v>20572.000674687497</v>
      </c>
      <c r="EE47" s="130">
        <f t="shared" si="1227"/>
        <v>22314.684711249996</v>
      </c>
      <c r="EF47" s="130">
        <f t="shared" si="1228"/>
        <v>24171.427363169638</v>
      </c>
      <c r="EG47" s="130">
        <f t="shared" si="1229"/>
        <v>26130.164738437496</v>
      </c>
      <c r="EH47" s="130">
        <f t="shared" si="1230"/>
        <v>28240.249122544639</v>
      </c>
      <c r="EI47" s="130">
        <f t="shared" si="1231"/>
        <v>30306.464808437497</v>
      </c>
      <c r="EJ47" s="130">
        <f t="shared" si="1232"/>
        <v>32456.031020937498</v>
      </c>
      <c r="EK47" s="130">
        <f t="shared" si="1233"/>
        <v>34707.591956785713</v>
      </c>
      <c r="EL47" s="130">
        <f t="shared" si="1234"/>
        <v>37086.372117455358</v>
      </c>
      <c r="EM47" s="130">
        <f t="shared" si="1235"/>
        <v>39249.098939419644</v>
      </c>
      <c r="EN47" s="130">
        <f t="shared" si="1236"/>
        <v>41196.869140133931</v>
      </c>
      <c r="EO47" s="130">
        <f t="shared" si="1237"/>
        <v>41196.869140133931</v>
      </c>
      <c r="EP47" s="130">
        <f t="shared" si="1238"/>
        <v>30.287430000000004</v>
      </c>
      <c r="EQ47" s="130">
        <f t="shared" si="1239"/>
        <v>30.287430000000004</v>
      </c>
      <c r="ER47" s="130">
        <f t="shared" si="1240"/>
        <v>30.287430000000004</v>
      </c>
      <c r="ES47" s="130">
        <f t="shared" si="1241"/>
        <v>30.287430000000004</v>
      </c>
      <c r="ET47" s="130">
        <f t="shared" si="1242"/>
        <v>30.287430000000004</v>
      </c>
      <c r="EU47" s="130">
        <f t="shared" si="1243"/>
        <v>30.287430000000004</v>
      </c>
      <c r="EV47" s="130">
        <f t="shared" si="1244"/>
        <v>30.287430000000004</v>
      </c>
      <c r="EW47" s="130">
        <f t="shared" si="1245"/>
        <v>1395.6826336875001</v>
      </c>
      <c r="EX47" s="130">
        <f t="shared" si="1246"/>
        <v>1400.6178622366072</v>
      </c>
      <c r="EY47" s="130">
        <f t="shared" si="1247"/>
        <v>1452.9312848571428</v>
      </c>
      <c r="EZ47" s="130">
        <f t="shared" si="1248"/>
        <v>1343.3692110669642</v>
      </c>
      <c r="FA47" s="130">
        <f t="shared" si="1249"/>
        <v>1197.2864460133926</v>
      </c>
      <c r="FB47" s="130">
        <f t="shared" si="1250"/>
        <v>1415.4235478839284</v>
      </c>
      <c r="FC47" s="130">
        <f t="shared" si="1251"/>
        <v>1032.4498124732145</v>
      </c>
      <c r="FD47" s="130">
        <f t="shared" si="1252"/>
        <v>1447.0090105982142</v>
      </c>
      <c r="FE47" s="130">
        <f t="shared" si="1253"/>
        <v>1504.2576617678571</v>
      </c>
      <c r="FF47" s="130">
        <f t="shared" si="1254"/>
        <v>1625.6642840758925</v>
      </c>
      <c r="FG47" s="130">
        <f t="shared" si="1255"/>
        <v>1578.2860900044643</v>
      </c>
      <c r="FH47" s="130">
        <f t="shared" si="1256"/>
        <v>1460.8276505357142</v>
      </c>
      <c r="FI47" s="130">
        <f t="shared" si="1257"/>
        <v>1448.9831020178572</v>
      </c>
      <c r="FJ47" s="130">
        <f t="shared" si="1258"/>
        <v>1568.4156329062498</v>
      </c>
      <c r="FK47" s="130">
        <f t="shared" si="1259"/>
        <v>1671.0683867276789</v>
      </c>
      <c r="FL47" s="130">
        <f t="shared" si="1260"/>
        <v>1762.8636377410714</v>
      </c>
      <c r="FM47" s="130">
        <f t="shared" si="1261"/>
        <v>1899.0759456964286</v>
      </c>
      <c r="FN47" s="130">
        <f t="shared" si="1262"/>
        <v>1859.5941173035712</v>
      </c>
      <c r="FO47" s="130">
        <f t="shared" si="1263"/>
        <v>1934.6095912500004</v>
      </c>
      <c r="FP47" s="130">
        <f t="shared" si="1264"/>
        <v>2026.4048422633932</v>
      </c>
      <c r="FQ47" s="130">
        <f t="shared" si="1265"/>
        <v>2140.9021446026786</v>
      </c>
      <c r="FR47" s="130">
        <f t="shared" si="1266"/>
        <v>1946.454139767857</v>
      </c>
      <c r="FS47" s="130">
        <f t="shared" si="1267"/>
        <v>1752.9931806428569</v>
      </c>
      <c r="FT47" s="130">
        <f t="shared" si="1268"/>
        <v>0</v>
      </c>
      <c r="FU47" s="110">
        <f t="shared" si="1269"/>
        <v>30.287430000000004</v>
      </c>
      <c r="FV47" s="130">
        <f t="shared" si="1270"/>
        <v>60.574860000000008</v>
      </c>
      <c r="FW47" s="130">
        <f t="shared" si="1271"/>
        <v>90.862290000000016</v>
      </c>
      <c r="FX47" s="130">
        <f t="shared" si="1272"/>
        <v>121.14972000000002</v>
      </c>
      <c r="FY47" s="130">
        <f t="shared" si="1273"/>
        <v>151.43715000000003</v>
      </c>
      <c r="FZ47" s="130">
        <f t="shared" si="1274"/>
        <v>181.72458000000003</v>
      </c>
      <c r="GA47" s="130">
        <f t="shared" si="1275"/>
        <v>212.01201000000003</v>
      </c>
      <c r="GB47" s="130">
        <f t="shared" si="1276"/>
        <v>1607.6946436875</v>
      </c>
      <c r="GC47" s="130">
        <f t="shared" si="1277"/>
        <v>3008.3125059241074</v>
      </c>
      <c r="GD47" s="130">
        <f t="shared" si="1278"/>
        <v>4461.24379078125</v>
      </c>
      <c r="GE47" s="130">
        <f t="shared" si="1279"/>
        <v>5804.6130018482145</v>
      </c>
      <c r="GF47" s="130">
        <f t="shared" si="1280"/>
        <v>7001.8994478616069</v>
      </c>
      <c r="GG47" s="130">
        <f t="shared" si="1281"/>
        <v>8417.3229957455351</v>
      </c>
      <c r="GH47" s="130">
        <f t="shared" si="1282"/>
        <v>9449.7728082187496</v>
      </c>
      <c r="GI47" s="130">
        <f t="shared" si="1283"/>
        <v>10896.781818816964</v>
      </c>
      <c r="GJ47" s="130">
        <f t="shared" si="1284"/>
        <v>12401.039480584821</v>
      </c>
      <c r="GK47" s="130">
        <f t="shared" si="1285"/>
        <v>14026.703764660713</v>
      </c>
      <c r="GL47" s="130">
        <f t="shared" si="1286"/>
        <v>15604.989854665178</v>
      </c>
      <c r="GM47" s="130">
        <f t="shared" si="1287"/>
        <v>17065.817505200892</v>
      </c>
      <c r="GN47" s="130">
        <f t="shared" si="1288"/>
        <v>18514.800607218749</v>
      </c>
      <c r="GO47" s="130">
        <f t="shared" si="1289"/>
        <v>20083.216240124999</v>
      </c>
      <c r="GP47" s="130">
        <f t="shared" si="1290"/>
        <v>21754.284626852677</v>
      </c>
      <c r="GQ47" s="130">
        <f t="shared" si="1291"/>
        <v>23517.14826459375</v>
      </c>
      <c r="GR47" s="130">
        <f t="shared" si="1292"/>
        <v>25416.22421029018</v>
      </c>
      <c r="GS47" s="130">
        <f t="shared" si="1293"/>
        <v>27275.818327593752</v>
      </c>
      <c r="GT47" s="130">
        <f t="shared" si="1294"/>
        <v>29210.42791884375</v>
      </c>
      <c r="GU47" s="130">
        <f t="shared" si="1295"/>
        <v>31236.832761107144</v>
      </c>
      <c r="GV47" s="130">
        <f t="shared" si="1296"/>
        <v>33377.734905709825</v>
      </c>
      <c r="GW47" s="130">
        <f t="shared" si="1297"/>
        <v>35324.18904547768</v>
      </c>
      <c r="GX47" s="130">
        <f t="shared" si="1298"/>
        <v>37077.182226120538</v>
      </c>
      <c r="GY47" s="130">
        <f t="shared" si="1299"/>
        <v>37077.182226120538</v>
      </c>
      <c r="GZ47" s="130">
        <v>0.01</v>
      </c>
      <c r="HA47" s="130">
        <v>0.01</v>
      </c>
      <c r="HB47" s="130">
        <v>0.01</v>
      </c>
      <c r="HC47" s="130">
        <v>0.01</v>
      </c>
      <c r="HD47" s="130">
        <v>0.01</v>
      </c>
      <c r="HE47" s="130">
        <v>0.01</v>
      </c>
      <c r="HF47" s="130">
        <v>0.01</v>
      </c>
      <c r="HG47" s="130">
        <f>($T47+$U47)/$R47*($I47-(метеостанция!I$14))/($I47-$J47)</f>
        <v>1.7434523809523808</v>
      </c>
      <c r="HH47" s="130">
        <f>($T47+$U47)/$R47*($I47-(метеостанция!J$14))/($I47-$J47)</f>
        <v>1.7496173469387757</v>
      </c>
      <c r="HI47" s="130">
        <f>($T47+$U47)/$R47*($I47-(метеостанция!K$14))/($I47-$J47)</f>
        <v>1.8149659863945575</v>
      </c>
      <c r="HJ47" s="130">
        <f>($T47+$U47)/$R47*($I47-(метеостанция!L$14))/($I47-$J47)</f>
        <v>1.6781037414965985</v>
      </c>
      <c r="HK47" s="130">
        <f>($T47+$U47)/$R47*($I47-(метеостанция!M$14))/($I47-$J47)</f>
        <v>1.4956207482993193</v>
      </c>
      <c r="HL47" s="130">
        <f>($T47+$U47)/$R47*($I47-(метеостанция!N$14))/($I47-$J47)</f>
        <v>1.7681122448979592</v>
      </c>
      <c r="HM47" s="130">
        <f>($T47+$U47)/$R47*($I47-(метеостанция!O$14))/($I47-$J47)</f>
        <v>1.2897108843537413</v>
      </c>
      <c r="HN47" s="130">
        <f>($T47+$U47)/$R47*($I47-(метеостанция!P$14))/($I47-$J47)</f>
        <v>1.8075680272108843</v>
      </c>
      <c r="HO47" s="130">
        <f>($T47+$U47)/$R47*($I47-(метеостанция!Q$14))/($I47-$J47)</f>
        <v>1.8790816326530611</v>
      </c>
      <c r="HP47" s="130">
        <f>($T47+$U47)/$R47*($I47-(метеостанция!R$14))/($I47-$J47)</f>
        <v>2.0307397959183668</v>
      </c>
      <c r="HQ47" s="130">
        <f>($T47+$U47)/$R47*($I47-(метеостанция!S$14))/($I47-$J47)</f>
        <v>1.9715561224489793</v>
      </c>
      <c r="HR47" s="130">
        <f>($T47+$U47)/$R47*($I47-(метеостанция!T$14))/($I47-$J47)</f>
        <v>1.824829931972789</v>
      </c>
      <c r="HS47" s="130">
        <f>($T47+$U47)/$R47*($I47-(метеостанция!U$14))/($I47-$J47)</f>
        <v>1.810034013605442</v>
      </c>
      <c r="HT47" s="130">
        <f>($T47+$U47)/$R47*($I47-(метеостанция!V$14))/($I47-$J47)</f>
        <v>1.9592261904761905</v>
      </c>
      <c r="HU47" s="130">
        <f>($T47+$U47)/$R47*($I47-(метеостанция!W$14))/($I47-$J47)</f>
        <v>2.0874574829931971</v>
      </c>
      <c r="HV47" s="130">
        <f>($T47+$U47)/$R47*($I47-(метеостанция!X$14))/($I47-$J47)</f>
        <v>2.2021258503401362</v>
      </c>
      <c r="HW47" s="130">
        <f>($T47+$U47)/$R47*($I47-(метеостанция!Y$14))/($I47-$J47)</f>
        <v>2.3722789115646257</v>
      </c>
      <c r="HX47" s="130">
        <f>($T47+$U47)/$R47*($I47-(метеостанция!Z$14))/($I47-$J47)</f>
        <v>2.3229591836734693</v>
      </c>
      <c r="HY47" s="130">
        <f>($T47+$U47)/$R47*($I47-(метеостанция!AA$14))/($I47-$J47)</f>
        <v>2.4166666666666665</v>
      </c>
      <c r="HZ47" s="130">
        <f>($T47+$U47)/$R47*($I47-(метеостанция!AB$14))/($I47-$J47)</f>
        <v>2.5313350340136056</v>
      </c>
      <c r="IA47" s="130">
        <f>($T47+$U47)/$R47*($I47-(метеостанция!AC$14))/($I47-$J47)</f>
        <v>2.6743622448979592</v>
      </c>
      <c r="IB47" s="130">
        <f>($T47+$U47)/$R47*($I47-(метеостанция!AD$14))/($I47-$J47)</f>
        <v>2.4314625850340135</v>
      </c>
      <c r="IC47" s="130">
        <f>($T47+$U47)/$R47*($I47-(метеостанция!AE$14))/($I47-$J47)</f>
        <v>2.1897959183673468</v>
      </c>
      <c r="ID47" s="130"/>
      <c r="IE47" s="131">
        <f>VLOOKUP($F47,метеостанция!$A$4:$AF$7,2,0)</f>
        <v>6</v>
      </c>
      <c r="IF47" s="131">
        <f>VLOOKUP($F47,метеостанция!$A$4:$AF$7,3,0)</f>
        <v>9.6</v>
      </c>
      <c r="IG47" s="131">
        <f>VLOOKUP($F47,метеостанция!$A$4:$AF$7,4,0)</f>
        <v>8.4</v>
      </c>
      <c r="IH47" s="131">
        <f>VLOOKUP($F47,метеостанция!$A$4:$AF$7,5,0)</f>
        <v>9.6999999999999993</v>
      </c>
      <c r="II47" s="131">
        <f>VLOOKUP($F47,метеостанция!$A$4:$AF$7,6,0)</f>
        <v>11.1</v>
      </c>
      <c r="IJ47" s="131">
        <f>VLOOKUP($F47,метеостанция!$A$4:$AF$7,7,0)</f>
        <v>9.5</v>
      </c>
      <c r="IK47" s="131">
        <f>VLOOKUP($F47,метеостанция!$A$4:$AF$7,8,0)</f>
        <v>6</v>
      </c>
      <c r="IL47" s="131">
        <f>VLOOKUP($F47,метеостанция!$A$4:$AF$7,9,0)</f>
        <v>6.8</v>
      </c>
      <c r="IM47" s="131">
        <f>VLOOKUP($F47,метеостанция!$A$4:$AF$7,10,0)</f>
        <v>3.2</v>
      </c>
      <c r="IN47" s="131">
        <f>VLOOKUP($F47,метеостанция!$A$4:$AF$7,11,0)</f>
        <v>-2</v>
      </c>
      <c r="IO47" s="131">
        <f>VLOOKUP($F47,метеостанция!$A$4:$AF$7,12,0)</f>
        <v>-0.4</v>
      </c>
      <c r="IP47" s="131">
        <f>VLOOKUP($F47,метеостанция!$A$4:$AF$7,13,0)</f>
        <v>2.1</v>
      </c>
      <c r="IQ47" s="131">
        <f>VLOOKUP($F47,метеостанция!$A$4:$AF$7,14,0)</f>
        <v>2.2999999999999998</v>
      </c>
      <c r="IR47" s="131">
        <f>VLOOKUP($F47,метеостанция!$A$4:$AF$7,15,0)</f>
        <v>2.2999999999999998</v>
      </c>
      <c r="IS47" s="131">
        <f>VLOOKUP($F47,метеостанция!$A$4:$AF$7,16,0)</f>
        <v>0.2</v>
      </c>
      <c r="IT47" s="131">
        <f>VLOOKUP($F47,метеостанция!$A$4:$AF$7,17,0)</f>
        <v>-3</v>
      </c>
      <c r="IU47" s="131">
        <f>VLOOKUP($F47,метеостанция!$A$4:$AF$7,18,0)</f>
        <v>-4</v>
      </c>
      <c r="IV47" s="131">
        <f>VLOOKUP($F47,метеостанция!$A$4:$AF$7,19,0)</f>
        <v>-3.6</v>
      </c>
      <c r="IW47" s="131">
        <f>VLOOKUP($F47,метеостанция!$A$4:$AF$7,20,0)</f>
        <v>-0.7</v>
      </c>
      <c r="IX47" s="131">
        <f>VLOOKUP($F47,метеостанция!$A$4:$AF$7,21,0)</f>
        <v>3.6</v>
      </c>
      <c r="IY47" s="131">
        <f>VLOOKUP($F47,метеостанция!$A$4:$AF$7,22,0)</f>
        <v>2.2000000000000002</v>
      </c>
      <c r="IZ47" s="131">
        <f>VLOOKUP($F47,метеостанция!$A$4:$AF$7,23,0)</f>
        <v>4.4000000000000004</v>
      </c>
      <c r="JA47" s="131">
        <f>VLOOKUP($F47,метеостанция!$A$4:$AF$7,24,0)</f>
        <v>-2.2999999999999998</v>
      </c>
      <c r="JB47" s="131">
        <f>VLOOKUP($F47,метеостанция!$A$4:$AF$7,25,0)</f>
        <v>-5.0999999999999996</v>
      </c>
      <c r="JC47" s="131">
        <f>VLOOKUP($F47,метеостанция!$A$4:$AF$7,26,0)</f>
        <v>0.6</v>
      </c>
      <c r="JD47" s="131">
        <f>VLOOKUP($F47,метеостанция!$A$4:$AF$7,27,0)</f>
        <v>-1.8</v>
      </c>
      <c r="JE47" s="131">
        <f>VLOOKUP($F47,метеостанция!$A$4:$AF$7,28,0)</f>
        <v>-0.5</v>
      </c>
      <c r="JF47" s="131">
        <f>VLOOKUP($F47,метеостанция!$A$4:$AF$7,29,0)</f>
        <v>5.4</v>
      </c>
      <c r="JG47" s="131">
        <f>VLOOKUP($F47,метеостанция!$A$4:$AF$7,30,0)</f>
        <v>8.4</v>
      </c>
      <c r="JH47" s="131">
        <f>VLOOKUP($F47,метеостанция!$A$4:$AF$7,31,0)</f>
        <v>5.0999999999999996</v>
      </c>
      <c r="JI47" s="131">
        <f>VLOOKUP($F47,метеостанция!$A$4:$AF$7,32,0)</f>
        <v>0</v>
      </c>
      <c r="JJ47" s="202">
        <v>0.01</v>
      </c>
      <c r="JK47" s="202">
        <v>0.01</v>
      </c>
      <c r="JL47" s="202">
        <v>0.01</v>
      </c>
      <c r="JM47" s="202">
        <v>0.01</v>
      </c>
      <c r="JN47" s="202">
        <v>0.01</v>
      </c>
      <c r="JO47" s="202">
        <v>0.01</v>
      </c>
      <c r="JP47" s="202">
        <v>0.01</v>
      </c>
      <c r="JQ47" s="202">
        <f>VLOOKUP(D47,'Qп, Гкал'!$D$6:$O$60,9,FALSE)</f>
        <v>1.4909573793411299</v>
      </c>
      <c r="JR47" s="202">
        <f>VLOOKUP(D47,'Qп, Гкал'!$D$6:$O$60,10,FALSE)</f>
        <v>1.61946260929108</v>
      </c>
      <c r="JS47" s="202">
        <f>VLOOKUP(D47,'Qп, Гкал'!$D$6:$O$60,11,FALSE)</f>
        <v>1.85655164718628</v>
      </c>
      <c r="JT47" s="202">
        <f>VLOOKUP(D47,'Qп, Гкал'!$D$6:$O$60,12,FALSE)</f>
        <v>1.88169205188751</v>
      </c>
      <c r="JU47" s="202">
        <f>VLOOKUP(D47,'Qп, Гкал'!$D$6:$P$60,13,FALSE)</f>
        <v>1.80213010311127</v>
      </c>
      <c r="JV47" s="202">
        <f>VLOOKUP(D47,'Qп, Гкал'!$D$6:$Q$63,14,FALSE)</f>
        <v>1.7574226856231701</v>
      </c>
      <c r="JW47" s="203">
        <f>VLOOKUP(D47,'Qп, Гкал'!$D$6:$AI$65,15,FALSE)</f>
        <v>1.75209212303162</v>
      </c>
      <c r="JX47" s="203">
        <f>VLOOKUP(D47,'Qп, Гкал'!$D$6:$AI$65,16,FALSE)</f>
        <v>1.82339084148407</v>
      </c>
      <c r="JY47" s="203">
        <f>VLOOKUP(D47,'Qп, Гкал'!$D$6:$AI$65,17,FALSE)</f>
        <v>2.1442003250122101</v>
      </c>
      <c r="JZ47" s="203">
        <f>VLOOKUP(D47,'Qп, Гкал'!$D$6:$AI$65,18,FALSE)</f>
        <v>2.35857009887695</v>
      </c>
      <c r="KA47" s="203">
        <f>VLOOKUP(D47,'Qп, Гкал'!$D$6:$AI$65,19,FALSE)</f>
        <v>2.2212564945220898</v>
      </c>
      <c r="KB47" s="203">
        <f>VLOOKUP(D47,'Qп, Гкал'!$D$6:$AI$65,20,FALSE)</f>
        <v>2.0992269515991202</v>
      </c>
      <c r="KC47" s="203">
        <f>VLOOKUP(D47,'Qп, Гкал'!$D$6:$AI$65,21,FALSE)</f>
        <v>1.6374994516372701</v>
      </c>
      <c r="KD47" s="203">
        <f>VLOOKUP(D47,'Qп, Гкал'!$D$6:$AI$65,22,FALSE)</f>
        <v>1.62133169174194</v>
      </c>
      <c r="KE47" s="203">
        <f>VLOOKUP(D47,'Qп, Гкал'!$D$6:$AI$65,23,FALSE)</f>
        <v>1.58677971363068</v>
      </c>
      <c r="KF47" s="203">
        <f>VLOOKUP(D47,'Qп, Гкал'!$D$6:$AI$65,24,FALSE)</f>
        <v>1.94181609153748</v>
      </c>
      <c r="KG47" s="203">
        <f>VLOOKUP(D47,'Qп, Гкал'!$D$6:$AI$65,25,FALSE)</f>
        <v>1.98256635665894</v>
      </c>
      <c r="KH47" s="203">
        <f>VLOOKUP(D47,'Qп, Гкал'!$D$6:$AI$65,26,FALSE)</f>
        <v>1.9937061071395901</v>
      </c>
      <c r="KI47" s="203">
        <f>VLOOKUP(D47,'Qп, Гкал'!$D$6:$AI$65,27,FALSE)</f>
        <v>2.0227918624877899</v>
      </c>
      <c r="KJ47" s="203">
        <f>VLOOKUP(D47,'Qп, Гкал'!$D$6:$AI$65,28,FALSE)</f>
        <v>1.8215467929840099</v>
      </c>
      <c r="KK47" s="203">
        <f>VLOOKUP(D47,'Qп, Гкал'!$D$6:$AI$65,29,FALSE)</f>
        <v>1.5060020685195901</v>
      </c>
      <c r="KL47" s="203">
        <f>VLOOKUP(D47,'Qп, Гкал'!$D$6:$AI$65,30,FALSE)</f>
        <v>1.24833595752716</v>
      </c>
      <c r="KM47" s="203">
        <f>VLOOKUP(D47,'Qп, Гкал'!$D$6:$AI$65,31,FALSE)</f>
        <v>1.3592224121093801</v>
      </c>
      <c r="KN47" s="203">
        <f>VLOOKUP(D47,'Qп, Гкал'!$D$6:$AI$65,32,FALSE)</f>
        <v>0</v>
      </c>
      <c r="KO47" s="110">
        <f>IF(JJ47="","Нет показаний",IF(JJ47&lt;=0,"Ошибка ПУ",(GZ47-JJ47*(($I47-метеостанция!B$14)/($I47-IE47)))))</f>
        <v>-3.6071428571428574E-3</v>
      </c>
      <c r="KP47" s="110">
        <f>IF(JK47="","Нет показаний",IF(JK47&lt;=0,"Ошибка ПУ",(HA47-JK47*(($I47-метеостанция!C$14)/($I47-IF47)))))</f>
        <v>-9.122596153846153E-3</v>
      </c>
      <c r="KQ47" s="110">
        <f>IF(JL47="","Нет показаний",IF(JL47&lt;=0,"Ошибка ПУ",(HB47-JL47*(($I47-метеостанция!D$14)/($I47-IG47)))))</f>
        <v>-2.7370689655172413E-3</v>
      </c>
      <c r="KR47" s="110">
        <f>IF(JM47="","Нет показаний",IF(JM47&lt;=0,"Ошибка ПУ",(HC47-JM47*(($I47-метеостанция!E$14)/($I47-IH47)))))</f>
        <v>-5.3033980582524263E-3</v>
      </c>
      <c r="KS47" s="110">
        <f>IF(JN47="","Нет показаний",IF(JN47&lt;=0,"Ошибка ПУ",(HD47-JN47*(($I47-метеостанция!F$14)/($I47-II47)))))</f>
        <v>-9.0589887640449406E-3</v>
      </c>
      <c r="KT47" s="110">
        <f>IF(JO47="","Нет показаний",IF(JO47&lt;=0,"Ошибка ПУ",(HE47-JO47*(($I47-метеостанция!G$14)/($I47-IJ47)))))</f>
        <v>-6.6666666666666662E-3</v>
      </c>
      <c r="KU47" s="110">
        <f>IF(JP47="","Нет показаний",IF(JP47&lt;=0,"Ошибка ПУ",(HF47-JP47*(($I47-метеостанция!H$14)/($I47-IK47)))))</f>
        <v>-3.1696428571428587E-3</v>
      </c>
      <c r="KV47" s="110">
        <f>IF(JQ47="","Нет показаний",IF(JQ47&lt;=0,"Ошибка ПУ",(HG47-JQ47*(($I47-метеостанция!I$14)/($I47-IL47)))))</f>
        <v>-0.25296214024871566</v>
      </c>
      <c r="KW47" s="110">
        <f>IF(JR47="","Нет показаний",IF(JR47&lt;=0,"Ошибка ПУ",(HH47-JR47*(($I47-метеостанция!J$14)/($I47-IM47)))))</f>
        <v>3.9782940254220245E-2</v>
      </c>
      <c r="KX47" s="110">
        <f>IF(JS47="","Нет показаний",IF(JS47&lt;=0,"Ошибка ПУ",(HI47-JS47*(($I47-метеостанция!K$14)/($I47-IN47)))))</f>
        <v>0.26221369965694175</v>
      </c>
      <c r="KY47" s="110">
        <f>IF(JT47="","Нет показаний",IF(JT47&lt;=0,"Ошибка ПУ",(HJ47-JT47*(($I47-метеостанция!L$14)/($I47-IO47)))))</f>
        <v>0.10887403400952667</v>
      </c>
      <c r="KZ47" s="110">
        <f>IF(JU47="","Нет показаний",IF(JU47&lt;=0,"Ошибка ПУ",(HK47-JU47*(($I47-метеостанция!M$14)/($I47-IP47)))))</f>
        <v>-3.0904262227196222E-2</v>
      </c>
      <c r="LA47" s="110">
        <f>IF(JV47="","Нет показаний",IF(JV47&lt;=0,"Ошибка ПУ",(HL47-JV47*(($I47-метеостанция!N$14)/($I47-IQ47)))))</f>
        <v>-1.1650559610251632E-2</v>
      </c>
      <c r="LB47" s="110">
        <f>IF(JW47="","Нет показаний",IF(JW47&lt;=0,"Ошибка ПУ",(HM47-JW47*(($I47-метеостанция!O$14)/($I47-IR47)))))</f>
        <v>-4.5605568122717433E-3</v>
      </c>
      <c r="LC47" s="110">
        <f>IF(JX47="","Нет показаний",IF(JX47&lt;=0,"Ошибка ПУ",(HN47-JX47*(($I47-метеостанция!P$14)/($I47-IS47)))))</f>
        <v>0.12001059437272366</v>
      </c>
      <c r="LD47" s="110">
        <f>IF(JY47="","Нет показаний",IF(JY47&lt;=0,"Ошибка ПУ",(HO47-JY47*(($I47-метеостанция!Q$14)/($I47-IT47)))))</f>
        <v>0.10312440693642611</v>
      </c>
      <c r="LE47" s="110">
        <f>IF(JZ47="","Нет показаний",IF(JZ47&lt;=0,"Ошибка ПУ",(HP47-JZ47*(($I47-метеостанция!R$14)/($I47-IU47)))))</f>
        <v>7.5288829754831532E-3</v>
      </c>
      <c r="LF47" s="110">
        <f>IF(KA47="","Нет показаний",IF(KA47&lt;=0,"Ошибка ПУ",(HQ47-KA47*(($I47-метеостанция!S$14)/($I47-IV47)))))</f>
        <v>9.0311877353205228E-2</v>
      </c>
      <c r="LG47" s="110">
        <f>IF(KB47="","Нет показаний",IF(KB47&lt;=0,"Ошибка ПУ",(HR47-KB47*(($I47-метеостанция!T$14)/($I47-IW47)))))</f>
        <v>-5.1290773562656877E-2</v>
      </c>
      <c r="LH47" s="110">
        <f>IF(KC47="","Нет показаний",IF(KC47&lt;=0,"Ошибка ПУ",(HS47-KC47*(($I47-метеостанция!U$14)/($I47-IX47)))))</f>
        <v>-2.2168116732601328E-2</v>
      </c>
      <c r="LI47" s="110">
        <f>IF(KD47="","Нет показаний",IF(KD47&lt;=0,"Ошибка ПУ",(HT47-KD47*(($I47-метеостанция!V$14)/($I47-IY47)))))</f>
        <v>0.15002952040741047</v>
      </c>
      <c r="LJ47" s="110">
        <f>IF(KE47="","Нет показаний",IF(KE47&lt;=0,"Ошибка ПУ",(HU47-KE47*(($I47-метеостанция!W$14)/($I47-IZ47)))))</f>
        <v>-6.512108685996143E-2</v>
      </c>
      <c r="LK47" s="110">
        <f>IF(KF47="","Нет показаний",IF(KF47&lt;=0,"Ошибка ПУ",(HV47-KF47*(($I47-метеостанция!X$14)/($I47-JA47)))))</f>
        <v>0.25813283493321992</v>
      </c>
      <c r="LL47" s="110">
        <f>IF(KG47="","Нет показаний",IF(KG47&lt;=0,"Ошибка ПУ",(HW47-KG47*(($I47-метеостанция!Y$14)/($I47-JB47)))))</f>
        <v>0.47264859771412748</v>
      </c>
      <c r="LM47" s="110">
        <f>IF(KH47="","Нет показаний",IF(KH47&lt;=0,"Ошибка ПУ",(HX47-KH47*(($I47-метеостанция!Z$14)/($I47-JC47)))))</f>
        <v>-9.7235601024332485E-2</v>
      </c>
      <c r="LN47" s="110">
        <f>IF(KI47="","Нет показаний",IF(KI47&lt;=0,"Ошибка ПУ",(HY47-KI47*(($I47-метеостанция!AA$14)/($I47-JD47)))))</f>
        <v>0.14334553680653572</v>
      </c>
      <c r="LO47" s="110">
        <f>IF(KJ47="","Нет показаний",IF(KJ47&lt;=0,"Ошибка ПУ",(HZ47-KJ47*(($I47-метеостанция!AB$14)/($I47-JE47)))))</f>
        <v>0.25106944499154915</v>
      </c>
      <c r="LP47" s="110">
        <f>IF(KK47="","Нет показаний",IF(KK47&lt;=0,"Ошибка ПУ",(IA47-KK47*(($I47-метеостанция!AC$14)/($I47-JF47)))))</f>
        <v>-0.12231454159090305</v>
      </c>
      <c r="LQ47" s="110">
        <f>IF(KL47="","Нет показаний",IF(KL47&lt;=0,"Ошибка ПУ",(IB47-KL47*(($I47-метеостанция!AD$14)/($I47-JG47)))))</f>
        <v>-0.22125132471120157</v>
      </c>
      <c r="LR47" s="110">
        <f>IF(KM47="","Нет показаний",IF(KM47&lt;=0,"Ошибка ПУ",(IC47-KM47*(($I47-метеостанция!AE$14)/($I47-JH47)))))</f>
        <v>0.16464574730504911</v>
      </c>
      <c r="LS47" s="110" t="str">
        <f>IF(KN47="","Нет показаний",IF(KN47&lt;=0,"Ошибка ПУ",(ID47-KN47*(($I47-метеостанция!AF$14)/($I47-JI47)))))</f>
        <v>Ошибка ПУ</v>
      </c>
      <c r="LT47" s="54">
        <f t="shared" si="1300"/>
        <v>-3.6071428571428574E-3</v>
      </c>
      <c r="LU47" s="54">
        <f t="shared" si="1301"/>
        <v>-1.272973901098901E-2</v>
      </c>
      <c r="LV47" s="54">
        <f t="shared" si="1302"/>
        <v>-1.5466807976506252E-2</v>
      </c>
      <c r="LW47" s="54">
        <f t="shared" si="1303"/>
        <v>-2.0770206034758678E-2</v>
      </c>
      <c r="LX47" s="54">
        <f t="shared" si="1304"/>
        <v>-2.9829194798803617E-2</v>
      </c>
      <c r="LY47" s="54">
        <f t="shared" si="1305"/>
        <v>-3.6495861465470285E-2</v>
      </c>
      <c r="LZ47" s="54">
        <f t="shared" si="1306"/>
        <v>-3.9665504322613142E-2</v>
      </c>
      <c r="MA47" s="54">
        <f t="shared" si="1307"/>
        <v>-0.29262764457132878</v>
      </c>
      <c r="MB47" s="54">
        <f t="shared" si="1308"/>
        <v>-0.25284470431710854</v>
      </c>
      <c r="MC47" s="54">
        <f t="shared" si="1309"/>
        <v>9.3689953398332082E-3</v>
      </c>
      <c r="MD47" s="54">
        <f t="shared" si="1310"/>
        <v>0.11824302934935987</v>
      </c>
      <c r="ME47" s="54">
        <f t="shared" si="1311"/>
        <v>8.7338767122163652E-2</v>
      </c>
      <c r="MF47" s="54">
        <f t="shared" si="1312"/>
        <v>7.568820751191202E-2</v>
      </c>
      <c r="MG47" s="54">
        <f t="shared" si="1313"/>
        <v>7.1127650699640277E-2</v>
      </c>
      <c r="MH47" s="54">
        <f t="shared" si="1314"/>
        <v>0.19113824507236393</v>
      </c>
      <c r="MI47" s="54">
        <f t="shared" si="1315"/>
        <v>0.29426265200879004</v>
      </c>
      <c r="MJ47" s="54">
        <f t="shared" si="1316"/>
        <v>0.30179153498427319</v>
      </c>
      <c r="MK47" s="54">
        <f t="shared" si="1317"/>
        <v>0.39210341233747842</v>
      </c>
      <c r="ML47" s="54">
        <f t="shared" si="1318"/>
        <v>0.34081263877482154</v>
      </c>
      <c r="MM47" s="54">
        <f t="shared" si="1319"/>
        <v>0.31864452204222021</v>
      </c>
      <c r="MN47" s="54">
        <f t="shared" si="1320"/>
        <v>0.46867404244963068</v>
      </c>
      <c r="MO47" s="54">
        <f t="shared" si="1321"/>
        <v>0.40355295558966925</v>
      </c>
      <c r="MP47" s="54">
        <f t="shared" si="1322"/>
        <v>0.66168579052288923</v>
      </c>
      <c r="MQ47" s="54">
        <f t="shared" si="1323"/>
        <v>1.1343343882370167</v>
      </c>
      <c r="MR47" s="54">
        <f t="shared" si="1324"/>
        <v>1.0370987872126842</v>
      </c>
      <c r="MS47" s="54">
        <f t="shared" si="1325"/>
        <v>1.1804443240192199</v>
      </c>
      <c r="MT47" s="54">
        <f t="shared" si="1326"/>
        <v>1.4315137690107691</v>
      </c>
      <c r="MU47" s="54">
        <f t="shared" si="1327"/>
        <v>1.3091992274198661</v>
      </c>
      <c r="MV47" s="54">
        <f t="shared" si="1328"/>
        <v>1.0879479027086645</v>
      </c>
      <c r="MW47" s="54">
        <f t="shared" si="1329"/>
        <v>1.2525936500137136</v>
      </c>
      <c r="MX47" s="54">
        <f t="shared" si="1330"/>
        <v>1.2525936500137136</v>
      </c>
      <c r="MY47" s="53">
        <f t="shared" si="1331"/>
        <v>-12.139009642857143</v>
      </c>
      <c r="MZ47" s="53">
        <f t="shared" si="1332"/>
        <v>-30.699999158653842</v>
      </c>
      <c r="NA47" s="53">
        <f t="shared" si="1333"/>
        <v>-9.2109760775862064</v>
      </c>
      <c r="NB47" s="53">
        <f t="shared" si="1334"/>
        <v>-17.847366383495142</v>
      </c>
      <c r="NC47" s="53">
        <f t="shared" si="1335"/>
        <v>-30.485943117977516</v>
      </c>
      <c r="ND47" s="53">
        <f t="shared" si="1336"/>
        <v>-22.435133333333333</v>
      </c>
      <c r="NE47" s="53">
        <f t="shared" si="1337"/>
        <v>-10.666704017857148</v>
      </c>
      <c r="NF47" s="53">
        <f t="shared" si="1338"/>
        <v>-851.28590171479539</v>
      </c>
      <c r="NG47" s="53">
        <f t="shared" si="1339"/>
        <v>133.88033534931975</v>
      </c>
      <c r="NH47" s="53">
        <f t="shared" si="1340"/>
        <v>882.41989704451635</v>
      </c>
      <c r="NI47" s="53">
        <f t="shared" si="1341"/>
        <v>366.39052043123979</v>
      </c>
      <c r="NJ47" s="53">
        <f t="shared" si="1342"/>
        <v>-104.00118654531663</v>
      </c>
      <c r="NK47" s="53">
        <f t="shared" si="1343"/>
        <v>-39.207278739591509</v>
      </c>
      <c r="NL47" s="53">
        <f t="shared" si="1344"/>
        <v>-15.34750502363373</v>
      </c>
      <c r="NM47" s="53">
        <f t="shared" si="1345"/>
        <v>403.86805292469575</v>
      </c>
      <c r="NN47" s="53">
        <f t="shared" si="1346"/>
        <v>347.04147293094667</v>
      </c>
      <c r="NO47" s="53">
        <f t="shared" si="1347"/>
        <v>25.336724010904192</v>
      </c>
      <c r="NP47" s="53">
        <f t="shared" si="1348"/>
        <v>303.92385150042094</v>
      </c>
      <c r="NQ47" s="53">
        <f t="shared" si="1349"/>
        <v>-172.6073015472023</v>
      </c>
      <c r="NR47" s="53">
        <f t="shared" si="1350"/>
        <v>-74.601698196721273</v>
      </c>
      <c r="NS47" s="53">
        <f t="shared" si="1351"/>
        <v>504.88984414144619</v>
      </c>
      <c r="NT47" s="53">
        <f t="shared" si="1352"/>
        <v>-219.15003997722241</v>
      </c>
      <c r="NU47" s="53">
        <f t="shared" si="1353"/>
        <v>868.68668541571697</v>
      </c>
      <c r="NV47" s="53">
        <f t="shared" si="1354"/>
        <v>1590.5901464294218</v>
      </c>
      <c r="NW47" s="53">
        <f t="shared" si="1355"/>
        <v>-327.22405105915539</v>
      </c>
      <c r="NX47" s="53">
        <f t="shared" si="1356"/>
        <v>482.39643464893049</v>
      </c>
      <c r="NY47" s="53">
        <f t="shared" si="1357"/>
        <v>844.91647114671059</v>
      </c>
      <c r="NZ47" s="53">
        <f t="shared" si="1358"/>
        <v>-411.62145737961828</v>
      </c>
      <c r="OA47" s="53">
        <f t="shared" si="1359"/>
        <v>-744.57044551086528</v>
      </c>
      <c r="OB47" s="53">
        <f t="shared" si="1360"/>
        <v>554.07739403326264</v>
      </c>
      <c r="OC47" s="53" t="e">
        <f t="shared" si="1361"/>
        <v>#VALUE!</v>
      </c>
      <c r="OD47" s="53">
        <f t="shared" si="1362"/>
        <v>-12.139009642857143</v>
      </c>
      <c r="OE47" s="53">
        <f t="shared" si="1363"/>
        <v>-42.839008801510985</v>
      </c>
      <c r="OF47" s="53">
        <f t="shared" si="1364"/>
        <v>-52.049984879097195</v>
      </c>
      <c r="OG47" s="53">
        <f t="shared" si="1365"/>
        <v>-69.897351262592338</v>
      </c>
      <c r="OH47" s="53">
        <f t="shared" si="1366"/>
        <v>-100.38329438056985</v>
      </c>
      <c r="OI47" s="53">
        <f t="shared" si="1367"/>
        <v>-122.81842771390319</v>
      </c>
      <c r="OJ47" s="53">
        <f t="shared" si="1368"/>
        <v>-133.48513173176033</v>
      </c>
      <c r="OK47" s="53">
        <f t="shared" si="1369"/>
        <v>-984.77103344655575</v>
      </c>
      <c r="OL47" s="53">
        <f t="shared" si="1370"/>
        <v>-850.89069809723605</v>
      </c>
      <c r="OM47" s="53">
        <f t="shared" si="1371"/>
        <v>31.529198947280292</v>
      </c>
      <c r="ON47" s="53">
        <f t="shared" si="1372"/>
        <v>397.91971937852009</v>
      </c>
      <c r="OO47" s="53">
        <f t="shared" si="1373"/>
        <v>293.91853283320347</v>
      </c>
      <c r="OP47" s="53">
        <f t="shared" si="1374"/>
        <v>254.71125409361196</v>
      </c>
      <c r="OQ47" s="53">
        <f t="shared" si="1375"/>
        <v>239.36374906997821</v>
      </c>
      <c r="OR47" s="53">
        <f t="shared" si="1376"/>
        <v>643.23180199467402</v>
      </c>
      <c r="OS47" s="53">
        <f t="shared" si="1377"/>
        <v>990.27327492562063</v>
      </c>
      <c r="OT47" s="53">
        <f t="shared" si="1378"/>
        <v>1015.6099989365248</v>
      </c>
      <c r="OU47" s="53">
        <f t="shared" si="1379"/>
        <v>1319.5338504369456</v>
      </c>
      <c r="OV47" s="53">
        <f t="shared" si="1380"/>
        <v>1146.9265488897433</v>
      </c>
      <c r="OW47" s="53">
        <f t="shared" si="1381"/>
        <v>1072.324850693022</v>
      </c>
      <c r="OX47" s="53">
        <f t="shared" si="1382"/>
        <v>1577.2146948344682</v>
      </c>
      <c r="OY47" s="53">
        <f t="shared" si="1383"/>
        <v>1358.0646548572458</v>
      </c>
      <c r="OZ47" s="53">
        <f t="shared" si="1384"/>
        <v>2226.7513402729628</v>
      </c>
      <c r="PA47" s="53">
        <f t="shared" si="1385"/>
        <v>3817.3414867023848</v>
      </c>
      <c r="PB47" s="53">
        <f t="shared" si="1386"/>
        <v>3490.1174356432293</v>
      </c>
      <c r="PC47" s="53">
        <f t="shared" si="1387"/>
        <v>3972.5138702921599</v>
      </c>
      <c r="PD47" s="53">
        <f t="shared" si="1388"/>
        <v>4817.4303414388705</v>
      </c>
      <c r="PE47" s="53">
        <f t="shared" si="1389"/>
        <v>4405.8088840592518</v>
      </c>
      <c r="PF47" s="53">
        <f t="shared" si="1390"/>
        <v>3661.2384385483865</v>
      </c>
      <c r="PG47" s="53">
        <f t="shared" si="1391"/>
        <v>4215.3158325816494</v>
      </c>
      <c r="PH47" s="53" t="e">
        <f t="shared" si="1392"/>
        <v>#VALUE!</v>
      </c>
      <c r="PI47" s="111">
        <f t="shared" si="1676"/>
        <v>0</v>
      </c>
      <c r="PJ47" s="111">
        <f t="shared" si="1676"/>
        <v>0</v>
      </c>
      <c r="PK47" s="111">
        <f t="shared" si="1676"/>
        <v>0</v>
      </c>
      <c r="PL47" s="111">
        <f t="shared" si="1676"/>
        <v>0</v>
      </c>
      <c r="PM47" s="111">
        <f t="shared" si="1676"/>
        <v>0</v>
      </c>
      <c r="PN47" s="111">
        <f t="shared" si="1676"/>
        <v>0</v>
      </c>
      <c r="PO47" s="111">
        <f t="shared" si="1676"/>
        <v>0</v>
      </c>
      <c r="PP47" s="111">
        <f t="shared" si="1676"/>
        <v>0</v>
      </c>
      <c r="PQ47" s="111">
        <f t="shared" si="1676"/>
        <v>120.49230181438777</v>
      </c>
      <c r="PR47" s="111">
        <f t="shared" si="1676"/>
        <v>794.17790734006473</v>
      </c>
      <c r="PS47" s="111">
        <f t="shared" si="1677"/>
        <v>329.75146838811582</v>
      </c>
      <c r="PT47" s="111">
        <f t="shared" si="1677"/>
        <v>0</v>
      </c>
      <c r="PU47" s="111">
        <f t="shared" si="1677"/>
        <v>0</v>
      </c>
      <c r="PV47" s="111">
        <f t="shared" si="1677"/>
        <v>0</v>
      </c>
      <c r="PW47" s="111">
        <f t="shared" si="1677"/>
        <v>363.4812476322262</v>
      </c>
      <c r="PX47" s="111">
        <f t="shared" si="1677"/>
        <v>312.33732563785202</v>
      </c>
      <c r="PY47" s="111">
        <f t="shared" si="1677"/>
        <v>22.803051609813775</v>
      </c>
      <c r="PZ47" s="111">
        <f t="shared" si="1677"/>
        <v>273.53146635037888</v>
      </c>
      <c r="QA47" s="111">
        <f t="shared" si="1677"/>
        <v>0</v>
      </c>
      <c r="QB47" s="111">
        <f t="shared" si="1677"/>
        <v>0</v>
      </c>
      <c r="QC47" s="111">
        <f t="shared" si="1678"/>
        <v>454.40085972730157</v>
      </c>
      <c r="QD47" s="111">
        <f t="shared" si="1678"/>
        <v>0</v>
      </c>
      <c r="QE47" s="111">
        <f t="shared" si="1678"/>
        <v>781.81801687414531</v>
      </c>
      <c r="QF47" s="111">
        <f t="shared" si="1678"/>
        <v>1431.5311317864796</v>
      </c>
      <c r="QG47" s="111">
        <f t="shared" si="1678"/>
        <v>0</v>
      </c>
      <c r="QH47" s="111">
        <f t="shared" si="1678"/>
        <v>434.15679118403744</v>
      </c>
      <c r="QI47" s="111">
        <f t="shared" si="1678"/>
        <v>760.42482403203951</v>
      </c>
      <c r="QJ47" s="111">
        <f t="shared" si="1678"/>
        <v>0</v>
      </c>
      <c r="QK47" s="111">
        <f t="shared" si="1678"/>
        <v>0</v>
      </c>
      <c r="QL47" s="111">
        <f t="shared" si="1678"/>
        <v>498.66965462993636</v>
      </c>
      <c r="QM47" s="111" t="e">
        <f t="shared" si="1679"/>
        <v>#VALUE!</v>
      </c>
      <c r="QN47" s="54">
        <f t="shared" si="1393"/>
        <v>0</v>
      </c>
      <c r="QO47" s="53">
        <f t="shared" si="1394"/>
        <v>0</v>
      </c>
      <c r="QP47" s="53">
        <f t="shared" si="1395"/>
        <v>0</v>
      </c>
      <c r="QQ47" s="53">
        <f t="shared" si="1396"/>
        <v>0</v>
      </c>
      <c r="QR47" s="53">
        <f t="shared" si="1397"/>
        <v>0</v>
      </c>
      <c r="QS47" s="53">
        <f t="shared" si="1398"/>
        <v>0</v>
      </c>
      <c r="QT47" s="53">
        <f t="shared" si="1399"/>
        <v>0</v>
      </c>
      <c r="QU47" s="53">
        <f t="shared" si="1400"/>
        <v>0</v>
      </c>
      <c r="QV47" s="53">
        <f t="shared" si="1401"/>
        <v>120.49230181438777</v>
      </c>
      <c r="QW47" s="53">
        <f t="shared" si="1402"/>
        <v>914.67020915445255</v>
      </c>
      <c r="QX47" s="53">
        <f t="shared" si="1403"/>
        <v>1244.4216775425684</v>
      </c>
      <c r="QY47" s="53">
        <f t="shared" si="1404"/>
        <v>1244.4216775425684</v>
      </c>
      <c r="QZ47" s="53">
        <f t="shared" si="1405"/>
        <v>1244.4216775425684</v>
      </c>
      <c r="RA47" s="53">
        <f t="shared" si="1406"/>
        <v>1244.4216775425684</v>
      </c>
      <c r="RB47" s="53">
        <f t="shared" si="1407"/>
        <v>1607.9029251747947</v>
      </c>
      <c r="RC47" s="53">
        <f t="shared" si="1408"/>
        <v>1920.2402508126468</v>
      </c>
      <c r="RD47" s="53">
        <f t="shared" si="1409"/>
        <v>1943.0433024224606</v>
      </c>
      <c r="RE47" s="53">
        <f t="shared" si="1410"/>
        <v>2216.5747687728394</v>
      </c>
      <c r="RF47" s="53">
        <f t="shared" si="1411"/>
        <v>2216.5747687728394</v>
      </c>
      <c r="RG47" s="53">
        <f t="shared" si="1412"/>
        <v>2216.5747687728394</v>
      </c>
      <c r="RH47" s="53">
        <f t="shared" si="1413"/>
        <v>2670.9756285001408</v>
      </c>
      <c r="RI47" s="53">
        <f t="shared" si="1414"/>
        <v>2670.9756285001408</v>
      </c>
      <c r="RJ47" s="53">
        <f t="shared" si="1415"/>
        <v>3452.7936453742859</v>
      </c>
      <c r="RK47" s="53">
        <f t="shared" si="1416"/>
        <v>4884.3247771607657</v>
      </c>
      <c r="RL47" s="53">
        <f t="shared" si="1417"/>
        <v>4884.3247771607657</v>
      </c>
      <c r="RM47" s="53">
        <f t="shared" si="1418"/>
        <v>5318.4815683448032</v>
      </c>
      <c r="RN47" s="53">
        <f t="shared" si="1419"/>
        <v>6078.9063923768426</v>
      </c>
      <c r="RO47" s="53">
        <f t="shared" si="1420"/>
        <v>6078.9063923768426</v>
      </c>
      <c r="RP47" s="53">
        <f t="shared" si="1421"/>
        <v>6078.9063923768426</v>
      </c>
      <c r="RQ47" s="53">
        <f t="shared" si="1422"/>
        <v>6577.5760470067789</v>
      </c>
      <c r="RR47" s="53" t="e">
        <f t="shared" si="1423"/>
        <v>#VALUE!</v>
      </c>
      <c r="RS47" s="111">
        <f t="shared" si="1424"/>
        <v>-30.287430000000004</v>
      </c>
      <c r="RT47" s="111">
        <f t="shared" si="1425"/>
        <v>-60.574860000000008</v>
      </c>
      <c r="RU47" s="111">
        <f t="shared" si="1426"/>
        <v>-90.862290000000016</v>
      </c>
      <c r="RV47" s="111">
        <f t="shared" si="1427"/>
        <v>-121.14972000000002</v>
      </c>
      <c r="RW47" s="111">
        <f t="shared" si="1428"/>
        <v>-151.43715000000003</v>
      </c>
      <c r="RX47" s="111">
        <f t="shared" si="1429"/>
        <v>-181.72458000000003</v>
      </c>
      <c r="RY47" s="111">
        <f t="shared" si="1430"/>
        <v>-212.01201000000003</v>
      </c>
      <c r="RZ47" s="111">
        <f t="shared" si="1431"/>
        <v>-1607.6946436875</v>
      </c>
      <c r="SA47" s="111">
        <f t="shared" si="1432"/>
        <v>-2887.8202041097197</v>
      </c>
      <c r="SB47" s="111">
        <f t="shared" si="1433"/>
        <v>-3546.5735816267975</v>
      </c>
      <c r="SC47" s="111">
        <f t="shared" si="1434"/>
        <v>-4560.191324305646</v>
      </c>
      <c r="SD47" s="111">
        <f t="shared" si="1435"/>
        <v>-5757.4777703190384</v>
      </c>
      <c r="SE47" s="111">
        <f t="shared" si="1436"/>
        <v>-7172.9013182029666</v>
      </c>
      <c r="SF47" s="111">
        <f t="shared" si="1437"/>
        <v>-8205.3511306761811</v>
      </c>
      <c r="SG47" s="111">
        <f t="shared" si="1438"/>
        <v>-9288.8788936421697</v>
      </c>
      <c r="SH47" s="111">
        <f t="shared" si="1439"/>
        <v>-10480.799229772174</v>
      </c>
      <c r="SI47" s="111">
        <f t="shared" si="1440"/>
        <v>-12083.660462238253</v>
      </c>
      <c r="SJ47" s="111">
        <f t="shared" si="1441"/>
        <v>-13388.415085892339</v>
      </c>
      <c r="SK47" s="111">
        <f t="shared" si="1442"/>
        <v>-14849.242736428052</v>
      </c>
      <c r="SL47" s="111">
        <f t="shared" si="1443"/>
        <v>-16298.225838445909</v>
      </c>
      <c r="SM47" s="111">
        <f t="shared" si="1444"/>
        <v>-17412.240611624857</v>
      </c>
      <c r="SN47" s="111">
        <f t="shared" si="1445"/>
        <v>-19083.308998352535</v>
      </c>
      <c r="SO47" s="111">
        <f t="shared" si="1446"/>
        <v>-20064.354619219463</v>
      </c>
      <c r="SP47" s="111">
        <f t="shared" si="1447"/>
        <v>-20531.899433129416</v>
      </c>
      <c r="SQ47" s="111">
        <f t="shared" si="1448"/>
        <v>-22391.493550432984</v>
      </c>
      <c r="SR47" s="111">
        <f t="shared" si="1449"/>
        <v>-23891.946350498947</v>
      </c>
      <c r="SS47" s="111">
        <f t="shared" si="1450"/>
        <v>-25157.926368730303</v>
      </c>
      <c r="ST47" s="111">
        <f t="shared" si="1451"/>
        <v>-27298.828513332985</v>
      </c>
      <c r="SU47" s="111">
        <f t="shared" si="1452"/>
        <v>-29245.28265310084</v>
      </c>
      <c r="SV47" s="111">
        <f t="shared" si="1453"/>
        <v>-30499.606179113758</v>
      </c>
      <c r="SW47" s="111" t="e">
        <f t="shared" si="1454"/>
        <v>#VALUE!</v>
      </c>
      <c r="SX47" s="111">
        <f t="shared" si="1455"/>
        <v>45.791709642857143</v>
      </c>
      <c r="SY47" s="111">
        <f t="shared" si="1456"/>
        <v>110.14440880151098</v>
      </c>
      <c r="SZ47" s="111">
        <f t="shared" si="1457"/>
        <v>153.0080848790972</v>
      </c>
      <c r="TA47" s="111">
        <f t="shared" si="1458"/>
        <v>204.50815126259232</v>
      </c>
      <c r="TB47" s="111">
        <f t="shared" si="1459"/>
        <v>268.64679438056987</v>
      </c>
      <c r="TC47" s="111">
        <f t="shared" si="1460"/>
        <v>324.73462771390319</v>
      </c>
      <c r="TD47" s="111">
        <f t="shared" si="1461"/>
        <v>369.05403173176035</v>
      </c>
      <c r="TE47" s="111">
        <f t="shared" si="1462"/>
        <v>2771.0984153215559</v>
      </c>
      <c r="TF47" s="111">
        <f t="shared" si="1463"/>
        <v>4193.4601491240219</v>
      </c>
      <c r="TG47" s="111">
        <f t="shared" si="1464"/>
        <v>4925.4083463652187</v>
      </c>
      <c r="TH47" s="111">
        <f t="shared" si="1465"/>
        <v>6051.6502826750511</v>
      </c>
      <c r="TI47" s="111">
        <f t="shared" si="1466"/>
        <v>7485.9697425685827</v>
      </c>
      <c r="TJ47" s="111">
        <f t="shared" si="1467"/>
        <v>9097.869852290316</v>
      </c>
      <c r="TK47" s="111">
        <f t="shared" si="1468"/>
        <v>10260.383815617521</v>
      </c>
      <c r="TL47" s="111">
        <f t="shared" si="1469"/>
        <v>11464.303552246398</v>
      </c>
      <c r="TM47" s="111">
        <f t="shared" si="1470"/>
        <v>12788.659481279738</v>
      </c>
      <c r="TN47" s="111">
        <f t="shared" si="1471"/>
        <v>14569.616406242045</v>
      </c>
      <c r="TO47" s="111">
        <f t="shared" si="1472"/>
        <v>16019.343765857695</v>
      </c>
      <c r="TP47" s="111">
        <f t="shared" si="1473"/>
        <v>17815.092901333472</v>
      </c>
      <c r="TQ47" s="111">
        <f t="shared" si="1474"/>
        <v>19499.675823994476</v>
      </c>
      <c r="TR47" s="111">
        <f t="shared" si="1475"/>
        <v>20737.470016415529</v>
      </c>
      <c r="TS47" s="111">
        <f t="shared" si="1476"/>
        <v>22813.362708312394</v>
      </c>
      <c r="TT47" s="111">
        <f t="shared" si="1477"/>
        <v>23903.413398164535</v>
      </c>
      <c r="TU47" s="111">
        <f t="shared" si="1478"/>
        <v>24422.907635842254</v>
      </c>
      <c r="TV47" s="111">
        <f t="shared" si="1479"/>
        <v>26816.347372794266</v>
      </c>
      <c r="TW47" s="111">
        <f t="shared" si="1480"/>
        <v>28483.517150645337</v>
      </c>
      <c r="TX47" s="111">
        <f t="shared" si="1481"/>
        <v>29890.161615346846</v>
      </c>
      <c r="TY47" s="111">
        <f t="shared" si="1482"/>
        <v>32680.563233396104</v>
      </c>
      <c r="TZ47" s="111">
        <f t="shared" si="1483"/>
        <v>35587.860500871255</v>
      </c>
      <c r="UA47" s="111">
        <f t="shared" si="1484"/>
        <v>36981.553307552284</v>
      </c>
      <c r="UB47" s="111">
        <f t="shared" si="1485"/>
        <v>36981.553307552284</v>
      </c>
      <c r="UC47" s="112">
        <f t="shared" si="1486"/>
        <v>3.3652700000000006</v>
      </c>
      <c r="UD47" s="112">
        <f t="shared" si="1487"/>
        <v>6.7305400000000013</v>
      </c>
      <c r="UE47" s="112">
        <f t="shared" si="1488"/>
        <v>10.09581</v>
      </c>
      <c r="UF47" s="112">
        <f t="shared" si="1489"/>
        <v>13.461080000000003</v>
      </c>
      <c r="UG47" s="112">
        <f t="shared" si="1490"/>
        <v>16.826350000000001</v>
      </c>
      <c r="UH47" s="112">
        <f t="shared" si="1491"/>
        <v>20.19162</v>
      </c>
      <c r="UI47" s="112">
        <f t="shared" si="1492"/>
        <v>23.556890000000003</v>
      </c>
      <c r="UJ47" s="112">
        <f t="shared" si="1493"/>
        <v>178.63273818750002</v>
      </c>
      <c r="UK47" s="112">
        <f t="shared" si="1494"/>
        <v>334.25694510267863</v>
      </c>
      <c r="UL47" s="112">
        <f t="shared" si="1495"/>
        <v>495.69375453124997</v>
      </c>
      <c r="UM47" s="112">
        <f t="shared" si="1496"/>
        <v>644.95700020535719</v>
      </c>
      <c r="UN47" s="112">
        <f t="shared" si="1497"/>
        <v>777.98882754017859</v>
      </c>
      <c r="UO47" s="112">
        <f t="shared" si="1498"/>
        <v>935.25811063839285</v>
      </c>
      <c r="UP47" s="112">
        <f t="shared" si="1499"/>
        <v>1049.97475646875</v>
      </c>
      <c r="UQ47" s="112">
        <f t="shared" si="1500"/>
        <v>1210.7535354241072</v>
      </c>
      <c r="UR47" s="112">
        <f t="shared" si="1501"/>
        <v>1377.8932756205359</v>
      </c>
      <c r="US47" s="112">
        <f t="shared" si="1502"/>
        <v>1558.5226405178571</v>
      </c>
      <c r="UT47" s="112">
        <f t="shared" si="1503"/>
        <v>1733.8877616294642</v>
      </c>
      <c r="UU47" s="112">
        <f t="shared" si="1504"/>
        <v>1896.2019450223213</v>
      </c>
      <c r="UV47" s="112">
        <f t="shared" si="1505"/>
        <v>2057.2000674687501</v>
      </c>
      <c r="UW47" s="112">
        <f t="shared" si="1506"/>
        <v>2231.4684711250002</v>
      </c>
      <c r="UX47" s="112">
        <f t="shared" si="1507"/>
        <v>2417.1427363169641</v>
      </c>
      <c r="UY47" s="112">
        <f t="shared" si="1508"/>
        <v>2613.0164738437502</v>
      </c>
      <c r="UZ47" s="112">
        <f t="shared" si="1509"/>
        <v>2824.0249122544642</v>
      </c>
      <c r="VA47" s="112">
        <f t="shared" si="1510"/>
        <v>3030.6464808437499</v>
      </c>
      <c r="VB47" s="112">
        <f t="shared" si="1511"/>
        <v>3245.6031020937498</v>
      </c>
      <c r="VC47" s="112">
        <f t="shared" si="1512"/>
        <v>3470.7591956785714</v>
      </c>
      <c r="VD47" s="112">
        <f t="shared" si="1513"/>
        <v>3708.6372117455358</v>
      </c>
      <c r="VE47" s="112">
        <f t="shared" si="1514"/>
        <v>3924.9098939419646</v>
      </c>
      <c r="VF47" s="112">
        <f t="shared" si="1515"/>
        <v>4119.6869140133931</v>
      </c>
      <c r="VG47" s="112">
        <f t="shared" si="1516"/>
        <v>4119.6869140133931</v>
      </c>
      <c r="VH47" s="111">
        <f t="shared" si="1517"/>
        <v>45.791709642857143</v>
      </c>
      <c r="VI47" s="111">
        <f t="shared" si="1518"/>
        <v>110.14440880151098</v>
      </c>
      <c r="VJ47" s="111">
        <f t="shared" si="1519"/>
        <v>153.0080848790972</v>
      </c>
      <c r="VK47" s="111">
        <f t="shared" si="1520"/>
        <v>204.50815126259232</v>
      </c>
      <c r="VL47" s="111">
        <f t="shared" si="1521"/>
        <v>268.64679438056987</v>
      </c>
      <c r="VM47" s="111">
        <f t="shared" si="1522"/>
        <v>324.73462771390319</v>
      </c>
      <c r="VN47" s="111">
        <f t="shared" si="1523"/>
        <v>369.05403173176035</v>
      </c>
      <c r="VO47" s="111">
        <f t="shared" si="1524"/>
        <v>2771.0984153215559</v>
      </c>
      <c r="VP47" s="111">
        <f t="shared" si="1525"/>
        <v>4072.9678473096342</v>
      </c>
      <c r="VQ47" s="111">
        <f t="shared" si="1526"/>
        <v>4010.7381372107661</v>
      </c>
      <c r="VR47" s="111">
        <f t="shared" si="1527"/>
        <v>4807.2286051324827</v>
      </c>
      <c r="VS47" s="111">
        <f t="shared" si="1528"/>
        <v>6241.5480650260142</v>
      </c>
      <c r="VT47" s="111">
        <f t="shared" si="1529"/>
        <v>7853.4481747477475</v>
      </c>
      <c r="VU47" s="111">
        <f t="shared" si="1530"/>
        <v>9015.9621380749522</v>
      </c>
      <c r="VV47" s="111">
        <f t="shared" si="1531"/>
        <v>9856.4006270716036</v>
      </c>
      <c r="VW47" s="111">
        <f t="shared" si="1532"/>
        <v>10868.419230467091</v>
      </c>
      <c r="VX47" s="111">
        <f t="shared" si="1533"/>
        <v>12626.573103819585</v>
      </c>
      <c r="VY47" s="111">
        <f t="shared" si="1534"/>
        <v>13802.768997084855</v>
      </c>
      <c r="VZ47" s="111">
        <f t="shared" si="1535"/>
        <v>15598.518132560632</v>
      </c>
      <c r="WA47" s="111">
        <f t="shared" si="1536"/>
        <v>17283.101055221636</v>
      </c>
      <c r="WB47" s="111">
        <f t="shared" si="1537"/>
        <v>18066.494387915387</v>
      </c>
      <c r="WC47" s="111">
        <f t="shared" si="1538"/>
        <v>20142.387079812252</v>
      </c>
      <c r="WD47" s="111">
        <f t="shared" si="1539"/>
        <v>20450.619752790248</v>
      </c>
      <c r="WE47" s="111">
        <f t="shared" si="1540"/>
        <v>19538.58285868149</v>
      </c>
      <c r="WF47" s="111">
        <f t="shared" si="1541"/>
        <v>21932.022595633498</v>
      </c>
      <c r="WG47" s="111">
        <f t="shared" si="1542"/>
        <v>23165.035582300534</v>
      </c>
      <c r="WH47" s="111">
        <f t="shared" si="1543"/>
        <v>23811.255222970001</v>
      </c>
      <c r="WI47" s="111">
        <f t="shared" si="1544"/>
        <v>26601.656841019263</v>
      </c>
      <c r="WJ47" s="111">
        <f t="shared" si="1545"/>
        <v>29508.954108494414</v>
      </c>
      <c r="WK47" s="111">
        <f t="shared" si="1546"/>
        <v>30403.977260545504</v>
      </c>
      <c r="WL47" s="111" t="e">
        <f t="shared" si="1547"/>
        <v>#VALUE!</v>
      </c>
      <c r="WM47" s="111">
        <f t="shared" si="1548"/>
        <v>3.3652700000000006</v>
      </c>
      <c r="WN47" s="111">
        <f t="shared" si="1549"/>
        <v>6.7305400000000013</v>
      </c>
      <c r="WO47" s="111">
        <f t="shared" si="1550"/>
        <v>10.09581</v>
      </c>
      <c r="WP47" s="111">
        <f t="shared" si="1551"/>
        <v>13.461080000000003</v>
      </c>
      <c r="WQ47" s="111">
        <f t="shared" si="1552"/>
        <v>16.826350000000001</v>
      </c>
      <c r="WR47" s="111">
        <f t="shared" si="1553"/>
        <v>20.19162</v>
      </c>
      <c r="WS47" s="111">
        <f t="shared" si="1554"/>
        <v>23.556890000000003</v>
      </c>
      <c r="WT47" s="111">
        <f t="shared" si="1555"/>
        <v>178.63273818750002</v>
      </c>
      <c r="WU47" s="111">
        <f t="shared" si="1556"/>
        <v>454.74924691706639</v>
      </c>
      <c r="WV47" s="111">
        <f t="shared" si="1557"/>
        <v>1410.3639636857024</v>
      </c>
      <c r="WW47" s="111">
        <f t="shared" si="1558"/>
        <v>1889.3786777479256</v>
      </c>
      <c r="WX47" s="111">
        <f t="shared" si="1559"/>
        <v>2022.410505082747</v>
      </c>
      <c r="WY47" s="111">
        <f t="shared" si="1560"/>
        <v>2179.6797881809612</v>
      </c>
      <c r="WZ47" s="111">
        <f t="shared" si="1561"/>
        <v>2294.3964340113184</v>
      </c>
      <c r="XA47" s="111">
        <f t="shared" si="1562"/>
        <v>2818.656460598902</v>
      </c>
      <c r="XB47" s="111">
        <f t="shared" si="1563"/>
        <v>3298.1335264331829</v>
      </c>
      <c r="XC47" s="111">
        <f t="shared" si="1564"/>
        <v>3501.5659429403177</v>
      </c>
      <c r="XD47" s="111">
        <f t="shared" si="1565"/>
        <v>3950.4625304023039</v>
      </c>
      <c r="XE47" s="111">
        <f t="shared" si="1566"/>
        <v>4112.7767137951605</v>
      </c>
      <c r="XF47" s="111">
        <f t="shared" si="1567"/>
        <v>4273.7748362415896</v>
      </c>
      <c r="XG47" s="111">
        <f t="shared" si="1568"/>
        <v>4902.4440996251415</v>
      </c>
      <c r="XH47" s="111">
        <f t="shared" si="1569"/>
        <v>5088.1183648171045</v>
      </c>
      <c r="XI47" s="111">
        <f t="shared" si="1570"/>
        <v>6065.8101192180366</v>
      </c>
      <c r="XJ47" s="111">
        <f t="shared" si="1571"/>
        <v>7708.3496894152304</v>
      </c>
      <c r="XK47" s="111">
        <f t="shared" si="1572"/>
        <v>7914.9712580045161</v>
      </c>
      <c r="XL47" s="111">
        <f t="shared" si="1573"/>
        <v>8564.0846704385531</v>
      </c>
      <c r="XM47" s="111">
        <f t="shared" si="1574"/>
        <v>9549.6655880554135</v>
      </c>
      <c r="XN47" s="111">
        <f t="shared" si="1575"/>
        <v>9787.5436041223784</v>
      </c>
      <c r="XO47" s="111">
        <f t="shared" si="1576"/>
        <v>10003.816286318808</v>
      </c>
      <c r="XP47" s="111">
        <f t="shared" si="1577"/>
        <v>10697.262961020173</v>
      </c>
      <c r="XQ47" s="111" t="e">
        <f t="shared" si="1578"/>
        <v>#VALUE!</v>
      </c>
      <c r="XR47" s="111">
        <f t="shared" si="1579"/>
        <v>0</v>
      </c>
      <c r="XS47" s="111">
        <f t="shared" si="1580"/>
        <v>0</v>
      </c>
      <c r="XT47" s="111">
        <f t="shared" si="1581"/>
        <v>0</v>
      </c>
      <c r="XU47" s="111">
        <f t="shared" si="1582"/>
        <v>0</v>
      </c>
      <c r="XV47" s="111">
        <f t="shared" si="1583"/>
        <v>0</v>
      </c>
      <c r="XW47" s="111">
        <f t="shared" si="1584"/>
        <v>0</v>
      </c>
      <c r="XX47" s="111">
        <f t="shared" si="1585"/>
        <v>0</v>
      </c>
      <c r="XY47" s="111">
        <f t="shared" si="1586"/>
        <v>0</v>
      </c>
      <c r="XZ47" s="111">
        <f t="shared" si="1587"/>
        <v>0</v>
      </c>
      <c r="YA47" s="111">
        <f t="shared" si="1588"/>
        <v>0</v>
      </c>
      <c r="YB47" s="111">
        <f t="shared" si="1589"/>
        <v>0</v>
      </c>
      <c r="YC47" s="111">
        <f t="shared" si="1590"/>
        <v>0</v>
      </c>
      <c r="YD47" s="111">
        <f t="shared" si="1591"/>
        <v>0</v>
      </c>
      <c r="YE47" s="111">
        <f t="shared" si="1592"/>
        <v>0</v>
      </c>
      <c r="YF47" s="111">
        <f t="shared" si="1593"/>
        <v>0</v>
      </c>
      <c r="YG47" s="111">
        <f t="shared" si="1594"/>
        <v>0</v>
      </c>
      <c r="YH47" s="111">
        <f t="shared" si="1595"/>
        <v>0</v>
      </c>
      <c r="YI47" s="111">
        <f t="shared" si="1596"/>
        <v>0</v>
      </c>
      <c r="YJ47" s="111">
        <f t="shared" si="1597"/>
        <v>0</v>
      </c>
      <c r="YK47" s="111">
        <f t="shared" si="1598"/>
        <v>0</v>
      </c>
      <c r="YL47" s="111">
        <f t="shared" si="1599"/>
        <v>0</v>
      </c>
      <c r="YM47" s="111">
        <f t="shared" si="1600"/>
        <v>0</v>
      </c>
      <c r="YN47" s="111">
        <f t="shared" si="1601"/>
        <v>0</v>
      </c>
      <c r="YO47" s="111">
        <f t="shared" si="1602"/>
        <v>0</v>
      </c>
      <c r="YP47" s="111">
        <f t="shared" si="1603"/>
        <v>0</v>
      </c>
      <c r="YQ47" s="111">
        <f t="shared" si="1604"/>
        <v>0</v>
      </c>
      <c r="YR47" s="111">
        <f t="shared" si="1605"/>
        <v>0</v>
      </c>
      <c r="YS47" s="111">
        <f t="shared" si="1606"/>
        <v>0</v>
      </c>
      <c r="YT47" s="111">
        <f t="shared" si="1607"/>
        <v>0</v>
      </c>
      <c r="YU47" s="111">
        <f t="shared" si="1608"/>
        <v>0</v>
      </c>
      <c r="YV47" s="111" t="e">
        <f t="shared" si="1609"/>
        <v>#VALUE!</v>
      </c>
      <c r="YW47" s="111">
        <f t="shared" si="1610"/>
        <v>3.3652700000000006</v>
      </c>
      <c r="YX47" s="111">
        <f t="shared" si="1611"/>
        <v>6.7305400000000013</v>
      </c>
      <c r="YY47" s="111">
        <f t="shared" si="1612"/>
        <v>10.09581</v>
      </c>
      <c r="YZ47" s="111">
        <f t="shared" si="1613"/>
        <v>13.461080000000003</v>
      </c>
      <c r="ZA47" s="111">
        <f t="shared" si="1614"/>
        <v>16.826350000000001</v>
      </c>
      <c r="ZB47" s="111">
        <f t="shared" si="1615"/>
        <v>20.19162</v>
      </c>
      <c r="ZC47" s="111">
        <f t="shared" si="1616"/>
        <v>23.556890000000003</v>
      </c>
      <c r="ZD47" s="111">
        <f t="shared" si="1617"/>
        <v>178.63273818750002</v>
      </c>
      <c r="ZE47" s="111">
        <f t="shared" si="1618"/>
        <v>334.25694510267863</v>
      </c>
      <c r="ZF47" s="111">
        <f t="shared" si="1619"/>
        <v>495.69375453124985</v>
      </c>
      <c r="ZG47" s="111">
        <f t="shared" si="1620"/>
        <v>644.95700020535719</v>
      </c>
      <c r="ZH47" s="111">
        <f t="shared" si="1621"/>
        <v>777.98882754017859</v>
      </c>
      <c r="ZI47" s="111">
        <f t="shared" si="1622"/>
        <v>935.25811063839274</v>
      </c>
      <c r="ZJ47" s="111">
        <f t="shared" si="1623"/>
        <v>1049.97475646875</v>
      </c>
      <c r="ZK47" s="111">
        <f t="shared" si="1624"/>
        <v>1210.7535354241072</v>
      </c>
      <c r="ZL47" s="111">
        <f t="shared" si="1625"/>
        <v>1377.8932756205361</v>
      </c>
      <c r="ZM47" s="111">
        <f t="shared" si="1626"/>
        <v>1558.5226405178571</v>
      </c>
      <c r="ZN47" s="111">
        <f t="shared" si="1627"/>
        <v>1733.8877616294644</v>
      </c>
      <c r="ZO47" s="111">
        <f t="shared" si="1628"/>
        <v>1896.2019450223211</v>
      </c>
      <c r="ZP47" s="111">
        <f t="shared" si="1629"/>
        <v>2057.2000674687501</v>
      </c>
      <c r="ZQ47" s="111">
        <f t="shared" si="1630"/>
        <v>2231.4684711250006</v>
      </c>
      <c r="ZR47" s="111">
        <f t="shared" si="1631"/>
        <v>2417.1427363169637</v>
      </c>
      <c r="ZS47" s="111">
        <f t="shared" si="1632"/>
        <v>2613.0164738437506</v>
      </c>
      <c r="ZT47" s="111">
        <f t="shared" si="1633"/>
        <v>2824.0249122544647</v>
      </c>
      <c r="ZU47" s="111">
        <f t="shared" si="1634"/>
        <v>3030.6464808437504</v>
      </c>
      <c r="ZV47" s="111">
        <f t="shared" si="1635"/>
        <v>3245.6031020937498</v>
      </c>
      <c r="ZW47" s="111">
        <f t="shared" si="1636"/>
        <v>3470.7591956785709</v>
      </c>
      <c r="ZX47" s="111">
        <f t="shared" si="1637"/>
        <v>3708.6372117455358</v>
      </c>
      <c r="ZY47" s="111">
        <f t="shared" si="1638"/>
        <v>3924.9098939419655</v>
      </c>
      <c r="ZZ47" s="111">
        <f t="shared" si="1639"/>
        <v>4119.686914013394</v>
      </c>
      <c r="AAA47" s="111" t="e">
        <f t="shared" si="1640"/>
        <v>#VALUE!</v>
      </c>
      <c r="AAB47" s="111">
        <f t="shared" si="1641"/>
        <v>-30.287430000000004</v>
      </c>
      <c r="AAC47" s="111">
        <f t="shared" si="1642"/>
        <v>-30.287430000000004</v>
      </c>
      <c r="AAD47" s="111">
        <f t="shared" si="1643"/>
        <v>-30.287430000000008</v>
      </c>
      <c r="AAE47" s="111">
        <f t="shared" si="1644"/>
        <v>-30.287430000000001</v>
      </c>
      <c r="AAF47" s="111">
        <f t="shared" si="1645"/>
        <v>-30.287430000000015</v>
      </c>
      <c r="AAG47" s="111">
        <f t="shared" si="1646"/>
        <v>-30.287430000000001</v>
      </c>
      <c r="AAH47" s="111">
        <f t="shared" si="1647"/>
        <v>-30.287430000000001</v>
      </c>
      <c r="AAI47" s="111">
        <f t="shared" si="1648"/>
        <v>-1395.6826336875001</v>
      </c>
      <c r="AAJ47" s="111">
        <f t="shared" si="1649"/>
        <v>-1280.1255604222197</v>
      </c>
      <c r="AAK47" s="111">
        <f t="shared" si="1650"/>
        <v>-658.75337751707775</v>
      </c>
      <c r="AAL47" s="111">
        <f t="shared" si="1651"/>
        <v>-1013.6177426788486</v>
      </c>
      <c r="AAM47" s="111">
        <f t="shared" si="1652"/>
        <v>-1197.2864460133924</v>
      </c>
      <c r="AAN47" s="111">
        <f t="shared" si="1653"/>
        <v>-1415.4235478839282</v>
      </c>
      <c r="AAO47" s="111">
        <f t="shared" si="1654"/>
        <v>-1032.4498124732145</v>
      </c>
      <c r="AAP47" s="111">
        <f t="shared" si="1655"/>
        <v>-1083.5277629659886</v>
      </c>
      <c r="AAQ47" s="111">
        <f t="shared" si="1656"/>
        <v>-1191.9203361300042</v>
      </c>
      <c r="AAR47" s="111">
        <f t="shared" si="1657"/>
        <v>-1602.8612324660789</v>
      </c>
      <c r="AAS47" s="111">
        <f t="shared" si="1658"/>
        <v>-1304.7546236540857</v>
      </c>
      <c r="AAT47" s="111">
        <f t="shared" si="1659"/>
        <v>-1460.8276505357135</v>
      </c>
      <c r="AAU47" s="111">
        <f t="shared" si="1660"/>
        <v>-1448.9831020178572</v>
      </c>
      <c r="AAV47" s="111">
        <f t="shared" si="1661"/>
        <v>-1114.0147731789475</v>
      </c>
      <c r="AAW47" s="111">
        <f t="shared" si="1662"/>
        <v>-1671.0683867276784</v>
      </c>
      <c r="AAX47" s="111">
        <f t="shared" si="1663"/>
        <v>-981.04562086692749</v>
      </c>
      <c r="AAY47" s="111">
        <f t="shared" si="1664"/>
        <v>-467.54481390995352</v>
      </c>
      <c r="AAZ47" s="111">
        <f t="shared" si="1665"/>
        <v>-1859.5941173035681</v>
      </c>
      <c r="ABA47" s="111">
        <f t="shared" si="1666"/>
        <v>-1500.4528000659629</v>
      </c>
      <c r="ABB47" s="111">
        <f t="shared" si="1667"/>
        <v>-1265.9800182313556</v>
      </c>
      <c r="ABC47" s="111">
        <f t="shared" si="1668"/>
        <v>-2140.9021446026818</v>
      </c>
      <c r="ABD47" s="111">
        <f t="shared" si="1669"/>
        <v>-1946.4541397678549</v>
      </c>
      <c r="ABE47" s="111">
        <f t="shared" si="1670"/>
        <v>-1254.3235260129186</v>
      </c>
      <c r="ABF47" s="111" t="e">
        <f t="shared" si="1671"/>
        <v>#VALUE!</v>
      </c>
    </row>
    <row r="48" spans="1:734" ht="90" hidden="1" customHeight="1">
      <c r="A48" s="92">
        <v>53</v>
      </c>
      <c r="B48" s="59" t="s">
        <v>21</v>
      </c>
      <c r="C48" s="100" t="s">
        <v>61</v>
      </c>
      <c r="D48" s="101">
        <v>1542929</v>
      </c>
      <c r="E48" s="59">
        <v>3128030396</v>
      </c>
      <c r="F48" s="46" t="s">
        <v>21</v>
      </c>
      <c r="G48" s="47">
        <v>0.9</v>
      </c>
      <c r="H48" s="48">
        <v>1970.6</v>
      </c>
      <c r="I48" s="48">
        <v>21.5</v>
      </c>
      <c r="J48" s="49">
        <v>0.4</v>
      </c>
      <c r="K48" s="50">
        <v>30</v>
      </c>
      <c r="L48" s="49">
        <v>23.88</v>
      </c>
      <c r="M48" s="49">
        <v>81.344999999999999</v>
      </c>
      <c r="N48" s="49">
        <v>0</v>
      </c>
      <c r="O48" s="49">
        <f t="shared" si="1169"/>
        <v>0.79599999999999993</v>
      </c>
      <c r="P48" s="49">
        <f t="shared" si="1170"/>
        <v>2.7115</v>
      </c>
      <c r="Q48" s="49">
        <f t="shared" si="1171"/>
        <v>0</v>
      </c>
      <c r="R48" s="51">
        <v>30</v>
      </c>
      <c r="S48" s="52">
        <f t="shared" si="1172"/>
        <v>23.88</v>
      </c>
      <c r="T48" s="52">
        <f t="shared" si="1173"/>
        <v>81.344999999999999</v>
      </c>
      <c r="U48" s="52">
        <f t="shared" si="1174"/>
        <v>0</v>
      </c>
      <c r="V48" s="130">
        <f>$O48*($I48-(метеостанция!B$14))/($I48-$J48)</f>
        <v>0.77525118483412303</v>
      </c>
      <c r="W48" s="130">
        <f>$O48*($I48-(метеостанция!C$14))/($I48-$J48)</f>
        <v>0.80684597156398086</v>
      </c>
      <c r="X48" s="130">
        <f>$O48*($I48-(метеостанция!D$14))/($I48-$J48)</f>
        <v>0.61397630331753539</v>
      </c>
      <c r="Y48" s="130">
        <f>$O48*($I48-(метеостанция!E$14))/($I48-$J48)</f>
        <v>0.65122985781990506</v>
      </c>
      <c r="Z48" s="130">
        <f>$O48*($I48-(метеостанция!F$14))/($I48-$J48)</f>
        <v>0.69649999999999979</v>
      </c>
      <c r="AA48" s="130">
        <f>$O48*($I48-(метеостанция!G$14))/($I48-$J48)</f>
        <v>0.71677725118483404</v>
      </c>
      <c r="AB48" s="130">
        <f>$O48*($I48-(метеостанция!H$14))/($I48-$J48)</f>
        <v>0.75214454976303302</v>
      </c>
      <c r="AC48" s="130">
        <f>$O48*($I48-(метеостанция!I$14))/($I48-$J48)</f>
        <v>0.72337914691943117</v>
      </c>
      <c r="AD48" s="130">
        <f>$O48*($I48-(метеостанция!J$14))/($I48-$J48)</f>
        <v>0.72573696682464439</v>
      </c>
      <c r="AE48" s="130">
        <f>$O48*($I48-(метеостанция!K$14))/($I48-$J48)</f>
        <v>0.75072985781990498</v>
      </c>
      <c r="AF48" s="130">
        <f>$O48*($I48-(метеостанция!L$14))/($I48-$J48)</f>
        <v>0.69838625592417047</v>
      </c>
      <c r="AG48" s="130">
        <f>$O48*($I48-(метеостанция!M$14))/($I48-$J48)</f>
        <v>0.62859478672985769</v>
      </c>
      <c r="AH48" s="130">
        <f>$O48*($I48-(метеостанция!N$14))/($I48-$J48)</f>
        <v>0.73281042654028428</v>
      </c>
      <c r="AI48" s="130">
        <f>$O48*($I48-(метеостанция!O$14))/($I48-$J48)</f>
        <v>0.54984360189573456</v>
      </c>
      <c r="AJ48" s="130">
        <f>$O48*($I48-(метеостанция!P$14))/($I48-$J48)</f>
        <v>0.74790047393364911</v>
      </c>
      <c r="AK48" s="130">
        <f>$O48*($I48-(метеостанция!Q$14))/($I48-$J48)</f>
        <v>0.77525118483412303</v>
      </c>
      <c r="AL48" s="130">
        <f>$O48*($I48-(метеостанция!R$14))/($I48-$J48)</f>
        <v>0.83325355450236949</v>
      </c>
      <c r="AM48" s="130">
        <f>$O48*($I48-(метеостанция!S$14))/($I48-$J48)</f>
        <v>0.81061848341232212</v>
      </c>
      <c r="AN48" s="130">
        <f>$O48*($I48-(метеостанция!T$14))/($I48-$J48)</f>
        <v>0.75450236966824635</v>
      </c>
      <c r="AO48" s="130">
        <f>$O48*($I48-(метеостанция!U$14))/($I48-$J48)</f>
        <v>0.74884360189573451</v>
      </c>
      <c r="AP48" s="130">
        <f>$O48*($I48-(метеостанция!V$14))/($I48-$J48)</f>
        <v>0.80590284360189557</v>
      </c>
      <c r="AQ48" s="130">
        <f>$O48*($I48-(метеостанция!W$14))/($I48-$J48)</f>
        <v>0.85494549763033167</v>
      </c>
      <c r="AR48" s="130">
        <f>$O48*($I48-(метеостанция!X$14))/($I48-$J48)</f>
        <v>0.89880094786729836</v>
      </c>
      <c r="AS48" s="130">
        <f>$O48*($I48-(метеостанция!Y$14))/($I48-$J48)</f>
        <v>0.9638767772511847</v>
      </c>
      <c r="AT48" s="130">
        <f>$O48*($I48-(метеостанция!Z$14))/($I48-$J48)</f>
        <v>0.94501421800947849</v>
      </c>
      <c r="AU48" s="130">
        <f>$O48*($I48-(метеостанция!AA$14))/($I48-$J48)</f>
        <v>0.98085308056872023</v>
      </c>
      <c r="AV48" s="130">
        <f>$O48*($I48-(метеостанция!AB$14))/($I48-$J48)</f>
        <v>1.0247085308056871</v>
      </c>
      <c r="AW48" s="130">
        <f>$O48*($I48-(метеостанция!AC$14))/($I48-$J48)</f>
        <v>1.079409952606635</v>
      </c>
      <c r="AX48" s="130">
        <f>$O48*($I48-(метеостанция!AD$14))/($I48-$J48)</f>
        <v>0.98651184834123196</v>
      </c>
      <c r="AY48" s="130">
        <f>$O48*($I48-(метеостанция!AE$14))/($I48-$J48)</f>
        <v>0.89408530805687192</v>
      </c>
      <c r="AZ48" s="130"/>
      <c r="BA48" s="130">
        <f t="shared" si="1175"/>
        <v>0.77525118483412303</v>
      </c>
      <c r="BB48" s="130">
        <f t="shared" si="1103"/>
        <v>1.5820971563981039</v>
      </c>
      <c r="BC48" s="130">
        <f t="shared" si="1104"/>
        <v>2.1960734597156391</v>
      </c>
      <c r="BD48" s="130">
        <f t="shared" si="1105"/>
        <v>2.8473033175355442</v>
      </c>
      <c r="BE48" s="130">
        <f t="shared" si="1106"/>
        <v>3.5438033175355441</v>
      </c>
      <c r="BF48" s="130">
        <f t="shared" si="1107"/>
        <v>4.2605805687203784</v>
      </c>
      <c r="BG48" s="130">
        <f t="shared" si="1108"/>
        <v>5.0127251184834112</v>
      </c>
      <c r="BH48" s="130">
        <f t="shared" si="1109"/>
        <v>5.736104265402842</v>
      </c>
      <c r="BI48" s="130">
        <f t="shared" si="1110"/>
        <v>6.4618412322274867</v>
      </c>
      <c r="BJ48" s="130">
        <f t="shared" si="1111"/>
        <v>7.2125710900473914</v>
      </c>
      <c r="BK48" s="130">
        <f t="shared" si="1112"/>
        <v>7.9109573459715623</v>
      </c>
      <c r="BL48" s="130">
        <f t="shared" si="1113"/>
        <v>8.5395521327014201</v>
      </c>
      <c r="BM48" s="130">
        <f t="shared" si="1114"/>
        <v>9.2723625592417047</v>
      </c>
      <c r="BN48" s="130">
        <f t="shared" si="1115"/>
        <v>9.8222061611374389</v>
      </c>
      <c r="BO48" s="130">
        <f t="shared" si="1116"/>
        <v>10.570106635071088</v>
      </c>
      <c r="BP48" s="130">
        <f t="shared" si="1117"/>
        <v>11.34535781990521</v>
      </c>
      <c r="BQ48" s="130">
        <f t="shared" si="1118"/>
        <v>12.178611374407581</v>
      </c>
      <c r="BR48" s="130">
        <f t="shared" si="1119"/>
        <v>12.989229857819902</v>
      </c>
      <c r="BS48" s="130">
        <f t="shared" si="1120"/>
        <v>13.743732227488149</v>
      </c>
      <c r="BT48" s="130">
        <f t="shared" si="1121"/>
        <v>14.492575829383883</v>
      </c>
      <c r="BU48" s="130">
        <f t="shared" si="1122"/>
        <v>15.298478672985778</v>
      </c>
      <c r="BV48" s="130">
        <f t="shared" si="1123"/>
        <v>16.153424170616109</v>
      </c>
      <c r="BW48" s="130">
        <f t="shared" si="1124"/>
        <v>17.052225118483406</v>
      </c>
      <c r="BX48" s="130">
        <f t="shared" si="1125"/>
        <v>18.01610189573459</v>
      </c>
      <c r="BY48" s="130">
        <f t="shared" si="1126"/>
        <v>18.961116113744069</v>
      </c>
      <c r="BZ48" s="130">
        <f t="shared" si="1127"/>
        <v>19.94196919431279</v>
      </c>
      <c r="CA48" s="130">
        <f t="shared" si="1128"/>
        <v>20.966677725118476</v>
      </c>
      <c r="CB48" s="130">
        <f t="shared" si="1129"/>
        <v>22.046087677725112</v>
      </c>
      <c r="CC48" s="130">
        <f t="shared" si="1130"/>
        <v>23.032599526066342</v>
      </c>
      <c r="CD48" s="130">
        <f t="shared" si="1131"/>
        <v>23.926684834123215</v>
      </c>
      <c r="CE48" s="130">
        <f t="shared" si="1132"/>
        <v>23.926684834123215</v>
      </c>
      <c r="CF48" s="130">
        <f t="shared" si="1176"/>
        <v>1527.7099848341227</v>
      </c>
      <c r="CG48" s="130">
        <f t="shared" si="1177"/>
        <v>1589.9706715639807</v>
      </c>
      <c r="CH48" s="130">
        <f t="shared" si="1178"/>
        <v>1209.9017033175351</v>
      </c>
      <c r="CI48" s="130">
        <f t="shared" si="1179"/>
        <v>1283.3135578199049</v>
      </c>
      <c r="CJ48" s="130">
        <f t="shared" si="1180"/>
        <v>1372.5228999999995</v>
      </c>
      <c r="CK48" s="130">
        <f t="shared" si="1181"/>
        <v>1412.4812511848338</v>
      </c>
      <c r="CL48" s="130">
        <f t="shared" si="1182"/>
        <v>1482.1760497630328</v>
      </c>
      <c r="CM48" s="130">
        <f t="shared" si="1183"/>
        <v>1425.4909469194311</v>
      </c>
      <c r="CN48" s="130">
        <f t="shared" si="1184"/>
        <v>1430.1372668246443</v>
      </c>
      <c r="CO48" s="130">
        <f t="shared" si="1185"/>
        <v>1479.3882578199048</v>
      </c>
      <c r="CP48" s="130">
        <f t="shared" si="1186"/>
        <v>1376.2399559241703</v>
      </c>
      <c r="CQ48" s="130">
        <f t="shared" si="1187"/>
        <v>1238.7088867298576</v>
      </c>
      <c r="CR48" s="130">
        <f t="shared" si="1188"/>
        <v>1444.0762265402841</v>
      </c>
      <c r="CS48" s="130">
        <f t="shared" si="1189"/>
        <v>1083.5218018957344</v>
      </c>
      <c r="CT48" s="130">
        <f t="shared" si="1190"/>
        <v>1473.812673933649</v>
      </c>
      <c r="CU48" s="130">
        <f t="shared" si="1191"/>
        <v>1527.7099848341227</v>
      </c>
      <c r="CV48" s="130">
        <f t="shared" si="1192"/>
        <v>1642.0094545023692</v>
      </c>
      <c r="CW48" s="130">
        <f t="shared" si="1193"/>
        <v>1597.4047834123219</v>
      </c>
      <c r="CX48" s="130">
        <f t="shared" si="1194"/>
        <v>1486.8223696682462</v>
      </c>
      <c r="CY48" s="130">
        <f t="shared" si="1195"/>
        <v>1475.6712018957344</v>
      </c>
      <c r="CZ48" s="130">
        <f t="shared" si="1196"/>
        <v>1588.1121436018952</v>
      </c>
      <c r="DA48" s="130">
        <f t="shared" si="1197"/>
        <v>1684.7555976303315</v>
      </c>
      <c r="DB48" s="130">
        <f t="shared" si="1198"/>
        <v>1771.1771478672981</v>
      </c>
      <c r="DC48" s="130">
        <f t="shared" si="1199"/>
        <v>1899.4155772511845</v>
      </c>
      <c r="DD48" s="130">
        <f t="shared" si="1200"/>
        <v>1862.2450180094781</v>
      </c>
      <c r="DE48" s="130">
        <f t="shared" si="1201"/>
        <v>1932.8690805687199</v>
      </c>
      <c r="DF48" s="130">
        <f t="shared" si="1202"/>
        <v>2019.290630805687</v>
      </c>
      <c r="DG48" s="130">
        <f t="shared" si="1203"/>
        <v>2127.0852526066346</v>
      </c>
      <c r="DH48" s="130">
        <f t="shared" si="1204"/>
        <v>1944.0202483412315</v>
      </c>
      <c r="DI48" s="130">
        <f t="shared" si="1205"/>
        <v>1761.8845080568717</v>
      </c>
      <c r="DJ48" s="130">
        <f t="shared" si="1206"/>
        <v>0</v>
      </c>
      <c r="DK48" s="110">
        <f t="shared" si="1207"/>
        <v>1527.7099848341227</v>
      </c>
      <c r="DL48" s="130">
        <f t="shared" si="1208"/>
        <v>3117.6806563981036</v>
      </c>
      <c r="DM48" s="130">
        <f t="shared" si="1209"/>
        <v>4327.5823597156386</v>
      </c>
      <c r="DN48" s="130">
        <f t="shared" si="1210"/>
        <v>5610.895917535543</v>
      </c>
      <c r="DO48" s="130">
        <f t="shared" si="1211"/>
        <v>6983.418817535543</v>
      </c>
      <c r="DP48" s="130">
        <f t="shared" si="1212"/>
        <v>8395.900068720377</v>
      </c>
      <c r="DQ48" s="130">
        <f t="shared" si="1213"/>
        <v>9878.07611848341</v>
      </c>
      <c r="DR48" s="130">
        <f t="shared" si="1214"/>
        <v>11303.567065402842</v>
      </c>
      <c r="DS48" s="130">
        <f t="shared" si="1215"/>
        <v>12733.704332227486</v>
      </c>
      <c r="DT48" s="130">
        <f t="shared" si="1216"/>
        <v>14213.09259004739</v>
      </c>
      <c r="DU48" s="130">
        <f t="shared" si="1217"/>
        <v>15589.33254597156</v>
      </c>
      <c r="DV48" s="130">
        <f t="shared" si="1218"/>
        <v>16828.041432701419</v>
      </c>
      <c r="DW48" s="130">
        <f t="shared" si="1219"/>
        <v>18272.117659241703</v>
      </c>
      <c r="DX48" s="130">
        <f t="shared" si="1220"/>
        <v>19355.639461137438</v>
      </c>
      <c r="DY48" s="130">
        <f t="shared" si="1221"/>
        <v>20829.452135071086</v>
      </c>
      <c r="DZ48" s="130">
        <f t="shared" si="1222"/>
        <v>22357.16211990521</v>
      </c>
      <c r="EA48" s="130">
        <f t="shared" si="1223"/>
        <v>23999.171574407577</v>
      </c>
      <c r="EB48" s="130">
        <f t="shared" si="1224"/>
        <v>25596.5763578199</v>
      </c>
      <c r="EC48" s="130">
        <f t="shared" si="1225"/>
        <v>27083.398727488147</v>
      </c>
      <c r="ED48" s="130">
        <f t="shared" si="1226"/>
        <v>28559.069929383881</v>
      </c>
      <c r="EE48" s="130">
        <f t="shared" si="1227"/>
        <v>30147.182072985775</v>
      </c>
      <c r="EF48" s="130">
        <f t="shared" si="1228"/>
        <v>31831.937670616106</v>
      </c>
      <c r="EG48" s="130">
        <f t="shared" si="1229"/>
        <v>33603.114818483402</v>
      </c>
      <c r="EH48" s="130">
        <f t="shared" si="1230"/>
        <v>35502.53039573459</v>
      </c>
      <c r="EI48" s="130">
        <f t="shared" si="1231"/>
        <v>37364.775413744064</v>
      </c>
      <c r="EJ48" s="130">
        <f t="shared" si="1232"/>
        <v>39297.644494312786</v>
      </c>
      <c r="EK48" s="130">
        <f t="shared" si="1233"/>
        <v>41316.935125118471</v>
      </c>
      <c r="EL48" s="130">
        <f t="shared" si="1234"/>
        <v>43444.020377725108</v>
      </c>
      <c r="EM48" s="130">
        <f t="shared" si="1235"/>
        <v>45388.040626066337</v>
      </c>
      <c r="EN48" s="130">
        <f t="shared" si="1236"/>
        <v>47149.925134123208</v>
      </c>
      <c r="EO48" s="130">
        <f t="shared" si="1237"/>
        <v>47149.925134123208</v>
      </c>
      <c r="EP48" s="130">
        <f t="shared" si="1238"/>
        <v>1374.9389863507104</v>
      </c>
      <c r="EQ48" s="130">
        <f t="shared" si="1239"/>
        <v>1430.9736044075826</v>
      </c>
      <c r="ER48" s="130">
        <f t="shared" si="1240"/>
        <v>1088.9115329857816</v>
      </c>
      <c r="ES48" s="130">
        <f t="shared" si="1241"/>
        <v>1154.9822020379145</v>
      </c>
      <c r="ET48" s="130">
        <f t="shared" si="1242"/>
        <v>1235.2706099999996</v>
      </c>
      <c r="EU48" s="130">
        <f t="shared" si="1243"/>
        <v>1271.2331260663505</v>
      </c>
      <c r="EV48" s="130">
        <f t="shared" si="1244"/>
        <v>1333.9584447867296</v>
      </c>
      <c r="EW48" s="130">
        <f t="shared" si="1245"/>
        <v>1282.941852227488</v>
      </c>
      <c r="EX48" s="130">
        <f t="shared" si="1246"/>
        <v>1287.1235401421798</v>
      </c>
      <c r="EY48" s="130">
        <f t="shared" si="1247"/>
        <v>1331.4494320379142</v>
      </c>
      <c r="EZ48" s="130">
        <f t="shared" si="1248"/>
        <v>1238.6159603317533</v>
      </c>
      <c r="FA48" s="130">
        <f t="shared" si="1249"/>
        <v>1114.8379980568718</v>
      </c>
      <c r="FB48" s="130">
        <f t="shared" si="1250"/>
        <v>1299.6686038862558</v>
      </c>
      <c r="FC48" s="130">
        <f t="shared" si="1251"/>
        <v>975.16962170616091</v>
      </c>
      <c r="FD48" s="130">
        <f t="shared" si="1252"/>
        <v>1326.4314065402841</v>
      </c>
      <c r="FE48" s="130">
        <f t="shared" si="1253"/>
        <v>1374.9389863507104</v>
      </c>
      <c r="FF48" s="130">
        <f t="shared" si="1254"/>
        <v>1477.8085090521322</v>
      </c>
      <c r="FG48" s="130">
        <f t="shared" si="1255"/>
        <v>1437.6643050710898</v>
      </c>
      <c r="FH48" s="130">
        <f t="shared" si="1256"/>
        <v>1338.1401327014216</v>
      </c>
      <c r="FI48" s="130">
        <f t="shared" si="1257"/>
        <v>1328.104081706161</v>
      </c>
      <c r="FJ48" s="130">
        <f t="shared" si="1258"/>
        <v>1429.3009292417057</v>
      </c>
      <c r="FK48" s="130">
        <f t="shared" si="1259"/>
        <v>1516.2800378672985</v>
      </c>
      <c r="FL48" s="130">
        <f t="shared" si="1260"/>
        <v>1594.0594330805684</v>
      </c>
      <c r="FM48" s="130">
        <f t="shared" si="1261"/>
        <v>1709.4740195260661</v>
      </c>
      <c r="FN48" s="130">
        <f t="shared" si="1262"/>
        <v>1676.0205162085304</v>
      </c>
      <c r="FO48" s="130">
        <f t="shared" si="1263"/>
        <v>1739.5821725118481</v>
      </c>
      <c r="FP48" s="130">
        <f t="shared" si="1264"/>
        <v>1817.3615677251182</v>
      </c>
      <c r="FQ48" s="130">
        <f t="shared" si="1265"/>
        <v>1914.3767273459712</v>
      </c>
      <c r="FR48" s="130">
        <f t="shared" si="1266"/>
        <v>1749.6182235071085</v>
      </c>
      <c r="FS48" s="130">
        <f t="shared" si="1267"/>
        <v>1585.6960572511846</v>
      </c>
      <c r="FT48" s="130">
        <f t="shared" si="1268"/>
        <v>0</v>
      </c>
      <c r="FU48" s="110">
        <f t="shared" si="1269"/>
        <v>1374.9389863507104</v>
      </c>
      <c r="FV48" s="130">
        <f t="shared" si="1270"/>
        <v>2805.9125907582929</v>
      </c>
      <c r="FW48" s="130">
        <f t="shared" si="1271"/>
        <v>3894.8241237440743</v>
      </c>
      <c r="FX48" s="130">
        <f t="shared" si="1272"/>
        <v>5049.8063257819886</v>
      </c>
      <c r="FY48" s="130">
        <f t="shared" si="1273"/>
        <v>6285.0769357819881</v>
      </c>
      <c r="FZ48" s="130">
        <f t="shared" si="1274"/>
        <v>7556.3100618483386</v>
      </c>
      <c r="GA48" s="130">
        <f t="shared" si="1275"/>
        <v>8890.2685066350678</v>
      </c>
      <c r="GB48" s="130">
        <f t="shared" si="1276"/>
        <v>10173.210358862556</v>
      </c>
      <c r="GC48" s="130">
        <f t="shared" si="1277"/>
        <v>11460.333899004736</v>
      </c>
      <c r="GD48" s="130">
        <f t="shared" si="1278"/>
        <v>12791.78333104265</v>
      </c>
      <c r="GE48" s="130">
        <f t="shared" si="1279"/>
        <v>14030.399291374404</v>
      </c>
      <c r="GF48" s="130">
        <f t="shared" si="1280"/>
        <v>15145.237289431276</v>
      </c>
      <c r="GG48" s="130">
        <f t="shared" si="1281"/>
        <v>16444.905893317533</v>
      </c>
      <c r="GH48" s="130">
        <f t="shared" si="1282"/>
        <v>17420.075515023695</v>
      </c>
      <c r="GI48" s="130">
        <f t="shared" si="1283"/>
        <v>18746.506921563978</v>
      </c>
      <c r="GJ48" s="130">
        <f t="shared" si="1284"/>
        <v>20121.445907914687</v>
      </c>
      <c r="GK48" s="130">
        <f t="shared" si="1285"/>
        <v>21599.254416966818</v>
      </c>
      <c r="GL48" s="130">
        <f t="shared" si="1286"/>
        <v>23036.918722037906</v>
      </c>
      <c r="GM48" s="130">
        <f t="shared" si="1287"/>
        <v>24375.058854739327</v>
      </c>
      <c r="GN48" s="130">
        <f t="shared" si="1288"/>
        <v>25703.162936445489</v>
      </c>
      <c r="GO48" s="130">
        <f t="shared" si="1289"/>
        <v>27132.463865687194</v>
      </c>
      <c r="GP48" s="130">
        <f t="shared" si="1290"/>
        <v>28648.743903554492</v>
      </c>
      <c r="GQ48" s="130">
        <f t="shared" si="1291"/>
        <v>30242.803336635061</v>
      </c>
      <c r="GR48" s="130">
        <f t="shared" si="1292"/>
        <v>31952.277356161128</v>
      </c>
      <c r="GS48" s="130">
        <f t="shared" si="1293"/>
        <v>33628.297872369658</v>
      </c>
      <c r="GT48" s="130">
        <f t="shared" si="1294"/>
        <v>35367.880044881509</v>
      </c>
      <c r="GU48" s="130">
        <f t="shared" si="1295"/>
        <v>37185.241612606624</v>
      </c>
      <c r="GV48" s="130">
        <f t="shared" si="1296"/>
        <v>39099.618339952598</v>
      </c>
      <c r="GW48" s="130">
        <f t="shared" si="1297"/>
        <v>40849.236563459708</v>
      </c>
      <c r="GX48" s="130">
        <f t="shared" si="1298"/>
        <v>42434.93262071089</v>
      </c>
      <c r="GY48" s="130">
        <f t="shared" si="1299"/>
        <v>42434.93262071089</v>
      </c>
      <c r="GZ48" s="130">
        <f>($T48+$U48)/$R48*($I48-(метеостанция!B$14))/($I48-$J48)</f>
        <v>2.6408210900473934</v>
      </c>
      <c r="HA48" s="130">
        <f>($T48+$U48)/$R48*($I48-(метеостанция!C$14))/($I48-$J48)</f>
        <v>2.748445793838862</v>
      </c>
      <c r="HB48" s="130">
        <f>($T48+$U48)/$R48*($I48-(метеостанция!D$14))/($I48-$J48)</f>
        <v>2.0914531990521321</v>
      </c>
      <c r="HC48" s="130">
        <f>($T48+$U48)/$R48*($I48-(метеостанция!E$14))/($I48-$J48)</f>
        <v>2.2183539691943124</v>
      </c>
      <c r="HD48" s="130">
        <f>($T48+$U48)/$R48*($I48-(метеостанция!F$14))/($I48-$J48)</f>
        <v>2.3725624999999999</v>
      </c>
      <c r="HE48" s="130">
        <f>($T48+$U48)/$R48*($I48-(метеостанция!G$14))/($I48-$J48)</f>
        <v>2.4416350710900474</v>
      </c>
      <c r="HF48" s="130">
        <f>($T48+$U48)/$R48*($I48-(метеостанция!H$14))/($I48-$J48)</f>
        <v>2.5621104857819907</v>
      </c>
      <c r="HG48" s="130">
        <f>($T48+$U48)/$R48*($I48-(метеостанция!I$14))/($I48-$J48)</f>
        <v>2.4641238151658764</v>
      </c>
      <c r="HH48" s="130">
        <f>($T48+$U48)/$R48*($I48-(метеостанция!J$14))/($I48-$J48)</f>
        <v>2.4721555094786729</v>
      </c>
      <c r="HI48" s="130">
        <f>($T48+$U48)/$R48*($I48-(метеостанция!K$14))/($I48-$J48)</f>
        <v>2.5572914691943125</v>
      </c>
      <c r="HJ48" s="130">
        <f>($T48+$U48)/$R48*($I48-(метеостанция!L$14))/($I48-$J48)</f>
        <v>2.3789878554502368</v>
      </c>
      <c r="HK48" s="130">
        <f>($T48+$U48)/$R48*($I48-(метеостанция!M$14))/($I48-$J48)</f>
        <v>2.1412497037914688</v>
      </c>
      <c r="HL48" s="130">
        <f>($T48+$U48)/$R48*($I48-(метеостанция!N$14))/($I48-$J48)</f>
        <v>2.4962505924170615</v>
      </c>
      <c r="HM48" s="130">
        <f>($T48+$U48)/$R48*($I48-(метеостанция!O$14))/($I48-$J48)</f>
        <v>1.8729911137440756</v>
      </c>
      <c r="HN48" s="130">
        <f>($T48+$U48)/$R48*($I48-(метеостанция!P$14))/($I48-$J48)</f>
        <v>2.5476534360189573</v>
      </c>
      <c r="HO48" s="130">
        <f>($T48+$U48)/$R48*($I48-(метеостанция!Q$14))/($I48-$J48)</f>
        <v>2.6408210900473934</v>
      </c>
      <c r="HP48" s="130">
        <f>($T48+$U48)/$R48*($I48-(метеостанция!R$14))/($I48-$J48)</f>
        <v>2.8384007701421794</v>
      </c>
      <c r="HQ48" s="130">
        <f>($T48+$U48)/$R48*($I48-(метеостанция!S$14))/($I48-$J48)</f>
        <v>2.7612965047393363</v>
      </c>
      <c r="HR48" s="130">
        <f>($T48+$U48)/$R48*($I48-(метеостанция!T$14))/($I48-$J48)</f>
        <v>2.5701421800947868</v>
      </c>
      <c r="HS48" s="130">
        <f>($T48+$U48)/$R48*($I48-(метеостанция!U$14))/($I48-$J48)</f>
        <v>2.5508661137440756</v>
      </c>
      <c r="HT48" s="130">
        <f>($T48+$U48)/$R48*($I48-(метеостанция!V$14))/($I48-$J48)</f>
        <v>2.7452331161137438</v>
      </c>
      <c r="HU48" s="130">
        <f>($T48+$U48)/$R48*($I48-(метеостанция!W$14))/($I48-$J48)</f>
        <v>2.9122923578199051</v>
      </c>
      <c r="HV48" s="130">
        <f>($T48+$U48)/$R48*($I48-(метеостанция!X$14))/($I48-$J48)</f>
        <v>3.0616818720379149</v>
      </c>
      <c r="HW48" s="130">
        <f>($T48+$U48)/$R48*($I48-(метеостанция!Y$14))/($I48-$J48)</f>
        <v>3.2833566350710899</v>
      </c>
      <c r="HX48" s="130">
        <f>($T48+$U48)/$R48*($I48-(метеостанция!Z$14))/($I48-$J48)</f>
        <v>3.2191030805687202</v>
      </c>
      <c r="HY48" s="130">
        <f>($T48+$U48)/$R48*($I48-(метеостанция!AA$14))/($I48-$J48)</f>
        <v>3.3411848341232222</v>
      </c>
      <c r="HZ48" s="130">
        <f>($T48+$U48)/$R48*($I48-(метеостанция!AB$14))/($I48-$J48)</f>
        <v>3.4905743483412324</v>
      </c>
      <c r="IA48" s="130">
        <f>($T48+$U48)/$R48*($I48-(метеостанция!AC$14))/($I48-$J48)</f>
        <v>3.6769096563981045</v>
      </c>
      <c r="IB48" s="130">
        <f>($T48+$U48)/$R48*($I48-(метеостанция!AD$14))/($I48-$J48)</f>
        <v>3.360460900473933</v>
      </c>
      <c r="IC48" s="130">
        <f>($T48+$U48)/$R48*($I48-(метеостанция!AE$14))/($I48-$J48)</f>
        <v>3.0456184834123223</v>
      </c>
      <c r="ID48" s="130"/>
      <c r="IE48" s="131">
        <f>VLOOKUP($F48,метеостанция!$A$4:$AF$7,2,0)</f>
        <v>6</v>
      </c>
      <c r="IF48" s="131">
        <f>VLOOKUP($F48,метеостанция!$A$4:$AF$7,3,0)</f>
        <v>9.6</v>
      </c>
      <c r="IG48" s="131">
        <f>VLOOKUP($F48,метеостанция!$A$4:$AF$7,4,0)</f>
        <v>8.4</v>
      </c>
      <c r="IH48" s="131">
        <f>VLOOKUP($F48,метеостанция!$A$4:$AF$7,5,0)</f>
        <v>9.6999999999999993</v>
      </c>
      <c r="II48" s="131">
        <f>VLOOKUP($F48,метеостанция!$A$4:$AF$7,6,0)</f>
        <v>11.1</v>
      </c>
      <c r="IJ48" s="131">
        <f>VLOOKUP($F48,метеостанция!$A$4:$AF$7,7,0)</f>
        <v>9.5</v>
      </c>
      <c r="IK48" s="131">
        <f>VLOOKUP($F48,метеостанция!$A$4:$AF$7,8,0)</f>
        <v>6</v>
      </c>
      <c r="IL48" s="131">
        <f>VLOOKUP($F48,метеостанция!$A$4:$AF$7,9,0)</f>
        <v>6.8</v>
      </c>
      <c r="IM48" s="131">
        <f>VLOOKUP($F48,метеостанция!$A$4:$AF$7,10,0)</f>
        <v>3.2</v>
      </c>
      <c r="IN48" s="131">
        <f>VLOOKUP($F48,метеостанция!$A$4:$AF$7,11,0)</f>
        <v>-2</v>
      </c>
      <c r="IO48" s="131">
        <f>VLOOKUP($F48,метеостанция!$A$4:$AF$7,12,0)</f>
        <v>-0.4</v>
      </c>
      <c r="IP48" s="131">
        <f>VLOOKUP($F48,метеостанция!$A$4:$AF$7,13,0)</f>
        <v>2.1</v>
      </c>
      <c r="IQ48" s="131">
        <f>VLOOKUP($F48,метеостанция!$A$4:$AF$7,14,0)</f>
        <v>2.2999999999999998</v>
      </c>
      <c r="IR48" s="131">
        <f>VLOOKUP($F48,метеостанция!$A$4:$AF$7,15,0)</f>
        <v>2.2999999999999998</v>
      </c>
      <c r="IS48" s="131">
        <f>VLOOKUP($F48,метеостанция!$A$4:$AF$7,16,0)</f>
        <v>0.2</v>
      </c>
      <c r="IT48" s="131">
        <f>VLOOKUP($F48,метеостанция!$A$4:$AF$7,17,0)</f>
        <v>-3</v>
      </c>
      <c r="IU48" s="131">
        <f>VLOOKUP($F48,метеостанция!$A$4:$AF$7,18,0)</f>
        <v>-4</v>
      </c>
      <c r="IV48" s="131">
        <f>VLOOKUP($F48,метеостанция!$A$4:$AF$7,19,0)</f>
        <v>-3.6</v>
      </c>
      <c r="IW48" s="131">
        <f>VLOOKUP($F48,метеостанция!$A$4:$AF$7,20,0)</f>
        <v>-0.7</v>
      </c>
      <c r="IX48" s="131">
        <f>VLOOKUP($F48,метеостанция!$A$4:$AF$7,21,0)</f>
        <v>3.6</v>
      </c>
      <c r="IY48" s="131">
        <f>VLOOKUP($F48,метеостанция!$A$4:$AF$7,22,0)</f>
        <v>2.2000000000000002</v>
      </c>
      <c r="IZ48" s="131">
        <f>VLOOKUP($F48,метеостанция!$A$4:$AF$7,23,0)</f>
        <v>4.4000000000000004</v>
      </c>
      <c r="JA48" s="131">
        <f>VLOOKUP($F48,метеостанция!$A$4:$AF$7,24,0)</f>
        <v>-2.2999999999999998</v>
      </c>
      <c r="JB48" s="131">
        <f>VLOOKUP($F48,метеостанция!$A$4:$AF$7,25,0)</f>
        <v>-5.0999999999999996</v>
      </c>
      <c r="JC48" s="131">
        <f>VLOOKUP($F48,метеостанция!$A$4:$AF$7,26,0)</f>
        <v>0.6</v>
      </c>
      <c r="JD48" s="131">
        <f>VLOOKUP($F48,метеостанция!$A$4:$AF$7,27,0)</f>
        <v>-1.8</v>
      </c>
      <c r="JE48" s="131">
        <f>VLOOKUP($F48,метеостанция!$A$4:$AF$7,28,0)</f>
        <v>-0.5</v>
      </c>
      <c r="JF48" s="131">
        <f>VLOOKUP($F48,метеостанция!$A$4:$AF$7,29,0)</f>
        <v>5.4</v>
      </c>
      <c r="JG48" s="131">
        <f>VLOOKUP($F48,метеостанция!$A$4:$AF$7,30,0)</f>
        <v>8.4</v>
      </c>
      <c r="JH48" s="131">
        <f>VLOOKUP($F48,метеостанция!$A$4:$AF$7,31,0)</f>
        <v>5.0999999999999996</v>
      </c>
      <c r="JI48" s="131">
        <f>VLOOKUP($F48,метеостанция!$A$4:$AF$7,32,0)</f>
        <v>0</v>
      </c>
      <c r="JJ48" s="202">
        <f>VLOOKUP(D48,'Qп, Гкал'!$D$6:$O$63,2,FALSE)</f>
        <v>0.62578115000000001</v>
      </c>
      <c r="JK48" s="202">
        <f>VLOOKUP(D48,'Qп, Гкал'!$D$6:AI$64,3,FALSE)</f>
        <v>0.83246154999999999</v>
      </c>
      <c r="JL48" s="202">
        <f>VLOOKUP(D48,'Qп, Гкал'!$D$6:$AI$64,4,FALSE)</f>
        <v>0.71394979999999997</v>
      </c>
      <c r="JM48" s="202">
        <f>VLOOKUP(D48,'Qп, Гкал'!$D$6:$O$60,5,FALSE)</f>
        <v>0.77931379999999995</v>
      </c>
      <c r="JN48" s="202">
        <f>VLOOKUP(D48,'Qп, Гкал'!$D$6:$O$60,6,FALSE)</f>
        <v>1.0393289999999999</v>
      </c>
      <c r="JO48" s="202">
        <f>VLOOKUP(D48,'Qп, Гкал'!$D$6:$O$60,7,FALSE)</f>
        <v>0.62708512999999999</v>
      </c>
      <c r="JP48" s="202">
        <f>VLOOKUP(D48,'Qп, Гкал'!$D$6:$O$60,8,FALSE)</f>
        <v>0.24265067000000001</v>
      </c>
      <c r="JQ48" s="202">
        <f>VLOOKUP(D48,'Qп, Гкал'!$D$6:$O$60,9,FALSE)</f>
        <v>1.2090025</v>
      </c>
      <c r="JR48" s="202">
        <f>VLOOKUP(D48,'Qп, Гкал'!$D$6:$O$60,10,FALSE)</f>
        <v>2.2613850000000002</v>
      </c>
      <c r="JS48" s="202">
        <f>VLOOKUP(D48,'Qп, Гкал'!$D$6:$O$60,11,FALSE)</f>
        <v>2.8645151000000002</v>
      </c>
      <c r="JT48" s="202">
        <f>VLOOKUP(D48,'Qп, Гкал'!$D$6:$O$60,12,FALSE)</f>
        <v>2.3925741999999999</v>
      </c>
      <c r="JU48" s="202">
        <f>VLOOKUP(D48,'Qп, Гкал'!$D$6:$P$60,13,FALSE)</f>
        <v>2.0730241999999999</v>
      </c>
      <c r="JV48" s="202">
        <f>VLOOKUP(D48,'Qп, Гкал'!$D$6:$Q$63,14,FALSE)</f>
        <v>1.9676868700000001</v>
      </c>
      <c r="JW48" s="203">
        <f>VLOOKUP(D48,'Qп, Гкал'!$D$6:$AI$65,15,FALSE)</f>
        <v>2.0209611700000001</v>
      </c>
      <c r="JX48" s="203">
        <f>VLOOKUP(D48,'Qп, Гкал'!$D$6:$AI$65,16,FALSE)</f>
        <v>2.28821596</v>
      </c>
      <c r="JY48" s="203">
        <f>VLOOKUP(D48,'Qп, Гкал'!$D$6:$AI$65,17,FALSE)</f>
        <v>2.7250854000000002</v>
      </c>
      <c r="JZ48" s="203">
        <f>VLOOKUP(D48,'Qп, Гкал'!$D$6:$AI$65,18,FALSE)</f>
        <v>2.6496447000000001</v>
      </c>
      <c r="KA48" s="203">
        <f>VLOOKUP(D48,'Qп, Гкал'!$D$6:$AI$65,19,FALSE)</f>
        <v>2.7896516999999998</v>
      </c>
      <c r="KB48" s="203">
        <f>VLOOKUP(D48,'Qп, Гкал'!$D$6:$AI$65,20,FALSE)</f>
        <v>2.3201334999999998</v>
      </c>
      <c r="KC48" s="203">
        <f>VLOOKUP(D48,'Qп, Гкал'!$D$6:$AI$65,21,FALSE)</f>
        <v>1.9033058</v>
      </c>
      <c r="KD48" s="203">
        <f>VLOOKUP(D48,'Qп, Гкал'!$D$6:$AI$65,22,FALSE)</f>
        <v>1.9052173999999999</v>
      </c>
      <c r="KE48" s="203">
        <f>VLOOKUP(D48,'Qп, Гкал'!$D$6:$AI$65,23,FALSE)</f>
        <v>1.9929319999999999</v>
      </c>
      <c r="KF48" s="203">
        <f>VLOOKUP(D48,'Qп, Гкал'!$D$6:$AI$65,24,FALSE)</f>
        <v>2.6535641999999999</v>
      </c>
      <c r="KG48" s="203">
        <f>VLOOKUP(D48,'Qп, Гкал'!$D$6:$AI$65,25,FALSE)</f>
        <v>2.8321608999999999</v>
      </c>
      <c r="KH48" s="203">
        <f>VLOOKUP(D48,'Qп, Гкал'!$D$6:$AI$65,26,FALSE)</f>
        <v>2.2501269000000002</v>
      </c>
      <c r="KI48" s="203">
        <f>VLOOKUP(D48,'Qп, Гкал'!$D$6:$AI$65,27,FALSE)</f>
        <v>2.6182926200000001</v>
      </c>
      <c r="KJ48" s="203">
        <f>VLOOKUP(D48,'Qп, Гкал'!$D$6:$AI$65,28,FALSE)</f>
        <v>2.2061410800000001</v>
      </c>
      <c r="KK48" s="203">
        <f>VLOOKUP(D48,'Qп, Гкал'!$D$6:$AI$65,29,FALSE)</f>
        <v>1.6627778</v>
      </c>
      <c r="KL48" s="203">
        <f>VLOOKUP(D48,'Qп, Гкал'!$D$6:$AI$65,30,FALSE)</f>
        <v>1.3086735</v>
      </c>
      <c r="KM48" s="203">
        <f>VLOOKUP(D48,'Qп, Гкал'!$D$6:$AI$65,31,FALSE)</f>
        <v>1.9681356999999999</v>
      </c>
      <c r="KN48" s="203">
        <f>VLOOKUP(D48,'Qп, Гкал'!$D$6:$AI$65,32,FALSE)</f>
        <v>0</v>
      </c>
      <c r="KO48" s="110">
        <f>IF(JJ48="","Нет показаний",IF(JJ48&lt;=0,"Ошибка ПУ",(GZ48-JJ48*(($I48-метеостанция!B$14)/($I48-IE48)))))</f>
        <v>1.8111564040796515</v>
      </c>
      <c r="KP48" s="110">
        <f>IF(JK48="","Нет показаний",IF(JK48&lt;=0,"Ошибка ПУ",(HA48-JK48*(($I48-метеостанция!C$14)/($I48-IF48)))))</f>
        <v>1.2522885332821394</v>
      </c>
      <c r="KQ48" s="110">
        <f>IF(JL48="","Нет показаний",IF(JL48&lt;=0,"Ошибка ПУ",(HB48-JL48*(($I48-метеостанция!D$14)/($I48-IG48)))))</f>
        <v>1.2044659475254147</v>
      </c>
      <c r="KR48" s="110">
        <f>IF(JM48="","Нет показаний",IF(JM48&lt;=0,"Ошибка ПУ",(HC48-JM48*(($I48-метеостанция!E$14)/($I48-IH48)))))</f>
        <v>1.0782773189824482</v>
      </c>
      <c r="KS48" s="110">
        <f>IF(JN48="","Нет показаний",IF(JN48&lt;=0,"Ошибка ПУ",(HD48-JN48*(($I48-метеостанция!F$14)/($I48-II48)))))</f>
        <v>0.52750368629807709</v>
      </c>
      <c r="KT48" s="110">
        <f>IF(JO48="","Нет показаний",IF(JO48&lt;=0,"Ошибка ПУ",(HE48-JO48*(($I48-метеостанция!G$14)/($I48-IJ48)))))</f>
        <v>1.4487502819233808</v>
      </c>
      <c r="KU48" s="110">
        <f>IF(JP48="","Нет показаний",IF(JP48&lt;=0,"Ошибка ПУ",(HF48-JP48*(($I48-метеостанция!H$14)/($I48-IK48)))))</f>
        <v>2.2499912771932808</v>
      </c>
      <c r="KV48" s="110">
        <f>IF(JQ48="","Нет показаний",IF(JQ48&lt;=0,"Ошибка ПУ",(HG48-JQ48*(($I48-метеостанция!I$14)/($I48-IL48)))))</f>
        <v>0.88707463574410772</v>
      </c>
      <c r="KW48" s="110">
        <f>IF(JR48="","Нет показаний",IF(JR48&lt;=0,"Ошибка ПУ",(HH48-JR48*(($I48-метеостанция!J$14)/($I48-IM48)))))</f>
        <v>9.4920868085230037E-2</v>
      </c>
      <c r="KX48" s="110">
        <f>IF(JS48="","Нет показаний",IF(JS48&lt;=0,"Ошибка ПУ",(HI48-JS48*(($I48-метеостанция!K$14)/($I48-IN48)))))</f>
        <v>0.13159570366239759</v>
      </c>
      <c r="KY48" s="110">
        <f>IF(JT48="","Нет показаний",IF(JT48&lt;=0,"Ошибка ПУ",(HJ48-JT48*(($I48-метеостанция!L$14)/($I48-IO48)))))</f>
        <v>0.35649790670594461</v>
      </c>
      <c r="KZ48" s="110">
        <f>IF(JU48="","Нет показаний",IF(JU48&lt;=0,"Ошибка ПУ",(HK48-JU48*(($I48-метеостанция!M$14)/($I48-IP48)))))</f>
        <v>0.36074631551827308</v>
      </c>
      <c r="LA48" s="110">
        <f>IF(JV48="","Нет показаний",IF(JV48&lt;=0,"Ошибка ПУ",(HL48-JV48*(($I48-метеостанция!N$14)/($I48-IQ48)))))</f>
        <v>0.50550489190924885</v>
      </c>
      <c r="LB48" s="110">
        <f>IF(JW48="","Нет показаний",IF(JW48&lt;=0,"Ошибка ПУ",(HM48-JW48*(($I48-метеостанция!O$14)/($I48-IR48)))))</f>
        <v>0.33885001724667951</v>
      </c>
      <c r="LC48" s="110">
        <f>IF(JX48="","Нет показаний",IF(JX48&lt;=0,"Ошибка ПУ",(HN48-JX48*(($I48-метеостанция!P$14)/($I48-IS48)))))</f>
        <v>0.417893745549474</v>
      </c>
      <c r="LD48" s="110">
        <f>IF(JY48="","Нет показаний",IF(JY48&lt;=0,"Ошибка ПУ",(HO48-JY48*(($I48-метеостанция!Q$14)/($I48-IT48)))))</f>
        <v>0.35508619331269919</v>
      </c>
      <c r="LE48" s="110">
        <f>IF(JZ48="","Нет показаний",IF(JZ48&lt;=0,"Ошибка ПУ",(HP48-JZ48*(($I48-метеостанция!R$14)/($I48-IU48)))))</f>
        <v>0.5433408755833562</v>
      </c>
      <c r="LF48" s="110">
        <f>IF(KA48="","Нет показаний",IF(KA48&lt;=0,"Ошибка ПУ",(HQ48-KA48*(($I48-метеостанция!S$14)/($I48-IV48)))))</f>
        <v>0.37314348068555159</v>
      </c>
      <c r="LG48" s="110">
        <f>IF(KB48="","Нет показаний",IF(KB48&lt;=0,"Ошибка ПУ",(HR48-KB48*(($I48-метеостанция!T$14)/($I48-IW48)))))</f>
        <v>0.47993181973442667</v>
      </c>
      <c r="LH48" s="110">
        <f>IF(KC48="","Нет показаний",IF(KC48&lt;=0,"Ошибка ПУ",(HS48-KC48*(($I48-метеостанция!U$14)/($I48-IX48)))))</f>
        <v>0.44021694447033255</v>
      </c>
      <c r="LI48" s="110">
        <f>IF(KD48="","Нет показаний",IF(KD48&lt;=0,"Ошибка ПУ",(HT48-KD48*(($I48-метеостанция!V$14)/($I48-IY48)))))</f>
        <v>0.63641411572514306</v>
      </c>
      <c r="LJ48" s="110">
        <f>IF(KE48="","Нет показаний",IF(KE48&lt;=0,"Ошибка ПУ",(HU48-KE48*(($I48-метеостанция!W$14)/($I48-IZ48)))))</f>
        <v>0.27107472916493469</v>
      </c>
      <c r="LK48" s="110">
        <f>IF(KF48="","Нет показаний",IF(KF48&lt;=0,"Ошибка ПУ",(HV48-KF48*(($I48-метеостанция!X$14)/($I48-JA48)))))</f>
        <v>0.40533031468497382</v>
      </c>
      <c r="LL48" s="110">
        <f>IF(KG48="","Нет показаний",IF(KG48&lt;=0,"Ошибка ПУ",(HW48-KG48*(($I48-метеостанция!Y$14)/($I48-JB48)))))</f>
        <v>0.56299156007109019</v>
      </c>
      <c r="LM48" s="110">
        <f>IF(KH48="","Нет показаний",IF(KH48&lt;=0,"Ошибка ПУ",(HX48-KH48*(($I48-метеостанция!Z$14)/($I48-JC48)))))</f>
        <v>0.52218064779360018</v>
      </c>
      <c r="LN48" s="110">
        <f>IF(KI48="","Нет показаний",IF(KI48&lt;=0,"Ошибка ПУ",(HY48-KI48*(($I48-метеостанция!AA$14)/($I48-JD48)))))</f>
        <v>0.41948491480991779</v>
      </c>
      <c r="LO48" s="110">
        <f>IF(KJ48="","Нет показаний",IF(KJ48&lt;=0,"Ошибка ПУ",(HZ48-KJ48*(($I48-метеостанция!AB$14)/($I48-JE48)))))</f>
        <v>0.7667422080912325</v>
      </c>
      <c r="LP48" s="110">
        <f>IF(KK48="","Нет показаний",IF(KK48&lt;=0,"Ошибка ПУ",(IA48-KK48*(($I48-метеостанция!AC$14)/($I48-JF48)))))</f>
        <v>0.72186432705027892</v>
      </c>
      <c r="LQ48" s="110">
        <f>IF(KL48="","Нет показаний",IF(KL48&lt;=0,"Ошибка ПУ",(IB48-KL48*(($I48-метеостанция!AD$14)/($I48-JG48)))))</f>
        <v>0.74810883749683343</v>
      </c>
      <c r="LR48" s="110">
        <f>IF(KM48="","Нет показаний",IF(KM48&lt;=0,"Ошибка ПУ",(IC48-KM48*(($I48-метеостанция!AE$14)/($I48-JH48)))))</f>
        <v>0.20142238036354154</v>
      </c>
      <c r="LS48" s="110" t="str">
        <f>IF(KN48="","Нет показаний",IF(KN48&lt;=0,"Ошибка ПУ",(ID48-KN48*(($I48-метеостанция!AF$14)/($I48-JI48)))))</f>
        <v>Ошибка ПУ</v>
      </c>
      <c r="LT48" s="54">
        <f t="shared" si="1300"/>
        <v>1.8111564040796515</v>
      </c>
      <c r="LU48" s="54">
        <f t="shared" si="1301"/>
        <v>3.0634449373617909</v>
      </c>
      <c r="LV48" s="54">
        <f t="shared" si="1302"/>
        <v>4.2679108848872058</v>
      </c>
      <c r="LW48" s="54">
        <f t="shared" si="1303"/>
        <v>5.3461882038696542</v>
      </c>
      <c r="LX48" s="54">
        <f t="shared" si="1304"/>
        <v>5.8736918901677315</v>
      </c>
      <c r="LY48" s="54">
        <f t="shared" si="1305"/>
        <v>7.3224421720911126</v>
      </c>
      <c r="LZ48" s="54">
        <f t="shared" si="1306"/>
        <v>9.572433449284393</v>
      </c>
      <c r="MA48" s="54">
        <f t="shared" si="1307"/>
        <v>10.459508085028501</v>
      </c>
      <c r="MB48" s="54">
        <f t="shared" si="1308"/>
        <v>10.554428953113732</v>
      </c>
      <c r="MC48" s="54">
        <f t="shared" si="1309"/>
        <v>10.68602465677613</v>
      </c>
      <c r="MD48" s="54">
        <f t="shared" si="1310"/>
        <v>11.042522563482075</v>
      </c>
      <c r="ME48" s="54">
        <f t="shared" si="1311"/>
        <v>11.403268879000349</v>
      </c>
      <c r="MF48" s="54">
        <f t="shared" si="1312"/>
        <v>11.908773770909598</v>
      </c>
      <c r="MG48" s="54">
        <f t="shared" si="1313"/>
        <v>12.247623788156277</v>
      </c>
      <c r="MH48" s="54">
        <f t="shared" si="1314"/>
        <v>12.665517533705751</v>
      </c>
      <c r="MI48" s="54">
        <f t="shared" si="1315"/>
        <v>13.02060372701845</v>
      </c>
      <c r="MJ48" s="54">
        <f t="shared" si="1316"/>
        <v>13.563944602601806</v>
      </c>
      <c r="MK48" s="54">
        <f t="shared" si="1317"/>
        <v>13.937088083287357</v>
      </c>
      <c r="ML48" s="54">
        <f t="shared" si="1318"/>
        <v>14.417019903021783</v>
      </c>
      <c r="MM48" s="54">
        <f t="shared" si="1319"/>
        <v>14.857236847492116</v>
      </c>
      <c r="MN48" s="54">
        <f t="shared" si="1320"/>
        <v>15.493650963217259</v>
      </c>
      <c r="MO48" s="54">
        <f t="shared" si="1321"/>
        <v>15.764725692382195</v>
      </c>
      <c r="MP48" s="54">
        <f t="shared" si="1322"/>
        <v>16.170056007067167</v>
      </c>
      <c r="MQ48" s="54">
        <f t="shared" si="1323"/>
        <v>16.733047567138257</v>
      </c>
      <c r="MR48" s="54">
        <f t="shared" si="1324"/>
        <v>17.255228214931858</v>
      </c>
      <c r="MS48" s="54">
        <f t="shared" si="1325"/>
        <v>17.674713129741775</v>
      </c>
      <c r="MT48" s="54">
        <f t="shared" si="1326"/>
        <v>18.441455337833009</v>
      </c>
      <c r="MU48" s="54">
        <f t="shared" si="1327"/>
        <v>19.163319664883289</v>
      </c>
      <c r="MV48" s="54">
        <f t="shared" si="1328"/>
        <v>19.911428502380122</v>
      </c>
      <c r="MW48" s="54">
        <f t="shared" si="1329"/>
        <v>20.112850882743665</v>
      </c>
      <c r="MX48" s="54">
        <f t="shared" si="1330"/>
        <v>20.112850882743665</v>
      </c>
      <c r="MY48" s="53">
        <f t="shared" si="1331"/>
        <v>3569.0648098793613</v>
      </c>
      <c r="MZ48" s="53">
        <f t="shared" si="1332"/>
        <v>2467.759783685784</v>
      </c>
      <c r="NA48" s="53">
        <f t="shared" si="1333"/>
        <v>2373.5205961935822</v>
      </c>
      <c r="NB48" s="53">
        <f t="shared" si="1334"/>
        <v>2124.8532847868123</v>
      </c>
      <c r="NC48" s="53">
        <f t="shared" si="1335"/>
        <v>1039.4987642189906</v>
      </c>
      <c r="ND48" s="53">
        <f t="shared" si="1336"/>
        <v>2854.9073055582144</v>
      </c>
      <c r="NE48" s="53">
        <f t="shared" si="1337"/>
        <v>4433.8328108370788</v>
      </c>
      <c r="NF48" s="53">
        <f t="shared" si="1338"/>
        <v>1748.0692771973386</v>
      </c>
      <c r="NG48" s="53">
        <f t="shared" si="1339"/>
        <v>187.05106264875431</v>
      </c>
      <c r="NH48" s="53">
        <f t="shared" si="1340"/>
        <v>259.32249363712066</v>
      </c>
      <c r="NI48" s="53">
        <f t="shared" si="1341"/>
        <v>702.51477495473443</v>
      </c>
      <c r="NJ48" s="53">
        <f t="shared" si="1342"/>
        <v>710.88668936030888</v>
      </c>
      <c r="NK48" s="53">
        <f t="shared" si="1343"/>
        <v>996.14793999636572</v>
      </c>
      <c r="NL48" s="53">
        <f t="shared" si="1344"/>
        <v>667.73784398630664</v>
      </c>
      <c r="NM48" s="53">
        <f t="shared" si="1345"/>
        <v>823.50141497979348</v>
      </c>
      <c r="NN48" s="53">
        <f t="shared" si="1346"/>
        <v>699.73285254200505</v>
      </c>
      <c r="NO48" s="53">
        <f t="shared" si="1347"/>
        <v>1070.7075294245617</v>
      </c>
      <c r="NP48" s="53">
        <f t="shared" si="1348"/>
        <v>735.31654303894788</v>
      </c>
      <c r="NQ48" s="53">
        <f t="shared" si="1349"/>
        <v>945.75364396866109</v>
      </c>
      <c r="NR48" s="53">
        <f t="shared" si="1350"/>
        <v>867.49151077323734</v>
      </c>
      <c r="NS48" s="53">
        <f t="shared" si="1351"/>
        <v>1254.117656447967</v>
      </c>
      <c r="NT48" s="53">
        <f t="shared" si="1352"/>
        <v>534.17986129242024</v>
      </c>
      <c r="NU48" s="53">
        <f t="shared" si="1353"/>
        <v>798.74391811820942</v>
      </c>
      <c r="NV48" s="53">
        <f t="shared" si="1354"/>
        <v>1109.4311682760904</v>
      </c>
      <c r="NW48" s="53">
        <f t="shared" si="1355"/>
        <v>1029.0091845420684</v>
      </c>
      <c r="NX48" s="53">
        <f t="shared" si="1356"/>
        <v>826.636973124424</v>
      </c>
      <c r="NY48" s="53">
        <f t="shared" si="1357"/>
        <v>1510.9421952645828</v>
      </c>
      <c r="NZ48" s="53">
        <f t="shared" si="1358"/>
        <v>1422.5058428852797</v>
      </c>
      <c r="OA48" s="53">
        <f t="shared" si="1359"/>
        <v>1474.22327517126</v>
      </c>
      <c r="OB48" s="53">
        <f t="shared" si="1360"/>
        <v>396.92294274439496</v>
      </c>
      <c r="OC48" s="53" t="e">
        <f t="shared" si="1361"/>
        <v>#VALUE!</v>
      </c>
      <c r="OD48" s="53">
        <f t="shared" si="1362"/>
        <v>3569.0648098793613</v>
      </c>
      <c r="OE48" s="53">
        <f t="shared" si="1363"/>
        <v>6036.8245935651448</v>
      </c>
      <c r="OF48" s="53">
        <f t="shared" si="1364"/>
        <v>8410.3451897587274</v>
      </c>
      <c r="OG48" s="53">
        <f t="shared" si="1365"/>
        <v>10535.198474545539</v>
      </c>
      <c r="OH48" s="53">
        <f t="shared" si="1366"/>
        <v>11574.697238764529</v>
      </c>
      <c r="OI48" s="53">
        <f t="shared" si="1367"/>
        <v>14429.604544322743</v>
      </c>
      <c r="OJ48" s="53">
        <f t="shared" si="1368"/>
        <v>18863.437355159822</v>
      </c>
      <c r="OK48" s="53">
        <f t="shared" si="1369"/>
        <v>20611.506632357159</v>
      </c>
      <c r="OL48" s="53">
        <f t="shared" si="1370"/>
        <v>20798.557695005915</v>
      </c>
      <c r="OM48" s="53">
        <f t="shared" si="1371"/>
        <v>21057.880188643034</v>
      </c>
      <c r="ON48" s="53">
        <f t="shared" si="1372"/>
        <v>21760.39496359777</v>
      </c>
      <c r="OO48" s="53">
        <f t="shared" si="1373"/>
        <v>22471.281652958078</v>
      </c>
      <c r="OP48" s="53">
        <f t="shared" si="1374"/>
        <v>23467.429592954442</v>
      </c>
      <c r="OQ48" s="53">
        <f t="shared" si="1375"/>
        <v>24135.167436940748</v>
      </c>
      <c r="OR48" s="53">
        <f t="shared" si="1376"/>
        <v>24958.668851920542</v>
      </c>
      <c r="OS48" s="53">
        <f t="shared" si="1377"/>
        <v>25658.401704462547</v>
      </c>
      <c r="OT48" s="53">
        <f t="shared" si="1378"/>
        <v>26729.109233887109</v>
      </c>
      <c r="OU48" s="53">
        <f t="shared" si="1379"/>
        <v>27464.425776926058</v>
      </c>
      <c r="OV48" s="53">
        <f t="shared" si="1380"/>
        <v>28410.179420894721</v>
      </c>
      <c r="OW48" s="53">
        <f t="shared" si="1381"/>
        <v>29277.670931667959</v>
      </c>
      <c r="OX48" s="53">
        <f t="shared" si="1382"/>
        <v>30531.788588115927</v>
      </c>
      <c r="OY48" s="53">
        <f t="shared" si="1383"/>
        <v>31065.968449408349</v>
      </c>
      <c r="OZ48" s="53">
        <f t="shared" si="1384"/>
        <v>31864.712367526558</v>
      </c>
      <c r="PA48" s="53">
        <f t="shared" si="1385"/>
        <v>32974.14353580265</v>
      </c>
      <c r="PB48" s="53">
        <f t="shared" si="1386"/>
        <v>34003.152720344719</v>
      </c>
      <c r="PC48" s="53">
        <f t="shared" si="1387"/>
        <v>34829.789693469145</v>
      </c>
      <c r="PD48" s="53">
        <f t="shared" si="1388"/>
        <v>36340.731888733731</v>
      </c>
      <c r="PE48" s="53">
        <f t="shared" si="1389"/>
        <v>37763.23773161901</v>
      </c>
      <c r="PF48" s="53">
        <f t="shared" si="1390"/>
        <v>39237.461006790269</v>
      </c>
      <c r="PG48" s="53">
        <f t="shared" si="1391"/>
        <v>39634.383949534662</v>
      </c>
      <c r="PH48" s="53" t="e">
        <f t="shared" si="1392"/>
        <v>#VALUE!</v>
      </c>
      <c r="PI48" s="111">
        <f t="shared" si="1676"/>
        <v>3212.1583288914253</v>
      </c>
      <c r="PJ48" s="111">
        <f t="shared" si="1676"/>
        <v>2220.9838053172057</v>
      </c>
      <c r="PK48" s="111">
        <f t="shared" si="1676"/>
        <v>2136.1685365742242</v>
      </c>
      <c r="PL48" s="111">
        <f t="shared" si="1676"/>
        <v>1912.3679563081312</v>
      </c>
      <c r="PM48" s="111">
        <f t="shared" si="1676"/>
        <v>935.54888779709154</v>
      </c>
      <c r="PN48" s="111">
        <f t="shared" si="1676"/>
        <v>2569.4165750023931</v>
      </c>
      <c r="PO48" s="111">
        <f t="shared" si="1676"/>
        <v>3990.4495297533708</v>
      </c>
      <c r="PP48" s="111">
        <f t="shared" si="1676"/>
        <v>1573.2623494776049</v>
      </c>
      <c r="PQ48" s="111">
        <f t="shared" si="1676"/>
        <v>168.34595638387887</v>
      </c>
      <c r="PR48" s="111">
        <f t="shared" si="1676"/>
        <v>233.3902442734086</v>
      </c>
      <c r="PS48" s="111">
        <f t="shared" si="1677"/>
        <v>632.26329745926103</v>
      </c>
      <c r="PT48" s="111">
        <f t="shared" si="1677"/>
        <v>639.79802042427798</v>
      </c>
      <c r="PU48" s="111">
        <f t="shared" si="1677"/>
        <v>896.53314599672922</v>
      </c>
      <c r="PV48" s="111">
        <f t="shared" si="1677"/>
        <v>600.96405958767605</v>
      </c>
      <c r="PW48" s="111">
        <f t="shared" si="1677"/>
        <v>741.1512734818142</v>
      </c>
      <c r="PX48" s="111">
        <f t="shared" si="1677"/>
        <v>629.75956728780454</v>
      </c>
      <c r="PY48" s="111">
        <f t="shared" si="1677"/>
        <v>963.63677648210557</v>
      </c>
      <c r="PZ48" s="111">
        <f t="shared" si="1677"/>
        <v>661.78488873505307</v>
      </c>
      <c r="QA48" s="111">
        <f t="shared" si="1677"/>
        <v>851.17827957179497</v>
      </c>
      <c r="QB48" s="111">
        <f t="shared" si="1677"/>
        <v>780.74235969591359</v>
      </c>
      <c r="QC48" s="111">
        <f t="shared" si="1678"/>
        <v>1128.7058908031704</v>
      </c>
      <c r="QD48" s="111">
        <f t="shared" si="1678"/>
        <v>480.76187516317822</v>
      </c>
      <c r="QE48" s="111">
        <f t="shared" si="1678"/>
        <v>718.86952630638848</v>
      </c>
      <c r="QF48" s="111">
        <f t="shared" si="1678"/>
        <v>998.48805144848131</v>
      </c>
      <c r="QG48" s="111">
        <f t="shared" si="1678"/>
        <v>926.10826608786158</v>
      </c>
      <c r="QH48" s="111">
        <f t="shared" si="1678"/>
        <v>743.97327581198158</v>
      </c>
      <c r="QI48" s="111">
        <f t="shared" si="1678"/>
        <v>1359.8479757381244</v>
      </c>
      <c r="QJ48" s="111">
        <f t="shared" si="1678"/>
        <v>1280.2552585967517</v>
      </c>
      <c r="QK48" s="111">
        <f t="shared" si="1678"/>
        <v>1326.800947654134</v>
      </c>
      <c r="QL48" s="111">
        <f t="shared" si="1678"/>
        <v>357.2306484699555</v>
      </c>
      <c r="QM48" s="111" t="e">
        <f t="shared" si="1679"/>
        <v>#VALUE!</v>
      </c>
      <c r="QN48" s="54">
        <f t="shared" si="1393"/>
        <v>3212.1583288914253</v>
      </c>
      <c r="QO48" s="53">
        <f t="shared" si="1394"/>
        <v>5433.1421342086305</v>
      </c>
      <c r="QP48" s="53">
        <f t="shared" si="1395"/>
        <v>7569.3106707828547</v>
      </c>
      <c r="QQ48" s="53">
        <f t="shared" si="1396"/>
        <v>9481.6786270909852</v>
      </c>
      <c r="QR48" s="53">
        <f t="shared" si="1397"/>
        <v>10417.227514888076</v>
      </c>
      <c r="QS48" s="53">
        <f t="shared" si="1398"/>
        <v>12986.644089890469</v>
      </c>
      <c r="QT48" s="53">
        <f t="shared" si="1399"/>
        <v>16977.093619643842</v>
      </c>
      <c r="QU48" s="53">
        <f t="shared" si="1400"/>
        <v>18550.355969121447</v>
      </c>
      <c r="QV48" s="53">
        <f t="shared" si="1401"/>
        <v>18718.701925505327</v>
      </c>
      <c r="QW48" s="53">
        <f t="shared" si="1402"/>
        <v>18952.092169778734</v>
      </c>
      <c r="QX48" s="53">
        <f t="shared" si="1403"/>
        <v>19584.355467237994</v>
      </c>
      <c r="QY48" s="53">
        <f t="shared" si="1404"/>
        <v>20224.153487662272</v>
      </c>
      <c r="QZ48" s="53">
        <f t="shared" si="1405"/>
        <v>21120.686633659003</v>
      </c>
      <c r="RA48" s="53">
        <f t="shared" si="1406"/>
        <v>21721.65069324668</v>
      </c>
      <c r="RB48" s="53">
        <f t="shared" si="1407"/>
        <v>22462.801966728493</v>
      </c>
      <c r="RC48" s="53">
        <f t="shared" si="1408"/>
        <v>23092.561534016299</v>
      </c>
      <c r="RD48" s="53">
        <f t="shared" si="1409"/>
        <v>24056.198310498403</v>
      </c>
      <c r="RE48" s="53">
        <f t="shared" si="1410"/>
        <v>24717.983199233455</v>
      </c>
      <c r="RF48" s="53">
        <f t="shared" si="1411"/>
        <v>25569.16147880525</v>
      </c>
      <c r="RG48" s="53">
        <f t="shared" si="1412"/>
        <v>26349.903838501163</v>
      </c>
      <c r="RH48" s="53">
        <f t="shared" si="1413"/>
        <v>27478.609729304335</v>
      </c>
      <c r="RI48" s="53">
        <f t="shared" si="1414"/>
        <v>27959.371604467513</v>
      </c>
      <c r="RJ48" s="53">
        <f t="shared" si="1415"/>
        <v>28678.241130773902</v>
      </c>
      <c r="RK48" s="53">
        <f t="shared" si="1416"/>
        <v>29676.729182222385</v>
      </c>
      <c r="RL48" s="53">
        <f t="shared" si="1417"/>
        <v>30602.837448310245</v>
      </c>
      <c r="RM48" s="53">
        <f t="shared" si="1418"/>
        <v>31346.810724122228</v>
      </c>
      <c r="RN48" s="53">
        <f t="shared" si="1419"/>
        <v>32706.658699860352</v>
      </c>
      <c r="RO48" s="53">
        <f t="shared" si="1420"/>
        <v>33986.913958457102</v>
      </c>
      <c r="RP48" s="53">
        <f t="shared" si="1421"/>
        <v>35313.714906111236</v>
      </c>
      <c r="RQ48" s="53">
        <f t="shared" si="1422"/>
        <v>35670.945554581194</v>
      </c>
      <c r="RR48" s="53" t="e">
        <f t="shared" si="1423"/>
        <v>#VALUE!</v>
      </c>
      <c r="RS48" s="111">
        <f t="shared" si="1424"/>
        <v>1837.2193425407149</v>
      </c>
      <c r="RT48" s="111">
        <f t="shared" si="1425"/>
        <v>2627.2295434503376</v>
      </c>
      <c r="RU48" s="111">
        <f t="shared" si="1426"/>
        <v>3674.4865470387804</v>
      </c>
      <c r="RV48" s="111">
        <f t="shared" si="1427"/>
        <v>4431.8723013089966</v>
      </c>
      <c r="RW48" s="111">
        <f t="shared" si="1428"/>
        <v>4132.1505791060881</v>
      </c>
      <c r="RX48" s="111">
        <f t="shared" si="1429"/>
        <v>5430.3340280421307</v>
      </c>
      <c r="RY48" s="111">
        <f t="shared" si="1430"/>
        <v>8086.8251130087738</v>
      </c>
      <c r="RZ48" s="111">
        <f t="shared" si="1431"/>
        <v>8377.1456102588909</v>
      </c>
      <c r="SA48" s="111">
        <f t="shared" si="1432"/>
        <v>7258.3680265005914</v>
      </c>
      <c r="SB48" s="111">
        <f t="shared" si="1433"/>
        <v>6160.308838736084</v>
      </c>
      <c r="SC48" s="111">
        <f t="shared" si="1434"/>
        <v>5553.95617586359</v>
      </c>
      <c r="SD48" s="111">
        <f t="shared" si="1435"/>
        <v>5078.9161982309961</v>
      </c>
      <c r="SE48" s="111">
        <f t="shared" si="1436"/>
        <v>4675.7807403414699</v>
      </c>
      <c r="SF48" s="111">
        <f t="shared" si="1437"/>
        <v>4301.5751782229854</v>
      </c>
      <c r="SG48" s="111">
        <f t="shared" si="1438"/>
        <v>3716.2950451645156</v>
      </c>
      <c r="SH48" s="111">
        <f t="shared" si="1439"/>
        <v>2971.1156261016113</v>
      </c>
      <c r="SI48" s="111">
        <f t="shared" si="1440"/>
        <v>2456.9438935315848</v>
      </c>
      <c r="SJ48" s="111">
        <f t="shared" si="1441"/>
        <v>1681.0644771955485</v>
      </c>
      <c r="SK48" s="111">
        <f t="shared" si="1442"/>
        <v>1194.102624065923</v>
      </c>
      <c r="SL48" s="111">
        <f t="shared" si="1443"/>
        <v>646.74090205567336</v>
      </c>
      <c r="SM48" s="111">
        <f t="shared" si="1444"/>
        <v>346.145863617141</v>
      </c>
      <c r="SN48" s="111">
        <f t="shared" si="1445"/>
        <v>-689.37229908697918</v>
      </c>
      <c r="SO48" s="111">
        <f t="shared" si="1446"/>
        <v>-1564.5622058611589</v>
      </c>
      <c r="SP48" s="111">
        <f t="shared" si="1447"/>
        <v>-2275.5481739387433</v>
      </c>
      <c r="SQ48" s="111">
        <f t="shared" si="1448"/>
        <v>-3025.4604240594126</v>
      </c>
      <c r="SR48" s="111">
        <f t="shared" si="1449"/>
        <v>-4021.0693207592813</v>
      </c>
      <c r="SS48" s="111">
        <f t="shared" si="1450"/>
        <v>-4478.5829127462712</v>
      </c>
      <c r="ST48" s="111">
        <f t="shared" si="1451"/>
        <v>-5112.7043814954959</v>
      </c>
      <c r="SU48" s="111">
        <f t="shared" si="1452"/>
        <v>-5535.5216573484722</v>
      </c>
      <c r="SV48" s="111">
        <f t="shared" si="1453"/>
        <v>-6763.9870661296954</v>
      </c>
      <c r="SW48" s="111" t="e">
        <f t="shared" si="1454"/>
        <v>#VALUE!</v>
      </c>
      <c r="SX48" s="111">
        <f t="shared" si="1455"/>
        <v>0</v>
      </c>
      <c r="SY48" s="111">
        <f t="shared" si="1456"/>
        <v>0</v>
      </c>
      <c r="SZ48" s="111">
        <f t="shared" si="1457"/>
        <v>0</v>
      </c>
      <c r="TA48" s="111">
        <f t="shared" si="1458"/>
        <v>0</v>
      </c>
      <c r="TB48" s="111">
        <f t="shared" si="1459"/>
        <v>0</v>
      </c>
      <c r="TC48" s="111">
        <f t="shared" si="1460"/>
        <v>0</v>
      </c>
      <c r="TD48" s="111">
        <f t="shared" si="1461"/>
        <v>0</v>
      </c>
      <c r="TE48" s="111">
        <f t="shared" si="1462"/>
        <v>0</v>
      </c>
      <c r="TF48" s="111">
        <f t="shared" si="1463"/>
        <v>0</v>
      </c>
      <c r="TG48" s="111">
        <f t="shared" si="1464"/>
        <v>0</v>
      </c>
      <c r="TH48" s="111">
        <f t="shared" si="1465"/>
        <v>0</v>
      </c>
      <c r="TI48" s="111">
        <f t="shared" si="1466"/>
        <v>0</v>
      </c>
      <c r="TJ48" s="111">
        <f t="shared" si="1467"/>
        <v>0</v>
      </c>
      <c r="TK48" s="111">
        <f t="shared" si="1468"/>
        <v>0</v>
      </c>
      <c r="TL48" s="111">
        <f t="shared" si="1469"/>
        <v>0</v>
      </c>
      <c r="TM48" s="111">
        <f t="shared" si="1470"/>
        <v>0</v>
      </c>
      <c r="TN48" s="111">
        <f t="shared" si="1471"/>
        <v>0</v>
      </c>
      <c r="TO48" s="111">
        <f t="shared" si="1472"/>
        <v>0</v>
      </c>
      <c r="TP48" s="111">
        <f t="shared" si="1473"/>
        <v>0</v>
      </c>
      <c r="TQ48" s="111">
        <f t="shared" si="1474"/>
        <v>0</v>
      </c>
      <c r="TR48" s="111">
        <f t="shared" si="1475"/>
        <v>0</v>
      </c>
      <c r="TS48" s="111">
        <f t="shared" si="1476"/>
        <v>765.96922120775184</v>
      </c>
      <c r="TT48" s="111">
        <f t="shared" si="1477"/>
        <v>1738.4024509568408</v>
      </c>
      <c r="TU48" s="111">
        <f t="shared" si="1478"/>
        <v>2528.3868599319321</v>
      </c>
      <c r="TV48" s="111">
        <f t="shared" si="1479"/>
        <v>3361.622693399343</v>
      </c>
      <c r="TW48" s="111">
        <f t="shared" si="1480"/>
        <v>4467.8548008436419</v>
      </c>
      <c r="TX48" s="111">
        <f t="shared" si="1481"/>
        <v>4976.2032363847411</v>
      </c>
      <c r="TY48" s="111">
        <f t="shared" si="1482"/>
        <v>5680.7826461060949</v>
      </c>
      <c r="TZ48" s="111">
        <f t="shared" si="1483"/>
        <v>6150.5796192760636</v>
      </c>
      <c r="UA48" s="111">
        <f t="shared" si="1484"/>
        <v>7515.541184588541</v>
      </c>
      <c r="UB48" s="111">
        <f t="shared" si="1485"/>
        <v>7515.541184588541</v>
      </c>
      <c r="UC48" s="112">
        <f t="shared" si="1486"/>
        <v>152.77099848341228</v>
      </c>
      <c r="UD48" s="112">
        <f t="shared" si="1487"/>
        <v>311.7680656398104</v>
      </c>
      <c r="UE48" s="112">
        <f t="shared" si="1488"/>
        <v>432.75823597156381</v>
      </c>
      <c r="UF48" s="112">
        <f t="shared" si="1489"/>
        <v>561.08959175355437</v>
      </c>
      <c r="UG48" s="112">
        <f t="shared" si="1490"/>
        <v>698.34188175355439</v>
      </c>
      <c r="UH48" s="112">
        <f t="shared" si="1491"/>
        <v>839.59000687203775</v>
      </c>
      <c r="UI48" s="112">
        <f t="shared" si="1492"/>
        <v>987.80761184834103</v>
      </c>
      <c r="UJ48" s="112">
        <f t="shared" si="1493"/>
        <v>1130.356706540284</v>
      </c>
      <c r="UK48" s="112">
        <f t="shared" si="1494"/>
        <v>1273.3704332227485</v>
      </c>
      <c r="UL48" s="112">
        <f t="shared" si="1495"/>
        <v>1421.309259004739</v>
      </c>
      <c r="UM48" s="112">
        <f t="shared" si="1496"/>
        <v>1558.9332545971561</v>
      </c>
      <c r="UN48" s="112">
        <f t="shared" si="1497"/>
        <v>1682.804143270142</v>
      </c>
      <c r="UO48" s="112">
        <f t="shared" si="1498"/>
        <v>1827.2117659241703</v>
      </c>
      <c r="UP48" s="112">
        <f t="shared" si="1499"/>
        <v>1935.5639461137439</v>
      </c>
      <c r="UQ48" s="112">
        <f t="shared" si="1500"/>
        <v>2082.9452135071087</v>
      </c>
      <c r="UR48" s="112">
        <f t="shared" si="1501"/>
        <v>2235.7162119905206</v>
      </c>
      <c r="US48" s="112">
        <f t="shared" si="1502"/>
        <v>2399.9171574407578</v>
      </c>
      <c r="UT48" s="112">
        <f t="shared" si="1503"/>
        <v>2559.6576357819899</v>
      </c>
      <c r="UU48" s="112">
        <f t="shared" si="1504"/>
        <v>2708.3398727488147</v>
      </c>
      <c r="UV48" s="112">
        <f t="shared" si="1505"/>
        <v>2855.9069929383877</v>
      </c>
      <c r="UW48" s="112">
        <f t="shared" si="1506"/>
        <v>3014.7182072985779</v>
      </c>
      <c r="UX48" s="112">
        <f t="shared" si="1507"/>
        <v>3183.1937670616103</v>
      </c>
      <c r="UY48" s="112">
        <f t="shared" si="1508"/>
        <v>3360.3114818483405</v>
      </c>
      <c r="UZ48" s="112">
        <f t="shared" si="1509"/>
        <v>3550.2530395734584</v>
      </c>
      <c r="VA48" s="112">
        <f t="shared" si="1510"/>
        <v>3736.477541374406</v>
      </c>
      <c r="VB48" s="112">
        <f t="shared" si="1511"/>
        <v>3929.7644494312781</v>
      </c>
      <c r="VC48" s="112">
        <f t="shared" si="1512"/>
        <v>4131.6935125118471</v>
      </c>
      <c r="VD48" s="112">
        <f t="shared" si="1513"/>
        <v>4344.4020377725101</v>
      </c>
      <c r="VE48" s="112">
        <f t="shared" si="1514"/>
        <v>4538.8040626066331</v>
      </c>
      <c r="VF48" s="112">
        <f t="shared" si="1515"/>
        <v>4714.9925134123214</v>
      </c>
      <c r="VG48" s="112">
        <f t="shared" si="1516"/>
        <v>4714.9925134123214</v>
      </c>
      <c r="VH48" s="111">
        <f t="shared" si="1517"/>
        <v>-3212.1583288914253</v>
      </c>
      <c r="VI48" s="111">
        <f t="shared" si="1518"/>
        <v>-5433.1421342086305</v>
      </c>
      <c r="VJ48" s="111">
        <f t="shared" si="1519"/>
        <v>-7569.3106707828547</v>
      </c>
      <c r="VK48" s="111">
        <f t="shared" si="1520"/>
        <v>-9481.6786270909852</v>
      </c>
      <c r="VL48" s="111">
        <f t="shared" si="1521"/>
        <v>-10417.227514888076</v>
      </c>
      <c r="VM48" s="111">
        <f t="shared" si="1522"/>
        <v>-12986.644089890469</v>
      </c>
      <c r="VN48" s="111">
        <f t="shared" si="1523"/>
        <v>-16977.093619643842</v>
      </c>
      <c r="VO48" s="111">
        <f t="shared" si="1524"/>
        <v>-18550.355969121447</v>
      </c>
      <c r="VP48" s="111">
        <f t="shared" si="1525"/>
        <v>-18718.701925505327</v>
      </c>
      <c r="VQ48" s="111">
        <f t="shared" si="1526"/>
        <v>-18952.092169778734</v>
      </c>
      <c r="VR48" s="111">
        <f t="shared" si="1527"/>
        <v>-19584.355467237994</v>
      </c>
      <c r="VS48" s="111">
        <f t="shared" si="1528"/>
        <v>-20224.153487662272</v>
      </c>
      <c r="VT48" s="111">
        <f t="shared" si="1529"/>
        <v>-21120.686633659003</v>
      </c>
      <c r="VU48" s="111">
        <f t="shared" si="1530"/>
        <v>-21721.65069324668</v>
      </c>
      <c r="VV48" s="111">
        <f t="shared" si="1531"/>
        <v>-22462.801966728493</v>
      </c>
      <c r="VW48" s="111">
        <f t="shared" si="1532"/>
        <v>-23092.561534016299</v>
      </c>
      <c r="VX48" s="111">
        <f t="shared" si="1533"/>
        <v>-24056.198310498403</v>
      </c>
      <c r="VY48" s="111">
        <f t="shared" si="1534"/>
        <v>-24717.983199233455</v>
      </c>
      <c r="VZ48" s="111">
        <f t="shared" si="1535"/>
        <v>-25569.16147880525</v>
      </c>
      <c r="WA48" s="111">
        <f t="shared" si="1536"/>
        <v>-26349.903838501163</v>
      </c>
      <c r="WB48" s="111">
        <f t="shared" si="1537"/>
        <v>-27478.609729304335</v>
      </c>
      <c r="WC48" s="111">
        <f t="shared" si="1538"/>
        <v>-27193.40238325976</v>
      </c>
      <c r="WD48" s="111">
        <f t="shared" si="1539"/>
        <v>-26939.838679817061</v>
      </c>
      <c r="WE48" s="111">
        <f t="shared" si="1540"/>
        <v>-27148.342322290453</v>
      </c>
      <c r="WF48" s="111">
        <f t="shared" si="1541"/>
        <v>-27241.214754910903</v>
      </c>
      <c r="WG48" s="111">
        <f t="shared" si="1542"/>
        <v>-26878.955923278587</v>
      </c>
      <c r="WH48" s="111">
        <f t="shared" si="1543"/>
        <v>-27730.455463475613</v>
      </c>
      <c r="WI48" s="111">
        <f t="shared" si="1544"/>
        <v>-28306.131312351008</v>
      </c>
      <c r="WJ48" s="111">
        <f t="shared" si="1545"/>
        <v>-29163.135286835171</v>
      </c>
      <c r="WK48" s="111">
        <f t="shared" si="1546"/>
        <v>-28155.404369992655</v>
      </c>
      <c r="WL48" s="111" t="e">
        <f t="shared" si="1547"/>
        <v>#VALUE!</v>
      </c>
      <c r="WM48" s="111">
        <f t="shared" si="1548"/>
        <v>0</v>
      </c>
      <c r="WN48" s="111">
        <f t="shared" si="1549"/>
        <v>0</v>
      </c>
      <c r="WO48" s="111">
        <f t="shared" si="1550"/>
        <v>0</v>
      </c>
      <c r="WP48" s="111">
        <f t="shared" si="1551"/>
        <v>0</v>
      </c>
      <c r="WQ48" s="111">
        <f t="shared" si="1552"/>
        <v>0</v>
      </c>
      <c r="WR48" s="111">
        <f t="shared" si="1553"/>
        <v>0</v>
      </c>
      <c r="WS48" s="111">
        <f t="shared" si="1554"/>
        <v>0</v>
      </c>
      <c r="WT48" s="111">
        <f t="shared" si="1555"/>
        <v>0</v>
      </c>
      <c r="WU48" s="111">
        <f t="shared" si="1556"/>
        <v>0</v>
      </c>
      <c r="WV48" s="111">
        <f t="shared" si="1557"/>
        <v>0</v>
      </c>
      <c r="WW48" s="111">
        <f t="shared" si="1558"/>
        <v>0</v>
      </c>
      <c r="WX48" s="111">
        <f t="shared" si="1559"/>
        <v>0</v>
      </c>
      <c r="WY48" s="111">
        <f t="shared" si="1560"/>
        <v>0</v>
      </c>
      <c r="WZ48" s="111">
        <f t="shared" si="1561"/>
        <v>0</v>
      </c>
      <c r="XA48" s="111">
        <f t="shared" si="1562"/>
        <v>0</v>
      </c>
      <c r="XB48" s="111">
        <f t="shared" si="1563"/>
        <v>0</v>
      </c>
      <c r="XC48" s="111">
        <f t="shared" si="1564"/>
        <v>0</v>
      </c>
      <c r="XD48" s="111">
        <f t="shared" si="1565"/>
        <v>0</v>
      </c>
      <c r="XE48" s="111">
        <f t="shared" si="1566"/>
        <v>0</v>
      </c>
      <c r="XF48" s="111">
        <f t="shared" si="1567"/>
        <v>0</v>
      </c>
      <c r="XG48" s="111">
        <f t="shared" si="1568"/>
        <v>0</v>
      </c>
      <c r="XH48" s="111">
        <f t="shared" si="1569"/>
        <v>765.96922120775184</v>
      </c>
      <c r="XI48" s="111">
        <f t="shared" si="1570"/>
        <v>1738.4024509568408</v>
      </c>
      <c r="XJ48" s="111">
        <f t="shared" si="1571"/>
        <v>2528.3868599319321</v>
      </c>
      <c r="XK48" s="111">
        <f t="shared" si="1572"/>
        <v>3361.622693399343</v>
      </c>
      <c r="XL48" s="111">
        <f t="shared" si="1573"/>
        <v>4467.8548008436419</v>
      </c>
      <c r="XM48" s="111">
        <f t="shared" si="1574"/>
        <v>4976.2032363847411</v>
      </c>
      <c r="XN48" s="111">
        <f t="shared" si="1575"/>
        <v>5680.7826461060949</v>
      </c>
      <c r="XO48" s="111">
        <f t="shared" si="1576"/>
        <v>6150.5796192760636</v>
      </c>
      <c r="XP48" s="111">
        <f t="shared" si="1577"/>
        <v>7515.541184588541</v>
      </c>
      <c r="XQ48" s="111" t="e">
        <f t="shared" si="1578"/>
        <v>#VALUE!</v>
      </c>
      <c r="XR48" s="111">
        <f t="shared" si="1579"/>
        <v>3212.1583288914253</v>
      </c>
      <c r="XS48" s="111">
        <f t="shared" si="1580"/>
        <v>5433.1421342086305</v>
      </c>
      <c r="XT48" s="111">
        <f t="shared" si="1581"/>
        <v>7569.3106707828547</v>
      </c>
      <c r="XU48" s="111">
        <f t="shared" si="1582"/>
        <v>9481.6786270909852</v>
      </c>
      <c r="XV48" s="111">
        <f t="shared" si="1583"/>
        <v>10417.227514888076</v>
      </c>
      <c r="XW48" s="111">
        <f t="shared" si="1584"/>
        <v>12986.644089890469</v>
      </c>
      <c r="XX48" s="111">
        <f t="shared" si="1585"/>
        <v>16977.093619643842</v>
      </c>
      <c r="XY48" s="111">
        <f t="shared" si="1586"/>
        <v>18550.355969121447</v>
      </c>
      <c r="XZ48" s="111">
        <f t="shared" si="1587"/>
        <v>18718.701925505327</v>
      </c>
      <c r="YA48" s="111">
        <f t="shared" si="1588"/>
        <v>18952.092169778734</v>
      </c>
      <c r="YB48" s="111">
        <f t="shared" si="1589"/>
        <v>19584.355467237994</v>
      </c>
      <c r="YC48" s="111">
        <f t="shared" si="1590"/>
        <v>20224.153487662272</v>
      </c>
      <c r="YD48" s="111">
        <f t="shared" si="1591"/>
        <v>21120.686633659003</v>
      </c>
      <c r="YE48" s="111">
        <f t="shared" si="1592"/>
        <v>21721.65069324668</v>
      </c>
      <c r="YF48" s="111">
        <f t="shared" si="1593"/>
        <v>22462.801966728493</v>
      </c>
      <c r="YG48" s="111">
        <f t="shared" si="1594"/>
        <v>23092.561534016299</v>
      </c>
      <c r="YH48" s="111">
        <f t="shared" si="1595"/>
        <v>24056.198310498403</v>
      </c>
      <c r="YI48" s="111">
        <f t="shared" si="1596"/>
        <v>24717.983199233455</v>
      </c>
      <c r="YJ48" s="111">
        <f t="shared" si="1597"/>
        <v>25569.16147880525</v>
      </c>
      <c r="YK48" s="111">
        <f t="shared" si="1598"/>
        <v>26349.903838501163</v>
      </c>
      <c r="YL48" s="111">
        <f t="shared" si="1599"/>
        <v>27478.609729304335</v>
      </c>
      <c r="YM48" s="111">
        <f t="shared" si="1600"/>
        <v>27193.40238325976</v>
      </c>
      <c r="YN48" s="111">
        <f t="shared" si="1601"/>
        <v>26939.838679817061</v>
      </c>
      <c r="YO48" s="111">
        <f t="shared" si="1602"/>
        <v>27148.342322290453</v>
      </c>
      <c r="YP48" s="111">
        <f t="shared" si="1603"/>
        <v>27241.214754910903</v>
      </c>
      <c r="YQ48" s="111">
        <f t="shared" si="1604"/>
        <v>26878.955923278587</v>
      </c>
      <c r="YR48" s="111">
        <f t="shared" si="1605"/>
        <v>27730.455463475613</v>
      </c>
      <c r="YS48" s="111">
        <f t="shared" si="1606"/>
        <v>28306.131312351008</v>
      </c>
      <c r="YT48" s="111">
        <f t="shared" si="1607"/>
        <v>29163.135286835171</v>
      </c>
      <c r="YU48" s="111">
        <f t="shared" si="1608"/>
        <v>28155.404369992655</v>
      </c>
      <c r="YV48" s="111" t="e">
        <f t="shared" si="1609"/>
        <v>#VALUE!</v>
      </c>
      <c r="YW48" s="111">
        <f t="shared" si="1610"/>
        <v>0</v>
      </c>
      <c r="YX48" s="111">
        <f t="shared" si="1611"/>
        <v>0</v>
      </c>
      <c r="YY48" s="111">
        <f t="shared" si="1612"/>
        <v>0</v>
      </c>
      <c r="YZ48" s="111">
        <f t="shared" si="1613"/>
        <v>0</v>
      </c>
      <c r="ZA48" s="111">
        <f t="shared" si="1614"/>
        <v>0</v>
      </c>
      <c r="ZB48" s="111">
        <f t="shared" si="1615"/>
        <v>0</v>
      </c>
      <c r="ZC48" s="111">
        <f t="shared" si="1616"/>
        <v>0</v>
      </c>
      <c r="ZD48" s="111">
        <f t="shared" si="1617"/>
        <v>0</v>
      </c>
      <c r="ZE48" s="111">
        <f t="shared" si="1618"/>
        <v>0</v>
      </c>
      <c r="ZF48" s="111">
        <f t="shared" si="1619"/>
        <v>0</v>
      </c>
      <c r="ZG48" s="111">
        <f t="shared" si="1620"/>
        <v>0</v>
      </c>
      <c r="ZH48" s="111">
        <f t="shared" si="1621"/>
        <v>0</v>
      </c>
      <c r="ZI48" s="111">
        <f t="shared" si="1622"/>
        <v>0</v>
      </c>
      <c r="ZJ48" s="111">
        <f t="shared" si="1623"/>
        <v>0</v>
      </c>
      <c r="ZK48" s="111">
        <f t="shared" si="1624"/>
        <v>0</v>
      </c>
      <c r="ZL48" s="111">
        <f t="shared" si="1625"/>
        <v>0</v>
      </c>
      <c r="ZM48" s="111">
        <f t="shared" si="1626"/>
        <v>0</v>
      </c>
      <c r="ZN48" s="111">
        <f t="shared" si="1627"/>
        <v>0</v>
      </c>
      <c r="ZO48" s="111">
        <f t="shared" si="1628"/>
        <v>0</v>
      </c>
      <c r="ZP48" s="111">
        <f t="shared" si="1629"/>
        <v>0</v>
      </c>
      <c r="ZQ48" s="111">
        <f t="shared" si="1630"/>
        <v>0</v>
      </c>
      <c r="ZR48" s="111">
        <f t="shared" si="1631"/>
        <v>0</v>
      </c>
      <c r="ZS48" s="111">
        <f t="shared" si="1632"/>
        <v>0</v>
      </c>
      <c r="ZT48" s="111">
        <f t="shared" si="1633"/>
        <v>0</v>
      </c>
      <c r="ZU48" s="111">
        <f t="shared" si="1634"/>
        <v>0</v>
      </c>
      <c r="ZV48" s="111">
        <f t="shared" si="1635"/>
        <v>0</v>
      </c>
      <c r="ZW48" s="111">
        <f t="shared" si="1636"/>
        <v>0</v>
      </c>
      <c r="ZX48" s="111">
        <f t="shared" si="1637"/>
        <v>0</v>
      </c>
      <c r="ZY48" s="111">
        <f t="shared" si="1638"/>
        <v>0</v>
      </c>
      <c r="ZZ48" s="111">
        <f t="shared" si="1639"/>
        <v>0</v>
      </c>
      <c r="AAA48" s="111" t="e">
        <f t="shared" si="1640"/>
        <v>#VALUE!</v>
      </c>
      <c r="AAB48" s="111">
        <f t="shared" si="1641"/>
        <v>1837.2193425407149</v>
      </c>
      <c r="AAC48" s="111">
        <f t="shared" si="1642"/>
        <v>790.01020090962265</v>
      </c>
      <c r="AAD48" s="111">
        <f t="shared" si="1643"/>
        <v>1047.2570035884428</v>
      </c>
      <c r="AAE48" s="111">
        <f t="shared" si="1644"/>
        <v>757.38575427021624</v>
      </c>
      <c r="AAF48" s="111">
        <f t="shared" si="1645"/>
        <v>-299.7217222029085</v>
      </c>
      <c r="AAG48" s="111">
        <f t="shared" si="1646"/>
        <v>1298.1834489360426</v>
      </c>
      <c r="AAH48" s="111">
        <f t="shared" si="1647"/>
        <v>2656.491084966643</v>
      </c>
      <c r="AAI48" s="111">
        <f t="shared" si="1648"/>
        <v>290.32049725011711</v>
      </c>
      <c r="AAJ48" s="111">
        <f t="shared" si="1649"/>
        <v>-1118.7775837582994</v>
      </c>
      <c r="AAK48" s="111">
        <f t="shared" si="1650"/>
        <v>-1098.0591877645074</v>
      </c>
      <c r="AAL48" s="111">
        <f t="shared" si="1651"/>
        <v>-606.35266287249397</v>
      </c>
      <c r="AAM48" s="111">
        <f t="shared" si="1652"/>
        <v>-475.03997763259395</v>
      </c>
      <c r="AAN48" s="111">
        <f t="shared" si="1653"/>
        <v>-403.13545788952615</v>
      </c>
      <c r="AAO48" s="111">
        <f t="shared" si="1654"/>
        <v>-374.20556211848452</v>
      </c>
      <c r="AAP48" s="111">
        <f t="shared" si="1655"/>
        <v>-585.2801330584698</v>
      </c>
      <c r="AAQ48" s="111">
        <f t="shared" si="1656"/>
        <v>-745.17941906290434</v>
      </c>
      <c r="AAR48" s="111">
        <f t="shared" si="1657"/>
        <v>-514.17173257002651</v>
      </c>
      <c r="AAS48" s="111">
        <f t="shared" si="1658"/>
        <v>-775.87941633603623</v>
      </c>
      <c r="AAT48" s="111">
        <f t="shared" si="1659"/>
        <v>-486.96185312962552</v>
      </c>
      <c r="AAU48" s="111">
        <f t="shared" si="1660"/>
        <v>-547.36172201024965</v>
      </c>
      <c r="AAV48" s="111">
        <f t="shared" si="1661"/>
        <v>-300.59503843853236</v>
      </c>
      <c r="AAW48" s="111">
        <f t="shared" si="1662"/>
        <v>-1035.5181627041202</v>
      </c>
      <c r="AAX48" s="111">
        <f t="shared" si="1663"/>
        <v>-875.18990677417969</v>
      </c>
      <c r="AAY48" s="111">
        <f t="shared" si="1664"/>
        <v>-710.9859680775844</v>
      </c>
      <c r="AAZ48" s="111">
        <f t="shared" si="1665"/>
        <v>-749.91225012066934</v>
      </c>
      <c r="ABA48" s="111">
        <f t="shared" si="1666"/>
        <v>-995.60889669986864</v>
      </c>
      <c r="ABB48" s="111">
        <f t="shared" si="1667"/>
        <v>-457.51359198698992</v>
      </c>
      <c r="ABC48" s="111">
        <f t="shared" si="1668"/>
        <v>-634.12146874922473</v>
      </c>
      <c r="ABD48" s="111">
        <f t="shared" si="1669"/>
        <v>-422.81727585297631</v>
      </c>
      <c r="ABE48" s="111">
        <f t="shared" si="1670"/>
        <v>-1228.4654087812232</v>
      </c>
      <c r="ABF48" s="111" t="e">
        <f t="shared" si="1671"/>
        <v>#VALUE!</v>
      </c>
    </row>
    <row r="49" spans="1:734" ht="75" hidden="1" customHeight="1">
      <c r="A49" s="92">
        <v>46</v>
      </c>
      <c r="B49" s="59" t="s">
        <v>21</v>
      </c>
      <c r="C49" s="100" t="s">
        <v>54</v>
      </c>
      <c r="D49" s="101" t="s">
        <v>114</v>
      </c>
      <c r="E49" s="59">
        <v>3128028140</v>
      </c>
      <c r="F49" s="46" t="s">
        <v>21</v>
      </c>
      <c r="G49" s="47">
        <v>0.9</v>
      </c>
      <c r="H49" s="48">
        <v>1970.6</v>
      </c>
      <c r="I49" s="48">
        <v>21.5</v>
      </c>
      <c r="J49" s="49">
        <v>-1.5</v>
      </c>
      <c r="K49" s="50">
        <v>30</v>
      </c>
      <c r="L49" s="49">
        <v>18.02</v>
      </c>
      <c r="M49" s="49">
        <v>100.086</v>
      </c>
      <c r="N49" s="49">
        <v>6.42</v>
      </c>
      <c r="O49" s="49">
        <f t="shared" si="1169"/>
        <v>0.60066666666666668</v>
      </c>
      <c r="P49" s="49">
        <f t="shared" si="1170"/>
        <v>3.3361999999999998</v>
      </c>
      <c r="Q49" s="49">
        <f t="shared" si="1171"/>
        <v>0.214</v>
      </c>
      <c r="R49" s="51">
        <v>30</v>
      </c>
      <c r="S49" s="52">
        <f t="shared" si="1172"/>
        <v>18.02</v>
      </c>
      <c r="T49" s="52">
        <f t="shared" si="1173"/>
        <v>100.086</v>
      </c>
      <c r="U49" s="52">
        <f t="shared" si="1174"/>
        <v>6.42</v>
      </c>
      <c r="V49" s="130">
        <f>$O49*($I49-(метеостанция!B$14))/($I49-$J49)</f>
        <v>0.53668260869565221</v>
      </c>
      <c r="W49" s="130">
        <f>$O49*($I49-(метеостанция!C$14))/($I49-$J49)</f>
        <v>0.55855471014492752</v>
      </c>
      <c r="X49" s="130">
        <f>$O49*($I49-(метеостанция!D$14))/($I49-$J49)</f>
        <v>0.42503695652173912</v>
      </c>
      <c r="Y49" s="130">
        <f>$O49*($I49-(метеостанция!E$14))/($I49-$J49)</f>
        <v>0.45082644927536231</v>
      </c>
      <c r="Z49" s="130">
        <f>$O49*($I49-(метеостанция!F$14))/($I49-$J49)</f>
        <v>0.4821655797101449</v>
      </c>
      <c r="AA49" s="130">
        <f>$O49*($I49-(метеостанция!G$14))/($I49-$J49)</f>
        <v>0.49620289855072464</v>
      </c>
      <c r="AB49" s="130">
        <f>$O49*($I49-(метеостанция!H$14))/($I49-$J49)</f>
        <v>0.52068659420289864</v>
      </c>
      <c r="AC49" s="130">
        <f>$O49*($I49-(метеостанция!I$14))/($I49-$J49)</f>
        <v>0.5007731884057971</v>
      </c>
      <c r="AD49" s="130">
        <f>$O49*($I49-(метеостанция!J$14))/($I49-$J49)</f>
        <v>0.50240543478260868</v>
      </c>
      <c r="AE49" s="130">
        <f>$O49*($I49-(метеостанция!K$14))/($I49-$J49)</f>
        <v>0.51970724637681154</v>
      </c>
      <c r="AF49" s="130">
        <f>$O49*($I49-(метеостанция!L$14))/($I49-$J49)</f>
        <v>0.48347137681159419</v>
      </c>
      <c r="AG49" s="130">
        <f>$O49*($I49-(метеостанция!M$14))/($I49-$J49)</f>
        <v>0.43515688405797098</v>
      </c>
      <c r="AH49" s="130">
        <f>$O49*($I49-(метеостанция!N$14))/($I49-$J49)</f>
        <v>0.50730217391304355</v>
      </c>
      <c r="AI49" s="130">
        <f>$O49*($I49-(метеостанция!O$14))/($I49-$J49)</f>
        <v>0.38063985507246378</v>
      </c>
      <c r="AJ49" s="130">
        <f>$O49*($I49-(метеостанция!P$14))/($I49-$J49)</f>
        <v>0.51774855072463766</v>
      </c>
      <c r="AK49" s="130">
        <f>$O49*($I49-(метеостанция!Q$14))/($I49-$J49)</f>
        <v>0.53668260869565221</v>
      </c>
      <c r="AL49" s="130">
        <f>$O49*($I49-(метеостанция!R$14))/($I49-$J49)</f>
        <v>0.57683586956521737</v>
      </c>
      <c r="AM49" s="130">
        <f>$O49*($I49-(метеостанция!S$14))/($I49-$J49)</f>
        <v>0.56116630434782611</v>
      </c>
      <c r="AN49" s="130">
        <f>$O49*($I49-(метеостанция!T$14))/($I49-$J49)</f>
        <v>0.52231884057971012</v>
      </c>
      <c r="AO49" s="130">
        <f>$O49*($I49-(метеостанция!U$14))/($I49-$J49)</f>
        <v>0.51840144927536236</v>
      </c>
      <c r="AP49" s="130">
        <f>$O49*($I49-(метеостанция!V$14))/($I49-$J49)</f>
        <v>0.55790181159420293</v>
      </c>
      <c r="AQ49" s="130">
        <f>$O49*($I49-(метеостанция!W$14))/($I49-$J49)</f>
        <v>0.59185253623188405</v>
      </c>
      <c r="AR49" s="130">
        <f>$O49*($I49-(метеостанция!X$14))/($I49-$J49)</f>
        <v>0.6222123188405797</v>
      </c>
      <c r="AS49" s="130">
        <f>$O49*($I49-(метеостанция!Y$14))/($I49-$J49)</f>
        <v>0.66726231884057974</v>
      </c>
      <c r="AT49" s="130">
        <f>$O49*($I49-(метеостанция!Z$14))/($I49-$J49)</f>
        <v>0.65420434782608705</v>
      </c>
      <c r="AU49" s="130">
        <f>$O49*($I49-(метеостанция!AA$14))/($I49-$J49)</f>
        <v>0.67901449275362324</v>
      </c>
      <c r="AV49" s="130">
        <f>$O49*($I49-(метеостанция!AB$14))/($I49-$J49)</f>
        <v>0.7093742753623189</v>
      </c>
      <c r="AW49" s="130">
        <f>$O49*($I49-(метеостанция!AC$14))/($I49-$J49)</f>
        <v>0.74724239130434789</v>
      </c>
      <c r="AX49" s="130">
        <f>$O49*($I49-(метеостанция!AD$14))/($I49-$J49)</f>
        <v>0.68293188405797101</v>
      </c>
      <c r="AY49" s="130">
        <f>$O49*($I49-(метеостанция!AE$14))/($I49-$J49)</f>
        <v>0.61894782608695653</v>
      </c>
      <c r="AZ49" s="130"/>
      <c r="BA49" s="130">
        <f t="shared" si="1175"/>
        <v>0.53668260869565221</v>
      </c>
      <c r="BB49" s="130">
        <f t="shared" ref="BB49:BB80" si="1680">SUM(BA49,W49)</f>
        <v>1.0952373188405797</v>
      </c>
      <c r="BC49" s="130">
        <f t="shared" ref="BC49:BC80" si="1681">SUM(BB49,X49)</f>
        <v>1.5202742753623188</v>
      </c>
      <c r="BD49" s="130">
        <f t="shared" ref="BD49:BD80" si="1682">SUM(BC49,Y49)</f>
        <v>1.9711007246376813</v>
      </c>
      <c r="BE49" s="130">
        <f t="shared" ref="BE49:BE80" si="1683">SUM(BD49,Z49)</f>
        <v>2.4532663043478262</v>
      </c>
      <c r="BF49" s="130">
        <f t="shared" ref="BF49:BF80" si="1684">SUM(BE49,AA49)</f>
        <v>2.949469202898551</v>
      </c>
      <c r="BG49" s="130">
        <f t="shared" ref="BG49:BG80" si="1685">SUM(BF49,AB49)</f>
        <v>3.4701557971014498</v>
      </c>
      <c r="BH49" s="130">
        <f t="shared" ref="BH49:BH80" si="1686">SUM(BG49,AC49)</f>
        <v>3.9709289855072472</v>
      </c>
      <c r="BI49" s="130">
        <f t="shared" ref="BI49:BI80" si="1687">SUM(BH49,AD49)</f>
        <v>4.4733344202898557</v>
      </c>
      <c r="BJ49" s="130">
        <f t="shared" ref="BJ49:BJ80" si="1688">SUM(BI49,AE49)</f>
        <v>4.9930416666666675</v>
      </c>
      <c r="BK49" s="130">
        <f t="shared" ref="BK49:BK80" si="1689">SUM(BJ49,AF49)</f>
        <v>5.4765130434782616</v>
      </c>
      <c r="BL49" s="130">
        <f t="shared" ref="BL49:BL80" si="1690">SUM(BK49,AG49)</f>
        <v>5.9116699275362325</v>
      </c>
      <c r="BM49" s="130">
        <f t="shared" ref="BM49:BM80" si="1691">SUM(BL49,AH49)</f>
        <v>6.4189721014492758</v>
      </c>
      <c r="BN49" s="130">
        <f t="shared" ref="BN49:BN80" si="1692">SUM(BM49,AI49)</f>
        <v>6.7996119565217397</v>
      </c>
      <c r="BO49" s="130">
        <f t="shared" ref="BO49:BO80" si="1693">SUM(BN49,AJ49)</f>
        <v>7.3173605072463772</v>
      </c>
      <c r="BP49" s="130">
        <f t="shared" ref="BP49:BP80" si="1694">SUM(BO49,AK49)</f>
        <v>7.8540431159420292</v>
      </c>
      <c r="BQ49" s="130">
        <f t="shared" ref="BQ49:BQ80" si="1695">SUM(BP49,AL49)</f>
        <v>8.4308789855072472</v>
      </c>
      <c r="BR49" s="130">
        <f t="shared" ref="BR49:BR80" si="1696">SUM(BQ49,AM49)</f>
        <v>8.9920452898550742</v>
      </c>
      <c r="BS49" s="130">
        <f t="shared" ref="BS49:BS80" si="1697">SUM(BR49,AN49)</f>
        <v>9.5143641304347852</v>
      </c>
      <c r="BT49" s="130">
        <f t="shared" ref="BT49:BT80" si="1698">SUM(BS49,AO49)</f>
        <v>10.032765579710148</v>
      </c>
      <c r="BU49" s="130">
        <f t="shared" ref="BU49:BU80" si="1699">SUM(BT49,AP49)</f>
        <v>10.590667391304351</v>
      </c>
      <c r="BV49" s="130">
        <f t="shared" ref="BV49:BV80" si="1700">SUM(BU49,AQ49)</f>
        <v>11.182519927536234</v>
      </c>
      <c r="BW49" s="130">
        <f t="shared" ref="BW49:BW80" si="1701">SUM(BV49,AR49)</f>
        <v>11.804732246376814</v>
      </c>
      <c r="BX49" s="130">
        <f t="shared" ref="BX49:BX80" si="1702">SUM(BW49,AS49)</f>
        <v>12.471994565217393</v>
      </c>
      <c r="BY49" s="130">
        <f t="shared" ref="BY49:BY80" si="1703">SUM(BX49,AT49)</f>
        <v>13.126198913043481</v>
      </c>
      <c r="BZ49" s="130">
        <f t="shared" ref="BZ49:BZ80" si="1704">SUM(BY49,AU49)</f>
        <v>13.805213405797105</v>
      </c>
      <c r="CA49" s="130">
        <f t="shared" ref="CA49:CA80" si="1705">SUM(BZ49,AV49)</f>
        <v>14.514587681159423</v>
      </c>
      <c r="CB49" s="130">
        <f t="shared" ref="CB49:CB80" si="1706">SUM(CA49,AW49)</f>
        <v>15.26183007246377</v>
      </c>
      <c r="CC49" s="130">
        <f t="shared" ref="CC49:CC80" si="1707">SUM(CB49,AX49)</f>
        <v>15.944761956521742</v>
      </c>
      <c r="CD49" s="130">
        <f t="shared" ref="CD49:CD80" si="1708">SUM(CC49,AY49)</f>
        <v>16.563709782608697</v>
      </c>
      <c r="CE49" s="130">
        <f t="shared" ref="CE49:CE80" si="1709">SUM(CD49,AZ49)</f>
        <v>16.563709782608697</v>
      </c>
      <c r="CF49" s="130">
        <f t="shared" si="1176"/>
        <v>1057.5867486956522</v>
      </c>
      <c r="CG49" s="130">
        <f t="shared" si="1177"/>
        <v>1100.6879118115942</v>
      </c>
      <c r="CH49" s="130">
        <f t="shared" si="1178"/>
        <v>837.5778265217391</v>
      </c>
      <c r="CI49" s="130">
        <f t="shared" si="1179"/>
        <v>888.39860094202891</v>
      </c>
      <c r="CJ49" s="130">
        <f t="shared" si="1180"/>
        <v>950.15549137681148</v>
      </c>
      <c r="CK49" s="130">
        <f t="shared" si="1181"/>
        <v>977.8174318840579</v>
      </c>
      <c r="CL49" s="130">
        <f t="shared" si="1182"/>
        <v>1026.065002536232</v>
      </c>
      <c r="CM49" s="130">
        <f t="shared" si="1183"/>
        <v>986.82364507246371</v>
      </c>
      <c r="CN49" s="130">
        <f t="shared" si="1184"/>
        <v>990.04014978260864</v>
      </c>
      <c r="CO49" s="130">
        <f t="shared" si="1185"/>
        <v>1024.1350997101447</v>
      </c>
      <c r="CP49" s="130">
        <f t="shared" si="1186"/>
        <v>952.72869514492743</v>
      </c>
      <c r="CQ49" s="130">
        <f t="shared" si="1187"/>
        <v>857.52015572463756</v>
      </c>
      <c r="CR49" s="130">
        <f t="shared" si="1188"/>
        <v>999.68966391304355</v>
      </c>
      <c r="CS49" s="130">
        <f t="shared" si="1189"/>
        <v>750.08889840579707</v>
      </c>
      <c r="CT49" s="130">
        <f t="shared" si="1190"/>
        <v>1020.2752940579709</v>
      </c>
      <c r="CU49" s="130">
        <f t="shared" si="1191"/>
        <v>1057.5867486956522</v>
      </c>
      <c r="CV49" s="130">
        <f t="shared" si="1192"/>
        <v>1136.7127645652174</v>
      </c>
      <c r="CW49" s="130">
        <f t="shared" si="1193"/>
        <v>1105.8343193478261</v>
      </c>
      <c r="CX49" s="130">
        <f t="shared" si="1194"/>
        <v>1029.2815072463768</v>
      </c>
      <c r="CY49" s="130">
        <f t="shared" si="1195"/>
        <v>1021.561895942029</v>
      </c>
      <c r="CZ49" s="130">
        <f t="shared" si="1196"/>
        <v>1099.4013099275362</v>
      </c>
      <c r="DA49" s="130">
        <f t="shared" si="1197"/>
        <v>1166.3046078985506</v>
      </c>
      <c r="DB49" s="130">
        <f t="shared" si="1198"/>
        <v>1226.1315955072464</v>
      </c>
      <c r="DC49" s="130">
        <f t="shared" si="1199"/>
        <v>1314.9071255072463</v>
      </c>
      <c r="DD49" s="130">
        <f t="shared" si="1200"/>
        <v>1289.1750878260871</v>
      </c>
      <c r="DE49" s="130">
        <f t="shared" si="1201"/>
        <v>1338.0659594202898</v>
      </c>
      <c r="DF49" s="130">
        <f t="shared" si="1202"/>
        <v>1397.8929470289856</v>
      </c>
      <c r="DG49" s="130">
        <f t="shared" si="1203"/>
        <v>1472.5158563043478</v>
      </c>
      <c r="DH49" s="130">
        <f t="shared" si="1204"/>
        <v>1345.7855707246376</v>
      </c>
      <c r="DI49" s="130">
        <f t="shared" si="1205"/>
        <v>1219.6985860869565</v>
      </c>
      <c r="DJ49" s="130">
        <f t="shared" si="1206"/>
        <v>0</v>
      </c>
      <c r="DK49" s="110">
        <f t="shared" si="1207"/>
        <v>1057.5867486956522</v>
      </c>
      <c r="DL49" s="130">
        <f t="shared" si="1208"/>
        <v>2158.2746605072462</v>
      </c>
      <c r="DM49" s="130">
        <f t="shared" si="1209"/>
        <v>2995.8524870289853</v>
      </c>
      <c r="DN49" s="130">
        <f t="shared" si="1210"/>
        <v>3884.2510879710144</v>
      </c>
      <c r="DO49" s="130">
        <f t="shared" si="1211"/>
        <v>4834.4065793478258</v>
      </c>
      <c r="DP49" s="130">
        <f t="shared" si="1212"/>
        <v>5812.2240112318832</v>
      </c>
      <c r="DQ49" s="130">
        <f t="shared" si="1213"/>
        <v>6838.2890137681152</v>
      </c>
      <c r="DR49" s="130">
        <f t="shared" si="1214"/>
        <v>7825.1126588405787</v>
      </c>
      <c r="DS49" s="130">
        <f t="shared" si="1215"/>
        <v>8815.1528086231865</v>
      </c>
      <c r="DT49" s="130">
        <f t="shared" si="1216"/>
        <v>9839.2879083333319</v>
      </c>
      <c r="DU49" s="130">
        <f t="shared" si="1217"/>
        <v>10792.01660347826</v>
      </c>
      <c r="DV49" s="130">
        <f t="shared" si="1218"/>
        <v>11649.536759202898</v>
      </c>
      <c r="DW49" s="130">
        <f t="shared" si="1219"/>
        <v>12649.226423115941</v>
      </c>
      <c r="DX49" s="130">
        <f t="shared" si="1220"/>
        <v>13399.315321521737</v>
      </c>
      <c r="DY49" s="130">
        <f t="shared" si="1221"/>
        <v>14419.590615579707</v>
      </c>
      <c r="DZ49" s="130">
        <f t="shared" si="1222"/>
        <v>15477.17736427536</v>
      </c>
      <c r="EA49" s="130">
        <f t="shared" si="1223"/>
        <v>16613.890128840576</v>
      </c>
      <c r="EB49" s="130">
        <f t="shared" si="1224"/>
        <v>17719.724448188401</v>
      </c>
      <c r="EC49" s="130">
        <f t="shared" si="1225"/>
        <v>18749.005955434779</v>
      </c>
      <c r="ED49" s="130">
        <f t="shared" si="1226"/>
        <v>19770.567851376807</v>
      </c>
      <c r="EE49" s="130">
        <f t="shared" si="1227"/>
        <v>20869.969161304343</v>
      </c>
      <c r="EF49" s="130">
        <f t="shared" si="1228"/>
        <v>22036.273769202893</v>
      </c>
      <c r="EG49" s="130">
        <f t="shared" si="1229"/>
        <v>23262.405364710139</v>
      </c>
      <c r="EH49" s="130">
        <f t="shared" si="1230"/>
        <v>24577.312490217384</v>
      </c>
      <c r="EI49" s="130">
        <f t="shared" si="1231"/>
        <v>25866.48757804347</v>
      </c>
      <c r="EJ49" s="130">
        <f t="shared" si="1232"/>
        <v>27204.553537463762</v>
      </c>
      <c r="EK49" s="130">
        <f t="shared" si="1233"/>
        <v>28602.446484492746</v>
      </c>
      <c r="EL49" s="130">
        <f t="shared" si="1234"/>
        <v>30074.962340797094</v>
      </c>
      <c r="EM49" s="130">
        <f t="shared" si="1235"/>
        <v>31420.747911521732</v>
      </c>
      <c r="EN49" s="130">
        <f t="shared" si="1236"/>
        <v>32640.446497608689</v>
      </c>
      <c r="EO49" s="130">
        <f t="shared" si="1237"/>
        <v>32640.446497608689</v>
      </c>
      <c r="EP49" s="130">
        <f t="shared" si="1238"/>
        <v>951.82807382608701</v>
      </c>
      <c r="EQ49" s="130">
        <f t="shared" si="1239"/>
        <v>990.61912063043474</v>
      </c>
      <c r="ER49" s="130">
        <f t="shared" si="1240"/>
        <v>753.82004386956521</v>
      </c>
      <c r="ES49" s="130">
        <f t="shared" si="1241"/>
        <v>799.55874084782602</v>
      </c>
      <c r="ET49" s="130">
        <f t="shared" si="1242"/>
        <v>855.13994223913039</v>
      </c>
      <c r="EU49" s="130">
        <f t="shared" si="1243"/>
        <v>880.03568869565208</v>
      </c>
      <c r="EV49" s="130">
        <f t="shared" si="1244"/>
        <v>923.45850228260883</v>
      </c>
      <c r="EW49" s="130">
        <f t="shared" si="1245"/>
        <v>888.14128056521736</v>
      </c>
      <c r="EX49" s="130">
        <f t="shared" si="1246"/>
        <v>891.03613480434774</v>
      </c>
      <c r="EY49" s="130">
        <f t="shared" si="1247"/>
        <v>921.7215897391302</v>
      </c>
      <c r="EZ49" s="130">
        <f t="shared" si="1248"/>
        <v>857.45582563043467</v>
      </c>
      <c r="FA49" s="130">
        <f t="shared" si="1249"/>
        <v>771.76814015217383</v>
      </c>
      <c r="FB49" s="130">
        <f t="shared" si="1250"/>
        <v>899.72069752173923</v>
      </c>
      <c r="FC49" s="130">
        <f t="shared" si="1251"/>
        <v>675.08000856521733</v>
      </c>
      <c r="FD49" s="130">
        <f t="shared" si="1252"/>
        <v>918.24776465217383</v>
      </c>
      <c r="FE49" s="130">
        <f t="shared" si="1253"/>
        <v>951.82807382608701</v>
      </c>
      <c r="FF49" s="130">
        <f t="shared" si="1254"/>
        <v>1023.0414881086957</v>
      </c>
      <c r="FG49" s="130">
        <f t="shared" si="1255"/>
        <v>995.25088741304353</v>
      </c>
      <c r="FH49" s="130">
        <f t="shared" si="1256"/>
        <v>926.3533565217391</v>
      </c>
      <c r="FI49" s="130">
        <f t="shared" si="1257"/>
        <v>919.40570634782614</v>
      </c>
      <c r="FJ49" s="130">
        <f t="shared" si="1258"/>
        <v>989.46117893478265</v>
      </c>
      <c r="FK49" s="130">
        <f t="shared" si="1259"/>
        <v>1049.6741471086955</v>
      </c>
      <c r="FL49" s="130">
        <f t="shared" si="1260"/>
        <v>1103.5184359565219</v>
      </c>
      <c r="FM49" s="130">
        <f t="shared" si="1261"/>
        <v>1183.4164129565218</v>
      </c>
      <c r="FN49" s="130">
        <f t="shared" si="1262"/>
        <v>1160.2575790434785</v>
      </c>
      <c r="FO49" s="130">
        <f t="shared" si="1263"/>
        <v>1204.2593634782609</v>
      </c>
      <c r="FP49" s="130">
        <f t="shared" si="1264"/>
        <v>1258.1036523260871</v>
      </c>
      <c r="FQ49" s="130">
        <f t="shared" si="1265"/>
        <v>1325.2642706739132</v>
      </c>
      <c r="FR49" s="130">
        <f t="shared" si="1266"/>
        <v>1211.2070136521738</v>
      </c>
      <c r="FS49" s="130">
        <f t="shared" si="1267"/>
        <v>1097.7287274782609</v>
      </c>
      <c r="FT49" s="130">
        <f t="shared" si="1268"/>
        <v>0</v>
      </c>
      <c r="FU49" s="110">
        <f t="shared" si="1269"/>
        <v>951.82807382608701</v>
      </c>
      <c r="FV49" s="130">
        <f t="shared" si="1270"/>
        <v>1942.4471944565216</v>
      </c>
      <c r="FW49" s="130">
        <f t="shared" si="1271"/>
        <v>2696.267238326087</v>
      </c>
      <c r="FX49" s="130">
        <f t="shared" si="1272"/>
        <v>3495.8259791739129</v>
      </c>
      <c r="FY49" s="130">
        <f t="shared" si="1273"/>
        <v>4350.9659214130434</v>
      </c>
      <c r="FZ49" s="130">
        <f t="shared" si="1274"/>
        <v>5231.0016101086958</v>
      </c>
      <c r="GA49" s="130">
        <f t="shared" si="1275"/>
        <v>6154.4601123913044</v>
      </c>
      <c r="GB49" s="130">
        <f t="shared" si="1276"/>
        <v>7042.6013929565215</v>
      </c>
      <c r="GC49" s="130">
        <f t="shared" si="1277"/>
        <v>7933.6375277608695</v>
      </c>
      <c r="GD49" s="130">
        <f t="shared" si="1278"/>
        <v>8855.3591175000001</v>
      </c>
      <c r="GE49" s="130">
        <f t="shared" si="1279"/>
        <v>9712.8149431304355</v>
      </c>
      <c r="GF49" s="130">
        <f t="shared" si="1280"/>
        <v>10484.583083282609</v>
      </c>
      <c r="GG49" s="130">
        <f t="shared" si="1281"/>
        <v>11384.303780804348</v>
      </c>
      <c r="GH49" s="130">
        <f t="shared" si="1282"/>
        <v>12059.383789369565</v>
      </c>
      <c r="GI49" s="130">
        <f t="shared" si="1283"/>
        <v>12977.63155402174</v>
      </c>
      <c r="GJ49" s="130">
        <f t="shared" si="1284"/>
        <v>13929.459627847828</v>
      </c>
      <c r="GK49" s="130">
        <f t="shared" si="1285"/>
        <v>14952.501115956524</v>
      </c>
      <c r="GL49" s="130">
        <f t="shared" si="1286"/>
        <v>15947.752003369567</v>
      </c>
      <c r="GM49" s="130">
        <f t="shared" si="1287"/>
        <v>16874.105359891306</v>
      </c>
      <c r="GN49" s="130">
        <f t="shared" si="1288"/>
        <v>17793.511066239131</v>
      </c>
      <c r="GO49" s="130">
        <f t="shared" si="1289"/>
        <v>18782.972245173914</v>
      </c>
      <c r="GP49" s="130">
        <f t="shared" si="1290"/>
        <v>19832.646392282611</v>
      </c>
      <c r="GQ49" s="130">
        <f t="shared" si="1291"/>
        <v>20936.164828239132</v>
      </c>
      <c r="GR49" s="130">
        <f t="shared" si="1292"/>
        <v>22119.581241195654</v>
      </c>
      <c r="GS49" s="130">
        <f t="shared" si="1293"/>
        <v>23279.838820239132</v>
      </c>
      <c r="GT49" s="130">
        <f t="shared" si="1294"/>
        <v>24484.098183717393</v>
      </c>
      <c r="GU49" s="130">
        <f t="shared" si="1295"/>
        <v>25742.201836043481</v>
      </c>
      <c r="GV49" s="130">
        <f t="shared" si="1296"/>
        <v>27067.466106717395</v>
      </c>
      <c r="GW49" s="130">
        <f t="shared" si="1297"/>
        <v>28278.673120369567</v>
      </c>
      <c r="GX49" s="130">
        <f t="shared" si="1298"/>
        <v>29376.401847847828</v>
      </c>
      <c r="GY49" s="130">
        <f t="shared" si="1299"/>
        <v>29376.401847847828</v>
      </c>
      <c r="GZ49" s="130">
        <f>($T49+$U49)/$R49*($I49-(метеостанция!B$14))/($I49-$J49)</f>
        <v>3.1720265217391304</v>
      </c>
      <c r="HA49" s="130">
        <f>($T49+$U49)/$R49*($I49-(метеостанция!C$14))/($I49-$J49)</f>
        <v>3.3013001086956519</v>
      </c>
      <c r="HB49" s="130">
        <f>($T49+$U49)/$R49*($I49-(метеостанция!D$14))/($I49-$J49)</f>
        <v>2.5121523913043475</v>
      </c>
      <c r="HC49" s="130">
        <f>($T49+$U49)/$R49*($I49-(метеостанция!E$14))/($I49-$J49)</f>
        <v>2.6645794565217389</v>
      </c>
      <c r="HD49" s="130">
        <f>($T49+$U49)/$R49*($I49-(метеостанция!F$14))/($I49-$J49)</f>
        <v>2.8498072826086953</v>
      </c>
      <c r="HE49" s="130">
        <f>($T49+$U49)/$R49*($I49-(метеостанция!G$14))/($I49-$J49)</f>
        <v>2.9327739130434782</v>
      </c>
      <c r="HF49" s="130">
        <f>($T49+$U49)/$R49*($I49-(метеостанция!H$14))/($I49-$J49)</f>
        <v>3.077483152173913</v>
      </c>
      <c r="HG49" s="130">
        <f>($T49+$U49)/$R49*($I49-(метеостанция!I$14))/($I49-$J49)</f>
        <v>2.9597863043478263</v>
      </c>
      <c r="HH49" s="130">
        <f>($T49+$U49)/$R49*($I49-(метеостанция!J$14))/($I49-$J49)</f>
        <v>2.9694335869565216</v>
      </c>
      <c r="HI49" s="130">
        <f>($T49+$U49)/$R49*($I49-(метеостанция!K$14))/($I49-$J49)</f>
        <v>3.0716947826086956</v>
      </c>
      <c r="HJ49" s="130">
        <f>($T49+$U49)/$R49*($I49-(метеостанция!L$14))/($I49-$J49)</f>
        <v>2.8575251086956515</v>
      </c>
      <c r="HK49" s="130">
        <f>($T49+$U49)/$R49*($I49-(метеостанция!M$14))/($I49-$J49)</f>
        <v>2.5719655434782602</v>
      </c>
      <c r="HL49" s="130">
        <f>($T49+$U49)/$R49*($I49-(метеостанция!N$14))/($I49-$J49)</f>
        <v>2.9983754347826084</v>
      </c>
      <c r="HM49" s="130">
        <f>($T49+$U49)/$R49*($I49-(метеостанция!O$14))/($I49-$J49)</f>
        <v>2.2497463043478261</v>
      </c>
      <c r="HN49" s="130">
        <f>($T49+$U49)/$R49*($I49-(метеостанция!P$14))/($I49-$J49)</f>
        <v>3.0601180434782607</v>
      </c>
      <c r="HO49" s="130">
        <f>($T49+$U49)/$R49*($I49-(метеостанция!Q$14))/($I49-$J49)</f>
        <v>3.1720265217391304</v>
      </c>
      <c r="HP49" s="130">
        <f>($T49+$U49)/$R49*($I49-(метеостанция!R$14))/($I49-$J49)</f>
        <v>3.4093496739130429</v>
      </c>
      <c r="HQ49" s="130">
        <f>($T49+$U49)/$R49*($I49-(метеостанция!S$14))/($I49-$J49)</f>
        <v>3.3167357608695651</v>
      </c>
      <c r="HR49" s="130">
        <f>($T49+$U49)/$R49*($I49-(метеостанция!T$14))/($I49-$J49)</f>
        <v>3.0871304347826083</v>
      </c>
      <c r="HS49" s="130">
        <f>($T49+$U49)/$R49*($I49-(метеостанция!U$14))/($I49-$J49)</f>
        <v>3.063976956521739</v>
      </c>
      <c r="HT49" s="130">
        <f>($T49+$U49)/$R49*($I49-(метеостанция!V$14))/($I49-$J49)</f>
        <v>3.2974411956521741</v>
      </c>
      <c r="HU49" s="130">
        <f>($T49+$U49)/$R49*($I49-(метеостанция!W$14))/($I49-$J49)</f>
        <v>3.4981046739130432</v>
      </c>
      <c r="HV49" s="130">
        <f>($T49+$U49)/$R49*($I49-(метеостанция!X$14))/($I49-$J49)</f>
        <v>3.6775441304347822</v>
      </c>
      <c r="HW49" s="130">
        <f>($T49+$U49)/$R49*($I49-(метеостанция!Y$14))/($I49-$J49)</f>
        <v>3.9438091304347829</v>
      </c>
      <c r="HX49" s="130">
        <f>($T49+$U49)/$R49*($I49-(метеостанция!Z$14))/($I49-$J49)</f>
        <v>3.866630869565217</v>
      </c>
      <c r="HY49" s="130">
        <f>($T49+$U49)/$R49*($I49-(метеостанция!AA$14))/($I49-$J49)</f>
        <v>4.0132695652173913</v>
      </c>
      <c r="HZ49" s="130">
        <f>($T49+$U49)/$R49*($I49-(метеостанция!AB$14))/($I49-$J49)</f>
        <v>4.1927090217391303</v>
      </c>
      <c r="IA49" s="130">
        <f>($T49+$U49)/$R49*($I49-(метеостанция!AC$14))/($I49-$J49)</f>
        <v>4.4165259782608697</v>
      </c>
      <c r="IB49" s="130">
        <f>($T49+$U49)/$R49*($I49-(метеостанция!AD$14))/($I49-$J49)</f>
        <v>4.0364230434782602</v>
      </c>
      <c r="IC49" s="130">
        <f>($T49+$U49)/$R49*($I49-(метеостанция!AE$14))/($I49-$J49)</f>
        <v>3.6582495652173908</v>
      </c>
      <c r="ID49" s="130"/>
      <c r="IE49" s="131">
        <f>VLOOKUP($F49,метеостанция!$A$4:$AF$7,2,0)</f>
        <v>6</v>
      </c>
      <c r="IF49" s="131">
        <f>VLOOKUP($F49,метеостанция!$A$4:$AF$7,3,0)</f>
        <v>9.6</v>
      </c>
      <c r="IG49" s="131">
        <f>VLOOKUP($F49,метеостанция!$A$4:$AF$7,4,0)</f>
        <v>8.4</v>
      </c>
      <c r="IH49" s="131">
        <f>VLOOKUP($F49,метеостанция!$A$4:$AF$7,5,0)</f>
        <v>9.6999999999999993</v>
      </c>
      <c r="II49" s="131">
        <f>VLOOKUP($F49,метеостанция!$A$4:$AF$7,6,0)</f>
        <v>11.1</v>
      </c>
      <c r="IJ49" s="131">
        <f>VLOOKUP($F49,метеостанция!$A$4:$AF$7,7,0)</f>
        <v>9.5</v>
      </c>
      <c r="IK49" s="131">
        <f>VLOOKUP($F49,метеостанция!$A$4:$AF$7,8,0)</f>
        <v>6</v>
      </c>
      <c r="IL49" s="131">
        <f>VLOOKUP($F49,метеостанция!$A$4:$AF$7,9,0)</f>
        <v>6.8</v>
      </c>
      <c r="IM49" s="131">
        <f>VLOOKUP($F49,метеостанция!$A$4:$AF$7,10,0)</f>
        <v>3.2</v>
      </c>
      <c r="IN49" s="131">
        <f>VLOOKUP($F49,метеостанция!$A$4:$AF$7,11,0)</f>
        <v>-2</v>
      </c>
      <c r="IO49" s="131">
        <f>VLOOKUP($F49,метеостанция!$A$4:$AF$7,12,0)</f>
        <v>-0.4</v>
      </c>
      <c r="IP49" s="131">
        <f>VLOOKUP($F49,метеостанция!$A$4:$AF$7,13,0)</f>
        <v>2.1</v>
      </c>
      <c r="IQ49" s="131">
        <f>VLOOKUP($F49,метеостанция!$A$4:$AF$7,14,0)</f>
        <v>2.2999999999999998</v>
      </c>
      <c r="IR49" s="131">
        <f>VLOOKUP($F49,метеостанция!$A$4:$AF$7,15,0)</f>
        <v>2.2999999999999998</v>
      </c>
      <c r="IS49" s="131">
        <f>VLOOKUP($F49,метеостанция!$A$4:$AF$7,16,0)</f>
        <v>0.2</v>
      </c>
      <c r="IT49" s="131">
        <f>VLOOKUP($F49,метеостанция!$A$4:$AF$7,17,0)</f>
        <v>-3</v>
      </c>
      <c r="IU49" s="131">
        <f>VLOOKUP($F49,метеостанция!$A$4:$AF$7,18,0)</f>
        <v>-4</v>
      </c>
      <c r="IV49" s="131">
        <f>VLOOKUP($F49,метеостанция!$A$4:$AF$7,19,0)</f>
        <v>-3.6</v>
      </c>
      <c r="IW49" s="131">
        <f>VLOOKUP($F49,метеостанция!$A$4:$AF$7,20,0)</f>
        <v>-0.7</v>
      </c>
      <c r="IX49" s="131">
        <f>VLOOKUP($F49,метеостанция!$A$4:$AF$7,21,0)</f>
        <v>3.6</v>
      </c>
      <c r="IY49" s="131">
        <f>VLOOKUP($F49,метеостанция!$A$4:$AF$7,22,0)</f>
        <v>2.2000000000000002</v>
      </c>
      <c r="IZ49" s="131">
        <f>VLOOKUP($F49,метеостанция!$A$4:$AF$7,23,0)</f>
        <v>4.4000000000000004</v>
      </c>
      <c r="JA49" s="131">
        <f>VLOOKUP($F49,метеостанция!$A$4:$AF$7,24,0)</f>
        <v>-2.2999999999999998</v>
      </c>
      <c r="JB49" s="131">
        <f>VLOOKUP($F49,метеостанция!$A$4:$AF$7,25,0)</f>
        <v>-5.0999999999999996</v>
      </c>
      <c r="JC49" s="131">
        <f>VLOOKUP($F49,метеостанция!$A$4:$AF$7,26,0)</f>
        <v>0.6</v>
      </c>
      <c r="JD49" s="131">
        <f>VLOOKUP($F49,метеостанция!$A$4:$AF$7,27,0)</f>
        <v>-1.8</v>
      </c>
      <c r="JE49" s="131">
        <f>VLOOKUP($F49,метеостанция!$A$4:$AF$7,28,0)</f>
        <v>-0.5</v>
      </c>
      <c r="JF49" s="131">
        <f>VLOOKUP($F49,метеостанция!$A$4:$AF$7,29,0)</f>
        <v>5.4</v>
      </c>
      <c r="JG49" s="131">
        <f>VLOOKUP($F49,метеостанция!$A$4:$AF$7,30,0)</f>
        <v>8.4</v>
      </c>
      <c r="JH49" s="131">
        <f>VLOOKUP($F49,метеостанция!$A$4:$AF$7,31,0)</f>
        <v>5.0999999999999996</v>
      </c>
      <c r="JI49" s="131">
        <f>VLOOKUP($F49,метеостанция!$A$4:$AF$7,32,0)</f>
        <v>0</v>
      </c>
      <c r="JJ49" s="202" t="e">
        <f>VLOOKUP(D49,'Qп, Гкал'!$D$6:$O$60,2,FALSE)</f>
        <v>#N/A</v>
      </c>
      <c r="JK49" s="202" t="e">
        <f>VLOOKUP(D49,'Qп, Гкал'!$D$6:AI$64,3,FALSE)</f>
        <v>#N/A</v>
      </c>
      <c r="JL49" s="202" t="e">
        <f>VLOOKUP(D49,'Qп, Гкал'!$D$6:$AI$64,4,FALSE)</f>
        <v>#N/A</v>
      </c>
      <c r="JM49" s="202" t="e">
        <f>VLOOKUP(D49,'Qп, Гкал'!$D$6:$O$60,5,FALSE)</f>
        <v>#N/A</v>
      </c>
      <c r="JN49" s="202" t="e">
        <f>VLOOKUP(D49,'Qп, Гкал'!$D$6:$O$60,6,FALSE)</f>
        <v>#N/A</v>
      </c>
      <c r="JO49" s="202" t="e">
        <f>VLOOKUP(D49,'Qп, Гкал'!$D$6:$O$60,7,FALSE)</f>
        <v>#N/A</v>
      </c>
      <c r="JP49" s="202" t="e">
        <f>VLOOKUP(D49,'Qп, Гкал'!$D$6:$O$60,8,FALSE)</f>
        <v>#N/A</v>
      </c>
      <c r="JQ49" s="202" t="e">
        <f>VLOOKUP(D49,'Qп, Гкал'!$D$6:$O$60,9,FALSE)</f>
        <v>#N/A</v>
      </c>
      <c r="JR49" s="202" t="e">
        <f>VLOOKUP(D49,'Qп, Гкал'!$D$6:$O$60,10,FALSE)</f>
        <v>#N/A</v>
      </c>
      <c r="JS49" s="202" t="e">
        <f>VLOOKUP(D49,'Qп, Гкал'!$D$6:$O$60,11,FALSE)</f>
        <v>#N/A</v>
      </c>
      <c r="JT49" s="202" t="e">
        <f>VLOOKUP(D49,'Qп, Гкал'!$D$6:$O$60,12,FALSE)</f>
        <v>#N/A</v>
      </c>
      <c r="JU49" s="202" t="e">
        <f>VLOOKUP(D49,'Qп, Гкал'!$D$6:$P$60,13,FALSE)</f>
        <v>#N/A</v>
      </c>
      <c r="JV49" s="202" t="e">
        <f>VLOOKUP(D49,'Qп, Гкал'!$D$6:$Q$63,14,FALSE)</f>
        <v>#N/A</v>
      </c>
      <c r="JW49" s="203" t="e">
        <f>VLOOKUP(D49,'Qп, Гкал'!$D$6:$AI$65,15,FALSE)</f>
        <v>#N/A</v>
      </c>
      <c r="JX49" s="203" t="e">
        <f>VLOOKUP(D49,'Qп, Гкал'!$D$6:$AI$65,16,FALSE)</f>
        <v>#N/A</v>
      </c>
      <c r="JY49" s="204" t="e">
        <f>VLOOKUP(D49,'Qп, Гкал'!$D$6:$AI$65,17,FALSE)</f>
        <v>#N/A</v>
      </c>
      <c r="JZ49" s="203" t="e">
        <f>VLOOKUP(D49,'Qп, Гкал'!$D$6:$AI$65,18,FALSE)</f>
        <v>#N/A</v>
      </c>
      <c r="KA49" s="203" t="e">
        <f>VLOOKUP(D49,'Qп, Гкал'!$D$6:$AI$65,19,FALSE)</f>
        <v>#N/A</v>
      </c>
      <c r="KB49" s="203" t="e">
        <f>VLOOKUP(D49,'Qп, Гкал'!$D$6:$AI$65,20,FALSE)</f>
        <v>#N/A</v>
      </c>
      <c r="KC49" s="203" t="e">
        <f>VLOOKUP(D49,'Qп, Гкал'!$D$6:$AI$65,21,FALSE)</f>
        <v>#N/A</v>
      </c>
      <c r="KD49" s="203" t="e">
        <f>VLOOKUP(D49,'Qп, Гкал'!$D$6:$AI$65,22,FALSE)</f>
        <v>#N/A</v>
      </c>
      <c r="KE49" s="203" t="e">
        <f>VLOOKUP(D49,'Qп, Гкал'!$D$6:$AI$65,23,FALSE)</f>
        <v>#N/A</v>
      </c>
      <c r="KF49" s="203" t="e">
        <f>VLOOKUP(D49,'Qп, Гкал'!$D$6:$AI$65,24,FALSE)</f>
        <v>#N/A</v>
      </c>
      <c r="KG49" s="203" t="e">
        <f>VLOOKUP(D49,'Qп, Гкал'!$D$6:$AI$65,25,FALSE)</f>
        <v>#N/A</v>
      </c>
      <c r="KH49" s="203" t="e">
        <f>VLOOKUP(D49,'Qп, Гкал'!$D$6:$AI$65,26,FALSE)</f>
        <v>#N/A</v>
      </c>
      <c r="KI49" s="203" t="e">
        <f>VLOOKUP(D49,'Qп, Гкал'!$D$6:$AI$65,27,FALSE)</f>
        <v>#N/A</v>
      </c>
      <c r="KJ49" s="203" t="e">
        <f>VLOOKUP(D49,'Qп, Гкал'!$D$6:$AI$65,28,FALSE)</f>
        <v>#N/A</v>
      </c>
      <c r="KK49" s="203" t="e">
        <f>VLOOKUP(D49,'Qп, Гкал'!$D$6:$AI$65,29,FALSE)</f>
        <v>#N/A</v>
      </c>
      <c r="KL49" s="203" t="e">
        <f>VLOOKUP(D49,'Qп, Гкал'!$D$6:$AI$65,30,FALSE)</f>
        <v>#N/A</v>
      </c>
      <c r="KM49" s="203" t="e">
        <f>VLOOKUP(D49,'Qп, Гкал'!$D$6:$AI$65,31,FALSE)</f>
        <v>#N/A</v>
      </c>
      <c r="KN49" s="203" t="e">
        <f>VLOOKUP(D49,'Qп, Гкал'!$D$6:$AI$65,32,FALSE)</f>
        <v>#N/A</v>
      </c>
      <c r="KO49" s="110" t="e">
        <f>IF(JJ49="","Нет показаний",IF(JJ49&lt;=0,"Ошибка ПУ",(GZ49-JJ49*(($I49-метеостанция!B$14)/($I49-IE49)))))</f>
        <v>#N/A</v>
      </c>
      <c r="KP49" s="110" t="e">
        <f>IF(JK49="","Нет показаний",IF(JK49&lt;=0,"Ошибка ПУ",(HA49-JK49*(($I49-метеостанция!C$14)/($I49-IF49)))))</f>
        <v>#N/A</v>
      </c>
      <c r="KQ49" s="110" t="e">
        <f>IF(JL49="","Нет показаний",IF(JL49&lt;=0,"Ошибка ПУ",(HB49-JL49*(($I49-метеостанция!D$14)/($I49-IG49)))))</f>
        <v>#N/A</v>
      </c>
      <c r="KR49" s="110" t="e">
        <f>IF(JM49="","Нет показаний",IF(JM49&lt;=0,"Ошибка ПУ",(HC49-JM49*(($I49-метеостанция!E$14)/($I49-IH49)))))</f>
        <v>#N/A</v>
      </c>
      <c r="KS49" s="110" t="e">
        <f>IF(JN49="","Нет показаний",IF(JN49&lt;=0,"Ошибка ПУ",(HD49-JN49*(($I49-метеостанция!F$14)/($I49-II49)))))</f>
        <v>#N/A</v>
      </c>
      <c r="KT49" s="110" t="e">
        <f>IF(JO49="","Нет показаний",IF(JO49&lt;=0,"Ошибка ПУ",(HE49-JO49*(($I49-метеостанция!G$14)/($I49-IJ49)))))</f>
        <v>#N/A</v>
      </c>
      <c r="KU49" s="110" t="e">
        <f>IF(JP49="","Нет показаний",IF(JP49&lt;=0,"Ошибка ПУ",(HF49-JP49*(($I49-метеостанция!H$14)/($I49-IK49)))))</f>
        <v>#N/A</v>
      </c>
      <c r="KV49" s="110" t="e">
        <f>IF(JQ49="","Нет показаний",IF(JQ49&lt;=0,"Ошибка ПУ",(HG49-JQ49*(($I49-метеостанция!I$14)/($I49-IL49)))))</f>
        <v>#N/A</v>
      </c>
      <c r="KW49" s="110" t="e">
        <f>IF(JR49="","Нет показаний",IF(JR49&lt;=0,"Ошибка ПУ",(HH49-JR49*(($I49-метеостанция!J$14)/($I49-IM49)))))</f>
        <v>#N/A</v>
      </c>
      <c r="KX49" s="110" t="e">
        <f>IF(JS49="","Нет показаний",IF(JS49&lt;=0,"Ошибка ПУ",(HI49-JS49*(($I49-метеостанция!K$14)/($I49-IN49)))))</f>
        <v>#N/A</v>
      </c>
      <c r="KY49" s="110" t="e">
        <f>IF(JT49="","Нет показаний",IF(JT49&lt;=0,"Ошибка ПУ",(HJ49-JT49*(($I49-метеостанция!L$14)/($I49-IO49)))))</f>
        <v>#N/A</v>
      </c>
      <c r="KZ49" s="110" t="e">
        <f>IF(JU49="","Нет показаний",IF(JU49&lt;=0,"Ошибка ПУ",(HK49-JU49*(($I49-метеостанция!M$14)/($I49-IP49)))))</f>
        <v>#N/A</v>
      </c>
      <c r="LA49" s="110" t="e">
        <f>IF(JV49="","Нет показаний",IF(JV49&lt;=0,"Ошибка ПУ",(HL49-JV49*(($I49-метеостанция!N$14)/($I49-IQ49)))))</f>
        <v>#N/A</v>
      </c>
      <c r="LB49" s="110" t="e">
        <f>IF(JW49="","Нет показаний",IF(JW49&lt;=0,"Ошибка ПУ",(HM49-JW49*(($I49-метеостанция!O$14)/($I49-IR49)))))</f>
        <v>#N/A</v>
      </c>
      <c r="LC49" s="110" t="e">
        <f>IF(JX49="","Нет показаний",IF(JX49&lt;=0,"Ошибка ПУ",(HN49-JX49*(($I49-метеостанция!P$14)/($I49-IS49)))))</f>
        <v>#N/A</v>
      </c>
      <c r="LD49" s="110" t="e">
        <f>IF(JY49="","Нет показаний",IF(JY49&lt;=0,"Ошибка ПУ",(HO49-JY49*(($I49-метеостанция!Q$14)/($I49-IT49)))))</f>
        <v>#N/A</v>
      </c>
      <c r="LE49" s="110" t="e">
        <f>IF(JZ49="","Нет показаний",IF(JZ49&lt;=0,"Ошибка ПУ",(HP49-JZ49*(($I49-метеостанция!R$14)/($I49-IU49)))))</f>
        <v>#N/A</v>
      </c>
      <c r="LF49" s="110" t="e">
        <f>IF(KA49="","Нет показаний",IF(KA49&lt;=0,"Ошибка ПУ",(HQ49-KA49*(($I49-метеостанция!S$14)/($I49-IV49)))))</f>
        <v>#N/A</v>
      </c>
      <c r="LG49" s="110" t="e">
        <f>IF(KB49="","Нет показаний",IF(KB49&lt;=0,"Ошибка ПУ",(HR49-KB49*(($I49-метеостанция!T$14)/($I49-IW49)))))</f>
        <v>#N/A</v>
      </c>
      <c r="LH49" s="110" t="e">
        <f>IF(KC49="","Нет показаний",IF(KC49&lt;=0,"Ошибка ПУ",(HS49-KC49*(($I49-метеостанция!U$14)/($I49-IX49)))))</f>
        <v>#N/A</v>
      </c>
      <c r="LI49" s="110" t="e">
        <f>IF(KD49="","Нет показаний",IF(KD49&lt;=0,"Ошибка ПУ",(HT49-KD49*(($I49-метеостанция!V$14)/($I49-IY49)))))</f>
        <v>#N/A</v>
      </c>
      <c r="LJ49" s="110" t="e">
        <f>IF(KE49="","Нет показаний",IF(KE49&lt;=0,"Ошибка ПУ",(HU49-KE49*(($I49-метеостанция!W$14)/($I49-IZ49)))))</f>
        <v>#N/A</v>
      </c>
      <c r="LK49" s="110" t="e">
        <f>IF(KF49="","Нет показаний",IF(KF49&lt;=0,"Ошибка ПУ",(HV49-KF49*(($I49-метеостанция!X$14)/($I49-JA49)))))</f>
        <v>#N/A</v>
      </c>
      <c r="LL49" s="110" t="e">
        <f>IF(KG49="","Нет показаний",IF(KG49&lt;=0,"Ошибка ПУ",(HW49-KG49*(($I49-метеостанция!Y$14)/($I49-JB49)))))</f>
        <v>#N/A</v>
      </c>
      <c r="LM49" s="110" t="e">
        <f>IF(KH49="","Нет показаний",IF(KH49&lt;=0,"Ошибка ПУ",(HX49-KH49*(($I49-метеостанция!Z$14)/($I49-JC49)))))</f>
        <v>#N/A</v>
      </c>
      <c r="LN49" s="110" t="e">
        <f>IF(KI49="","Нет показаний",IF(KI49&lt;=0,"Ошибка ПУ",(HY49-KI49*(($I49-метеостанция!AA$14)/($I49-JD49)))))</f>
        <v>#N/A</v>
      </c>
      <c r="LO49" s="110" t="e">
        <f>IF(KJ49="","Нет показаний",IF(KJ49&lt;=0,"Ошибка ПУ",(HZ49-KJ49*(($I49-метеостанция!AB$14)/($I49-JE49)))))</f>
        <v>#N/A</v>
      </c>
      <c r="LP49" s="110" t="e">
        <f>IF(KK49="","Нет показаний",IF(KK49&lt;=0,"Ошибка ПУ",(IA49-KK49*(($I49-метеостанция!AC$14)/($I49-JF49)))))</f>
        <v>#N/A</v>
      </c>
      <c r="LQ49" s="110" t="e">
        <f>IF(KL49="","Нет показаний",IF(KL49&lt;=0,"Ошибка ПУ",(IB49-KL49*(($I49-метеостанция!AD$14)/($I49-JG49)))))</f>
        <v>#N/A</v>
      </c>
      <c r="LR49" s="110" t="e">
        <f>IF(KM49="","Нет показаний",IF(KM49&lt;=0,"Ошибка ПУ",(IC49-KM49*(($I49-метеостанция!AE$14)/($I49-JH49)))))</f>
        <v>#N/A</v>
      </c>
      <c r="LS49" s="110" t="e">
        <f>IF(KN49="","Нет показаний",IF(KN49&lt;=0,"Ошибка ПУ",(ID49-KN49*(($I49-метеостанция!AF$14)/($I49-JI49)))))</f>
        <v>#N/A</v>
      </c>
      <c r="LT49" s="54" t="e">
        <f t="shared" si="1300"/>
        <v>#N/A</v>
      </c>
      <c r="LU49" s="54" t="e">
        <f t="shared" si="1301"/>
        <v>#N/A</v>
      </c>
      <c r="LV49" s="54" t="e">
        <f t="shared" si="1302"/>
        <v>#N/A</v>
      </c>
      <c r="LW49" s="54" t="e">
        <f t="shared" si="1303"/>
        <v>#N/A</v>
      </c>
      <c r="LX49" s="54" t="e">
        <f t="shared" si="1304"/>
        <v>#N/A</v>
      </c>
      <c r="LY49" s="54" t="e">
        <f t="shared" si="1305"/>
        <v>#N/A</v>
      </c>
      <c r="LZ49" s="54" t="e">
        <f t="shared" si="1306"/>
        <v>#N/A</v>
      </c>
      <c r="MA49" s="54" t="e">
        <f t="shared" si="1307"/>
        <v>#N/A</v>
      </c>
      <c r="MB49" s="54" t="e">
        <f t="shared" si="1308"/>
        <v>#N/A</v>
      </c>
      <c r="MC49" s="54" t="e">
        <f t="shared" si="1309"/>
        <v>#N/A</v>
      </c>
      <c r="MD49" s="54" t="e">
        <f t="shared" si="1310"/>
        <v>#N/A</v>
      </c>
      <c r="ME49" s="54" t="e">
        <f t="shared" si="1311"/>
        <v>#N/A</v>
      </c>
      <c r="MF49" s="54" t="e">
        <f t="shared" si="1312"/>
        <v>#N/A</v>
      </c>
      <c r="MG49" s="54" t="e">
        <f t="shared" si="1313"/>
        <v>#N/A</v>
      </c>
      <c r="MH49" s="54" t="e">
        <f t="shared" si="1314"/>
        <v>#N/A</v>
      </c>
      <c r="MI49" s="54" t="e">
        <f t="shared" si="1315"/>
        <v>#N/A</v>
      </c>
      <c r="MJ49" s="54" t="e">
        <f t="shared" si="1316"/>
        <v>#N/A</v>
      </c>
      <c r="MK49" s="54" t="e">
        <f t="shared" si="1317"/>
        <v>#N/A</v>
      </c>
      <c r="ML49" s="54" t="e">
        <f t="shared" si="1318"/>
        <v>#N/A</v>
      </c>
      <c r="MM49" s="54" t="e">
        <f t="shared" si="1319"/>
        <v>#N/A</v>
      </c>
      <c r="MN49" s="54" t="e">
        <f t="shared" si="1320"/>
        <v>#N/A</v>
      </c>
      <c r="MO49" s="54" t="e">
        <f t="shared" si="1321"/>
        <v>#N/A</v>
      </c>
      <c r="MP49" s="54" t="e">
        <f t="shared" si="1322"/>
        <v>#N/A</v>
      </c>
      <c r="MQ49" s="54" t="e">
        <f t="shared" si="1323"/>
        <v>#N/A</v>
      </c>
      <c r="MR49" s="54" t="e">
        <f t="shared" si="1324"/>
        <v>#N/A</v>
      </c>
      <c r="MS49" s="54" t="e">
        <f t="shared" si="1325"/>
        <v>#N/A</v>
      </c>
      <c r="MT49" s="54" t="e">
        <f t="shared" si="1326"/>
        <v>#N/A</v>
      </c>
      <c r="MU49" s="54" t="e">
        <f t="shared" si="1327"/>
        <v>#N/A</v>
      </c>
      <c r="MV49" s="54" t="e">
        <f t="shared" si="1328"/>
        <v>#N/A</v>
      </c>
      <c r="MW49" s="54" t="e">
        <f t="shared" si="1329"/>
        <v>#N/A</v>
      </c>
      <c r="MX49" s="54" t="e">
        <f t="shared" si="1330"/>
        <v>#N/A</v>
      </c>
      <c r="MY49" s="53" t="e">
        <f t="shared" si="1331"/>
        <v>#N/A</v>
      </c>
      <c r="MZ49" s="53" t="e">
        <f t="shared" si="1332"/>
        <v>#N/A</v>
      </c>
      <c r="NA49" s="53" t="e">
        <f t="shared" si="1333"/>
        <v>#N/A</v>
      </c>
      <c r="NB49" s="53" t="e">
        <f t="shared" si="1334"/>
        <v>#N/A</v>
      </c>
      <c r="NC49" s="53" t="e">
        <f t="shared" si="1335"/>
        <v>#N/A</v>
      </c>
      <c r="ND49" s="53" t="e">
        <f t="shared" si="1336"/>
        <v>#N/A</v>
      </c>
      <c r="NE49" s="53" t="e">
        <f t="shared" si="1337"/>
        <v>#N/A</v>
      </c>
      <c r="NF49" s="53" t="e">
        <f t="shared" si="1338"/>
        <v>#N/A</v>
      </c>
      <c r="NG49" s="53" t="e">
        <f t="shared" si="1339"/>
        <v>#N/A</v>
      </c>
      <c r="NH49" s="53" t="e">
        <f t="shared" si="1340"/>
        <v>#N/A</v>
      </c>
      <c r="NI49" s="53" t="e">
        <f t="shared" si="1341"/>
        <v>#N/A</v>
      </c>
      <c r="NJ49" s="53" t="e">
        <f t="shared" si="1342"/>
        <v>#N/A</v>
      </c>
      <c r="NK49" s="53" t="e">
        <f t="shared" si="1343"/>
        <v>#N/A</v>
      </c>
      <c r="NL49" s="53" t="e">
        <f t="shared" si="1344"/>
        <v>#N/A</v>
      </c>
      <c r="NM49" s="53" t="e">
        <f t="shared" si="1345"/>
        <v>#N/A</v>
      </c>
      <c r="NN49" s="53" t="e">
        <f t="shared" si="1346"/>
        <v>#N/A</v>
      </c>
      <c r="NO49" s="53" t="e">
        <f t="shared" si="1347"/>
        <v>#N/A</v>
      </c>
      <c r="NP49" s="53" t="e">
        <f t="shared" si="1348"/>
        <v>#N/A</v>
      </c>
      <c r="NQ49" s="53" t="e">
        <f t="shared" si="1349"/>
        <v>#N/A</v>
      </c>
      <c r="NR49" s="53" t="e">
        <f t="shared" si="1350"/>
        <v>#N/A</v>
      </c>
      <c r="NS49" s="53" t="e">
        <f t="shared" si="1351"/>
        <v>#N/A</v>
      </c>
      <c r="NT49" s="53" t="e">
        <f t="shared" si="1352"/>
        <v>#N/A</v>
      </c>
      <c r="NU49" s="53" t="e">
        <f t="shared" si="1353"/>
        <v>#N/A</v>
      </c>
      <c r="NV49" s="53" t="e">
        <f t="shared" si="1354"/>
        <v>#N/A</v>
      </c>
      <c r="NW49" s="53" t="e">
        <f t="shared" si="1355"/>
        <v>#N/A</v>
      </c>
      <c r="NX49" s="53" t="e">
        <f t="shared" si="1356"/>
        <v>#N/A</v>
      </c>
      <c r="NY49" s="53" t="e">
        <f t="shared" si="1357"/>
        <v>#N/A</v>
      </c>
      <c r="NZ49" s="53" t="e">
        <f t="shared" si="1358"/>
        <v>#N/A</v>
      </c>
      <c r="OA49" s="53" t="e">
        <f t="shared" si="1359"/>
        <v>#N/A</v>
      </c>
      <c r="OB49" s="53" t="e">
        <f t="shared" si="1360"/>
        <v>#N/A</v>
      </c>
      <c r="OC49" s="53" t="e">
        <f t="shared" si="1361"/>
        <v>#N/A</v>
      </c>
      <c r="OD49" s="53" t="e">
        <f t="shared" si="1362"/>
        <v>#N/A</v>
      </c>
      <c r="OE49" s="53" t="e">
        <f t="shared" si="1363"/>
        <v>#N/A</v>
      </c>
      <c r="OF49" s="53" t="e">
        <f t="shared" si="1364"/>
        <v>#N/A</v>
      </c>
      <c r="OG49" s="53" t="e">
        <f t="shared" si="1365"/>
        <v>#N/A</v>
      </c>
      <c r="OH49" s="53" t="e">
        <f t="shared" si="1366"/>
        <v>#N/A</v>
      </c>
      <c r="OI49" s="53" t="e">
        <f t="shared" si="1367"/>
        <v>#N/A</v>
      </c>
      <c r="OJ49" s="53" t="e">
        <f t="shared" si="1368"/>
        <v>#N/A</v>
      </c>
      <c r="OK49" s="53" t="e">
        <f t="shared" si="1369"/>
        <v>#N/A</v>
      </c>
      <c r="OL49" s="53" t="e">
        <f t="shared" si="1370"/>
        <v>#N/A</v>
      </c>
      <c r="OM49" s="53" t="e">
        <f t="shared" si="1371"/>
        <v>#N/A</v>
      </c>
      <c r="ON49" s="53" t="e">
        <f t="shared" si="1372"/>
        <v>#N/A</v>
      </c>
      <c r="OO49" s="53" t="e">
        <f t="shared" si="1373"/>
        <v>#N/A</v>
      </c>
      <c r="OP49" s="53" t="e">
        <f t="shared" si="1374"/>
        <v>#N/A</v>
      </c>
      <c r="OQ49" s="53" t="e">
        <f t="shared" si="1375"/>
        <v>#N/A</v>
      </c>
      <c r="OR49" s="53" t="e">
        <f t="shared" si="1376"/>
        <v>#N/A</v>
      </c>
      <c r="OS49" s="53" t="e">
        <f t="shared" si="1377"/>
        <v>#N/A</v>
      </c>
      <c r="OT49" s="53" t="e">
        <f t="shared" si="1378"/>
        <v>#N/A</v>
      </c>
      <c r="OU49" s="53" t="e">
        <f t="shared" si="1379"/>
        <v>#N/A</v>
      </c>
      <c r="OV49" s="53" t="e">
        <f t="shared" si="1380"/>
        <v>#N/A</v>
      </c>
      <c r="OW49" s="53" t="e">
        <f t="shared" si="1381"/>
        <v>#N/A</v>
      </c>
      <c r="OX49" s="53" t="e">
        <f t="shared" si="1382"/>
        <v>#N/A</v>
      </c>
      <c r="OY49" s="53" t="e">
        <f t="shared" si="1383"/>
        <v>#N/A</v>
      </c>
      <c r="OZ49" s="53" t="e">
        <f t="shared" si="1384"/>
        <v>#N/A</v>
      </c>
      <c r="PA49" s="53" t="e">
        <f t="shared" si="1385"/>
        <v>#N/A</v>
      </c>
      <c r="PB49" s="53" t="e">
        <f t="shared" si="1386"/>
        <v>#N/A</v>
      </c>
      <c r="PC49" s="53" t="e">
        <f t="shared" si="1387"/>
        <v>#N/A</v>
      </c>
      <c r="PD49" s="53" t="e">
        <f t="shared" si="1388"/>
        <v>#N/A</v>
      </c>
      <c r="PE49" s="53" t="e">
        <f t="shared" si="1389"/>
        <v>#N/A</v>
      </c>
      <c r="PF49" s="53" t="e">
        <f t="shared" si="1390"/>
        <v>#N/A</v>
      </c>
      <c r="PG49" s="53" t="e">
        <f t="shared" si="1391"/>
        <v>#N/A</v>
      </c>
      <c r="PH49" s="53" t="e">
        <f t="shared" si="1392"/>
        <v>#N/A</v>
      </c>
      <c r="PI49" s="111" t="e">
        <f t="shared" ref="PI49:PR52" si="1710">MY49*$G49</f>
        <v>#N/A</v>
      </c>
      <c r="PJ49" s="111" t="e">
        <f t="shared" si="1710"/>
        <v>#N/A</v>
      </c>
      <c r="PK49" s="111" t="e">
        <f t="shared" si="1710"/>
        <v>#N/A</v>
      </c>
      <c r="PL49" s="111" t="e">
        <f t="shared" si="1710"/>
        <v>#N/A</v>
      </c>
      <c r="PM49" s="111" t="e">
        <f t="shared" si="1710"/>
        <v>#N/A</v>
      </c>
      <c r="PN49" s="111" t="e">
        <f t="shared" si="1710"/>
        <v>#N/A</v>
      </c>
      <c r="PO49" s="111" t="e">
        <f t="shared" si="1710"/>
        <v>#N/A</v>
      </c>
      <c r="PP49" s="111" t="e">
        <f t="shared" si="1710"/>
        <v>#N/A</v>
      </c>
      <c r="PQ49" s="111" t="e">
        <f t="shared" si="1710"/>
        <v>#N/A</v>
      </c>
      <c r="PR49" s="111" t="e">
        <f t="shared" si="1710"/>
        <v>#N/A</v>
      </c>
      <c r="PS49" s="111" t="e">
        <f t="shared" ref="PS49:QB52" si="1711">NI49*$G49</f>
        <v>#N/A</v>
      </c>
      <c r="PT49" s="111" t="e">
        <f t="shared" si="1711"/>
        <v>#N/A</v>
      </c>
      <c r="PU49" s="111" t="e">
        <f t="shared" si="1711"/>
        <v>#N/A</v>
      </c>
      <c r="PV49" s="111" t="e">
        <f t="shared" si="1711"/>
        <v>#N/A</v>
      </c>
      <c r="PW49" s="111" t="e">
        <f t="shared" si="1711"/>
        <v>#N/A</v>
      </c>
      <c r="PX49" s="111" t="e">
        <f t="shared" si="1711"/>
        <v>#N/A</v>
      </c>
      <c r="PY49" s="111" t="e">
        <f t="shared" si="1711"/>
        <v>#N/A</v>
      </c>
      <c r="PZ49" s="111" t="e">
        <f t="shared" si="1711"/>
        <v>#N/A</v>
      </c>
      <c r="QA49" s="111" t="e">
        <f t="shared" si="1711"/>
        <v>#N/A</v>
      </c>
      <c r="QB49" s="111" t="e">
        <f t="shared" si="1711"/>
        <v>#N/A</v>
      </c>
      <c r="QC49" s="111" t="e">
        <f t="shared" ref="QC49:QL52" si="1712">NS49*$G49</f>
        <v>#N/A</v>
      </c>
      <c r="QD49" s="111" t="e">
        <f t="shared" si="1712"/>
        <v>#N/A</v>
      </c>
      <c r="QE49" s="111" t="e">
        <f t="shared" si="1712"/>
        <v>#N/A</v>
      </c>
      <c r="QF49" s="111" t="e">
        <f t="shared" si="1712"/>
        <v>#N/A</v>
      </c>
      <c r="QG49" s="111" t="e">
        <f t="shared" si="1712"/>
        <v>#N/A</v>
      </c>
      <c r="QH49" s="111" t="e">
        <f t="shared" si="1712"/>
        <v>#N/A</v>
      </c>
      <c r="QI49" s="111" t="e">
        <f t="shared" si="1712"/>
        <v>#N/A</v>
      </c>
      <c r="QJ49" s="111" t="e">
        <f t="shared" si="1712"/>
        <v>#N/A</v>
      </c>
      <c r="QK49" s="111" t="e">
        <f t="shared" si="1712"/>
        <v>#N/A</v>
      </c>
      <c r="QL49" s="111" t="e">
        <f t="shared" si="1712"/>
        <v>#N/A</v>
      </c>
      <c r="QM49" s="111" t="e">
        <f t="shared" ref="QM49:QM52" si="1713">OC49*$G49</f>
        <v>#N/A</v>
      </c>
      <c r="QN49" s="54" t="e">
        <f t="shared" si="1393"/>
        <v>#N/A</v>
      </c>
      <c r="QO49" s="53" t="e">
        <f t="shared" si="1394"/>
        <v>#N/A</v>
      </c>
      <c r="QP49" s="53" t="e">
        <f t="shared" si="1395"/>
        <v>#N/A</v>
      </c>
      <c r="QQ49" s="53" t="e">
        <f t="shared" si="1396"/>
        <v>#N/A</v>
      </c>
      <c r="QR49" s="53" t="e">
        <f t="shared" si="1397"/>
        <v>#N/A</v>
      </c>
      <c r="QS49" s="53" t="e">
        <f t="shared" si="1398"/>
        <v>#N/A</v>
      </c>
      <c r="QT49" s="53" t="e">
        <f t="shared" si="1399"/>
        <v>#N/A</v>
      </c>
      <c r="QU49" s="53" t="e">
        <f t="shared" si="1400"/>
        <v>#N/A</v>
      </c>
      <c r="QV49" s="53" t="e">
        <f t="shared" si="1401"/>
        <v>#N/A</v>
      </c>
      <c r="QW49" s="53" t="e">
        <f t="shared" si="1402"/>
        <v>#N/A</v>
      </c>
      <c r="QX49" s="53" t="e">
        <f t="shared" si="1403"/>
        <v>#N/A</v>
      </c>
      <c r="QY49" s="53" t="e">
        <f t="shared" si="1404"/>
        <v>#N/A</v>
      </c>
      <c r="QZ49" s="53" t="e">
        <f t="shared" si="1405"/>
        <v>#N/A</v>
      </c>
      <c r="RA49" s="53" t="e">
        <f t="shared" si="1406"/>
        <v>#N/A</v>
      </c>
      <c r="RB49" s="53" t="e">
        <f t="shared" si="1407"/>
        <v>#N/A</v>
      </c>
      <c r="RC49" s="53" t="e">
        <f t="shared" si="1408"/>
        <v>#N/A</v>
      </c>
      <c r="RD49" s="53" t="e">
        <f t="shared" si="1409"/>
        <v>#N/A</v>
      </c>
      <c r="RE49" s="53" t="e">
        <f t="shared" si="1410"/>
        <v>#N/A</v>
      </c>
      <c r="RF49" s="53" t="e">
        <f t="shared" si="1411"/>
        <v>#N/A</v>
      </c>
      <c r="RG49" s="53" t="e">
        <f t="shared" si="1412"/>
        <v>#N/A</v>
      </c>
      <c r="RH49" s="53" t="e">
        <f t="shared" si="1413"/>
        <v>#N/A</v>
      </c>
      <c r="RI49" s="53" t="e">
        <f t="shared" si="1414"/>
        <v>#N/A</v>
      </c>
      <c r="RJ49" s="53" t="e">
        <f t="shared" si="1415"/>
        <v>#N/A</v>
      </c>
      <c r="RK49" s="53" t="e">
        <f t="shared" si="1416"/>
        <v>#N/A</v>
      </c>
      <c r="RL49" s="53" t="e">
        <f t="shared" si="1417"/>
        <v>#N/A</v>
      </c>
      <c r="RM49" s="53" t="e">
        <f t="shared" si="1418"/>
        <v>#N/A</v>
      </c>
      <c r="RN49" s="53" t="e">
        <f t="shared" si="1419"/>
        <v>#N/A</v>
      </c>
      <c r="RO49" s="53" t="e">
        <f t="shared" si="1420"/>
        <v>#N/A</v>
      </c>
      <c r="RP49" s="53" t="e">
        <f t="shared" si="1421"/>
        <v>#N/A</v>
      </c>
      <c r="RQ49" s="53" t="e">
        <f t="shared" si="1422"/>
        <v>#N/A</v>
      </c>
      <c r="RR49" s="53" t="e">
        <f t="shared" si="1423"/>
        <v>#N/A</v>
      </c>
      <c r="RS49" s="111" t="e">
        <f t="shared" si="1424"/>
        <v>#N/A</v>
      </c>
      <c r="RT49" s="111" t="e">
        <f t="shared" si="1425"/>
        <v>#N/A</v>
      </c>
      <c r="RU49" s="111" t="e">
        <f t="shared" si="1426"/>
        <v>#N/A</v>
      </c>
      <c r="RV49" s="111" t="e">
        <f t="shared" si="1427"/>
        <v>#N/A</v>
      </c>
      <c r="RW49" s="111" t="e">
        <f t="shared" si="1428"/>
        <v>#N/A</v>
      </c>
      <c r="RX49" s="111" t="e">
        <f t="shared" si="1429"/>
        <v>#N/A</v>
      </c>
      <c r="RY49" s="111" t="e">
        <f t="shared" si="1430"/>
        <v>#N/A</v>
      </c>
      <c r="RZ49" s="111" t="e">
        <f t="shared" si="1431"/>
        <v>#N/A</v>
      </c>
      <c r="SA49" s="111" t="e">
        <f t="shared" si="1432"/>
        <v>#N/A</v>
      </c>
      <c r="SB49" s="111" t="e">
        <f t="shared" si="1433"/>
        <v>#N/A</v>
      </c>
      <c r="SC49" s="111" t="e">
        <f t="shared" si="1434"/>
        <v>#N/A</v>
      </c>
      <c r="SD49" s="111" t="e">
        <f t="shared" si="1435"/>
        <v>#N/A</v>
      </c>
      <c r="SE49" s="111" t="e">
        <f t="shared" si="1436"/>
        <v>#N/A</v>
      </c>
      <c r="SF49" s="111" t="e">
        <f t="shared" si="1437"/>
        <v>#N/A</v>
      </c>
      <c r="SG49" s="111" t="e">
        <f t="shared" si="1438"/>
        <v>#N/A</v>
      </c>
      <c r="SH49" s="111" t="e">
        <f t="shared" si="1439"/>
        <v>#N/A</v>
      </c>
      <c r="SI49" s="111" t="e">
        <f t="shared" si="1440"/>
        <v>#N/A</v>
      </c>
      <c r="SJ49" s="111" t="e">
        <f t="shared" si="1441"/>
        <v>#N/A</v>
      </c>
      <c r="SK49" s="111" t="e">
        <f t="shared" si="1442"/>
        <v>#N/A</v>
      </c>
      <c r="SL49" s="111" t="e">
        <f t="shared" si="1443"/>
        <v>#N/A</v>
      </c>
      <c r="SM49" s="111" t="e">
        <f t="shared" si="1444"/>
        <v>#N/A</v>
      </c>
      <c r="SN49" s="111" t="e">
        <f t="shared" si="1445"/>
        <v>#N/A</v>
      </c>
      <c r="SO49" s="111" t="e">
        <f t="shared" si="1446"/>
        <v>#N/A</v>
      </c>
      <c r="SP49" s="111" t="e">
        <f t="shared" si="1447"/>
        <v>#N/A</v>
      </c>
      <c r="SQ49" s="111" t="e">
        <f t="shared" si="1448"/>
        <v>#N/A</v>
      </c>
      <c r="SR49" s="111" t="e">
        <f t="shared" si="1449"/>
        <v>#N/A</v>
      </c>
      <c r="SS49" s="111" t="e">
        <f t="shared" si="1450"/>
        <v>#N/A</v>
      </c>
      <c r="ST49" s="111" t="e">
        <f t="shared" si="1451"/>
        <v>#N/A</v>
      </c>
      <c r="SU49" s="111" t="e">
        <f t="shared" si="1452"/>
        <v>#N/A</v>
      </c>
      <c r="SV49" s="111" t="e">
        <f t="shared" si="1453"/>
        <v>#N/A</v>
      </c>
      <c r="SW49" s="111" t="e">
        <f t="shared" si="1454"/>
        <v>#N/A</v>
      </c>
      <c r="SX49" s="111" t="e">
        <f t="shared" si="1455"/>
        <v>#N/A</v>
      </c>
      <c r="SY49" s="111" t="e">
        <f t="shared" si="1456"/>
        <v>#N/A</v>
      </c>
      <c r="SZ49" s="111" t="e">
        <f t="shared" si="1457"/>
        <v>#N/A</v>
      </c>
      <c r="TA49" s="111" t="e">
        <f t="shared" si="1458"/>
        <v>#N/A</v>
      </c>
      <c r="TB49" s="111" t="e">
        <f t="shared" si="1459"/>
        <v>#N/A</v>
      </c>
      <c r="TC49" s="111" t="e">
        <f t="shared" si="1460"/>
        <v>#N/A</v>
      </c>
      <c r="TD49" s="111" t="e">
        <f t="shared" si="1461"/>
        <v>#N/A</v>
      </c>
      <c r="TE49" s="111" t="e">
        <f t="shared" si="1462"/>
        <v>#N/A</v>
      </c>
      <c r="TF49" s="111" t="e">
        <f t="shared" si="1463"/>
        <v>#N/A</v>
      </c>
      <c r="TG49" s="111" t="e">
        <f t="shared" si="1464"/>
        <v>#N/A</v>
      </c>
      <c r="TH49" s="111" t="e">
        <f t="shared" si="1465"/>
        <v>#N/A</v>
      </c>
      <c r="TI49" s="111" t="e">
        <f t="shared" si="1466"/>
        <v>#N/A</v>
      </c>
      <c r="TJ49" s="111" t="e">
        <f t="shared" si="1467"/>
        <v>#N/A</v>
      </c>
      <c r="TK49" s="111" t="e">
        <f t="shared" si="1468"/>
        <v>#N/A</v>
      </c>
      <c r="TL49" s="111" t="e">
        <f t="shared" si="1469"/>
        <v>#N/A</v>
      </c>
      <c r="TM49" s="111" t="e">
        <f t="shared" si="1470"/>
        <v>#N/A</v>
      </c>
      <c r="TN49" s="111" t="e">
        <f t="shared" si="1471"/>
        <v>#N/A</v>
      </c>
      <c r="TO49" s="111" t="e">
        <f t="shared" si="1472"/>
        <v>#N/A</v>
      </c>
      <c r="TP49" s="111" t="e">
        <f t="shared" si="1473"/>
        <v>#N/A</v>
      </c>
      <c r="TQ49" s="111" t="e">
        <f t="shared" si="1474"/>
        <v>#N/A</v>
      </c>
      <c r="TR49" s="111" t="e">
        <f t="shared" si="1475"/>
        <v>#N/A</v>
      </c>
      <c r="TS49" s="111" t="e">
        <f t="shared" si="1476"/>
        <v>#N/A</v>
      </c>
      <c r="TT49" s="111" t="e">
        <f t="shared" si="1477"/>
        <v>#N/A</v>
      </c>
      <c r="TU49" s="111" t="e">
        <f t="shared" si="1478"/>
        <v>#N/A</v>
      </c>
      <c r="TV49" s="111" t="e">
        <f t="shared" si="1479"/>
        <v>#N/A</v>
      </c>
      <c r="TW49" s="111" t="e">
        <f t="shared" si="1480"/>
        <v>#N/A</v>
      </c>
      <c r="TX49" s="111" t="e">
        <f t="shared" si="1481"/>
        <v>#N/A</v>
      </c>
      <c r="TY49" s="111" t="e">
        <f t="shared" si="1482"/>
        <v>#N/A</v>
      </c>
      <c r="TZ49" s="111" t="e">
        <f t="shared" si="1483"/>
        <v>#N/A</v>
      </c>
      <c r="UA49" s="111" t="e">
        <f t="shared" si="1484"/>
        <v>#N/A</v>
      </c>
      <c r="UB49" s="111" t="e">
        <f t="shared" si="1485"/>
        <v>#N/A</v>
      </c>
      <c r="UC49" s="112">
        <f t="shared" si="1486"/>
        <v>105.75867486956523</v>
      </c>
      <c r="UD49" s="112">
        <f t="shared" si="1487"/>
        <v>215.82746605072464</v>
      </c>
      <c r="UE49" s="112">
        <f t="shared" si="1488"/>
        <v>299.58524870289853</v>
      </c>
      <c r="UF49" s="112">
        <f t="shared" si="1489"/>
        <v>388.42510879710147</v>
      </c>
      <c r="UG49" s="112">
        <f t="shared" si="1490"/>
        <v>483.44065793478262</v>
      </c>
      <c r="UH49" s="112">
        <f t="shared" si="1491"/>
        <v>581.22240112318843</v>
      </c>
      <c r="UI49" s="112">
        <f t="shared" si="1492"/>
        <v>683.8289013768117</v>
      </c>
      <c r="UJ49" s="112">
        <f t="shared" si="1493"/>
        <v>782.51126588405805</v>
      </c>
      <c r="UK49" s="112">
        <f t="shared" si="1494"/>
        <v>881.51528086231906</v>
      </c>
      <c r="UL49" s="112">
        <f t="shared" si="1495"/>
        <v>983.92879083333344</v>
      </c>
      <c r="UM49" s="112">
        <f t="shared" si="1496"/>
        <v>1079.2016603478262</v>
      </c>
      <c r="UN49" s="112">
        <f t="shared" si="1497"/>
        <v>1164.9536759202899</v>
      </c>
      <c r="UO49" s="112">
        <f t="shared" si="1498"/>
        <v>1264.9226423115942</v>
      </c>
      <c r="UP49" s="112">
        <f t="shared" si="1499"/>
        <v>1339.931532152174</v>
      </c>
      <c r="UQ49" s="112">
        <f t="shared" si="1500"/>
        <v>1441.9590615579712</v>
      </c>
      <c r="UR49" s="112">
        <f t="shared" si="1501"/>
        <v>1547.7177364275362</v>
      </c>
      <c r="US49" s="112">
        <f t="shared" si="1502"/>
        <v>1661.389012884058</v>
      </c>
      <c r="UT49" s="112">
        <f t="shared" si="1503"/>
        <v>1771.9724448188408</v>
      </c>
      <c r="UU49" s="112">
        <f t="shared" si="1504"/>
        <v>1874.9005955434786</v>
      </c>
      <c r="UV49" s="112">
        <f t="shared" si="1505"/>
        <v>1977.0567851376818</v>
      </c>
      <c r="UW49" s="112">
        <f t="shared" si="1506"/>
        <v>2086.9969161304352</v>
      </c>
      <c r="UX49" s="112">
        <f t="shared" si="1507"/>
        <v>2203.6273769202903</v>
      </c>
      <c r="UY49" s="112">
        <f t="shared" si="1508"/>
        <v>2326.2405364710148</v>
      </c>
      <c r="UZ49" s="112">
        <f t="shared" si="1509"/>
        <v>2457.7312490217396</v>
      </c>
      <c r="VA49" s="112">
        <f t="shared" si="1510"/>
        <v>2586.6487578043484</v>
      </c>
      <c r="VB49" s="112">
        <f t="shared" si="1511"/>
        <v>2720.4553537463776</v>
      </c>
      <c r="VC49" s="112">
        <f t="shared" si="1512"/>
        <v>2860.2446484492757</v>
      </c>
      <c r="VD49" s="112">
        <f t="shared" si="1513"/>
        <v>3007.4962340797106</v>
      </c>
      <c r="VE49" s="112">
        <f t="shared" si="1514"/>
        <v>3142.0747911521744</v>
      </c>
      <c r="VF49" s="112">
        <f t="shared" si="1515"/>
        <v>3264.04464976087</v>
      </c>
      <c r="VG49" s="112">
        <f t="shared" si="1516"/>
        <v>3264.04464976087</v>
      </c>
      <c r="VH49" s="111" t="e">
        <f t="shared" si="1517"/>
        <v>#N/A</v>
      </c>
      <c r="VI49" s="111" t="e">
        <f t="shared" si="1518"/>
        <v>#N/A</v>
      </c>
      <c r="VJ49" s="111" t="e">
        <f t="shared" si="1519"/>
        <v>#N/A</v>
      </c>
      <c r="VK49" s="111" t="e">
        <f t="shared" si="1520"/>
        <v>#N/A</v>
      </c>
      <c r="VL49" s="111" t="e">
        <f t="shared" si="1521"/>
        <v>#N/A</v>
      </c>
      <c r="VM49" s="111" t="e">
        <f t="shared" si="1522"/>
        <v>#N/A</v>
      </c>
      <c r="VN49" s="111" t="e">
        <f t="shared" si="1523"/>
        <v>#N/A</v>
      </c>
      <c r="VO49" s="111" t="e">
        <f t="shared" si="1524"/>
        <v>#N/A</v>
      </c>
      <c r="VP49" s="111" t="e">
        <f t="shared" si="1525"/>
        <v>#N/A</v>
      </c>
      <c r="VQ49" s="111" t="e">
        <f t="shared" si="1526"/>
        <v>#N/A</v>
      </c>
      <c r="VR49" s="111" t="e">
        <f t="shared" si="1527"/>
        <v>#N/A</v>
      </c>
      <c r="VS49" s="111" t="e">
        <f t="shared" si="1528"/>
        <v>#N/A</v>
      </c>
      <c r="VT49" s="111" t="e">
        <f t="shared" si="1529"/>
        <v>#N/A</v>
      </c>
      <c r="VU49" s="111" t="e">
        <f t="shared" si="1530"/>
        <v>#N/A</v>
      </c>
      <c r="VV49" s="111" t="e">
        <f t="shared" si="1531"/>
        <v>#N/A</v>
      </c>
      <c r="VW49" s="111" t="e">
        <f t="shared" si="1532"/>
        <v>#N/A</v>
      </c>
      <c r="VX49" s="111" t="e">
        <f t="shared" si="1533"/>
        <v>#N/A</v>
      </c>
      <c r="VY49" s="111" t="e">
        <f t="shared" si="1534"/>
        <v>#N/A</v>
      </c>
      <c r="VZ49" s="111" t="e">
        <f t="shared" si="1535"/>
        <v>#N/A</v>
      </c>
      <c r="WA49" s="111" t="e">
        <f t="shared" si="1536"/>
        <v>#N/A</v>
      </c>
      <c r="WB49" s="111" t="e">
        <f t="shared" si="1537"/>
        <v>#N/A</v>
      </c>
      <c r="WC49" s="111" t="e">
        <f t="shared" si="1538"/>
        <v>#N/A</v>
      </c>
      <c r="WD49" s="111" t="e">
        <f t="shared" si="1539"/>
        <v>#N/A</v>
      </c>
      <c r="WE49" s="111" t="e">
        <f t="shared" si="1540"/>
        <v>#N/A</v>
      </c>
      <c r="WF49" s="111" t="e">
        <f t="shared" si="1541"/>
        <v>#N/A</v>
      </c>
      <c r="WG49" s="111" t="e">
        <f t="shared" si="1542"/>
        <v>#N/A</v>
      </c>
      <c r="WH49" s="111" t="e">
        <f t="shared" si="1543"/>
        <v>#N/A</v>
      </c>
      <c r="WI49" s="111" t="e">
        <f t="shared" si="1544"/>
        <v>#N/A</v>
      </c>
      <c r="WJ49" s="111" t="e">
        <f t="shared" si="1545"/>
        <v>#N/A</v>
      </c>
      <c r="WK49" s="111" t="e">
        <f t="shared" si="1546"/>
        <v>#N/A</v>
      </c>
      <c r="WL49" s="111" t="e">
        <f t="shared" si="1547"/>
        <v>#N/A</v>
      </c>
      <c r="WM49" s="111" t="e">
        <f t="shared" si="1548"/>
        <v>#N/A</v>
      </c>
      <c r="WN49" s="111" t="e">
        <f t="shared" si="1549"/>
        <v>#N/A</v>
      </c>
      <c r="WO49" s="111" t="e">
        <f t="shared" si="1550"/>
        <v>#N/A</v>
      </c>
      <c r="WP49" s="111" t="e">
        <f t="shared" si="1551"/>
        <v>#N/A</v>
      </c>
      <c r="WQ49" s="111" t="e">
        <f t="shared" si="1552"/>
        <v>#N/A</v>
      </c>
      <c r="WR49" s="111" t="e">
        <f t="shared" si="1553"/>
        <v>#N/A</v>
      </c>
      <c r="WS49" s="111" t="e">
        <f t="shared" si="1554"/>
        <v>#N/A</v>
      </c>
      <c r="WT49" s="111" t="e">
        <f t="shared" si="1555"/>
        <v>#N/A</v>
      </c>
      <c r="WU49" s="111" t="e">
        <f t="shared" si="1556"/>
        <v>#N/A</v>
      </c>
      <c r="WV49" s="111" t="e">
        <f t="shared" si="1557"/>
        <v>#N/A</v>
      </c>
      <c r="WW49" s="111" t="e">
        <f t="shared" si="1558"/>
        <v>#N/A</v>
      </c>
      <c r="WX49" s="111" t="e">
        <f t="shared" si="1559"/>
        <v>#N/A</v>
      </c>
      <c r="WY49" s="111" t="e">
        <f t="shared" si="1560"/>
        <v>#N/A</v>
      </c>
      <c r="WZ49" s="111" t="e">
        <f t="shared" si="1561"/>
        <v>#N/A</v>
      </c>
      <c r="XA49" s="111" t="e">
        <f t="shared" si="1562"/>
        <v>#N/A</v>
      </c>
      <c r="XB49" s="111" t="e">
        <f t="shared" si="1563"/>
        <v>#N/A</v>
      </c>
      <c r="XC49" s="111" t="e">
        <f t="shared" si="1564"/>
        <v>#N/A</v>
      </c>
      <c r="XD49" s="111" t="e">
        <f t="shared" si="1565"/>
        <v>#N/A</v>
      </c>
      <c r="XE49" s="111" t="e">
        <f t="shared" si="1566"/>
        <v>#N/A</v>
      </c>
      <c r="XF49" s="111" t="e">
        <f t="shared" si="1567"/>
        <v>#N/A</v>
      </c>
      <c r="XG49" s="111" t="e">
        <f t="shared" si="1568"/>
        <v>#N/A</v>
      </c>
      <c r="XH49" s="111" t="e">
        <f t="shared" si="1569"/>
        <v>#N/A</v>
      </c>
      <c r="XI49" s="111" t="e">
        <f t="shared" si="1570"/>
        <v>#N/A</v>
      </c>
      <c r="XJ49" s="111" t="e">
        <f t="shared" si="1571"/>
        <v>#N/A</v>
      </c>
      <c r="XK49" s="111" t="e">
        <f t="shared" si="1572"/>
        <v>#N/A</v>
      </c>
      <c r="XL49" s="111" t="e">
        <f t="shared" si="1573"/>
        <v>#N/A</v>
      </c>
      <c r="XM49" s="111" t="e">
        <f t="shared" si="1574"/>
        <v>#N/A</v>
      </c>
      <c r="XN49" s="111" t="e">
        <f t="shared" si="1575"/>
        <v>#N/A</v>
      </c>
      <c r="XO49" s="111" t="e">
        <f t="shared" si="1576"/>
        <v>#N/A</v>
      </c>
      <c r="XP49" s="111" t="e">
        <f t="shared" si="1577"/>
        <v>#N/A</v>
      </c>
      <c r="XQ49" s="111" t="e">
        <f t="shared" si="1578"/>
        <v>#N/A</v>
      </c>
      <c r="XR49" s="111" t="e">
        <f t="shared" si="1579"/>
        <v>#N/A</v>
      </c>
      <c r="XS49" s="111" t="e">
        <f t="shared" si="1580"/>
        <v>#N/A</v>
      </c>
      <c r="XT49" s="111" t="e">
        <f t="shared" si="1581"/>
        <v>#N/A</v>
      </c>
      <c r="XU49" s="111" t="e">
        <f t="shared" si="1582"/>
        <v>#N/A</v>
      </c>
      <c r="XV49" s="111" t="e">
        <f t="shared" si="1583"/>
        <v>#N/A</v>
      </c>
      <c r="XW49" s="111" t="e">
        <f t="shared" si="1584"/>
        <v>#N/A</v>
      </c>
      <c r="XX49" s="111" t="e">
        <f t="shared" si="1585"/>
        <v>#N/A</v>
      </c>
      <c r="XY49" s="111" t="e">
        <f t="shared" si="1586"/>
        <v>#N/A</v>
      </c>
      <c r="XZ49" s="111" t="e">
        <f t="shared" si="1587"/>
        <v>#N/A</v>
      </c>
      <c r="YA49" s="111" t="e">
        <f t="shared" si="1588"/>
        <v>#N/A</v>
      </c>
      <c r="YB49" s="111" t="e">
        <f t="shared" si="1589"/>
        <v>#N/A</v>
      </c>
      <c r="YC49" s="111" t="e">
        <f t="shared" si="1590"/>
        <v>#N/A</v>
      </c>
      <c r="YD49" s="111" t="e">
        <f t="shared" si="1591"/>
        <v>#N/A</v>
      </c>
      <c r="YE49" s="111" t="e">
        <f t="shared" si="1592"/>
        <v>#N/A</v>
      </c>
      <c r="YF49" s="111" t="e">
        <f t="shared" si="1593"/>
        <v>#N/A</v>
      </c>
      <c r="YG49" s="111" t="e">
        <f t="shared" si="1594"/>
        <v>#N/A</v>
      </c>
      <c r="YH49" s="111" t="e">
        <f t="shared" si="1595"/>
        <v>#N/A</v>
      </c>
      <c r="YI49" s="111" t="e">
        <f t="shared" si="1596"/>
        <v>#N/A</v>
      </c>
      <c r="YJ49" s="111" t="e">
        <f t="shared" si="1597"/>
        <v>#N/A</v>
      </c>
      <c r="YK49" s="111" t="e">
        <f t="shared" si="1598"/>
        <v>#N/A</v>
      </c>
      <c r="YL49" s="111" t="e">
        <f t="shared" si="1599"/>
        <v>#N/A</v>
      </c>
      <c r="YM49" s="111" t="e">
        <f t="shared" si="1600"/>
        <v>#N/A</v>
      </c>
      <c r="YN49" s="111" t="e">
        <f t="shared" si="1601"/>
        <v>#N/A</v>
      </c>
      <c r="YO49" s="111" t="e">
        <f t="shared" si="1602"/>
        <v>#N/A</v>
      </c>
      <c r="YP49" s="111" t="e">
        <f t="shared" si="1603"/>
        <v>#N/A</v>
      </c>
      <c r="YQ49" s="111" t="e">
        <f t="shared" si="1604"/>
        <v>#N/A</v>
      </c>
      <c r="YR49" s="111" t="e">
        <f t="shared" si="1605"/>
        <v>#N/A</v>
      </c>
      <c r="YS49" s="111" t="e">
        <f t="shared" si="1606"/>
        <v>#N/A</v>
      </c>
      <c r="YT49" s="111" t="e">
        <f t="shared" si="1607"/>
        <v>#N/A</v>
      </c>
      <c r="YU49" s="111" t="e">
        <f t="shared" si="1608"/>
        <v>#N/A</v>
      </c>
      <c r="YV49" s="111" t="e">
        <f t="shared" si="1609"/>
        <v>#N/A</v>
      </c>
      <c r="YW49" s="111" t="e">
        <f t="shared" si="1610"/>
        <v>#N/A</v>
      </c>
      <c r="YX49" s="111" t="e">
        <f t="shared" si="1611"/>
        <v>#N/A</v>
      </c>
      <c r="YY49" s="111" t="e">
        <f t="shared" si="1612"/>
        <v>#N/A</v>
      </c>
      <c r="YZ49" s="111" t="e">
        <f t="shared" si="1613"/>
        <v>#N/A</v>
      </c>
      <c r="ZA49" s="111" t="e">
        <f t="shared" si="1614"/>
        <v>#N/A</v>
      </c>
      <c r="ZB49" s="111" t="e">
        <f t="shared" si="1615"/>
        <v>#N/A</v>
      </c>
      <c r="ZC49" s="111" t="e">
        <f t="shared" si="1616"/>
        <v>#N/A</v>
      </c>
      <c r="ZD49" s="111" t="e">
        <f t="shared" si="1617"/>
        <v>#N/A</v>
      </c>
      <c r="ZE49" s="111" t="e">
        <f t="shared" si="1618"/>
        <v>#N/A</v>
      </c>
      <c r="ZF49" s="111" t="e">
        <f t="shared" si="1619"/>
        <v>#N/A</v>
      </c>
      <c r="ZG49" s="111" t="e">
        <f t="shared" si="1620"/>
        <v>#N/A</v>
      </c>
      <c r="ZH49" s="111" t="e">
        <f t="shared" si="1621"/>
        <v>#N/A</v>
      </c>
      <c r="ZI49" s="111" t="e">
        <f t="shared" si="1622"/>
        <v>#N/A</v>
      </c>
      <c r="ZJ49" s="111" t="e">
        <f t="shared" si="1623"/>
        <v>#N/A</v>
      </c>
      <c r="ZK49" s="111" t="e">
        <f t="shared" si="1624"/>
        <v>#N/A</v>
      </c>
      <c r="ZL49" s="111" t="e">
        <f t="shared" si="1625"/>
        <v>#N/A</v>
      </c>
      <c r="ZM49" s="111" t="e">
        <f t="shared" si="1626"/>
        <v>#N/A</v>
      </c>
      <c r="ZN49" s="111" t="e">
        <f t="shared" si="1627"/>
        <v>#N/A</v>
      </c>
      <c r="ZO49" s="111" t="e">
        <f t="shared" si="1628"/>
        <v>#N/A</v>
      </c>
      <c r="ZP49" s="111" t="e">
        <f t="shared" si="1629"/>
        <v>#N/A</v>
      </c>
      <c r="ZQ49" s="111" t="e">
        <f t="shared" si="1630"/>
        <v>#N/A</v>
      </c>
      <c r="ZR49" s="111" t="e">
        <f t="shared" si="1631"/>
        <v>#N/A</v>
      </c>
      <c r="ZS49" s="111" t="e">
        <f t="shared" si="1632"/>
        <v>#N/A</v>
      </c>
      <c r="ZT49" s="111" t="e">
        <f t="shared" si="1633"/>
        <v>#N/A</v>
      </c>
      <c r="ZU49" s="111" t="e">
        <f t="shared" si="1634"/>
        <v>#N/A</v>
      </c>
      <c r="ZV49" s="111" t="e">
        <f t="shared" si="1635"/>
        <v>#N/A</v>
      </c>
      <c r="ZW49" s="111" t="e">
        <f t="shared" si="1636"/>
        <v>#N/A</v>
      </c>
      <c r="ZX49" s="111" t="e">
        <f t="shared" si="1637"/>
        <v>#N/A</v>
      </c>
      <c r="ZY49" s="111" t="e">
        <f t="shared" si="1638"/>
        <v>#N/A</v>
      </c>
      <c r="ZZ49" s="111" t="e">
        <f t="shared" si="1639"/>
        <v>#N/A</v>
      </c>
      <c r="AAA49" s="111" t="e">
        <f t="shared" si="1640"/>
        <v>#N/A</v>
      </c>
      <c r="AAB49" s="111" t="e">
        <f t="shared" si="1641"/>
        <v>#N/A</v>
      </c>
      <c r="AAC49" s="111" t="e">
        <f t="shared" si="1642"/>
        <v>#N/A</v>
      </c>
      <c r="AAD49" s="111" t="e">
        <f t="shared" si="1643"/>
        <v>#N/A</v>
      </c>
      <c r="AAE49" s="111" t="e">
        <f t="shared" si="1644"/>
        <v>#N/A</v>
      </c>
      <c r="AAF49" s="111" t="e">
        <f t="shared" si="1645"/>
        <v>#N/A</v>
      </c>
      <c r="AAG49" s="111" t="e">
        <f t="shared" si="1646"/>
        <v>#N/A</v>
      </c>
      <c r="AAH49" s="111" t="e">
        <f t="shared" si="1647"/>
        <v>#N/A</v>
      </c>
      <c r="AAI49" s="111" t="e">
        <f t="shared" si="1648"/>
        <v>#N/A</v>
      </c>
      <c r="AAJ49" s="111" t="e">
        <f t="shared" si="1649"/>
        <v>#N/A</v>
      </c>
      <c r="AAK49" s="111" t="e">
        <f t="shared" si="1650"/>
        <v>#N/A</v>
      </c>
      <c r="AAL49" s="111" t="e">
        <f t="shared" si="1651"/>
        <v>#N/A</v>
      </c>
      <c r="AAM49" s="111" t="e">
        <f t="shared" si="1652"/>
        <v>#N/A</v>
      </c>
      <c r="AAN49" s="111" t="e">
        <f t="shared" si="1653"/>
        <v>#N/A</v>
      </c>
      <c r="AAO49" s="111" t="e">
        <f t="shared" si="1654"/>
        <v>#N/A</v>
      </c>
      <c r="AAP49" s="111" t="e">
        <f t="shared" si="1655"/>
        <v>#N/A</v>
      </c>
      <c r="AAQ49" s="111" t="e">
        <f t="shared" si="1656"/>
        <v>#N/A</v>
      </c>
      <c r="AAR49" s="111" t="e">
        <f t="shared" si="1657"/>
        <v>#N/A</v>
      </c>
      <c r="AAS49" s="111" t="e">
        <f t="shared" si="1658"/>
        <v>#N/A</v>
      </c>
      <c r="AAT49" s="111" t="e">
        <f t="shared" si="1659"/>
        <v>#N/A</v>
      </c>
      <c r="AAU49" s="111" t="e">
        <f t="shared" si="1660"/>
        <v>#N/A</v>
      </c>
      <c r="AAV49" s="111" t="e">
        <f t="shared" si="1661"/>
        <v>#N/A</v>
      </c>
      <c r="AAW49" s="111" t="e">
        <f t="shared" si="1662"/>
        <v>#N/A</v>
      </c>
      <c r="AAX49" s="111" t="e">
        <f t="shared" si="1663"/>
        <v>#N/A</v>
      </c>
      <c r="AAY49" s="111" t="e">
        <f t="shared" si="1664"/>
        <v>#N/A</v>
      </c>
      <c r="AAZ49" s="111" t="e">
        <f t="shared" si="1665"/>
        <v>#N/A</v>
      </c>
      <c r="ABA49" s="111" t="e">
        <f t="shared" si="1666"/>
        <v>#N/A</v>
      </c>
      <c r="ABB49" s="111" t="e">
        <f t="shared" si="1667"/>
        <v>#N/A</v>
      </c>
      <c r="ABC49" s="111" t="e">
        <f t="shared" si="1668"/>
        <v>#N/A</v>
      </c>
      <c r="ABD49" s="111" t="e">
        <f t="shared" si="1669"/>
        <v>#N/A</v>
      </c>
      <c r="ABE49" s="111" t="e">
        <f t="shared" si="1670"/>
        <v>#N/A</v>
      </c>
      <c r="ABF49" s="111" t="e">
        <f t="shared" si="1671"/>
        <v>#N/A</v>
      </c>
    </row>
    <row r="50" spans="1:734" ht="90" hidden="1" customHeight="1">
      <c r="A50" s="92">
        <v>47</v>
      </c>
      <c r="B50" s="59" t="s">
        <v>21</v>
      </c>
      <c r="C50" s="100" t="s">
        <v>55</v>
      </c>
      <c r="D50" s="101" t="s">
        <v>114</v>
      </c>
      <c r="E50" s="59">
        <v>3128032548</v>
      </c>
      <c r="F50" s="46" t="s">
        <v>21</v>
      </c>
      <c r="G50" s="47">
        <v>0.9</v>
      </c>
      <c r="H50" s="48">
        <v>1970.6</v>
      </c>
      <c r="I50" s="48">
        <v>21.5</v>
      </c>
      <c r="J50" s="49">
        <v>0.4</v>
      </c>
      <c r="K50" s="50">
        <v>30</v>
      </c>
      <c r="L50" s="49">
        <v>16.68</v>
      </c>
      <c r="M50" s="49">
        <v>51.981000000000002</v>
      </c>
      <c r="N50" s="49">
        <v>0</v>
      </c>
      <c r="O50" s="49">
        <f t="shared" si="1169"/>
        <v>0.55599999999999994</v>
      </c>
      <c r="P50" s="49">
        <f t="shared" si="1170"/>
        <v>1.7327000000000001</v>
      </c>
      <c r="Q50" s="49">
        <f t="shared" si="1171"/>
        <v>0</v>
      </c>
      <c r="R50" s="51">
        <v>30</v>
      </c>
      <c r="S50" s="52">
        <f t="shared" si="1172"/>
        <v>16.68</v>
      </c>
      <c r="T50" s="52">
        <f t="shared" si="1173"/>
        <v>51.981000000000002</v>
      </c>
      <c r="U50" s="52">
        <f t="shared" si="1174"/>
        <v>0</v>
      </c>
      <c r="V50" s="130">
        <f>$O50*($I50-(метеостанция!B$14))/($I50-$J50)</f>
        <v>0.5415071090047392</v>
      </c>
      <c r="W50" s="130">
        <f>$O50*($I50-(метеостанция!C$14))/($I50-$J50)</f>
        <v>0.56357582938388617</v>
      </c>
      <c r="X50" s="130">
        <f>$O50*($I50-(метеостанция!D$14))/($I50-$J50)</f>
        <v>0.42885781990521316</v>
      </c>
      <c r="Y50" s="130">
        <f>$O50*($I50-(метеостанция!E$14))/($I50-$J50)</f>
        <v>0.45487914691943121</v>
      </c>
      <c r="Z50" s="130">
        <f>$O50*($I50-(метеостанция!F$14))/($I50-$J50)</f>
        <v>0.48649999999999988</v>
      </c>
      <c r="AA50" s="130">
        <f>$O50*($I50-(метеостанция!G$14))/($I50-$J50)</f>
        <v>0.50066350710900465</v>
      </c>
      <c r="AB50" s="130">
        <f>$O50*($I50-(метеостанция!H$14))/($I50-$J50)</f>
        <v>0.52536729857819897</v>
      </c>
      <c r="AC50" s="130">
        <f>$O50*($I50-(метеостанция!I$14))/($I50-$J50)</f>
        <v>0.50527488151658762</v>
      </c>
      <c r="AD50" s="130">
        <f>$O50*($I50-(метеостанция!J$14))/($I50-$J50)</f>
        <v>0.50692180094786721</v>
      </c>
      <c r="AE50" s="130">
        <f>$O50*($I50-(метеостанция!K$14))/($I50-$J50)</f>
        <v>0.52437914691943111</v>
      </c>
      <c r="AF50" s="130">
        <f>$O50*($I50-(метеостанция!L$14))/($I50-$J50)</f>
        <v>0.48781753554502355</v>
      </c>
      <c r="AG50" s="130">
        <f>$O50*($I50-(метеостанция!M$14))/($I50-$J50)</f>
        <v>0.43906872037914679</v>
      </c>
      <c r="AH50" s="130">
        <f>$O50*($I50-(метеостанция!N$14))/($I50-$J50)</f>
        <v>0.51186255924170609</v>
      </c>
      <c r="AI50" s="130">
        <f>$O50*($I50-(метеостанция!O$14))/($I50-$J50)</f>
        <v>0.38406161137440747</v>
      </c>
      <c r="AJ50" s="130">
        <f>$O50*($I50-(метеостанция!P$14))/($I50-$J50)</f>
        <v>0.52240284360189559</v>
      </c>
      <c r="AK50" s="130">
        <f>$O50*($I50-(метеостанция!Q$14))/($I50-$J50)</f>
        <v>0.5415071090047392</v>
      </c>
      <c r="AL50" s="130">
        <f>$O50*($I50-(метеостанция!R$14))/($I50-$J50)</f>
        <v>0.58202132701421783</v>
      </c>
      <c r="AM50" s="130">
        <f>$O50*($I50-(метеостанция!S$14))/($I50-$J50)</f>
        <v>0.56621090047393352</v>
      </c>
      <c r="AN50" s="130">
        <f>$O50*($I50-(метеостанция!T$14))/($I50-$J50)</f>
        <v>0.52701421800947856</v>
      </c>
      <c r="AO50" s="130">
        <f>$O50*($I50-(метеостанция!U$14))/($I50-$J50)</f>
        <v>0.52306161137440754</v>
      </c>
      <c r="AP50" s="130">
        <f>$O50*($I50-(метеостанция!V$14))/($I50-$J50)</f>
        <v>0.56291706161137434</v>
      </c>
      <c r="AQ50" s="130">
        <f>$O50*($I50-(метеостанция!W$14))/($I50-$J50)</f>
        <v>0.59717298578199041</v>
      </c>
      <c r="AR50" s="130">
        <f>$O50*($I50-(метеостанция!X$14))/($I50-$J50)</f>
        <v>0.62780568720379137</v>
      </c>
      <c r="AS50" s="130">
        <f>$O50*($I50-(метеостанция!Y$14))/($I50-$J50)</f>
        <v>0.67326066350710889</v>
      </c>
      <c r="AT50" s="130">
        <f>$O50*($I50-(метеостанция!Z$14))/($I50-$J50)</f>
        <v>0.66008530805687193</v>
      </c>
      <c r="AU50" s="130">
        <f>$O50*($I50-(метеостанция!AA$14))/($I50-$J50)</f>
        <v>0.68511848341232218</v>
      </c>
      <c r="AV50" s="130">
        <f>$O50*($I50-(метеостанция!AB$14))/($I50-$J50)</f>
        <v>0.71575118483412314</v>
      </c>
      <c r="AW50" s="130">
        <f>$O50*($I50-(метеостанция!AC$14))/($I50-$J50)</f>
        <v>0.75395971563981024</v>
      </c>
      <c r="AX50" s="130">
        <f>$O50*($I50-(метеостанция!AD$14))/($I50-$J50)</f>
        <v>0.6890710900473932</v>
      </c>
      <c r="AY50" s="130">
        <f>$O50*($I50-(метеостанция!AE$14))/($I50-$J50)</f>
        <v>0.62451184834123208</v>
      </c>
      <c r="AZ50" s="130"/>
      <c r="BA50" s="130">
        <f t="shared" si="1175"/>
        <v>0.5415071090047392</v>
      </c>
      <c r="BB50" s="130">
        <f t="shared" si="1680"/>
        <v>1.1050829383886254</v>
      </c>
      <c r="BC50" s="130">
        <f t="shared" si="1681"/>
        <v>1.5339407582938385</v>
      </c>
      <c r="BD50" s="130">
        <f t="shared" si="1682"/>
        <v>1.9888199052132696</v>
      </c>
      <c r="BE50" s="130">
        <f t="shared" si="1683"/>
        <v>2.4753199052132695</v>
      </c>
      <c r="BF50" s="130">
        <f t="shared" si="1684"/>
        <v>2.9759834123222744</v>
      </c>
      <c r="BG50" s="130">
        <f t="shared" si="1685"/>
        <v>3.5013507109004731</v>
      </c>
      <c r="BH50" s="130">
        <f t="shared" si="1686"/>
        <v>4.0066255924170608</v>
      </c>
      <c r="BI50" s="130">
        <f t="shared" si="1687"/>
        <v>4.5135473933649282</v>
      </c>
      <c r="BJ50" s="130">
        <f t="shared" si="1688"/>
        <v>5.0379265402843592</v>
      </c>
      <c r="BK50" s="130">
        <f t="shared" si="1689"/>
        <v>5.5257440758293823</v>
      </c>
      <c r="BL50" s="130">
        <f t="shared" si="1690"/>
        <v>5.9648127962085287</v>
      </c>
      <c r="BM50" s="130">
        <f t="shared" si="1691"/>
        <v>6.4766753554502348</v>
      </c>
      <c r="BN50" s="130">
        <f t="shared" si="1692"/>
        <v>6.8607369668246418</v>
      </c>
      <c r="BO50" s="130">
        <f t="shared" si="1693"/>
        <v>7.3831398104265373</v>
      </c>
      <c r="BP50" s="130">
        <f t="shared" si="1694"/>
        <v>7.924646919431277</v>
      </c>
      <c r="BQ50" s="130">
        <f t="shared" si="1695"/>
        <v>8.5066682464454946</v>
      </c>
      <c r="BR50" s="130">
        <f t="shared" si="1696"/>
        <v>9.0728791469194281</v>
      </c>
      <c r="BS50" s="130">
        <f t="shared" si="1697"/>
        <v>9.5998933649289064</v>
      </c>
      <c r="BT50" s="130">
        <f t="shared" si="1698"/>
        <v>10.122954976303314</v>
      </c>
      <c r="BU50" s="130">
        <f t="shared" si="1699"/>
        <v>10.685872037914688</v>
      </c>
      <c r="BV50" s="130">
        <f t="shared" si="1700"/>
        <v>11.283045023696678</v>
      </c>
      <c r="BW50" s="130">
        <f t="shared" si="1701"/>
        <v>11.910850710900469</v>
      </c>
      <c r="BX50" s="130">
        <f t="shared" si="1702"/>
        <v>12.584111374407579</v>
      </c>
      <c r="BY50" s="130">
        <f t="shared" si="1703"/>
        <v>13.24419668246445</v>
      </c>
      <c r="BZ50" s="130">
        <f t="shared" si="1704"/>
        <v>13.929315165876773</v>
      </c>
      <c r="CA50" s="130">
        <f t="shared" si="1705"/>
        <v>14.645066350710895</v>
      </c>
      <c r="CB50" s="130">
        <f t="shared" si="1706"/>
        <v>15.399026066350705</v>
      </c>
      <c r="CC50" s="130">
        <f t="shared" si="1707"/>
        <v>16.088097156398099</v>
      </c>
      <c r="CD50" s="130">
        <f t="shared" si="1708"/>
        <v>16.712609004739331</v>
      </c>
      <c r="CE50" s="130">
        <f t="shared" si="1709"/>
        <v>16.712609004739331</v>
      </c>
      <c r="CF50" s="130">
        <f t="shared" si="1176"/>
        <v>1067.0939090047391</v>
      </c>
      <c r="CG50" s="130">
        <f t="shared" si="1177"/>
        <v>1110.5825293838861</v>
      </c>
      <c r="CH50" s="130">
        <f t="shared" si="1178"/>
        <v>845.10721990521301</v>
      </c>
      <c r="CI50" s="130">
        <f t="shared" si="1179"/>
        <v>896.38484691943108</v>
      </c>
      <c r="CJ50" s="130">
        <f t="shared" si="1180"/>
        <v>958.69689999999969</v>
      </c>
      <c r="CK50" s="130">
        <f t="shared" si="1181"/>
        <v>986.60750710900447</v>
      </c>
      <c r="CL50" s="130">
        <f t="shared" si="1182"/>
        <v>1035.2887985781988</v>
      </c>
      <c r="CM50" s="130">
        <f t="shared" si="1183"/>
        <v>995.69468151658748</v>
      </c>
      <c r="CN50" s="130">
        <f t="shared" si="1184"/>
        <v>998.94010094786711</v>
      </c>
      <c r="CO50" s="130">
        <f t="shared" si="1185"/>
        <v>1033.3415469194308</v>
      </c>
      <c r="CP50" s="130">
        <f t="shared" si="1186"/>
        <v>961.29323554502332</v>
      </c>
      <c r="CQ50" s="130">
        <f t="shared" si="1187"/>
        <v>865.22882037914667</v>
      </c>
      <c r="CR50" s="130">
        <f t="shared" si="1188"/>
        <v>1008.676359241706</v>
      </c>
      <c r="CS50" s="130">
        <f t="shared" si="1189"/>
        <v>756.83181137440738</v>
      </c>
      <c r="CT50" s="130">
        <f t="shared" si="1190"/>
        <v>1029.4470436018953</v>
      </c>
      <c r="CU50" s="130">
        <f t="shared" si="1191"/>
        <v>1067.0939090047391</v>
      </c>
      <c r="CV50" s="130">
        <f t="shared" si="1192"/>
        <v>1146.9312270142175</v>
      </c>
      <c r="CW50" s="130">
        <f t="shared" si="1193"/>
        <v>1115.7752004739334</v>
      </c>
      <c r="CX50" s="130">
        <f t="shared" si="1194"/>
        <v>1038.5342180094783</v>
      </c>
      <c r="CY50" s="130">
        <f t="shared" si="1195"/>
        <v>1030.7452113744075</v>
      </c>
      <c r="CZ50" s="130">
        <f t="shared" si="1196"/>
        <v>1109.2843616113742</v>
      </c>
      <c r="DA50" s="130">
        <f t="shared" si="1197"/>
        <v>1176.7890857819903</v>
      </c>
      <c r="DB50" s="130">
        <f t="shared" si="1198"/>
        <v>1237.1538872037913</v>
      </c>
      <c r="DC50" s="130">
        <f t="shared" si="1199"/>
        <v>1326.7274635071087</v>
      </c>
      <c r="DD50" s="130">
        <f t="shared" si="1200"/>
        <v>1300.7641080568717</v>
      </c>
      <c r="DE50" s="130">
        <f t="shared" si="1201"/>
        <v>1350.094483412322</v>
      </c>
      <c r="DF50" s="130">
        <f t="shared" si="1202"/>
        <v>1410.4592848341231</v>
      </c>
      <c r="DG50" s="130">
        <f t="shared" si="1203"/>
        <v>1485.75301563981</v>
      </c>
      <c r="DH50" s="130">
        <f t="shared" si="1204"/>
        <v>1357.883490047393</v>
      </c>
      <c r="DI50" s="130">
        <f t="shared" si="1205"/>
        <v>1230.6630483412318</v>
      </c>
      <c r="DJ50" s="130">
        <f t="shared" si="1206"/>
        <v>0</v>
      </c>
      <c r="DK50" s="110">
        <f t="shared" si="1207"/>
        <v>1067.0939090047391</v>
      </c>
      <c r="DL50" s="130">
        <f t="shared" si="1208"/>
        <v>2177.6764383886252</v>
      </c>
      <c r="DM50" s="130">
        <f t="shared" si="1209"/>
        <v>3022.783658293838</v>
      </c>
      <c r="DN50" s="130">
        <f t="shared" si="1210"/>
        <v>3919.1685052132689</v>
      </c>
      <c r="DO50" s="130">
        <f t="shared" si="1211"/>
        <v>4877.8654052132688</v>
      </c>
      <c r="DP50" s="130">
        <f t="shared" si="1212"/>
        <v>5864.4729123222733</v>
      </c>
      <c r="DQ50" s="130">
        <f t="shared" si="1213"/>
        <v>6899.7617109004723</v>
      </c>
      <c r="DR50" s="130">
        <f t="shared" si="1214"/>
        <v>7895.4563924170598</v>
      </c>
      <c r="DS50" s="130">
        <f t="shared" si="1215"/>
        <v>8894.3964933649277</v>
      </c>
      <c r="DT50" s="130">
        <f t="shared" si="1216"/>
        <v>9927.7380402843592</v>
      </c>
      <c r="DU50" s="130">
        <f t="shared" si="1217"/>
        <v>10889.031275829382</v>
      </c>
      <c r="DV50" s="130">
        <f t="shared" si="1218"/>
        <v>11754.260096208529</v>
      </c>
      <c r="DW50" s="130">
        <f t="shared" si="1219"/>
        <v>12762.936455450235</v>
      </c>
      <c r="DX50" s="130">
        <f t="shared" si="1220"/>
        <v>13519.768266824643</v>
      </c>
      <c r="DY50" s="130">
        <f t="shared" si="1221"/>
        <v>14549.215310426538</v>
      </c>
      <c r="DZ50" s="130">
        <f t="shared" si="1222"/>
        <v>15616.309219431278</v>
      </c>
      <c r="EA50" s="130">
        <f t="shared" si="1223"/>
        <v>16763.240446445496</v>
      </c>
      <c r="EB50" s="130">
        <f t="shared" si="1224"/>
        <v>17879.01564691943</v>
      </c>
      <c r="EC50" s="130">
        <f t="shared" si="1225"/>
        <v>18917.549864928907</v>
      </c>
      <c r="ED50" s="130">
        <f t="shared" si="1226"/>
        <v>19948.295076303315</v>
      </c>
      <c r="EE50" s="130">
        <f t="shared" si="1227"/>
        <v>21057.57943791469</v>
      </c>
      <c r="EF50" s="130">
        <f t="shared" si="1228"/>
        <v>22234.368523696681</v>
      </c>
      <c r="EG50" s="130">
        <f t="shared" si="1229"/>
        <v>23471.522410900474</v>
      </c>
      <c r="EH50" s="130">
        <f t="shared" si="1230"/>
        <v>24798.249874407582</v>
      </c>
      <c r="EI50" s="130">
        <f t="shared" si="1231"/>
        <v>26099.013982464454</v>
      </c>
      <c r="EJ50" s="130">
        <f t="shared" si="1232"/>
        <v>27449.108465876776</v>
      </c>
      <c r="EK50" s="130">
        <f t="shared" si="1233"/>
        <v>28859.567750710899</v>
      </c>
      <c r="EL50" s="130">
        <f t="shared" si="1234"/>
        <v>30345.320766350709</v>
      </c>
      <c r="EM50" s="130">
        <f t="shared" si="1235"/>
        <v>31703.204256398101</v>
      </c>
      <c r="EN50" s="130">
        <f t="shared" si="1236"/>
        <v>32933.867304739331</v>
      </c>
      <c r="EO50" s="130">
        <f t="shared" si="1237"/>
        <v>32933.867304739331</v>
      </c>
      <c r="EP50" s="130">
        <f t="shared" si="1238"/>
        <v>960.38451810426523</v>
      </c>
      <c r="EQ50" s="130">
        <f t="shared" si="1239"/>
        <v>999.52427644549755</v>
      </c>
      <c r="ER50" s="130">
        <f t="shared" si="1240"/>
        <v>760.59649791469178</v>
      </c>
      <c r="ES50" s="130">
        <f t="shared" si="1241"/>
        <v>806.74636222748802</v>
      </c>
      <c r="ET50" s="130">
        <f t="shared" si="1242"/>
        <v>862.8272099999997</v>
      </c>
      <c r="EU50" s="130">
        <f t="shared" si="1243"/>
        <v>887.94675639810407</v>
      </c>
      <c r="EV50" s="130">
        <f t="shared" si="1244"/>
        <v>931.75991872037889</v>
      </c>
      <c r="EW50" s="130">
        <f t="shared" si="1245"/>
        <v>896.12521336492875</v>
      </c>
      <c r="EX50" s="130">
        <f t="shared" si="1246"/>
        <v>899.04609085308039</v>
      </c>
      <c r="EY50" s="130">
        <f t="shared" si="1247"/>
        <v>930.0073922274878</v>
      </c>
      <c r="EZ50" s="130">
        <f t="shared" si="1248"/>
        <v>865.163911990521</v>
      </c>
      <c r="FA50" s="130">
        <f t="shared" si="1249"/>
        <v>778.70593834123201</v>
      </c>
      <c r="FB50" s="130">
        <f t="shared" si="1250"/>
        <v>907.8087233175354</v>
      </c>
      <c r="FC50" s="130">
        <f t="shared" si="1251"/>
        <v>681.14863023696671</v>
      </c>
      <c r="FD50" s="130">
        <f t="shared" si="1252"/>
        <v>926.50233924170584</v>
      </c>
      <c r="FE50" s="130">
        <f t="shared" si="1253"/>
        <v>960.38451810426523</v>
      </c>
      <c r="FF50" s="130">
        <f t="shared" si="1254"/>
        <v>1032.2381043127957</v>
      </c>
      <c r="FG50" s="130">
        <f t="shared" si="1255"/>
        <v>1004.19768042654</v>
      </c>
      <c r="FH50" s="130">
        <f t="shared" si="1256"/>
        <v>934.68079620853052</v>
      </c>
      <c r="FI50" s="130">
        <f t="shared" si="1257"/>
        <v>927.67069023696683</v>
      </c>
      <c r="FJ50" s="130">
        <f t="shared" si="1258"/>
        <v>998.35592545023678</v>
      </c>
      <c r="FK50" s="130">
        <f t="shared" si="1259"/>
        <v>1059.1101772037912</v>
      </c>
      <c r="FL50" s="130">
        <f t="shared" si="1260"/>
        <v>1113.4384984834123</v>
      </c>
      <c r="FM50" s="130">
        <f t="shared" si="1261"/>
        <v>1194.0547171563978</v>
      </c>
      <c r="FN50" s="130">
        <f t="shared" si="1262"/>
        <v>1170.6876972511845</v>
      </c>
      <c r="FO50" s="130">
        <f t="shared" si="1263"/>
        <v>1215.0850350710898</v>
      </c>
      <c r="FP50" s="130">
        <f t="shared" si="1264"/>
        <v>1269.4133563507107</v>
      </c>
      <c r="FQ50" s="130">
        <f t="shared" si="1265"/>
        <v>1337.177714075829</v>
      </c>
      <c r="FR50" s="130">
        <f t="shared" si="1266"/>
        <v>1222.0951410426537</v>
      </c>
      <c r="FS50" s="130">
        <f t="shared" si="1267"/>
        <v>1107.5967435071086</v>
      </c>
      <c r="FT50" s="130">
        <f t="shared" si="1268"/>
        <v>0</v>
      </c>
      <c r="FU50" s="110">
        <f t="shared" si="1269"/>
        <v>960.38451810426523</v>
      </c>
      <c r="FV50" s="130">
        <f t="shared" si="1270"/>
        <v>1959.9087945497627</v>
      </c>
      <c r="FW50" s="130">
        <f t="shared" si="1271"/>
        <v>2720.5052924644542</v>
      </c>
      <c r="FX50" s="130">
        <f t="shared" si="1272"/>
        <v>3527.2516546919423</v>
      </c>
      <c r="FY50" s="130">
        <f t="shared" si="1273"/>
        <v>4390.0788646919418</v>
      </c>
      <c r="FZ50" s="130">
        <f t="shared" si="1274"/>
        <v>5278.0256210900461</v>
      </c>
      <c r="GA50" s="130">
        <f t="shared" si="1275"/>
        <v>6209.7855398104248</v>
      </c>
      <c r="GB50" s="130">
        <f t="shared" si="1276"/>
        <v>7105.9107531753534</v>
      </c>
      <c r="GC50" s="130">
        <f t="shared" si="1277"/>
        <v>8004.9568440284338</v>
      </c>
      <c r="GD50" s="130">
        <f t="shared" si="1278"/>
        <v>8934.9642362559207</v>
      </c>
      <c r="GE50" s="130">
        <f t="shared" si="1279"/>
        <v>9800.1281482464419</v>
      </c>
      <c r="GF50" s="130">
        <f t="shared" si="1280"/>
        <v>10578.834086587674</v>
      </c>
      <c r="GG50" s="130">
        <f t="shared" si="1281"/>
        <v>11486.64280990521</v>
      </c>
      <c r="GH50" s="130">
        <f t="shared" si="1282"/>
        <v>12167.791440142177</v>
      </c>
      <c r="GI50" s="130">
        <f t="shared" si="1283"/>
        <v>13094.293779383883</v>
      </c>
      <c r="GJ50" s="130">
        <f t="shared" si="1284"/>
        <v>14054.678297488148</v>
      </c>
      <c r="GK50" s="130">
        <f t="shared" si="1285"/>
        <v>15086.916401800943</v>
      </c>
      <c r="GL50" s="130">
        <f t="shared" si="1286"/>
        <v>16091.114082227483</v>
      </c>
      <c r="GM50" s="130">
        <f t="shared" si="1287"/>
        <v>17025.794878436012</v>
      </c>
      <c r="GN50" s="130">
        <f t="shared" si="1288"/>
        <v>17953.465568672978</v>
      </c>
      <c r="GO50" s="130">
        <f t="shared" si="1289"/>
        <v>18951.821494123215</v>
      </c>
      <c r="GP50" s="130">
        <f t="shared" si="1290"/>
        <v>20010.931671327005</v>
      </c>
      <c r="GQ50" s="130">
        <f t="shared" si="1291"/>
        <v>21124.37016981042</v>
      </c>
      <c r="GR50" s="130">
        <f t="shared" si="1292"/>
        <v>22318.424886966819</v>
      </c>
      <c r="GS50" s="130">
        <f t="shared" si="1293"/>
        <v>23489.112584218004</v>
      </c>
      <c r="GT50" s="130">
        <f t="shared" si="1294"/>
        <v>24704.197619289094</v>
      </c>
      <c r="GU50" s="130">
        <f t="shared" si="1295"/>
        <v>25973.610975639804</v>
      </c>
      <c r="GV50" s="130">
        <f t="shared" si="1296"/>
        <v>27310.788689715631</v>
      </c>
      <c r="GW50" s="130">
        <f t="shared" si="1297"/>
        <v>28532.883830758285</v>
      </c>
      <c r="GX50" s="130">
        <f t="shared" si="1298"/>
        <v>29640.480574265392</v>
      </c>
      <c r="GY50" s="130">
        <f t="shared" si="1299"/>
        <v>29640.480574265392</v>
      </c>
      <c r="GZ50" s="130">
        <f>($T50+$U50)/$R50*($I50-(метеостанция!B$14))/($I50-$J50)</f>
        <v>1.6875348341232228</v>
      </c>
      <c r="HA50" s="130">
        <f>($T50+$U50)/$R50*($I50-(метеостанция!C$14))/($I50-$J50)</f>
        <v>1.7563090639810426</v>
      </c>
      <c r="HB50" s="130">
        <f>($T50+$U50)/$R50*($I50-(метеостанция!D$14))/($I50-$J50)</f>
        <v>1.336478317535545</v>
      </c>
      <c r="HC50" s="130">
        <f>($T50+$U50)/$R50*($I50-(метеостанция!E$14))/($I50-$J50)</f>
        <v>1.4175703199052132</v>
      </c>
      <c r="HD50" s="130">
        <f>($T50+$U50)/$R50*($I50-(метеостанция!F$14))/($I50-$J50)</f>
        <v>1.5161125</v>
      </c>
      <c r="HE50" s="130">
        <f>($T50+$U50)/$R50*($I50-(метеостанция!G$14))/($I50-$J50)</f>
        <v>1.5602511848341232</v>
      </c>
      <c r="HF50" s="130">
        <f>($T50+$U50)/$R50*($I50-(метеостанция!H$14))/($I50-$J50)</f>
        <v>1.6372372630331753</v>
      </c>
      <c r="HG50" s="130">
        <f>($T50+$U50)/$R50*($I50-(метеостанция!I$14))/($I50-$J50)</f>
        <v>1.5746219194312798</v>
      </c>
      <c r="HH50" s="130">
        <f>($T50+$U50)/$R50*($I50-(метеостанция!J$14))/($I50-$J50)</f>
        <v>1.5797543246445498</v>
      </c>
      <c r="HI50" s="130">
        <f>($T50+$U50)/$R50*($I50-(метеостанция!K$14))/($I50-$J50)</f>
        <v>1.6341578199052131</v>
      </c>
      <c r="HJ50" s="130">
        <f>($T50+$U50)/$R50*($I50-(метеостанция!L$14))/($I50-$J50)</f>
        <v>1.520218424170616</v>
      </c>
      <c r="HK50" s="130">
        <f>($T50+$U50)/$R50*($I50-(метеостанция!M$14))/($I50-$J50)</f>
        <v>1.3682992298578198</v>
      </c>
      <c r="HL50" s="130">
        <f>($T50+$U50)/$R50*($I50-(метеостанция!N$14))/($I50-$J50)</f>
        <v>1.5951515402843603</v>
      </c>
      <c r="HM50" s="130">
        <f>($T50+$U50)/$R50*($I50-(метеостанция!O$14))/($I50-$J50)</f>
        <v>1.1968768957345972</v>
      </c>
      <c r="HN50" s="130">
        <f>($T50+$U50)/$R50*($I50-(метеостанция!P$14))/($I50-$J50)</f>
        <v>1.627998933649289</v>
      </c>
      <c r="HO50" s="130">
        <f>($T50+$U50)/$R50*($I50-(метеостанция!Q$14))/($I50-$J50)</f>
        <v>1.6875348341232228</v>
      </c>
      <c r="HP50" s="130">
        <f>($T50+$U50)/$R50*($I50-(метеостанция!R$14))/($I50-$J50)</f>
        <v>1.8137920023696681</v>
      </c>
      <c r="HQ50" s="130">
        <f>($T50+$U50)/$R50*($I50-(метеостанция!S$14))/($I50-$J50)</f>
        <v>1.7645209123222749</v>
      </c>
      <c r="HR50" s="130">
        <f>($T50+$U50)/$R50*($I50-(метеостанция!T$14))/($I50-$J50)</f>
        <v>1.6423696682464455</v>
      </c>
      <c r="HS50" s="130">
        <f>($T50+$U50)/$R50*($I50-(метеостанция!U$14))/($I50-$J50)</f>
        <v>1.6300518957345973</v>
      </c>
      <c r="HT50" s="130">
        <f>($T50+$U50)/$R50*($I50-(метеостанция!V$14))/($I50-$J50)</f>
        <v>1.7542561018957348</v>
      </c>
      <c r="HU50" s="130">
        <f>($T50+$U50)/$R50*($I50-(метеостанция!W$14))/($I50-$J50)</f>
        <v>1.8610101303317537</v>
      </c>
      <c r="HV50" s="130">
        <f>($T50+$U50)/$R50*($I50-(метеостанция!X$14))/($I50-$J50)</f>
        <v>1.9564728672985783</v>
      </c>
      <c r="HW50" s="130">
        <f>($T50+$U50)/$R50*($I50-(метеостанция!Y$14))/($I50-$J50)</f>
        <v>2.0981272511848346</v>
      </c>
      <c r="HX50" s="130">
        <f>($T50+$U50)/$R50*($I50-(метеостанция!Z$14))/($I50-$J50)</f>
        <v>2.0570680094786731</v>
      </c>
      <c r="HY50" s="130">
        <f>($T50+$U50)/$R50*($I50-(метеостанция!AA$14))/($I50-$J50)</f>
        <v>2.1350805687203791</v>
      </c>
      <c r="HZ50" s="130">
        <f>($T50+$U50)/$R50*($I50-(метеостанция!AB$14))/($I50-$J50)</f>
        <v>2.2305433056872039</v>
      </c>
      <c r="IA50" s="130">
        <f>($T50+$U50)/$R50*($I50-(метеостанция!AC$14))/($I50-$J50)</f>
        <v>2.349615106635071</v>
      </c>
      <c r="IB50" s="130">
        <f>($T50+$U50)/$R50*($I50-(метеостанция!AD$14))/($I50-$J50)</f>
        <v>2.1473983412322273</v>
      </c>
      <c r="IC50" s="130">
        <f>($T50+$U50)/$R50*($I50-(метеостанция!AE$14))/($I50-$J50)</f>
        <v>1.9462080568720379</v>
      </c>
      <c r="ID50" s="130"/>
      <c r="IE50" s="131">
        <f>VLOOKUP($F50,метеостанция!$A$4:$AF$7,2,0)</f>
        <v>6</v>
      </c>
      <c r="IF50" s="131">
        <f>VLOOKUP($F50,метеостанция!$A$4:$AF$7,3,0)</f>
        <v>9.6</v>
      </c>
      <c r="IG50" s="131">
        <f>VLOOKUP($F50,метеостанция!$A$4:$AF$7,4,0)</f>
        <v>8.4</v>
      </c>
      <c r="IH50" s="131">
        <f>VLOOKUP($F50,метеостанция!$A$4:$AF$7,5,0)</f>
        <v>9.6999999999999993</v>
      </c>
      <c r="II50" s="131">
        <f>VLOOKUP($F50,метеостанция!$A$4:$AF$7,6,0)</f>
        <v>11.1</v>
      </c>
      <c r="IJ50" s="131">
        <f>VLOOKUP($F50,метеостанция!$A$4:$AF$7,7,0)</f>
        <v>9.5</v>
      </c>
      <c r="IK50" s="131">
        <f>VLOOKUP($F50,метеостанция!$A$4:$AF$7,8,0)</f>
        <v>6</v>
      </c>
      <c r="IL50" s="131">
        <f>VLOOKUP($F50,метеостанция!$A$4:$AF$7,9,0)</f>
        <v>6.8</v>
      </c>
      <c r="IM50" s="131">
        <f>VLOOKUP($F50,метеостанция!$A$4:$AF$7,10,0)</f>
        <v>3.2</v>
      </c>
      <c r="IN50" s="131">
        <f>VLOOKUP($F50,метеостанция!$A$4:$AF$7,11,0)</f>
        <v>-2</v>
      </c>
      <c r="IO50" s="131">
        <f>VLOOKUP($F50,метеостанция!$A$4:$AF$7,12,0)</f>
        <v>-0.4</v>
      </c>
      <c r="IP50" s="131">
        <f>VLOOKUP($F50,метеостанция!$A$4:$AF$7,13,0)</f>
        <v>2.1</v>
      </c>
      <c r="IQ50" s="131">
        <f>VLOOKUP($F50,метеостанция!$A$4:$AF$7,14,0)</f>
        <v>2.2999999999999998</v>
      </c>
      <c r="IR50" s="131">
        <f>VLOOKUP($F50,метеостанция!$A$4:$AF$7,15,0)</f>
        <v>2.2999999999999998</v>
      </c>
      <c r="IS50" s="131">
        <f>VLOOKUP($F50,метеостанция!$A$4:$AF$7,16,0)</f>
        <v>0.2</v>
      </c>
      <c r="IT50" s="131">
        <f>VLOOKUP($F50,метеостанция!$A$4:$AF$7,17,0)</f>
        <v>-3</v>
      </c>
      <c r="IU50" s="131">
        <f>VLOOKUP($F50,метеостанция!$A$4:$AF$7,18,0)</f>
        <v>-4</v>
      </c>
      <c r="IV50" s="131">
        <f>VLOOKUP($F50,метеостанция!$A$4:$AF$7,19,0)</f>
        <v>-3.6</v>
      </c>
      <c r="IW50" s="131">
        <f>VLOOKUP($F50,метеостанция!$A$4:$AF$7,20,0)</f>
        <v>-0.7</v>
      </c>
      <c r="IX50" s="131">
        <f>VLOOKUP($F50,метеостанция!$A$4:$AF$7,21,0)</f>
        <v>3.6</v>
      </c>
      <c r="IY50" s="131">
        <f>VLOOKUP($F50,метеостанция!$A$4:$AF$7,22,0)</f>
        <v>2.2000000000000002</v>
      </c>
      <c r="IZ50" s="131">
        <f>VLOOKUP($F50,метеостанция!$A$4:$AF$7,23,0)</f>
        <v>4.4000000000000004</v>
      </c>
      <c r="JA50" s="131">
        <f>VLOOKUP($F50,метеостанция!$A$4:$AF$7,24,0)</f>
        <v>-2.2999999999999998</v>
      </c>
      <c r="JB50" s="131">
        <f>VLOOKUP($F50,метеостанция!$A$4:$AF$7,25,0)</f>
        <v>-5.0999999999999996</v>
      </c>
      <c r="JC50" s="131">
        <f>VLOOKUP($F50,метеостанция!$A$4:$AF$7,26,0)</f>
        <v>0.6</v>
      </c>
      <c r="JD50" s="131">
        <f>VLOOKUP($F50,метеостанция!$A$4:$AF$7,27,0)</f>
        <v>-1.8</v>
      </c>
      <c r="JE50" s="131">
        <f>VLOOKUP($F50,метеостанция!$A$4:$AF$7,28,0)</f>
        <v>-0.5</v>
      </c>
      <c r="JF50" s="131">
        <f>VLOOKUP($F50,метеостанция!$A$4:$AF$7,29,0)</f>
        <v>5.4</v>
      </c>
      <c r="JG50" s="131">
        <f>VLOOKUP($F50,метеостанция!$A$4:$AF$7,30,0)</f>
        <v>8.4</v>
      </c>
      <c r="JH50" s="131">
        <f>VLOOKUP($F50,метеостанция!$A$4:$AF$7,31,0)</f>
        <v>5.0999999999999996</v>
      </c>
      <c r="JI50" s="131">
        <f>VLOOKUP($F50,метеостанция!$A$4:$AF$7,32,0)</f>
        <v>0</v>
      </c>
      <c r="JJ50" s="202" t="e">
        <f>VLOOKUP(D50,'Qп, Гкал'!$D$6:$O$60,2,FALSE)</f>
        <v>#N/A</v>
      </c>
      <c r="JK50" s="202" t="e">
        <f>VLOOKUP(D50,'Qп, Гкал'!$D$6:AI$64,3,FALSE)</f>
        <v>#N/A</v>
      </c>
      <c r="JL50" s="202" t="e">
        <f>VLOOKUP(D50,'Qп, Гкал'!$D$6:$AI$64,4,FALSE)</f>
        <v>#N/A</v>
      </c>
      <c r="JM50" s="202" t="e">
        <f>VLOOKUP(D50,'Qп, Гкал'!$D$6:$O$60,5,FALSE)</f>
        <v>#N/A</v>
      </c>
      <c r="JN50" s="202" t="e">
        <f>VLOOKUP(D50,'Qп, Гкал'!$D$6:$O$60,6,FALSE)</f>
        <v>#N/A</v>
      </c>
      <c r="JO50" s="202" t="e">
        <f>VLOOKUP(D50,'Qп, Гкал'!$D$6:$O$60,7,FALSE)</f>
        <v>#N/A</v>
      </c>
      <c r="JP50" s="202" t="e">
        <f>VLOOKUP(D50,'Qп, Гкал'!$D$6:$O$60,8,FALSE)</f>
        <v>#N/A</v>
      </c>
      <c r="JQ50" s="202" t="e">
        <f>VLOOKUP(D50,'Qп, Гкал'!$D$6:$O$60,9,FALSE)</f>
        <v>#N/A</v>
      </c>
      <c r="JR50" s="202" t="e">
        <f>VLOOKUP(D50,'Qп, Гкал'!$D$6:$O$60,10,FALSE)</f>
        <v>#N/A</v>
      </c>
      <c r="JS50" s="202" t="e">
        <f>VLOOKUP(D50,'Qп, Гкал'!$D$6:$O$60,11,FALSE)</f>
        <v>#N/A</v>
      </c>
      <c r="JT50" s="202" t="e">
        <f>VLOOKUP(D50,'Qп, Гкал'!$D$6:$O$60,12,FALSE)</f>
        <v>#N/A</v>
      </c>
      <c r="JU50" s="202" t="e">
        <f>VLOOKUP(D50,'Qп, Гкал'!$D$6:$P$60,13,FALSE)</f>
        <v>#N/A</v>
      </c>
      <c r="JV50" s="202" t="e">
        <f>VLOOKUP(D50,'Qп, Гкал'!$D$6:$Q$63,14,FALSE)</f>
        <v>#N/A</v>
      </c>
      <c r="JW50" s="203" t="e">
        <f>VLOOKUP(D50,'Qп, Гкал'!$D$6:$AI$65,15,FALSE)</f>
        <v>#N/A</v>
      </c>
      <c r="JX50" s="203" t="e">
        <f>VLOOKUP(D50,'Qп, Гкал'!$D$6:$AI$65,16,FALSE)</f>
        <v>#N/A</v>
      </c>
      <c r="JY50" s="204" t="e">
        <f>VLOOKUP(D50,'Qп, Гкал'!$D$6:$AI$65,17,FALSE)</f>
        <v>#N/A</v>
      </c>
      <c r="JZ50" s="203" t="e">
        <f>VLOOKUP(D50,'Qп, Гкал'!$D$6:$AI$65,18,FALSE)</f>
        <v>#N/A</v>
      </c>
      <c r="KA50" s="203" t="e">
        <f>VLOOKUP(D50,'Qп, Гкал'!$D$6:$AI$65,19,FALSE)</f>
        <v>#N/A</v>
      </c>
      <c r="KB50" s="203" t="e">
        <f>VLOOKUP(D50,'Qп, Гкал'!$D$6:$AI$65,20,FALSE)</f>
        <v>#N/A</v>
      </c>
      <c r="KC50" s="203" t="e">
        <f>VLOOKUP(D50,'Qп, Гкал'!$D$6:$AI$65,21,FALSE)</f>
        <v>#N/A</v>
      </c>
      <c r="KD50" s="203" t="e">
        <f>VLOOKUP(D50,'Qп, Гкал'!$D$6:$AI$65,22,FALSE)</f>
        <v>#N/A</v>
      </c>
      <c r="KE50" s="203" t="e">
        <f>VLOOKUP(D50,'Qп, Гкал'!$D$6:$AI$65,23,FALSE)</f>
        <v>#N/A</v>
      </c>
      <c r="KF50" s="203" t="e">
        <f>VLOOKUP(D50,'Qп, Гкал'!$D$6:$AI$65,24,FALSE)</f>
        <v>#N/A</v>
      </c>
      <c r="KG50" s="203" t="e">
        <f>VLOOKUP(D50,'Qп, Гкал'!$D$6:$AI$65,25,FALSE)</f>
        <v>#N/A</v>
      </c>
      <c r="KH50" s="203" t="e">
        <f>VLOOKUP(D50,'Qп, Гкал'!$D$6:$AI$65,26,FALSE)</f>
        <v>#N/A</v>
      </c>
      <c r="KI50" s="203" t="e">
        <f>VLOOKUP(D50,'Qп, Гкал'!$D$6:$AI$65,27,FALSE)</f>
        <v>#N/A</v>
      </c>
      <c r="KJ50" s="203" t="e">
        <f>VLOOKUP(D50,'Qп, Гкал'!$D$6:$AI$65,28,FALSE)</f>
        <v>#N/A</v>
      </c>
      <c r="KK50" s="203" t="e">
        <f>VLOOKUP(D50,'Qп, Гкал'!$D$6:$AI$65,29,FALSE)</f>
        <v>#N/A</v>
      </c>
      <c r="KL50" s="203" t="e">
        <f>VLOOKUP(D50,'Qп, Гкал'!$D$6:$AI$65,30,FALSE)</f>
        <v>#N/A</v>
      </c>
      <c r="KM50" s="203" t="e">
        <f>VLOOKUP(D50,'Qп, Гкал'!$D$6:$AI$65,31,FALSE)</f>
        <v>#N/A</v>
      </c>
      <c r="KN50" s="203" t="e">
        <f>VLOOKUP(D50,'Qп, Гкал'!$D$6:$AI$65,32,FALSE)</f>
        <v>#N/A</v>
      </c>
      <c r="KO50" s="110" t="e">
        <f>IF(JJ50="","Нет показаний",IF(JJ50&lt;=0,"Ошибка ПУ",(GZ50-JJ50*(($I50-метеостанция!B$14)/($I50-IE50)))))</f>
        <v>#N/A</v>
      </c>
      <c r="KP50" s="110" t="e">
        <f>IF(JK50="","Нет показаний",IF(JK50&lt;=0,"Ошибка ПУ",(HA50-JK50*(($I50-метеостанция!C$14)/($I50-IF50)))))</f>
        <v>#N/A</v>
      </c>
      <c r="KQ50" s="110" t="e">
        <f>IF(JL50="","Нет показаний",IF(JL50&lt;=0,"Ошибка ПУ",(HB50-JL50*(($I50-метеостанция!D$14)/($I50-IG50)))))</f>
        <v>#N/A</v>
      </c>
      <c r="KR50" s="110" t="e">
        <f>IF(JM50="","Нет показаний",IF(JM50&lt;=0,"Ошибка ПУ",(HC50-JM50*(($I50-метеостанция!E$14)/($I50-IH50)))))</f>
        <v>#N/A</v>
      </c>
      <c r="KS50" s="110" t="e">
        <f>IF(JN50="","Нет показаний",IF(JN50&lt;=0,"Ошибка ПУ",(HD50-JN50*(($I50-метеостанция!F$14)/($I50-II50)))))</f>
        <v>#N/A</v>
      </c>
      <c r="KT50" s="110" t="e">
        <f>IF(JO50="","Нет показаний",IF(JO50&lt;=0,"Ошибка ПУ",(HE50-JO50*(($I50-метеостанция!G$14)/($I50-IJ50)))))</f>
        <v>#N/A</v>
      </c>
      <c r="KU50" s="110" t="e">
        <f>IF(JP50="","Нет показаний",IF(JP50&lt;=0,"Ошибка ПУ",(HF50-JP50*(($I50-метеостанция!H$14)/($I50-IK50)))))</f>
        <v>#N/A</v>
      </c>
      <c r="KV50" s="110" t="e">
        <f>IF(JQ50="","Нет показаний",IF(JQ50&lt;=0,"Ошибка ПУ",(HG50-JQ50*(($I50-метеостанция!I$14)/($I50-IL50)))))</f>
        <v>#N/A</v>
      </c>
      <c r="KW50" s="110" t="e">
        <f>IF(JR50="","Нет показаний",IF(JR50&lt;=0,"Ошибка ПУ",(HH50-JR50*(($I50-метеостанция!J$14)/($I50-IM50)))))</f>
        <v>#N/A</v>
      </c>
      <c r="KX50" s="110" t="e">
        <f>IF(JS50="","Нет показаний",IF(JS50&lt;=0,"Ошибка ПУ",(HI50-JS50*(($I50-метеостанция!K$14)/($I50-IN50)))))</f>
        <v>#N/A</v>
      </c>
      <c r="KY50" s="110" t="e">
        <f>IF(JT50="","Нет показаний",IF(JT50&lt;=0,"Ошибка ПУ",(HJ50-JT50*(($I50-метеостанция!L$14)/($I50-IO50)))))</f>
        <v>#N/A</v>
      </c>
      <c r="KZ50" s="110" t="e">
        <f>IF(JU50="","Нет показаний",IF(JU50&lt;=0,"Ошибка ПУ",(HK50-JU50*(($I50-метеостанция!M$14)/($I50-IP50)))))</f>
        <v>#N/A</v>
      </c>
      <c r="LA50" s="110" t="e">
        <f>IF(JV50="","Нет показаний",IF(JV50&lt;=0,"Ошибка ПУ",(HL50-JV50*(($I50-метеостанция!N$14)/($I50-IQ50)))))</f>
        <v>#N/A</v>
      </c>
      <c r="LB50" s="110" t="e">
        <f>IF(JW50="","Нет показаний",IF(JW50&lt;=0,"Ошибка ПУ",(HM50-JW50*(($I50-метеостанция!O$14)/($I50-IR50)))))</f>
        <v>#N/A</v>
      </c>
      <c r="LC50" s="110" t="e">
        <f>IF(JX50="","Нет показаний",IF(JX50&lt;=0,"Ошибка ПУ",(HN50-JX50*(($I50-метеостанция!P$14)/($I50-IS50)))))</f>
        <v>#N/A</v>
      </c>
      <c r="LD50" s="110" t="e">
        <f>IF(JY50="","Нет показаний",IF(JY50&lt;=0,"Ошибка ПУ",(HO50-JY50*(($I50-метеостанция!Q$14)/($I50-IT50)))))</f>
        <v>#N/A</v>
      </c>
      <c r="LE50" s="110" t="e">
        <f>IF(JZ50="","Нет показаний",IF(JZ50&lt;=0,"Ошибка ПУ",(HP50-JZ50*(($I50-метеостанция!R$14)/($I50-IU50)))))</f>
        <v>#N/A</v>
      </c>
      <c r="LF50" s="110" t="e">
        <f>IF(KA50="","Нет показаний",IF(KA50&lt;=0,"Ошибка ПУ",(HQ50-KA50*(($I50-метеостанция!S$14)/($I50-IV50)))))</f>
        <v>#N/A</v>
      </c>
      <c r="LG50" s="110" t="e">
        <f>IF(KB50="","Нет показаний",IF(KB50&lt;=0,"Ошибка ПУ",(HR50-KB50*(($I50-метеостанция!T$14)/($I50-IW50)))))</f>
        <v>#N/A</v>
      </c>
      <c r="LH50" s="110" t="e">
        <f>IF(KC50="","Нет показаний",IF(KC50&lt;=0,"Ошибка ПУ",(HS50-KC50*(($I50-метеостанция!U$14)/($I50-IX50)))))</f>
        <v>#N/A</v>
      </c>
      <c r="LI50" s="110" t="e">
        <f>IF(KD50="","Нет показаний",IF(KD50&lt;=0,"Ошибка ПУ",(HT50-KD50*(($I50-метеостанция!V$14)/($I50-IY50)))))</f>
        <v>#N/A</v>
      </c>
      <c r="LJ50" s="110" t="e">
        <f>IF(KE50="","Нет показаний",IF(KE50&lt;=0,"Ошибка ПУ",(HU50-KE50*(($I50-метеостанция!W$14)/($I50-IZ50)))))</f>
        <v>#N/A</v>
      </c>
      <c r="LK50" s="110" t="e">
        <f>IF(KF50="","Нет показаний",IF(KF50&lt;=0,"Ошибка ПУ",(HV50-KF50*(($I50-метеостанция!X$14)/($I50-JA50)))))</f>
        <v>#N/A</v>
      </c>
      <c r="LL50" s="110" t="e">
        <f>IF(KG50="","Нет показаний",IF(KG50&lt;=0,"Ошибка ПУ",(HW50-KG50*(($I50-метеостанция!Y$14)/($I50-JB50)))))</f>
        <v>#N/A</v>
      </c>
      <c r="LM50" s="110" t="e">
        <f>IF(KH50="","Нет показаний",IF(KH50&lt;=0,"Ошибка ПУ",(HX50-KH50*(($I50-метеостанция!Z$14)/($I50-JC50)))))</f>
        <v>#N/A</v>
      </c>
      <c r="LN50" s="110" t="e">
        <f>IF(KI50="","Нет показаний",IF(KI50&lt;=0,"Ошибка ПУ",(HY50-KI50*(($I50-метеостанция!AA$14)/($I50-JD50)))))</f>
        <v>#N/A</v>
      </c>
      <c r="LO50" s="110" t="e">
        <f>IF(KJ50="","Нет показаний",IF(KJ50&lt;=0,"Ошибка ПУ",(HZ50-KJ50*(($I50-метеостанция!AB$14)/($I50-JE50)))))</f>
        <v>#N/A</v>
      </c>
      <c r="LP50" s="110" t="e">
        <f>IF(KK50="","Нет показаний",IF(KK50&lt;=0,"Ошибка ПУ",(IA50-KK50*(($I50-метеостанция!AC$14)/($I50-JF50)))))</f>
        <v>#N/A</v>
      </c>
      <c r="LQ50" s="110" t="e">
        <f>IF(KL50="","Нет показаний",IF(KL50&lt;=0,"Ошибка ПУ",(IB50-KL50*(($I50-метеостанция!AD$14)/($I50-JG50)))))</f>
        <v>#N/A</v>
      </c>
      <c r="LR50" s="110" t="e">
        <f>IF(KM50="","Нет показаний",IF(KM50&lt;=0,"Ошибка ПУ",(IC50-KM50*(($I50-метеостанция!AE$14)/($I50-JH50)))))</f>
        <v>#N/A</v>
      </c>
      <c r="LS50" s="110" t="e">
        <f>IF(KN50="","Нет показаний",IF(KN50&lt;=0,"Ошибка ПУ",(ID50-KN50*(($I50-метеостанция!AF$14)/($I50-JI50)))))</f>
        <v>#N/A</v>
      </c>
      <c r="LT50" s="54" t="e">
        <f t="shared" si="1300"/>
        <v>#N/A</v>
      </c>
      <c r="LU50" s="54" t="e">
        <f t="shared" si="1301"/>
        <v>#N/A</v>
      </c>
      <c r="LV50" s="54" t="e">
        <f t="shared" si="1302"/>
        <v>#N/A</v>
      </c>
      <c r="LW50" s="54" t="e">
        <f t="shared" si="1303"/>
        <v>#N/A</v>
      </c>
      <c r="LX50" s="54" t="e">
        <f t="shared" si="1304"/>
        <v>#N/A</v>
      </c>
      <c r="LY50" s="54" t="e">
        <f t="shared" si="1305"/>
        <v>#N/A</v>
      </c>
      <c r="LZ50" s="54" t="e">
        <f t="shared" si="1306"/>
        <v>#N/A</v>
      </c>
      <c r="MA50" s="54" t="e">
        <f t="shared" si="1307"/>
        <v>#N/A</v>
      </c>
      <c r="MB50" s="54" t="e">
        <f t="shared" si="1308"/>
        <v>#N/A</v>
      </c>
      <c r="MC50" s="54" t="e">
        <f t="shared" si="1309"/>
        <v>#N/A</v>
      </c>
      <c r="MD50" s="54" t="e">
        <f t="shared" si="1310"/>
        <v>#N/A</v>
      </c>
      <c r="ME50" s="54" t="e">
        <f t="shared" si="1311"/>
        <v>#N/A</v>
      </c>
      <c r="MF50" s="54" t="e">
        <f t="shared" si="1312"/>
        <v>#N/A</v>
      </c>
      <c r="MG50" s="54" t="e">
        <f t="shared" si="1313"/>
        <v>#N/A</v>
      </c>
      <c r="MH50" s="54" t="e">
        <f t="shared" si="1314"/>
        <v>#N/A</v>
      </c>
      <c r="MI50" s="54" t="e">
        <f t="shared" si="1315"/>
        <v>#N/A</v>
      </c>
      <c r="MJ50" s="54" t="e">
        <f t="shared" si="1316"/>
        <v>#N/A</v>
      </c>
      <c r="MK50" s="54" t="e">
        <f t="shared" si="1317"/>
        <v>#N/A</v>
      </c>
      <c r="ML50" s="54" t="e">
        <f t="shared" si="1318"/>
        <v>#N/A</v>
      </c>
      <c r="MM50" s="54" t="e">
        <f t="shared" si="1319"/>
        <v>#N/A</v>
      </c>
      <c r="MN50" s="54" t="e">
        <f t="shared" si="1320"/>
        <v>#N/A</v>
      </c>
      <c r="MO50" s="54" t="e">
        <f t="shared" si="1321"/>
        <v>#N/A</v>
      </c>
      <c r="MP50" s="54" t="e">
        <f t="shared" si="1322"/>
        <v>#N/A</v>
      </c>
      <c r="MQ50" s="54" t="e">
        <f t="shared" si="1323"/>
        <v>#N/A</v>
      </c>
      <c r="MR50" s="54" t="e">
        <f t="shared" si="1324"/>
        <v>#N/A</v>
      </c>
      <c r="MS50" s="54" t="e">
        <f t="shared" si="1325"/>
        <v>#N/A</v>
      </c>
      <c r="MT50" s="54" t="e">
        <f t="shared" si="1326"/>
        <v>#N/A</v>
      </c>
      <c r="MU50" s="54" t="e">
        <f t="shared" si="1327"/>
        <v>#N/A</v>
      </c>
      <c r="MV50" s="54" t="e">
        <f t="shared" si="1328"/>
        <v>#N/A</v>
      </c>
      <c r="MW50" s="54" t="e">
        <f t="shared" si="1329"/>
        <v>#N/A</v>
      </c>
      <c r="MX50" s="54" t="e">
        <f t="shared" si="1330"/>
        <v>#N/A</v>
      </c>
      <c r="MY50" s="53" t="e">
        <f t="shared" si="1331"/>
        <v>#N/A</v>
      </c>
      <c r="MZ50" s="53" t="e">
        <f t="shared" si="1332"/>
        <v>#N/A</v>
      </c>
      <c r="NA50" s="53" t="e">
        <f t="shared" si="1333"/>
        <v>#N/A</v>
      </c>
      <c r="NB50" s="53" t="e">
        <f t="shared" si="1334"/>
        <v>#N/A</v>
      </c>
      <c r="NC50" s="53" t="e">
        <f t="shared" si="1335"/>
        <v>#N/A</v>
      </c>
      <c r="ND50" s="53" t="e">
        <f t="shared" si="1336"/>
        <v>#N/A</v>
      </c>
      <c r="NE50" s="53" t="e">
        <f t="shared" si="1337"/>
        <v>#N/A</v>
      </c>
      <c r="NF50" s="53" t="e">
        <f t="shared" si="1338"/>
        <v>#N/A</v>
      </c>
      <c r="NG50" s="53" t="e">
        <f t="shared" si="1339"/>
        <v>#N/A</v>
      </c>
      <c r="NH50" s="53" t="e">
        <f t="shared" si="1340"/>
        <v>#N/A</v>
      </c>
      <c r="NI50" s="53" t="e">
        <f t="shared" si="1341"/>
        <v>#N/A</v>
      </c>
      <c r="NJ50" s="53" t="e">
        <f t="shared" si="1342"/>
        <v>#N/A</v>
      </c>
      <c r="NK50" s="53" t="e">
        <f t="shared" si="1343"/>
        <v>#N/A</v>
      </c>
      <c r="NL50" s="53" t="e">
        <f t="shared" si="1344"/>
        <v>#N/A</v>
      </c>
      <c r="NM50" s="53" t="e">
        <f t="shared" si="1345"/>
        <v>#N/A</v>
      </c>
      <c r="NN50" s="53" t="e">
        <f t="shared" si="1346"/>
        <v>#N/A</v>
      </c>
      <c r="NO50" s="53" t="e">
        <f t="shared" si="1347"/>
        <v>#N/A</v>
      </c>
      <c r="NP50" s="53" t="e">
        <f t="shared" si="1348"/>
        <v>#N/A</v>
      </c>
      <c r="NQ50" s="53" t="e">
        <f t="shared" si="1349"/>
        <v>#N/A</v>
      </c>
      <c r="NR50" s="53" t="e">
        <f t="shared" si="1350"/>
        <v>#N/A</v>
      </c>
      <c r="NS50" s="53" t="e">
        <f t="shared" si="1351"/>
        <v>#N/A</v>
      </c>
      <c r="NT50" s="53" t="e">
        <f t="shared" si="1352"/>
        <v>#N/A</v>
      </c>
      <c r="NU50" s="53" t="e">
        <f t="shared" si="1353"/>
        <v>#N/A</v>
      </c>
      <c r="NV50" s="53" t="e">
        <f t="shared" si="1354"/>
        <v>#N/A</v>
      </c>
      <c r="NW50" s="53" t="e">
        <f t="shared" si="1355"/>
        <v>#N/A</v>
      </c>
      <c r="NX50" s="53" t="e">
        <f t="shared" si="1356"/>
        <v>#N/A</v>
      </c>
      <c r="NY50" s="53" t="e">
        <f t="shared" si="1357"/>
        <v>#N/A</v>
      </c>
      <c r="NZ50" s="53" t="e">
        <f t="shared" si="1358"/>
        <v>#N/A</v>
      </c>
      <c r="OA50" s="53" t="e">
        <f t="shared" si="1359"/>
        <v>#N/A</v>
      </c>
      <c r="OB50" s="53" t="e">
        <f t="shared" si="1360"/>
        <v>#N/A</v>
      </c>
      <c r="OC50" s="53" t="e">
        <f t="shared" si="1361"/>
        <v>#N/A</v>
      </c>
      <c r="OD50" s="53" t="e">
        <f t="shared" si="1362"/>
        <v>#N/A</v>
      </c>
      <c r="OE50" s="53" t="e">
        <f t="shared" si="1363"/>
        <v>#N/A</v>
      </c>
      <c r="OF50" s="53" t="e">
        <f t="shared" si="1364"/>
        <v>#N/A</v>
      </c>
      <c r="OG50" s="53" t="e">
        <f t="shared" si="1365"/>
        <v>#N/A</v>
      </c>
      <c r="OH50" s="53" t="e">
        <f t="shared" si="1366"/>
        <v>#N/A</v>
      </c>
      <c r="OI50" s="53" t="e">
        <f t="shared" si="1367"/>
        <v>#N/A</v>
      </c>
      <c r="OJ50" s="53" t="e">
        <f t="shared" si="1368"/>
        <v>#N/A</v>
      </c>
      <c r="OK50" s="53" t="e">
        <f t="shared" si="1369"/>
        <v>#N/A</v>
      </c>
      <c r="OL50" s="53" t="e">
        <f t="shared" si="1370"/>
        <v>#N/A</v>
      </c>
      <c r="OM50" s="53" t="e">
        <f t="shared" si="1371"/>
        <v>#N/A</v>
      </c>
      <c r="ON50" s="53" t="e">
        <f t="shared" si="1372"/>
        <v>#N/A</v>
      </c>
      <c r="OO50" s="53" t="e">
        <f t="shared" si="1373"/>
        <v>#N/A</v>
      </c>
      <c r="OP50" s="53" t="e">
        <f t="shared" si="1374"/>
        <v>#N/A</v>
      </c>
      <c r="OQ50" s="53" t="e">
        <f t="shared" si="1375"/>
        <v>#N/A</v>
      </c>
      <c r="OR50" s="53" t="e">
        <f t="shared" si="1376"/>
        <v>#N/A</v>
      </c>
      <c r="OS50" s="53" t="e">
        <f t="shared" si="1377"/>
        <v>#N/A</v>
      </c>
      <c r="OT50" s="53" t="e">
        <f t="shared" si="1378"/>
        <v>#N/A</v>
      </c>
      <c r="OU50" s="53" t="e">
        <f t="shared" si="1379"/>
        <v>#N/A</v>
      </c>
      <c r="OV50" s="53" t="e">
        <f t="shared" si="1380"/>
        <v>#N/A</v>
      </c>
      <c r="OW50" s="53" t="e">
        <f t="shared" si="1381"/>
        <v>#N/A</v>
      </c>
      <c r="OX50" s="53" t="e">
        <f t="shared" si="1382"/>
        <v>#N/A</v>
      </c>
      <c r="OY50" s="53" t="e">
        <f t="shared" si="1383"/>
        <v>#N/A</v>
      </c>
      <c r="OZ50" s="53" t="e">
        <f t="shared" si="1384"/>
        <v>#N/A</v>
      </c>
      <c r="PA50" s="53" t="e">
        <f t="shared" si="1385"/>
        <v>#N/A</v>
      </c>
      <c r="PB50" s="53" t="e">
        <f t="shared" si="1386"/>
        <v>#N/A</v>
      </c>
      <c r="PC50" s="53" t="e">
        <f t="shared" si="1387"/>
        <v>#N/A</v>
      </c>
      <c r="PD50" s="53" t="e">
        <f t="shared" si="1388"/>
        <v>#N/A</v>
      </c>
      <c r="PE50" s="53" t="e">
        <f t="shared" si="1389"/>
        <v>#N/A</v>
      </c>
      <c r="PF50" s="53" t="e">
        <f t="shared" si="1390"/>
        <v>#N/A</v>
      </c>
      <c r="PG50" s="53" t="e">
        <f t="shared" si="1391"/>
        <v>#N/A</v>
      </c>
      <c r="PH50" s="53" t="e">
        <f t="shared" si="1392"/>
        <v>#N/A</v>
      </c>
      <c r="PI50" s="111" t="e">
        <f t="shared" si="1710"/>
        <v>#N/A</v>
      </c>
      <c r="PJ50" s="111" t="e">
        <f t="shared" si="1710"/>
        <v>#N/A</v>
      </c>
      <c r="PK50" s="111" t="e">
        <f t="shared" si="1710"/>
        <v>#N/A</v>
      </c>
      <c r="PL50" s="111" t="e">
        <f t="shared" si="1710"/>
        <v>#N/A</v>
      </c>
      <c r="PM50" s="111" t="e">
        <f t="shared" si="1710"/>
        <v>#N/A</v>
      </c>
      <c r="PN50" s="111" t="e">
        <f t="shared" si="1710"/>
        <v>#N/A</v>
      </c>
      <c r="PO50" s="111" t="e">
        <f t="shared" si="1710"/>
        <v>#N/A</v>
      </c>
      <c r="PP50" s="111" t="e">
        <f t="shared" si="1710"/>
        <v>#N/A</v>
      </c>
      <c r="PQ50" s="111" t="e">
        <f t="shared" si="1710"/>
        <v>#N/A</v>
      </c>
      <c r="PR50" s="111" t="e">
        <f t="shared" si="1710"/>
        <v>#N/A</v>
      </c>
      <c r="PS50" s="111" t="e">
        <f t="shared" si="1711"/>
        <v>#N/A</v>
      </c>
      <c r="PT50" s="111" t="e">
        <f t="shared" si="1711"/>
        <v>#N/A</v>
      </c>
      <c r="PU50" s="111" t="e">
        <f t="shared" si="1711"/>
        <v>#N/A</v>
      </c>
      <c r="PV50" s="111" t="e">
        <f t="shared" si="1711"/>
        <v>#N/A</v>
      </c>
      <c r="PW50" s="111" t="e">
        <f t="shared" si="1711"/>
        <v>#N/A</v>
      </c>
      <c r="PX50" s="111" t="e">
        <f t="shared" si="1711"/>
        <v>#N/A</v>
      </c>
      <c r="PY50" s="111" t="e">
        <f t="shared" si="1711"/>
        <v>#N/A</v>
      </c>
      <c r="PZ50" s="111" t="e">
        <f t="shared" si="1711"/>
        <v>#N/A</v>
      </c>
      <c r="QA50" s="111" t="e">
        <f t="shared" si="1711"/>
        <v>#N/A</v>
      </c>
      <c r="QB50" s="111" t="e">
        <f t="shared" si="1711"/>
        <v>#N/A</v>
      </c>
      <c r="QC50" s="111" t="e">
        <f t="shared" si="1712"/>
        <v>#N/A</v>
      </c>
      <c r="QD50" s="111" t="e">
        <f t="shared" si="1712"/>
        <v>#N/A</v>
      </c>
      <c r="QE50" s="111" t="e">
        <f t="shared" si="1712"/>
        <v>#N/A</v>
      </c>
      <c r="QF50" s="111" t="e">
        <f t="shared" si="1712"/>
        <v>#N/A</v>
      </c>
      <c r="QG50" s="111" t="e">
        <f t="shared" si="1712"/>
        <v>#N/A</v>
      </c>
      <c r="QH50" s="111" t="e">
        <f t="shared" si="1712"/>
        <v>#N/A</v>
      </c>
      <c r="QI50" s="111" t="e">
        <f t="shared" si="1712"/>
        <v>#N/A</v>
      </c>
      <c r="QJ50" s="111" t="e">
        <f t="shared" si="1712"/>
        <v>#N/A</v>
      </c>
      <c r="QK50" s="111" t="e">
        <f t="shared" si="1712"/>
        <v>#N/A</v>
      </c>
      <c r="QL50" s="111" t="e">
        <f t="shared" si="1712"/>
        <v>#N/A</v>
      </c>
      <c r="QM50" s="111" t="e">
        <f t="shared" si="1713"/>
        <v>#N/A</v>
      </c>
      <c r="QN50" s="54" t="e">
        <f t="shared" si="1393"/>
        <v>#N/A</v>
      </c>
      <c r="QO50" s="53" t="e">
        <f t="shared" si="1394"/>
        <v>#N/A</v>
      </c>
      <c r="QP50" s="53" t="e">
        <f t="shared" si="1395"/>
        <v>#N/A</v>
      </c>
      <c r="QQ50" s="53" t="e">
        <f t="shared" si="1396"/>
        <v>#N/A</v>
      </c>
      <c r="QR50" s="53" t="e">
        <f t="shared" si="1397"/>
        <v>#N/A</v>
      </c>
      <c r="QS50" s="53" t="e">
        <f t="shared" si="1398"/>
        <v>#N/A</v>
      </c>
      <c r="QT50" s="53" t="e">
        <f t="shared" si="1399"/>
        <v>#N/A</v>
      </c>
      <c r="QU50" s="53" t="e">
        <f t="shared" si="1400"/>
        <v>#N/A</v>
      </c>
      <c r="QV50" s="53" t="e">
        <f t="shared" si="1401"/>
        <v>#N/A</v>
      </c>
      <c r="QW50" s="53" t="e">
        <f t="shared" si="1402"/>
        <v>#N/A</v>
      </c>
      <c r="QX50" s="53" t="e">
        <f t="shared" si="1403"/>
        <v>#N/A</v>
      </c>
      <c r="QY50" s="53" t="e">
        <f t="shared" si="1404"/>
        <v>#N/A</v>
      </c>
      <c r="QZ50" s="53" t="e">
        <f t="shared" si="1405"/>
        <v>#N/A</v>
      </c>
      <c r="RA50" s="53" t="e">
        <f t="shared" si="1406"/>
        <v>#N/A</v>
      </c>
      <c r="RB50" s="53" t="e">
        <f t="shared" si="1407"/>
        <v>#N/A</v>
      </c>
      <c r="RC50" s="53" t="e">
        <f t="shared" si="1408"/>
        <v>#N/A</v>
      </c>
      <c r="RD50" s="53" t="e">
        <f t="shared" si="1409"/>
        <v>#N/A</v>
      </c>
      <c r="RE50" s="53" t="e">
        <f t="shared" si="1410"/>
        <v>#N/A</v>
      </c>
      <c r="RF50" s="53" t="e">
        <f t="shared" si="1411"/>
        <v>#N/A</v>
      </c>
      <c r="RG50" s="53" t="e">
        <f t="shared" si="1412"/>
        <v>#N/A</v>
      </c>
      <c r="RH50" s="53" t="e">
        <f t="shared" si="1413"/>
        <v>#N/A</v>
      </c>
      <c r="RI50" s="53" t="e">
        <f t="shared" si="1414"/>
        <v>#N/A</v>
      </c>
      <c r="RJ50" s="53" t="e">
        <f t="shared" si="1415"/>
        <v>#N/A</v>
      </c>
      <c r="RK50" s="53" t="e">
        <f t="shared" si="1416"/>
        <v>#N/A</v>
      </c>
      <c r="RL50" s="53" t="e">
        <f t="shared" si="1417"/>
        <v>#N/A</v>
      </c>
      <c r="RM50" s="53" t="e">
        <f t="shared" si="1418"/>
        <v>#N/A</v>
      </c>
      <c r="RN50" s="53" t="e">
        <f t="shared" si="1419"/>
        <v>#N/A</v>
      </c>
      <c r="RO50" s="53" t="e">
        <f t="shared" si="1420"/>
        <v>#N/A</v>
      </c>
      <c r="RP50" s="53" t="e">
        <f t="shared" si="1421"/>
        <v>#N/A</v>
      </c>
      <c r="RQ50" s="53" t="e">
        <f t="shared" si="1422"/>
        <v>#N/A</v>
      </c>
      <c r="RR50" s="53" t="e">
        <f t="shared" si="1423"/>
        <v>#N/A</v>
      </c>
      <c r="RS50" s="111" t="e">
        <f t="shared" si="1424"/>
        <v>#N/A</v>
      </c>
      <c r="RT50" s="111" t="e">
        <f t="shared" si="1425"/>
        <v>#N/A</v>
      </c>
      <c r="RU50" s="111" t="e">
        <f t="shared" si="1426"/>
        <v>#N/A</v>
      </c>
      <c r="RV50" s="111" t="e">
        <f t="shared" si="1427"/>
        <v>#N/A</v>
      </c>
      <c r="RW50" s="111" t="e">
        <f t="shared" si="1428"/>
        <v>#N/A</v>
      </c>
      <c r="RX50" s="111" t="e">
        <f t="shared" si="1429"/>
        <v>#N/A</v>
      </c>
      <c r="RY50" s="111" t="e">
        <f t="shared" si="1430"/>
        <v>#N/A</v>
      </c>
      <c r="RZ50" s="111" t="e">
        <f t="shared" si="1431"/>
        <v>#N/A</v>
      </c>
      <c r="SA50" s="111" t="e">
        <f t="shared" si="1432"/>
        <v>#N/A</v>
      </c>
      <c r="SB50" s="111" t="e">
        <f t="shared" si="1433"/>
        <v>#N/A</v>
      </c>
      <c r="SC50" s="111" t="e">
        <f t="shared" si="1434"/>
        <v>#N/A</v>
      </c>
      <c r="SD50" s="111" t="e">
        <f t="shared" si="1435"/>
        <v>#N/A</v>
      </c>
      <c r="SE50" s="111" t="e">
        <f t="shared" si="1436"/>
        <v>#N/A</v>
      </c>
      <c r="SF50" s="111" t="e">
        <f t="shared" si="1437"/>
        <v>#N/A</v>
      </c>
      <c r="SG50" s="111" t="e">
        <f t="shared" si="1438"/>
        <v>#N/A</v>
      </c>
      <c r="SH50" s="111" t="e">
        <f t="shared" si="1439"/>
        <v>#N/A</v>
      </c>
      <c r="SI50" s="111" t="e">
        <f t="shared" si="1440"/>
        <v>#N/A</v>
      </c>
      <c r="SJ50" s="111" t="e">
        <f t="shared" si="1441"/>
        <v>#N/A</v>
      </c>
      <c r="SK50" s="111" t="e">
        <f t="shared" si="1442"/>
        <v>#N/A</v>
      </c>
      <c r="SL50" s="111" t="e">
        <f t="shared" si="1443"/>
        <v>#N/A</v>
      </c>
      <c r="SM50" s="111" t="e">
        <f t="shared" si="1444"/>
        <v>#N/A</v>
      </c>
      <c r="SN50" s="111" t="e">
        <f t="shared" si="1445"/>
        <v>#N/A</v>
      </c>
      <c r="SO50" s="111" t="e">
        <f t="shared" si="1446"/>
        <v>#N/A</v>
      </c>
      <c r="SP50" s="111" t="e">
        <f t="shared" si="1447"/>
        <v>#N/A</v>
      </c>
      <c r="SQ50" s="111" t="e">
        <f t="shared" si="1448"/>
        <v>#N/A</v>
      </c>
      <c r="SR50" s="111" t="e">
        <f t="shared" si="1449"/>
        <v>#N/A</v>
      </c>
      <c r="SS50" s="111" t="e">
        <f t="shared" si="1450"/>
        <v>#N/A</v>
      </c>
      <c r="ST50" s="111" t="e">
        <f t="shared" si="1451"/>
        <v>#N/A</v>
      </c>
      <c r="SU50" s="111" t="e">
        <f t="shared" si="1452"/>
        <v>#N/A</v>
      </c>
      <c r="SV50" s="111" t="e">
        <f t="shared" si="1453"/>
        <v>#N/A</v>
      </c>
      <c r="SW50" s="111" t="e">
        <f t="shared" si="1454"/>
        <v>#N/A</v>
      </c>
      <c r="SX50" s="111" t="e">
        <f t="shared" si="1455"/>
        <v>#N/A</v>
      </c>
      <c r="SY50" s="111" t="e">
        <f t="shared" si="1456"/>
        <v>#N/A</v>
      </c>
      <c r="SZ50" s="111" t="e">
        <f t="shared" si="1457"/>
        <v>#N/A</v>
      </c>
      <c r="TA50" s="111" t="e">
        <f t="shared" si="1458"/>
        <v>#N/A</v>
      </c>
      <c r="TB50" s="111" t="e">
        <f t="shared" si="1459"/>
        <v>#N/A</v>
      </c>
      <c r="TC50" s="111" t="e">
        <f t="shared" si="1460"/>
        <v>#N/A</v>
      </c>
      <c r="TD50" s="111" t="e">
        <f t="shared" si="1461"/>
        <v>#N/A</v>
      </c>
      <c r="TE50" s="111" t="e">
        <f t="shared" si="1462"/>
        <v>#N/A</v>
      </c>
      <c r="TF50" s="111" t="e">
        <f t="shared" si="1463"/>
        <v>#N/A</v>
      </c>
      <c r="TG50" s="111" t="e">
        <f t="shared" si="1464"/>
        <v>#N/A</v>
      </c>
      <c r="TH50" s="111" t="e">
        <f t="shared" si="1465"/>
        <v>#N/A</v>
      </c>
      <c r="TI50" s="111" t="e">
        <f t="shared" si="1466"/>
        <v>#N/A</v>
      </c>
      <c r="TJ50" s="111" t="e">
        <f t="shared" si="1467"/>
        <v>#N/A</v>
      </c>
      <c r="TK50" s="111" t="e">
        <f t="shared" si="1468"/>
        <v>#N/A</v>
      </c>
      <c r="TL50" s="111" t="e">
        <f t="shared" si="1469"/>
        <v>#N/A</v>
      </c>
      <c r="TM50" s="111" t="e">
        <f t="shared" si="1470"/>
        <v>#N/A</v>
      </c>
      <c r="TN50" s="111" t="e">
        <f t="shared" si="1471"/>
        <v>#N/A</v>
      </c>
      <c r="TO50" s="111" t="e">
        <f t="shared" si="1472"/>
        <v>#N/A</v>
      </c>
      <c r="TP50" s="111" t="e">
        <f t="shared" si="1473"/>
        <v>#N/A</v>
      </c>
      <c r="TQ50" s="111" t="e">
        <f t="shared" si="1474"/>
        <v>#N/A</v>
      </c>
      <c r="TR50" s="111" t="e">
        <f t="shared" si="1475"/>
        <v>#N/A</v>
      </c>
      <c r="TS50" s="111" t="e">
        <f t="shared" si="1476"/>
        <v>#N/A</v>
      </c>
      <c r="TT50" s="111" t="e">
        <f t="shared" si="1477"/>
        <v>#N/A</v>
      </c>
      <c r="TU50" s="111" t="e">
        <f t="shared" si="1478"/>
        <v>#N/A</v>
      </c>
      <c r="TV50" s="111" t="e">
        <f t="shared" si="1479"/>
        <v>#N/A</v>
      </c>
      <c r="TW50" s="111" t="e">
        <f t="shared" si="1480"/>
        <v>#N/A</v>
      </c>
      <c r="TX50" s="111" t="e">
        <f t="shared" si="1481"/>
        <v>#N/A</v>
      </c>
      <c r="TY50" s="111" t="e">
        <f t="shared" si="1482"/>
        <v>#N/A</v>
      </c>
      <c r="TZ50" s="111" t="e">
        <f t="shared" si="1483"/>
        <v>#N/A</v>
      </c>
      <c r="UA50" s="111" t="e">
        <f t="shared" si="1484"/>
        <v>#N/A</v>
      </c>
      <c r="UB50" s="111" t="e">
        <f t="shared" si="1485"/>
        <v>#N/A</v>
      </c>
      <c r="UC50" s="112">
        <f t="shared" si="1486"/>
        <v>106.70939090047392</v>
      </c>
      <c r="UD50" s="112">
        <f t="shared" si="1487"/>
        <v>217.76764383886254</v>
      </c>
      <c r="UE50" s="112">
        <f t="shared" si="1488"/>
        <v>302.2783658293838</v>
      </c>
      <c r="UF50" s="112">
        <f t="shared" si="1489"/>
        <v>391.91685052132692</v>
      </c>
      <c r="UG50" s="112">
        <f t="shared" si="1490"/>
        <v>487.78654052132691</v>
      </c>
      <c r="UH50" s="112">
        <f t="shared" si="1491"/>
        <v>586.44729123222737</v>
      </c>
      <c r="UI50" s="112">
        <f t="shared" si="1492"/>
        <v>689.97617109004727</v>
      </c>
      <c r="UJ50" s="112">
        <f t="shared" si="1493"/>
        <v>789.545639241706</v>
      </c>
      <c r="UK50" s="112">
        <f t="shared" si="1494"/>
        <v>889.43964933649283</v>
      </c>
      <c r="UL50" s="112">
        <f t="shared" si="1495"/>
        <v>992.77380402843573</v>
      </c>
      <c r="UM50" s="112">
        <f t="shared" si="1496"/>
        <v>1088.9031275829382</v>
      </c>
      <c r="UN50" s="112">
        <f t="shared" si="1497"/>
        <v>1175.4260096208525</v>
      </c>
      <c r="UO50" s="112">
        <f t="shared" si="1498"/>
        <v>1276.2936455450233</v>
      </c>
      <c r="UP50" s="112">
        <f t="shared" si="1499"/>
        <v>1351.976826682464</v>
      </c>
      <c r="UQ50" s="112">
        <f t="shared" si="1500"/>
        <v>1454.9215310426534</v>
      </c>
      <c r="UR50" s="112">
        <f t="shared" si="1501"/>
        <v>1561.6309219431275</v>
      </c>
      <c r="US50" s="112">
        <f t="shared" si="1502"/>
        <v>1676.3240446445493</v>
      </c>
      <c r="UT50" s="112">
        <f t="shared" si="1503"/>
        <v>1787.9015646919424</v>
      </c>
      <c r="UU50" s="112">
        <f t="shared" si="1504"/>
        <v>1891.7549864928906</v>
      </c>
      <c r="UV50" s="112">
        <f t="shared" si="1505"/>
        <v>1994.8295076303309</v>
      </c>
      <c r="UW50" s="112">
        <f t="shared" si="1506"/>
        <v>2105.7579437914683</v>
      </c>
      <c r="UX50" s="112">
        <f t="shared" si="1507"/>
        <v>2223.4368523696676</v>
      </c>
      <c r="UY50" s="112">
        <f t="shared" si="1508"/>
        <v>2347.1522410900466</v>
      </c>
      <c r="UZ50" s="112">
        <f t="shared" si="1509"/>
        <v>2479.8249874407575</v>
      </c>
      <c r="VA50" s="112">
        <f t="shared" si="1510"/>
        <v>2609.9013982464444</v>
      </c>
      <c r="VB50" s="112">
        <f t="shared" si="1511"/>
        <v>2744.910846587677</v>
      </c>
      <c r="VC50" s="112">
        <f t="shared" si="1512"/>
        <v>2885.9567750710889</v>
      </c>
      <c r="VD50" s="112">
        <f t="shared" si="1513"/>
        <v>3034.5320766350701</v>
      </c>
      <c r="VE50" s="112">
        <f t="shared" si="1514"/>
        <v>3170.3204256398094</v>
      </c>
      <c r="VF50" s="112">
        <f t="shared" si="1515"/>
        <v>3293.3867304739324</v>
      </c>
      <c r="VG50" s="112">
        <f t="shared" si="1516"/>
        <v>3293.3867304739324</v>
      </c>
      <c r="VH50" s="111" t="e">
        <f t="shared" si="1517"/>
        <v>#N/A</v>
      </c>
      <c r="VI50" s="111" t="e">
        <f t="shared" si="1518"/>
        <v>#N/A</v>
      </c>
      <c r="VJ50" s="111" t="e">
        <f t="shared" si="1519"/>
        <v>#N/A</v>
      </c>
      <c r="VK50" s="111" t="e">
        <f t="shared" si="1520"/>
        <v>#N/A</v>
      </c>
      <c r="VL50" s="111" t="e">
        <f t="shared" si="1521"/>
        <v>#N/A</v>
      </c>
      <c r="VM50" s="111" t="e">
        <f t="shared" si="1522"/>
        <v>#N/A</v>
      </c>
      <c r="VN50" s="111" t="e">
        <f t="shared" si="1523"/>
        <v>#N/A</v>
      </c>
      <c r="VO50" s="111" t="e">
        <f t="shared" si="1524"/>
        <v>#N/A</v>
      </c>
      <c r="VP50" s="111" t="e">
        <f t="shared" si="1525"/>
        <v>#N/A</v>
      </c>
      <c r="VQ50" s="111" t="e">
        <f t="shared" si="1526"/>
        <v>#N/A</v>
      </c>
      <c r="VR50" s="111" t="e">
        <f t="shared" si="1527"/>
        <v>#N/A</v>
      </c>
      <c r="VS50" s="111" t="e">
        <f t="shared" si="1528"/>
        <v>#N/A</v>
      </c>
      <c r="VT50" s="111" t="e">
        <f t="shared" si="1529"/>
        <v>#N/A</v>
      </c>
      <c r="VU50" s="111" t="e">
        <f t="shared" si="1530"/>
        <v>#N/A</v>
      </c>
      <c r="VV50" s="111" t="e">
        <f t="shared" si="1531"/>
        <v>#N/A</v>
      </c>
      <c r="VW50" s="111" t="e">
        <f t="shared" si="1532"/>
        <v>#N/A</v>
      </c>
      <c r="VX50" s="111" t="e">
        <f t="shared" si="1533"/>
        <v>#N/A</v>
      </c>
      <c r="VY50" s="111" t="e">
        <f t="shared" si="1534"/>
        <v>#N/A</v>
      </c>
      <c r="VZ50" s="111" t="e">
        <f t="shared" si="1535"/>
        <v>#N/A</v>
      </c>
      <c r="WA50" s="111" t="e">
        <f t="shared" si="1536"/>
        <v>#N/A</v>
      </c>
      <c r="WB50" s="111" t="e">
        <f t="shared" si="1537"/>
        <v>#N/A</v>
      </c>
      <c r="WC50" s="111" t="e">
        <f t="shared" si="1538"/>
        <v>#N/A</v>
      </c>
      <c r="WD50" s="111" t="e">
        <f t="shared" si="1539"/>
        <v>#N/A</v>
      </c>
      <c r="WE50" s="111" t="e">
        <f t="shared" si="1540"/>
        <v>#N/A</v>
      </c>
      <c r="WF50" s="111" t="e">
        <f t="shared" si="1541"/>
        <v>#N/A</v>
      </c>
      <c r="WG50" s="111" t="e">
        <f t="shared" si="1542"/>
        <v>#N/A</v>
      </c>
      <c r="WH50" s="111" t="e">
        <f t="shared" si="1543"/>
        <v>#N/A</v>
      </c>
      <c r="WI50" s="111" t="e">
        <f t="shared" si="1544"/>
        <v>#N/A</v>
      </c>
      <c r="WJ50" s="111" t="e">
        <f t="shared" si="1545"/>
        <v>#N/A</v>
      </c>
      <c r="WK50" s="111" t="e">
        <f t="shared" si="1546"/>
        <v>#N/A</v>
      </c>
      <c r="WL50" s="111" t="e">
        <f t="shared" si="1547"/>
        <v>#N/A</v>
      </c>
      <c r="WM50" s="111" t="e">
        <f t="shared" si="1548"/>
        <v>#N/A</v>
      </c>
      <c r="WN50" s="111" t="e">
        <f t="shared" si="1549"/>
        <v>#N/A</v>
      </c>
      <c r="WO50" s="111" t="e">
        <f t="shared" si="1550"/>
        <v>#N/A</v>
      </c>
      <c r="WP50" s="111" t="e">
        <f t="shared" si="1551"/>
        <v>#N/A</v>
      </c>
      <c r="WQ50" s="111" t="e">
        <f t="shared" si="1552"/>
        <v>#N/A</v>
      </c>
      <c r="WR50" s="111" t="e">
        <f t="shared" si="1553"/>
        <v>#N/A</v>
      </c>
      <c r="WS50" s="111" t="e">
        <f t="shared" si="1554"/>
        <v>#N/A</v>
      </c>
      <c r="WT50" s="111" t="e">
        <f t="shared" si="1555"/>
        <v>#N/A</v>
      </c>
      <c r="WU50" s="111" t="e">
        <f t="shared" si="1556"/>
        <v>#N/A</v>
      </c>
      <c r="WV50" s="111" t="e">
        <f t="shared" si="1557"/>
        <v>#N/A</v>
      </c>
      <c r="WW50" s="111" t="e">
        <f t="shared" si="1558"/>
        <v>#N/A</v>
      </c>
      <c r="WX50" s="111" t="e">
        <f t="shared" si="1559"/>
        <v>#N/A</v>
      </c>
      <c r="WY50" s="111" t="e">
        <f t="shared" si="1560"/>
        <v>#N/A</v>
      </c>
      <c r="WZ50" s="111" t="e">
        <f t="shared" si="1561"/>
        <v>#N/A</v>
      </c>
      <c r="XA50" s="111" t="e">
        <f t="shared" si="1562"/>
        <v>#N/A</v>
      </c>
      <c r="XB50" s="111" t="e">
        <f t="shared" si="1563"/>
        <v>#N/A</v>
      </c>
      <c r="XC50" s="111" t="e">
        <f t="shared" si="1564"/>
        <v>#N/A</v>
      </c>
      <c r="XD50" s="111" t="e">
        <f t="shared" si="1565"/>
        <v>#N/A</v>
      </c>
      <c r="XE50" s="111" t="e">
        <f t="shared" si="1566"/>
        <v>#N/A</v>
      </c>
      <c r="XF50" s="111" t="e">
        <f t="shared" si="1567"/>
        <v>#N/A</v>
      </c>
      <c r="XG50" s="111" t="e">
        <f t="shared" si="1568"/>
        <v>#N/A</v>
      </c>
      <c r="XH50" s="111" t="e">
        <f t="shared" si="1569"/>
        <v>#N/A</v>
      </c>
      <c r="XI50" s="111" t="e">
        <f t="shared" si="1570"/>
        <v>#N/A</v>
      </c>
      <c r="XJ50" s="111" t="e">
        <f t="shared" si="1571"/>
        <v>#N/A</v>
      </c>
      <c r="XK50" s="111" t="e">
        <f t="shared" si="1572"/>
        <v>#N/A</v>
      </c>
      <c r="XL50" s="111" t="e">
        <f t="shared" si="1573"/>
        <v>#N/A</v>
      </c>
      <c r="XM50" s="111" t="e">
        <f t="shared" si="1574"/>
        <v>#N/A</v>
      </c>
      <c r="XN50" s="111" t="e">
        <f t="shared" si="1575"/>
        <v>#N/A</v>
      </c>
      <c r="XO50" s="111" t="e">
        <f t="shared" si="1576"/>
        <v>#N/A</v>
      </c>
      <c r="XP50" s="111" t="e">
        <f t="shared" si="1577"/>
        <v>#N/A</v>
      </c>
      <c r="XQ50" s="111" t="e">
        <f t="shared" si="1578"/>
        <v>#N/A</v>
      </c>
      <c r="XR50" s="111" t="e">
        <f t="shared" si="1579"/>
        <v>#N/A</v>
      </c>
      <c r="XS50" s="111" t="e">
        <f t="shared" si="1580"/>
        <v>#N/A</v>
      </c>
      <c r="XT50" s="111" t="e">
        <f t="shared" si="1581"/>
        <v>#N/A</v>
      </c>
      <c r="XU50" s="111" t="e">
        <f t="shared" si="1582"/>
        <v>#N/A</v>
      </c>
      <c r="XV50" s="111" t="e">
        <f t="shared" si="1583"/>
        <v>#N/A</v>
      </c>
      <c r="XW50" s="111" t="e">
        <f t="shared" si="1584"/>
        <v>#N/A</v>
      </c>
      <c r="XX50" s="111" t="e">
        <f t="shared" si="1585"/>
        <v>#N/A</v>
      </c>
      <c r="XY50" s="111" t="e">
        <f t="shared" si="1586"/>
        <v>#N/A</v>
      </c>
      <c r="XZ50" s="111" t="e">
        <f t="shared" si="1587"/>
        <v>#N/A</v>
      </c>
      <c r="YA50" s="111" t="e">
        <f t="shared" si="1588"/>
        <v>#N/A</v>
      </c>
      <c r="YB50" s="111" t="e">
        <f t="shared" si="1589"/>
        <v>#N/A</v>
      </c>
      <c r="YC50" s="111" t="e">
        <f t="shared" si="1590"/>
        <v>#N/A</v>
      </c>
      <c r="YD50" s="111" t="e">
        <f t="shared" si="1591"/>
        <v>#N/A</v>
      </c>
      <c r="YE50" s="111" t="e">
        <f t="shared" si="1592"/>
        <v>#N/A</v>
      </c>
      <c r="YF50" s="111" t="e">
        <f t="shared" si="1593"/>
        <v>#N/A</v>
      </c>
      <c r="YG50" s="111" t="e">
        <f t="shared" si="1594"/>
        <v>#N/A</v>
      </c>
      <c r="YH50" s="111" t="e">
        <f t="shared" si="1595"/>
        <v>#N/A</v>
      </c>
      <c r="YI50" s="111" t="e">
        <f t="shared" si="1596"/>
        <v>#N/A</v>
      </c>
      <c r="YJ50" s="111" t="e">
        <f t="shared" si="1597"/>
        <v>#N/A</v>
      </c>
      <c r="YK50" s="111" t="e">
        <f t="shared" si="1598"/>
        <v>#N/A</v>
      </c>
      <c r="YL50" s="111" t="e">
        <f t="shared" si="1599"/>
        <v>#N/A</v>
      </c>
      <c r="YM50" s="111" t="e">
        <f t="shared" si="1600"/>
        <v>#N/A</v>
      </c>
      <c r="YN50" s="111" t="e">
        <f t="shared" si="1601"/>
        <v>#N/A</v>
      </c>
      <c r="YO50" s="111" t="e">
        <f t="shared" si="1602"/>
        <v>#N/A</v>
      </c>
      <c r="YP50" s="111" t="e">
        <f t="shared" si="1603"/>
        <v>#N/A</v>
      </c>
      <c r="YQ50" s="111" t="e">
        <f t="shared" si="1604"/>
        <v>#N/A</v>
      </c>
      <c r="YR50" s="111" t="e">
        <f t="shared" si="1605"/>
        <v>#N/A</v>
      </c>
      <c r="YS50" s="111" t="e">
        <f t="shared" si="1606"/>
        <v>#N/A</v>
      </c>
      <c r="YT50" s="111" t="e">
        <f t="shared" si="1607"/>
        <v>#N/A</v>
      </c>
      <c r="YU50" s="111" t="e">
        <f t="shared" si="1608"/>
        <v>#N/A</v>
      </c>
      <c r="YV50" s="111" t="e">
        <f t="shared" si="1609"/>
        <v>#N/A</v>
      </c>
      <c r="YW50" s="111" t="e">
        <f t="shared" si="1610"/>
        <v>#N/A</v>
      </c>
      <c r="YX50" s="111" t="e">
        <f t="shared" si="1611"/>
        <v>#N/A</v>
      </c>
      <c r="YY50" s="111" t="e">
        <f t="shared" si="1612"/>
        <v>#N/A</v>
      </c>
      <c r="YZ50" s="111" t="e">
        <f t="shared" si="1613"/>
        <v>#N/A</v>
      </c>
      <c r="ZA50" s="111" t="e">
        <f t="shared" si="1614"/>
        <v>#N/A</v>
      </c>
      <c r="ZB50" s="111" t="e">
        <f t="shared" si="1615"/>
        <v>#N/A</v>
      </c>
      <c r="ZC50" s="111" t="e">
        <f t="shared" si="1616"/>
        <v>#N/A</v>
      </c>
      <c r="ZD50" s="111" t="e">
        <f t="shared" si="1617"/>
        <v>#N/A</v>
      </c>
      <c r="ZE50" s="111" t="e">
        <f t="shared" si="1618"/>
        <v>#N/A</v>
      </c>
      <c r="ZF50" s="111" t="e">
        <f t="shared" si="1619"/>
        <v>#N/A</v>
      </c>
      <c r="ZG50" s="111" t="e">
        <f t="shared" si="1620"/>
        <v>#N/A</v>
      </c>
      <c r="ZH50" s="111" t="e">
        <f t="shared" si="1621"/>
        <v>#N/A</v>
      </c>
      <c r="ZI50" s="111" t="e">
        <f t="shared" si="1622"/>
        <v>#N/A</v>
      </c>
      <c r="ZJ50" s="111" t="e">
        <f t="shared" si="1623"/>
        <v>#N/A</v>
      </c>
      <c r="ZK50" s="111" t="e">
        <f t="shared" si="1624"/>
        <v>#N/A</v>
      </c>
      <c r="ZL50" s="111" t="e">
        <f t="shared" si="1625"/>
        <v>#N/A</v>
      </c>
      <c r="ZM50" s="111" t="e">
        <f t="shared" si="1626"/>
        <v>#N/A</v>
      </c>
      <c r="ZN50" s="111" t="e">
        <f t="shared" si="1627"/>
        <v>#N/A</v>
      </c>
      <c r="ZO50" s="111" t="e">
        <f t="shared" si="1628"/>
        <v>#N/A</v>
      </c>
      <c r="ZP50" s="111" t="e">
        <f t="shared" si="1629"/>
        <v>#N/A</v>
      </c>
      <c r="ZQ50" s="111" t="e">
        <f t="shared" si="1630"/>
        <v>#N/A</v>
      </c>
      <c r="ZR50" s="111" t="e">
        <f t="shared" si="1631"/>
        <v>#N/A</v>
      </c>
      <c r="ZS50" s="111" t="e">
        <f t="shared" si="1632"/>
        <v>#N/A</v>
      </c>
      <c r="ZT50" s="111" t="e">
        <f t="shared" si="1633"/>
        <v>#N/A</v>
      </c>
      <c r="ZU50" s="111" t="e">
        <f t="shared" si="1634"/>
        <v>#N/A</v>
      </c>
      <c r="ZV50" s="111" t="e">
        <f t="shared" si="1635"/>
        <v>#N/A</v>
      </c>
      <c r="ZW50" s="111" t="e">
        <f t="shared" si="1636"/>
        <v>#N/A</v>
      </c>
      <c r="ZX50" s="111" t="e">
        <f t="shared" si="1637"/>
        <v>#N/A</v>
      </c>
      <c r="ZY50" s="111" t="e">
        <f t="shared" si="1638"/>
        <v>#N/A</v>
      </c>
      <c r="ZZ50" s="111" t="e">
        <f t="shared" si="1639"/>
        <v>#N/A</v>
      </c>
      <c r="AAA50" s="111" t="e">
        <f t="shared" si="1640"/>
        <v>#N/A</v>
      </c>
      <c r="AAB50" s="111" t="e">
        <f t="shared" si="1641"/>
        <v>#N/A</v>
      </c>
      <c r="AAC50" s="111" t="e">
        <f t="shared" si="1642"/>
        <v>#N/A</v>
      </c>
      <c r="AAD50" s="111" t="e">
        <f t="shared" si="1643"/>
        <v>#N/A</v>
      </c>
      <c r="AAE50" s="111" t="e">
        <f t="shared" si="1644"/>
        <v>#N/A</v>
      </c>
      <c r="AAF50" s="111" t="e">
        <f t="shared" si="1645"/>
        <v>#N/A</v>
      </c>
      <c r="AAG50" s="111" t="e">
        <f t="shared" si="1646"/>
        <v>#N/A</v>
      </c>
      <c r="AAH50" s="111" t="e">
        <f t="shared" si="1647"/>
        <v>#N/A</v>
      </c>
      <c r="AAI50" s="111" t="e">
        <f t="shared" si="1648"/>
        <v>#N/A</v>
      </c>
      <c r="AAJ50" s="111" t="e">
        <f t="shared" si="1649"/>
        <v>#N/A</v>
      </c>
      <c r="AAK50" s="111" t="e">
        <f t="shared" si="1650"/>
        <v>#N/A</v>
      </c>
      <c r="AAL50" s="111" t="e">
        <f t="shared" si="1651"/>
        <v>#N/A</v>
      </c>
      <c r="AAM50" s="111" t="e">
        <f t="shared" si="1652"/>
        <v>#N/A</v>
      </c>
      <c r="AAN50" s="111" t="e">
        <f t="shared" si="1653"/>
        <v>#N/A</v>
      </c>
      <c r="AAO50" s="111" t="e">
        <f t="shared" si="1654"/>
        <v>#N/A</v>
      </c>
      <c r="AAP50" s="111" t="e">
        <f t="shared" si="1655"/>
        <v>#N/A</v>
      </c>
      <c r="AAQ50" s="111" t="e">
        <f t="shared" si="1656"/>
        <v>#N/A</v>
      </c>
      <c r="AAR50" s="111" t="e">
        <f t="shared" si="1657"/>
        <v>#N/A</v>
      </c>
      <c r="AAS50" s="111" t="e">
        <f t="shared" si="1658"/>
        <v>#N/A</v>
      </c>
      <c r="AAT50" s="111" t="e">
        <f t="shared" si="1659"/>
        <v>#N/A</v>
      </c>
      <c r="AAU50" s="111" t="e">
        <f t="shared" si="1660"/>
        <v>#N/A</v>
      </c>
      <c r="AAV50" s="111" t="e">
        <f t="shared" si="1661"/>
        <v>#N/A</v>
      </c>
      <c r="AAW50" s="111" t="e">
        <f t="shared" si="1662"/>
        <v>#N/A</v>
      </c>
      <c r="AAX50" s="111" t="e">
        <f t="shared" si="1663"/>
        <v>#N/A</v>
      </c>
      <c r="AAY50" s="111" t="e">
        <f t="shared" si="1664"/>
        <v>#N/A</v>
      </c>
      <c r="AAZ50" s="111" t="e">
        <f t="shared" si="1665"/>
        <v>#N/A</v>
      </c>
      <c r="ABA50" s="111" t="e">
        <f t="shared" si="1666"/>
        <v>#N/A</v>
      </c>
      <c r="ABB50" s="111" t="e">
        <f t="shared" si="1667"/>
        <v>#N/A</v>
      </c>
      <c r="ABC50" s="111" t="e">
        <f t="shared" si="1668"/>
        <v>#N/A</v>
      </c>
      <c r="ABD50" s="111" t="e">
        <f t="shared" si="1669"/>
        <v>#N/A</v>
      </c>
      <c r="ABE50" s="111" t="e">
        <f t="shared" si="1670"/>
        <v>#N/A</v>
      </c>
      <c r="ABF50" s="111" t="e">
        <f t="shared" si="1671"/>
        <v>#N/A</v>
      </c>
    </row>
    <row r="51" spans="1:734" ht="75" hidden="1" customHeight="1">
      <c r="A51" s="92">
        <v>48</v>
      </c>
      <c r="B51" s="59" t="s">
        <v>21</v>
      </c>
      <c r="C51" s="100" t="s">
        <v>56</v>
      </c>
      <c r="D51" s="101" t="s">
        <v>114</v>
      </c>
      <c r="E51" s="59">
        <v>3128044085</v>
      </c>
      <c r="F51" s="46" t="s">
        <v>21</v>
      </c>
      <c r="G51" s="47">
        <v>0.9</v>
      </c>
      <c r="H51" s="48">
        <v>1970.6</v>
      </c>
      <c r="I51" s="48">
        <v>21.5</v>
      </c>
      <c r="J51" s="49">
        <v>-1.5</v>
      </c>
      <c r="K51" s="50">
        <v>30</v>
      </c>
      <c r="L51" s="49">
        <v>29.01</v>
      </c>
      <c r="M51" s="49">
        <v>134.506</v>
      </c>
      <c r="N51" s="49">
        <v>8.34</v>
      </c>
      <c r="O51" s="49">
        <f t="shared" si="1169"/>
        <v>0.96700000000000008</v>
      </c>
      <c r="P51" s="49">
        <f t="shared" si="1170"/>
        <v>4.4835333333333329</v>
      </c>
      <c r="Q51" s="49">
        <f t="shared" si="1171"/>
        <v>0.27799999999999997</v>
      </c>
      <c r="R51" s="51">
        <v>30</v>
      </c>
      <c r="S51" s="52">
        <f t="shared" si="1172"/>
        <v>29.01</v>
      </c>
      <c r="T51" s="52">
        <f t="shared" si="1173"/>
        <v>134.506</v>
      </c>
      <c r="U51" s="52">
        <f t="shared" si="1174"/>
        <v>8.34</v>
      </c>
      <c r="V51" s="130">
        <f>$O51*($I51-(метеостанция!B$14))/($I51-$J51)</f>
        <v>0.8639934782608697</v>
      </c>
      <c r="W51" s="130">
        <f>$O51*($I51-(метеостанция!C$14))/($I51-$J51)</f>
        <v>0.89920489130434778</v>
      </c>
      <c r="X51" s="130">
        <f>$O51*($I51-(метеостанция!D$14))/($I51-$J51)</f>
        <v>0.68425760869565222</v>
      </c>
      <c r="Y51" s="130">
        <f>$O51*($I51-(метеостанция!E$14))/($I51-$J51)</f>
        <v>0.7257755434782609</v>
      </c>
      <c r="Z51" s="130">
        <f>$O51*($I51-(метеостанция!F$14))/($I51-$J51)</f>
        <v>0.77622771739130425</v>
      </c>
      <c r="AA51" s="130">
        <f>$O51*($I51-(метеостанция!G$14))/($I51-$J51)</f>
        <v>0.7988260869565218</v>
      </c>
      <c r="AB51" s="130">
        <f>$O51*($I51-(метеостанция!H$14))/($I51-$J51)</f>
        <v>0.83824184782608702</v>
      </c>
      <c r="AC51" s="130">
        <f>$O51*($I51-(метеостанция!I$14))/($I51-$J51)</f>
        <v>0.80618369565217396</v>
      </c>
      <c r="AD51" s="130">
        <f>$O51*($I51-(метеостанция!J$14))/($I51-$J51)</f>
        <v>0.80881141304347826</v>
      </c>
      <c r="AE51" s="130">
        <f>$O51*($I51-(метеостанция!K$14))/($I51-$J51)</f>
        <v>0.83666521739130439</v>
      </c>
      <c r="AF51" s="130">
        <f>$O51*($I51-(метеостанция!L$14))/($I51-$J51)</f>
        <v>0.77832989130434793</v>
      </c>
      <c r="AG51" s="130">
        <f>$O51*($I51-(метеостанция!M$14))/($I51-$J51)</f>
        <v>0.70054945652173906</v>
      </c>
      <c r="AH51" s="130">
        <f>$O51*($I51-(метеостанция!N$14))/($I51-$J51)</f>
        <v>0.81669456521739137</v>
      </c>
      <c r="AI51" s="130">
        <f>$O51*($I51-(метеостанция!O$14))/($I51-$J51)</f>
        <v>0.61278369565217394</v>
      </c>
      <c r="AJ51" s="130">
        <f>$O51*($I51-(метеостанция!P$14))/($I51-$J51)</f>
        <v>0.83351195652173926</v>
      </c>
      <c r="AK51" s="130">
        <f>$O51*($I51-(метеостанция!Q$14))/($I51-$J51)</f>
        <v>0.8639934782608697</v>
      </c>
      <c r="AL51" s="130">
        <f>$O51*($I51-(метеостанция!R$14))/($I51-$J51)</f>
        <v>0.92863532608695654</v>
      </c>
      <c r="AM51" s="130">
        <f>$O51*($I51-(метеостанция!S$14))/($I51-$J51)</f>
        <v>0.9034092391304348</v>
      </c>
      <c r="AN51" s="130">
        <f>$O51*($I51-(метеостанция!T$14))/($I51-$J51)</f>
        <v>0.84086956521739142</v>
      </c>
      <c r="AO51" s="130">
        <f>$O51*($I51-(метеостанция!U$14))/($I51-$J51)</f>
        <v>0.83456304347826094</v>
      </c>
      <c r="AP51" s="130">
        <f>$O51*($I51-(метеостанция!V$14))/($I51-$J51)</f>
        <v>0.89815380434782621</v>
      </c>
      <c r="AQ51" s="130">
        <f>$O51*($I51-(метеостанция!W$14))/($I51-$J51)</f>
        <v>0.9528103260869567</v>
      </c>
      <c r="AR51" s="130">
        <f>$O51*($I51-(метеостанция!X$14))/($I51-$J51)</f>
        <v>1.0016858695652175</v>
      </c>
      <c r="AS51" s="130">
        <f>$O51*($I51-(метеостанция!Y$14))/($I51-$J51)</f>
        <v>1.0742108695652175</v>
      </c>
      <c r="AT51" s="130">
        <f>$O51*($I51-(метеостанция!Z$14))/($I51-$J51)</f>
        <v>1.0531891304347827</v>
      </c>
      <c r="AU51" s="130">
        <f>$O51*($I51-(метеостанция!AA$14))/($I51-$J51)</f>
        <v>1.0931304347826087</v>
      </c>
      <c r="AV51" s="130">
        <f>$O51*($I51-(метеостанция!AB$14))/($I51-$J51)</f>
        <v>1.1420059782608696</v>
      </c>
      <c r="AW51" s="130">
        <f>$O51*($I51-(метеостанция!AC$14))/($I51-$J51)</f>
        <v>1.2029690217391305</v>
      </c>
      <c r="AX51" s="130">
        <f>$O51*($I51-(метеостанция!AD$14))/($I51-$J51)</f>
        <v>1.0994369565217392</v>
      </c>
      <c r="AY51" s="130">
        <f>$O51*($I51-(метеостанция!AE$14))/($I51-$J51)</f>
        <v>0.99643043478260862</v>
      </c>
      <c r="AZ51" s="130"/>
      <c r="BA51" s="130">
        <f t="shared" si="1175"/>
        <v>0.8639934782608697</v>
      </c>
      <c r="BB51" s="130">
        <f t="shared" si="1680"/>
        <v>1.7631983695652176</v>
      </c>
      <c r="BC51" s="130">
        <f t="shared" si="1681"/>
        <v>2.4474559782608698</v>
      </c>
      <c r="BD51" s="130">
        <f t="shared" si="1682"/>
        <v>3.1732315217391305</v>
      </c>
      <c r="BE51" s="130">
        <f t="shared" si="1683"/>
        <v>3.9494592391304346</v>
      </c>
      <c r="BF51" s="130">
        <f t="shared" si="1684"/>
        <v>4.7482853260869566</v>
      </c>
      <c r="BG51" s="130">
        <f t="shared" si="1685"/>
        <v>5.5865271739130433</v>
      </c>
      <c r="BH51" s="130">
        <f t="shared" si="1686"/>
        <v>6.3927108695652173</v>
      </c>
      <c r="BI51" s="130">
        <f t="shared" si="1687"/>
        <v>7.2015222826086953</v>
      </c>
      <c r="BJ51" s="130">
        <f t="shared" si="1688"/>
        <v>8.0381874999999994</v>
      </c>
      <c r="BK51" s="130">
        <f t="shared" si="1689"/>
        <v>8.8165173913043482</v>
      </c>
      <c r="BL51" s="130">
        <f t="shared" si="1690"/>
        <v>9.5170668478260865</v>
      </c>
      <c r="BM51" s="130">
        <f t="shared" si="1691"/>
        <v>10.333761413043478</v>
      </c>
      <c r="BN51" s="130">
        <f t="shared" si="1692"/>
        <v>10.946545108695652</v>
      </c>
      <c r="BO51" s="130">
        <f t="shared" si="1693"/>
        <v>11.780057065217392</v>
      </c>
      <c r="BP51" s="130">
        <f t="shared" si="1694"/>
        <v>12.644050543478262</v>
      </c>
      <c r="BQ51" s="130">
        <f t="shared" si="1695"/>
        <v>13.572685869565218</v>
      </c>
      <c r="BR51" s="130">
        <f t="shared" si="1696"/>
        <v>14.476095108695652</v>
      </c>
      <c r="BS51" s="130">
        <f t="shared" si="1697"/>
        <v>15.316964673913043</v>
      </c>
      <c r="BT51" s="130">
        <f t="shared" si="1698"/>
        <v>16.151527717391303</v>
      </c>
      <c r="BU51" s="130">
        <f t="shared" si="1699"/>
        <v>17.049681521739128</v>
      </c>
      <c r="BV51" s="130">
        <f t="shared" si="1700"/>
        <v>18.002491847826086</v>
      </c>
      <c r="BW51" s="130">
        <f t="shared" si="1701"/>
        <v>19.004177717391304</v>
      </c>
      <c r="BX51" s="130">
        <f t="shared" si="1702"/>
        <v>20.078388586956521</v>
      </c>
      <c r="BY51" s="130">
        <f t="shared" si="1703"/>
        <v>21.131577717391302</v>
      </c>
      <c r="BZ51" s="130">
        <f t="shared" si="1704"/>
        <v>22.22470815217391</v>
      </c>
      <c r="CA51" s="130">
        <f t="shared" si="1705"/>
        <v>23.366714130434779</v>
      </c>
      <c r="CB51" s="130">
        <f t="shared" si="1706"/>
        <v>24.569683152173909</v>
      </c>
      <c r="CC51" s="130">
        <f t="shared" si="1707"/>
        <v>25.669120108695648</v>
      </c>
      <c r="CD51" s="130">
        <f t="shared" si="1708"/>
        <v>26.665550543478258</v>
      </c>
      <c r="CE51" s="130">
        <f t="shared" si="1709"/>
        <v>26.665550543478258</v>
      </c>
      <c r="CF51" s="130">
        <f t="shared" si="1176"/>
        <v>1702.5855482608697</v>
      </c>
      <c r="CG51" s="130">
        <f t="shared" si="1177"/>
        <v>1771.9731588043476</v>
      </c>
      <c r="CH51" s="130">
        <f t="shared" si="1178"/>
        <v>1348.3980436956522</v>
      </c>
      <c r="CI51" s="130">
        <f t="shared" si="1179"/>
        <v>1430.213285978261</v>
      </c>
      <c r="CJ51" s="130">
        <f t="shared" si="1180"/>
        <v>1529.6343398913041</v>
      </c>
      <c r="CK51" s="130">
        <f t="shared" si="1181"/>
        <v>1574.1666869565217</v>
      </c>
      <c r="CL51" s="130">
        <f t="shared" si="1182"/>
        <v>1651.839385326087</v>
      </c>
      <c r="CM51" s="130">
        <f t="shared" si="1183"/>
        <v>1588.6655906521739</v>
      </c>
      <c r="CN51" s="130">
        <f t="shared" si="1184"/>
        <v>1593.8437705434783</v>
      </c>
      <c r="CO51" s="130">
        <f t="shared" si="1185"/>
        <v>1648.7324773913044</v>
      </c>
      <c r="CP51" s="130">
        <f t="shared" si="1186"/>
        <v>1533.776883804348</v>
      </c>
      <c r="CQ51" s="130">
        <f t="shared" si="1187"/>
        <v>1380.5027590217389</v>
      </c>
      <c r="CR51" s="130">
        <f t="shared" si="1188"/>
        <v>1609.3783102173913</v>
      </c>
      <c r="CS51" s="130">
        <f t="shared" si="1189"/>
        <v>1207.551550652174</v>
      </c>
      <c r="CT51" s="130">
        <f t="shared" si="1190"/>
        <v>1642.5186615217392</v>
      </c>
      <c r="CU51" s="130">
        <f t="shared" si="1191"/>
        <v>1702.5855482608697</v>
      </c>
      <c r="CV51" s="130">
        <f t="shared" si="1192"/>
        <v>1829.9687735869566</v>
      </c>
      <c r="CW51" s="130">
        <f t="shared" si="1193"/>
        <v>1780.2582466304348</v>
      </c>
      <c r="CX51" s="130">
        <f t="shared" si="1194"/>
        <v>1657.0175652173914</v>
      </c>
      <c r="CY51" s="130">
        <f t="shared" si="1195"/>
        <v>1644.5899334782609</v>
      </c>
      <c r="CZ51" s="130">
        <f t="shared" si="1196"/>
        <v>1769.9018868478263</v>
      </c>
      <c r="DA51" s="130">
        <f t="shared" si="1197"/>
        <v>1877.6080285869568</v>
      </c>
      <c r="DB51" s="130">
        <f t="shared" si="1198"/>
        <v>1973.9221745652176</v>
      </c>
      <c r="DC51" s="130">
        <f t="shared" si="1199"/>
        <v>2116.8399395652177</v>
      </c>
      <c r="DD51" s="130">
        <f t="shared" si="1200"/>
        <v>2075.4145004347824</v>
      </c>
      <c r="DE51" s="130">
        <f t="shared" si="1201"/>
        <v>2154.1228347826086</v>
      </c>
      <c r="DF51" s="130">
        <f t="shared" si="1202"/>
        <v>2250.4369807608696</v>
      </c>
      <c r="DG51" s="130">
        <f t="shared" si="1203"/>
        <v>2370.5707542391306</v>
      </c>
      <c r="DH51" s="130">
        <f t="shared" si="1204"/>
        <v>2166.5504665217391</v>
      </c>
      <c r="DI51" s="130">
        <f t="shared" si="1205"/>
        <v>1963.5658147826084</v>
      </c>
      <c r="DJ51" s="130">
        <f t="shared" si="1206"/>
        <v>0</v>
      </c>
      <c r="DK51" s="110">
        <f t="shared" si="1207"/>
        <v>1702.5855482608697</v>
      </c>
      <c r="DL51" s="130">
        <f t="shared" si="1208"/>
        <v>3474.5587070652173</v>
      </c>
      <c r="DM51" s="130">
        <f t="shared" si="1209"/>
        <v>4822.9567507608699</v>
      </c>
      <c r="DN51" s="130">
        <f t="shared" si="1210"/>
        <v>6253.1700367391313</v>
      </c>
      <c r="DO51" s="130">
        <f t="shared" si="1211"/>
        <v>7782.8043766304354</v>
      </c>
      <c r="DP51" s="130">
        <f t="shared" si="1212"/>
        <v>9356.9710635869578</v>
      </c>
      <c r="DQ51" s="130">
        <f t="shared" si="1213"/>
        <v>11008.810448913046</v>
      </c>
      <c r="DR51" s="130">
        <f t="shared" si="1214"/>
        <v>12597.476039565219</v>
      </c>
      <c r="DS51" s="130">
        <f t="shared" si="1215"/>
        <v>14191.319810108698</v>
      </c>
      <c r="DT51" s="130">
        <f t="shared" si="1216"/>
        <v>15840.052287500002</v>
      </c>
      <c r="DU51" s="130">
        <f t="shared" si="1217"/>
        <v>17373.829171304351</v>
      </c>
      <c r="DV51" s="130">
        <f t="shared" si="1218"/>
        <v>18754.331930326091</v>
      </c>
      <c r="DW51" s="130">
        <f t="shared" si="1219"/>
        <v>20363.710240543482</v>
      </c>
      <c r="DX51" s="130">
        <f t="shared" si="1220"/>
        <v>21571.261791195655</v>
      </c>
      <c r="DY51" s="130">
        <f t="shared" si="1221"/>
        <v>23213.780452717394</v>
      </c>
      <c r="DZ51" s="130">
        <f t="shared" si="1222"/>
        <v>24916.366000978265</v>
      </c>
      <c r="EA51" s="130">
        <f t="shared" si="1223"/>
        <v>26746.334774565221</v>
      </c>
      <c r="EB51" s="130">
        <f t="shared" si="1224"/>
        <v>28526.593021195655</v>
      </c>
      <c r="EC51" s="130">
        <f t="shared" si="1225"/>
        <v>30183.610586413048</v>
      </c>
      <c r="ED51" s="130">
        <f t="shared" si="1226"/>
        <v>31828.20051989131</v>
      </c>
      <c r="EE51" s="130">
        <f t="shared" si="1227"/>
        <v>33598.102406739134</v>
      </c>
      <c r="EF51" s="130">
        <f t="shared" si="1228"/>
        <v>35475.710435326087</v>
      </c>
      <c r="EG51" s="130">
        <f t="shared" si="1229"/>
        <v>37449.632609891305</v>
      </c>
      <c r="EH51" s="130">
        <f t="shared" si="1230"/>
        <v>39566.472549456521</v>
      </c>
      <c r="EI51" s="130">
        <f t="shared" si="1231"/>
        <v>41641.887049891302</v>
      </c>
      <c r="EJ51" s="130">
        <f t="shared" si="1232"/>
        <v>43796.009884673913</v>
      </c>
      <c r="EK51" s="130">
        <f t="shared" si="1233"/>
        <v>46046.44686543478</v>
      </c>
      <c r="EL51" s="130">
        <f t="shared" si="1234"/>
        <v>48417.017619673912</v>
      </c>
      <c r="EM51" s="130">
        <f t="shared" si="1235"/>
        <v>50583.56808619565</v>
      </c>
      <c r="EN51" s="130">
        <f t="shared" si="1236"/>
        <v>52547.13390097826</v>
      </c>
      <c r="EO51" s="130">
        <f t="shared" si="1237"/>
        <v>52547.13390097826</v>
      </c>
      <c r="EP51" s="130">
        <f t="shared" si="1238"/>
        <v>1532.3269934347827</v>
      </c>
      <c r="EQ51" s="130">
        <f t="shared" si="1239"/>
        <v>1594.7758429239129</v>
      </c>
      <c r="ER51" s="130">
        <f t="shared" si="1240"/>
        <v>1213.558239326087</v>
      </c>
      <c r="ES51" s="130">
        <f t="shared" si="1241"/>
        <v>1287.1919573804348</v>
      </c>
      <c r="ET51" s="130">
        <f t="shared" si="1242"/>
        <v>1376.6709059021737</v>
      </c>
      <c r="EU51" s="130">
        <f t="shared" si="1243"/>
        <v>1416.7500182608696</v>
      </c>
      <c r="EV51" s="130">
        <f t="shared" si="1244"/>
        <v>1486.6554467934784</v>
      </c>
      <c r="EW51" s="130">
        <f t="shared" si="1245"/>
        <v>1429.7990315869565</v>
      </c>
      <c r="EX51" s="130">
        <f t="shared" si="1246"/>
        <v>1434.4593934891304</v>
      </c>
      <c r="EY51" s="130">
        <f t="shared" si="1247"/>
        <v>1483.859229652174</v>
      </c>
      <c r="EZ51" s="130">
        <f t="shared" si="1248"/>
        <v>1380.3991954239132</v>
      </c>
      <c r="FA51" s="130">
        <f t="shared" si="1249"/>
        <v>1242.4524831195652</v>
      </c>
      <c r="FB51" s="130">
        <f t="shared" si="1250"/>
        <v>1448.4404791956522</v>
      </c>
      <c r="FC51" s="130">
        <f t="shared" si="1251"/>
        <v>1086.7963955869566</v>
      </c>
      <c r="FD51" s="130">
        <f t="shared" si="1252"/>
        <v>1478.2667953695652</v>
      </c>
      <c r="FE51" s="130">
        <f t="shared" si="1253"/>
        <v>1532.3269934347827</v>
      </c>
      <c r="FF51" s="130">
        <f t="shared" si="1254"/>
        <v>1646.9718962282609</v>
      </c>
      <c r="FG51" s="130">
        <f t="shared" si="1255"/>
        <v>1602.2324219673912</v>
      </c>
      <c r="FH51" s="130">
        <f t="shared" si="1256"/>
        <v>1491.3158086956523</v>
      </c>
      <c r="FI51" s="130">
        <f t="shared" si="1257"/>
        <v>1480.130940130435</v>
      </c>
      <c r="FJ51" s="130">
        <f t="shared" si="1258"/>
        <v>1592.9116981630436</v>
      </c>
      <c r="FK51" s="130">
        <f t="shared" si="1259"/>
        <v>1689.8472257282613</v>
      </c>
      <c r="FL51" s="130">
        <f t="shared" si="1260"/>
        <v>1776.529957108696</v>
      </c>
      <c r="FM51" s="130">
        <f t="shared" si="1261"/>
        <v>1905.1559456086959</v>
      </c>
      <c r="FN51" s="130">
        <f t="shared" si="1262"/>
        <v>1867.8730503913043</v>
      </c>
      <c r="FO51" s="130">
        <f t="shared" si="1263"/>
        <v>1938.7105513043477</v>
      </c>
      <c r="FP51" s="130">
        <f t="shared" si="1264"/>
        <v>2025.3932826847827</v>
      </c>
      <c r="FQ51" s="130">
        <f t="shared" si="1265"/>
        <v>2133.5136788152176</v>
      </c>
      <c r="FR51" s="130">
        <f t="shared" si="1266"/>
        <v>1949.8954198695651</v>
      </c>
      <c r="FS51" s="130">
        <f t="shared" si="1267"/>
        <v>1767.2092333043477</v>
      </c>
      <c r="FT51" s="130">
        <f t="shared" si="1268"/>
        <v>0</v>
      </c>
      <c r="FU51" s="110">
        <f t="shared" si="1269"/>
        <v>1532.3269934347827</v>
      </c>
      <c r="FV51" s="130">
        <f t="shared" si="1270"/>
        <v>3127.1028363586956</v>
      </c>
      <c r="FW51" s="130">
        <f t="shared" si="1271"/>
        <v>4340.6610756847822</v>
      </c>
      <c r="FX51" s="130">
        <f t="shared" si="1272"/>
        <v>5627.8530330652175</v>
      </c>
      <c r="FY51" s="130">
        <f t="shared" si="1273"/>
        <v>7004.5239389673916</v>
      </c>
      <c r="FZ51" s="130">
        <f t="shared" si="1274"/>
        <v>8421.2739572282608</v>
      </c>
      <c r="GA51" s="130">
        <f t="shared" si="1275"/>
        <v>9907.9294040217392</v>
      </c>
      <c r="GB51" s="130">
        <f t="shared" si="1276"/>
        <v>11337.728435608697</v>
      </c>
      <c r="GC51" s="130">
        <f t="shared" si="1277"/>
        <v>12772.187829097827</v>
      </c>
      <c r="GD51" s="130">
        <f t="shared" si="1278"/>
        <v>14256.047058750002</v>
      </c>
      <c r="GE51" s="130">
        <f t="shared" si="1279"/>
        <v>15636.446254173916</v>
      </c>
      <c r="GF51" s="130">
        <f t="shared" si="1280"/>
        <v>16878.898737293483</v>
      </c>
      <c r="GG51" s="130">
        <f t="shared" si="1281"/>
        <v>18327.339216489134</v>
      </c>
      <c r="GH51" s="130">
        <f t="shared" si="1282"/>
        <v>19414.13561207609</v>
      </c>
      <c r="GI51" s="130">
        <f t="shared" si="1283"/>
        <v>20892.402407445654</v>
      </c>
      <c r="GJ51" s="130">
        <f t="shared" si="1284"/>
        <v>22424.729400880438</v>
      </c>
      <c r="GK51" s="130">
        <f t="shared" si="1285"/>
        <v>24071.701297108699</v>
      </c>
      <c r="GL51" s="130">
        <f t="shared" si="1286"/>
        <v>25673.933719076089</v>
      </c>
      <c r="GM51" s="130">
        <f t="shared" si="1287"/>
        <v>27165.249527771743</v>
      </c>
      <c r="GN51" s="130">
        <f t="shared" si="1288"/>
        <v>28645.380467902178</v>
      </c>
      <c r="GO51" s="130">
        <f t="shared" si="1289"/>
        <v>30238.292166065221</v>
      </c>
      <c r="GP51" s="130">
        <f t="shared" si="1290"/>
        <v>31928.139391793484</v>
      </c>
      <c r="GQ51" s="130">
        <f t="shared" si="1291"/>
        <v>33704.669348902178</v>
      </c>
      <c r="GR51" s="130">
        <f t="shared" si="1292"/>
        <v>35609.825294510876</v>
      </c>
      <c r="GS51" s="130">
        <f t="shared" si="1293"/>
        <v>37477.698344902179</v>
      </c>
      <c r="GT51" s="130">
        <f t="shared" si="1294"/>
        <v>39416.408896206529</v>
      </c>
      <c r="GU51" s="130">
        <f t="shared" si="1295"/>
        <v>41441.80217889131</v>
      </c>
      <c r="GV51" s="130">
        <f t="shared" si="1296"/>
        <v>43575.315857706526</v>
      </c>
      <c r="GW51" s="130">
        <f t="shared" si="1297"/>
        <v>45525.211277576091</v>
      </c>
      <c r="GX51" s="130">
        <f t="shared" si="1298"/>
        <v>47292.420510880438</v>
      </c>
      <c r="GY51" s="130">
        <f t="shared" si="1299"/>
        <v>47292.420510880438</v>
      </c>
      <c r="GZ51" s="130">
        <f>($T51+$U51)/$R51*($I51-(метеостанция!B$14))/($I51-$J51)</f>
        <v>4.2543265217391308</v>
      </c>
      <c r="HA51" s="130">
        <f>($T51+$U51)/$R51*($I51-(метеостанция!C$14))/($I51-$J51)</f>
        <v>4.4277084420289858</v>
      </c>
      <c r="HB51" s="130">
        <f>($T51+$U51)/$R51*($I51-(метеостанция!D$14))/($I51-$J51)</f>
        <v>3.3693023913043478</v>
      </c>
      <c r="HC51" s="130">
        <f>($T51+$U51)/$R51*($I51-(метеостанция!E$14))/($I51-$J51)</f>
        <v>3.5737377898550728</v>
      </c>
      <c r="HD51" s="130">
        <f>($T51+$U51)/$R51*($I51-(метеостанция!F$14))/($I51-$J51)</f>
        <v>3.822165615942029</v>
      </c>
      <c r="HE51" s="130">
        <f>($T51+$U51)/$R51*($I51-(метеостанция!G$14))/($I51-$J51)</f>
        <v>3.9334405797101448</v>
      </c>
      <c r="HF51" s="130">
        <f>($T51+$U51)/$R51*($I51-(метеостанция!H$14))/($I51-$J51)</f>
        <v>4.1275248188405795</v>
      </c>
      <c r="HG51" s="130">
        <f>($T51+$U51)/$R51*($I51-(метеостанция!I$14))/($I51-$J51)</f>
        <v>3.9696696376811595</v>
      </c>
      <c r="HH51" s="130">
        <f>($T51+$U51)/$R51*($I51-(метеостанция!J$14))/($I51-$J51)</f>
        <v>3.982608586956522</v>
      </c>
      <c r="HI51" s="130">
        <f>($T51+$U51)/$R51*($I51-(метеостанция!K$14))/($I51-$J51)</f>
        <v>4.1197614492753614</v>
      </c>
      <c r="HJ51" s="130">
        <f>($T51+$U51)/$R51*($I51-(метеостанция!L$14))/($I51-$J51)</f>
        <v>3.8325167753623188</v>
      </c>
      <c r="HK51" s="130">
        <f>($T51+$U51)/$R51*($I51-(метеостанция!M$14))/($I51-$J51)</f>
        <v>3.4495238768115937</v>
      </c>
      <c r="HL51" s="130">
        <f>($T51+$U51)/$R51*($I51-(метеостанция!N$14))/($I51-$J51)</f>
        <v>4.0214254347826088</v>
      </c>
      <c r="HM51" s="130">
        <f>($T51+$U51)/$R51*($I51-(метеостанция!O$14))/($I51-$J51)</f>
        <v>3.0173629710144927</v>
      </c>
      <c r="HN51" s="130">
        <f>($T51+$U51)/$R51*($I51-(метеостанция!P$14))/($I51-$J51)</f>
        <v>4.1042347101449277</v>
      </c>
      <c r="HO51" s="130">
        <f>($T51+$U51)/$R51*($I51-(метеостанция!Q$14))/($I51-$J51)</f>
        <v>4.2543265217391308</v>
      </c>
      <c r="HP51" s="130">
        <f>($T51+$U51)/$R51*($I51-(метеостанция!R$14))/($I51-$J51)</f>
        <v>4.5726246739130429</v>
      </c>
      <c r="HQ51" s="130">
        <f>($T51+$U51)/$R51*($I51-(метеостанция!S$14))/($I51-$J51)</f>
        <v>4.4484107608695656</v>
      </c>
      <c r="HR51" s="130">
        <f>($T51+$U51)/$R51*($I51-(метеостанция!T$14))/($I51-$J51)</f>
        <v>4.140463768115942</v>
      </c>
      <c r="HS51" s="130">
        <f>($T51+$U51)/$R51*($I51-(метеостанция!U$14))/($I51-$J51)</f>
        <v>4.1094102898550728</v>
      </c>
      <c r="HT51" s="130">
        <f>($T51+$U51)/$R51*($I51-(метеостанция!V$14))/($I51-$J51)</f>
        <v>4.4225328623188407</v>
      </c>
      <c r="HU51" s="130">
        <f>($T51+$U51)/$R51*($I51-(метеостанция!W$14))/($I51-$J51)</f>
        <v>4.691663007246377</v>
      </c>
      <c r="HV51" s="130">
        <f>($T51+$U51)/$R51*($I51-(метеостанция!X$14))/($I51-$J51)</f>
        <v>4.9323274637681154</v>
      </c>
      <c r="HW51" s="130">
        <f>($T51+$U51)/$R51*($I51-(метеостанция!Y$14))/($I51-$J51)</f>
        <v>5.2894424637681166</v>
      </c>
      <c r="HX51" s="130">
        <f>($T51+$U51)/$R51*($I51-(метеостанция!Z$14))/($I51-$J51)</f>
        <v>5.1859308695652171</v>
      </c>
      <c r="HY51" s="130">
        <f>($T51+$U51)/$R51*($I51-(метеостанция!AA$14))/($I51-$J51)</f>
        <v>5.3826028985507248</v>
      </c>
      <c r="HZ51" s="130">
        <f>($T51+$U51)/$R51*($I51-(метеостанция!AB$14))/($I51-$J51)</f>
        <v>5.6232673550724641</v>
      </c>
      <c r="IA51" s="130">
        <f>($T51+$U51)/$R51*($I51-(метеостанция!AC$14))/($I51-$J51)</f>
        <v>5.9234509782608695</v>
      </c>
      <c r="IB51" s="130">
        <f>($T51+$U51)/$R51*($I51-(метеостанция!AD$14))/($I51-$J51)</f>
        <v>5.413656376811594</v>
      </c>
      <c r="IC51" s="130">
        <f>($T51+$U51)/$R51*($I51-(метеостанция!AE$14))/($I51-$J51)</f>
        <v>4.9064495652173914</v>
      </c>
      <c r="ID51" s="130"/>
      <c r="IE51" s="131">
        <f>VLOOKUP($F51,метеостанция!$A$4:$AF$7,2,0)</f>
        <v>6</v>
      </c>
      <c r="IF51" s="131">
        <f>VLOOKUP($F51,метеостанция!$A$4:$AF$7,3,0)</f>
        <v>9.6</v>
      </c>
      <c r="IG51" s="131">
        <f>VLOOKUP($F51,метеостанция!$A$4:$AF$7,4,0)</f>
        <v>8.4</v>
      </c>
      <c r="IH51" s="131">
        <f>VLOOKUP($F51,метеостанция!$A$4:$AF$7,5,0)</f>
        <v>9.6999999999999993</v>
      </c>
      <c r="II51" s="131">
        <f>VLOOKUP($F51,метеостанция!$A$4:$AF$7,6,0)</f>
        <v>11.1</v>
      </c>
      <c r="IJ51" s="131">
        <f>VLOOKUP($F51,метеостанция!$A$4:$AF$7,7,0)</f>
        <v>9.5</v>
      </c>
      <c r="IK51" s="131">
        <f>VLOOKUP($F51,метеостанция!$A$4:$AF$7,8,0)</f>
        <v>6</v>
      </c>
      <c r="IL51" s="131">
        <f>VLOOKUP($F51,метеостанция!$A$4:$AF$7,9,0)</f>
        <v>6.8</v>
      </c>
      <c r="IM51" s="131">
        <f>VLOOKUP($F51,метеостанция!$A$4:$AF$7,10,0)</f>
        <v>3.2</v>
      </c>
      <c r="IN51" s="131">
        <f>VLOOKUP($F51,метеостанция!$A$4:$AF$7,11,0)</f>
        <v>-2</v>
      </c>
      <c r="IO51" s="131">
        <f>VLOOKUP($F51,метеостанция!$A$4:$AF$7,12,0)</f>
        <v>-0.4</v>
      </c>
      <c r="IP51" s="131">
        <f>VLOOKUP($F51,метеостанция!$A$4:$AF$7,13,0)</f>
        <v>2.1</v>
      </c>
      <c r="IQ51" s="131">
        <f>VLOOKUP($F51,метеостанция!$A$4:$AF$7,14,0)</f>
        <v>2.2999999999999998</v>
      </c>
      <c r="IR51" s="131">
        <f>VLOOKUP($F51,метеостанция!$A$4:$AF$7,15,0)</f>
        <v>2.2999999999999998</v>
      </c>
      <c r="IS51" s="131">
        <f>VLOOKUP($F51,метеостанция!$A$4:$AF$7,16,0)</f>
        <v>0.2</v>
      </c>
      <c r="IT51" s="131">
        <f>VLOOKUP($F51,метеостанция!$A$4:$AF$7,17,0)</f>
        <v>-3</v>
      </c>
      <c r="IU51" s="131">
        <f>VLOOKUP($F51,метеостанция!$A$4:$AF$7,18,0)</f>
        <v>-4</v>
      </c>
      <c r="IV51" s="131">
        <f>VLOOKUP($F51,метеостанция!$A$4:$AF$7,19,0)</f>
        <v>-3.6</v>
      </c>
      <c r="IW51" s="131">
        <f>VLOOKUP($F51,метеостанция!$A$4:$AF$7,20,0)</f>
        <v>-0.7</v>
      </c>
      <c r="IX51" s="131">
        <f>VLOOKUP($F51,метеостанция!$A$4:$AF$7,21,0)</f>
        <v>3.6</v>
      </c>
      <c r="IY51" s="131">
        <f>VLOOKUP($F51,метеостанция!$A$4:$AF$7,22,0)</f>
        <v>2.2000000000000002</v>
      </c>
      <c r="IZ51" s="131">
        <f>VLOOKUP($F51,метеостанция!$A$4:$AF$7,23,0)</f>
        <v>4.4000000000000004</v>
      </c>
      <c r="JA51" s="131">
        <f>VLOOKUP($F51,метеостанция!$A$4:$AF$7,24,0)</f>
        <v>-2.2999999999999998</v>
      </c>
      <c r="JB51" s="131">
        <f>VLOOKUP($F51,метеостанция!$A$4:$AF$7,25,0)</f>
        <v>-5.0999999999999996</v>
      </c>
      <c r="JC51" s="131">
        <f>VLOOKUP($F51,метеостанция!$A$4:$AF$7,26,0)</f>
        <v>0.6</v>
      </c>
      <c r="JD51" s="131">
        <f>VLOOKUP($F51,метеостанция!$A$4:$AF$7,27,0)</f>
        <v>-1.8</v>
      </c>
      <c r="JE51" s="131">
        <f>VLOOKUP($F51,метеостанция!$A$4:$AF$7,28,0)</f>
        <v>-0.5</v>
      </c>
      <c r="JF51" s="131">
        <f>VLOOKUP($F51,метеостанция!$A$4:$AF$7,29,0)</f>
        <v>5.4</v>
      </c>
      <c r="JG51" s="131">
        <f>VLOOKUP($F51,метеостанция!$A$4:$AF$7,30,0)</f>
        <v>8.4</v>
      </c>
      <c r="JH51" s="131">
        <f>VLOOKUP($F51,метеостанция!$A$4:$AF$7,31,0)</f>
        <v>5.0999999999999996</v>
      </c>
      <c r="JI51" s="131">
        <f>VLOOKUP($F51,метеостанция!$A$4:$AF$7,32,0)</f>
        <v>0</v>
      </c>
      <c r="JJ51" s="202" t="e">
        <f>VLOOKUP(D51,'Qп, Гкал'!$D$6:$O$60,2,FALSE)</f>
        <v>#N/A</v>
      </c>
      <c r="JK51" s="202" t="e">
        <f>VLOOKUP(D51,'Qп, Гкал'!$D$6:AI$64,3,FALSE)</f>
        <v>#N/A</v>
      </c>
      <c r="JL51" s="202" t="e">
        <f>VLOOKUP(D51,'Qп, Гкал'!$D$6:$AI$64,4,FALSE)</f>
        <v>#N/A</v>
      </c>
      <c r="JM51" s="202" t="e">
        <f>VLOOKUP(D51,'Qп, Гкал'!$D$6:$O$60,5,FALSE)</f>
        <v>#N/A</v>
      </c>
      <c r="JN51" s="202" t="e">
        <f>VLOOKUP(D51,'Qп, Гкал'!$D$6:$O$60,6,FALSE)</f>
        <v>#N/A</v>
      </c>
      <c r="JO51" s="202" t="e">
        <f>VLOOKUP(D51,'Qп, Гкал'!$D$6:$O$60,7,FALSE)</f>
        <v>#N/A</v>
      </c>
      <c r="JP51" s="202" t="e">
        <f>VLOOKUP(D51,'Qп, Гкал'!$D$6:$O$60,8,FALSE)</f>
        <v>#N/A</v>
      </c>
      <c r="JQ51" s="202" t="e">
        <f>VLOOKUP(D51,'Qп, Гкал'!$D$6:$O$60,9,FALSE)</f>
        <v>#N/A</v>
      </c>
      <c r="JR51" s="202" t="e">
        <f>VLOOKUP(D51,'Qп, Гкал'!$D$6:$O$60,10,FALSE)</f>
        <v>#N/A</v>
      </c>
      <c r="JS51" s="202" t="e">
        <f>VLOOKUP(D51,'Qп, Гкал'!$D$6:$O$60,11,FALSE)</f>
        <v>#N/A</v>
      </c>
      <c r="JT51" s="202" t="e">
        <f>VLOOKUP(D51,'Qп, Гкал'!$D$6:$O$60,12,FALSE)</f>
        <v>#N/A</v>
      </c>
      <c r="JU51" s="202" t="e">
        <f>VLOOKUP(D51,'Qп, Гкал'!$D$6:$P$60,13,FALSE)</f>
        <v>#N/A</v>
      </c>
      <c r="JV51" s="202" t="e">
        <f>VLOOKUP(D51,'Qп, Гкал'!$D$6:$Q$63,14,FALSE)</f>
        <v>#N/A</v>
      </c>
      <c r="JW51" s="203" t="e">
        <f>VLOOKUP(D51,'Qп, Гкал'!$D$6:$AI$65,15,FALSE)</f>
        <v>#N/A</v>
      </c>
      <c r="JX51" s="203" t="e">
        <f>VLOOKUP(D51,'Qп, Гкал'!$D$6:$AI$65,16,FALSE)</f>
        <v>#N/A</v>
      </c>
      <c r="JY51" s="204" t="e">
        <f>VLOOKUP(D51,'Qп, Гкал'!$D$6:$AI$65,17,FALSE)</f>
        <v>#N/A</v>
      </c>
      <c r="JZ51" s="203" t="e">
        <f>VLOOKUP(D51,'Qп, Гкал'!$D$6:$AI$65,18,FALSE)</f>
        <v>#N/A</v>
      </c>
      <c r="KA51" s="203" t="e">
        <f>VLOOKUP(D51,'Qп, Гкал'!$D$6:$AI$65,19,FALSE)</f>
        <v>#N/A</v>
      </c>
      <c r="KB51" s="203" t="e">
        <f>VLOOKUP(D51,'Qп, Гкал'!$D$6:$AI$65,20,FALSE)</f>
        <v>#N/A</v>
      </c>
      <c r="KC51" s="203" t="e">
        <f>VLOOKUP(D51,'Qп, Гкал'!$D$6:$AI$65,21,FALSE)</f>
        <v>#N/A</v>
      </c>
      <c r="KD51" s="203" t="e">
        <f>VLOOKUP(D51,'Qп, Гкал'!$D$6:$AI$65,22,FALSE)</f>
        <v>#N/A</v>
      </c>
      <c r="KE51" s="203" t="e">
        <f>VLOOKUP(D51,'Qп, Гкал'!$D$6:$AI$65,23,FALSE)</f>
        <v>#N/A</v>
      </c>
      <c r="KF51" s="203" t="e">
        <f>VLOOKUP(D51,'Qп, Гкал'!$D$6:$AI$65,24,FALSE)</f>
        <v>#N/A</v>
      </c>
      <c r="KG51" s="203" t="e">
        <f>VLOOKUP(D51,'Qп, Гкал'!$D$6:$AI$65,25,FALSE)</f>
        <v>#N/A</v>
      </c>
      <c r="KH51" s="203" t="e">
        <f>VLOOKUP(D51,'Qп, Гкал'!$D$6:$AI$65,26,FALSE)</f>
        <v>#N/A</v>
      </c>
      <c r="KI51" s="203" t="e">
        <f>VLOOKUP(D51,'Qп, Гкал'!$D$6:$AI$65,27,FALSE)</f>
        <v>#N/A</v>
      </c>
      <c r="KJ51" s="203" t="e">
        <f>VLOOKUP(D51,'Qп, Гкал'!$D$6:$AI$65,28,FALSE)</f>
        <v>#N/A</v>
      </c>
      <c r="KK51" s="203" t="e">
        <f>VLOOKUP(D51,'Qп, Гкал'!$D$6:$AI$65,29,FALSE)</f>
        <v>#N/A</v>
      </c>
      <c r="KL51" s="203" t="e">
        <f>VLOOKUP(D51,'Qп, Гкал'!$D$6:$AI$65,30,FALSE)</f>
        <v>#N/A</v>
      </c>
      <c r="KM51" s="203" t="e">
        <f>VLOOKUP(D51,'Qп, Гкал'!$D$6:$AI$65,31,FALSE)</f>
        <v>#N/A</v>
      </c>
      <c r="KN51" s="203" t="e">
        <f>VLOOKUP(D51,'Qп, Гкал'!$D$6:$AI$65,32,FALSE)</f>
        <v>#N/A</v>
      </c>
      <c r="KO51" s="110" t="e">
        <f>IF(JJ51="","Нет показаний",IF(JJ51&lt;=0,"Ошибка ПУ",(GZ51-JJ51*(($I51-метеостанция!B$14)/($I51-IE51)))))</f>
        <v>#N/A</v>
      </c>
      <c r="KP51" s="110" t="e">
        <f>IF(JK51="","Нет показаний",IF(JK51&lt;=0,"Ошибка ПУ",(HA51-JK51*(($I51-метеостанция!C$14)/($I51-IF51)))))</f>
        <v>#N/A</v>
      </c>
      <c r="KQ51" s="110" t="e">
        <f>IF(JL51="","Нет показаний",IF(JL51&lt;=0,"Ошибка ПУ",(HB51-JL51*(($I51-метеостанция!D$14)/($I51-IG51)))))</f>
        <v>#N/A</v>
      </c>
      <c r="KR51" s="110" t="e">
        <f>IF(JM51="","Нет показаний",IF(JM51&lt;=0,"Ошибка ПУ",(HC51-JM51*(($I51-метеостанция!E$14)/($I51-IH51)))))</f>
        <v>#N/A</v>
      </c>
      <c r="KS51" s="110" t="e">
        <f>IF(JN51="","Нет показаний",IF(JN51&lt;=0,"Ошибка ПУ",(HD51-JN51*(($I51-метеостанция!F$14)/($I51-II51)))))</f>
        <v>#N/A</v>
      </c>
      <c r="KT51" s="110" t="e">
        <f>IF(JO51="","Нет показаний",IF(JO51&lt;=0,"Ошибка ПУ",(HE51-JO51*(($I51-метеостанция!G$14)/($I51-IJ51)))))</f>
        <v>#N/A</v>
      </c>
      <c r="KU51" s="110" t="e">
        <f>IF(JP51="","Нет показаний",IF(JP51&lt;=0,"Ошибка ПУ",(HF51-JP51*(($I51-метеостанция!H$14)/($I51-IK51)))))</f>
        <v>#N/A</v>
      </c>
      <c r="KV51" s="110" t="e">
        <f>IF(JQ51="","Нет показаний",IF(JQ51&lt;=0,"Ошибка ПУ",(HG51-JQ51*(($I51-метеостанция!I$14)/($I51-IL51)))))</f>
        <v>#N/A</v>
      </c>
      <c r="KW51" s="110" t="e">
        <f>IF(JR51="","Нет показаний",IF(JR51&lt;=0,"Ошибка ПУ",(HH51-JR51*(($I51-метеостанция!J$14)/($I51-IM51)))))</f>
        <v>#N/A</v>
      </c>
      <c r="KX51" s="110" t="e">
        <f>IF(JS51="","Нет показаний",IF(JS51&lt;=0,"Ошибка ПУ",(HI51-JS51*(($I51-метеостанция!K$14)/($I51-IN51)))))</f>
        <v>#N/A</v>
      </c>
      <c r="KY51" s="110" t="e">
        <f>IF(JT51="","Нет показаний",IF(JT51&lt;=0,"Ошибка ПУ",(HJ51-JT51*(($I51-метеостанция!L$14)/($I51-IO51)))))</f>
        <v>#N/A</v>
      </c>
      <c r="KZ51" s="110" t="e">
        <f>IF(JU51="","Нет показаний",IF(JU51&lt;=0,"Ошибка ПУ",(HK51-JU51*(($I51-метеостанция!M$14)/($I51-IP51)))))</f>
        <v>#N/A</v>
      </c>
      <c r="LA51" s="110" t="e">
        <f>IF(JV51="","Нет показаний",IF(JV51&lt;=0,"Ошибка ПУ",(HL51-JV51*(($I51-метеостанция!N$14)/($I51-IQ51)))))</f>
        <v>#N/A</v>
      </c>
      <c r="LB51" s="110" t="e">
        <f>IF(JW51="","Нет показаний",IF(JW51&lt;=0,"Ошибка ПУ",(HM51-JW51*(($I51-метеостанция!O$14)/($I51-IR51)))))</f>
        <v>#N/A</v>
      </c>
      <c r="LC51" s="110" t="e">
        <f>IF(JX51="","Нет показаний",IF(JX51&lt;=0,"Ошибка ПУ",(HN51-JX51*(($I51-метеостанция!P$14)/($I51-IS51)))))</f>
        <v>#N/A</v>
      </c>
      <c r="LD51" s="110" t="e">
        <f>IF(JY51="","Нет показаний",IF(JY51&lt;=0,"Ошибка ПУ",(HO51-JY51*(($I51-метеостанция!Q$14)/($I51-IT51)))))</f>
        <v>#N/A</v>
      </c>
      <c r="LE51" s="110" t="e">
        <f>IF(JZ51="","Нет показаний",IF(JZ51&lt;=0,"Ошибка ПУ",(HP51-JZ51*(($I51-метеостанция!R$14)/($I51-IU51)))))</f>
        <v>#N/A</v>
      </c>
      <c r="LF51" s="110" t="e">
        <f>IF(KA51="","Нет показаний",IF(KA51&lt;=0,"Ошибка ПУ",(HQ51-KA51*(($I51-метеостанция!S$14)/($I51-IV51)))))</f>
        <v>#N/A</v>
      </c>
      <c r="LG51" s="110" t="e">
        <f>IF(KB51="","Нет показаний",IF(KB51&lt;=0,"Ошибка ПУ",(HR51-KB51*(($I51-метеостанция!T$14)/($I51-IW51)))))</f>
        <v>#N/A</v>
      </c>
      <c r="LH51" s="110" t="e">
        <f>IF(KC51="","Нет показаний",IF(KC51&lt;=0,"Ошибка ПУ",(HS51-KC51*(($I51-метеостанция!U$14)/($I51-IX51)))))</f>
        <v>#N/A</v>
      </c>
      <c r="LI51" s="110" t="e">
        <f>IF(KD51="","Нет показаний",IF(KD51&lt;=0,"Ошибка ПУ",(HT51-KD51*(($I51-метеостанция!V$14)/($I51-IY51)))))</f>
        <v>#N/A</v>
      </c>
      <c r="LJ51" s="110" t="e">
        <f>IF(KE51="","Нет показаний",IF(KE51&lt;=0,"Ошибка ПУ",(HU51-KE51*(($I51-метеостанция!W$14)/($I51-IZ51)))))</f>
        <v>#N/A</v>
      </c>
      <c r="LK51" s="110" t="e">
        <f>IF(KF51="","Нет показаний",IF(KF51&lt;=0,"Ошибка ПУ",(HV51-KF51*(($I51-метеостанция!X$14)/($I51-JA51)))))</f>
        <v>#N/A</v>
      </c>
      <c r="LL51" s="110" t="e">
        <f>IF(KG51="","Нет показаний",IF(KG51&lt;=0,"Ошибка ПУ",(HW51-KG51*(($I51-метеостанция!Y$14)/($I51-JB51)))))</f>
        <v>#N/A</v>
      </c>
      <c r="LM51" s="110" t="e">
        <f>IF(KH51="","Нет показаний",IF(KH51&lt;=0,"Ошибка ПУ",(HX51-KH51*(($I51-метеостанция!Z$14)/($I51-JC51)))))</f>
        <v>#N/A</v>
      </c>
      <c r="LN51" s="110" t="e">
        <f>IF(KI51="","Нет показаний",IF(KI51&lt;=0,"Ошибка ПУ",(HY51-KI51*(($I51-метеостанция!AA$14)/($I51-JD51)))))</f>
        <v>#N/A</v>
      </c>
      <c r="LO51" s="110" t="e">
        <f>IF(KJ51="","Нет показаний",IF(KJ51&lt;=0,"Ошибка ПУ",(HZ51-KJ51*(($I51-метеостанция!AB$14)/($I51-JE51)))))</f>
        <v>#N/A</v>
      </c>
      <c r="LP51" s="110" t="e">
        <f>IF(KK51="","Нет показаний",IF(KK51&lt;=0,"Ошибка ПУ",(IA51-KK51*(($I51-метеостанция!AC$14)/($I51-JF51)))))</f>
        <v>#N/A</v>
      </c>
      <c r="LQ51" s="110" t="e">
        <f>IF(KL51="","Нет показаний",IF(KL51&lt;=0,"Ошибка ПУ",(IB51-KL51*(($I51-метеостанция!AD$14)/($I51-JG51)))))</f>
        <v>#N/A</v>
      </c>
      <c r="LR51" s="110" t="e">
        <f>IF(KM51="","Нет показаний",IF(KM51&lt;=0,"Ошибка ПУ",(IC51-KM51*(($I51-метеостанция!AE$14)/($I51-JH51)))))</f>
        <v>#N/A</v>
      </c>
      <c r="LS51" s="110" t="e">
        <f>IF(KN51="","Нет показаний",IF(KN51&lt;=0,"Ошибка ПУ",(ID51-KN51*(($I51-метеостанция!AF$14)/($I51-JI51)))))</f>
        <v>#N/A</v>
      </c>
      <c r="LT51" s="54" t="e">
        <f t="shared" si="1300"/>
        <v>#N/A</v>
      </c>
      <c r="LU51" s="54" t="e">
        <f t="shared" si="1301"/>
        <v>#N/A</v>
      </c>
      <c r="LV51" s="54" t="e">
        <f t="shared" si="1302"/>
        <v>#N/A</v>
      </c>
      <c r="LW51" s="54" t="e">
        <f t="shared" si="1303"/>
        <v>#N/A</v>
      </c>
      <c r="LX51" s="54" t="e">
        <f t="shared" si="1304"/>
        <v>#N/A</v>
      </c>
      <c r="LY51" s="54" t="e">
        <f t="shared" si="1305"/>
        <v>#N/A</v>
      </c>
      <c r="LZ51" s="54" t="e">
        <f t="shared" si="1306"/>
        <v>#N/A</v>
      </c>
      <c r="MA51" s="54" t="e">
        <f t="shared" si="1307"/>
        <v>#N/A</v>
      </c>
      <c r="MB51" s="54" t="e">
        <f t="shared" si="1308"/>
        <v>#N/A</v>
      </c>
      <c r="MC51" s="54" t="e">
        <f t="shared" si="1309"/>
        <v>#N/A</v>
      </c>
      <c r="MD51" s="54" t="e">
        <f t="shared" si="1310"/>
        <v>#N/A</v>
      </c>
      <c r="ME51" s="54" t="e">
        <f t="shared" si="1311"/>
        <v>#N/A</v>
      </c>
      <c r="MF51" s="54" t="e">
        <f t="shared" si="1312"/>
        <v>#N/A</v>
      </c>
      <c r="MG51" s="54" t="e">
        <f t="shared" si="1313"/>
        <v>#N/A</v>
      </c>
      <c r="MH51" s="54" t="e">
        <f t="shared" si="1314"/>
        <v>#N/A</v>
      </c>
      <c r="MI51" s="54" t="e">
        <f t="shared" si="1315"/>
        <v>#N/A</v>
      </c>
      <c r="MJ51" s="54" t="e">
        <f t="shared" si="1316"/>
        <v>#N/A</v>
      </c>
      <c r="MK51" s="54" t="e">
        <f t="shared" si="1317"/>
        <v>#N/A</v>
      </c>
      <c r="ML51" s="54" t="e">
        <f t="shared" si="1318"/>
        <v>#N/A</v>
      </c>
      <c r="MM51" s="54" t="e">
        <f t="shared" si="1319"/>
        <v>#N/A</v>
      </c>
      <c r="MN51" s="54" t="e">
        <f t="shared" si="1320"/>
        <v>#N/A</v>
      </c>
      <c r="MO51" s="54" t="e">
        <f t="shared" si="1321"/>
        <v>#N/A</v>
      </c>
      <c r="MP51" s="54" t="e">
        <f t="shared" si="1322"/>
        <v>#N/A</v>
      </c>
      <c r="MQ51" s="54" t="e">
        <f t="shared" si="1323"/>
        <v>#N/A</v>
      </c>
      <c r="MR51" s="54" t="e">
        <f t="shared" si="1324"/>
        <v>#N/A</v>
      </c>
      <c r="MS51" s="54" t="e">
        <f t="shared" si="1325"/>
        <v>#N/A</v>
      </c>
      <c r="MT51" s="54" t="e">
        <f t="shared" si="1326"/>
        <v>#N/A</v>
      </c>
      <c r="MU51" s="54" t="e">
        <f t="shared" si="1327"/>
        <v>#N/A</v>
      </c>
      <c r="MV51" s="54" t="e">
        <f t="shared" si="1328"/>
        <v>#N/A</v>
      </c>
      <c r="MW51" s="54" t="e">
        <f t="shared" si="1329"/>
        <v>#N/A</v>
      </c>
      <c r="MX51" s="54" t="e">
        <f t="shared" si="1330"/>
        <v>#N/A</v>
      </c>
      <c r="MY51" s="53" t="e">
        <f t="shared" si="1331"/>
        <v>#N/A</v>
      </c>
      <c r="MZ51" s="53" t="e">
        <f t="shared" si="1332"/>
        <v>#N/A</v>
      </c>
      <c r="NA51" s="53" t="e">
        <f t="shared" si="1333"/>
        <v>#N/A</v>
      </c>
      <c r="NB51" s="53" t="e">
        <f t="shared" si="1334"/>
        <v>#N/A</v>
      </c>
      <c r="NC51" s="53" t="e">
        <f t="shared" si="1335"/>
        <v>#N/A</v>
      </c>
      <c r="ND51" s="53" t="e">
        <f t="shared" si="1336"/>
        <v>#N/A</v>
      </c>
      <c r="NE51" s="53" t="e">
        <f t="shared" si="1337"/>
        <v>#N/A</v>
      </c>
      <c r="NF51" s="53" t="e">
        <f t="shared" si="1338"/>
        <v>#N/A</v>
      </c>
      <c r="NG51" s="53" t="e">
        <f t="shared" si="1339"/>
        <v>#N/A</v>
      </c>
      <c r="NH51" s="53" t="e">
        <f t="shared" si="1340"/>
        <v>#N/A</v>
      </c>
      <c r="NI51" s="53" t="e">
        <f t="shared" si="1341"/>
        <v>#N/A</v>
      </c>
      <c r="NJ51" s="53" t="e">
        <f t="shared" si="1342"/>
        <v>#N/A</v>
      </c>
      <c r="NK51" s="53" t="e">
        <f t="shared" si="1343"/>
        <v>#N/A</v>
      </c>
      <c r="NL51" s="53" t="e">
        <f t="shared" si="1344"/>
        <v>#N/A</v>
      </c>
      <c r="NM51" s="53" t="e">
        <f t="shared" si="1345"/>
        <v>#N/A</v>
      </c>
      <c r="NN51" s="53" t="e">
        <f t="shared" si="1346"/>
        <v>#N/A</v>
      </c>
      <c r="NO51" s="53" t="e">
        <f t="shared" si="1347"/>
        <v>#N/A</v>
      </c>
      <c r="NP51" s="53" t="e">
        <f t="shared" si="1348"/>
        <v>#N/A</v>
      </c>
      <c r="NQ51" s="53" t="e">
        <f t="shared" si="1349"/>
        <v>#N/A</v>
      </c>
      <c r="NR51" s="53" t="e">
        <f t="shared" si="1350"/>
        <v>#N/A</v>
      </c>
      <c r="NS51" s="53" t="e">
        <f t="shared" si="1351"/>
        <v>#N/A</v>
      </c>
      <c r="NT51" s="53" t="e">
        <f t="shared" si="1352"/>
        <v>#N/A</v>
      </c>
      <c r="NU51" s="53" t="e">
        <f t="shared" si="1353"/>
        <v>#N/A</v>
      </c>
      <c r="NV51" s="53" t="e">
        <f t="shared" si="1354"/>
        <v>#N/A</v>
      </c>
      <c r="NW51" s="53" t="e">
        <f t="shared" si="1355"/>
        <v>#N/A</v>
      </c>
      <c r="NX51" s="53" t="e">
        <f t="shared" si="1356"/>
        <v>#N/A</v>
      </c>
      <c r="NY51" s="53" t="e">
        <f t="shared" si="1357"/>
        <v>#N/A</v>
      </c>
      <c r="NZ51" s="53" t="e">
        <f t="shared" si="1358"/>
        <v>#N/A</v>
      </c>
      <c r="OA51" s="53" t="e">
        <f t="shared" si="1359"/>
        <v>#N/A</v>
      </c>
      <c r="OB51" s="53" t="e">
        <f t="shared" si="1360"/>
        <v>#N/A</v>
      </c>
      <c r="OC51" s="53" t="e">
        <f t="shared" si="1361"/>
        <v>#N/A</v>
      </c>
      <c r="OD51" s="53" t="e">
        <f t="shared" si="1362"/>
        <v>#N/A</v>
      </c>
      <c r="OE51" s="53" t="e">
        <f t="shared" si="1363"/>
        <v>#N/A</v>
      </c>
      <c r="OF51" s="53" t="e">
        <f t="shared" si="1364"/>
        <v>#N/A</v>
      </c>
      <c r="OG51" s="53" t="e">
        <f t="shared" si="1365"/>
        <v>#N/A</v>
      </c>
      <c r="OH51" s="53" t="e">
        <f t="shared" si="1366"/>
        <v>#N/A</v>
      </c>
      <c r="OI51" s="53" t="e">
        <f t="shared" si="1367"/>
        <v>#N/A</v>
      </c>
      <c r="OJ51" s="53" t="e">
        <f t="shared" si="1368"/>
        <v>#N/A</v>
      </c>
      <c r="OK51" s="53" t="e">
        <f t="shared" si="1369"/>
        <v>#N/A</v>
      </c>
      <c r="OL51" s="53" t="e">
        <f t="shared" si="1370"/>
        <v>#N/A</v>
      </c>
      <c r="OM51" s="53" t="e">
        <f t="shared" si="1371"/>
        <v>#N/A</v>
      </c>
      <c r="ON51" s="53" t="e">
        <f t="shared" si="1372"/>
        <v>#N/A</v>
      </c>
      <c r="OO51" s="53" t="e">
        <f t="shared" si="1373"/>
        <v>#N/A</v>
      </c>
      <c r="OP51" s="53" t="e">
        <f t="shared" si="1374"/>
        <v>#N/A</v>
      </c>
      <c r="OQ51" s="53" t="e">
        <f t="shared" si="1375"/>
        <v>#N/A</v>
      </c>
      <c r="OR51" s="53" t="e">
        <f t="shared" si="1376"/>
        <v>#N/A</v>
      </c>
      <c r="OS51" s="53" t="e">
        <f t="shared" si="1377"/>
        <v>#N/A</v>
      </c>
      <c r="OT51" s="53" t="e">
        <f t="shared" si="1378"/>
        <v>#N/A</v>
      </c>
      <c r="OU51" s="53" t="e">
        <f t="shared" si="1379"/>
        <v>#N/A</v>
      </c>
      <c r="OV51" s="53" t="e">
        <f t="shared" si="1380"/>
        <v>#N/A</v>
      </c>
      <c r="OW51" s="53" t="e">
        <f t="shared" si="1381"/>
        <v>#N/A</v>
      </c>
      <c r="OX51" s="53" t="e">
        <f t="shared" si="1382"/>
        <v>#N/A</v>
      </c>
      <c r="OY51" s="53" t="e">
        <f t="shared" si="1383"/>
        <v>#N/A</v>
      </c>
      <c r="OZ51" s="53" t="e">
        <f t="shared" si="1384"/>
        <v>#N/A</v>
      </c>
      <c r="PA51" s="53" t="e">
        <f t="shared" si="1385"/>
        <v>#N/A</v>
      </c>
      <c r="PB51" s="53" t="e">
        <f t="shared" si="1386"/>
        <v>#N/A</v>
      </c>
      <c r="PC51" s="53" t="e">
        <f t="shared" si="1387"/>
        <v>#N/A</v>
      </c>
      <c r="PD51" s="53" t="e">
        <f t="shared" si="1388"/>
        <v>#N/A</v>
      </c>
      <c r="PE51" s="53" t="e">
        <f t="shared" si="1389"/>
        <v>#N/A</v>
      </c>
      <c r="PF51" s="53" t="e">
        <f t="shared" si="1390"/>
        <v>#N/A</v>
      </c>
      <c r="PG51" s="53" t="e">
        <f t="shared" si="1391"/>
        <v>#N/A</v>
      </c>
      <c r="PH51" s="53" t="e">
        <f t="shared" si="1392"/>
        <v>#N/A</v>
      </c>
      <c r="PI51" s="111" t="e">
        <f t="shared" si="1710"/>
        <v>#N/A</v>
      </c>
      <c r="PJ51" s="111" t="e">
        <f t="shared" si="1710"/>
        <v>#N/A</v>
      </c>
      <c r="PK51" s="111" t="e">
        <f t="shared" si="1710"/>
        <v>#N/A</v>
      </c>
      <c r="PL51" s="111" t="e">
        <f t="shared" si="1710"/>
        <v>#N/A</v>
      </c>
      <c r="PM51" s="111" t="e">
        <f t="shared" si="1710"/>
        <v>#N/A</v>
      </c>
      <c r="PN51" s="111" t="e">
        <f t="shared" si="1710"/>
        <v>#N/A</v>
      </c>
      <c r="PO51" s="111" t="e">
        <f t="shared" si="1710"/>
        <v>#N/A</v>
      </c>
      <c r="PP51" s="111" t="e">
        <f t="shared" si="1710"/>
        <v>#N/A</v>
      </c>
      <c r="PQ51" s="111" t="e">
        <f t="shared" si="1710"/>
        <v>#N/A</v>
      </c>
      <c r="PR51" s="111" t="e">
        <f t="shared" si="1710"/>
        <v>#N/A</v>
      </c>
      <c r="PS51" s="111" t="e">
        <f t="shared" si="1711"/>
        <v>#N/A</v>
      </c>
      <c r="PT51" s="111" t="e">
        <f t="shared" si="1711"/>
        <v>#N/A</v>
      </c>
      <c r="PU51" s="111" t="e">
        <f t="shared" si="1711"/>
        <v>#N/A</v>
      </c>
      <c r="PV51" s="111" t="e">
        <f t="shared" si="1711"/>
        <v>#N/A</v>
      </c>
      <c r="PW51" s="111" t="e">
        <f t="shared" si="1711"/>
        <v>#N/A</v>
      </c>
      <c r="PX51" s="111" t="e">
        <f t="shared" si="1711"/>
        <v>#N/A</v>
      </c>
      <c r="PY51" s="111" t="e">
        <f t="shared" si="1711"/>
        <v>#N/A</v>
      </c>
      <c r="PZ51" s="111" t="e">
        <f t="shared" si="1711"/>
        <v>#N/A</v>
      </c>
      <c r="QA51" s="111" t="e">
        <f t="shared" si="1711"/>
        <v>#N/A</v>
      </c>
      <c r="QB51" s="111" t="e">
        <f t="shared" si="1711"/>
        <v>#N/A</v>
      </c>
      <c r="QC51" s="111" t="e">
        <f t="shared" si="1712"/>
        <v>#N/A</v>
      </c>
      <c r="QD51" s="111" t="e">
        <f t="shared" si="1712"/>
        <v>#N/A</v>
      </c>
      <c r="QE51" s="111" t="e">
        <f t="shared" si="1712"/>
        <v>#N/A</v>
      </c>
      <c r="QF51" s="111" t="e">
        <f t="shared" si="1712"/>
        <v>#N/A</v>
      </c>
      <c r="QG51" s="111" t="e">
        <f t="shared" si="1712"/>
        <v>#N/A</v>
      </c>
      <c r="QH51" s="111" t="e">
        <f t="shared" si="1712"/>
        <v>#N/A</v>
      </c>
      <c r="QI51" s="111" t="e">
        <f t="shared" si="1712"/>
        <v>#N/A</v>
      </c>
      <c r="QJ51" s="111" t="e">
        <f t="shared" si="1712"/>
        <v>#N/A</v>
      </c>
      <c r="QK51" s="111" t="e">
        <f t="shared" si="1712"/>
        <v>#N/A</v>
      </c>
      <c r="QL51" s="111" t="e">
        <f t="shared" si="1712"/>
        <v>#N/A</v>
      </c>
      <c r="QM51" s="111" t="e">
        <f t="shared" si="1713"/>
        <v>#N/A</v>
      </c>
      <c r="QN51" s="54" t="e">
        <f t="shared" si="1393"/>
        <v>#N/A</v>
      </c>
      <c r="QO51" s="53" t="e">
        <f t="shared" si="1394"/>
        <v>#N/A</v>
      </c>
      <c r="QP51" s="53" t="e">
        <f t="shared" si="1395"/>
        <v>#N/A</v>
      </c>
      <c r="QQ51" s="53" t="e">
        <f t="shared" si="1396"/>
        <v>#N/A</v>
      </c>
      <c r="QR51" s="53" t="e">
        <f t="shared" si="1397"/>
        <v>#N/A</v>
      </c>
      <c r="QS51" s="53" t="e">
        <f t="shared" si="1398"/>
        <v>#N/A</v>
      </c>
      <c r="QT51" s="53" t="e">
        <f t="shared" si="1399"/>
        <v>#N/A</v>
      </c>
      <c r="QU51" s="53" t="e">
        <f t="shared" si="1400"/>
        <v>#N/A</v>
      </c>
      <c r="QV51" s="53" t="e">
        <f t="shared" si="1401"/>
        <v>#N/A</v>
      </c>
      <c r="QW51" s="53" t="e">
        <f t="shared" si="1402"/>
        <v>#N/A</v>
      </c>
      <c r="QX51" s="53" t="e">
        <f t="shared" si="1403"/>
        <v>#N/A</v>
      </c>
      <c r="QY51" s="53" t="e">
        <f t="shared" si="1404"/>
        <v>#N/A</v>
      </c>
      <c r="QZ51" s="53" t="e">
        <f t="shared" si="1405"/>
        <v>#N/A</v>
      </c>
      <c r="RA51" s="53" t="e">
        <f t="shared" si="1406"/>
        <v>#N/A</v>
      </c>
      <c r="RB51" s="53" t="e">
        <f t="shared" si="1407"/>
        <v>#N/A</v>
      </c>
      <c r="RC51" s="53" t="e">
        <f t="shared" si="1408"/>
        <v>#N/A</v>
      </c>
      <c r="RD51" s="53" t="e">
        <f t="shared" si="1409"/>
        <v>#N/A</v>
      </c>
      <c r="RE51" s="53" t="e">
        <f t="shared" si="1410"/>
        <v>#N/A</v>
      </c>
      <c r="RF51" s="53" t="e">
        <f t="shared" si="1411"/>
        <v>#N/A</v>
      </c>
      <c r="RG51" s="53" t="e">
        <f t="shared" si="1412"/>
        <v>#N/A</v>
      </c>
      <c r="RH51" s="53" t="e">
        <f t="shared" si="1413"/>
        <v>#N/A</v>
      </c>
      <c r="RI51" s="53" t="e">
        <f t="shared" si="1414"/>
        <v>#N/A</v>
      </c>
      <c r="RJ51" s="53" t="e">
        <f t="shared" si="1415"/>
        <v>#N/A</v>
      </c>
      <c r="RK51" s="53" t="e">
        <f t="shared" si="1416"/>
        <v>#N/A</v>
      </c>
      <c r="RL51" s="53" t="e">
        <f t="shared" si="1417"/>
        <v>#N/A</v>
      </c>
      <c r="RM51" s="53" t="e">
        <f t="shared" si="1418"/>
        <v>#N/A</v>
      </c>
      <c r="RN51" s="53" t="e">
        <f t="shared" si="1419"/>
        <v>#N/A</v>
      </c>
      <c r="RO51" s="53" t="e">
        <f t="shared" si="1420"/>
        <v>#N/A</v>
      </c>
      <c r="RP51" s="53" t="e">
        <f t="shared" si="1421"/>
        <v>#N/A</v>
      </c>
      <c r="RQ51" s="53" t="e">
        <f t="shared" si="1422"/>
        <v>#N/A</v>
      </c>
      <c r="RR51" s="53" t="e">
        <f t="shared" si="1423"/>
        <v>#N/A</v>
      </c>
      <c r="RS51" s="111" t="e">
        <f t="shared" si="1424"/>
        <v>#N/A</v>
      </c>
      <c r="RT51" s="111" t="e">
        <f t="shared" si="1425"/>
        <v>#N/A</v>
      </c>
      <c r="RU51" s="111" t="e">
        <f t="shared" si="1426"/>
        <v>#N/A</v>
      </c>
      <c r="RV51" s="111" t="e">
        <f t="shared" si="1427"/>
        <v>#N/A</v>
      </c>
      <c r="RW51" s="111" t="e">
        <f t="shared" si="1428"/>
        <v>#N/A</v>
      </c>
      <c r="RX51" s="111" t="e">
        <f t="shared" si="1429"/>
        <v>#N/A</v>
      </c>
      <c r="RY51" s="111" t="e">
        <f t="shared" si="1430"/>
        <v>#N/A</v>
      </c>
      <c r="RZ51" s="111" t="e">
        <f t="shared" si="1431"/>
        <v>#N/A</v>
      </c>
      <c r="SA51" s="111" t="e">
        <f t="shared" si="1432"/>
        <v>#N/A</v>
      </c>
      <c r="SB51" s="111" t="e">
        <f t="shared" si="1433"/>
        <v>#N/A</v>
      </c>
      <c r="SC51" s="111" t="e">
        <f t="shared" si="1434"/>
        <v>#N/A</v>
      </c>
      <c r="SD51" s="111" t="e">
        <f t="shared" si="1435"/>
        <v>#N/A</v>
      </c>
      <c r="SE51" s="111" t="e">
        <f t="shared" si="1436"/>
        <v>#N/A</v>
      </c>
      <c r="SF51" s="111" t="e">
        <f t="shared" si="1437"/>
        <v>#N/A</v>
      </c>
      <c r="SG51" s="111" t="e">
        <f t="shared" si="1438"/>
        <v>#N/A</v>
      </c>
      <c r="SH51" s="111" t="e">
        <f t="shared" si="1439"/>
        <v>#N/A</v>
      </c>
      <c r="SI51" s="111" t="e">
        <f t="shared" si="1440"/>
        <v>#N/A</v>
      </c>
      <c r="SJ51" s="111" t="e">
        <f t="shared" si="1441"/>
        <v>#N/A</v>
      </c>
      <c r="SK51" s="111" t="e">
        <f t="shared" si="1442"/>
        <v>#N/A</v>
      </c>
      <c r="SL51" s="111" t="e">
        <f t="shared" si="1443"/>
        <v>#N/A</v>
      </c>
      <c r="SM51" s="111" t="e">
        <f t="shared" si="1444"/>
        <v>#N/A</v>
      </c>
      <c r="SN51" s="111" t="e">
        <f t="shared" si="1445"/>
        <v>#N/A</v>
      </c>
      <c r="SO51" s="111" t="e">
        <f t="shared" si="1446"/>
        <v>#N/A</v>
      </c>
      <c r="SP51" s="111" t="e">
        <f t="shared" si="1447"/>
        <v>#N/A</v>
      </c>
      <c r="SQ51" s="111" t="e">
        <f t="shared" si="1448"/>
        <v>#N/A</v>
      </c>
      <c r="SR51" s="111" t="e">
        <f t="shared" si="1449"/>
        <v>#N/A</v>
      </c>
      <c r="SS51" s="111" t="e">
        <f t="shared" si="1450"/>
        <v>#N/A</v>
      </c>
      <c r="ST51" s="111" t="e">
        <f t="shared" si="1451"/>
        <v>#N/A</v>
      </c>
      <c r="SU51" s="111" t="e">
        <f t="shared" si="1452"/>
        <v>#N/A</v>
      </c>
      <c r="SV51" s="111" t="e">
        <f t="shared" si="1453"/>
        <v>#N/A</v>
      </c>
      <c r="SW51" s="111" t="e">
        <f t="shared" si="1454"/>
        <v>#N/A</v>
      </c>
      <c r="SX51" s="111" t="e">
        <f t="shared" si="1455"/>
        <v>#N/A</v>
      </c>
      <c r="SY51" s="111" t="e">
        <f t="shared" si="1456"/>
        <v>#N/A</v>
      </c>
      <c r="SZ51" s="111" t="e">
        <f t="shared" si="1457"/>
        <v>#N/A</v>
      </c>
      <c r="TA51" s="111" t="e">
        <f t="shared" si="1458"/>
        <v>#N/A</v>
      </c>
      <c r="TB51" s="111" t="e">
        <f t="shared" si="1459"/>
        <v>#N/A</v>
      </c>
      <c r="TC51" s="111" t="e">
        <f t="shared" si="1460"/>
        <v>#N/A</v>
      </c>
      <c r="TD51" s="111" t="e">
        <f t="shared" si="1461"/>
        <v>#N/A</v>
      </c>
      <c r="TE51" s="111" t="e">
        <f t="shared" si="1462"/>
        <v>#N/A</v>
      </c>
      <c r="TF51" s="111" t="e">
        <f t="shared" si="1463"/>
        <v>#N/A</v>
      </c>
      <c r="TG51" s="111" t="e">
        <f t="shared" si="1464"/>
        <v>#N/A</v>
      </c>
      <c r="TH51" s="111" t="e">
        <f t="shared" si="1465"/>
        <v>#N/A</v>
      </c>
      <c r="TI51" s="111" t="e">
        <f t="shared" si="1466"/>
        <v>#N/A</v>
      </c>
      <c r="TJ51" s="111" t="e">
        <f t="shared" si="1467"/>
        <v>#N/A</v>
      </c>
      <c r="TK51" s="111" t="e">
        <f t="shared" si="1468"/>
        <v>#N/A</v>
      </c>
      <c r="TL51" s="111" t="e">
        <f t="shared" si="1469"/>
        <v>#N/A</v>
      </c>
      <c r="TM51" s="111" t="e">
        <f t="shared" si="1470"/>
        <v>#N/A</v>
      </c>
      <c r="TN51" s="111" t="e">
        <f t="shared" si="1471"/>
        <v>#N/A</v>
      </c>
      <c r="TO51" s="111" t="e">
        <f t="shared" si="1472"/>
        <v>#N/A</v>
      </c>
      <c r="TP51" s="111" t="e">
        <f t="shared" si="1473"/>
        <v>#N/A</v>
      </c>
      <c r="TQ51" s="111" t="e">
        <f t="shared" si="1474"/>
        <v>#N/A</v>
      </c>
      <c r="TR51" s="111" t="e">
        <f t="shared" si="1475"/>
        <v>#N/A</v>
      </c>
      <c r="TS51" s="111" t="e">
        <f t="shared" si="1476"/>
        <v>#N/A</v>
      </c>
      <c r="TT51" s="111" t="e">
        <f t="shared" si="1477"/>
        <v>#N/A</v>
      </c>
      <c r="TU51" s="111" t="e">
        <f t="shared" si="1478"/>
        <v>#N/A</v>
      </c>
      <c r="TV51" s="111" t="e">
        <f t="shared" si="1479"/>
        <v>#N/A</v>
      </c>
      <c r="TW51" s="111" t="e">
        <f t="shared" si="1480"/>
        <v>#N/A</v>
      </c>
      <c r="TX51" s="111" t="e">
        <f t="shared" si="1481"/>
        <v>#N/A</v>
      </c>
      <c r="TY51" s="111" t="e">
        <f t="shared" si="1482"/>
        <v>#N/A</v>
      </c>
      <c r="TZ51" s="111" t="e">
        <f t="shared" si="1483"/>
        <v>#N/A</v>
      </c>
      <c r="UA51" s="111" t="e">
        <f t="shared" si="1484"/>
        <v>#N/A</v>
      </c>
      <c r="UB51" s="111" t="e">
        <f t="shared" si="1485"/>
        <v>#N/A</v>
      </c>
      <c r="UC51" s="112">
        <f t="shared" si="1486"/>
        <v>170.25855482608699</v>
      </c>
      <c r="UD51" s="112">
        <f t="shared" si="1487"/>
        <v>347.45587070652181</v>
      </c>
      <c r="UE51" s="112">
        <f t="shared" si="1488"/>
        <v>482.29567507608704</v>
      </c>
      <c r="UF51" s="112">
        <f t="shared" si="1489"/>
        <v>625.31700367391306</v>
      </c>
      <c r="UG51" s="112">
        <f t="shared" si="1490"/>
        <v>778.28043766304347</v>
      </c>
      <c r="UH51" s="112">
        <f t="shared" si="1491"/>
        <v>935.69710635869569</v>
      </c>
      <c r="UI51" s="112">
        <f t="shared" si="1492"/>
        <v>1100.8810448913043</v>
      </c>
      <c r="UJ51" s="112">
        <f t="shared" si="1493"/>
        <v>1259.7476039565217</v>
      </c>
      <c r="UK51" s="112">
        <f t="shared" si="1494"/>
        <v>1419.1319810108696</v>
      </c>
      <c r="UL51" s="112">
        <f t="shared" si="1495"/>
        <v>1584.00522875</v>
      </c>
      <c r="UM51" s="112">
        <f t="shared" si="1496"/>
        <v>1737.3829171304349</v>
      </c>
      <c r="UN51" s="112">
        <f t="shared" si="1497"/>
        <v>1875.4331930326089</v>
      </c>
      <c r="UO51" s="112">
        <f t="shared" si="1498"/>
        <v>2036.3710240543476</v>
      </c>
      <c r="UP51" s="112">
        <f t="shared" si="1499"/>
        <v>2157.1261791195652</v>
      </c>
      <c r="UQ51" s="112">
        <f t="shared" si="1500"/>
        <v>2321.3780452717392</v>
      </c>
      <c r="UR51" s="112">
        <f t="shared" si="1501"/>
        <v>2491.6366000978264</v>
      </c>
      <c r="US51" s="112">
        <f t="shared" si="1502"/>
        <v>2674.6334774565221</v>
      </c>
      <c r="UT51" s="112">
        <f t="shared" si="1503"/>
        <v>2852.6593021195654</v>
      </c>
      <c r="UU51" s="112">
        <f t="shared" si="1504"/>
        <v>3018.3610586413042</v>
      </c>
      <c r="UV51" s="112">
        <f t="shared" si="1505"/>
        <v>3182.8200519891302</v>
      </c>
      <c r="UW51" s="112">
        <f t="shared" si="1506"/>
        <v>3359.8102406739126</v>
      </c>
      <c r="UX51" s="112">
        <f t="shared" si="1507"/>
        <v>3547.5710435326082</v>
      </c>
      <c r="UY51" s="112">
        <f t="shared" si="1508"/>
        <v>3744.9632609891305</v>
      </c>
      <c r="UZ51" s="112">
        <f t="shared" si="1509"/>
        <v>3956.6472549456521</v>
      </c>
      <c r="VA51" s="112">
        <f t="shared" si="1510"/>
        <v>4164.1887049891293</v>
      </c>
      <c r="VB51" s="112">
        <f t="shared" si="1511"/>
        <v>4379.6009884673904</v>
      </c>
      <c r="VC51" s="112">
        <f t="shared" si="1512"/>
        <v>4604.6446865434773</v>
      </c>
      <c r="VD51" s="112">
        <f t="shared" si="1513"/>
        <v>4841.7017619673907</v>
      </c>
      <c r="VE51" s="112">
        <f t="shared" si="1514"/>
        <v>5058.3568086195646</v>
      </c>
      <c r="VF51" s="112">
        <f t="shared" si="1515"/>
        <v>5254.713390097826</v>
      </c>
      <c r="VG51" s="112">
        <f t="shared" si="1516"/>
        <v>5254.713390097826</v>
      </c>
      <c r="VH51" s="111" t="e">
        <f t="shared" si="1517"/>
        <v>#N/A</v>
      </c>
      <c r="VI51" s="111" t="e">
        <f t="shared" si="1518"/>
        <v>#N/A</v>
      </c>
      <c r="VJ51" s="111" t="e">
        <f t="shared" si="1519"/>
        <v>#N/A</v>
      </c>
      <c r="VK51" s="111" t="e">
        <f t="shared" si="1520"/>
        <v>#N/A</v>
      </c>
      <c r="VL51" s="111" t="e">
        <f t="shared" si="1521"/>
        <v>#N/A</v>
      </c>
      <c r="VM51" s="111" t="e">
        <f t="shared" si="1522"/>
        <v>#N/A</v>
      </c>
      <c r="VN51" s="111" t="e">
        <f t="shared" si="1523"/>
        <v>#N/A</v>
      </c>
      <c r="VO51" s="111" t="e">
        <f t="shared" si="1524"/>
        <v>#N/A</v>
      </c>
      <c r="VP51" s="111" t="e">
        <f t="shared" si="1525"/>
        <v>#N/A</v>
      </c>
      <c r="VQ51" s="111" t="e">
        <f t="shared" si="1526"/>
        <v>#N/A</v>
      </c>
      <c r="VR51" s="111" t="e">
        <f t="shared" si="1527"/>
        <v>#N/A</v>
      </c>
      <c r="VS51" s="111" t="e">
        <f t="shared" si="1528"/>
        <v>#N/A</v>
      </c>
      <c r="VT51" s="111" t="e">
        <f t="shared" si="1529"/>
        <v>#N/A</v>
      </c>
      <c r="VU51" s="111" t="e">
        <f t="shared" si="1530"/>
        <v>#N/A</v>
      </c>
      <c r="VV51" s="111" t="e">
        <f t="shared" si="1531"/>
        <v>#N/A</v>
      </c>
      <c r="VW51" s="111" t="e">
        <f t="shared" si="1532"/>
        <v>#N/A</v>
      </c>
      <c r="VX51" s="111" t="e">
        <f t="shared" si="1533"/>
        <v>#N/A</v>
      </c>
      <c r="VY51" s="111" t="e">
        <f t="shared" si="1534"/>
        <v>#N/A</v>
      </c>
      <c r="VZ51" s="111" t="e">
        <f t="shared" si="1535"/>
        <v>#N/A</v>
      </c>
      <c r="WA51" s="111" t="e">
        <f t="shared" si="1536"/>
        <v>#N/A</v>
      </c>
      <c r="WB51" s="111" t="e">
        <f t="shared" si="1537"/>
        <v>#N/A</v>
      </c>
      <c r="WC51" s="111" t="e">
        <f t="shared" si="1538"/>
        <v>#N/A</v>
      </c>
      <c r="WD51" s="111" t="e">
        <f t="shared" si="1539"/>
        <v>#N/A</v>
      </c>
      <c r="WE51" s="111" t="e">
        <f t="shared" si="1540"/>
        <v>#N/A</v>
      </c>
      <c r="WF51" s="111" t="e">
        <f t="shared" si="1541"/>
        <v>#N/A</v>
      </c>
      <c r="WG51" s="111" t="e">
        <f t="shared" si="1542"/>
        <v>#N/A</v>
      </c>
      <c r="WH51" s="111" t="e">
        <f t="shared" si="1543"/>
        <v>#N/A</v>
      </c>
      <c r="WI51" s="111" t="e">
        <f t="shared" si="1544"/>
        <v>#N/A</v>
      </c>
      <c r="WJ51" s="111" t="e">
        <f t="shared" si="1545"/>
        <v>#N/A</v>
      </c>
      <c r="WK51" s="111" t="e">
        <f t="shared" si="1546"/>
        <v>#N/A</v>
      </c>
      <c r="WL51" s="111" t="e">
        <f t="shared" si="1547"/>
        <v>#N/A</v>
      </c>
      <c r="WM51" s="111" t="e">
        <f t="shared" si="1548"/>
        <v>#N/A</v>
      </c>
      <c r="WN51" s="111" t="e">
        <f t="shared" si="1549"/>
        <v>#N/A</v>
      </c>
      <c r="WO51" s="111" t="e">
        <f t="shared" si="1550"/>
        <v>#N/A</v>
      </c>
      <c r="WP51" s="111" t="e">
        <f t="shared" si="1551"/>
        <v>#N/A</v>
      </c>
      <c r="WQ51" s="111" t="e">
        <f t="shared" si="1552"/>
        <v>#N/A</v>
      </c>
      <c r="WR51" s="111" t="e">
        <f t="shared" si="1553"/>
        <v>#N/A</v>
      </c>
      <c r="WS51" s="111" t="e">
        <f t="shared" si="1554"/>
        <v>#N/A</v>
      </c>
      <c r="WT51" s="111" t="e">
        <f t="shared" si="1555"/>
        <v>#N/A</v>
      </c>
      <c r="WU51" s="111" t="e">
        <f t="shared" si="1556"/>
        <v>#N/A</v>
      </c>
      <c r="WV51" s="111" t="e">
        <f t="shared" si="1557"/>
        <v>#N/A</v>
      </c>
      <c r="WW51" s="111" t="e">
        <f t="shared" si="1558"/>
        <v>#N/A</v>
      </c>
      <c r="WX51" s="111" t="e">
        <f t="shared" si="1559"/>
        <v>#N/A</v>
      </c>
      <c r="WY51" s="111" t="e">
        <f t="shared" si="1560"/>
        <v>#N/A</v>
      </c>
      <c r="WZ51" s="111" t="e">
        <f t="shared" si="1561"/>
        <v>#N/A</v>
      </c>
      <c r="XA51" s="111" t="e">
        <f t="shared" si="1562"/>
        <v>#N/A</v>
      </c>
      <c r="XB51" s="111" t="e">
        <f t="shared" si="1563"/>
        <v>#N/A</v>
      </c>
      <c r="XC51" s="111" t="e">
        <f t="shared" si="1564"/>
        <v>#N/A</v>
      </c>
      <c r="XD51" s="111" t="e">
        <f t="shared" si="1565"/>
        <v>#N/A</v>
      </c>
      <c r="XE51" s="111" t="e">
        <f t="shared" si="1566"/>
        <v>#N/A</v>
      </c>
      <c r="XF51" s="111" t="e">
        <f t="shared" si="1567"/>
        <v>#N/A</v>
      </c>
      <c r="XG51" s="111" t="e">
        <f t="shared" si="1568"/>
        <v>#N/A</v>
      </c>
      <c r="XH51" s="111" t="e">
        <f t="shared" si="1569"/>
        <v>#N/A</v>
      </c>
      <c r="XI51" s="111" t="e">
        <f t="shared" si="1570"/>
        <v>#N/A</v>
      </c>
      <c r="XJ51" s="111" t="e">
        <f t="shared" si="1571"/>
        <v>#N/A</v>
      </c>
      <c r="XK51" s="111" t="e">
        <f t="shared" si="1572"/>
        <v>#N/A</v>
      </c>
      <c r="XL51" s="111" t="e">
        <f t="shared" si="1573"/>
        <v>#N/A</v>
      </c>
      <c r="XM51" s="111" t="e">
        <f t="shared" si="1574"/>
        <v>#N/A</v>
      </c>
      <c r="XN51" s="111" t="e">
        <f t="shared" si="1575"/>
        <v>#N/A</v>
      </c>
      <c r="XO51" s="111" t="e">
        <f t="shared" si="1576"/>
        <v>#N/A</v>
      </c>
      <c r="XP51" s="111" t="e">
        <f t="shared" si="1577"/>
        <v>#N/A</v>
      </c>
      <c r="XQ51" s="111" t="e">
        <f t="shared" si="1578"/>
        <v>#N/A</v>
      </c>
      <c r="XR51" s="111" t="e">
        <f t="shared" si="1579"/>
        <v>#N/A</v>
      </c>
      <c r="XS51" s="111" t="e">
        <f t="shared" si="1580"/>
        <v>#N/A</v>
      </c>
      <c r="XT51" s="111" t="e">
        <f t="shared" si="1581"/>
        <v>#N/A</v>
      </c>
      <c r="XU51" s="111" t="e">
        <f t="shared" si="1582"/>
        <v>#N/A</v>
      </c>
      <c r="XV51" s="111" t="e">
        <f t="shared" si="1583"/>
        <v>#N/A</v>
      </c>
      <c r="XW51" s="111" t="e">
        <f t="shared" si="1584"/>
        <v>#N/A</v>
      </c>
      <c r="XX51" s="111" t="e">
        <f t="shared" si="1585"/>
        <v>#N/A</v>
      </c>
      <c r="XY51" s="111" t="e">
        <f t="shared" si="1586"/>
        <v>#N/A</v>
      </c>
      <c r="XZ51" s="111" t="e">
        <f t="shared" si="1587"/>
        <v>#N/A</v>
      </c>
      <c r="YA51" s="111" t="e">
        <f t="shared" si="1588"/>
        <v>#N/A</v>
      </c>
      <c r="YB51" s="111" t="e">
        <f t="shared" si="1589"/>
        <v>#N/A</v>
      </c>
      <c r="YC51" s="111" t="e">
        <f t="shared" si="1590"/>
        <v>#N/A</v>
      </c>
      <c r="YD51" s="111" t="e">
        <f t="shared" si="1591"/>
        <v>#N/A</v>
      </c>
      <c r="YE51" s="111" t="e">
        <f t="shared" si="1592"/>
        <v>#N/A</v>
      </c>
      <c r="YF51" s="111" t="e">
        <f t="shared" si="1593"/>
        <v>#N/A</v>
      </c>
      <c r="YG51" s="111" t="e">
        <f t="shared" si="1594"/>
        <v>#N/A</v>
      </c>
      <c r="YH51" s="111" t="e">
        <f t="shared" si="1595"/>
        <v>#N/A</v>
      </c>
      <c r="YI51" s="111" t="e">
        <f t="shared" si="1596"/>
        <v>#N/A</v>
      </c>
      <c r="YJ51" s="111" t="e">
        <f t="shared" si="1597"/>
        <v>#N/A</v>
      </c>
      <c r="YK51" s="111" t="e">
        <f t="shared" si="1598"/>
        <v>#N/A</v>
      </c>
      <c r="YL51" s="111" t="e">
        <f t="shared" si="1599"/>
        <v>#N/A</v>
      </c>
      <c r="YM51" s="111" t="e">
        <f t="shared" si="1600"/>
        <v>#N/A</v>
      </c>
      <c r="YN51" s="111" t="e">
        <f t="shared" si="1601"/>
        <v>#N/A</v>
      </c>
      <c r="YO51" s="111" t="e">
        <f t="shared" si="1602"/>
        <v>#N/A</v>
      </c>
      <c r="YP51" s="111" t="e">
        <f t="shared" si="1603"/>
        <v>#N/A</v>
      </c>
      <c r="YQ51" s="111" t="e">
        <f t="shared" si="1604"/>
        <v>#N/A</v>
      </c>
      <c r="YR51" s="111" t="e">
        <f t="shared" si="1605"/>
        <v>#N/A</v>
      </c>
      <c r="YS51" s="111" t="e">
        <f t="shared" si="1606"/>
        <v>#N/A</v>
      </c>
      <c r="YT51" s="111" t="e">
        <f t="shared" si="1607"/>
        <v>#N/A</v>
      </c>
      <c r="YU51" s="111" t="e">
        <f t="shared" si="1608"/>
        <v>#N/A</v>
      </c>
      <c r="YV51" s="111" t="e">
        <f t="shared" si="1609"/>
        <v>#N/A</v>
      </c>
      <c r="YW51" s="111" t="e">
        <f t="shared" si="1610"/>
        <v>#N/A</v>
      </c>
      <c r="YX51" s="111" t="e">
        <f t="shared" si="1611"/>
        <v>#N/A</v>
      </c>
      <c r="YY51" s="111" t="e">
        <f t="shared" si="1612"/>
        <v>#N/A</v>
      </c>
      <c r="YZ51" s="111" t="e">
        <f t="shared" si="1613"/>
        <v>#N/A</v>
      </c>
      <c r="ZA51" s="111" t="e">
        <f t="shared" si="1614"/>
        <v>#N/A</v>
      </c>
      <c r="ZB51" s="111" t="e">
        <f t="shared" si="1615"/>
        <v>#N/A</v>
      </c>
      <c r="ZC51" s="111" t="e">
        <f t="shared" si="1616"/>
        <v>#N/A</v>
      </c>
      <c r="ZD51" s="111" t="e">
        <f t="shared" si="1617"/>
        <v>#N/A</v>
      </c>
      <c r="ZE51" s="111" t="e">
        <f t="shared" si="1618"/>
        <v>#N/A</v>
      </c>
      <c r="ZF51" s="111" t="e">
        <f t="shared" si="1619"/>
        <v>#N/A</v>
      </c>
      <c r="ZG51" s="111" t="e">
        <f t="shared" si="1620"/>
        <v>#N/A</v>
      </c>
      <c r="ZH51" s="111" t="e">
        <f t="shared" si="1621"/>
        <v>#N/A</v>
      </c>
      <c r="ZI51" s="111" t="e">
        <f t="shared" si="1622"/>
        <v>#N/A</v>
      </c>
      <c r="ZJ51" s="111" t="e">
        <f t="shared" si="1623"/>
        <v>#N/A</v>
      </c>
      <c r="ZK51" s="111" t="e">
        <f t="shared" si="1624"/>
        <v>#N/A</v>
      </c>
      <c r="ZL51" s="111" t="e">
        <f t="shared" si="1625"/>
        <v>#N/A</v>
      </c>
      <c r="ZM51" s="111" t="e">
        <f t="shared" si="1626"/>
        <v>#N/A</v>
      </c>
      <c r="ZN51" s="111" t="e">
        <f t="shared" si="1627"/>
        <v>#N/A</v>
      </c>
      <c r="ZO51" s="111" t="e">
        <f t="shared" si="1628"/>
        <v>#N/A</v>
      </c>
      <c r="ZP51" s="111" t="e">
        <f t="shared" si="1629"/>
        <v>#N/A</v>
      </c>
      <c r="ZQ51" s="111" t="e">
        <f t="shared" si="1630"/>
        <v>#N/A</v>
      </c>
      <c r="ZR51" s="111" t="e">
        <f t="shared" si="1631"/>
        <v>#N/A</v>
      </c>
      <c r="ZS51" s="111" t="e">
        <f t="shared" si="1632"/>
        <v>#N/A</v>
      </c>
      <c r="ZT51" s="111" t="e">
        <f t="shared" si="1633"/>
        <v>#N/A</v>
      </c>
      <c r="ZU51" s="111" t="e">
        <f t="shared" si="1634"/>
        <v>#N/A</v>
      </c>
      <c r="ZV51" s="111" t="e">
        <f t="shared" si="1635"/>
        <v>#N/A</v>
      </c>
      <c r="ZW51" s="111" t="e">
        <f t="shared" si="1636"/>
        <v>#N/A</v>
      </c>
      <c r="ZX51" s="111" t="e">
        <f t="shared" si="1637"/>
        <v>#N/A</v>
      </c>
      <c r="ZY51" s="111" t="e">
        <f t="shared" si="1638"/>
        <v>#N/A</v>
      </c>
      <c r="ZZ51" s="111" t="e">
        <f t="shared" si="1639"/>
        <v>#N/A</v>
      </c>
      <c r="AAA51" s="111" t="e">
        <f t="shared" si="1640"/>
        <v>#N/A</v>
      </c>
      <c r="AAB51" s="111" t="e">
        <f t="shared" si="1641"/>
        <v>#N/A</v>
      </c>
      <c r="AAC51" s="111" t="e">
        <f t="shared" si="1642"/>
        <v>#N/A</v>
      </c>
      <c r="AAD51" s="111" t="e">
        <f t="shared" si="1643"/>
        <v>#N/A</v>
      </c>
      <c r="AAE51" s="111" t="e">
        <f t="shared" si="1644"/>
        <v>#N/A</v>
      </c>
      <c r="AAF51" s="111" t="e">
        <f t="shared" si="1645"/>
        <v>#N/A</v>
      </c>
      <c r="AAG51" s="111" t="e">
        <f t="shared" si="1646"/>
        <v>#N/A</v>
      </c>
      <c r="AAH51" s="111" t="e">
        <f t="shared" si="1647"/>
        <v>#N/A</v>
      </c>
      <c r="AAI51" s="111" t="e">
        <f t="shared" si="1648"/>
        <v>#N/A</v>
      </c>
      <c r="AAJ51" s="111" t="e">
        <f t="shared" si="1649"/>
        <v>#N/A</v>
      </c>
      <c r="AAK51" s="111" t="e">
        <f t="shared" si="1650"/>
        <v>#N/A</v>
      </c>
      <c r="AAL51" s="111" t="e">
        <f t="shared" si="1651"/>
        <v>#N/A</v>
      </c>
      <c r="AAM51" s="111" t="e">
        <f t="shared" si="1652"/>
        <v>#N/A</v>
      </c>
      <c r="AAN51" s="111" t="e">
        <f t="shared" si="1653"/>
        <v>#N/A</v>
      </c>
      <c r="AAO51" s="111" t="e">
        <f t="shared" si="1654"/>
        <v>#N/A</v>
      </c>
      <c r="AAP51" s="111" t="e">
        <f t="shared" si="1655"/>
        <v>#N/A</v>
      </c>
      <c r="AAQ51" s="111" t="e">
        <f t="shared" si="1656"/>
        <v>#N/A</v>
      </c>
      <c r="AAR51" s="111" t="e">
        <f t="shared" si="1657"/>
        <v>#N/A</v>
      </c>
      <c r="AAS51" s="111" t="e">
        <f t="shared" si="1658"/>
        <v>#N/A</v>
      </c>
      <c r="AAT51" s="111" t="e">
        <f t="shared" si="1659"/>
        <v>#N/A</v>
      </c>
      <c r="AAU51" s="111" t="e">
        <f t="shared" si="1660"/>
        <v>#N/A</v>
      </c>
      <c r="AAV51" s="111" t="e">
        <f t="shared" si="1661"/>
        <v>#N/A</v>
      </c>
      <c r="AAW51" s="111" t="e">
        <f t="shared" si="1662"/>
        <v>#N/A</v>
      </c>
      <c r="AAX51" s="111" t="e">
        <f t="shared" si="1663"/>
        <v>#N/A</v>
      </c>
      <c r="AAY51" s="111" t="e">
        <f t="shared" si="1664"/>
        <v>#N/A</v>
      </c>
      <c r="AAZ51" s="111" t="e">
        <f t="shared" si="1665"/>
        <v>#N/A</v>
      </c>
      <c r="ABA51" s="111" t="e">
        <f t="shared" si="1666"/>
        <v>#N/A</v>
      </c>
      <c r="ABB51" s="111" t="e">
        <f t="shared" si="1667"/>
        <v>#N/A</v>
      </c>
      <c r="ABC51" s="111" t="e">
        <f t="shared" si="1668"/>
        <v>#N/A</v>
      </c>
      <c r="ABD51" s="111" t="e">
        <f t="shared" si="1669"/>
        <v>#N/A</v>
      </c>
      <c r="ABE51" s="111" t="e">
        <f t="shared" si="1670"/>
        <v>#N/A</v>
      </c>
      <c r="ABF51" s="111" t="e">
        <f t="shared" si="1671"/>
        <v>#N/A</v>
      </c>
    </row>
    <row r="52" spans="1:734" ht="75" hidden="1" customHeight="1">
      <c r="A52" s="92">
        <v>49</v>
      </c>
      <c r="B52" s="59" t="s">
        <v>21</v>
      </c>
      <c r="C52" s="104" t="s">
        <v>57</v>
      </c>
      <c r="D52" s="103">
        <v>1541953</v>
      </c>
      <c r="E52" s="59">
        <v>3128030572</v>
      </c>
      <c r="F52" s="46" t="s">
        <v>21</v>
      </c>
      <c r="G52" s="47">
        <v>0.9</v>
      </c>
      <c r="H52" s="48">
        <v>1970.6</v>
      </c>
      <c r="I52" s="48">
        <v>21.5</v>
      </c>
      <c r="J52" s="49">
        <v>0.4</v>
      </c>
      <c r="K52" s="50">
        <v>30</v>
      </c>
      <c r="L52" s="49">
        <v>19.309999999999999</v>
      </c>
      <c r="M52" s="49">
        <v>125.979</v>
      </c>
      <c r="N52" s="49">
        <v>0</v>
      </c>
      <c r="O52" s="49">
        <f t="shared" si="1169"/>
        <v>0.64366666666666661</v>
      </c>
      <c r="P52" s="49">
        <f t="shared" si="1170"/>
        <v>4.1993</v>
      </c>
      <c r="Q52" s="49">
        <f t="shared" si="1171"/>
        <v>0</v>
      </c>
      <c r="R52" s="51">
        <v>30</v>
      </c>
      <c r="S52" s="52">
        <f t="shared" si="1172"/>
        <v>19.309999999999999</v>
      </c>
      <c r="T52" s="52">
        <f t="shared" si="1173"/>
        <v>125.979</v>
      </c>
      <c r="U52" s="52">
        <f t="shared" si="1174"/>
        <v>0</v>
      </c>
      <c r="V52" s="130">
        <f>$O52*($I52-(метеостанция!B$14))/($I52-$J52)</f>
        <v>0.62688862559241698</v>
      </c>
      <c r="W52" s="130">
        <f>$O52*($I52-(метеостанция!C$14))/($I52-$J52)</f>
        <v>0.65243700631911516</v>
      </c>
      <c r="X52" s="130">
        <f>$O52*($I52-(метеостанция!D$14))/($I52-$J52)</f>
        <v>0.49647748815165871</v>
      </c>
      <c r="Y52" s="130">
        <f>$O52*($I52-(метеостанция!E$14))/($I52-$J52)</f>
        <v>0.52660169826224312</v>
      </c>
      <c r="Z52" s="130">
        <f>$O52*($I52-(метеостанция!F$14))/($I52-$J52)</f>
        <v>0.5632083333333332</v>
      </c>
      <c r="AA52" s="130">
        <f>$O52*($I52-(метеостанция!G$14))/($I52-$J52)</f>
        <v>0.57960505529225892</v>
      </c>
      <c r="AB52" s="130">
        <f>$O52*($I52-(метеостанция!H$14))/($I52-$J52)</f>
        <v>0.60820398894154803</v>
      </c>
      <c r="AC52" s="130">
        <f>$O52*($I52-(метеостанция!I$14))/($I52-$J52)</f>
        <v>0.58494352290679297</v>
      </c>
      <c r="AD52" s="130">
        <f>$O52*($I52-(метеостанция!J$14))/($I52-$J52)</f>
        <v>0.58685011848341229</v>
      </c>
      <c r="AE52" s="130">
        <f>$O52*($I52-(метеостанция!K$14))/($I52-$J52)</f>
        <v>0.60706003159557653</v>
      </c>
      <c r="AF52" s="130">
        <f>$O52*($I52-(метеостанция!L$14))/($I52-$J52)</f>
        <v>0.56473360979462861</v>
      </c>
      <c r="AG52" s="130">
        <f>$O52*($I52-(метеостанция!M$14))/($I52-$J52)</f>
        <v>0.50829838072669808</v>
      </c>
      <c r="AH52" s="130">
        <f>$O52*($I52-(метеостанция!N$14))/($I52-$J52)</f>
        <v>0.59256990521327002</v>
      </c>
      <c r="AI52" s="130">
        <f>$O52*($I52-(метеостанция!O$14))/($I52-$J52)</f>
        <v>0.44461808846761447</v>
      </c>
      <c r="AJ52" s="130">
        <f>$O52*($I52-(метеостанция!P$14))/($I52-$J52)</f>
        <v>0.60477211690363331</v>
      </c>
      <c r="AK52" s="130">
        <f>$O52*($I52-(метеостанция!Q$14))/($I52-$J52)</f>
        <v>0.62688862559241698</v>
      </c>
      <c r="AL52" s="130">
        <f>$O52*($I52-(метеостанция!R$14))/($I52-$J52)</f>
        <v>0.67379087677725102</v>
      </c>
      <c r="AM52" s="130">
        <f>$O52*($I52-(метеостанция!S$14))/($I52-$J52)</f>
        <v>0.6554875592417061</v>
      </c>
      <c r="AN52" s="130">
        <f>$O52*($I52-(метеостанция!T$14))/($I52-$J52)</f>
        <v>0.61011058451816735</v>
      </c>
      <c r="AO52" s="130">
        <f>$O52*($I52-(метеостанция!U$14))/($I52-$J52)</f>
        <v>0.60553475513428112</v>
      </c>
      <c r="AP52" s="130">
        <f>$O52*($I52-(метеостанция!V$14))/($I52-$J52)</f>
        <v>0.65167436808846746</v>
      </c>
      <c r="AQ52" s="130">
        <f>$O52*($I52-(метеостанция!W$14))/($I52-$J52)</f>
        <v>0.69133155608214847</v>
      </c>
      <c r="AR52" s="130">
        <f>$O52*($I52-(метеостанция!X$14))/($I52-$J52)</f>
        <v>0.72679423380726682</v>
      </c>
      <c r="AS52" s="130">
        <f>$O52*($I52-(метеостанция!Y$14))/($I52-$J52)</f>
        <v>0.77941627172195882</v>
      </c>
      <c r="AT52" s="130">
        <f>$O52*($I52-(метеостанция!Z$14))/($I52-$J52)</f>
        <v>0.7641635071090046</v>
      </c>
      <c r="AU52" s="130">
        <f>$O52*($I52-(метеостанция!AA$14))/($I52-$J52)</f>
        <v>0.79314375987361763</v>
      </c>
      <c r="AV52" s="130">
        <f>$O52*($I52-(метеостанция!AB$14))/($I52-$J52)</f>
        <v>0.82860643759873609</v>
      </c>
      <c r="AW52" s="130">
        <f>$O52*($I52-(метеостанция!AC$14))/($I52-$J52)</f>
        <v>0.87283945497630322</v>
      </c>
      <c r="AX52" s="130">
        <f>$O52*($I52-(метеостанция!AD$14))/($I52-$J52)</f>
        <v>0.79771958925750375</v>
      </c>
      <c r="AY52" s="130">
        <f>$O52*($I52-(метеостанция!AE$14))/($I52-$J52)</f>
        <v>0.72298104265402829</v>
      </c>
      <c r="AZ52" s="130"/>
      <c r="BA52" s="130">
        <f t="shared" si="1175"/>
        <v>0.62688862559241698</v>
      </c>
      <c r="BB52" s="130">
        <f t="shared" si="1680"/>
        <v>1.279325631911532</v>
      </c>
      <c r="BC52" s="130">
        <f t="shared" si="1681"/>
        <v>1.7758031200631907</v>
      </c>
      <c r="BD52" s="130">
        <f t="shared" si="1682"/>
        <v>2.3024048183254338</v>
      </c>
      <c r="BE52" s="130">
        <f t="shared" si="1683"/>
        <v>2.8656131516587671</v>
      </c>
      <c r="BF52" s="130">
        <f t="shared" si="1684"/>
        <v>3.4452182069510258</v>
      </c>
      <c r="BG52" s="130">
        <f t="shared" si="1685"/>
        <v>4.0534221958925736</v>
      </c>
      <c r="BH52" s="130">
        <f t="shared" si="1686"/>
        <v>4.638365718799367</v>
      </c>
      <c r="BI52" s="130">
        <f t="shared" si="1687"/>
        <v>5.2252158372827795</v>
      </c>
      <c r="BJ52" s="130">
        <f t="shared" si="1688"/>
        <v>5.832275868878356</v>
      </c>
      <c r="BK52" s="130">
        <f t="shared" si="1689"/>
        <v>6.3970094786729845</v>
      </c>
      <c r="BL52" s="130">
        <f t="shared" si="1690"/>
        <v>6.9053078593996826</v>
      </c>
      <c r="BM52" s="130">
        <f t="shared" si="1691"/>
        <v>7.4978777646129524</v>
      </c>
      <c r="BN52" s="130">
        <f t="shared" si="1692"/>
        <v>7.9424958530805672</v>
      </c>
      <c r="BO52" s="130">
        <f t="shared" si="1693"/>
        <v>8.5472679699842011</v>
      </c>
      <c r="BP52" s="130">
        <f t="shared" si="1694"/>
        <v>9.1741565955766173</v>
      </c>
      <c r="BQ52" s="130">
        <f t="shared" si="1695"/>
        <v>9.8479474723538676</v>
      </c>
      <c r="BR52" s="130">
        <f t="shared" si="1696"/>
        <v>10.503435031595574</v>
      </c>
      <c r="BS52" s="130">
        <f t="shared" si="1697"/>
        <v>11.113545616113742</v>
      </c>
      <c r="BT52" s="130">
        <f t="shared" si="1698"/>
        <v>11.719080371248022</v>
      </c>
      <c r="BU52" s="130">
        <f t="shared" si="1699"/>
        <v>12.370754739336491</v>
      </c>
      <c r="BV52" s="130">
        <f t="shared" si="1700"/>
        <v>13.06208629541864</v>
      </c>
      <c r="BW52" s="130">
        <f t="shared" si="1701"/>
        <v>13.788880529225906</v>
      </c>
      <c r="BX52" s="130">
        <f t="shared" si="1702"/>
        <v>14.568296800947865</v>
      </c>
      <c r="BY52" s="130">
        <f t="shared" si="1703"/>
        <v>15.33246030805687</v>
      </c>
      <c r="BZ52" s="130">
        <f t="shared" si="1704"/>
        <v>16.125604067930489</v>
      </c>
      <c r="CA52" s="130">
        <f t="shared" si="1705"/>
        <v>16.954210505529225</v>
      </c>
      <c r="CB52" s="130">
        <f t="shared" si="1706"/>
        <v>17.82704996050553</v>
      </c>
      <c r="CC52" s="130">
        <f t="shared" si="1707"/>
        <v>18.624769549763034</v>
      </c>
      <c r="CD52" s="130">
        <f t="shared" si="1708"/>
        <v>19.347750592417061</v>
      </c>
      <c r="CE52" s="130">
        <f t="shared" si="1709"/>
        <v>19.347750592417061</v>
      </c>
      <c r="CF52" s="130">
        <f t="shared" si="1176"/>
        <v>1235.3467255924168</v>
      </c>
      <c r="CG52" s="130">
        <f t="shared" si="1177"/>
        <v>1285.6923646524483</v>
      </c>
      <c r="CH52" s="130">
        <f t="shared" si="1178"/>
        <v>978.35853815165865</v>
      </c>
      <c r="CI52" s="130">
        <f t="shared" si="1179"/>
        <v>1037.7213065955762</v>
      </c>
      <c r="CJ52" s="130">
        <f t="shared" si="1180"/>
        <v>1109.8583416666663</v>
      </c>
      <c r="CK52" s="130">
        <f t="shared" si="1181"/>
        <v>1142.1697219589253</v>
      </c>
      <c r="CL52" s="130">
        <f t="shared" si="1182"/>
        <v>1198.5267806082145</v>
      </c>
      <c r="CM52" s="130">
        <f t="shared" si="1183"/>
        <v>1152.6897062401263</v>
      </c>
      <c r="CN52" s="130">
        <f t="shared" si="1184"/>
        <v>1156.4468434834123</v>
      </c>
      <c r="CO52" s="130">
        <f t="shared" si="1185"/>
        <v>1196.2724982622431</v>
      </c>
      <c r="CP52" s="130">
        <f t="shared" si="1186"/>
        <v>1112.864051461295</v>
      </c>
      <c r="CQ52" s="130">
        <f t="shared" si="1187"/>
        <v>1001.6527890600312</v>
      </c>
      <c r="CR52" s="130">
        <f t="shared" si="1188"/>
        <v>1167.7182552132699</v>
      </c>
      <c r="CS52" s="130">
        <f t="shared" si="1189"/>
        <v>876.16440513428108</v>
      </c>
      <c r="CT52" s="130">
        <f t="shared" si="1190"/>
        <v>1191.7639335702997</v>
      </c>
      <c r="CU52" s="130">
        <f t="shared" si="1191"/>
        <v>1235.3467255924168</v>
      </c>
      <c r="CV52" s="130">
        <f t="shared" si="1192"/>
        <v>1327.7723017772507</v>
      </c>
      <c r="CW52" s="130">
        <f t="shared" si="1193"/>
        <v>1291.703784241706</v>
      </c>
      <c r="CX52" s="130">
        <f t="shared" si="1194"/>
        <v>1202.2839178515005</v>
      </c>
      <c r="CY52" s="130">
        <f t="shared" si="1195"/>
        <v>1193.2667884676143</v>
      </c>
      <c r="CZ52" s="130">
        <f t="shared" si="1196"/>
        <v>1284.1895097551339</v>
      </c>
      <c r="DA52" s="130">
        <f t="shared" si="1197"/>
        <v>1362.3379644154818</v>
      </c>
      <c r="DB52" s="130">
        <f t="shared" si="1198"/>
        <v>1432.2207171405998</v>
      </c>
      <c r="DC52" s="130">
        <f t="shared" si="1199"/>
        <v>1535.9177050552919</v>
      </c>
      <c r="DD52" s="130">
        <f t="shared" si="1200"/>
        <v>1505.8606071090044</v>
      </c>
      <c r="DE52" s="130">
        <f t="shared" si="1201"/>
        <v>1562.9690932069509</v>
      </c>
      <c r="DF52" s="130">
        <f t="shared" si="1202"/>
        <v>1632.8518459320692</v>
      </c>
      <c r="DG52" s="130">
        <f t="shared" si="1203"/>
        <v>1720.017429976303</v>
      </c>
      <c r="DH52" s="130">
        <f t="shared" si="1204"/>
        <v>1571.9862225908369</v>
      </c>
      <c r="DI52" s="130">
        <f t="shared" si="1205"/>
        <v>1424.706442654028</v>
      </c>
      <c r="DJ52" s="130">
        <f t="shared" si="1206"/>
        <v>0</v>
      </c>
      <c r="DK52" s="110">
        <f t="shared" si="1207"/>
        <v>1235.3467255924168</v>
      </c>
      <c r="DL52" s="130">
        <f t="shared" si="1208"/>
        <v>2521.0390902448653</v>
      </c>
      <c r="DM52" s="130">
        <f t="shared" si="1209"/>
        <v>3499.3976283965239</v>
      </c>
      <c r="DN52" s="130">
        <f t="shared" si="1210"/>
        <v>4537.1189349921005</v>
      </c>
      <c r="DO52" s="130">
        <f t="shared" si="1211"/>
        <v>5646.9772766587666</v>
      </c>
      <c r="DP52" s="130">
        <f t="shared" si="1212"/>
        <v>6789.1469986176917</v>
      </c>
      <c r="DQ52" s="130">
        <f t="shared" si="1213"/>
        <v>7987.6737792259064</v>
      </c>
      <c r="DR52" s="130">
        <f t="shared" si="1214"/>
        <v>9140.3634854660322</v>
      </c>
      <c r="DS52" s="130">
        <f t="shared" si="1215"/>
        <v>10296.810328949445</v>
      </c>
      <c r="DT52" s="130">
        <f t="shared" si="1216"/>
        <v>11493.082827211689</v>
      </c>
      <c r="DU52" s="130">
        <f t="shared" si="1217"/>
        <v>12605.946878672983</v>
      </c>
      <c r="DV52" s="130">
        <f t="shared" si="1218"/>
        <v>13607.599667733015</v>
      </c>
      <c r="DW52" s="130">
        <f t="shared" si="1219"/>
        <v>14775.317922946284</v>
      </c>
      <c r="DX52" s="130">
        <f t="shared" si="1220"/>
        <v>15651.482328080565</v>
      </c>
      <c r="DY52" s="130">
        <f t="shared" si="1221"/>
        <v>16843.246261650864</v>
      </c>
      <c r="DZ52" s="130">
        <f t="shared" si="1222"/>
        <v>18078.592987243279</v>
      </c>
      <c r="EA52" s="130">
        <f t="shared" si="1223"/>
        <v>19406.36528902053</v>
      </c>
      <c r="EB52" s="130">
        <f t="shared" si="1224"/>
        <v>20698.069073262235</v>
      </c>
      <c r="EC52" s="130">
        <f t="shared" si="1225"/>
        <v>21900.352991113738</v>
      </c>
      <c r="ED52" s="130">
        <f t="shared" si="1226"/>
        <v>23093.619779581353</v>
      </c>
      <c r="EE52" s="130">
        <f t="shared" si="1227"/>
        <v>24377.809289336488</v>
      </c>
      <c r="EF52" s="130">
        <f t="shared" si="1228"/>
        <v>25740.147253751969</v>
      </c>
      <c r="EG52" s="130">
        <f t="shared" si="1229"/>
        <v>27172.36797089257</v>
      </c>
      <c r="EH52" s="130">
        <f t="shared" si="1230"/>
        <v>28708.285675947864</v>
      </c>
      <c r="EI52" s="130">
        <f t="shared" si="1231"/>
        <v>30214.146283056867</v>
      </c>
      <c r="EJ52" s="130">
        <f t="shared" si="1232"/>
        <v>31777.115376263817</v>
      </c>
      <c r="EK52" s="130">
        <f t="shared" si="1233"/>
        <v>33409.967222195883</v>
      </c>
      <c r="EL52" s="130">
        <f t="shared" si="1234"/>
        <v>35129.984652172185</v>
      </c>
      <c r="EM52" s="130">
        <f t="shared" si="1235"/>
        <v>36701.970874763021</v>
      </c>
      <c r="EN52" s="130">
        <f t="shared" si="1236"/>
        <v>38126.677317417052</v>
      </c>
      <c r="EO52" s="130">
        <f t="shared" si="1237"/>
        <v>38126.677317417052</v>
      </c>
      <c r="EP52" s="130">
        <f t="shared" si="1238"/>
        <v>1111.8120530331751</v>
      </c>
      <c r="EQ52" s="130">
        <f t="shared" si="1239"/>
        <v>1157.1231281872035</v>
      </c>
      <c r="ER52" s="130">
        <f t="shared" si="1240"/>
        <v>880.52268433649283</v>
      </c>
      <c r="ES52" s="130">
        <f t="shared" si="1241"/>
        <v>933.94917593601861</v>
      </c>
      <c r="ET52" s="130">
        <f t="shared" si="1242"/>
        <v>998.87250749999976</v>
      </c>
      <c r="EU52" s="130">
        <f t="shared" si="1243"/>
        <v>1027.9527497630327</v>
      </c>
      <c r="EV52" s="130">
        <f t="shared" si="1244"/>
        <v>1078.674102547393</v>
      </c>
      <c r="EW52" s="130">
        <f t="shared" si="1245"/>
        <v>1037.4207356161137</v>
      </c>
      <c r="EX52" s="130">
        <f t="shared" si="1246"/>
        <v>1040.8021591350712</v>
      </c>
      <c r="EY52" s="130">
        <f t="shared" si="1247"/>
        <v>1076.6452484360188</v>
      </c>
      <c r="EZ52" s="130">
        <f t="shared" si="1248"/>
        <v>1001.5776463151656</v>
      </c>
      <c r="FA52" s="130">
        <f t="shared" si="1249"/>
        <v>901.48751015402809</v>
      </c>
      <c r="FB52" s="130">
        <f t="shared" si="1250"/>
        <v>1050.946429691943</v>
      </c>
      <c r="FC52" s="130">
        <f t="shared" si="1251"/>
        <v>788.54796462085301</v>
      </c>
      <c r="FD52" s="130">
        <f t="shared" si="1252"/>
        <v>1072.5875402132699</v>
      </c>
      <c r="FE52" s="130">
        <f t="shared" si="1253"/>
        <v>1111.8120530331751</v>
      </c>
      <c r="FF52" s="130">
        <f t="shared" si="1254"/>
        <v>1194.9950715995258</v>
      </c>
      <c r="FG52" s="130">
        <f t="shared" si="1255"/>
        <v>1162.5334058175354</v>
      </c>
      <c r="FH52" s="130">
        <f t="shared" si="1256"/>
        <v>1082.0555260663505</v>
      </c>
      <c r="FI52" s="130">
        <f t="shared" si="1257"/>
        <v>1073.940109620853</v>
      </c>
      <c r="FJ52" s="130">
        <f t="shared" si="1258"/>
        <v>1155.7705587796206</v>
      </c>
      <c r="FK52" s="130">
        <f t="shared" si="1259"/>
        <v>1226.1041679739337</v>
      </c>
      <c r="FL52" s="130">
        <f t="shared" si="1260"/>
        <v>1288.99864542654</v>
      </c>
      <c r="FM52" s="130">
        <f t="shared" si="1261"/>
        <v>1382.3259345497627</v>
      </c>
      <c r="FN52" s="130">
        <f t="shared" si="1262"/>
        <v>1355.2745463981039</v>
      </c>
      <c r="FO52" s="130">
        <f t="shared" si="1263"/>
        <v>1406.6721838862559</v>
      </c>
      <c r="FP52" s="130">
        <f t="shared" si="1264"/>
        <v>1469.5666613388623</v>
      </c>
      <c r="FQ52" s="130">
        <f t="shared" si="1265"/>
        <v>1548.0156869786726</v>
      </c>
      <c r="FR52" s="130">
        <f t="shared" si="1266"/>
        <v>1414.7876003317533</v>
      </c>
      <c r="FS52" s="130">
        <f t="shared" si="1267"/>
        <v>1282.2357983886252</v>
      </c>
      <c r="FT52" s="130">
        <f t="shared" si="1268"/>
        <v>0</v>
      </c>
      <c r="FU52" s="110">
        <f t="shared" si="1269"/>
        <v>1111.8120530331751</v>
      </c>
      <c r="FV52" s="130">
        <f t="shared" si="1270"/>
        <v>2268.9351812203786</v>
      </c>
      <c r="FW52" s="130">
        <f t="shared" si="1271"/>
        <v>3149.4578655568712</v>
      </c>
      <c r="FX52" s="130">
        <f t="shared" si="1272"/>
        <v>4083.4070414928897</v>
      </c>
      <c r="FY52" s="130">
        <f t="shared" si="1273"/>
        <v>5082.2795489928894</v>
      </c>
      <c r="FZ52" s="130">
        <f t="shared" si="1274"/>
        <v>6110.2322987559219</v>
      </c>
      <c r="GA52" s="130">
        <f t="shared" si="1275"/>
        <v>7188.9064013033149</v>
      </c>
      <c r="GB52" s="130">
        <f t="shared" si="1276"/>
        <v>8226.3271369194281</v>
      </c>
      <c r="GC52" s="130">
        <f t="shared" si="1277"/>
        <v>9267.1292960544997</v>
      </c>
      <c r="GD52" s="130">
        <f t="shared" si="1278"/>
        <v>10343.774544490519</v>
      </c>
      <c r="GE52" s="130">
        <f t="shared" si="1279"/>
        <v>11345.352190805685</v>
      </c>
      <c r="GF52" s="130">
        <f t="shared" si="1280"/>
        <v>12246.839700959712</v>
      </c>
      <c r="GG52" s="130">
        <f t="shared" si="1281"/>
        <v>13297.786130651655</v>
      </c>
      <c r="GH52" s="130">
        <f t="shared" si="1282"/>
        <v>14086.334095272508</v>
      </c>
      <c r="GI52" s="130">
        <f t="shared" si="1283"/>
        <v>15158.921635485778</v>
      </c>
      <c r="GJ52" s="130">
        <f t="shared" si="1284"/>
        <v>16270.733688518952</v>
      </c>
      <c r="GK52" s="130">
        <f t="shared" si="1285"/>
        <v>17465.72876011848</v>
      </c>
      <c r="GL52" s="130">
        <f t="shared" si="1286"/>
        <v>18628.262165936016</v>
      </c>
      <c r="GM52" s="130">
        <f t="shared" si="1287"/>
        <v>19710.317692002365</v>
      </c>
      <c r="GN52" s="130">
        <f t="shared" si="1288"/>
        <v>20784.257801623218</v>
      </c>
      <c r="GO52" s="130">
        <f t="shared" si="1289"/>
        <v>21940.028360402837</v>
      </c>
      <c r="GP52" s="130">
        <f t="shared" si="1290"/>
        <v>23166.132528376773</v>
      </c>
      <c r="GQ52" s="130">
        <f t="shared" si="1291"/>
        <v>24455.131173803311</v>
      </c>
      <c r="GR52" s="130">
        <f t="shared" si="1292"/>
        <v>25837.457108353075</v>
      </c>
      <c r="GS52" s="130">
        <f t="shared" si="1293"/>
        <v>27192.73165475118</v>
      </c>
      <c r="GT52" s="130">
        <f t="shared" si="1294"/>
        <v>28599.403838637438</v>
      </c>
      <c r="GU52" s="130">
        <f t="shared" si="1295"/>
        <v>30068.970499976302</v>
      </c>
      <c r="GV52" s="130">
        <f t="shared" si="1296"/>
        <v>31616.986186954975</v>
      </c>
      <c r="GW52" s="130">
        <f t="shared" si="1297"/>
        <v>33031.773787286729</v>
      </c>
      <c r="GX52" s="130">
        <f t="shared" si="1298"/>
        <v>34314.009585675354</v>
      </c>
      <c r="GY52" s="130">
        <f t="shared" si="1299"/>
        <v>34314.009585675354</v>
      </c>
      <c r="GZ52" s="130">
        <f>($T52+$U52)/$R52*($I52-(метеостанция!B$14))/($I52-$J52)</f>
        <v>4.0898395734597148</v>
      </c>
      <c r="HA52" s="130">
        <f>($T52+$U52)/$R52*($I52-(метеостанция!C$14))/($I52-$J52)</f>
        <v>4.2565179502369661</v>
      </c>
      <c r="HB52" s="130">
        <f>($T52+$U52)/$R52*($I52-(метеостанция!D$14))/($I52-$J52)</f>
        <v>3.2390335308056866</v>
      </c>
      <c r="HC52" s="130">
        <f>($T52+$U52)/$R52*($I52-(метеостанция!E$14))/($I52-$J52)</f>
        <v>3.4355647511848337</v>
      </c>
      <c r="HD52" s="130">
        <f>($T52+$U52)/$R52*($I52-(метеостанция!F$14))/($I52-$J52)</f>
        <v>3.6743874999999995</v>
      </c>
      <c r="HE52" s="130">
        <f>($T52+$U52)/$R52*($I52-(метеостанция!G$14))/($I52-$J52)</f>
        <v>3.7813601895734594</v>
      </c>
      <c r="HF52" s="130">
        <f>($T52+$U52)/$R52*($I52-(метеостанция!H$14))/($I52-$J52)</f>
        <v>3.9679404620853078</v>
      </c>
      <c r="HG52" s="130">
        <f>($T52+$U52)/$R52*($I52-(метеостанция!I$14))/($I52-$J52)</f>
        <v>3.8161885071090049</v>
      </c>
      <c r="HH52" s="130">
        <f>($T52+$U52)/$R52*($I52-(метеостанция!J$14))/($I52-$J52)</f>
        <v>3.8286271919431281</v>
      </c>
      <c r="HI52" s="130">
        <f>($T52+$U52)/$R52*($I52-(метеостанция!K$14))/($I52-$J52)</f>
        <v>3.9604772511848338</v>
      </c>
      <c r="HJ52" s="130">
        <f>($T52+$U52)/$R52*($I52-(метеостанция!L$14))/($I52-$J52)</f>
        <v>3.6843384478672982</v>
      </c>
      <c r="HK52" s="130">
        <f>($T52+$U52)/$R52*($I52-(метеостанция!M$14))/($I52-$J52)</f>
        <v>3.3161533767772506</v>
      </c>
      <c r="HL52" s="130">
        <f>($T52+$U52)/$R52*($I52-(метеостанция!N$14))/($I52-$J52)</f>
        <v>3.8659432464454975</v>
      </c>
      <c r="HM52" s="130">
        <f>($T52+$U52)/$R52*($I52-(метеостанция!O$14))/($I52-$J52)</f>
        <v>2.9007013033175353</v>
      </c>
      <c r="HN52" s="130">
        <f>($T52+$U52)/$R52*($I52-(метеостанция!P$14))/($I52-$J52)</f>
        <v>3.9455508293838859</v>
      </c>
      <c r="HO52" s="130">
        <f>($T52+$U52)/$R52*($I52-(метеостанция!Q$14))/($I52-$J52)</f>
        <v>4.0898395734597148</v>
      </c>
      <c r="HP52" s="130">
        <f>($T52+$U52)/$R52*($I52-(метеостанция!R$14))/($I52-$J52)</f>
        <v>4.3958312203791463</v>
      </c>
      <c r="HQ52" s="130">
        <f>($T52+$U52)/$R52*($I52-(метеостанция!S$14))/($I52-$J52)</f>
        <v>4.2764198459715637</v>
      </c>
      <c r="HR52" s="130">
        <f>($T52+$U52)/$R52*($I52-(метеостанция!T$14))/($I52-$J52)</f>
        <v>3.9803791469194314</v>
      </c>
      <c r="HS52" s="130">
        <f>($T52+$U52)/$R52*($I52-(метеостанция!U$14))/($I52-$J52)</f>
        <v>3.950526303317536</v>
      </c>
      <c r="HT52" s="130">
        <f>($T52+$U52)/$R52*($I52-(метеостанция!V$14))/($I52-$J52)</f>
        <v>4.2515424763033174</v>
      </c>
      <c r="HU52" s="130">
        <f>($T52+$U52)/$R52*($I52-(метеостанция!W$14))/($I52-$J52)</f>
        <v>4.5102671208530811</v>
      </c>
      <c r="HV52" s="130">
        <f>($T52+$U52)/$R52*($I52-(метеостанция!X$14))/($I52-$J52)</f>
        <v>4.741626658767772</v>
      </c>
      <c r="HW52" s="130">
        <f>($T52+$U52)/$R52*($I52-(метеостанция!Y$14))/($I52-$J52)</f>
        <v>5.0849343601895738</v>
      </c>
      <c r="HX52" s="130">
        <f>($T52+$U52)/$R52*($I52-(метеостанция!Z$14))/($I52-$J52)</f>
        <v>4.9854248815165869</v>
      </c>
      <c r="HY52" s="130">
        <f>($T52+$U52)/$R52*($I52-(метеостанция!AA$14))/($I52-$J52)</f>
        <v>5.1744928909952597</v>
      </c>
      <c r="HZ52" s="130">
        <f>($T52+$U52)/$R52*($I52-(метеостанция!AB$14))/($I52-$J52)</f>
        <v>5.4058524289099532</v>
      </c>
      <c r="IA52" s="130">
        <f>($T52+$U52)/$R52*($I52-(метеостанция!AC$14))/($I52-$J52)</f>
        <v>5.6944299170616111</v>
      </c>
      <c r="IB52" s="130">
        <f>($T52+$U52)/$R52*($I52-(метеостанция!AD$14))/($I52-$J52)</f>
        <v>5.2043457345971564</v>
      </c>
      <c r="IC52" s="130">
        <f>($T52+$U52)/$R52*($I52-(метеостанция!AE$14))/($I52-$J52)</f>
        <v>4.7167492890995257</v>
      </c>
      <c r="ID52" s="130"/>
      <c r="IE52" s="131">
        <f>VLOOKUP($F52,метеостанция!$A$4:$AF$7,2,0)</f>
        <v>6</v>
      </c>
      <c r="IF52" s="131">
        <f>VLOOKUP($F52,метеостанция!$A$4:$AF$7,3,0)</f>
        <v>9.6</v>
      </c>
      <c r="IG52" s="131">
        <f>VLOOKUP($F52,метеостанция!$A$4:$AF$7,4,0)</f>
        <v>8.4</v>
      </c>
      <c r="IH52" s="131">
        <f>VLOOKUP($F52,метеостанция!$A$4:$AF$7,5,0)</f>
        <v>9.6999999999999993</v>
      </c>
      <c r="II52" s="131">
        <f>VLOOKUP($F52,метеостанция!$A$4:$AF$7,6,0)</f>
        <v>11.1</v>
      </c>
      <c r="IJ52" s="131">
        <f>VLOOKUP($F52,метеостанция!$A$4:$AF$7,7,0)</f>
        <v>9.5</v>
      </c>
      <c r="IK52" s="131">
        <f>VLOOKUP($F52,метеостанция!$A$4:$AF$7,8,0)</f>
        <v>6</v>
      </c>
      <c r="IL52" s="131">
        <f>VLOOKUP($F52,метеостанция!$A$4:$AF$7,9,0)</f>
        <v>6.8</v>
      </c>
      <c r="IM52" s="131">
        <f>VLOOKUP($F52,метеостанция!$A$4:$AF$7,10,0)</f>
        <v>3.2</v>
      </c>
      <c r="IN52" s="131">
        <f>VLOOKUP($F52,метеостанция!$A$4:$AF$7,11,0)</f>
        <v>-2</v>
      </c>
      <c r="IO52" s="131">
        <f>VLOOKUP($F52,метеостанция!$A$4:$AF$7,12,0)</f>
        <v>-0.4</v>
      </c>
      <c r="IP52" s="131">
        <f>VLOOKUP($F52,метеостанция!$A$4:$AF$7,13,0)</f>
        <v>2.1</v>
      </c>
      <c r="IQ52" s="131">
        <f>VLOOKUP($F52,метеостанция!$A$4:$AF$7,14,0)</f>
        <v>2.2999999999999998</v>
      </c>
      <c r="IR52" s="131">
        <f>VLOOKUP($F52,метеостанция!$A$4:$AF$7,15,0)</f>
        <v>2.2999999999999998</v>
      </c>
      <c r="IS52" s="131">
        <f>VLOOKUP($F52,метеостанция!$A$4:$AF$7,16,0)</f>
        <v>0.2</v>
      </c>
      <c r="IT52" s="131">
        <f>VLOOKUP($F52,метеостанция!$A$4:$AF$7,17,0)</f>
        <v>-3</v>
      </c>
      <c r="IU52" s="131">
        <f>VLOOKUP($F52,метеостанция!$A$4:$AF$7,18,0)</f>
        <v>-4</v>
      </c>
      <c r="IV52" s="131">
        <f>VLOOKUP($F52,метеостанция!$A$4:$AF$7,19,0)</f>
        <v>-3.6</v>
      </c>
      <c r="IW52" s="131">
        <f>VLOOKUP($F52,метеостанция!$A$4:$AF$7,20,0)</f>
        <v>-0.7</v>
      </c>
      <c r="IX52" s="131">
        <f>VLOOKUP($F52,метеостанция!$A$4:$AF$7,21,0)</f>
        <v>3.6</v>
      </c>
      <c r="IY52" s="131">
        <f>VLOOKUP($F52,метеостанция!$A$4:$AF$7,22,0)</f>
        <v>2.2000000000000002</v>
      </c>
      <c r="IZ52" s="131">
        <f>VLOOKUP($F52,метеостанция!$A$4:$AF$7,23,0)</f>
        <v>4.4000000000000004</v>
      </c>
      <c r="JA52" s="131">
        <f>VLOOKUP($F52,метеостанция!$A$4:$AF$7,24,0)</f>
        <v>-2.2999999999999998</v>
      </c>
      <c r="JB52" s="131">
        <f>VLOOKUP($F52,метеостанция!$A$4:$AF$7,25,0)</f>
        <v>-5.0999999999999996</v>
      </c>
      <c r="JC52" s="131">
        <f>VLOOKUP($F52,метеостанция!$A$4:$AF$7,26,0)</f>
        <v>0.6</v>
      </c>
      <c r="JD52" s="131">
        <f>VLOOKUP($F52,метеостанция!$A$4:$AF$7,27,0)</f>
        <v>-1.8</v>
      </c>
      <c r="JE52" s="131">
        <f>VLOOKUP($F52,метеостанция!$A$4:$AF$7,28,0)</f>
        <v>-0.5</v>
      </c>
      <c r="JF52" s="131">
        <f>VLOOKUP($F52,метеостанция!$A$4:$AF$7,29,0)</f>
        <v>5.4</v>
      </c>
      <c r="JG52" s="131">
        <f>VLOOKUP($F52,метеостанция!$A$4:$AF$7,30,0)</f>
        <v>8.4</v>
      </c>
      <c r="JH52" s="131">
        <f>VLOOKUP($F52,метеостанция!$A$4:$AF$7,31,0)</f>
        <v>5.0999999999999996</v>
      </c>
      <c r="JI52" s="131">
        <f>VLOOKUP($F52,метеостанция!$A$4:$AF$7,32,0)</f>
        <v>0</v>
      </c>
      <c r="JJ52" s="203" t="e">
        <f>'Qп, Гкал'!E71</f>
        <v>#REF!</v>
      </c>
      <c r="JK52" s="203" t="e">
        <f>'Qп, Гкал'!F71</f>
        <v>#REF!</v>
      </c>
      <c r="JL52" s="203" t="e">
        <f>'Qп, Гкал'!G71</f>
        <v>#REF!</v>
      </c>
      <c r="JM52" s="203" t="e">
        <f>'Qп, Гкал'!H71</f>
        <v>#REF!</v>
      </c>
      <c r="JN52" s="203" t="e">
        <f>'Qп, Гкал'!I71</f>
        <v>#REF!</v>
      </c>
      <c r="JO52" s="203" t="e">
        <f>'Qп, Гкал'!J71</f>
        <v>#REF!</v>
      </c>
      <c r="JP52" s="203" t="e">
        <f>'Qп, Гкал'!K71</f>
        <v>#REF!</v>
      </c>
      <c r="JQ52" s="203" t="e">
        <f>'Qп, Гкал'!L71</f>
        <v>#REF!</v>
      </c>
      <c r="JR52" s="203" t="e">
        <f>'Qп, Гкал'!M71</f>
        <v>#REF!</v>
      </c>
      <c r="JS52" s="203" t="e">
        <f>'Qп, Гкал'!N71</f>
        <v>#REF!</v>
      </c>
      <c r="JT52" s="203" t="e">
        <f>'Qп, Гкал'!O71</f>
        <v>#REF!</v>
      </c>
      <c r="JU52" s="203" t="e">
        <f>'Qп, Гкал'!P71</f>
        <v>#REF!</v>
      </c>
      <c r="JV52" s="203" t="e">
        <f>'Qп, Гкал'!Q71</f>
        <v>#REF!</v>
      </c>
      <c r="JW52" s="203" t="e">
        <f>'Qп, Гкал'!R71</f>
        <v>#REF!</v>
      </c>
      <c r="JX52" s="203" t="e">
        <f>'Qп, Гкал'!S71</f>
        <v>#REF!</v>
      </c>
      <c r="JY52" s="204" t="e">
        <f>'Qп, Гкал'!T71</f>
        <v>#REF!</v>
      </c>
      <c r="JZ52" s="203" t="e">
        <f>'Qп, Гкал'!U71</f>
        <v>#REF!</v>
      </c>
      <c r="KA52" s="203" t="e">
        <f>'Qп, Гкал'!V71</f>
        <v>#REF!</v>
      </c>
      <c r="KB52" s="203" t="e">
        <f>'Qп, Гкал'!W71</f>
        <v>#REF!</v>
      </c>
      <c r="KC52" s="203" t="e">
        <f>'Qп, Гкал'!X71</f>
        <v>#REF!</v>
      </c>
      <c r="KD52" s="203" t="e">
        <f>'Qп, Гкал'!Y71</f>
        <v>#REF!</v>
      </c>
      <c r="KE52" s="203" t="e">
        <f>'Qп, Гкал'!Z71</f>
        <v>#REF!</v>
      </c>
      <c r="KF52" s="203" t="e">
        <f>'Qп, Гкал'!AA71</f>
        <v>#REF!</v>
      </c>
      <c r="KG52" s="203" t="e">
        <f>'Qп, Гкал'!AB71</f>
        <v>#REF!</v>
      </c>
      <c r="KH52" s="203" t="e">
        <f>'Qп, Гкал'!AC71</f>
        <v>#REF!</v>
      </c>
      <c r="KI52" s="203" t="e">
        <f>'Qп, Гкал'!AD71</f>
        <v>#REF!</v>
      </c>
      <c r="KJ52" s="203" t="e">
        <f>'Qп, Гкал'!AE71</f>
        <v>#REF!</v>
      </c>
      <c r="KK52" s="203" t="e">
        <f>'Qп, Гкал'!AF71</f>
        <v>#REF!</v>
      </c>
      <c r="KL52" s="203" t="e">
        <f>'Qп, Гкал'!AG71</f>
        <v>#REF!</v>
      </c>
      <c r="KM52" s="203" t="e">
        <f>'Qп, Гкал'!AH71</f>
        <v>#REF!</v>
      </c>
      <c r="KN52" s="203" t="e">
        <f>'Qп, Гкал'!AI71</f>
        <v>#REF!</v>
      </c>
      <c r="KO52" s="110" t="e">
        <f>IF(JJ52="","Нет показаний",IF(JJ52&lt;=0,"Ошибка ПУ",(GZ52-JJ52*(($I52-метеостанция!B$14)/($I52-IE52)))))</f>
        <v>#REF!</v>
      </c>
      <c r="KP52" s="110" t="e">
        <f>IF(JK52="","Нет показаний",IF(JK52&lt;=0,"Ошибка ПУ",(HA52-JK52*(($I52-метеостанция!C$14)/($I52-IF52)))))</f>
        <v>#REF!</v>
      </c>
      <c r="KQ52" s="110" t="e">
        <f>IF(JL52="","Нет показаний",IF(JL52&lt;=0,"Ошибка ПУ",(HB52-JL52*(($I52-метеостанция!D$14)/($I52-IG52)))))</f>
        <v>#REF!</v>
      </c>
      <c r="KR52" s="110" t="e">
        <f>IF(JM52="","Нет показаний",IF(JM52&lt;=0,"Ошибка ПУ",(HC52-JM52*(($I52-метеостанция!E$14)/($I52-IH52)))))</f>
        <v>#REF!</v>
      </c>
      <c r="KS52" s="110" t="e">
        <f>IF(JN52="","Нет показаний",IF(JN52&lt;=0,"Ошибка ПУ",(HD52-JN52*(($I52-метеостанция!F$14)/($I52-II52)))))</f>
        <v>#REF!</v>
      </c>
      <c r="KT52" s="110" t="e">
        <f>IF(JO52="","Нет показаний",IF(JO52&lt;=0,"Ошибка ПУ",(HE52-JO52*(($I52-метеостанция!G$14)/($I52-IJ52)))))</f>
        <v>#REF!</v>
      </c>
      <c r="KU52" s="110" t="e">
        <f>IF(JP52="","Нет показаний",IF(JP52&lt;=0,"Ошибка ПУ",(HF52-JP52*(($I52-метеостанция!H$14)/($I52-IK52)))))</f>
        <v>#REF!</v>
      </c>
      <c r="KV52" s="110" t="e">
        <f>IF(JQ52="","Нет показаний",IF(JQ52&lt;=0,"Ошибка ПУ",(HG52-JQ52*(($I52-метеостанция!I$14)/($I52-IL52)))))</f>
        <v>#REF!</v>
      </c>
      <c r="KW52" s="110" t="e">
        <f>IF(JR52="","Нет показаний",IF(JR52&lt;=0,"Ошибка ПУ",(HH52-JR52*(($I52-метеостанция!J$14)/($I52-IM52)))))</f>
        <v>#REF!</v>
      </c>
      <c r="KX52" s="110" t="e">
        <f>IF(JS52="","Нет показаний",IF(JS52&lt;=0,"Ошибка ПУ",(HI52-JS52*(($I52-метеостанция!K$14)/($I52-IN52)))))</f>
        <v>#REF!</v>
      </c>
      <c r="KY52" s="110" t="e">
        <f>IF(JT52="","Нет показаний",IF(JT52&lt;=0,"Ошибка ПУ",(HJ52-JT52*(($I52-метеостанция!L$14)/($I52-IO52)))))</f>
        <v>#REF!</v>
      </c>
      <c r="KZ52" s="110" t="e">
        <f>IF(JU52="","Нет показаний",IF(JU52&lt;=0,"Ошибка ПУ",(HK52-JU52*(($I52-метеостанция!M$14)/($I52-IP52)))))</f>
        <v>#REF!</v>
      </c>
      <c r="LA52" s="110" t="e">
        <f>IF(JV52="","Нет показаний",IF(JV52&lt;=0,"Ошибка ПУ",(HL52-JV52*(($I52-метеостанция!N$14)/($I52-IQ52)))))</f>
        <v>#REF!</v>
      </c>
      <c r="LB52" s="110" t="e">
        <f>IF(JW52="","Нет показаний",IF(JW52&lt;=0,"Ошибка ПУ",(HM52-JW52*(($I52-метеостанция!O$14)/($I52-IR52)))))</f>
        <v>#REF!</v>
      </c>
      <c r="LC52" s="110" t="e">
        <f>IF(JX52="","Нет показаний",IF(JX52&lt;=0,"Ошибка ПУ",(HN52-JX52*(($I52-метеостанция!P$14)/($I52-IS52)))))</f>
        <v>#REF!</v>
      </c>
      <c r="LD52" s="110" t="e">
        <f>IF(JY52="","Нет показаний",IF(JY52&lt;=0,"Ошибка ПУ",(HO52-JY52*(($I52-метеостанция!Q$14)/($I52-IT52)))))</f>
        <v>#REF!</v>
      </c>
      <c r="LE52" s="110" t="e">
        <f>IF(JZ52="","Нет показаний",IF(JZ52&lt;=0,"Ошибка ПУ",(HP52-JZ52*(($I52-метеостанция!R$14)/($I52-IU52)))))</f>
        <v>#REF!</v>
      </c>
      <c r="LF52" s="110" t="e">
        <f>IF(KA52="","Нет показаний",IF(KA52&lt;=0,"Ошибка ПУ",(HQ52-KA52*(($I52-метеостанция!S$14)/($I52-IV52)))))</f>
        <v>#REF!</v>
      </c>
      <c r="LG52" s="110" t="e">
        <f>IF(KB52="","Нет показаний",IF(KB52&lt;=0,"Ошибка ПУ",(HR52-KB52*(($I52-метеостанция!T$14)/($I52-IW52)))))</f>
        <v>#REF!</v>
      </c>
      <c r="LH52" s="110" t="e">
        <f>IF(KC52="","Нет показаний",IF(KC52&lt;=0,"Ошибка ПУ",(HS52-KC52*(($I52-метеостанция!U$14)/($I52-IX52)))))</f>
        <v>#REF!</v>
      </c>
      <c r="LI52" s="110" t="e">
        <f>IF(KD52="","Нет показаний",IF(KD52&lt;=0,"Ошибка ПУ",(HT52-KD52*(($I52-метеостанция!V$14)/($I52-IY52)))))</f>
        <v>#REF!</v>
      </c>
      <c r="LJ52" s="110" t="e">
        <f>IF(KE52="","Нет показаний",IF(KE52&lt;=0,"Ошибка ПУ",(HU52-KE52*(($I52-метеостанция!W$14)/($I52-IZ52)))))</f>
        <v>#REF!</v>
      </c>
      <c r="LK52" s="110" t="e">
        <f>IF(KF52="","Нет показаний",IF(KF52&lt;=0,"Ошибка ПУ",(HV52-KF52*(($I52-метеостанция!X$14)/($I52-JA52)))))</f>
        <v>#REF!</v>
      </c>
      <c r="LL52" s="110" t="e">
        <f>IF(KG52="","Нет показаний",IF(KG52&lt;=0,"Ошибка ПУ",(HW52-KG52*(($I52-метеостанция!Y$14)/($I52-JB52)))))</f>
        <v>#REF!</v>
      </c>
      <c r="LM52" s="110" t="e">
        <f>IF(KH52="","Нет показаний",IF(KH52&lt;=0,"Ошибка ПУ",(HX52-KH52*(($I52-метеостанция!Z$14)/($I52-JC52)))))</f>
        <v>#REF!</v>
      </c>
      <c r="LN52" s="110" t="e">
        <f>IF(KI52="","Нет показаний",IF(KI52&lt;=0,"Ошибка ПУ",(HY52-KI52*(($I52-метеостанция!AA$14)/($I52-JD52)))))</f>
        <v>#REF!</v>
      </c>
      <c r="LO52" s="110" t="e">
        <f>IF(KJ52="","Нет показаний",IF(KJ52&lt;=0,"Ошибка ПУ",(HZ52-KJ52*(($I52-метеостанция!AB$14)/($I52-JE52)))))</f>
        <v>#REF!</v>
      </c>
      <c r="LP52" s="110" t="e">
        <f>IF(KK52="","Нет показаний",IF(KK52&lt;=0,"Ошибка ПУ",(IA52-KK52*(($I52-метеостанция!AC$14)/($I52-JF52)))))</f>
        <v>#REF!</v>
      </c>
      <c r="LQ52" s="110" t="e">
        <f>IF(KL52="","Нет показаний",IF(KL52&lt;=0,"Ошибка ПУ",(IB52-KL52*(($I52-метеостанция!AD$14)/($I52-JG52)))))</f>
        <v>#REF!</v>
      </c>
      <c r="LR52" s="110" t="e">
        <f>IF(KM52="","Нет показаний",IF(KM52&lt;=0,"Ошибка ПУ",(IC52-KM52*(($I52-метеостанция!AE$14)/($I52-JH52)))))</f>
        <v>#REF!</v>
      </c>
      <c r="LS52" s="110" t="e">
        <f>IF(KN52="","Нет показаний",IF(KN52&lt;=0,"Ошибка ПУ",(ID52-KN52*(($I52-метеостанция!AF$14)/($I52-JI52)))))</f>
        <v>#REF!</v>
      </c>
      <c r="LT52" s="54" t="e">
        <f t="shared" si="1300"/>
        <v>#REF!</v>
      </c>
      <c r="LU52" s="54" t="e">
        <f t="shared" si="1301"/>
        <v>#REF!</v>
      </c>
      <c r="LV52" s="54" t="e">
        <f t="shared" si="1302"/>
        <v>#REF!</v>
      </c>
      <c r="LW52" s="54" t="e">
        <f t="shared" si="1303"/>
        <v>#REF!</v>
      </c>
      <c r="LX52" s="54" t="e">
        <f t="shared" si="1304"/>
        <v>#REF!</v>
      </c>
      <c r="LY52" s="54" t="e">
        <f t="shared" si="1305"/>
        <v>#REF!</v>
      </c>
      <c r="LZ52" s="54" t="e">
        <f t="shared" si="1306"/>
        <v>#REF!</v>
      </c>
      <c r="MA52" s="54" t="e">
        <f t="shared" si="1307"/>
        <v>#REF!</v>
      </c>
      <c r="MB52" s="54" t="e">
        <f t="shared" si="1308"/>
        <v>#REF!</v>
      </c>
      <c r="MC52" s="54" t="e">
        <f t="shared" si="1309"/>
        <v>#REF!</v>
      </c>
      <c r="MD52" s="54" t="e">
        <f t="shared" si="1310"/>
        <v>#REF!</v>
      </c>
      <c r="ME52" s="54" t="e">
        <f t="shared" si="1311"/>
        <v>#REF!</v>
      </c>
      <c r="MF52" s="54" t="e">
        <f t="shared" si="1312"/>
        <v>#REF!</v>
      </c>
      <c r="MG52" s="54" t="e">
        <f t="shared" si="1313"/>
        <v>#REF!</v>
      </c>
      <c r="MH52" s="54" t="e">
        <f t="shared" si="1314"/>
        <v>#REF!</v>
      </c>
      <c r="MI52" s="54" t="e">
        <f t="shared" si="1315"/>
        <v>#REF!</v>
      </c>
      <c r="MJ52" s="54" t="e">
        <f t="shared" si="1316"/>
        <v>#REF!</v>
      </c>
      <c r="MK52" s="54" t="e">
        <f t="shared" si="1317"/>
        <v>#REF!</v>
      </c>
      <c r="ML52" s="54" t="e">
        <f t="shared" si="1318"/>
        <v>#REF!</v>
      </c>
      <c r="MM52" s="54" t="e">
        <f t="shared" si="1319"/>
        <v>#REF!</v>
      </c>
      <c r="MN52" s="54" t="e">
        <f t="shared" si="1320"/>
        <v>#REF!</v>
      </c>
      <c r="MO52" s="54" t="e">
        <f t="shared" si="1321"/>
        <v>#REF!</v>
      </c>
      <c r="MP52" s="54" t="e">
        <f t="shared" si="1322"/>
        <v>#REF!</v>
      </c>
      <c r="MQ52" s="54" t="e">
        <f t="shared" si="1323"/>
        <v>#REF!</v>
      </c>
      <c r="MR52" s="54" t="e">
        <f t="shared" si="1324"/>
        <v>#REF!</v>
      </c>
      <c r="MS52" s="54" t="e">
        <f t="shared" si="1325"/>
        <v>#REF!</v>
      </c>
      <c r="MT52" s="54" t="e">
        <f t="shared" si="1326"/>
        <v>#REF!</v>
      </c>
      <c r="MU52" s="54" t="e">
        <f t="shared" si="1327"/>
        <v>#REF!</v>
      </c>
      <c r="MV52" s="54" t="e">
        <f t="shared" si="1328"/>
        <v>#REF!</v>
      </c>
      <c r="MW52" s="54" t="e">
        <f t="shared" si="1329"/>
        <v>#REF!</v>
      </c>
      <c r="MX52" s="54" t="e">
        <f t="shared" si="1330"/>
        <v>#REF!</v>
      </c>
      <c r="MY52" s="53" t="e">
        <f t="shared" si="1331"/>
        <v>#REF!</v>
      </c>
      <c r="MZ52" s="53" t="e">
        <f t="shared" si="1332"/>
        <v>#REF!</v>
      </c>
      <c r="NA52" s="53" t="e">
        <f t="shared" si="1333"/>
        <v>#REF!</v>
      </c>
      <c r="NB52" s="53" t="e">
        <f t="shared" si="1334"/>
        <v>#REF!</v>
      </c>
      <c r="NC52" s="53" t="e">
        <f t="shared" si="1335"/>
        <v>#REF!</v>
      </c>
      <c r="ND52" s="53" t="e">
        <f t="shared" si="1336"/>
        <v>#REF!</v>
      </c>
      <c r="NE52" s="53" t="e">
        <f t="shared" si="1337"/>
        <v>#REF!</v>
      </c>
      <c r="NF52" s="53" t="e">
        <f t="shared" si="1338"/>
        <v>#REF!</v>
      </c>
      <c r="NG52" s="53" t="e">
        <f t="shared" si="1339"/>
        <v>#REF!</v>
      </c>
      <c r="NH52" s="53" t="e">
        <f t="shared" si="1340"/>
        <v>#REF!</v>
      </c>
      <c r="NI52" s="53" t="e">
        <f t="shared" si="1341"/>
        <v>#REF!</v>
      </c>
      <c r="NJ52" s="53" t="e">
        <f t="shared" si="1342"/>
        <v>#REF!</v>
      </c>
      <c r="NK52" s="53" t="e">
        <f t="shared" si="1343"/>
        <v>#REF!</v>
      </c>
      <c r="NL52" s="53" t="e">
        <f t="shared" si="1344"/>
        <v>#REF!</v>
      </c>
      <c r="NM52" s="53" t="e">
        <f t="shared" si="1345"/>
        <v>#REF!</v>
      </c>
      <c r="NN52" s="53" t="e">
        <f t="shared" si="1346"/>
        <v>#REF!</v>
      </c>
      <c r="NO52" s="53" t="e">
        <f t="shared" si="1347"/>
        <v>#REF!</v>
      </c>
      <c r="NP52" s="53" t="e">
        <f t="shared" si="1348"/>
        <v>#REF!</v>
      </c>
      <c r="NQ52" s="53" t="e">
        <f t="shared" si="1349"/>
        <v>#REF!</v>
      </c>
      <c r="NR52" s="53" t="e">
        <f t="shared" si="1350"/>
        <v>#REF!</v>
      </c>
      <c r="NS52" s="53" t="e">
        <f t="shared" si="1351"/>
        <v>#REF!</v>
      </c>
      <c r="NT52" s="53" t="e">
        <f t="shared" si="1352"/>
        <v>#REF!</v>
      </c>
      <c r="NU52" s="53" t="e">
        <f t="shared" si="1353"/>
        <v>#REF!</v>
      </c>
      <c r="NV52" s="53" t="e">
        <f t="shared" si="1354"/>
        <v>#REF!</v>
      </c>
      <c r="NW52" s="53" t="e">
        <f t="shared" si="1355"/>
        <v>#REF!</v>
      </c>
      <c r="NX52" s="53" t="e">
        <f t="shared" si="1356"/>
        <v>#REF!</v>
      </c>
      <c r="NY52" s="53" t="e">
        <f t="shared" si="1357"/>
        <v>#REF!</v>
      </c>
      <c r="NZ52" s="53" t="e">
        <f t="shared" si="1358"/>
        <v>#REF!</v>
      </c>
      <c r="OA52" s="53" t="e">
        <f t="shared" si="1359"/>
        <v>#REF!</v>
      </c>
      <c r="OB52" s="53" t="e">
        <f t="shared" si="1360"/>
        <v>#REF!</v>
      </c>
      <c r="OC52" s="53" t="e">
        <f t="shared" si="1361"/>
        <v>#REF!</v>
      </c>
      <c r="OD52" s="53" t="e">
        <f t="shared" si="1362"/>
        <v>#REF!</v>
      </c>
      <c r="OE52" s="53" t="e">
        <f t="shared" si="1363"/>
        <v>#REF!</v>
      </c>
      <c r="OF52" s="53" t="e">
        <f t="shared" si="1364"/>
        <v>#REF!</v>
      </c>
      <c r="OG52" s="53" t="e">
        <f t="shared" si="1365"/>
        <v>#REF!</v>
      </c>
      <c r="OH52" s="53" t="e">
        <f t="shared" si="1366"/>
        <v>#REF!</v>
      </c>
      <c r="OI52" s="53" t="e">
        <f t="shared" si="1367"/>
        <v>#REF!</v>
      </c>
      <c r="OJ52" s="53" t="e">
        <f t="shared" si="1368"/>
        <v>#REF!</v>
      </c>
      <c r="OK52" s="53" t="e">
        <f t="shared" si="1369"/>
        <v>#REF!</v>
      </c>
      <c r="OL52" s="53" t="e">
        <f t="shared" si="1370"/>
        <v>#REF!</v>
      </c>
      <c r="OM52" s="53" t="e">
        <f t="shared" si="1371"/>
        <v>#REF!</v>
      </c>
      <c r="ON52" s="53" t="e">
        <f t="shared" si="1372"/>
        <v>#REF!</v>
      </c>
      <c r="OO52" s="53" t="e">
        <f t="shared" si="1373"/>
        <v>#REF!</v>
      </c>
      <c r="OP52" s="53" t="e">
        <f t="shared" si="1374"/>
        <v>#REF!</v>
      </c>
      <c r="OQ52" s="53" t="e">
        <f t="shared" si="1375"/>
        <v>#REF!</v>
      </c>
      <c r="OR52" s="53" t="e">
        <f t="shared" si="1376"/>
        <v>#REF!</v>
      </c>
      <c r="OS52" s="53" t="e">
        <f t="shared" si="1377"/>
        <v>#REF!</v>
      </c>
      <c r="OT52" s="53" t="e">
        <f t="shared" si="1378"/>
        <v>#REF!</v>
      </c>
      <c r="OU52" s="53" t="e">
        <f t="shared" si="1379"/>
        <v>#REF!</v>
      </c>
      <c r="OV52" s="53" t="e">
        <f t="shared" si="1380"/>
        <v>#REF!</v>
      </c>
      <c r="OW52" s="53" t="e">
        <f t="shared" si="1381"/>
        <v>#REF!</v>
      </c>
      <c r="OX52" s="53" t="e">
        <f t="shared" si="1382"/>
        <v>#REF!</v>
      </c>
      <c r="OY52" s="53" t="e">
        <f t="shared" si="1383"/>
        <v>#REF!</v>
      </c>
      <c r="OZ52" s="53" t="e">
        <f t="shared" si="1384"/>
        <v>#REF!</v>
      </c>
      <c r="PA52" s="53" t="e">
        <f t="shared" si="1385"/>
        <v>#REF!</v>
      </c>
      <c r="PB52" s="53" t="e">
        <f t="shared" si="1386"/>
        <v>#REF!</v>
      </c>
      <c r="PC52" s="53" t="e">
        <f t="shared" si="1387"/>
        <v>#REF!</v>
      </c>
      <c r="PD52" s="53" t="e">
        <f t="shared" si="1388"/>
        <v>#REF!</v>
      </c>
      <c r="PE52" s="53" t="e">
        <f t="shared" si="1389"/>
        <v>#REF!</v>
      </c>
      <c r="PF52" s="53" t="e">
        <f t="shared" si="1390"/>
        <v>#REF!</v>
      </c>
      <c r="PG52" s="53" t="e">
        <f t="shared" si="1391"/>
        <v>#REF!</v>
      </c>
      <c r="PH52" s="53" t="e">
        <f t="shared" si="1392"/>
        <v>#REF!</v>
      </c>
      <c r="PI52" s="111" t="e">
        <f t="shared" si="1710"/>
        <v>#REF!</v>
      </c>
      <c r="PJ52" s="111" t="e">
        <f t="shared" si="1710"/>
        <v>#REF!</v>
      </c>
      <c r="PK52" s="111" t="e">
        <f t="shared" si="1710"/>
        <v>#REF!</v>
      </c>
      <c r="PL52" s="111" t="e">
        <f t="shared" si="1710"/>
        <v>#REF!</v>
      </c>
      <c r="PM52" s="111" t="e">
        <f t="shared" si="1710"/>
        <v>#REF!</v>
      </c>
      <c r="PN52" s="111" t="e">
        <f t="shared" si="1710"/>
        <v>#REF!</v>
      </c>
      <c r="PO52" s="111" t="e">
        <f t="shared" si="1710"/>
        <v>#REF!</v>
      </c>
      <c r="PP52" s="111" t="e">
        <f t="shared" si="1710"/>
        <v>#REF!</v>
      </c>
      <c r="PQ52" s="111" t="e">
        <f t="shared" si="1710"/>
        <v>#REF!</v>
      </c>
      <c r="PR52" s="111" t="e">
        <f t="shared" si="1710"/>
        <v>#REF!</v>
      </c>
      <c r="PS52" s="111" t="e">
        <f t="shared" si="1711"/>
        <v>#REF!</v>
      </c>
      <c r="PT52" s="111" t="e">
        <f t="shared" si="1711"/>
        <v>#REF!</v>
      </c>
      <c r="PU52" s="111" t="e">
        <f t="shared" si="1711"/>
        <v>#REF!</v>
      </c>
      <c r="PV52" s="111" t="e">
        <f t="shared" si="1711"/>
        <v>#REF!</v>
      </c>
      <c r="PW52" s="111" t="e">
        <f t="shared" si="1711"/>
        <v>#REF!</v>
      </c>
      <c r="PX52" s="111" t="e">
        <f t="shared" si="1711"/>
        <v>#REF!</v>
      </c>
      <c r="PY52" s="111" t="e">
        <f t="shared" si="1711"/>
        <v>#REF!</v>
      </c>
      <c r="PZ52" s="111" t="e">
        <f t="shared" si="1711"/>
        <v>#REF!</v>
      </c>
      <c r="QA52" s="111" t="e">
        <f t="shared" si="1711"/>
        <v>#REF!</v>
      </c>
      <c r="QB52" s="111" t="e">
        <f t="shared" si="1711"/>
        <v>#REF!</v>
      </c>
      <c r="QC52" s="111" t="e">
        <f t="shared" si="1712"/>
        <v>#REF!</v>
      </c>
      <c r="QD52" s="111" t="e">
        <f t="shared" si="1712"/>
        <v>#REF!</v>
      </c>
      <c r="QE52" s="111" t="e">
        <f t="shared" si="1712"/>
        <v>#REF!</v>
      </c>
      <c r="QF52" s="111" t="e">
        <f t="shared" si="1712"/>
        <v>#REF!</v>
      </c>
      <c r="QG52" s="111" t="e">
        <f t="shared" si="1712"/>
        <v>#REF!</v>
      </c>
      <c r="QH52" s="111" t="e">
        <f t="shared" si="1712"/>
        <v>#REF!</v>
      </c>
      <c r="QI52" s="111" t="e">
        <f t="shared" si="1712"/>
        <v>#REF!</v>
      </c>
      <c r="QJ52" s="111" t="e">
        <f t="shared" si="1712"/>
        <v>#REF!</v>
      </c>
      <c r="QK52" s="111" t="e">
        <f t="shared" si="1712"/>
        <v>#REF!</v>
      </c>
      <c r="QL52" s="111" t="e">
        <f t="shared" si="1712"/>
        <v>#REF!</v>
      </c>
      <c r="QM52" s="111" t="e">
        <f t="shared" si="1713"/>
        <v>#REF!</v>
      </c>
      <c r="QN52" s="54" t="e">
        <f t="shared" si="1393"/>
        <v>#REF!</v>
      </c>
      <c r="QO52" s="53" t="e">
        <f t="shared" si="1394"/>
        <v>#REF!</v>
      </c>
      <c r="QP52" s="53" t="e">
        <f t="shared" si="1395"/>
        <v>#REF!</v>
      </c>
      <c r="QQ52" s="53" t="e">
        <f t="shared" si="1396"/>
        <v>#REF!</v>
      </c>
      <c r="QR52" s="53" t="e">
        <f t="shared" si="1397"/>
        <v>#REF!</v>
      </c>
      <c r="QS52" s="53" t="e">
        <f t="shared" si="1398"/>
        <v>#REF!</v>
      </c>
      <c r="QT52" s="53" t="e">
        <f t="shared" si="1399"/>
        <v>#REF!</v>
      </c>
      <c r="QU52" s="53" t="e">
        <f t="shared" si="1400"/>
        <v>#REF!</v>
      </c>
      <c r="QV52" s="53" t="e">
        <f t="shared" si="1401"/>
        <v>#REF!</v>
      </c>
      <c r="QW52" s="53" t="e">
        <f t="shared" si="1402"/>
        <v>#REF!</v>
      </c>
      <c r="QX52" s="53" t="e">
        <f t="shared" si="1403"/>
        <v>#REF!</v>
      </c>
      <c r="QY52" s="53" t="e">
        <f t="shared" si="1404"/>
        <v>#REF!</v>
      </c>
      <c r="QZ52" s="53" t="e">
        <f t="shared" si="1405"/>
        <v>#REF!</v>
      </c>
      <c r="RA52" s="53" t="e">
        <f t="shared" si="1406"/>
        <v>#REF!</v>
      </c>
      <c r="RB52" s="53" t="e">
        <f t="shared" si="1407"/>
        <v>#REF!</v>
      </c>
      <c r="RC52" s="53" t="e">
        <f t="shared" si="1408"/>
        <v>#REF!</v>
      </c>
      <c r="RD52" s="53" t="e">
        <f t="shared" si="1409"/>
        <v>#REF!</v>
      </c>
      <c r="RE52" s="53" t="e">
        <f t="shared" si="1410"/>
        <v>#REF!</v>
      </c>
      <c r="RF52" s="53" t="e">
        <f t="shared" si="1411"/>
        <v>#REF!</v>
      </c>
      <c r="RG52" s="53" t="e">
        <f t="shared" si="1412"/>
        <v>#REF!</v>
      </c>
      <c r="RH52" s="53" t="e">
        <f t="shared" si="1413"/>
        <v>#REF!</v>
      </c>
      <c r="RI52" s="53" t="e">
        <f t="shared" si="1414"/>
        <v>#REF!</v>
      </c>
      <c r="RJ52" s="53" t="e">
        <f t="shared" si="1415"/>
        <v>#REF!</v>
      </c>
      <c r="RK52" s="53" t="e">
        <f t="shared" si="1416"/>
        <v>#REF!</v>
      </c>
      <c r="RL52" s="53" t="e">
        <f t="shared" si="1417"/>
        <v>#REF!</v>
      </c>
      <c r="RM52" s="53" t="e">
        <f t="shared" si="1418"/>
        <v>#REF!</v>
      </c>
      <c r="RN52" s="53" t="e">
        <f t="shared" si="1419"/>
        <v>#REF!</v>
      </c>
      <c r="RO52" s="53" t="e">
        <f t="shared" si="1420"/>
        <v>#REF!</v>
      </c>
      <c r="RP52" s="53" t="e">
        <f t="shared" si="1421"/>
        <v>#REF!</v>
      </c>
      <c r="RQ52" s="53" t="e">
        <f t="shared" si="1422"/>
        <v>#REF!</v>
      </c>
      <c r="RR52" s="53" t="e">
        <f t="shared" si="1423"/>
        <v>#REF!</v>
      </c>
      <c r="RS52" s="111" t="e">
        <f t="shared" si="1424"/>
        <v>#REF!</v>
      </c>
      <c r="RT52" s="111" t="e">
        <f t="shared" si="1425"/>
        <v>#REF!</v>
      </c>
      <c r="RU52" s="111" t="e">
        <f t="shared" si="1426"/>
        <v>#REF!</v>
      </c>
      <c r="RV52" s="111" t="e">
        <f t="shared" si="1427"/>
        <v>#REF!</v>
      </c>
      <c r="RW52" s="111" t="e">
        <f t="shared" si="1428"/>
        <v>#REF!</v>
      </c>
      <c r="RX52" s="111" t="e">
        <f t="shared" si="1429"/>
        <v>#REF!</v>
      </c>
      <c r="RY52" s="111" t="e">
        <f t="shared" si="1430"/>
        <v>#REF!</v>
      </c>
      <c r="RZ52" s="111" t="e">
        <f t="shared" si="1431"/>
        <v>#REF!</v>
      </c>
      <c r="SA52" s="111" t="e">
        <f t="shared" si="1432"/>
        <v>#REF!</v>
      </c>
      <c r="SB52" s="111" t="e">
        <f t="shared" si="1433"/>
        <v>#REF!</v>
      </c>
      <c r="SC52" s="111" t="e">
        <f t="shared" si="1434"/>
        <v>#REF!</v>
      </c>
      <c r="SD52" s="111" t="e">
        <f t="shared" si="1435"/>
        <v>#REF!</v>
      </c>
      <c r="SE52" s="111" t="e">
        <f t="shared" si="1436"/>
        <v>#REF!</v>
      </c>
      <c r="SF52" s="111" t="e">
        <f t="shared" si="1437"/>
        <v>#REF!</v>
      </c>
      <c r="SG52" s="111" t="e">
        <f t="shared" si="1438"/>
        <v>#REF!</v>
      </c>
      <c r="SH52" s="111" t="e">
        <f t="shared" si="1439"/>
        <v>#REF!</v>
      </c>
      <c r="SI52" s="111" t="e">
        <f t="shared" si="1440"/>
        <v>#REF!</v>
      </c>
      <c r="SJ52" s="111" t="e">
        <f t="shared" si="1441"/>
        <v>#REF!</v>
      </c>
      <c r="SK52" s="111" t="e">
        <f t="shared" si="1442"/>
        <v>#REF!</v>
      </c>
      <c r="SL52" s="111" t="e">
        <f t="shared" si="1443"/>
        <v>#REF!</v>
      </c>
      <c r="SM52" s="111" t="e">
        <f t="shared" si="1444"/>
        <v>#REF!</v>
      </c>
      <c r="SN52" s="111" t="e">
        <f t="shared" si="1445"/>
        <v>#REF!</v>
      </c>
      <c r="SO52" s="111" t="e">
        <f t="shared" si="1446"/>
        <v>#REF!</v>
      </c>
      <c r="SP52" s="111" t="e">
        <f t="shared" si="1447"/>
        <v>#REF!</v>
      </c>
      <c r="SQ52" s="111" t="e">
        <f t="shared" si="1448"/>
        <v>#REF!</v>
      </c>
      <c r="SR52" s="111" t="e">
        <f t="shared" si="1449"/>
        <v>#REF!</v>
      </c>
      <c r="SS52" s="111" t="e">
        <f t="shared" si="1450"/>
        <v>#REF!</v>
      </c>
      <c r="ST52" s="111" t="e">
        <f t="shared" si="1451"/>
        <v>#REF!</v>
      </c>
      <c r="SU52" s="111" t="e">
        <f t="shared" si="1452"/>
        <v>#REF!</v>
      </c>
      <c r="SV52" s="111" t="e">
        <f t="shared" si="1453"/>
        <v>#REF!</v>
      </c>
      <c r="SW52" s="111" t="e">
        <f t="shared" si="1454"/>
        <v>#REF!</v>
      </c>
      <c r="SX52" s="111" t="e">
        <f t="shared" si="1455"/>
        <v>#REF!</v>
      </c>
      <c r="SY52" s="111" t="e">
        <f t="shared" si="1456"/>
        <v>#REF!</v>
      </c>
      <c r="SZ52" s="111" t="e">
        <f t="shared" si="1457"/>
        <v>#REF!</v>
      </c>
      <c r="TA52" s="111" t="e">
        <f t="shared" si="1458"/>
        <v>#REF!</v>
      </c>
      <c r="TB52" s="111" t="e">
        <f t="shared" si="1459"/>
        <v>#REF!</v>
      </c>
      <c r="TC52" s="111" t="e">
        <f t="shared" si="1460"/>
        <v>#REF!</v>
      </c>
      <c r="TD52" s="111" t="e">
        <f t="shared" si="1461"/>
        <v>#REF!</v>
      </c>
      <c r="TE52" s="111" t="e">
        <f t="shared" si="1462"/>
        <v>#REF!</v>
      </c>
      <c r="TF52" s="111" t="e">
        <f t="shared" si="1463"/>
        <v>#REF!</v>
      </c>
      <c r="TG52" s="111" t="e">
        <f t="shared" si="1464"/>
        <v>#REF!</v>
      </c>
      <c r="TH52" s="111" t="e">
        <f t="shared" si="1465"/>
        <v>#REF!</v>
      </c>
      <c r="TI52" s="111" t="e">
        <f t="shared" si="1466"/>
        <v>#REF!</v>
      </c>
      <c r="TJ52" s="111" t="e">
        <f t="shared" si="1467"/>
        <v>#REF!</v>
      </c>
      <c r="TK52" s="111" t="e">
        <f t="shared" si="1468"/>
        <v>#REF!</v>
      </c>
      <c r="TL52" s="111" t="e">
        <f t="shared" si="1469"/>
        <v>#REF!</v>
      </c>
      <c r="TM52" s="111" t="e">
        <f t="shared" si="1470"/>
        <v>#REF!</v>
      </c>
      <c r="TN52" s="111" t="e">
        <f t="shared" si="1471"/>
        <v>#REF!</v>
      </c>
      <c r="TO52" s="111" t="e">
        <f t="shared" si="1472"/>
        <v>#REF!</v>
      </c>
      <c r="TP52" s="111" t="e">
        <f t="shared" si="1473"/>
        <v>#REF!</v>
      </c>
      <c r="TQ52" s="111" t="e">
        <f t="shared" si="1474"/>
        <v>#REF!</v>
      </c>
      <c r="TR52" s="111" t="e">
        <f t="shared" si="1475"/>
        <v>#REF!</v>
      </c>
      <c r="TS52" s="111" t="e">
        <f t="shared" si="1476"/>
        <v>#REF!</v>
      </c>
      <c r="TT52" s="111" t="e">
        <f t="shared" si="1477"/>
        <v>#REF!</v>
      </c>
      <c r="TU52" s="111" t="e">
        <f t="shared" si="1478"/>
        <v>#REF!</v>
      </c>
      <c r="TV52" s="111" t="e">
        <f t="shared" si="1479"/>
        <v>#REF!</v>
      </c>
      <c r="TW52" s="111" t="e">
        <f t="shared" si="1480"/>
        <v>#REF!</v>
      </c>
      <c r="TX52" s="111" t="e">
        <f t="shared" si="1481"/>
        <v>#REF!</v>
      </c>
      <c r="TY52" s="111" t="e">
        <f t="shared" si="1482"/>
        <v>#REF!</v>
      </c>
      <c r="TZ52" s="111" t="e">
        <f t="shared" si="1483"/>
        <v>#REF!</v>
      </c>
      <c r="UA52" s="111" t="e">
        <f t="shared" si="1484"/>
        <v>#REF!</v>
      </c>
      <c r="UB52" s="111" t="e">
        <f t="shared" si="1485"/>
        <v>#REF!</v>
      </c>
      <c r="UC52" s="112">
        <f t="shared" si="1486"/>
        <v>123.53467255924168</v>
      </c>
      <c r="UD52" s="112">
        <f t="shared" si="1487"/>
        <v>252.10390902448648</v>
      </c>
      <c r="UE52" s="112">
        <f t="shared" si="1488"/>
        <v>349.93976283965236</v>
      </c>
      <c r="UF52" s="112">
        <f t="shared" si="1489"/>
        <v>453.71189349920996</v>
      </c>
      <c r="UG52" s="112">
        <f t="shared" si="1490"/>
        <v>564.69772766587664</v>
      </c>
      <c r="UH52" s="112">
        <f t="shared" si="1491"/>
        <v>678.91469986176912</v>
      </c>
      <c r="UI52" s="112">
        <f t="shared" si="1492"/>
        <v>798.76737792259064</v>
      </c>
      <c r="UJ52" s="112">
        <f t="shared" si="1493"/>
        <v>914.03634854660322</v>
      </c>
      <c r="UK52" s="112">
        <f t="shared" si="1494"/>
        <v>1029.6810328949446</v>
      </c>
      <c r="UL52" s="112">
        <f t="shared" si="1495"/>
        <v>1149.308282721169</v>
      </c>
      <c r="UM52" s="112">
        <f t="shared" si="1496"/>
        <v>1260.5946878672985</v>
      </c>
      <c r="UN52" s="112">
        <f t="shared" si="1497"/>
        <v>1360.7599667733014</v>
      </c>
      <c r="UO52" s="112">
        <f t="shared" si="1498"/>
        <v>1477.5317922946285</v>
      </c>
      <c r="UP52" s="112">
        <f t="shared" si="1499"/>
        <v>1565.1482328080565</v>
      </c>
      <c r="UQ52" s="112">
        <f t="shared" si="1500"/>
        <v>1684.3246261650868</v>
      </c>
      <c r="UR52" s="112">
        <f t="shared" si="1501"/>
        <v>1807.8592987243283</v>
      </c>
      <c r="US52" s="112">
        <f t="shared" si="1502"/>
        <v>1940.6365289020532</v>
      </c>
      <c r="UT52" s="112">
        <f t="shared" si="1503"/>
        <v>2069.8069073262236</v>
      </c>
      <c r="UU52" s="112">
        <f t="shared" si="1504"/>
        <v>2190.0352991113737</v>
      </c>
      <c r="UV52" s="112">
        <f t="shared" si="1505"/>
        <v>2309.3619779581354</v>
      </c>
      <c r="UW52" s="112">
        <f t="shared" si="1506"/>
        <v>2437.7809289336487</v>
      </c>
      <c r="UX52" s="112">
        <f t="shared" si="1507"/>
        <v>2574.014725375197</v>
      </c>
      <c r="UY52" s="112">
        <f t="shared" si="1508"/>
        <v>2717.2367970892574</v>
      </c>
      <c r="UZ52" s="112">
        <f t="shared" si="1509"/>
        <v>2870.8285675947864</v>
      </c>
      <c r="VA52" s="112">
        <f t="shared" si="1510"/>
        <v>3021.4146283056871</v>
      </c>
      <c r="VB52" s="112">
        <f t="shared" si="1511"/>
        <v>3177.7115376263823</v>
      </c>
      <c r="VC52" s="112">
        <f t="shared" si="1512"/>
        <v>3340.9967222195892</v>
      </c>
      <c r="VD52" s="112">
        <f t="shared" si="1513"/>
        <v>3512.9984652172202</v>
      </c>
      <c r="VE52" s="112">
        <f t="shared" si="1514"/>
        <v>3670.1970874763038</v>
      </c>
      <c r="VF52" s="112">
        <f t="shared" si="1515"/>
        <v>3812.6677317417061</v>
      </c>
      <c r="VG52" s="112">
        <f t="shared" si="1516"/>
        <v>3812.6677317417061</v>
      </c>
      <c r="VH52" s="111" t="e">
        <f t="shared" si="1517"/>
        <v>#REF!</v>
      </c>
      <c r="VI52" s="111" t="e">
        <f t="shared" si="1518"/>
        <v>#REF!</v>
      </c>
      <c r="VJ52" s="111" t="e">
        <f t="shared" si="1519"/>
        <v>#REF!</v>
      </c>
      <c r="VK52" s="111" t="e">
        <f t="shared" si="1520"/>
        <v>#REF!</v>
      </c>
      <c r="VL52" s="111" t="e">
        <f t="shared" si="1521"/>
        <v>#REF!</v>
      </c>
      <c r="VM52" s="111" t="e">
        <f t="shared" si="1522"/>
        <v>#REF!</v>
      </c>
      <c r="VN52" s="111" t="e">
        <f t="shared" si="1523"/>
        <v>#REF!</v>
      </c>
      <c r="VO52" s="111" t="e">
        <f t="shared" si="1524"/>
        <v>#REF!</v>
      </c>
      <c r="VP52" s="111" t="e">
        <f t="shared" si="1525"/>
        <v>#REF!</v>
      </c>
      <c r="VQ52" s="111" t="e">
        <f t="shared" si="1526"/>
        <v>#REF!</v>
      </c>
      <c r="VR52" s="111" t="e">
        <f t="shared" si="1527"/>
        <v>#REF!</v>
      </c>
      <c r="VS52" s="111" t="e">
        <f t="shared" si="1528"/>
        <v>#REF!</v>
      </c>
      <c r="VT52" s="111" t="e">
        <f t="shared" si="1529"/>
        <v>#REF!</v>
      </c>
      <c r="VU52" s="111" t="e">
        <f t="shared" si="1530"/>
        <v>#REF!</v>
      </c>
      <c r="VV52" s="111" t="e">
        <f t="shared" si="1531"/>
        <v>#REF!</v>
      </c>
      <c r="VW52" s="111" t="e">
        <f t="shared" si="1532"/>
        <v>#REF!</v>
      </c>
      <c r="VX52" s="111" t="e">
        <f t="shared" si="1533"/>
        <v>#REF!</v>
      </c>
      <c r="VY52" s="111" t="e">
        <f t="shared" si="1534"/>
        <v>#REF!</v>
      </c>
      <c r="VZ52" s="111" t="e">
        <f t="shared" si="1535"/>
        <v>#REF!</v>
      </c>
      <c r="WA52" s="111" t="e">
        <f t="shared" si="1536"/>
        <v>#REF!</v>
      </c>
      <c r="WB52" s="111" t="e">
        <f t="shared" si="1537"/>
        <v>#REF!</v>
      </c>
      <c r="WC52" s="111" t="e">
        <f t="shared" si="1538"/>
        <v>#REF!</v>
      </c>
      <c r="WD52" s="111" t="e">
        <f t="shared" si="1539"/>
        <v>#REF!</v>
      </c>
      <c r="WE52" s="111" t="e">
        <f t="shared" si="1540"/>
        <v>#REF!</v>
      </c>
      <c r="WF52" s="111" t="e">
        <f t="shared" si="1541"/>
        <v>#REF!</v>
      </c>
      <c r="WG52" s="111" t="e">
        <f t="shared" si="1542"/>
        <v>#REF!</v>
      </c>
      <c r="WH52" s="111" t="e">
        <f t="shared" si="1543"/>
        <v>#REF!</v>
      </c>
      <c r="WI52" s="111" t="e">
        <f t="shared" si="1544"/>
        <v>#REF!</v>
      </c>
      <c r="WJ52" s="111" t="e">
        <f t="shared" si="1545"/>
        <v>#REF!</v>
      </c>
      <c r="WK52" s="111" t="e">
        <f t="shared" si="1546"/>
        <v>#REF!</v>
      </c>
      <c r="WL52" s="111" t="e">
        <f t="shared" si="1547"/>
        <v>#REF!</v>
      </c>
      <c r="WM52" s="111" t="e">
        <f t="shared" si="1548"/>
        <v>#REF!</v>
      </c>
      <c r="WN52" s="111" t="e">
        <f t="shared" si="1549"/>
        <v>#REF!</v>
      </c>
      <c r="WO52" s="111" t="e">
        <f t="shared" si="1550"/>
        <v>#REF!</v>
      </c>
      <c r="WP52" s="111" t="e">
        <f t="shared" si="1551"/>
        <v>#REF!</v>
      </c>
      <c r="WQ52" s="111" t="e">
        <f t="shared" si="1552"/>
        <v>#REF!</v>
      </c>
      <c r="WR52" s="111" t="e">
        <f t="shared" si="1553"/>
        <v>#REF!</v>
      </c>
      <c r="WS52" s="111" t="e">
        <f t="shared" si="1554"/>
        <v>#REF!</v>
      </c>
      <c r="WT52" s="111" t="e">
        <f t="shared" si="1555"/>
        <v>#REF!</v>
      </c>
      <c r="WU52" s="111" t="e">
        <f t="shared" si="1556"/>
        <v>#REF!</v>
      </c>
      <c r="WV52" s="111" t="e">
        <f t="shared" si="1557"/>
        <v>#REF!</v>
      </c>
      <c r="WW52" s="111" t="e">
        <f t="shared" si="1558"/>
        <v>#REF!</v>
      </c>
      <c r="WX52" s="111" t="e">
        <f t="shared" si="1559"/>
        <v>#REF!</v>
      </c>
      <c r="WY52" s="111" t="e">
        <f t="shared" si="1560"/>
        <v>#REF!</v>
      </c>
      <c r="WZ52" s="111" t="e">
        <f t="shared" si="1561"/>
        <v>#REF!</v>
      </c>
      <c r="XA52" s="111" t="e">
        <f t="shared" si="1562"/>
        <v>#REF!</v>
      </c>
      <c r="XB52" s="111" t="e">
        <f t="shared" si="1563"/>
        <v>#REF!</v>
      </c>
      <c r="XC52" s="111" t="e">
        <f t="shared" si="1564"/>
        <v>#REF!</v>
      </c>
      <c r="XD52" s="111" t="e">
        <f t="shared" si="1565"/>
        <v>#REF!</v>
      </c>
      <c r="XE52" s="111" t="e">
        <f t="shared" si="1566"/>
        <v>#REF!</v>
      </c>
      <c r="XF52" s="111" t="e">
        <f t="shared" si="1567"/>
        <v>#REF!</v>
      </c>
      <c r="XG52" s="111" t="e">
        <f t="shared" si="1568"/>
        <v>#REF!</v>
      </c>
      <c r="XH52" s="111" t="e">
        <f t="shared" si="1569"/>
        <v>#REF!</v>
      </c>
      <c r="XI52" s="111" t="e">
        <f t="shared" si="1570"/>
        <v>#REF!</v>
      </c>
      <c r="XJ52" s="111" t="e">
        <f t="shared" si="1571"/>
        <v>#REF!</v>
      </c>
      <c r="XK52" s="111" t="e">
        <f t="shared" si="1572"/>
        <v>#REF!</v>
      </c>
      <c r="XL52" s="111" t="e">
        <f t="shared" si="1573"/>
        <v>#REF!</v>
      </c>
      <c r="XM52" s="111" t="e">
        <f t="shared" si="1574"/>
        <v>#REF!</v>
      </c>
      <c r="XN52" s="111" t="e">
        <f t="shared" si="1575"/>
        <v>#REF!</v>
      </c>
      <c r="XO52" s="111" t="e">
        <f t="shared" si="1576"/>
        <v>#REF!</v>
      </c>
      <c r="XP52" s="111" t="e">
        <f t="shared" si="1577"/>
        <v>#REF!</v>
      </c>
      <c r="XQ52" s="111" t="e">
        <f t="shared" si="1578"/>
        <v>#REF!</v>
      </c>
      <c r="XR52" s="111" t="e">
        <f t="shared" si="1579"/>
        <v>#REF!</v>
      </c>
      <c r="XS52" s="111" t="e">
        <f t="shared" si="1580"/>
        <v>#REF!</v>
      </c>
      <c r="XT52" s="111" t="e">
        <f t="shared" si="1581"/>
        <v>#REF!</v>
      </c>
      <c r="XU52" s="111" t="e">
        <f t="shared" si="1582"/>
        <v>#REF!</v>
      </c>
      <c r="XV52" s="111" t="e">
        <f t="shared" si="1583"/>
        <v>#REF!</v>
      </c>
      <c r="XW52" s="111" t="e">
        <f t="shared" si="1584"/>
        <v>#REF!</v>
      </c>
      <c r="XX52" s="111" t="e">
        <f t="shared" si="1585"/>
        <v>#REF!</v>
      </c>
      <c r="XY52" s="111" t="e">
        <f t="shared" si="1586"/>
        <v>#REF!</v>
      </c>
      <c r="XZ52" s="111" t="e">
        <f t="shared" si="1587"/>
        <v>#REF!</v>
      </c>
      <c r="YA52" s="111" t="e">
        <f t="shared" si="1588"/>
        <v>#REF!</v>
      </c>
      <c r="YB52" s="111" t="e">
        <f t="shared" si="1589"/>
        <v>#REF!</v>
      </c>
      <c r="YC52" s="111" t="e">
        <f t="shared" si="1590"/>
        <v>#REF!</v>
      </c>
      <c r="YD52" s="111" t="e">
        <f t="shared" si="1591"/>
        <v>#REF!</v>
      </c>
      <c r="YE52" s="111" t="e">
        <f t="shared" si="1592"/>
        <v>#REF!</v>
      </c>
      <c r="YF52" s="111" t="e">
        <f t="shared" si="1593"/>
        <v>#REF!</v>
      </c>
      <c r="YG52" s="111" t="e">
        <f t="shared" si="1594"/>
        <v>#REF!</v>
      </c>
      <c r="YH52" s="111" t="e">
        <f t="shared" si="1595"/>
        <v>#REF!</v>
      </c>
      <c r="YI52" s="111" t="e">
        <f t="shared" si="1596"/>
        <v>#REF!</v>
      </c>
      <c r="YJ52" s="111" t="e">
        <f t="shared" si="1597"/>
        <v>#REF!</v>
      </c>
      <c r="YK52" s="111" t="e">
        <f t="shared" si="1598"/>
        <v>#REF!</v>
      </c>
      <c r="YL52" s="111" t="e">
        <f t="shared" si="1599"/>
        <v>#REF!</v>
      </c>
      <c r="YM52" s="111" t="e">
        <f t="shared" si="1600"/>
        <v>#REF!</v>
      </c>
      <c r="YN52" s="111" t="e">
        <f t="shared" si="1601"/>
        <v>#REF!</v>
      </c>
      <c r="YO52" s="111" t="e">
        <f t="shared" si="1602"/>
        <v>#REF!</v>
      </c>
      <c r="YP52" s="111" t="e">
        <f t="shared" si="1603"/>
        <v>#REF!</v>
      </c>
      <c r="YQ52" s="111" t="e">
        <f t="shared" si="1604"/>
        <v>#REF!</v>
      </c>
      <c r="YR52" s="111" t="e">
        <f t="shared" si="1605"/>
        <v>#REF!</v>
      </c>
      <c r="YS52" s="111" t="e">
        <f t="shared" si="1606"/>
        <v>#REF!</v>
      </c>
      <c r="YT52" s="111" t="e">
        <f t="shared" si="1607"/>
        <v>#REF!</v>
      </c>
      <c r="YU52" s="111" t="e">
        <f t="shared" si="1608"/>
        <v>#REF!</v>
      </c>
      <c r="YV52" s="111" t="e">
        <f t="shared" si="1609"/>
        <v>#REF!</v>
      </c>
      <c r="YW52" s="111" t="e">
        <f t="shared" si="1610"/>
        <v>#REF!</v>
      </c>
      <c r="YX52" s="111" t="e">
        <f t="shared" si="1611"/>
        <v>#REF!</v>
      </c>
      <c r="YY52" s="111" t="e">
        <f t="shared" si="1612"/>
        <v>#REF!</v>
      </c>
      <c r="YZ52" s="111" t="e">
        <f t="shared" si="1613"/>
        <v>#REF!</v>
      </c>
      <c r="ZA52" s="111" t="e">
        <f t="shared" si="1614"/>
        <v>#REF!</v>
      </c>
      <c r="ZB52" s="111" t="e">
        <f t="shared" si="1615"/>
        <v>#REF!</v>
      </c>
      <c r="ZC52" s="111" t="e">
        <f t="shared" si="1616"/>
        <v>#REF!</v>
      </c>
      <c r="ZD52" s="111" t="e">
        <f t="shared" si="1617"/>
        <v>#REF!</v>
      </c>
      <c r="ZE52" s="111" t="e">
        <f t="shared" si="1618"/>
        <v>#REF!</v>
      </c>
      <c r="ZF52" s="111" t="e">
        <f t="shared" si="1619"/>
        <v>#REF!</v>
      </c>
      <c r="ZG52" s="111" t="e">
        <f t="shared" si="1620"/>
        <v>#REF!</v>
      </c>
      <c r="ZH52" s="111" t="e">
        <f t="shared" si="1621"/>
        <v>#REF!</v>
      </c>
      <c r="ZI52" s="111" t="e">
        <f t="shared" si="1622"/>
        <v>#REF!</v>
      </c>
      <c r="ZJ52" s="111" t="e">
        <f t="shared" si="1623"/>
        <v>#REF!</v>
      </c>
      <c r="ZK52" s="111" t="e">
        <f t="shared" si="1624"/>
        <v>#REF!</v>
      </c>
      <c r="ZL52" s="111" t="e">
        <f t="shared" si="1625"/>
        <v>#REF!</v>
      </c>
      <c r="ZM52" s="111" t="e">
        <f t="shared" si="1626"/>
        <v>#REF!</v>
      </c>
      <c r="ZN52" s="111" t="e">
        <f t="shared" si="1627"/>
        <v>#REF!</v>
      </c>
      <c r="ZO52" s="111" t="e">
        <f t="shared" si="1628"/>
        <v>#REF!</v>
      </c>
      <c r="ZP52" s="111" t="e">
        <f t="shared" si="1629"/>
        <v>#REF!</v>
      </c>
      <c r="ZQ52" s="111" t="e">
        <f t="shared" si="1630"/>
        <v>#REF!</v>
      </c>
      <c r="ZR52" s="111" t="e">
        <f t="shared" si="1631"/>
        <v>#REF!</v>
      </c>
      <c r="ZS52" s="111" t="e">
        <f t="shared" si="1632"/>
        <v>#REF!</v>
      </c>
      <c r="ZT52" s="111" t="e">
        <f t="shared" si="1633"/>
        <v>#REF!</v>
      </c>
      <c r="ZU52" s="111" t="e">
        <f t="shared" si="1634"/>
        <v>#REF!</v>
      </c>
      <c r="ZV52" s="111" t="e">
        <f t="shared" si="1635"/>
        <v>#REF!</v>
      </c>
      <c r="ZW52" s="111" t="e">
        <f t="shared" si="1636"/>
        <v>#REF!</v>
      </c>
      <c r="ZX52" s="111" t="e">
        <f t="shared" si="1637"/>
        <v>#REF!</v>
      </c>
      <c r="ZY52" s="111" t="e">
        <f t="shared" si="1638"/>
        <v>#REF!</v>
      </c>
      <c r="ZZ52" s="111" t="e">
        <f t="shared" si="1639"/>
        <v>#REF!</v>
      </c>
      <c r="AAA52" s="111" t="e">
        <f t="shared" si="1640"/>
        <v>#REF!</v>
      </c>
      <c r="AAB52" s="111" t="e">
        <f t="shared" si="1641"/>
        <v>#REF!</v>
      </c>
      <c r="AAC52" s="111" t="e">
        <f t="shared" si="1642"/>
        <v>#REF!</v>
      </c>
      <c r="AAD52" s="111" t="e">
        <f t="shared" si="1643"/>
        <v>#REF!</v>
      </c>
      <c r="AAE52" s="111" t="e">
        <f t="shared" si="1644"/>
        <v>#REF!</v>
      </c>
      <c r="AAF52" s="111" t="e">
        <f t="shared" si="1645"/>
        <v>#REF!</v>
      </c>
      <c r="AAG52" s="111" t="e">
        <f t="shared" si="1646"/>
        <v>#REF!</v>
      </c>
      <c r="AAH52" s="111" t="e">
        <f t="shared" si="1647"/>
        <v>#REF!</v>
      </c>
      <c r="AAI52" s="111" t="e">
        <f t="shared" si="1648"/>
        <v>#REF!</v>
      </c>
      <c r="AAJ52" s="111" t="e">
        <f t="shared" si="1649"/>
        <v>#REF!</v>
      </c>
      <c r="AAK52" s="111" t="e">
        <f t="shared" si="1650"/>
        <v>#REF!</v>
      </c>
      <c r="AAL52" s="111" t="e">
        <f t="shared" si="1651"/>
        <v>#REF!</v>
      </c>
      <c r="AAM52" s="111" t="e">
        <f t="shared" si="1652"/>
        <v>#REF!</v>
      </c>
      <c r="AAN52" s="111" t="e">
        <f t="shared" si="1653"/>
        <v>#REF!</v>
      </c>
      <c r="AAO52" s="111" t="e">
        <f t="shared" si="1654"/>
        <v>#REF!</v>
      </c>
      <c r="AAP52" s="111" t="e">
        <f t="shared" si="1655"/>
        <v>#REF!</v>
      </c>
      <c r="AAQ52" s="111" t="e">
        <f t="shared" si="1656"/>
        <v>#REF!</v>
      </c>
      <c r="AAR52" s="111" t="e">
        <f t="shared" si="1657"/>
        <v>#REF!</v>
      </c>
      <c r="AAS52" s="111" t="e">
        <f t="shared" si="1658"/>
        <v>#REF!</v>
      </c>
      <c r="AAT52" s="111" t="e">
        <f t="shared" si="1659"/>
        <v>#REF!</v>
      </c>
      <c r="AAU52" s="111" t="e">
        <f t="shared" si="1660"/>
        <v>#REF!</v>
      </c>
      <c r="AAV52" s="111" t="e">
        <f t="shared" si="1661"/>
        <v>#REF!</v>
      </c>
      <c r="AAW52" s="111" t="e">
        <f t="shared" si="1662"/>
        <v>#REF!</v>
      </c>
      <c r="AAX52" s="111" t="e">
        <f t="shared" si="1663"/>
        <v>#REF!</v>
      </c>
      <c r="AAY52" s="111" t="e">
        <f t="shared" si="1664"/>
        <v>#REF!</v>
      </c>
      <c r="AAZ52" s="111" t="e">
        <f t="shared" si="1665"/>
        <v>#REF!</v>
      </c>
      <c r="ABA52" s="111" t="e">
        <f t="shared" si="1666"/>
        <v>#REF!</v>
      </c>
      <c r="ABB52" s="111" t="e">
        <f t="shared" si="1667"/>
        <v>#REF!</v>
      </c>
      <c r="ABC52" s="111" t="e">
        <f t="shared" si="1668"/>
        <v>#REF!</v>
      </c>
      <c r="ABD52" s="111" t="e">
        <f t="shared" si="1669"/>
        <v>#REF!</v>
      </c>
      <c r="ABE52" s="111" t="e">
        <f t="shared" si="1670"/>
        <v>#REF!</v>
      </c>
      <c r="ABF52" s="111" t="e">
        <f t="shared" si="1671"/>
        <v>#REF!</v>
      </c>
    </row>
    <row r="53" spans="1:734" ht="75" hidden="1" customHeight="1">
      <c r="A53" s="92">
        <v>43</v>
      </c>
      <c r="B53" s="59" t="s">
        <v>21</v>
      </c>
      <c r="C53" s="100" t="s">
        <v>52</v>
      </c>
      <c r="D53" s="101">
        <v>4443</v>
      </c>
      <c r="E53" s="59">
        <v>3128028076</v>
      </c>
      <c r="F53" s="46" t="s">
        <v>21</v>
      </c>
      <c r="G53" s="47">
        <v>0.9</v>
      </c>
      <c r="H53" s="48">
        <v>1970.6</v>
      </c>
      <c r="I53" s="48">
        <v>21.5</v>
      </c>
      <c r="J53" s="49">
        <v>0.4</v>
      </c>
      <c r="K53" s="50">
        <v>30</v>
      </c>
      <c r="L53" s="49">
        <v>31.22</v>
      </c>
      <c r="M53" s="49">
        <v>119.77800000000001</v>
      </c>
      <c r="N53" s="49">
        <v>0</v>
      </c>
      <c r="O53" s="49">
        <f t="shared" si="1169"/>
        <v>1.0406666666666666</v>
      </c>
      <c r="P53" s="49">
        <f t="shared" si="1170"/>
        <v>3.9926000000000004</v>
      </c>
      <c r="Q53" s="49">
        <f t="shared" si="1171"/>
        <v>0</v>
      </c>
      <c r="R53" s="51">
        <v>30</v>
      </c>
      <c r="S53" s="52">
        <f t="shared" si="1172"/>
        <v>31.22</v>
      </c>
      <c r="T53" s="52">
        <f t="shared" si="1173"/>
        <v>119.77800000000001</v>
      </c>
      <c r="U53" s="52">
        <f t="shared" si="1174"/>
        <v>0</v>
      </c>
      <c r="V53" s="130">
        <f>$O53*($I53-(метеостанция!B$14))/($I53-$J53)</f>
        <v>1.0135402843601895</v>
      </c>
      <c r="W53" s="130">
        <f>$O53*($I53-(метеостанция!C$14))/($I53-$J53)</f>
        <v>1.0548463665086887</v>
      </c>
      <c r="X53" s="130">
        <f>$O53*($I53-(метеостанция!D$14))/($I53-$J53)</f>
        <v>0.80269431279620829</v>
      </c>
      <c r="Y53" s="130">
        <f>$O53*($I53-(метеостанция!E$14))/($I53-$J53)</f>
        <v>0.85139849921011046</v>
      </c>
      <c r="Z53" s="130">
        <f>$O53*($I53-(метеостанция!F$14))/($I53-$J53)</f>
        <v>0.91058333333333308</v>
      </c>
      <c r="AA53" s="130">
        <f>$O53*($I53-(метеостанция!G$14))/($I53-$J53)</f>
        <v>0.93709320695102671</v>
      </c>
      <c r="AB53" s="130">
        <f>$O53*($I53-(метеостанция!H$14))/($I53-$J53)</f>
        <v>0.98333135860979459</v>
      </c>
      <c r="AC53" s="130">
        <f>$O53*($I53-(метеостанция!I$14))/($I53-$J53)</f>
        <v>0.94572432859399691</v>
      </c>
      <c r="AD53" s="130">
        <f>$O53*($I53-(метеостанция!J$14))/($I53-$J53)</f>
        <v>0.94880687203791469</v>
      </c>
      <c r="AE53" s="130">
        <f>$O53*($I53-(метеостанция!K$14))/($I53-$J53)</f>
        <v>0.98148183254344379</v>
      </c>
      <c r="AF53" s="130">
        <f>$O53*($I53-(метеостанция!L$14))/($I53-$J53)</f>
        <v>0.91304936808846748</v>
      </c>
      <c r="AG53" s="130">
        <f>$O53*($I53-(метеостанция!M$14))/($I53-$J53)</f>
        <v>0.82180608214849893</v>
      </c>
      <c r="AH53" s="130">
        <f>$O53*($I53-(метеостанция!N$14))/($I53-$J53)</f>
        <v>0.95805450236966827</v>
      </c>
      <c r="AI53" s="130">
        <f>$O53*($I53-(метеостанция!O$14))/($I53-$J53)</f>
        <v>0.71884913112164284</v>
      </c>
      <c r="AJ53" s="130">
        <f>$O53*($I53-(метеостанция!P$14))/($I53-$J53)</f>
        <v>0.97778278041074229</v>
      </c>
      <c r="AK53" s="130">
        <f>$O53*($I53-(метеостанция!Q$14))/($I53-$J53)</f>
        <v>1.0135402843601895</v>
      </c>
      <c r="AL53" s="130">
        <f>$O53*($I53-(метеостанция!R$14))/($I53-$J53)</f>
        <v>1.0893708530805686</v>
      </c>
      <c r="AM53" s="130">
        <f>$O53*($I53-(метеостанция!S$14))/($I53-$J53)</f>
        <v>1.0597784360189573</v>
      </c>
      <c r="AN53" s="130">
        <f>$O53*($I53-(метеостанция!T$14))/($I53-$J53)</f>
        <v>0.98641390205371238</v>
      </c>
      <c r="AO53" s="130">
        <f>$O53*($I53-(метеостанция!U$14))/($I53-$J53)</f>
        <v>0.97901579778830961</v>
      </c>
      <c r="AP53" s="130">
        <f>$O53*($I53-(метеостанция!V$14))/($I53-$J53)</f>
        <v>1.0536133491311215</v>
      </c>
      <c r="AQ53" s="130">
        <f>$O53*($I53-(метеостанция!W$14))/($I53-$J53)</f>
        <v>1.1177302527646129</v>
      </c>
      <c r="AR53" s="130">
        <f>$O53*($I53-(метеостанция!X$14))/($I53-$J53)</f>
        <v>1.1750655608214848</v>
      </c>
      <c r="AS53" s="130">
        <f>$O53*($I53-(метеостанция!Y$14))/($I53-$J53)</f>
        <v>1.2601437598736176</v>
      </c>
      <c r="AT53" s="130">
        <f>$O53*($I53-(метеостанция!Z$14))/($I53-$J53)</f>
        <v>1.2354834123222749</v>
      </c>
      <c r="AU53" s="130">
        <f>$O53*($I53-(метеостанция!AA$14))/($I53-$J53)</f>
        <v>1.2823380726698261</v>
      </c>
      <c r="AV53" s="130">
        <f>$O53*($I53-(метеостанция!AB$14))/($I53-$J53)</f>
        <v>1.3396733807266981</v>
      </c>
      <c r="AW53" s="130">
        <f>$O53*($I53-(метеостанция!AC$14))/($I53-$J53)</f>
        <v>1.4111883886255923</v>
      </c>
      <c r="AX53" s="130">
        <f>$O53*($I53-(метеостанция!AD$14))/($I53-$J53)</f>
        <v>1.2897361769352289</v>
      </c>
      <c r="AY53" s="130">
        <f>$O53*($I53-(метеостанция!AE$14))/($I53-$J53)</f>
        <v>1.168900473933649</v>
      </c>
      <c r="AZ53" s="130"/>
      <c r="BA53" s="130">
        <f t="shared" si="1175"/>
        <v>1.0135402843601895</v>
      </c>
      <c r="BB53" s="130">
        <f t="shared" si="1680"/>
        <v>2.0683866508688782</v>
      </c>
      <c r="BC53" s="130">
        <f t="shared" si="1681"/>
        <v>2.8710809636650865</v>
      </c>
      <c r="BD53" s="130">
        <f t="shared" si="1682"/>
        <v>3.7224794628751967</v>
      </c>
      <c r="BE53" s="130">
        <f t="shared" si="1683"/>
        <v>4.63306279620853</v>
      </c>
      <c r="BF53" s="130">
        <f t="shared" si="1684"/>
        <v>5.5701560031595569</v>
      </c>
      <c r="BG53" s="130">
        <f t="shared" si="1685"/>
        <v>6.5534873617693519</v>
      </c>
      <c r="BH53" s="130">
        <f t="shared" si="1686"/>
        <v>7.4992116903633486</v>
      </c>
      <c r="BI53" s="130">
        <f t="shared" si="1687"/>
        <v>8.4480185624012627</v>
      </c>
      <c r="BJ53" s="130">
        <f t="shared" si="1688"/>
        <v>9.4295003949447072</v>
      </c>
      <c r="BK53" s="130">
        <f t="shared" si="1689"/>
        <v>10.342549763033174</v>
      </c>
      <c r="BL53" s="130">
        <f t="shared" si="1690"/>
        <v>11.164355845181673</v>
      </c>
      <c r="BM53" s="130">
        <f t="shared" si="1691"/>
        <v>12.122410347551341</v>
      </c>
      <c r="BN53" s="130">
        <f t="shared" si="1692"/>
        <v>12.841259478672983</v>
      </c>
      <c r="BO53" s="130">
        <f t="shared" si="1693"/>
        <v>13.819042259083725</v>
      </c>
      <c r="BP53" s="130">
        <f t="shared" si="1694"/>
        <v>14.832582543443914</v>
      </c>
      <c r="BQ53" s="130">
        <f t="shared" si="1695"/>
        <v>15.921953396524483</v>
      </c>
      <c r="BR53" s="130">
        <f t="shared" si="1696"/>
        <v>16.981731832543439</v>
      </c>
      <c r="BS53" s="130">
        <f t="shared" si="1697"/>
        <v>17.968145734597151</v>
      </c>
      <c r="BT53" s="130">
        <f t="shared" si="1698"/>
        <v>18.947161532385461</v>
      </c>
      <c r="BU53" s="130">
        <f t="shared" si="1699"/>
        <v>20.000774881516584</v>
      </c>
      <c r="BV53" s="130">
        <f t="shared" si="1700"/>
        <v>21.118505134281197</v>
      </c>
      <c r="BW53" s="130">
        <f t="shared" si="1701"/>
        <v>22.29357069510268</v>
      </c>
      <c r="BX53" s="130">
        <f t="shared" si="1702"/>
        <v>23.553714454976298</v>
      </c>
      <c r="BY53" s="130">
        <f t="shared" si="1703"/>
        <v>24.789197867298572</v>
      </c>
      <c r="BZ53" s="130">
        <f t="shared" si="1704"/>
        <v>26.071535939968399</v>
      </c>
      <c r="CA53" s="130">
        <f t="shared" si="1705"/>
        <v>27.411209320695097</v>
      </c>
      <c r="CB53" s="130">
        <f t="shared" si="1706"/>
        <v>28.82239770932069</v>
      </c>
      <c r="CC53" s="130">
        <f t="shared" si="1707"/>
        <v>30.112133886255918</v>
      </c>
      <c r="CD53" s="130">
        <f t="shared" si="1708"/>
        <v>31.281034360189569</v>
      </c>
      <c r="CE53" s="130">
        <f t="shared" si="1709"/>
        <v>31.281034360189569</v>
      </c>
      <c r="CF53" s="130">
        <f t="shared" si="1176"/>
        <v>1997.2824843601893</v>
      </c>
      <c r="CG53" s="130">
        <f t="shared" si="1177"/>
        <v>2078.680249842022</v>
      </c>
      <c r="CH53" s="130">
        <f t="shared" si="1178"/>
        <v>1581.7894127962079</v>
      </c>
      <c r="CI53" s="130">
        <f t="shared" si="1179"/>
        <v>1677.7658825434437</v>
      </c>
      <c r="CJ53" s="130">
        <f t="shared" si="1180"/>
        <v>1794.395516666666</v>
      </c>
      <c r="CK53" s="130">
        <f t="shared" si="1181"/>
        <v>1846.6358736176931</v>
      </c>
      <c r="CL53" s="130">
        <f t="shared" si="1182"/>
        <v>1937.7527752764611</v>
      </c>
      <c r="CM53" s="130">
        <f t="shared" si="1183"/>
        <v>1863.6443619273302</v>
      </c>
      <c r="CN53" s="130">
        <f t="shared" si="1184"/>
        <v>1869.7188220379146</v>
      </c>
      <c r="CO53" s="130">
        <f t="shared" si="1185"/>
        <v>1934.1080992101101</v>
      </c>
      <c r="CP53" s="130">
        <f t="shared" si="1186"/>
        <v>1799.255084755134</v>
      </c>
      <c r="CQ53" s="130">
        <f t="shared" si="1187"/>
        <v>1619.4510654818318</v>
      </c>
      <c r="CR53" s="130">
        <f t="shared" si="1188"/>
        <v>1887.9422023696682</v>
      </c>
      <c r="CS53" s="130">
        <f t="shared" si="1189"/>
        <v>1416.5640977883093</v>
      </c>
      <c r="CT53" s="130">
        <f t="shared" si="1190"/>
        <v>1926.8187470774087</v>
      </c>
      <c r="CU53" s="130">
        <f t="shared" si="1191"/>
        <v>1997.2824843601893</v>
      </c>
      <c r="CV53" s="130">
        <f t="shared" si="1192"/>
        <v>2146.7142030805685</v>
      </c>
      <c r="CW53" s="130">
        <f t="shared" si="1193"/>
        <v>2088.3993860189571</v>
      </c>
      <c r="CX53" s="130">
        <f t="shared" si="1194"/>
        <v>1943.8272353870454</v>
      </c>
      <c r="CY53" s="130">
        <f t="shared" si="1195"/>
        <v>1929.2485311216428</v>
      </c>
      <c r="CZ53" s="130">
        <f t="shared" si="1196"/>
        <v>2076.2504657977879</v>
      </c>
      <c r="DA53" s="130">
        <f t="shared" si="1197"/>
        <v>2202.5992360979462</v>
      </c>
      <c r="DB53" s="130">
        <f t="shared" si="1198"/>
        <v>2315.5841941548179</v>
      </c>
      <c r="DC53" s="130">
        <f t="shared" si="1199"/>
        <v>2483.2392932069506</v>
      </c>
      <c r="DD53" s="130">
        <f t="shared" si="1200"/>
        <v>2434.6436123222747</v>
      </c>
      <c r="DE53" s="130">
        <f t="shared" si="1201"/>
        <v>2526.9754060031592</v>
      </c>
      <c r="DF53" s="130">
        <f t="shared" si="1202"/>
        <v>2639.9603640600312</v>
      </c>
      <c r="DG53" s="130">
        <f t="shared" si="1203"/>
        <v>2780.8878386255919</v>
      </c>
      <c r="DH53" s="130">
        <f t="shared" si="1204"/>
        <v>2541.554110268562</v>
      </c>
      <c r="DI53" s="130">
        <f t="shared" si="1205"/>
        <v>2303.4352739336487</v>
      </c>
      <c r="DJ53" s="130">
        <f t="shared" si="1206"/>
        <v>0</v>
      </c>
      <c r="DK53" s="110">
        <f t="shared" si="1207"/>
        <v>1997.2824843601893</v>
      </c>
      <c r="DL53" s="130">
        <f t="shared" si="1208"/>
        <v>4075.9627342022113</v>
      </c>
      <c r="DM53" s="130">
        <f t="shared" si="1209"/>
        <v>5657.7521469984194</v>
      </c>
      <c r="DN53" s="130">
        <f t="shared" si="1210"/>
        <v>7335.5180295418631</v>
      </c>
      <c r="DO53" s="130">
        <f t="shared" si="1211"/>
        <v>9129.9135462085287</v>
      </c>
      <c r="DP53" s="130">
        <f t="shared" si="1212"/>
        <v>10976.549419826222</v>
      </c>
      <c r="DQ53" s="130">
        <f t="shared" si="1213"/>
        <v>12914.302195102684</v>
      </c>
      <c r="DR53" s="130">
        <f t="shared" si="1214"/>
        <v>14777.946557030014</v>
      </c>
      <c r="DS53" s="130">
        <f t="shared" si="1215"/>
        <v>16647.66537906793</v>
      </c>
      <c r="DT53" s="130">
        <f t="shared" si="1216"/>
        <v>18581.773478278039</v>
      </c>
      <c r="DU53" s="130">
        <f t="shared" si="1217"/>
        <v>20381.028563033175</v>
      </c>
      <c r="DV53" s="130">
        <f t="shared" si="1218"/>
        <v>22000.479628515008</v>
      </c>
      <c r="DW53" s="130">
        <f t="shared" si="1219"/>
        <v>23888.421830884676</v>
      </c>
      <c r="DX53" s="130">
        <f t="shared" si="1220"/>
        <v>25304.985928672984</v>
      </c>
      <c r="DY53" s="130">
        <f t="shared" si="1221"/>
        <v>27231.804675750394</v>
      </c>
      <c r="DZ53" s="130">
        <f t="shared" si="1222"/>
        <v>29229.087160110583</v>
      </c>
      <c r="EA53" s="130">
        <f t="shared" si="1223"/>
        <v>31375.801363191153</v>
      </c>
      <c r="EB53" s="130">
        <f t="shared" si="1224"/>
        <v>33464.200749210111</v>
      </c>
      <c r="EC53" s="130">
        <f t="shared" si="1225"/>
        <v>35408.02798459716</v>
      </c>
      <c r="ED53" s="130">
        <f t="shared" si="1226"/>
        <v>37337.276515718804</v>
      </c>
      <c r="EE53" s="130">
        <f t="shared" si="1227"/>
        <v>39413.526981516596</v>
      </c>
      <c r="EF53" s="130">
        <f t="shared" si="1228"/>
        <v>41616.126217614539</v>
      </c>
      <c r="EG53" s="130">
        <f t="shared" si="1229"/>
        <v>43931.71041176936</v>
      </c>
      <c r="EH53" s="130">
        <f t="shared" si="1230"/>
        <v>46414.949704976309</v>
      </c>
      <c r="EI53" s="130">
        <f t="shared" si="1231"/>
        <v>48849.593317298582</v>
      </c>
      <c r="EJ53" s="130">
        <f t="shared" si="1232"/>
        <v>51376.568723301738</v>
      </c>
      <c r="EK53" s="130">
        <f t="shared" si="1233"/>
        <v>54016.529087361771</v>
      </c>
      <c r="EL53" s="130">
        <f t="shared" si="1234"/>
        <v>56797.41692598736</v>
      </c>
      <c r="EM53" s="130">
        <f t="shared" si="1235"/>
        <v>59338.97103625592</v>
      </c>
      <c r="EN53" s="130">
        <f t="shared" si="1236"/>
        <v>61642.406310189566</v>
      </c>
      <c r="EO53" s="130">
        <f t="shared" si="1237"/>
        <v>61642.406310189566</v>
      </c>
      <c r="EP53" s="130">
        <f t="shared" si="1238"/>
        <v>1797.5542359241704</v>
      </c>
      <c r="EQ53" s="130">
        <f t="shared" si="1239"/>
        <v>1870.81222485782</v>
      </c>
      <c r="ER53" s="130">
        <f t="shared" si="1240"/>
        <v>1423.610471516587</v>
      </c>
      <c r="ES53" s="130">
        <f t="shared" si="1241"/>
        <v>1509.9892942890995</v>
      </c>
      <c r="ET53" s="130">
        <f t="shared" si="1242"/>
        <v>1614.9559649999994</v>
      </c>
      <c r="EU53" s="130">
        <f t="shared" si="1243"/>
        <v>1661.9722862559238</v>
      </c>
      <c r="EV53" s="130">
        <f t="shared" si="1244"/>
        <v>1743.977497748815</v>
      </c>
      <c r="EW53" s="130">
        <f t="shared" si="1245"/>
        <v>1677.2799257345973</v>
      </c>
      <c r="EX53" s="130">
        <f t="shared" si="1246"/>
        <v>1682.7469398341232</v>
      </c>
      <c r="EY53" s="130">
        <f t="shared" si="1247"/>
        <v>1740.6972892890992</v>
      </c>
      <c r="EZ53" s="130">
        <f t="shared" si="1248"/>
        <v>1619.3295762796206</v>
      </c>
      <c r="FA53" s="130">
        <f t="shared" si="1249"/>
        <v>1457.5059589336488</v>
      </c>
      <c r="FB53" s="130">
        <f t="shared" si="1250"/>
        <v>1699.1479821327014</v>
      </c>
      <c r="FC53" s="130">
        <f t="shared" si="1251"/>
        <v>1274.9076880094783</v>
      </c>
      <c r="FD53" s="130">
        <f t="shared" si="1252"/>
        <v>1734.1368723696678</v>
      </c>
      <c r="FE53" s="130">
        <f t="shared" si="1253"/>
        <v>1797.5542359241704</v>
      </c>
      <c r="FF53" s="130">
        <f t="shared" si="1254"/>
        <v>1932.0427827725116</v>
      </c>
      <c r="FG53" s="130">
        <f t="shared" si="1255"/>
        <v>1879.5594474170614</v>
      </c>
      <c r="FH53" s="130">
        <f t="shared" si="1256"/>
        <v>1749.4445118483409</v>
      </c>
      <c r="FI53" s="130">
        <f t="shared" si="1257"/>
        <v>1736.3236780094785</v>
      </c>
      <c r="FJ53" s="130">
        <f t="shared" si="1258"/>
        <v>1868.6254192180093</v>
      </c>
      <c r="FK53" s="130">
        <f t="shared" si="1259"/>
        <v>1982.3393124881516</v>
      </c>
      <c r="FL53" s="130">
        <f t="shared" si="1260"/>
        <v>2084.0257747393362</v>
      </c>
      <c r="FM53" s="130">
        <f t="shared" si="1261"/>
        <v>2234.9153638862558</v>
      </c>
      <c r="FN53" s="130">
        <f t="shared" si="1262"/>
        <v>2191.1792510900473</v>
      </c>
      <c r="FO53" s="130">
        <f t="shared" si="1263"/>
        <v>2274.2778654028434</v>
      </c>
      <c r="FP53" s="130">
        <f t="shared" si="1264"/>
        <v>2375.9643276540282</v>
      </c>
      <c r="FQ53" s="130">
        <f t="shared" si="1265"/>
        <v>2502.7990547630329</v>
      </c>
      <c r="FR53" s="130">
        <f t="shared" si="1266"/>
        <v>2287.3986992417058</v>
      </c>
      <c r="FS53" s="130">
        <f t="shared" si="1267"/>
        <v>2073.091746540284</v>
      </c>
      <c r="FT53" s="130">
        <f t="shared" si="1268"/>
        <v>0</v>
      </c>
      <c r="FU53" s="110">
        <f t="shared" si="1269"/>
        <v>1797.5542359241704</v>
      </c>
      <c r="FV53" s="130">
        <f t="shared" si="1270"/>
        <v>3668.3664607819901</v>
      </c>
      <c r="FW53" s="130">
        <f t="shared" si="1271"/>
        <v>5091.9769322985776</v>
      </c>
      <c r="FX53" s="130">
        <f t="shared" si="1272"/>
        <v>6601.9662265876768</v>
      </c>
      <c r="FY53" s="130">
        <f t="shared" si="1273"/>
        <v>8216.9221915876769</v>
      </c>
      <c r="FZ53" s="130">
        <f t="shared" si="1274"/>
        <v>9878.8944778436016</v>
      </c>
      <c r="GA53" s="130">
        <f t="shared" si="1275"/>
        <v>11622.871975592418</v>
      </c>
      <c r="GB53" s="130">
        <f t="shared" si="1276"/>
        <v>13300.151901327015</v>
      </c>
      <c r="GC53" s="130">
        <f t="shared" si="1277"/>
        <v>14982.898841161139</v>
      </c>
      <c r="GD53" s="130">
        <f t="shared" si="1278"/>
        <v>16723.596130450238</v>
      </c>
      <c r="GE53" s="130">
        <f t="shared" si="1279"/>
        <v>18342.92570672986</v>
      </c>
      <c r="GF53" s="130">
        <f t="shared" si="1280"/>
        <v>19800.431665663509</v>
      </c>
      <c r="GG53" s="130">
        <f t="shared" si="1281"/>
        <v>21499.57964779621</v>
      </c>
      <c r="GH53" s="130">
        <f t="shared" si="1282"/>
        <v>22774.48733580569</v>
      </c>
      <c r="GI53" s="130">
        <f t="shared" si="1283"/>
        <v>24508.624208175359</v>
      </c>
      <c r="GJ53" s="130">
        <f t="shared" si="1284"/>
        <v>26306.178444099529</v>
      </c>
      <c r="GK53" s="130">
        <f t="shared" si="1285"/>
        <v>28238.22122687204</v>
      </c>
      <c r="GL53" s="130">
        <f t="shared" si="1286"/>
        <v>30117.780674289101</v>
      </c>
      <c r="GM53" s="130">
        <f t="shared" si="1287"/>
        <v>31867.225186137443</v>
      </c>
      <c r="GN53" s="130">
        <f t="shared" si="1288"/>
        <v>33603.54886414692</v>
      </c>
      <c r="GO53" s="130">
        <f t="shared" si="1289"/>
        <v>35472.174283364926</v>
      </c>
      <c r="GP53" s="130">
        <f t="shared" si="1290"/>
        <v>37454.513595853081</v>
      </c>
      <c r="GQ53" s="130">
        <f t="shared" si="1291"/>
        <v>39538.539370592414</v>
      </c>
      <c r="GR53" s="130">
        <f t="shared" si="1292"/>
        <v>41773.45473447867</v>
      </c>
      <c r="GS53" s="130">
        <f t="shared" si="1293"/>
        <v>43964.633985568718</v>
      </c>
      <c r="GT53" s="130">
        <f t="shared" si="1294"/>
        <v>46238.911850971563</v>
      </c>
      <c r="GU53" s="130">
        <f t="shared" si="1295"/>
        <v>48614.876178625593</v>
      </c>
      <c r="GV53" s="130">
        <f t="shared" si="1296"/>
        <v>51117.675233388625</v>
      </c>
      <c r="GW53" s="130">
        <f t="shared" si="1297"/>
        <v>53405.07393263033</v>
      </c>
      <c r="GX53" s="130">
        <f t="shared" si="1298"/>
        <v>55478.165679170612</v>
      </c>
      <c r="GY53" s="130">
        <f t="shared" si="1299"/>
        <v>55478.165679170612</v>
      </c>
      <c r="GZ53" s="130">
        <f>($T53+$U53)/$R53*($I53-(метеостанция!B$14))/($I53-$J53)</f>
        <v>3.8885274881516589</v>
      </c>
      <c r="HA53" s="130">
        <f>($T53+$U53)/$R53*($I53-(метеостанция!C$14))/($I53-$J53)</f>
        <v>4.0470015402843602</v>
      </c>
      <c r="HB53" s="130">
        <f>($T53+$U53)/$R53*($I53-(метеостанция!D$14))/($I53-$J53)</f>
        <v>3.0796002369668241</v>
      </c>
      <c r="HC53" s="130">
        <f>($T53+$U53)/$R53*($I53-(метеостанция!E$14))/($I53-$J53)</f>
        <v>3.2664577014218006</v>
      </c>
      <c r="HD53" s="130">
        <f>($T53+$U53)/$R53*($I53-(метеостанция!F$14))/($I53-$J53)</f>
        <v>3.493525</v>
      </c>
      <c r="HE53" s="130">
        <f>($T53+$U53)/$R53*($I53-(метеостанция!G$14))/($I53-$J53)</f>
        <v>3.5952322274881516</v>
      </c>
      <c r="HF53" s="130">
        <f>($T53+$U53)/$R53*($I53-(метеостанция!H$14))/($I53-$J53)</f>
        <v>3.7726285545023694</v>
      </c>
      <c r="HG53" s="130">
        <f>($T53+$U53)/$R53*($I53-(метеостанция!I$14))/($I53-$J53)</f>
        <v>3.628346208530806</v>
      </c>
      <c r="HH53" s="130">
        <f>($T53+$U53)/$R53*($I53-(метеостанция!J$14))/($I53-$J53)</f>
        <v>3.6401726303317541</v>
      </c>
      <c r="HI53" s="130">
        <f>($T53+$U53)/$R53*($I53-(метеостанция!K$14))/($I53-$J53)</f>
        <v>3.765532701421801</v>
      </c>
      <c r="HJ53" s="130">
        <f>($T53+$U53)/$R53*($I53-(метеостанция!L$14))/($I53-$J53)</f>
        <v>3.5029861374407583</v>
      </c>
      <c r="HK53" s="130">
        <f>($T53+$U53)/$R53*($I53-(метеостанция!M$14))/($I53-$J53)</f>
        <v>3.1529240521327009</v>
      </c>
      <c r="HL53" s="130">
        <f>($T53+$U53)/$R53*($I53-(метеостанция!N$14))/($I53-$J53)</f>
        <v>3.6756518957345974</v>
      </c>
      <c r="HM53" s="130">
        <f>($T53+$U53)/$R53*($I53-(метеостанция!O$14))/($I53-$J53)</f>
        <v>2.7579215639810428</v>
      </c>
      <c r="HN53" s="130">
        <f>($T53+$U53)/$R53*($I53-(метеостанция!P$14))/($I53-$J53)</f>
        <v>3.7513409952606631</v>
      </c>
      <c r="HO53" s="130">
        <f>($T53+$U53)/$R53*($I53-(метеостанция!Q$14))/($I53-$J53)</f>
        <v>3.8885274881516589</v>
      </c>
      <c r="HP53" s="130">
        <f>($T53+$U53)/$R53*($I53-(метеостанция!R$14))/($I53-$J53)</f>
        <v>4.179457464454976</v>
      </c>
      <c r="HQ53" s="130">
        <f>($T53+$U53)/$R53*($I53-(метеостанция!S$14))/($I53-$J53)</f>
        <v>4.0659238151658776</v>
      </c>
      <c r="HR53" s="130">
        <f>($T53+$U53)/$R53*($I53-(метеостанция!T$14))/($I53-$J53)</f>
        <v>3.7844549763033175</v>
      </c>
      <c r="HS53" s="130">
        <f>($T53+$U53)/$R53*($I53-(метеостанция!U$14))/($I53-$J53)</f>
        <v>3.7560715639810427</v>
      </c>
      <c r="HT53" s="130">
        <f>($T53+$U53)/$R53*($I53-(метеостанция!V$14))/($I53-$J53)</f>
        <v>4.0422709715639815</v>
      </c>
      <c r="HU53" s="130">
        <f>($T53+$U53)/$R53*($I53-(метеостанция!W$14))/($I53-$J53)</f>
        <v>4.2882605450236975</v>
      </c>
      <c r="HV53" s="130">
        <f>($T53+$U53)/$R53*($I53-(метеостанция!X$14))/($I53-$J53)</f>
        <v>4.5082319905213275</v>
      </c>
      <c r="HW53" s="130">
        <f>($T53+$U53)/$R53*($I53-(метеостанция!Y$14))/($I53-$J53)</f>
        <v>4.8346412322274883</v>
      </c>
      <c r="HX53" s="130">
        <f>($T53+$U53)/$R53*($I53-(метеостанция!Z$14))/($I53-$J53)</f>
        <v>4.7400298578199056</v>
      </c>
      <c r="HY53" s="130">
        <f>($T53+$U53)/$R53*($I53-(метеостанция!AA$14))/($I53-$J53)</f>
        <v>4.9197914691943128</v>
      </c>
      <c r="HZ53" s="130">
        <f>($T53+$U53)/$R53*($I53-(метеостанция!AB$14))/($I53-$J53)</f>
        <v>5.1397629146919437</v>
      </c>
      <c r="IA53" s="130">
        <f>($T53+$U53)/$R53*($I53-(метеостанция!AC$14))/($I53-$J53)</f>
        <v>5.4141359004739344</v>
      </c>
      <c r="IB53" s="130">
        <f>($T53+$U53)/$R53*($I53-(метеостанция!AD$14))/($I53-$J53)</f>
        <v>4.9481748815165876</v>
      </c>
      <c r="IC53" s="130">
        <f>($T53+$U53)/$R53*($I53-(метеостанция!AE$14))/($I53-$J53)</f>
        <v>4.4845791469194314</v>
      </c>
      <c r="ID53" s="130"/>
      <c r="IE53" s="131">
        <f>VLOOKUP($F53,метеостанция!$A$4:$AF$7,2,0)</f>
        <v>6</v>
      </c>
      <c r="IF53" s="131">
        <f>VLOOKUP($F53,метеостанция!$A$4:$AF$7,3,0)</f>
        <v>9.6</v>
      </c>
      <c r="IG53" s="131">
        <f>VLOOKUP($F53,метеостанция!$A$4:$AF$7,4,0)</f>
        <v>8.4</v>
      </c>
      <c r="IH53" s="131">
        <f>VLOOKUP($F53,метеостанция!$A$4:$AF$7,5,0)</f>
        <v>9.6999999999999993</v>
      </c>
      <c r="II53" s="131">
        <f>VLOOKUP($F53,метеостанция!$A$4:$AF$7,6,0)</f>
        <v>11.1</v>
      </c>
      <c r="IJ53" s="131">
        <f>VLOOKUP($F53,метеостанция!$A$4:$AF$7,7,0)</f>
        <v>9.5</v>
      </c>
      <c r="IK53" s="131">
        <f>VLOOKUP($F53,метеостанция!$A$4:$AF$7,8,0)</f>
        <v>6</v>
      </c>
      <c r="IL53" s="131">
        <f>VLOOKUP($F53,метеостанция!$A$4:$AF$7,9,0)</f>
        <v>6.8</v>
      </c>
      <c r="IM53" s="131">
        <f>VLOOKUP($F53,метеостанция!$A$4:$AF$7,10,0)</f>
        <v>3.2</v>
      </c>
      <c r="IN53" s="131">
        <f>VLOOKUP($F53,метеостанция!$A$4:$AF$7,11,0)</f>
        <v>-2</v>
      </c>
      <c r="IO53" s="131">
        <f>VLOOKUP($F53,метеостанция!$A$4:$AF$7,12,0)</f>
        <v>-0.4</v>
      </c>
      <c r="IP53" s="131">
        <f>VLOOKUP($F53,метеостанция!$A$4:$AF$7,13,0)</f>
        <v>2.1</v>
      </c>
      <c r="IQ53" s="131">
        <f>VLOOKUP($F53,метеостанция!$A$4:$AF$7,14,0)</f>
        <v>2.2999999999999998</v>
      </c>
      <c r="IR53" s="131">
        <f>VLOOKUP($F53,метеостанция!$A$4:$AF$7,15,0)</f>
        <v>2.2999999999999998</v>
      </c>
      <c r="IS53" s="131">
        <f>VLOOKUP($F53,метеостанция!$A$4:$AF$7,16,0)</f>
        <v>0.2</v>
      </c>
      <c r="IT53" s="131">
        <f>VLOOKUP($F53,метеостанция!$A$4:$AF$7,17,0)</f>
        <v>-3</v>
      </c>
      <c r="IU53" s="131">
        <f>VLOOKUP($F53,метеостанция!$A$4:$AF$7,18,0)</f>
        <v>-4</v>
      </c>
      <c r="IV53" s="131">
        <f>VLOOKUP($F53,метеостанция!$A$4:$AF$7,19,0)</f>
        <v>-3.6</v>
      </c>
      <c r="IW53" s="131">
        <f>VLOOKUP($F53,метеостанция!$A$4:$AF$7,20,0)</f>
        <v>-0.7</v>
      </c>
      <c r="IX53" s="131">
        <f>VLOOKUP($F53,метеостанция!$A$4:$AF$7,21,0)</f>
        <v>3.6</v>
      </c>
      <c r="IY53" s="131">
        <f>VLOOKUP($F53,метеостанция!$A$4:$AF$7,22,0)</f>
        <v>2.2000000000000002</v>
      </c>
      <c r="IZ53" s="131">
        <f>VLOOKUP($F53,метеостанция!$A$4:$AF$7,23,0)</f>
        <v>4.4000000000000004</v>
      </c>
      <c r="JA53" s="131">
        <f>VLOOKUP($F53,метеостанция!$A$4:$AF$7,24,0)</f>
        <v>-2.2999999999999998</v>
      </c>
      <c r="JB53" s="131">
        <f>VLOOKUP($F53,метеостанция!$A$4:$AF$7,25,0)</f>
        <v>-5.0999999999999996</v>
      </c>
      <c r="JC53" s="131">
        <f>VLOOKUP($F53,метеостанция!$A$4:$AF$7,26,0)</f>
        <v>0.6</v>
      </c>
      <c r="JD53" s="131">
        <f>VLOOKUP($F53,метеостанция!$A$4:$AF$7,27,0)</f>
        <v>-1.8</v>
      </c>
      <c r="JE53" s="131">
        <f>VLOOKUP($F53,метеостанция!$A$4:$AF$7,28,0)</f>
        <v>-0.5</v>
      </c>
      <c r="JF53" s="131">
        <f>VLOOKUP($F53,метеостанция!$A$4:$AF$7,29,0)</f>
        <v>5.4</v>
      </c>
      <c r="JG53" s="131">
        <f>VLOOKUP($F53,метеостанция!$A$4:$AF$7,30,0)</f>
        <v>8.4</v>
      </c>
      <c r="JH53" s="131">
        <f>VLOOKUP($F53,метеостанция!$A$4:$AF$7,31,0)</f>
        <v>5.0999999999999996</v>
      </c>
      <c r="JI53" s="131">
        <f>VLOOKUP($F53,метеостанция!$A$4:$AF$7,32,0)</f>
        <v>0</v>
      </c>
      <c r="JJ53" s="202">
        <f>VLOOKUP(D53,'Qп, Гкал'!$D$6:$O$63,2,FALSE)</f>
        <v>2.5389699999999999</v>
      </c>
      <c r="JK53" s="202">
        <f>VLOOKUP(D53,'Qп, Гкал'!$D$6:AI$64,3,FALSE)</f>
        <v>1.5408500000000001</v>
      </c>
      <c r="JL53" s="202">
        <f>VLOOKUP(D53,'Qп, Гкал'!$D$6:$AI$64,4,FALSE)</f>
        <v>1.47709</v>
      </c>
      <c r="JM53" s="202">
        <f>VLOOKUP(D53,'Qп, Гкал'!$D$6:$O$60,5,FALSE)</f>
        <v>1.8071299999999999</v>
      </c>
      <c r="JN53" s="202">
        <f>VLOOKUP(D53,'Qп, Гкал'!$D$6:$O$60,6,FALSE)</f>
        <v>2.1061299999999998</v>
      </c>
      <c r="JO53" s="202">
        <f>VLOOKUP(D53,'Qп, Гкал'!$D$6:$O$60,7,FALSE)</f>
        <v>1.7292700000000001</v>
      </c>
      <c r="JP53" s="202">
        <f>VLOOKUP(D53,'Qп, Гкал'!$D$6:$O$60,8,FALSE)</f>
        <v>1.62022</v>
      </c>
      <c r="JQ53" s="202">
        <f>VLOOKUP(D53,'Qп, Гкал'!$D$6:$O$60,9,FALSE)</f>
        <v>2.2932299999999999</v>
      </c>
      <c r="JR53" s="202">
        <f>VLOOKUP(D53,'Qп, Гкал'!$D$6:$O$60,10,FALSE)</f>
        <v>3.2307299999999999</v>
      </c>
      <c r="JS53" s="202">
        <f>VLOOKUP(D53,'Qп, Гкал'!$D$6:$O$60,11,FALSE)</f>
        <v>4.1675500000000003</v>
      </c>
      <c r="JT53" s="202">
        <f>VLOOKUP(D53,'Qп, Гкал'!$D$6:$O$60,12,FALSE)</f>
        <v>3.3740899999999998</v>
      </c>
      <c r="JU53" s="202">
        <f>VLOOKUP(D53,'Qп, Гкал'!$D$6:$P$60,13,FALSE)</f>
        <v>3.2179000000000002</v>
      </c>
      <c r="JV53" s="202">
        <f>VLOOKUP(D53,'Qп, Гкал'!$D$6:$Q$63,14,FALSE)</f>
        <v>3.0991900000000001</v>
      </c>
      <c r="JW53" s="203">
        <f>VLOOKUP(D53,'Qп, Гкал'!$D$6:$AI$65,15,FALSE)</f>
        <v>2.1984400000000002</v>
      </c>
      <c r="JX53" s="203">
        <f>VLOOKUP(D53,'Qп, Гкал'!$D$6:$AI$65,16,FALSE)</f>
        <v>3.3256899999999998</v>
      </c>
      <c r="JY53" s="203">
        <f>VLOOKUP(D53,'Qп, Гкал'!$D$6:$AI$65,17,FALSE)</f>
        <v>4.4752299999999998</v>
      </c>
      <c r="JZ53" s="203">
        <f>VLOOKUP(D53,'Qп, Гкал'!$D$6:$AI$65,18,FALSE)</f>
        <v>4.7603299999999997</v>
      </c>
      <c r="KA53" s="203">
        <f>VLOOKUP(D53,'Qп, Гкал'!$D$6:$AI$65,19,FALSE)</f>
        <v>4.1839599999999999</v>
      </c>
      <c r="KB53" s="203">
        <f>VLOOKUP(D53,'Qп, Гкал'!$D$6:$AI$65,20,FALSE)</f>
        <v>3.3508499999999999</v>
      </c>
      <c r="KC53" s="203">
        <f>VLOOKUP(D53,'Qп, Гкал'!$D$6:$AI$65,21,FALSE)</f>
        <v>3.1412900000000001</v>
      </c>
      <c r="KD53" s="203">
        <f>VLOOKUP(D53,'Qп, Гкал'!$D$6:$AI$65,22,FALSE)</f>
        <v>3.9012699999999998</v>
      </c>
      <c r="KE53" s="203">
        <f>VLOOKUP(D53,'Qп, Гкал'!$D$6:$AI$65,23,FALSE)</f>
        <v>2.9007000000000001</v>
      </c>
      <c r="KF53" s="203">
        <f>VLOOKUP(D53,'Qп, Гкал'!$D$6:$AI$65,24,FALSE)</f>
        <v>3.81189</v>
      </c>
      <c r="KG53" s="203">
        <f>VLOOKUP(D53,'Qп, Гкал'!$D$6:$AI$65,25,FALSE)</f>
        <v>4.8500199999999998</v>
      </c>
      <c r="KH53" s="203">
        <f>VLOOKUP(D53,'Qп, Гкал'!$D$6:$AI$65,26,FALSE)</f>
        <v>3.9822899999999999</v>
      </c>
      <c r="KI53" s="203">
        <f>VLOOKUP(D53,'Qп, Гкал'!$D$6:$AI$65,27,FALSE)</f>
        <v>3.8935300000000002</v>
      </c>
      <c r="KJ53" s="203">
        <f>VLOOKUP(D53,'Qп, Гкал'!$D$6:$AI$65,28,FALSE)</f>
        <v>3.8693300000000002</v>
      </c>
      <c r="KK53" s="203">
        <f>VLOOKUP(D53,'Qп, Гкал'!$D$6:$AI$65,29,FALSE)</f>
        <v>2.6805599999999998</v>
      </c>
      <c r="KL53" s="203">
        <f>VLOOKUP(D53,'Qп, Гкал'!$D$6:$AI$65,30,FALSE)</f>
        <v>2.3991500000000001</v>
      </c>
      <c r="KM53" s="203">
        <f>VLOOKUP(D53,'Qп, Гкал'!$D$6:$AI$65,31,FALSE)</f>
        <v>2.8191899999999999</v>
      </c>
      <c r="KN53" s="203">
        <f>VLOOKUP(D53,'Qп, Гкал'!$D$6:$AI$65,32,FALSE)</f>
        <v>0</v>
      </c>
      <c r="KO53" s="110">
        <f>IF(JJ53="","Нет показаний",IF(JJ53&lt;=0,"Ошибка ПУ",(GZ53-JJ53*(($I53-метеостанция!B$14)/($I53-IE53)))))</f>
        <v>0.52234468170004567</v>
      </c>
      <c r="KP53" s="110">
        <f>IF(JK53="","Нет показаний",IF(JK53&lt;=0,"Ошибка ПУ",(HA53-JK53*(($I53-метеостанция!C$14)/($I53-IF53)))))</f>
        <v>1.2776797440658729</v>
      </c>
      <c r="KQ53" s="110">
        <f>IF(JL53="","Нет показаний",IF(JL53&lt;=0,"Ошибка ПУ",(HB53-JL53*(($I53-метеостанция!D$14)/($I53-IG53)))))</f>
        <v>1.2445132331500304</v>
      </c>
      <c r="KR53" s="110">
        <f>IF(JM53="","Нет показаний",IF(JM53&lt;=0,"Ошибка ПУ",(HC53-JM53*(($I53-метеостанция!E$14)/($I53-IH53)))))</f>
        <v>0.62276434337095354</v>
      </c>
      <c r="KS53" s="110">
        <f>IF(JN53="","Нет показаний",IF(JN53&lt;=0,"Ошибка ПУ",(HD53-JN53*(($I53-метеостанция!F$14)/($I53-II53)))))</f>
        <v>-0.24536203124999911</v>
      </c>
      <c r="KT53" s="110">
        <f>IF(JO53="","Нет показаний",IF(JO53&lt;=0,"Ошибка ПУ",(HE53-JO53*(($I53-метеостанция!G$14)/($I53-IJ53)))))</f>
        <v>0.85722139415481813</v>
      </c>
      <c r="KU53" s="110">
        <f>IF(JP53="","Нет показаний",IF(JP53&lt;=0,"Ошибка ПУ",(HF53-JP53*(($I53-метеостанция!H$14)/($I53-IK53)))))</f>
        <v>1.6885552480507564</v>
      </c>
      <c r="KV53" s="110">
        <f>IF(JQ53="","Нет показаний",IF(JQ53&lt;=0,"Ошибка ПУ",(HG53-JQ53*(($I53-метеостанция!I$14)/($I53-IL53)))))</f>
        <v>0.63700707587774463</v>
      </c>
      <c r="KW53" s="110">
        <f>IF(JR53="","Нет показаний",IF(JR53&lt;=0,"Ошибка ПУ",(HH53-JR53*(($I53-метеостанция!J$14)/($I53-IM53)))))</f>
        <v>0.24393392131536062</v>
      </c>
      <c r="KX53" s="110">
        <f>IF(JS53="","Нет показаний",IF(JS53&lt;=0,"Ошибка ПУ",(HI53-JS53*(($I53-метеостанция!K$14)/($I53-IN53)))))</f>
        <v>0.23641589291116283</v>
      </c>
      <c r="KY53" s="110">
        <f>IF(JT53="","Нет показаний",IF(JT53&lt;=0,"Ошибка ПУ",(HJ53-JT53*(($I53-метеостанция!L$14)/($I53-IO53)))))</f>
        <v>0.65080161118505053</v>
      </c>
      <c r="KZ53" s="110">
        <f>IF(JU53="","Нет показаний",IF(JU53&lt;=0,"Ошибка ПУ",(HK53-JU53*(($I53-метеостанция!M$14)/($I53-IP53)))))</f>
        <v>0.38909628151414433</v>
      </c>
      <c r="LA53" s="110">
        <f>IF(JV53="","Нет показаний",IF(JV53&lt;=0,"Ошибка ПУ",(HL53-JV53*(($I53-метеостанция!N$14)/($I53-IQ53)))))</f>
        <v>0.54014326292209747</v>
      </c>
      <c r="LB53" s="110">
        <f>IF(JW53="","Нет показаний",IF(JW53&lt;=0,"Ошибка ПУ",(HM53-JW53*(($I53-метеостанция!O$14)/($I53-IR53)))))</f>
        <v>1.0890536993977094</v>
      </c>
      <c r="LC53" s="110">
        <f>IF(JX53="","Нет показаний",IF(JX53&lt;=0,"Ошибка ПУ",(HN53-JX53*(($I53-метеостанция!P$14)/($I53-IS53)))))</f>
        <v>0.65595112436864467</v>
      </c>
      <c r="LD53" s="110">
        <f>IF(JY53="","Нет показаний",IF(JY53&lt;=0,"Ошибка ПУ",(HO53-JY53*(($I53-метеостанция!Q$14)/($I53-IT53)))))</f>
        <v>0.13481416162104676</v>
      </c>
      <c r="LE53" s="110">
        <f>IF(JZ53="","Нет показаний",IF(JZ53&lt;=0,"Ошибка ПУ",(HP53-JZ53*(($I53-метеостанция!R$14)/($I53-IU53)))))</f>
        <v>5.6171626219682302E-2</v>
      </c>
      <c r="LF53" s="110">
        <f>IF(KA53="","Нет показаний",IF(KA53&lt;=0,"Ошибка ПУ",(HQ53-KA53*(($I53-метеостанция!S$14)/($I53-IV53)))))</f>
        <v>0.48413734106229178</v>
      </c>
      <c r="LG53" s="110">
        <f>IF(KB53="","Нет показаний",IF(KB53&lt;=0,"Ошибка ПУ",(HR53-KB53*(($I53-метеостанция!T$14)/($I53-IW53)))))</f>
        <v>0.76567119251953386</v>
      </c>
      <c r="LH53" s="110">
        <f>IF(KC53="","Нет показаний",IF(KC53&lt;=0,"Ошибка ПУ",(HS53-KC53*(($I53-метеостанция!U$14)/($I53-IX53)))))</f>
        <v>0.27257399414864025</v>
      </c>
      <c r="LI53" s="110">
        <f>IF(KD53="","Нет показаний",IF(KD53&lt;=0,"Ошибка ПУ",(HT53-KD53*(($I53-метеостанция!V$14)/($I53-IY53)))))</f>
        <v>-0.27590935874689926</v>
      </c>
      <c r="LJ53" s="110">
        <f>IF(KE53="","Нет показаний",IF(KE53&lt;=0,"Ошибка ПУ",(HU53-KE53*(($I53-метеостанция!W$14)/($I53-IZ53)))))</f>
        <v>0.44398488712896089</v>
      </c>
      <c r="LK53" s="110">
        <f>IF(KF53="","Нет показаний",IF(KF53&lt;=0,"Ошибка ПУ",(HV53-KF53*(($I53-метеостанция!X$14)/($I53-JA53)))))</f>
        <v>0.69233790438687359</v>
      </c>
      <c r="LL53" s="110">
        <f>IF(KG53="","Нет показаний",IF(KG53&lt;=0,"Ошибка ПУ",(HW53-KG53*(($I53-метеостанция!Y$14)/($I53-JB53)))))</f>
        <v>0.17606939012222522</v>
      </c>
      <c r="LM53" s="110">
        <f>IF(KH53="","Нет показаний",IF(KH53&lt;=0,"Ошибка ПУ",(HX53-KH53*(($I53-метеостанция!Z$14)/($I53-JC53)))))</f>
        <v>-3.3001936438467716E-2</v>
      </c>
      <c r="LN53" s="110">
        <f>IF(KI53="","Нет показаний",IF(KI53&lt;=0,"Ошибка ПУ",(HY53-KI53*(($I53-метеостанция!AA$14)/($I53-JD53)))))</f>
        <v>0.57507988121148035</v>
      </c>
      <c r="LO53" s="110">
        <f>IF(KJ53="","Нет показаний",IF(KJ53&lt;=0,"Ошибка ПУ",(HZ53-KJ53*(($I53-метеостанция!AB$14)/($I53-JE53)))))</f>
        <v>0.36245945446467065</v>
      </c>
      <c r="LP53" s="110">
        <f>IF(KK53="","Нет показаний",IF(KK53&lt;=0,"Ошибка ПУ",(IA53-KK53*(($I53-метеостанция!AC$14)/($I53-JF53)))))</f>
        <v>0.6503145961261092</v>
      </c>
      <c r="LQ53" s="110">
        <f>IF(KL53="","Нет показаний",IF(KL53&lt;=0,"Ошибка ПУ",(IB53-KL53*(($I53-метеостанция!AD$14)/($I53-JG53)))))</f>
        <v>0.15903194258528952</v>
      </c>
      <c r="LR53" s="110">
        <f>IF(KM53="","Нет показаний",IF(KM53&lt;=0,"Ошибка ПУ",(IC53-KM53*(($I53-метеостанция!AE$14)/($I53-JH53)))))</f>
        <v>0.41050579326089487</v>
      </c>
      <c r="LS53" s="110" t="str">
        <f>IF(KN53="","Нет показаний",IF(KN53&lt;=0,"Ошибка ПУ",(ID53-KN53*(($I53-метеостанция!AF$14)/($I53-JI53)))))</f>
        <v>Ошибка ПУ</v>
      </c>
      <c r="LT53" s="54">
        <f t="shared" si="1300"/>
        <v>0.52234468170004567</v>
      </c>
      <c r="LU53" s="54">
        <f t="shared" si="1301"/>
        <v>1.8000244257659186</v>
      </c>
      <c r="LV53" s="54">
        <f t="shared" si="1302"/>
        <v>3.044537658915949</v>
      </c>
      <c r="LW53" s="54">
        <f t="shared" si="1303"/>
        <v>3.6673020022869025</v>
      </c>
      <c r="LX53" s="54">
        <f t="shared" si="1304"/>
        <v>3.4219399710369034</v>
      </c>
      <c r="LY53" s="54">
        <f t="shared" si="1305"/>
        <v>4.2791613651917215</v>
      </c>
      <c r="LZ53" s="54">
        <f t="shared" si="1306"/>
        <v>5.9677166132424784</v>
      </c>
      <c r="MA53" s="54">
        <f t="shared" si="1307"/>
        <v>6.604723689120223</v>
      </c>
      <c r="MB53" s="54">
        <f t="shared" si="1308"/>
        <v>6.8486576104355841</v>
      </c>
      <c r="MC53" s="54">
        <f t="shared" si="1309"/>
        <v>7.0850735033467469</v>
      </c>
      <c r="MD53" s="54">
        <f t="shared" si="1310"/>
        <v>7.7358751145317974</v>
      </c>
      <c r="ME53" s="54">
        <f t="shared" si="1311"/>
        <v>8.1249713960459413</v>
      </c>
      <c r="MF53" s="54">
        <f t="shared" si="1312"/>
        <v>8.6651146589680383</v>
      </c>
      <c r="MG53" s="54">
        <f t="shared" si="1313"/>
        <v>9.7541683583657477</v>
      </c>
      <c r="MH53" s="54">
        <f t="shared" si="1314"/>
        <v>10.410119482734393</v>
      </c>
      <c r="MI53" s="54">
        <f t="shared" si="1315"/>
        <v>10.544933644355439</v>
      </c>
      <c r="MJ53" s="54">
        <f t="shared" si="1316"/>
        <v>10.601105270575122</v>
      </c>
      <c r="MK53" s="54">
        <f t="shared" si="1317"/>
        <v>11.085242611637414</v>
      </c>
      <c r="ML53" s="54">
        <f t="shared" si="1318"/>
        <v>11.850913804156948</v>
      </c>
      <c r="MM53" s="54">
        <f t="shared" si="1319"/>
        <v>12.123487798305588</v>
      </c>
      <c r="MN53" s="54">
        <f t="shared" si="1320"/>
        <v>11.847578439558689</v>
      </c>
      <c r="MO53" s="54">
        <f t="shared" si="1321"/>
        <v>12.291563326687649</v>
      </c>
      <c r="MP53" s="54">
        <f t="shared" si="1322"/>
        <v>12.983901231074523</v>
      </c>
      <c r="MQ53" s="54">
        <f t="shared" si="1323"/>
        <v>13.159970621196749</v>
      </c>
      <c r="MR53" s="54">
        <f t="shared" si="1324"/>
        <v>13.126968684758282</v>
      </c>
      <c r="MS53" s="54">
        <f t="shared" si="1325"/>
        <v>13.702048565969761</v>
      </c>
      <c r="MT53" s="54">
        <f t="shared" si="1326"/>
        <v>14.064508020434431</v>
      </c>
      <c r="MU53" s="54">
        <f t="shared" si="1327"/>
        <v>14.714822616560539</v>
      </c>
      <c r="MV53" s="54">
        <f t="shared" si="1328"/>
        <v>14.87385455914583</v>
      </c>
      <c r="MW53" s="54">
        <f t="shared" si="1329"/>
        <v>15.284360352406726</v>
      </c>
      <c r="MX53" s="54">
        <f t="shared" si="1330"/>
        <v>15.284360352406726</v>
      </c>
      <c r="MY53" s="53">
        <f t="shared" si="1331"/>
        <v>1029.33242975811</v>
      </c>
      <c r="MZ53" s="53">
        <f t="shared" si="1332"/>
        <v>2517.7957036562088</v>
      </c>
      <c r="NA53" s="53">
        <f t="shared" si="1333"/>
        <v>2452.4377772454495</v>
      </c>
      <c r="NB53" s="53">
        <f t="shared" si="1334"/>
        <v>1227.219415046801</v>
      </c>
      <c r="NC53" s="53">
        <f t="shared" si="1335"/>
        <v>-483.51041878124823</v>
      </c>
      <c r="ND53" s="53">
        <f t="shared" si="1336"/>
        <v>1689.2404793214846</v>
      </c>
      <c r="NE53" s="53">
        <f t="shared" si="1337"/>
        <v>3327.4669718088203</v>
      </c>
      <c r="NF53" s="53">
        <f t="shared" si="1338"/>
        <v>1255.2861437246836</v>
      </c>
      <c r="NG53" s="53">
        <f t="shared" si="1339"/>
        <v>480.69618534404964</v>
      </c>
      <c r="NH53" s="53">
        <f t="shared" si="1340"/>
        <v>465.88115857073745</v>
      </c>
      <c r="NI53" s="53">
        <f t="shared" si="1341"/>
        <v>1282.4696550012604</v>
      </c>
      <c r="NJ53" s="53">
        <f t="shared" si="1342"/>
        <v>766.75313235177282</v>
      </c>
      <c r="NK53" s="53">
        <f t="shared" si="1343"/>
        <v>1064.4063139142852</v>
      </c>
      <c r="NL53" s="53">
        <f t="shared" si="1344"/>
        <v>2146.0892200331259</v>
      </c>
      <c r="NM53" s="53">
        <f t="shared" si="1345"/>
        <v>1292.6172856808512</v>
      </c>
      <c r="NN53" s="53">
        <f t="shared" si="1346"/>
        <v>265.66478689043475</v>
      </c>
      <c r="NO53" s="53">
        <f t="shared" si="1347"/>
        <v>110.69180662850594</v>
      </c>
      <c r="NP53" s="53">
        <f t="shared" si="1348"/>
        <v>954.04104429735219</v>
      </c>
      <c r="NQ53" s="53">
        <f t="shared" si="1349"/>
        <v>1508.8316519789932</v>
      </c>
      <c r="NR53" s="53">
        <f t="shared" si="1350"/>
        <v>537.13431286931041</v>
      </c>
      <c r="NS53" s="53">
        <f t="shared" si="1351"/>
        <v>-543.70698234663962</v>
      </c>
      <c r="NT53" s="53">
        <f t="shared" si="1352"/>
        <v>874.91661857633028</v>
      </c>
      <c r="NU53" s="53">
        <f t="shared" si="1353"/>
        <v>1364.3210743847731</v>
      </c>
      <c r="NV53" s="53">
        <f t="shared" si="1354"/>
        <v>346.96234017485699</v>
      </c>
      <c r="NW53" s="53">
        <f t="shared" si="1355"/>
        <v>-65.033615945644485</v>
      </c>
      <c r="NX53" s="53">
        <f t="shared" si="1356"/>
        <v>1133.2524139153431</v>
      </c>
      <c r="NY53" s="53">
        <f t="shared" si="1357"/>
        <v>714.26260096807994</v>
      </c>
      <c r="NZ53" s="53">
        <f t="shared" si="1358"/>
        <v>1281.5099431261108</v>
      </c>
      <c r="OA53" s="53">
        <f t="shared" si="1359"/>
        <v>313.38834605857153</v>
      </c>
      <c r="OB53" s="53">
        <f t="shared" si="1360"/>
        <v>808.94271619991935</v>
      </c>
      <c r="OC53" s="53" t="e">
        <f t="shared" si="1361"/>
        <v>#VALUE!</v>
      </c>
      <c r="OD53" s="53">
        <f t="shared" si="1362"/>
        <v>1029.33242975811</v>
      </c>
      <c r="OE53" s="53">
        <f t="shared" si="1363"/>
        <v>3547.1281334143187</v>
      </c>
      <c r="OF53" s="53">
        <f t="shared" si="1364"/>
        <v>5999.5659106597686</v>
      </c>
      <c r="OG53" s="53">
        <f t="shared" si="1365"/>
        <v>7226.7853257065699</v>
      </c>
      <c r="OH53" s="53">
        <f t="shared" si="1366"/>
        <v>6743.2749069253214</v>
      </c>
      <c r="OI53" s="53">
        <f t="shared" si="1367"/>
        <v>8432.5153862468069</v>
      </c>
      <c r="OJ53" s="53">
        <f t="shared" si="1368"/>
        <v>11759.982358055628</v>
      </c>
      <c r="OK53" s="53">
        <f t="shared" si="1369"/>
        <v>13015.268501780311</v>
      </c>
      <c r="OL53" s="53">
        <f t="shared" si="1370"/>
        <v>13495.96468712436</v>
      </c>
      <c r="OM53" s="53">
        <f t="shared" si="1371"/>
        <v>13961.845845695098</v>
      </c>
      <c r="ON53" s="53">
        <f t="shared" si="1372"/>
        <v>15244.315500696357</v>
      </c>
      <c r="OO53" s="53">
        <f t="shared" si="1373"/>
        <v>16011.068633048129</v>
      </c>
      <c r="OP53" s="53">
        <f t="shared" si="1374"/>
        <v>17075.474946962415</v>
      </c>
      <c r="OQ53" s="53">
        <f t="shared" si="1375"/>
        <v>19221.56416699554</v>
      </c>
      <c r="OR53" s="53">
        <f t="shared" si="1376"/>
        <v>20514.181452676392</v>
      </c>
      <c r="OS53" s="53">
        <f t="shared" si="1377"/>
        <v>20779.846239566828</v>
      </c>
      <c r="OT53" s="53">
        <f t="shared" si="1378"/>
        <v>20890.538046195335</v>
      </c>
      <c r="OU53" s="53">
        <f t="shared" si="1379"/>
        <v>21844.579090492687</v>
      </c>
      <c r="OV53" s="53">
        <f t="shared" si="1380"/>
        <v>23353.410742471679</v>
      </c>
      <c r="OW53" s="53">
        <f t="shared" si="1381"/>
        <v>23890.54505534099</v>
      </c>
      <c r="OX53" s="53">
        <f t="shared" si="1382"/>
        <v>23346.838072994349</v>
      </c>
      <c r="OY53" s="53">
        <f t="shared" si="1383"/>
        <v>24221.754691570681</v>
      </c>
      <c r="OZ53" s="53">
        <f t="shared" si="1384"/>
        <v>25586.075765955455</v>
      </c>
      <c r="PA53" s="53">
        <f t="shared" si="1385"/>
        <v>25933.038106130312</v>
      </c>
      <c r="PB53" s="53">
        <f t="shared" si="1386"/>
        <v>25868.004490184667</v>
      </c>
      <c r="PC53" s="53">
        <f t="shared" si="1387"/>
        <v>27001.25690410001</v>
      </c>
      <c r="PD53" s="53">
        <f t="shared" si="1388"/>
        <v>27715.519505068089</v>
      </c>
      <c r="PE53" s="53">
        <f t="shared" si="1389"/>
        <v>28997.0294481942</v>
      </c>
      <c r="PF53" s="53">
        <f t="shared" si="1390"/>
        <v>29310.417794252771</v>
      </c>
      <c r="PG53" s="53">
        <f t="shared" si="1391"/>
        <v>30119.360510452691</v>
      </c>
      <c r="PH53" s="53" t="e">
        <f t="shared" si="1392"/>
        <v>#VALUE!</v>
      </c>
      <c r="PI53" s="111">
        <f t="shared" ref="PI53:QM53" si="1714">IF(MY53*$G53&lt;0, 0, MY53*$G53)</f>
        <v>926.39918678229901</v>
      </c>
      <c r="PJ53" s="111">
        <f t="shared" si="1714"/>
        <v>2266.0161332905882</v>
      </c>
      <c r="PK53" s="111">
        <f t="shared" si="1714"/>
        <v>2207.1939995209045</v>
      </c>
      <c r="PL53" s="111">
        <f t="shared" si="1714"/>
        <v>1104.497473542121</v>
      </c>
      <c r="PM53" s="111">
        <f t="shared" si="1714"/>
        <v>0</v>
      </c>
      <c r="PN53" s="111">
        <f t="shared" si="1714"/>
        <v>1520.3164313893362</v>
      </c>
      <c r="PO53" s="111">
        <f t="shared" si="1714"/>
        <v>2994.7202746279381</v>
      </c>
      <c r="PP53" s="111">
        <f t="shared" si="1714"/>
        <v>1129.7575293522152</v>
      </c>
      <c r="PQ53" s="111">
        <f t="shared" si="1714"/>
        <v>432.62656680964466</v>
      </c>
      <c r="PR53" s="111">
        <f t="shared" si="1714"/>
        <v>419.29304271366374</v>
      </c>
      <c r="PS53" s="111">
        <f t="shared" si="1714"/>
        <v>1154.2226895011345</v>
      </c>
      <c r="PT53" s="111">
        <f t="shared" si="1714"/>
        <v>690.07781911659561</v>
      </c>
      <c r="PU53" s="111">
        <f t="shared" si="1714"/>
        <v>957.9656825228567</v>
      </c>
      <c r="PV53" s="111">
        <f t="shared" si="1714"/>
        <v>1931.4802980298134</v>
      </c>
      <c r="PW53" s="111">
        <f t="shared" si="1714"/>
        <v>1163.3555571127661</v>
      </c>
      <c r="PX53" s="111">
        <f t="shared" si="1714"/>
        <v>239.09830820139129</v>
      </c>
      <c r="PY53" s="111">
        <f t="shared" si="1714"/>
        <v>99.622625965655345</v>
      </c>
      <c r="PZ53" s="111">
        <f t="shared" si="1714"/>
        <v>858.636939867617</v>
      </c>
      <c r="QA53" s="111">
        <f t="shared" si="1714"/>
        <v>1357.9484867810941</v>
      </c>
      <c r="QB53" s="111">
        <f t="shared" si="1714"/>
        <v>483.42088158237937</v>
      </c>
      <c r="QC53" s="111">
        <f t="shared" si="1714"/>
        <v>0</v>
      </c>
      <c r="QD53" s="111">
        <f t="shared" si="1714"/>
        <v>787.42495671869722</v>
      </c>
      <c r="QE53" s="111">
        <f t="shared" si="1714"/>
        <v>1227.8889669462958</v>
      </c>
      <c r="QF53" s="111">
        <f t="shared" si="1714"/>
        <v>312.26610615737133</v>
      </c>
      <c r="QG53" s="111">
        <f t="shared" si="1714"/>
        <v>0</v>
      </c>
      <c r="QH53" s="111">
        <f t="shared" si="1714"/>
        <v>1019.9271725238088</v>
      </c>
      <c r="QI53" s="111">
        <f t="shared" si="1714"/>
        <v>642.836340871272</v>
      </c>
      <c r="QJ53" s="111">
        <f t="shared" si="1714"/>
        <v>1153.3589488134996</v>
      </c>
      <c r="QK53" s="111">
        <f t="shared" si="1714"/>
        <v>282.0495114527144</v>
      </c>
      <c r="QL53" s="111">
        <f t="shared" si="1714"/>
        <v>728.04844457992738</v>
      </c>
      <c r="QM53" s="111" t="e">
        <f t="shared" si="1714"/>
        <v>#VALUE!</v>
      </c>
      <c r="QN53" s="54">
        <f t="shared" si="1393"/>
        <v>926.39918678229901</v>
      </c>
      <c r="QO53" s="53">
        <f t="shared" si="1394"/>
        <v>3192.415320072887</v>
      </c>
      <c r="QP53" s="53">
        <f t="shared" si="1395"/>
        <v>5399.609319593792</v>
      </c>
      <c r="QQ53" s="53">
        <f t="shared" si="1396"/>
        <v>6504.106793135913</v>
      </c>
      <c r="QR53" s="53">
        <f t="shared" si="1397"/>
        <v>6504.106793135913</v>
      </c>
      <c r="QS53" s="53">
        <f t="shared" si="1398"/>
        <v>8024.4232245252497</v>
      </c>
      <c r="QT53" s="53">
        <f t="shared" si="1399"/>
        <v>11019.143499153188</v>
      </c>
      <c r="QU53" s="53">
        <f t="shared" si="1400"/>
        <v>12148.901028505403</v>
      </c>
      <c r="QV53" s="53">
        <f t="shared" si="1401"/>
        <v>12581.527595315047</v>
      </c>
      <c r="QW53" s="53">
        <f t="shared" si="1402"/>
        <v>13000.82063802871</v>
      </c>
      <c r="QX53" s="53">
        <f t="shared" si="1403"/>
        <v>14155.043327529846</v>
      </c>
      <c r="QY53" s="53">
        <f t="shared" si="1404"/>
        <v>14845.121146646441</v>
      </c>
      <c r="QZ53" s="53">
        <f t="shared" si="1405"/>
        <v>15803.086829169297</v>
      </c>
      <c r="RA53" s="53">
        <f t="shared" si="1406"/>
        <v>17734.567127199109</v>
      </c>
      <c r="RB53" s="53">
        <f t="shared" si="1407"/>
        <v>18897.922684311874</v>
      </c>
      <c r="RC53" s="53">
        <f t="shared" si="1408"/>
        <v>19137.020992513266</v>
      </c>
      <c r="RD53" s="53">
        <f t="shared" si="1409"/>
        <v>19236.64361847892</v>
      </c>
      <c r="RE53" s="53">
        <f t="shared" si="1410"/>
        <v>20095.280558346538</v>
      </c>
      <c r="RF53" s="53">
        <f t="shared" si="1411"/>
        <v>21453.229045127631</v>
      </c>
      <c r="RG53" s="53">
        <f t="shared" si="1412"/>
        <v>21936.649926710012</v>
      </c>
      <c r="RH53" s="53">
        <f t="shared" si="1413"/>
        <v>21936.649926710012</v>
      </c>
      <c r="RI53" s="53">
        <f t="shared" si="1414"/>
        <v>22724.074883428708</v>
      </c>
      <c r="RJ53" s="53">
        <f t="shared" si="1415"/>
        <v>23951.963850375003</v>
      </c>
      <c r="RK53" s="53">
        <f t="shared" si="1416"/>
        <v>24264.229956532374</v>
      </c>
      <c r="RL53" s="53">
        <f t="shared" si="1417"/>
        <v>24264.229956532374</v>
      </c>
      <c r="RM53" s="53">
        <f t="shared" si="1418"/>
        <v>25284.157129056184</v>
      </c>
      <c r="RN53" s="53">
        <f t="shared" si="1419"/>
        <v>25926.993469927456</v>
      </c>
      <c r="RO53" s="53">
        <f t="shared" si="1420"/>
        <v>27080.352418740957</v>
      </c>
      <c r="RP53" s="53">
        <f t="shared" si="1421"/>
        <v>27362.401930193671</v>
      </c>
      <c r="RQ53" s="53">
        <f t="shared" si="1422"/>
        <v>28090.450374773598</v>
      </c>
      <c r="RR53" s="53" t="e">
        <f t="shared" si="1423"/>
        <v>#VALUE!</v>
      </c>
      <c r="RS53" s="111">
        <f t="shared" si="1424"/>
        <v>-871.15504914187136</v>
      </c>
      <c r="RT53" s="111">
        <f t="shared" si="1425"/>
        <v>-475.95114070910313</v>
      </c>
      <c r="RU53" s="111">
        <f t="shared" si="1426"/>
        <v>307.63238729521436</v>
      </c>
      <c r="RV53" s="111">
        <f t="shared" si="1427"/>
        <v>-97.859433451763834</v>
      </c>
      <c r="RW53" s="111">
        <f t="shared" si="1428"/>
        <v>-1712.8153984517639</v>
      </c>
      <c r="RX53" s="111">
        <f t="shared" si="1429"/>
        <v>-1854.471253318352</v>
      </c>
      <c r="RY53" s="111">
        <f t="shared" si="1430"/>
        <v>-603.72847643922978</v>
      </c>
      <c r="RZ53" s="111">
        <f t="shared" si="1431"/>
        <v>-1151.2508728216126</v>
      </c>
      <c r="SA53" s="111">
        <f t="shared" si="1432"/>
        <v>-2401.3712458460923</v>
      </c>
      <c r="SB53" s="111">
        <f t="shared" si="1433"/>
        <v>-3722.7754924215278</v>
      </c>
      <c r="SC53" s="111">
        <f t="shared" si="1434"/>
        <v>-4187.8823792000148</v>
      </c>
      <c r="SD53" s="111">
        <f t="shared" si="1435"/>
        <v>-4955.3105190170681</v>
      </c>
      <c r="SE53" s="111">
        <f t="shared" si="1436"/>
        <v>-5696.4928186269135</v>
      </c>
      <c r="SF53" s="111">
        <f t="shared" si="1437"/>
        <v>-5039.9202086065816</v>
      </c>
      <c r="SG53" s="111">
        <f t="shared" si="1438"/>
        <v>-5610.7015238634849</v>
      </c>
      <c r="SH53" s="111">
        <f t="shared" si="1439"/>
        <v>-7169.1574515862631</v>
      </c>
      <c r="SI53" s="111">
        <f t="shared" si="1440"/>
        <v>-9001.5776083931196</v>
      </c>
      <c r="SJ53" s="111">
        <f t="shared" si="1441"/>
        <v>-10022.500115942563</v>
      </c>
      <c r="SK53" s="111">
        <f t="shared" si="1442"/>
        <v>-10413.996141009811</v>
      </c>
      <c r="SL53" s="111">
        <f t="shared" si="1443"/>
        <v>-11666.898937436908</v>
      </c>
      <c r="SM53" s="111">
        <f t="shared" si="1444"/>
        <v>-13535.524356654914</v>
      </c>
      <c r="SN53" s="111">
        <f t="shared" si="1445"/>
        <v>-14730.438712424373</v>
      </c>
      <c r="SO53" s="111">
        <f t="shared" si="1446"/>
        <v>-15586.575520217411</v>
      </c>
      <c r="SP53" s="111">
        <f t="shared" si="1447"/>
        <v>-17509.224777946296</v>
      </c>
      <c r="SQ53" s="111">
        <f t="shared" si="1448"/>
        <v>-19700.404029036345</v>
      </c>
      <c r="SR53" s="111">
        <f t="shared" si="1449"/>
        <v>-20954.754721915378</v>
      </c>
      <c r="SS53" s="111">
        <f t="shared" si="1450"/>
        <v>-22687.882708698136</v>
      </c>
      <c r="ST53" s="111">
        <f t="shared" si="1451"/>
        <v>-24037.322814647669</v>
      </c>
      <c r="SU53" s="111">
        <f t="shared" si="1452"/>
        <v>-26042.672002436659</v>
      </c>
      <c r="SV53" s="111">
        <f t="shared" si="1453"/>
        <v>-27387.715304397014</v>
      </c>
      <c r="SW53" s="111" t="e">
        <f t="shared" si="1454"/>
        <v>#VALUE!</v>
      </c>
      <c r="SX53" s="111">
        <f t="shared" si="1455"/>
        <v>967.95005460207938</v>
      </c>
      <c r="SY53" s="111">
        <f t="shared" si="1456"/>
        <v>528.8346007878921</v>
      </c>
      <c r="SZ53" s="111">
        <f t="shared" si="1457"/>
        <v>0</v>
      </c>
      <c r="TA53" s="111">
        <f t="shared" si="1458"/>
        <v>108.73270383529255</v>
      </c>
      <c r="TB53" s="111">
        <f t="shared" si="1459"/>
        <v>2386.6386392832073</v>
      </c>
      <c r="TC53" s="111">
        <f t="shared" si="1460"/>
        <v>2544.0340335794162</v>
      </c>
      <c r="TD53" s="111">
        <f t="shared" si="1461"/>
        <v>1154.3198370470568</v>
      </c>
      <c r="TE53" s="111">
        <f t="shared" si="1462"/>
        <v>1762.6780552497032</v>
      </c>
      <c r="TF53" s="111">
        <f t="shared" si="1463"/>
        <v>3151.7006919435662</v>
      </c>
      <c r="TG53" s="111">
        <f t="shared" si="1464"/>
        <v>4619.9276325829405</v>
      </c>
      <c r="TH53" s="111">
        <f t="shared" si="1465"/>
        <v>5136.713062336813</v>
      </c>
      <c r="TI53" s="111">
        <f t="shared" si="1466"/>
        <v>5989.410995466872</v>
      </c>
      <c r="TJ53" s="111">
        <f t="shared" si="1467"/>
        <v>6812.9468839222554</v>
      </c>
      <c r="TK53" s="111">
        <f t="shared" si="1468"/>
        <v>6083.4217616774376</v>
      </c>
      <c r="TL53" s="111">
        <f t="shared" si="1469"/>
        <v>6717.6232230739934</v>
      </c>
      <c r="TM53" s="111">
        <f t="shared" si="1470"/>
        <v>8449.2409205437489</v>
      </c>
      <c r="TN53" s="111">
        <f t="shared" si="1471"/>
        <v>10485.26331699581</v>
      </c>
      <c r="TO53" s="111">
        <f t="shared" si="1472"/>
        <v>11619.621658717411</v>
      </c>
      <c r="TP53" s="111">
        <f t="shared" si="1473"/>
        <v>12054.617242125465</v>
      </c>
      <c r="TQ53" s="111">
        <f t="shared" si="1474"/>
        <v>13446.731460377798</v>
      </c>
      <c r="TR53" s="111">
        <f t="shared" si="1475"/>
        <v>16066.688908522228</v>
      </c>
      <c r="TS53" s="111">
        <f t="shared" si="1476"/>
        <v>17394.371526043844</v>
      </c>
      <c r="TT53" s="111">
        <f t="shared" si="1477"/>
        <v>18345.634645813887</v>
      </c>
      <c r="TU53" s="111">
        <f t="shared" si="1478"/>
        <v>20481.911598845978</v>
      </c>
      <c r="TV53" s="111">
        <f t="shared" si="1479"/>
        <v>22981.588827113894</v>
      </c>
      <c r="TW53" s="111">
        <f t="shared" si="1480"/>
        <v>24375.311819201714</v>
      </c>
      <c r="TX53" s="111">
        <f t="shared" si="1481"/>
        <v>26301.009582293667</v>
      </c>
      <c r="TY53" s="111">
        <f t="shared" si="1482"/>
        <v>27800.387477793152</v>
      </c>
      <c r="TZ53" s="111">
        <f t="shared" si="1483"/>
        <v>30028.553242003138</v>
      </c>
      <c r="UA53" s="111">
        <f t="shared" si="1484"/>
        <v>31523.045799736869</v>
      </c>
      <c r="UB53" s="111">
        <f t="shared" si="1485"/>
        <v>31523.045799736869</v>
      </c>
      <c r="UC53" s="112">
        <f t="shared" si="1486"/>
        <v>199.72824843601893</v>
      </c>
      <c r="UD53" s="112">
        <f t="shared" si="1487"/>
        <v>407.59627342022117</v>
      </c>
      <c r="UE53" s="112">
        <f t="shared" si="1488"/>
        <v>565.77521469984197</v>
      </c>
      <c r="UF53" s="112">
        <f t="shared" si="1489"/>
        <v>733.55180295418631</v>
      </c>
      <c r="UG53" s="112">
        <f t="shared" si="1490"/>
        <v>912.99135462085292</v>
      </c>
      <c r="UH53" s="112">
        <f t="shared" si="1491"/>
        <v>1097.6549419826222</v>
      </c>
      <c r="UI53" s="112">
        <f t="shared" si="1492"/>
        <v>1291.4302195102684</v>
      </c>
      <c r="UJ53" s="112">
        <f t="shared" si="1493"/>
        <v>1477.7946557030016</v>
      </c>
      <c r="UK53" s="112">
        <f t="shared" si="1494"/>
        <v>1664.7665379067928</v>
      </c>
      <c r="UL53" s="112">
        <f t="shared" si="1495"/>
        <v>1858.1773478278039</v>
      </c>
      <c r="UM53" s="112">
        <f t="shared" si="1496"/>
        <v>2038.1028563033171</v>
      </c>
      <c r="UN53" s="112">
        <f t="shared" si="1497"/>
        <v>2200.0479628515004</v>
      </c>
      <c r="UO53" s="112">
        <f t="shared" si="1498"/>
        <v>2388.8421830884672</v>
      </c>
      <c r="UP53" s="112">
        <f t="shared" si="1499"/>
        <v>2530.4985928672982</v>
      </c>
      <c r="UQ53" s="112">
        <f t="shared" si="1500"/>
        <v>2723.1804675750391</v>
      </c>
      <c r="UR53" s="112">
        <f t="shared" si="1501"/>
        <v>2922.9087160110575</v>
      </c>
      <c r="US53" s="112">
        <f t="shared" si="1502"/>
        <v>3137.5801363191149</v>
      </c>
      <c r="UT53" s="112">
        <f t="shared" si="1503"/>
        <v>3346.4200749210099</v>
      </c>
      <c r="UU53" s="112">
        <f t="shared" si="1504"/>
        <v>3540.8027984597147</v>
      </c>
      <c r="UV53" s="112">
        <f t="shared" si="1505"/>
        <v>3733.7276515718791</v>
      </c>
      <c r="UW53" s="112">
        <f t="shared" si="1506"/>
        <v>3941.3526981516584</v>
      </c>
      <c r="UX53" s="112">
        <f t="shared" si="1507"/>
        <v>4161.6126217614528</v>
      </c>
      <c r="UY53" s="112">
        <f t="shared" si="1508"/>
        <v>4393.1710411769336</v>
      </c>
      <c r="UZ53" s="112">
        <f t="shared" si="1509"/>
        <v>4641.4949704976289</v>
      </c>
      <c r="VA53" s="112">
        <f t="shared" si="1510"/>
        <v>4884.9593317298559</v>
      </c>
      <c r="VB53" s="112">
        <f t="shared" si="1511"/>
        <v>5137.6568723301725</v>
      </c>
      <c r="VC53" s="112">
        <f t="shared" si="1512"/>
        <v>5401.652908736176</v>
      </c>
      <c r="VD53" s="112">
        <f t="shared" si="1513"/>
        <v>5679.7416925987345</v>
      </c>
      <c r="VE53" s="112">
        <f t="shared" si="1514"/>
        <v>5933.8971036255916</v>
      </c>
      <c r="VF53" s="112">
        <f t="shared" si="1515"/>
        <v>6164.2406310189563</v>
      </c>
      <c r="VG53" s="112">
        <f t="shared" si="1516"/>
        <v>6164.2406310189563</v>
      </c>
      <c r="VH53" s="111">
        <f t="shared" si="1517"/>
        <v>41.550867819780365</v>
      </c>
      <c r="VI53" s="111">
        <f t="shared" si="1518"/>
        <v>-2663.5807192849948</v>
      </c>
      <c r="VJ53" s="111">
        <f t="shared" si="1519"/>
        <v>-5399.609319593792</v>
      </c>
      <c r="VK53" s="111">
        <f t="shared" si="1520"/>
        <v>-6395.3740893006207</v>
      </c>
      <c r="VL53" s="111">
        <f t="shared" si="1521"/>
        <v>-4117.4681538527057</v>
      </c>
      <c r="VM53" s="111">
        <f t="shared" si="1522"/>
        <v>-5480.3891909458334</v>
      </c>
      <c r="VN53" s="111">
        <f t="shared" si="1523"/>
        <v>-9864.8236621061315</v>
      </c>
      <c r="VO53" s="111">
        <f t="shared" si="1524"/>
        <v>-10386.222973255699</v>
      </c>
      <c r="VP53" s="111">
        <f t="shared" si="1525"/>
        <v>-9429.8269033714805</v>
      </c>
      <c r="VQ53" s="111">
        <f t="shared" si="1526"/>
        <v>-8380.8930054457705</v>
      </c>
      <c r="VR53" s="111">
        <f t="shared" si="1527"/>
        <v>-9018.3302651930317</v>
      </c>
      <c r="VS53" s="111">
        <f t="shared" si="1528"/>
        <v>-8855.7101511795699</v>
      </c>
      <c r="VT53" s="111">
        <f t="shared" si="1529"/>
        <v>-8990.1399452470414</v>
      </c>
      <c r="VU53" s="111">
        <f t="shared" si="1530"/>
        <v>-11651.145365521672</v>
      </c>
      <c r="VV53" s="111">
        <f t="shared" si="1531"/>
        <v>-12180.299461237881</v>
      </c>
      <c r="VW53" s="111">
        <f t="shared" si="1532"/>
        <v>-10687.780071969517</v>
      </c>
      <c r="VX53" s="111">
        <f t="shared" si="1533"/>
        <v>-8751.3803014831101</v>
      </c>
      <c r="VY53" s="111">
        <f t="shared" si="1534"/>
        <v>-8475.6588996291266</v>
      </c>
      <c r="VZ53" s="111">
        <f t="shared" si="1535"/>
        <v>-9398.6118030021662</v>
      </c>
      <c r="WA53" s="111">
        <f t="shared" si="1536"/>
        <v>-8489.9184663322139</v>
      </c>
      <c r="WB53" s="111">
        <f t="shared" si="1537"/>
        <v>-5869.9610181877833</v>
      </c>
      <c r="WC53" s="111">
        <f t="shared" si="1538"/>
        <v>-5329.7033573848639</v>
      </c>
      <c r="WD53" s="111">
        <f t="shared" si="1539"/>
        <v>-5606.3292045611161</v>
      </c>
      <c r="WE53" s="111">
        <f t="shared" si="1540"/>
        <v>-3782.3183576863958</v>
      </c>
      <c r="WF53" s="111">
        <f t="shared" si="1541"/>
        <v>-1282.64112941848</v>
      </c>
      <c r="WG53" s="111">
        <f t="shared" si="1542"/>
        <v>-908.84530985447054</v>
      </c>
      <c r="WH53" s="111">
        <f t="shared" si="1543"/>
        <v>374.01611236621102</v>
      </c>
      <c r="WI53" s="111">
        <f t="shared" si="1544"/>
        <v>720.03505905219572</v>
      </c>
      <c r="WJ53" s="111">
        <f t="shared" si="1545"/>
        <v>2666.1513118094663</v>
      </c>
      <c r="WK53" s="111">
        <f t="shared" si="1546"/>
        <v>3432.5954249632705</v>
      </c>
      <c r="WL53" s="111" t="e">
        <f t="shared" si="1547"/>
        <v>#VALUE!</v>
      </c>
      <c r="WM53" s="111">
        <f t="shared" si="1548"/>
        <v>967.95005460207938</v>
      </c>
      <c r="WN53" s="111">
        <f t="shared" si="1549"/>
        <v>528.8346007878921</v>
      </c>
      <c r="WO53" s="111">
        <f t="shared" si="1550"/>
        <v>0</v>
      </c>
      <c r="WP53" s="111">
        <f t="shared" si="1551"/>
        <v>108.73270383529255</v>
      </c>
      <c r="WQ53" s="111">
        <f t="shared" si="1552"/>
        <v>2386.6386392832073</v>
      </c>
      <c r="WR53" s="111">
        <f t="shared" si="1553"/>
        <v>2544.0340335794162</v>
      </c>
      <c r="WS53" s="111">
        <f t="shared" si="1554"/>
        <v>1154.3198370470568</v>
      </c>
      <c r="WT53" s="111">
        <f t="shared" si="1555"/>
        <v>1762.6780552497032</v>
      </c>
      <c r="WU53" s="111">
        <f t="shared" si="1556"/>
        <v>3151.7006919435662</v>
      </c>
      <c r="WV53" s="111">
        <f t="shared" si="1557"/>
        <v>4619.9276325829405</v>
      </c>
      <c r="WW53" s="111">
        <f t="shared" si="1558"/>
        <v>5136.713062336813</v>
      </c>
      <c r="WX53" s="111">
        <f t="shared" si="1559"/>
        <v>5989.410995466872</v>
      </c>
      <c r="WY53" s="111">
        <f t="shared" si="1560"/>
        <v>6812.9468839222554</v>
      </c>
      <c r="WZ53" s="111">
        <f t="shared" si="1561"/>
        <v>6083.4217616774376</v>
      </c>
      <c r="XA53" s="111">
        <f t="shared" si="1562"/>
        <v>6717.6232230739934</v>
      </c>
      <c r="XB53" s="111">
        <f t="shared" si="1563"/>
        <v>8449.2409205437489</v>
      </c>
      <c r="XC53" s="111">
        <f t="shared" si="1564"/>
        <v>10485.26331699581</v>
      </c>
      <c r="XD53" s="111">
        <f t="shared" si="1565"/>
        <v>11619.621658717411</v>
      </c>
      <c r="XE53" s="111">
        <f t="shared" si="1566"/>
        <v>12054.617242125465</v>
      </c>
      <c r="XF53" s="111">
        <f t="shared" si="1567"/>
        <v>13446.731460377798</v>
      </c>
      <c r="XG53" s="111">
        <f t="shared" si="1568"/>
        <v>16066.688908522228</v>
      </c>
      <c r="XH53" s="111">
        <f t="shared" si="1569"/>
        <v>17394.371526043844</v>
      </c>
      <c r="XI53" s="111">
        <f t="shared" si="1570"/>
        <v>18345.634645813887</v>
      </c>
      <c r="XJ53" s="111">
        <f t="shared" si="1571"/>
        <v>20481.911598845978</v>
      </c>
      <c r="XK53" s="111">
        <f t="shared" si="1572"/>
        <v>22981.588827113894</v>
      </c>
      <c r="XL53" s="111">
        <f t="shared" si="1573"/>
        <v>24375.311819201714</v>
      </c>
      <c r="XM53" s="111">
        <f t="shared" si="1574"/>
        <v>26301.009582293667</v>
      </c>
      <c r="XN53" s="111">
        <f t="shared" si="1575"/>
        <v>27800.387477793152</v>
      </c>
      <c r="XO53" s="111">
        <f t="shared" si="1576"/>
        <v>30028.553242003138</v>
      </c>
      <c r="XP53" s="111">
        <f t="shared" si="1577"/>
        <v>31523.045799736869</v>
      </c>
      <c r="XQ53" s="111" t="e">
        <f t="shared" si="1578"/>
        <v>#VALUE!</v>
      </c>
      <c r="XR53" s="111">
        <f t="shared" si="1579"/>
        <v>0</v>
      </c>
      <c r="XS53" s="111">
        <f t="shared" si="1580"/>
        <v>2663.5807192849948</v>
      </c>
      <c r="XT53" s="111">
        <f t="shared" si="1581"/>
        <v>5399.609319593792</v>
      </c>
      <c r="XU53" s="111">
        <f t="shared" si="1582"/>
        <v>6395.3740893006207</v>
      </c>
      <c r="XV53" s="111">
        <f t="shared" si="1583"/>
        <v>4117.4681538527057</v>
      </c>
      <c r="XW53" s="111">
        <f t="shared" si="1584"/>
        <v>5480.3891909458334</v>
      </c>
      <c r="XX53" s="111">
        <f t="shared" si="1585"/>
        <v>9864.8236621061315</v>
      </c>
      <c r="XY53" s="111">
        <f t="shared" si="1586"/>
        <v>10386.222973255699</v>
      </c>
      <c r="XZ53" s="111">
        <f t="shared" si="1587"/>
        <v>9429.8269033714805</v>
      </c>
      <c r="YA53" s="111">
        <f t="shared" si="1588"/>
        <v>8380.8930054457705</v>
      </c>
      <c r="YB53" s="111">
        <f t="shared" si="1589"/>
        <v>9018.3302651930317</v>
      </c>
      <c r="YC53" s="111">
        <f t="shared" si="1590"/>
        <v>8855.7101511795699</v>
      </c>
      <c r="YD53" s="111">
        <f t="shared" si="1591"/>
        <v>8990.1399452470414</v>
      </c>
      <c r="YE53" s="111">
        <f t="shared" si="1592"/>
        <v>11651.145365521672</v>
      </c>
      <c r="YF53" s="111">
        <f t="shared" si="1593"/>
        <v>12180.299461237881</v>
      </c>
      <c r="YG53" s="111">
        <f t="shared" si="1594"/>
        <v>10687.780071969517</v>
      </c>
      <c r="YH53" s="111">
        <f t="shared" si="1595"/>
        <v>8751.3803014831101</v>
      </c>
      <c r="YI53" s="111">
        <f t="shared" si="1596"/>
        <v>8475.6588996291266</v>
      </c>
      <c r="YJ53" s="111">
        <f t="shared" si="1597"/>
        <v>9398.6118030021662</v>
      </c>
      <c r="YK53" s="111">
        <f t="shared" si="1598"/>
        <v>8489.9184663322139</v>
      </c>
      <c r="YL53" s="111">
        <f t="shared" si="1599"/>
        <v>5869.9610181877833</v>
      </c>
      <c r="YM53" s="111">
        <f t="shared" si="1600"/>
        <v>5329.7033573848639</v>
      </c>
      <c r="YN53" s="111">
        <f t="shared" si="1601"/>
        <v>5606.3292045611161</v>
      </c>
      <c r="YO53" s="111">
        <f t="shared" si="1602"/>
        <v>3782.3183576863958</v>
      </c>
      <c r="YP53" s="111">
        <f t="shared" si="1603"/>
        <v>1282.64112941848</v>
      </c>
      <c r="YQ53" s="111">
        <f t="shared" si="1604"/>
        <v>908.84530985447054</v>
      </c>
      <c r="YR53" s="111">
        <f t="shared" si="1605"/>
        <v>0</v>
      </c>
      <c r="YS53" s="111">
        <f t="shared" si="1606"/>
        <v>0</v>
      </c>
      <c r="YT53" s="111">
        <f t="shared" si="1607"/>
        <v>0</v>
      </c>
      <c r="YU53" s="111">
        <f t="shared" si="1608"/>
        <v>0</v>
      </c>
      <c r="YV53" s="111" t="e">
        <f t="shared" si="1609"/>
        <v>#VALUE!</v>
      </c>
      <c r="YW53" s="111">
        <f t="shared" si="1610"/>
        <v>41.550867819780365</v>
      </c>
      <c r="YX53" s="111">
        <f t="shared" si="1611"/>
        <v>0</v>
      </c>
      <c r="YY53" s="111">
        <f t="shared" si="1612"/>
        <v>0</v>
      </c>
      <c r="YZ53" s="111">
        <f t="shared" si="1613"/>
        <v>0</v>
      </c>
      <c r="ZA53" s="111">
        <f t="shared" si="1614"/>
        <v>0</v>
      </c>
      <c r="ZB53" s="111">
        <f t="shared" si="1615"/>
        <v>0</v>
      </c>
      <c r="ZC53" s="111">
        <f t="shared" si="1616"/>
        <v>0</v>
      </c>
      <c r="ZD53" s="111">
        <f t="shared" si="1617"/>
        <v>0</v>
      </c>
      <c r="ZE53" s="111">
        <f t="shared" si="1618"/>
        <v>0</v>
      </c>
      <c r="ZF53" s="111">
        <f t="shared" si="1619"/>
        <v>0</v>
      </c>
      <c r="ZG53" s="111">
        <f t="shared" si="1620"/>
        <v>0</v>
      </c>
      <c r="ZH53" s="111">
        <f t="shared" si="1621"/>
        <v>0</v>
      </c>
      <c r="ZI53" s="111">
        <f t="shared" si="1622"/>
        <v>0</v>
      </c>
      <c r="ZJ53" s="111">
        <f t="shared" si="1623"/>
        <v>0</v>
      </c>
      <c r="ZK53" s="111">
        <f t="shared" si="1624"/>
        <v>0</v>
      </c>
      <c r="ZL53" s="111">
        <f t="shared" si="1625"/>
        <v>0</v>
      </c>
      <c r="ZM53" s="111">
        <f t="shared" si="1626"/>
        <v>0</v>
      </c>
      <c r="ZN53" s="111">
        <f t="shared" si="1627"/>
        <v>0</v>
      </c>
      <c r="ZO53" s="111">
        <f t="shared" si="1628"/>
        <v>0</v>
      </c>
      <c r="ZP53" s="111">
        <f t="shared" si="1629"/>
        <v>0</v>
      </c>
      <c r="ZQ53" s="111">
        <f t="shared" si="1630"/>
        <v>0</v>
      </c>
      <c r="ZR53" s="111">
        <f t="shared" si="1631"/>
        <v>0</v>
      </c>
      <c r="ZS53" s="111">
        <f t="shared" si="1632"/>
        <v>0</v>
      </c>
      <c r="ZT53" s="111">
        <f t="shared" si="1633"/>
        <v>0</v>
      </c>
      <c r="ZU53" s="111">
        <f t="shared" si="1634"/>
        <v>0</v>
      </c>
      <c r="ZV53" s="111">
        <f t="shared" si="1635"/>
        <v>0</v>
      </c>
      <c r="ZW53" s="111">
        <f t="shared" si="1636"/>
        <v>374.01611236621102</v>
      </c>
      <c r="ZX53" s="111">
        <f t="shared" si="1637"/>
        <v>720.03505905219572</v>
      </c>
      <c r="ZY53" s="111">
        <f t="shared" si="1638"/>
        <v>2666.1513118094663</v>
      </c>
      <c r="ZZ53" s="111">
        <f t="shared" si="1639"/>
        <v>3432.5954249632705</v>
      </c>
      <c r="AAA53" s="111" t="e">
        <f t="shared" si="1640"/>
        <v>#VALUE!</v>
      </c>
      <c r="AAB53" s="111">
        <f t="shared" si="1641"/>
        <v>-871.15504914187136</v>
      </c>
      <c r="AAC53" s="111">
        <f t="shared" si="1642"/>
        <v>395.20390843276823</v>
      </c>
      <c r="AAD53" s="111">
        <f t="shared" si="1643"/>
        <v>783.58352800431749</v>
      </c>
      <c r="AAE53" s="111">
        <f t="shared" si="1644"/>
        <v>-405.49182074697819</v>
      </c>
      <c r="AAF53" s="111">
        <f t="shared" si="1645"/>
        <v>-1614.9559650000001</v>
      </c>
      <c r="AAG53" s="111">
        <f t="shared" si="1646"/>
        <v>-141.65585486658802</v>
      </c>
      <c r="AAH53" s="111">
        <f t="shared" si="1647"/>
        <v>1250.7427768791222</v>
      </c>
      <c r="AAI53" s="111">
        <f t="shared" si="1648"/>
        <v>-547.52239638238279</v>
      </c>
      <c r="AAJ53" s="111">
        <f t="shared" si="1649"/>
        <v>-1250.1203730244797</v>
      </c>
      <c r="AAK53" s="111">
        <f t="shared" si="1650"/>
        <v>-1321.4042465754355</v>
      </c>
      <c r="AAL53" s="111">
        <f t="shared" si="1651"/>
        <v>-465.10688677848702</v>
      </c>
      <c r="AAM53" s="111">
        <f t="shared" si="1652"/>
        <v>-767.42813981705331</v>
      </c>
      <c r="AAN53" s="111">
        <f t="shared" si="1653"/>
        <v>-741.18229960984536</v>
      </c>
      <c r="AAO53" s="111">
        <f t="shared" si="1654"/>
        <v>656.57261002033192</v>
      </c>
      <c r="AAP53" s="111">
        <f t="shared" si="1655"/>
        <v>-570.78131525690333</v>
      </c>
      <c r="AAQ53" s="111">
        <f t="shared" si="1656"/>
        <v>-1558.4559277227781</v>
      </c>
      <c r="AAR53" s="111">
        <f t="shared" si="1657"/>
        <v>-1832.4201568068565</v>
      </c>
      <c r="AAS53" s="111">
        <f t="shared" si="1658"/>
        <v>-1020.9225075494433</v>
      </c>
      <c r="AAT53" s="111">
        <f t="shared" si="1659"/>
        <v>-391.49602506724841</v>
      </c>
      <c r="AAU53" s="111">
        <f t="shared" si="1660"/>
        <v>-1252.9027964270972</v>
      </c>
      <c r="AAV53" s="111">
        <f t="shared" si="1661"/>
        <v>-1868.6254192180058</v>
      </c>
      <c r="AAW53" s="111">
        <f t="shared" si="1662"/>
        <v>-1194.9143557694588</v>
      </c>
      <c r="AAX53" s="111">
        <f t="shared" si="1663"/>
        <v>-856.13680779303832</v>
      </c>
      <c r="AAY53" s="111">
        <f t="shared" si="1664"/>
        <v>-1922.6492577288845</v>
      </c>
      <c r="AAZ53" s="111">
        <f t="shared" si="1665"/>
        <v>-2191.1792510900486</v>
      </c>
      <c r="ABA53" s="111">
        <f t="shared" si="1666"/>
        <v>-1254.3506928790339</v>
      </c>
      <c r="ABB53" s="111">
        <f t="shared" si="1667"/>
        <v>-1733.1279867827579</v>
      </c>
      <c r="ABC53" s="111">
        <f t="shared" si="1668"/>
        <v>-1349.4401059495322</v>
      </c>
      <c r="ABD53" s="111">
        <f t="shared" si="1669"/>
        <v>-2005.3491877889901</v>
      </c>
      <c r="ABE53" s="111">
        <f t="shared" si="1670"/>
        <v>-1345.0433019603552</v>
      </c>
      <c r="ABF53" s="111" t="e">
        <f t="shared" si="1671"/>
        <v>#VALUE!</v>
      </c>
    </row>
    <row r="54" spans="1:734" ht="75" hidden="1" customHeight="1">
      <c r="A54" s="92">
        <v>51</v>
      </c>
      <c r="B54" s="59" t="s">
        <v>21</v>
      </c>
      <c r="C54" s="100" t="s">
        <v>59</v>
      </c>
      <c r="D54" s="101">
        <v>18069166</v>
      </c>
      <c r="E54" s="59">
        <v>3128003280</v>
      </c>
      <c r="F54" s="46" t="s">
        <v>21</v>
      </c>
      <c r="G54" s="47">
        <v>0.9</v>
      </c>
      <c r="H54" s="48">
        <v>1970.6</v>
      </c>
      <c r="I54" s="48">
        <v>21.5</v>
      </c>
      <c r="J54" s="49">
        <v>0.4</v>
      </c>
      <c r="K54" s="50">
        <v>30</v>
      </c>
      <c r="L54" s="49">
        <v>17.16</v>
      </c>
      <c r="M54" s="49">
        <v>56.204000000000001</v>
      </c>
      <c r="N54" s="49">
        <v>0</v>
      </c>
      <c r="O54" s="49">
        <f t="shared" si="1169"/>
        <v>0.57199999999999995</v>
      </c>
      <c r="P54" s="49">
        <f t="shared" si="1170"/>
        <v>1.8734666666666666</v>
      </c>
      <c r="Q54" s="49">
        <f t="shared" si="1171"/>
        <v>0</v>
      </c>
      <c r="R54" s="51">
        <v>30</v>
      </c>
      <c r="S54" s="52">
        <f t="shared" si="1172"/>
        <v>17.16</v>
      </c>
      <c r="T54" s="52">
        <f t="shared" si="1173"/>
        <v>56.204000000000001</v>
      </c>
      <c r="U54" s="52">
        <f t="shared" si="1174"/>
        <v>0</v>
      </c>
      <c r="V54" s="130">
        <f>$O54*($I54-(метеостанция!B$14))/($I54-$J54)</f>
        <v>0.55709004739336487</v>
      </c>
      <c r="W54" s="130">
        <f>$O54*($I54-(метеостанция!C$14))/($I54-$J54)</f>
        <v>0.5797938388625592</v>
      </c>
      <c r="X54" s="130">
        <f>$O54*($I54-(метеостанция!D$14))/($I54-$J54)</f>
        <v>0.44119905213270133</v>
      </c>
      <c r="Y54" s="130">
        <f>$O54*($I54-(метеостанция!E$14))/($I54-$J54)</f>
        <v>0.4679691943127961</v>
      </c>
      <c r="Z54" s="130">
        <f>$O54*($I54-(метеостанция!F$14))/($I54-$J54)</f>
        <v>0.50049999999999983</v>
      </c>
      <c r="AA54" s="130">
        <f>$O54*($I54-(метеостанция!G$14))/($I54-$J54)</f>
        <v>0.51507109004739327</v>
      </c>
      <c r="AB54" s="130">
        <f>$O54*($I54-(метеостанция!H$14))/($I54-$J54)</f>
        <v>0.54048578199052122</v>
      </c>
      <c r="AC54" s="130">
        <f>$O54*($I54-(метеостанция!I$14))/($I54-$J54)</f>
        <v>0.51981516587677723</v>
      </c>
      <c r="AD54" s="130">
        <f>$O54*($I54-(метеостанция!J$14))/($I54-$J54)</f>
        <v>0.52150947867298569</v>
      </c>
      <c r="AE54" s="130">
        <f>$O54*($I54-(метеостанция!K$14))/($I54-$J54)</f>
        <v>0.53946919431279605</v>
      </c>
      <c r="AF54" s="130">
        <f>$O54*($I54-(метеостанция!L$14))/($I54-$J54)</f>
        <v>0.50185545023696676</v>
      </c>
      <c r="AG54" s="130">
        <f>$O54*($I54-(метеостанция!M$14))/($I54-$J54)</f>
        <v>0.45170379146919415</v>
      </c>
      <c r="AH54" s="130">
        <f>$O54*($I54-(метеостанция!N$14))/($I54-$J54)</f>
        <v>0.52659241706161131</v>
      </c>
      <c r="AI54" s="130">
        <f>$O54*($I54-(метеостанция!O$14))/($I54-$J54)</f>
        <v>0.39511374407582928</v>
      </c>
      <c r="AJ54" s="130">
        <f>$O54*($I54-(метеостанция!P$14))/($I54-$J54)</f>
        <v>0.53743601895734583</v>
      </c>
      <c r="AK54" s="130">
        <f>$O54*($I54-(метеостанция!Q$14))/($I54-$J54)</f>
        <v>0.55709004739336487</v>
      </c>
      <c r="AL54" s="130">
        <f>$O54*($I54-(метеостанция!R$14))/($I54-$J54)</f>
        <v>0.59877014218009472</v>
      </c>
      <c r="AM54" s="130">
        <f>$O54*($I54-(метеостанция!S$14))/($I54-$J54)</f>
        <v>0.58250473933649283</v>
      </c>
      <c r="AN54" s="130">
        <f>$O54*($I54-(метеостанция!T$14))/($I54-$J54)</f>
        <v>0.54218009478672979</v>
      </c>
      <c r="AO54" s="130">
        <f>$O54*($I54-(метеостанция!U$14))/($I54-$J54)</f>
        <v>0.53811374407582935</v>
      </c>
      <c r="AP54" s="130">
        <f>$O54*($I54-(метеостанция!V$14))/($I54-$J54)</f>
        <v>0.57911611374407568</v>
      </c>
      <c r="AQ54" s="130">
        <f>$O54*($I54-(метеостанция!W$14))/($I54-$J54)</f>
        <v>0.61435781990521321</v>
      </c>
      <c r="AR54" s="130">
        <f>$O54*($I54-(метеостанция!X$14))/($I54-$J54)</f>
        <v>0.64587203791469183</v>
      </c>
      <c r="AS54" s="130">
        <f>$O54*($I54-(метеостанция!Y$14))/($I54-$J54)</f>
        <v>0.69263507109004729</v>
      </c>
      <c r="AT54" s="130">
        <f>$O54*($I54-(метеостанция!Z$14))/($I54-$J54)</f>
        <v>0.67908056872037914</v>
      </c>
      <c r="AU54" s="130">
        <f>$O54*($I54-(метеостанция!AA$14))/($I54-$J54)</f>
        <v>0.70483412322274863</v>
      </c>
      <c r="AV54" s="130">
        <f>$O54*($I54-(метеостанция!AB$14))/($I54-$J54)</f>
        <v>0.73634834123222737</v>
      </c>
      <c r="AW54" s="130">
        <f>$O54*($I54-(метеостанция!AC$14))/($I54-$J54)</f>
        <v>0.77565639810426534</v>
      </c>
      <c r="AX54" s="130">
        <f>$O54*($I54-(метеостанция!AD$14))/($I54-$J54)</f>
        <v>0.70890047393364908</v>
      </c>
      <c r="AY54" s="130">
        <f>$O54*($I54-(метеостанция!AE$14))/($I54-$J54)</f>
        <v>0.64248341232227479</v>
      </c>
      <c r="AZ54" s="130"/>
      <c r="BA54" s="130">
        <f t="shared" si="1175"/>
        <v>0.55709004739336487</v>
      </c>
      <c r="BB54" s="130">
        <f t="shared" si="1680"/>
        <v>1.1368838862559241</v>
      </c>
      <c r="BC54" s="130">
        <f t="shared" si="1681"/>
        <v>1.5780829383886255</v>
      </c>
      <c r="BD54" s="130">
        <f t="shared" si="1682"/>
        <v>2.0460521327014214</v>
      </c>
      <c r="BE54" s="130">
        <f t="shared" si="1683"/>
        <v>2.5465521327014211</v>
      </c>
      <c r="BF54" s="130">
        <f t="shared" si="1684"/>
        <v>3.0616232227488145</v>
      </c>
      <c r="BG54" s="130">
        <f t="shared" si="1685"/>
        <v>3.6021090047393356</v>
      </c>
      <c r="BH54" s="130">
        <f t="shared" si="1686"/>
        <v>4.1219241706161132</v>
      </c>
      <c r="BI54" s="130">
        <f t="shared" si="1687"/>
        <v>4.6434336492890989</v>
      </c>
      <c r="BJ54" s="130">
        <f t="shared" si="1688"/>
        <v>5.1829028436018945</v>
      </c>
      <c r="BK54" s="130">
        <f t="shared" si="1689"/>
        <v>5.6847582938388612</v>
      </c>
      <c r="BL54" s="130">
        <f t="shared" si="1690"/>
        <v>6.1364620853080556</v>
      </c>
      <c r="BM54" s="130">
        <f t="shared" si="1691"/>
        <v>6.6630545023696666</v>
      </c>
      <c r="BN54" s="130">
        <f t="shared" si="1692"/>
        <v>7.0581682464454962</v>
      </c>
      <c r="BO54" s="130">
        <f t="shared" si="1693"/>
        <v>7.5956042654028417</v>
      </c>
      <c r="BP54" s="130">
        <f t="shared" si="1694"/>
        <v>8.152694312796207</v>
      </c>
      <c r="BQ54" s="130">
        <f t="shared" si="1695"/>
        <v>8.7514644549763023</v>
      </c>
      <c r="BR54" s="130">
        <f t="shared" si="1696"/>
        <v>9.3339691943127949</v>
      </c>
      <c r="BS54" s="130">
        <f t="shared" si="1697"/>
        <v>9.8761492890995246</v>
      </c>
      <c r="BT54" s="130">
        <f t="shared" si="1698"/>
        <v>10.414263033175354</v>
      </c>
      <c r="BU54" s="130">
        <f t="shared" si="1699"/>
        <v>10.99337914691943</v>
      </c>
      <c r="BV54" s="130">
        <f t="shared" si="1700"/>
        <v>11.607736966824644</v>
      </c>
      <c r="BW54" s="130">
        <f t="shared" si="1701"/>
        <v>12.253609004739337</v>
      </c>
      <c r="BX54" s="130">
        <f t="shared" si="1702"/>
        <v>12.946244075829384</v>
      </c>
      <c r="BY54" s="130">
        <f t="shared" si="1703"/>
        <v>13.625324644549764</v>
      </c>
      <c r="BZ54" s="130">
        <f t="shared" si="1704"/>
        <v>14.330158767772513</v>
      </c>
      <c r="CA54" s="130">
        <f t="shared" si="1705"/>
        <v>15.066507109004741</v>
      </c>
      <c r="CB54" s="130">
        <f t="shared" si="1706"/>
        <v>15.842163507109007</v>
      </c>
      <c r="CC54" s="130">
        <f t="shared" si="1707"/>
        <v>16.551063981042656</v>
      </c>
      <c r="CD54" s="130">
        <f t="shared" si="1708"/>
        <v>17.193547393364931</v>
      </c>
      <c r="CE54" s="130">
        <f t="shared" si="1709"/>
        <v>17.193547393364931</v>
      </c>
      <c r="CF54" s="130">
        <f t="shared" si="1176"/>
        <v>1097.8016473933649</v>
      </c>
      <c r="CG54" s="130">
        <f t="shared" si="1177"/>
        <v>1142.541738862559</v>
      </c>
      <c r="CH54" s="130">
        <f t="shared" si="1178"/>
        <v>869.42685213270124</v>
      </c>
      <c r="CI54" s="130">
        <f t="shared" si="1179"/>
        <v>922.18009431279597</v>
      </c>
      <c r="CJ54" s="130">
        <f t="shared" si="1180"/>
        <v>986.28529999999967</v>
      </c>
      <c r="CK54" s="130">
        <f t="shared" si="1181"/>
        <v>1014.9990900473931</v>
      </c>
      <c r="CL54" s="130">
        <f t="shared" si="1182"/>
        <v>1065.0812819905211</v>
      </c>
      <c r="CM54" s="130">
        <f t="shared" si="1183"/>
        <v>1024.3477658767772</v>
      </c>
      <c r="CN54" s="130">
        <f t="shared" si="1184"/>
        <v>1027.6865786729857</v>
      </c>
      <c r="CO54" s="130">
        <f t="shared" si="1185"/>
        <v>1063.0779943127959</v>
      </c>
      <c r="CP54" s="130">
        <f t="shared" si="1186"/>
        <v>988.95635023696661</v>
      </c>
      <c r="CQ54" s="130">
        <f t="shared" si="1187"/>
        <v>890.12749146919396</v>
      </c>
      <c r="CR54" s="130">
        <f t="shared" si="1188"/>
        <v>1037.7030170616113</v>
      </c>
      <c r="CS54" s="130">
        <f t="shared" si="1189"/>
        <v>778.61114407582909</v>
      </c>
      <c r="CT54" s="130">
        <f t="shared" si="1190"/>
        <v>1059.0714189573457</v>
      </c>
      <c r="CU54" s="130">
        <f t="shared" si="1191"/>
        <v>1097.8016473933649</v>
      </c>
      <c r="CV54" s="130">
        <f t="shared" si="1192"/>
        <v>1179.9364421800947</v>
      </c>
      <c r="CW54" s="130">
        <f t="shared" si="1193"/>
        <v>1147.8838393364927</v>
      </c>
      <c r="CX54" s="130">
        <f t="shared" si="1194"/>
        <v>1068.4200947867296</v>
      </c>
      <c r="CY54" s="130">
        <f t="shared" si="1195"/>
        <v>1060.4069440758292</v>
      </c>
      <c r="CZ54" s="130">
        <f t="shared" si="1196"/>
        <v>1141.2062137440755</v>
      </c>
      <c r="DA54" s="130">
        <f t="shared" si="1197"/>
        <v>1210.653519905213</v>
      </c>
      <c r="DB54" s="130">
        <f t="shared" si="1198"/>
        <v>1272.7554379146916</v>
      </c>
      <c r="DC54" s="130">
        <f t="shared" si="1199"/>
        <v>1364.9066710900472</v>
      </c>
      <c r="DD54" s="130">
        <f t="shared" si="1200"/>
        <v>1338.1961687203791</v>
      </c>
      <c r="DE54" s="130">
        <f t="shared" si="1201"/>
        <v>1388.9461232227484</v>
      </c>
      <c r="DF54" s="130">
        <f t="shared" si="1202"/>
        <v>1451.0480412322272</v>
      </c>
      <c r="DG54" s="130">
        <f t="shared" si="1203"/>
        <v>1528.5084981042653</v>
      </c>
      <c r="DH54" s="130">
        <f t="shared" si="1204"/>
        <v>1396.9592739336488</v>
      </c>
      <c r="DI54" s="130">
        <f t="shared" si="1205"/>
        <v>1266.0778123222747</v>
      </c>
      <c r="DJ54" s="130">
        <f t="shared" si="1206"/>
        <v>0</v>
      </c>
      <c r="DK54" s="110">
        <f t="shared" si="1207"/>
        <v>1097.8016473933649</v>
      </c>
      <c r="DL54" s="130">
        <f t="shared" si="1208"/>
        <v>2240.3433862559241</v>
      </c>
      <c r="DM54" s="130">
        <f t="shared" si="1209"/>
        <v>3109.7702383886253</v>
      </c>
      <c r="DN54" s="130">
        <f t="shared" si="1210"/>
        <v>4031.9503327014213</v>
      </c>
      <c r="DO54" s="130">
        <f t="shared" si="1211"/>
        <v>5018.2356327014213</v>
      </c>
      <c r="DP54" s="130">
        <f t="shared" si="1212"/>
        <v>6033.2347227488144</v>
      </c>
      <c r="DQ54" s="130">
        <f t="shared" si="1213"/>
        <v>7098.3160047393358</v>
      </c>
      <c r="DR54" s="130">
        <f t="shared" si="1214"/>
        <v>8122.6637706161127</v>
      </c>
      <c r="DS54" s="130">
        <f t="shared" si="1215"/>
        <v>9150.3503492890977</v>
      </c>
      <c r="DT54" s="130">
        <f t="shared" si="1216"/>
        <v>10213.428343601894</v>
      </c>
      <c r="DU54" s="130">
        <f t="shared" si="1217"/>
        <v>11202.384693838861</v>
      </c>
      <c r="DV54" s="130">
        <f t="shared" si="1218"/>
        <v>12092.512185308056</v>
      </c>
      <c r="DW54" s="130">
        <f t="shared" si="1219"/>
        <v>13130.215202369667</v>
      </c>
      <c r="DX54" s="130">
        <f t="shared" si="1220"/>
        <v>13908.826346445496</v>
      </c>
      <c r="DY54" s="130">
        <f t="shared" si="1221"/>
        <v>14967.897765402842</v>
      </c>
      <c r="DZ54" s="130">
        <f t="shared" si="1222"/>
        <v>16065.699412796206</v>
      </c>
      <c r="EA54" s="130">
        <f t="shared" si="1223"/>
        <v>17245.635854976303</v>
      </c>
      <c r="EB54" s="130">
        <f t="shared" si="1224"/>
        <v>18393.519694312796</v>
      </c>
      <c r="EC54" s="130">
        <f t="shared" si="1225"/>
        <v>19461.939789099524</v>
      </c>
      <c r="ED54" s="130">
        <f t="shared" si="1226"/>
        <v>20522.346733175353</v>
      </c>
      <c r="EE54" s="130">
        <f t="shared" si="1227"/>
        <v>21663.55294691943</v>
      </c>
      <c r="EF54" s="130">
        <f t="shared" si="1228"/>
        <v>22874.206466824642</v>
      </c>
      <c r="EG54" s="130">
        <f t="shared" si="1229"/>
        <v>24146.961904739335</v>
      </c>
      <c r="EH54" s="130">
        <f t="shared" si="1230"/>
        <v>25511.868575829383</v>
      </c>
      <c r="EI54" s="130">
        <f t="shared" si="1231"/>
        <v>26850.064744549763</v>
      </c>
      <c r="EJ54" s="130">
        <f t="shared" si="1232"/>
        <v>28239.010867772511</v>
      </c>
      <c r="EK54" s="130">
        <f t="shared" si="1233"/>
        <v>29690.05890900474</v>
      </c>
      <c r="EL54" s="130">
        <f t="shared" si="1234"/>
        <v>31218.567407109003</v>
      </c>
      <c r="EM54" s="130">
        <f t="shared" si="1235"/>
        <v>32615.526681042651</v>
      </c>
      <c r="EN54" s="130">
        <f t="shared" si="1236"/>
        <v>33881.604493364925</v>
      </c>
      <c r="EO54" s="130">
        <f t="shared" si="1237"/>
        <v>33881.604493364925</v>
      </c>
      <c r="EP54" s="130">
        <f t="shared" si="1238"/>
        <v>988.02148265402843</v>
      </c>
      <c r="EQ54" s="130">
        <f t="shared" si="1239"/>
        <v>1028.2875649763032</v>
      </c>
      <c r="ER54" s="130">
        <f t="shared" si="1240"/>
        <v>782.48416691943112</v>
      </c>
      <c r="ES54" s="130">
        <f t="shared" si="1241"/>
        <v>829.96208488151638</v>
      </c>
      <c r="ET54" s="130">
        <f t="shared" si="1242"/>
        <v>887.65676999999971</v>
      </c>
      <c r="EU54" s="130">
        <f t="shared" si="1243"/>
        <v>913.49918104265384</v>
      </c>
      <c r="EV54" s="130">
        <f t="shared" si="1244"/>
        <v>958.57315379146905</v>
      </c>
      <c r="EW54" s="130">
        <f t="shared" si="1245"/>
        <v>921.91298928909953</v>
      </c>
      <c r="EX54" s="130">
        <f t="shared" si="1246"/>
        <v>924.91792080568712</v>
      </c>
      <c r="EY54" s="130">
        <f t="shared" si="1247"/>
        <v>956.77019488151632</v>
      </c>
      <c r="EZ54" s="130">
        <f t="shared" si="1248"/>
        <v>890.06071521326999</v>
      </c>
      <c r="FA54" s="130">
        <f t="shared" si="1249"/>
        <v>801.11474232227454</v>
      </c>
      <c r="FB54" s="130">
        <f t="shared" si="1250"/>
        <v>933.93271535545011</v>
      </c>
      <c r="FC54" s="130">
        <f t="shared" si="1251"/>
        <v>700.75002966824616</v>
      </c>
      <c r="FD54" s="130">
        <f t="shared" si="1252"/>
        <v>953.16427706161119</v>
      </c>
      <c r="FE54" s="130">
        <f t="shared" si="1253"/>
        <v>988.02148265402843</v>
      </c>
      <c r="FF54" s="130">
        <f t="shared" si="1254"/>
        <v>1061.9427979620853</v>
      </c>
      <c r="FG54" s="130">
        <f t="shared" si="1255"/>
        <v>1033.0954554028435</v>
      </c>
      <c r="FH54" s="130">
        <f t="shared" si="1256"/>
        <v>961.57808530805664</v>
      </c>
      <c r="FI54" s="130">
        <f t="shared" si="1257"/>
        <v>954.36624966824627</v>
      </c>
      <c r="FJ54" s="130">
        <f t="shared" si="1258"/>
        <v>1027.0855923696679</v>
      </c>
      <c r="FK54" s="130">
        <f t="shared" si="1259"/>
        <v>1089.5881679146917</v>
      </c>
      <c r="FL54" s="130">
        <f t="shared" si="1260"/>
        <v>1145.4798941232225</v>
      </c>
      <c r="FM54" s="130">
        <f t="shared" si="1261"/>
        <v>1228.4160039810424</v>
      </c>
      <c r="FN54" s="130">
        <f t="shared" si="1262"/>
        <v>1204.3765518483413</v>
      </c>
      <c r="FO54" s="130">
        <f t="shared" si="1263"/>
        <v>1250.0515109004737</v>
      </c>
      <c r="FP54" s="130">
        <f t="shared" si="1264"/>
        <v>1305.9432371090045</v>
      </c>
      <c r="FQ54" s="130">
        <f t="shared" si="1265"/>
        <v>1375.6576482938387</v>
      </c>
      <c r="FR54" s="130">
        <f t="shared" si="1266"/>
        <v>1257.2633465402839</v>
      </c>
      <c r="FS54" s="130">
        <f t="shared" si="1267"/>
        <v>1139.4700310900473</v>
      </c>
      <c r="FT54" s="130">
        <f t="shared" si="1268"/>
        <v>0</v>
      </c>
      <c r="FU54" s="110">
        <f t="shared" si="1269"/>
        <v>988.02148265402843</v>
      </c>
      <c r="FV54" s="130">
        <f t="shared" si="1270"/>
        <v>2016.3090476303316</v>
      </c>
      <c r="FW54" s="130">
        <f t="shared" si="1271"/>
        <v>2798.7932145497625</v>
      </c>
      <c r="FX54" s="130">
        <f t="shared" si="1272"/>
        <v>3628.7552994312791</v>
      </c>
      <c r="FY54" s="130">
        <f t="shared" si="1273"/>
        <v>4516.4120694312787</v>
      </c>
      <c r="FZ54" s="130">
        <f t="shared" si="1274"/>
        <v>5429.9112504739323</v>
      </c>
      <c r="GA54" s="130">
        <f t="shared" si="1275"/>
        <v>6388.4844042654013</v>
      </c>
      <c r="GB54" s="130">
        <f t="shared" si="1276"/>
        <v>7310.3973935545009</v>
      </c>
      <c r="GC54" s="130">
        <f t="shared" si="1277"/>
        <v>8235.3153143601885</v>
      </c>
      <c r="GD54" s="130">
        <f t="shared" si="1278"/>
        <v>9192.0855092417041</v>
      </c>
      <c r="GE54" s="130">
        <f t="shared" si="1279"/>
        <v>10082.146224454975</v>
      </c>
      <c r="GF54" s="130">
        <f t="shared" si="1280"/>
        <v>10883.260966777249</v>
      </c>
      <c r="GG54" s="130">
        <f t="shared" si="1281"/>
        <v>11817.193682132698</v>
      </c>
      <c r="GH54" s="130">
        <f t="shared" si="1282"/>
        <v>12517.943711800945</v>
      </c>
      <c r="GI54" s="130">
        <f t="shared" si="1283"/>
        <v>13471.107988862555</v>
      </c>
      <c r="GJ54" s="130">
        <f t="shared" si="1284"/>
        <v>14459.129471516584</v>
      </c>
      <c r="GK54" s="130">
        <f t="shared" si="1285"/>
        <v>15521.072269478669</v>
      </c>
      <c r="GL54" s="130">
        <f t="shared" si="1286"/>
        <v>16554.167724881514</v>
      </c>
      <c r="GM54" s="130">
        <f t="shared" si="1287"/>
        <v>17515.745810189572</v>
      </c>
      <c r="GN54" s="130">
        <f t="shared" si="1288"/>
        <v>18470.112059857816</v>
      </c>
      <c r="GO54" s="130">
        <f t="shared" si="1289"/>
        <v>19497.197652227485</v>
      </c>
      <c r="GP54" s="130">
        <f t="shared" si="1290"/>
        <v>20586.785820142177</v>
      </c>
      <c r="GQ54" s="130">
        <f t="shared" si="1291"/>
        <v>21732.265714265399</v>
      </c>
      <c r="GR54" s="130">
        <f t="shared" si="1292"/>
        <v>22960.68171824644</v>
      </c>
      <c r="GS54" s="130">
        <f t="shared" si="1293"/>
        <v>24165.058270094782</v>
      </c>
      <c r="GT54" s="130">
        <f t="shared" si="1294"/>
        <v>25415.109780995255</v>
      </c>
      <c r="GU54" s="130">
        <f t="shared" si="1295"/>
        <v>26721.05301810426</v>
      </c>
      <c r="GV54" s="130">
        <f t="shared" si="1296"/>
        <v>28096.710666398099</v>
      </c>
      <c r="GW54" s="130">
        <f t="shared" si="1297"/>
        <v>29353.974012938383</v>
      </c>
      <c r="GX54" s="130">
        <f t="shared" si="1298"/>
        <v>30493.444044028431</v>
      </c>
      <c r="GY54" s="130">
        <f t="shared" si="1299"/>
        <v>30493.444044028431</v>
      </c>
      <c r="GZ54" s="130">
        <f>($T54+$U54)/$R54*($I54-(метеостанция!B$14))/($I54-$J54)</f>
        <v>1.8246322274881517</v>
      </c>
      <c r="HA54" s="130">
        <f>($T54+$U54)/$R54*($I54-(метеостанция!C$14))/($I54-$J54)</f>
        <v>1.8989937598736175</v>
      </c>
      <c r="HB54" s="130">
        <f>($T54+$U54)/$R54*($I54-(метеостанция!D$14))/($I54-$J54)</f>
        <v>1.4450554502369666</v>
      </c>
      <c r="HC54" s="130">
        <f>($T54+$U54)/$R54*($I54-(метеостанция!E$14))/($I54-$J54)</f>
        <v>1.5327354660347547</v>
      </c>
      <c r="HD54" s="130">
        <f>($T54+$U54)/$R54*($I54-(метеостанция!F$14))/($I54-$J54)</f>
        <v>1.639283333333333</v>
      </c>
      <c r="HE54" s="130">
        <f>($T54+$U54)/$R54*($I54-(метеостанция!G$14))/($I54-$J54)</f>
        <v>1.6870078988941546</v>
      </c>
      <c r="HF54" s="130">
        <f>($T54+$U54)/$R54*($I54-(метеостанция!H$14))/($I54-$J54)</f>
        <v>1.7702484202211688</v>
      </c>
      <c r="HG54" s="130">
        <f>($T54+$U54)/$R54*($I54-(метеостанция!I$14))/($I54-$J54)</f>
        <v>1.702546129541864</v>
      </c>
      <c r="HH54" s="130">
        <f>($T54+$U54)/$R54*($I54-(метеостанция!J$14))/($I54-$J54)</f>
        <v>1.7080954976303317</v>
      </c>
      <c r="HI54" s="130">
        <f>($T54+$U54)/$R54*($I54-(метеостанция!K$14))/($I54-$J54)</f>
        <v>1.7669187993680882</v>
      </c>
      <c r="HJ54" s="130">
        <f>($T54+$U54)/$R54*($I54-(метеостанция!L$14))/($I54-$J54)</f>
        <v>1.6437228278041072</v>
      </c>
      <c r="HK54" s="130">
        <f>($T54+$U54)/$R54*($I54-(метеостанция!M$14))/($I54-$J54)</f>
        <v>1.4794615323854656</v>
      </c>
      <c r="HL54" s="130">
        <f>($T54+$U54)/$R54*($I54-(метеостанция!N$14))/($I54-$J54)</f>
        <v>1.7247436018957347</v>
      </c>
      <c r="HM54" s="130">
        <f>($T54+$U54)/$R54*($I54-(метеостанция!O$14))/($I54-$J54)</f>
        <v>1.2941126382306474</v>
      </c>
      <c r="HN54" s="130">
        <f>($T54+$U54)/$R54*($I54-(метеостанция!P$14))/($I54-$J54)</f>
        <v>1.7602595576619271</v>
      </c>
      <c r="HO54" s="130">
        <f>($T54+$U54)/$R54*($I54-(метеостанция!Q$14))/($I54-$J54)</f>
        <v>1.8246322274881517</v>
      </c>
      <c r="HP54" s="130">
        <f>($T54+$U54)/$R54*($I54-(метеостанция!R$14))/($I54-$J54)</f>
        <v>1.9611466824644546</v>
      </c>
      <c r="HQ54" s="130">
        <f>($T54+$U54)/$R54*($I54-(метеостанция!S$14))/($I54-$J54)</f>
        <v>1.9078727488151659</v>
      </c>
      <c r="HR54" s="130">
        <f>($T54+$U54)/$R54*($I54-(метеостанция!T$14))/($I54-$J54)</f>
        <v>1.7757977883096365</v>
      </c>
      <c r="HS54" s="130">
        <f>($T54+$U54)/$R54*($I54-(метеостанция!U$14))/($I54-$J54)</f>
        <v>1.7624793048973142</v>
      </c>
      <c r="HT54" s="130">
        <f>($T54+$U54)/$R54*($I54-(метеостанция!V$14))/($I54-$J54)</f>
        <v>1.8967740126382306</v>
      </c>
      <c r="HU54" s="130">
        <f>($T54+$U54)/$R54*($I54-(метеостанция!W$14))/($I54-$J54)</f>
        <v>2.0122008688783568</v>
      </c>
      <c r="HV54" s="130">
        <f>($T54+$U54)/$R54*($I54-(метеостанция!X$14))/($I54-$J54)</f>
        <v>2.1154191153238546</v>
      </c>
      <c r="HW54" s="130">
        <f>($T54+$U54)/$R54*($I54-(метеостанция!Y$14))/($I54-$J54)</f>
        <v>2.2685816745655605</v>
      </c>
      <c r="HX54" s="130">
        <f>($T54+$U54)/$R54*($I54-(метеостанция!Z$14))/($I54-$J54)</f>
        <v>2.22418672985782</v>
      </c>
      <c r="HY54" s="130">
        <f>($T54+$U54)/$R54*($I54-(метеостанция!AA$14))/($I54-$J54)</f>
        <v>2.3085371248025273</v>
      </c>
      <c r="HZ54" s="130">
        <f>($T54+$U54)/$R54*($I54-(метеостанция!AB$14))/($I54-$J54)</f>
        <v>2.4117553712480251</v>
      </c>
      <c r="IA54" s="130">
        <f>($T54+$U54)/$R54*($I54-(метеостанция!AC$14))/($I54-$J54)</f>
        <v>2.5405007109004738</v>
      </c>
      <c r="IB54" s="130">
        <f>($T54+$U54)/$R54*($I54-(метеостанция!AD$14))/($I54-$J54)</f>
        <v>2.3218556082148494</v>
      </c>
      <c r="IC54" s="130">
        <f>($T54+$U54)/$R54*($I54-(метеостанция!AE$14))/($I54-$J54)</f>
        <v>2.1043203791469192</v>
      </c>
      <c r="ID54" s="130"/>
      <c r="IE54" s="131">
        <f>VLOOKUP($F54,метеостанция!$A$4:$AF$7,2,0)</f>
        <v>6</v>
      </c>
      <c r="IF54" s="131">
        <f>VLOOKUP($F54,метеостанция!$A$4:$AF$7,3,0)</f>
        <v>9.6</v>
      </c>
      <c r="IG54" s="131">
        <f>VLOOKUP($F54,метеостанция!$A$4:$AF$7,4,0)</f>
        <v>8.4</v>
      </c>
      <c r="IH54" s="131">
        <f>VLOOKUP($F54,метеостанция!$A$4:$AF$7,5,0)</f>
        <v>9.6999999999999993</v>
      </c>
      <c r="II54" s="131">
        <f>VLOOKUP($F54,метеостанция!$A$4:$AF$7,6,0)</f>
        <v>11.1</v>
      </c>
      <c r="IJ54" s="131">
        <f>VLOOKUP($F54,метеостанция!$A$4:$AF$7,7,0)</f>
        <v>9.5</v>
      </c>
      <c r="IK54" s="131">
        <f>VLOOKUP($F54,метеостанция!$A$4:$AF$7,8,0)</f>
        <v>6</v>
      </c>
      <c r="IL54" s="131">
        <f>VLOOKUP($F54,метеостанция!$A$4:$AF$7,9,0)</f>
        <v>6.8</v>
      </c>
      <c r="IM54" s="131">
        <f>VLOOKUP($F54,метеостанция!$A$4:$AF$7,10,0)</f>
        <v>3.2</v>
      </c>
      <c r="IN54" s="131">
        <f>VLOOKUP($F54,метеостанция!$A$4:$AF$7,11,0)</f>
        <v>-2</v>
      </c>
      <c r="IO54" s="131">
        <f>VLOOKUP($F54,метеостанция!$A$4:$AF$7,12,0)</f>
        <v>-0.4</v>
      </c>
      <c r="IP54" s="131">
        <f>VLOOKUP($F54,метеостанция!$A$4:$AF$7,13,0)</f>
        <v>2.1</v>
      </c>
      <c r="IQ54" s="131">
        <f>VLOOKUP($F54,метеостанция!$A$4:$AF$7,14,0)</f>
        <v>2.2999999999999998</v>
      </c>
      <c r="IR54" s="131">
        <f>VLOOKUP($F54,метеостанция!$A$4:$AF$7,15,0)</f>
        <v>2.2999999999999998</v>
      </c>
      <c r="IS54" s="131">
        <f>VLOOKUP($F54,метеостанция!$A$4:$AF$7,16,0)</f>
        <v>0.2</v>
      </c>
      <c r="IT54" s="131">
        <f>VLOOKUP($F54,метеостанция!$A$4:$AF$7,17,0)</f>
        <v>-3</v>
      </c>
      <c r="IU54" s="131">
        <f>VLOOKUP($F54,метеостанция!$A$4:$AF$7,18,0)</f>
        <v>-4</v>
      </c>
      <c r="IV54" s="131">
        <f>VLOOKUP($F54,метеостанция!$A$4:$AF$7,19,0)</f>
        <v>-3.6</v>
      </c>
      <c r="IW54" s="131">
        <f>VLOOKUP($F54,метеостанция!$A$4:$AF$7,20,0)</f>
        <v>-0.7</v>
      </c>
      <c r="IX54" s="131">
        <f>VLOOKUP($F54,метеостанция!$A$4:$AF$7,21,0)</f>
        <v>3.6</v>
      </c>
      <c r="IY54" s="131">
        <f>VLOOKUP($F54,метеостанция!$A$4:$AF$7,22,0)</f>
        <v>2.2000000000000002</v>
      </c>
      <c r="IZ54" s="131">
        <f>VLOOKUP($F54,метеостанция!$A$4:$AF$7,23,0)</f>
        <v>4.4000000000000004</v>
      </c>
      <c r="JA54" s="131">
        <f>VLOOKUP($F54,метеостанция!$A$4:$AF$7,24,0)</f>
        <v>-2.2999999999999998</v>
      </c>
      <c r="JB54" s="131">
        <f>VLOOKUP($F54,метеостанция!$A$4:$AF$7,25,0)</f>
        <v>-5.0999999999999996</v>
      </c>
      <c r="JC54" s="131">
        <f>VLOOKUP($F54,метеостанция!$A$4:$AF$7,26,0)</f>
        <v>0.6</v>
      </c>
      <c r="JD54" s="131">
        <f>VLOOKUP($F54,метеостанция!$A$4:$AF$7,27,0)</f>
        <v>-1.8</v>
      </c>
      <c r="JE54" s="131">
        <f>VLOOKUP($F54,метеостанция!$A$4:$AF$7,28,0)</f>
        <v>-0.5</v>
      </c>
      <c r="JF54" s="131">
        <f>VLOOKUP($F54,метеостанция!$A$4:$AF$7,29,0)</f>
        <v>5.4</v>
      </c>
      <c r="JG54" s="131">
        <f>VLOOKUP($F54,метеостанция!$A$4:$AF$7,30,0)</f>
        <v>8.4</v>
      </c>
      <c r="JH54" s="131">
        <f>VLOOKUP($F54,метеостанция!$A$4:$AF$7,31,0)</f>
        <v>5.0999999999999996</v>
      </c>
      <c r="JI54" s="131">
        <f>VLOOKUP($F54,метеостанция!$A$4:$AF$7,32,0)</f>
        <v>0</v>
      </c>
      <c r="JJ54" s="202" t="str">
        <f>VLOOKUP(D54,'Qп, Гкал'!$D$6:$O$60,2,FALSE)</f>
        <v>-</v>
      </c>
      <c r="JK54" s="202" t="str">
        <f>VLOOKUP(D54,'Qп, Гкал'!$D$6:AI$64,3,FALSE)</f>
        <v>-</v>
      </c>
      <c r="JL54" s="202" t="str">
        <f>VLOOKUP(D54,'Qп, Гкал'!$D$6:$AI$64,4,FALSE)</f>
        <v>-</v>
      </c>
      <c r="JM54" s="202" t="str">
        <f>VLOOKUP(D54,'Qп, Гкал'!$D$6:$O$60,5,FALSE)</f>
        <v>-</v>
      </c>
      <c r="JN54" s="202" t="str">
        <f>VLOOKUP(D54,'Qп, Гкал'!$D$6:$O$60,6,FALSE)</f>
        <v>-</v>
      </c>
      <c r="JO54" s="202" t="str">
        <f>VLOOKUP(D54,'Qп, Гкал'!$D$6:$O$60,7,FALSE)</f>
        <v>-</v>
      </c>
      <c r="JP54" s="202" t="str">
        <f>VLOOKUP(D54,'Qп, Гкал'!$D$6:$O$60,8,FALSE)</f>
        <v>-</v>
      </c>
      <c r="JQ54" s="202" t="str">
        <f>VLOOKUP(D54,'Qп, Гкал'!$D$6:$O$60,9,FALSE)</f>
        <v>-</v>
      </c>
      <c r="JR54" s="202" t="str">
        <f>VLOOKUP(D54,'Qп, Гкал'!$D$6:$O$60,10,FALSE)</f>
        <v>-</v>
      </c>
      <c r="JS54" s="202" t="str">
        <f>VLOOKUP(D54,'Qп, Гкал'!$D$6:$O$60,11,FALSE)</f>
        <v>-</v>
      </c>
      <c r="JT54" s="202" t="str">
        <f>VLOOKUP(D54,'Qп, Гкал'!$D$6:$O$60,12,FALSE)</f>
        <v>-</v>
      </c>
      <c r="JU54" s="202" t="str">
        <f>VLOOKUP(D54,'Qп, Гкал'!$D$6:$P$60,13,FALSE)</f>
        <v>-</v>
      </c>
      <c r="JV54" s="202" t="str">
        <f>VLOOKUP(D54,'Qп, Гкал'!$D$6:$Q$63,14,FALSE)</f>
        <v>-</v>
      </c>
      <c r="JW54" s="203" t="str">
        <f>VLOOKUP(D54,'Qп, Гкал'!$D$6:$AI$65,15,FALSE)</f>
        <v>-</v>
      </c>
      <c r="JX54" s="203" t="str">
        <f>VLOOKUP(D54,'Qп, Гкал'!$D$6:$AI$65,16,FALSE)</f>
        <v>-</v>
      </c>
      <c r="JY54" s="204" t="str">
        <f>VLOOKUP(D54,'Qп, Гкал'!$D$6:$AI$65,17,FALSE)</f>
        <v>-</v>
      </c>
      <c r="JZ54" s="203" t="str">
        <f>VLOOKUP(D54,'Qп, Гкал'!$D$6:$AI$65,18,FALSE)</f>
        <v>-</v>
      </c>
      <c r="KA54" s="203" t="str">
        <f>VLOOKUP(D54,'Qп, Гкал'!$D$6:$AI$65,19,FALSE)</f>
        <v>-</v>
      </c>
      <c r="KB54" s="203" t="str">
        <f>VLOOKUP(D54,'Qп, Гкал'!$D$6:$AI$65,20,FALSE)</f>
        <v>-</v>
      </c>
      <c r="KC54" s="203" t="str">
        <f>VLOOKUP(D54,'Qп, Гкал'!$D$6:$AI$65,21,FALSE)</f>
        <v>-</v>
      </c>
      <c r="KD54" s="203" t="str">
        <f>VLOOKUP(D54,'Qп, Гкал'!$D$6:$AI$65,22,FALSE)</f>
        <v>-</v>
      </c>
      <c r="KE54" s="203" t="str">
        <f>VLOOKUP(D54,'Qп, Гкал'!$D$6:$AI$65,23,FALSE)</f>
        <v>-</v>
      </c>
      <c r="KF54" s="203" t="str">
        <f>VLOOKUP(D54,'Qп, Гкал'!$D$6:$AI$65,24,FALSE)</f>
        <v>-</v>
      </c>
      <c r="KG54" s="203" t="str">
        <f>VLOOKUP(D54,'Qп, Гкал'!$D$6:$AI$65,25,FALSE)</f>
        <v>-</v>
      </c>
      <c r="KH54" s="203" t="str">
        <f>VLOOKUP(D54,'Qп, Гкал'!$D$6:$AI$65,26,FALSE)</f>
        <v>-</v>
      </c>
      <c r="KI54" s="203" t="str">
        <f>VLOOKUP(D54,'Qп, Гкал'!$D$6:$AI$65,27,FALSE)</f>
        <v>-</v>
      </c>
      <c r="KJ54" s="203" t="str">
        <f>VLOOKUP(D54,'Qп, Гкал'!$D$6:$AI$65,28,FALSE)</f>
        <v>-</v>
      </c>
      <c r="KK54" s="203" t="str">
        <f>VLOOKUP(D54,'Qп, Гкал'!$D$6:$AI$65,29,FALSE)</f>
        <v>-</v>
      </c>
      <c r="KL54" s="203" t="str">
        <f>VLOOKUP(D54,'Qп, Гкал'!$D$6:$AI$65,30,FALSE)</f>
        <v>-</v>
      </c>
      <c r="KM54" s="203" t="str">
        <f>VLOOKUP(D54,'Qп, Гкал'!$D$6:$AI$65,31,FALSE)</f>
        <v>-</v>
      </c>
      <c r="KN54" s="203">
        <f>VLOOKUP(D54,'Qп, Гкал'!$D$6:$AI$65,32,FALSE)</f>
        <v>0</v>
      </c>
      <c r="KO54" s="110" t="e">
        <f>IF(JJ54="","Нет показаний",IF(JJ54&lt;=0,"Ошибка ПУ",(GZ54-JJ54*(($I54-метеостанция!B$14)/($I54-IE54)))))</f>
        <v>#VALUE!</v>
      </c>
      <c r="KP54" s="110" t="e">
        <f>IF(JK54="","Нет показаний",IF(JK54&lt;=0,"Ошибка ПУ",(HA54-JK54*(($I54-метеостанция!C$14)/($I54-IF54)))))</f>
        <v>#VALUE!</v>
      </c>
      <c r="KQ54" s="110" t="e">
        <f>IF(JL54="","Нет показаний",IF(JL54&lt;=0,"Ошибка ПУ",(HB54-JL54*(($I54-метеостанция!D$14)/($I54-IG54)))))</f>
        <v>#VALUE!</v>
      </c>
      <c r="KR54" s="110" t="e">
        <f>IF(JM54="","Нет показаний",IF(JM54&lt;=0,"Ошибка ПУ",(HC54-JM54*(($I54-метеостанция!E$14)/($I54-IH54)))))</f>
        <v>#VALUE!</v>
      </c>
      <c r="KS54" s="110" t="e">
        <f>IF(JN54="","Нет показаний",IF(JN54&lt;=0,"Ошибка ПУ",(HD54-JN54*(($I54-метеостанция!F$14)/($I54-II54)))))</f>
        <v>#VALUE!</v>
      </c>
      <c r="KT54" s="110" t="e">
        <f>IF(JO54="","Нет показаний",IF(JO54&lt;=0,"Ошибка ПУ",(HE54-JO54*(($I54-метеостанция!G$14)/($I54-IJ54)))))</f>
        <v>#VALUE!</v>
      </c>
      <c r="KU54" s="110" t="e">
        <f>IF(JP54="","Нет показаний",IF(JP54&lt;=0,"Ошибка ПУ",(HF54-JP54*(($I54-метеостанция!H$14)/($I54-IK54)))))</f>
        <v>#VALUE!</v>
      </c>
      <c r="KV54" s="110" t="e">
        <f>IF(JQ54="","Нет показаний",IF(JQ54&lt;=0,"Ошибка ПУ",(HG54-JQ54*(($I54-метеостанция!I$14)/($I54-IL54)))))</f>
        <v>#VALUE!</v>
      </c>
      <c r="KW54" s="110" t="e">
        <f>IF(JR54="","Нет показаний",IF(JR54&lt;=0,"Ошибка ПУ",(HH54-JR54*(($I54-метеостанция!J$14)/($I54-IM54)))))</f>
        <v>#VALUE!</v>
      </c>
      <c r="KX54" s="110" t="e">
        <f>IF(JS54="","Нет показаний",IF(JS54&lt;=0,"Ошибка ПУ",(HI54-JS54*(($I54-метеостанция!K$14)/($I54-IN54)))))</f>
        <v>#VALUE!</v>
      </c>
      <c r="KY54" s="110" t="e">
        <f>IF(JT54="","Нет показаний",IF(JT54&lt;=0,"Ошибка ПУ",(HJ54-JT54*(($I54-метеостанция!L$14)/($I54-IO54)))))</f>
        <v>#VALUE!</v>
      </c>
      <c r="KZ54" s="110" t="e">
        <f>IF(JU54="","Нет показаний",IF(JU54&lt;=0,"Ошибка ПУ",(HK54-JU54*(($I54-метеостанция!M$14)/($I54-IP54)))))</f>
        <v>#VALUE!</v>
      </c>
      <c r="LA54" s="110" t="e">
        <f>IF(JV54="","Нет показаний",IF(JV54&lt;=0,"Ошибка ПУ",(HL54-JV54*(($I54-метеостанция!N$14)/($I54-IQ54)))))</f>
        <v>#VALUE!</v>
      </c>
      <c r="LB54" s="110" t="e">
        <f>IF(JW54="","Нет показаний",IF(JW54&lt;=0,"Ошибка ПУ",(HM54-JW54*(($I54-метеостанция!O$14)/($I54-IR54)))))</f>
        <v>#VALUE!</v>
      </c>
      <c r="LC54" s="110" t="e">
        <f>IF(JX54="","Нет показаний",IF(JX54&lt;=0,"Ошибка ПУ",(HN54-JX54*(($I54-метеостанция!P$14)/($I54-IS54)))))</f>
        <v>#VALUE!</v>
      </c>
      <c r="LD54" s="110" t="e">
        <f>IF(JY54="","Нет показаний",IF(JY54&lt;=0,"Ошибка ПУ",(HO54-JY54*(($I54-метеостанция!Q$14)/($I54-IT54)))))</f>
        <v>#VALUE!</v>
      </c>
      <c r="LE54" s="110" t="e">
        <f>IF(JZ54="","Нет показаний",IF(JZ54&lt;=0,"Ошибка ПУ",(HP54-JZ54*(($I54-метеостанция!R$14)/($I54-IU54)))))</f>
        <v>#VALUE!</v>
      </c>
      <c r="LF54" s="110" t="e">
        <f>IF(KA54="","Нет показаний",IF(KA54&lt;=0,"Ошибка ПУ",(HQ54-KA54*(($I54-метеостанция!S$14)/($I54-IV54)))))</f>
        <v>#VALUE!</v>
      </c>
      <c r="LG54" s="110" t="e">
        <f>IF(KB54="","Нет показаний",IF(KB54&lt;=0,"Ошибка ПУ",(HR54-KB54*(($I54-метеостанция!T$14)/($I54-IW54)))))</f>
        <v>#VALUE!</v>
      </c>
      <c r="LH54" s="110" t="e">
        <f>IF(KC54="","Нет показаний",IF(KC54&lt;=0,"Ошибка ПУ",(HS54-KC54*(($I54-метеостанция!U$14)/($I54-IX54)))))</f>
        <v>#VALUE!</v>
      </c>
      <c r="LI54" s="110" t="e">
        <f>IF(KD54="","Нет показаний",IF(KD54&lt;=0,"Ошибка ПУ",(HT54-KD54*(($I54-метеостанция!V$14)/($I54-IY54)))))</f>
        <v>#VALUE!</v>
      </c>
      <c r="LJ54" s="110" t="e">
        <f>IF(KE54="","Нет показаний",IF(KE54&lt;=0,"Ошибка ПУ",(HU54-KE54*(($I54-метеостанция!W$14)/($I54-IZ54)))))</f>
        <v>#VALUE!</v>
      </c>
      <c r="LK54" s="110" t="e">
        <f>IF(KF54="","Нет показаний",IF(KF54&lt;=0,"Ошибка ПУ",(HV54-KF54*(($I54-метеостанция!X$14)/($I54-JA54)))))</f>
        <v>#VALUE!</v>
      </c>
      <c r="LL54" s="110" t="e">
        <f>IF(KG54="","Нет показаний",IF(KG54&lt;=0,"Ошибка ПУ",(HW54-KG54*(($I54-метеостанция!Y$14)/($I54-JB54)))))</f>
        <v>#VALUE!</v>
      </c>
      <c r="LM54" s="110" t="e">
        <f>IF(KH54="","Нет показаний",IF(KH54&lt;=0,"Ошибка ПУ",(HX54-KH54*(($I54-метеостанция!Z$14)/($I54-JC54)))))</f>
        <v>#VALUE!</v>
      </c>
      <c r="LN54" s="110" t="e">
        <f>IF(KI54="","Нет показаний",IF(KI54&lt;=0,"Ошибка ПУ",(HY54-KI54*(($I54-метеостанция!AA$14)/($I54-JD54)))))</f>
        <v>#VALUE!</v>
      </c>
      <c r="LO54" s="110" t="e">
        <f>IF(KJ54="","Нет показаний",IF(KJ54&lt;=0,"Ошибка ПУ",(HZ54-KJ54*(($I54-метеостанция!AB$14)/($I54-JE54)))))</f>
        <v>#VALUE!</v>
      </c>
      <c r="LP54" s="110" t="e">
        <f>IF(KK54="","Нет показаний",IF(KK54&lt;=0,"Ошибка ПУ",(IA54-KK54*(($I54-метеостанция!AC$14)/($I54-JF54)))))</f>
        <v>#VALUE!</v>
      </c>
      <c r="LQ54" s="110" t="e">
        <f>IF(KL54="","Нет показаний",IF(KL54&lt;=0,"Ошибка ПУ",(IB54-KL54*(($I54-метеостанция!AD$14)/($I54-JG54)))))</f>
        <v>#VALUE!</v>
      </c>
      <c r="LR54" s="110" t="e">
        <f>IF(KM54="","Нет показаний",IF(KM54&lt;=0,"Ошибка ПУ",(IC54-KM54*(($I54-метеостанция!AE$14)/($I54-JH54)))))</f>
        <v>#VALUE!</v>
      </c>
      <c r="LS54" s="110" t="str">
        <f>IF(KN54="","Нет показаний",IF(KN54&lt;=0,"Ошибка ПУ",(ID54-KN54*(($I54-метеостанция!AF$14)/($I54-JI54)))))</f>
        <v>Ошибка ПУ</v>
      </c>
      <c r="LT54" s="54" t="e">
        <f t="shared" si="1300"/>
        <v>#VALUE!</v>
      </c>
      <c r="LU54" s="54" t="e">
        <f t="shared" si="1301"/>
        <v>#VALUE!</v>
      </c>
      <c r="LV54" s="54" t="e">
        <f t="shared" si="1302"/>
        <v>#VALUE!</v>
      </c>
      <c r="LW54" s="54" t="e">
        <f t="shared" si="1303"/>
        <v>#VALUE!</v>
      </c>
      <c r="LX54" s="54" t="e">
        <f t="shared" si="1304"/>
        <v>#VALUE!</v>
      </c>
      <c r="LY54" s="54" t="e">
        <f t="shared" si="1305"/>
        <v>#VALUE!</v>
      </c>
      <c r="LZ54" s="54" t="e">
        <f t="shared" si="1306"/>
        <v>#VALUE!</v>
      </c>
      <c r="MA54" s="54" t="e">
        <f t="shared" si="1307"/>
        <v>#VALUE!</v>
      </c>
      <c r="MB54" s="54" t="e">
        <f t="shared" si="1308"/>
        <v>#VALUE!</v>
      </c>
      <c r="MC54" s="54" t="e">
        <f t="shared" si="1309"/>
        <v>#VALUE!</v>
      </c>
      <c r="MD54" s="54" t="e">
        <f t="shared" si="1310"/>
        <v>#VALUE!</v>
      </c>
      <c r="ME54" s="54" t="e">
        <f t="shared" si="1311"/>
        <v>#VALUE!</v>
      </c>
      <c r="MF54" s="54" t="e">
        <f t="shared" si="1312"/>
        <v>#VALUE!</v>
      </c>
      <c r="MG54" s="54" t="e">
        <f t="shared" si="1313"/>
        <v>#VALUE!</v>
      </c>
      <c r="MH54" s="54" t="e">
        <f t="shared" si="1314"/>
        <v>#VALUE!</v>
      </c>
      <c r="MI54" s="54" t="e">
        <f t="shared" si="1315"/>
        <v>#VALUE!</v>
      </c>
      <c r="MJ54" s="54" t="e">
        <f t="shared" si="1316"/>
        <v>#VALUE!</v>
      </c>
      <c r="MK54" s="54" t="e">
        <f t="shared" si="1317"/>
        <v>#VALUE!</v>
      </c>
      <c r="ML54" s="54" t="e">
        <f t="shared" si="1318"/>
        <v>#VALUE!</v>
      </c>
      <c r="MM54" s="54" t="e">
        <f t="shared" si="1319"/>
        <v>#VALUE!</v>
      </c>
      <c r="MN54" s="54" t="e">
        <f t="shared" si="1320"/>
        <v>#VALUE!</v>
      </c>
      <c r="MO54" s="54" t="e">
        <f t="shared" si="1321"/>
        <v>#VALUE!</v>
      </c>
      <c r="MP54" s="54" t="e">
        <f t="shared" si="1322"/>
        <v>#VALUE!</v>
      </c>
      <c r="MQ54" s="54" t="e">
        <f t="shared" si="1323"/>
        <v>#VALUE!</v>
      </c>
      <c r="MR54" s="54" t="e">
        <f t="shared" si="1324"/>
        <v>#VALUE!</v>
      </c>
      <c r="MS54" s="54" t="e">
        <f t="shared" si="1325"/>
        <v>#VALUE!</v>
      </c>
      <c r="MT54" s="54" t="e">
        <f t="shared" si="1326"/>
        <v>#VALUE!</v>
      </c>
      <c r="MU54" s="54" t="e">
        <f t="shared" si="1327"/>
        <v>#VALUE!</v>
      </c>
      <c r="MV54" s="54" t="e">
        <f t="shared" si="1328"/>
        <v>#VALUE!</v>
      </c>
      <c r="MW54" s="54" t="e">
        <f t="shared" si="1329"/>
        <v>#VALUE!</v>
      </c>
      <c r="MX54" s="54" t="e">
        <f t="shared" si="1330"/>
        <v>#VALUE!</v>
      </c>
      <c r="MY54" s="53" t="e">
        <f t="shared" si="1331"/>
        <v>#VALUE!</v>
      </c>
      <c r="MZ54" s="53" t="e">
        <f t="shared" si="1332"/>
        <v>#VALUE!</v>
      </c>
      <c r="NA54" s="53" t="e">
        <f t="shared" si="1333"/>
        <v>#VALUE!</v>
      </c>
      <c r="NB54" s="53" t="e">
        <f t="shared" si="1334"/>
        <v>#VALUE!</v>
      </c>
      <c r="NC54" s="53" t="e">
        <f t="shared" si="1335"/>
        <v>#VALUE!</v>
      </c>
      <c r="ND54" s="53" t="e">
        <f t="shared" si="1336"/>
        <v>#VALUE!</v>
      </c>
      <c r="NE54" s="53" t="e">
        <f t="shared" si="1337"/>
        <v>#VALUE!</v>
      </c>
      <c r="NF54" s="53" t="e">
        <f t="shared" si="1338"/>
        <v>#VALUE!</v>
      </c>
      <c r="NG54" s="53" t="e">
        <f t="shared" si="1339"/>
        <v>#VALUE!</v>
      </c>
      <c r="NH54" s="53" t="e">
        <f t="shared" si="1340"/>
        <v>#VALUE!</v>
      </c>
      <c r="NI54" s="53" t="e">
        <f t="shared" si="1341"/>
        <v>#VALUE!</v>
      </c>
      <c r="NJ54" s="53" t="e">
        <f t="shared" si="1342"/>
        <v>#VALUE!</v>
      </c>
      <c r="NK54" s="53" t="e">
        <f t="shared" si="1343"/>
        <v>#VALUE!</v>
      </c>
      <c r="NL54" s="53" t="e">
        <f t="shared" si="1344"/>
        <v>#VALUE!</v>
      </c>
      <c r="NM54" s="53" t="e">
        <f t="shared" si="1345"/>
        <v>#VALUE!</v>
      </c>
      <c r="NN54" s="53" t="e">
        <f t="shared" si="1346"/>
        <v>#VALUE!</v>
      </c>
      <c r="NO54" s="53" t="e">
        <f t="shared" si="1347"/>
        <v>#VALUE!</v>
      </c>
      <c r="NP54" s="53" t="e">
        <f t="shared" si="1348"/>
        <v>#VALUE!</v>
      </c>
      <c r="NQ54" s="53" t="e">
        <f t="shared" si="1349"/>
        <v>#VALUE!</v>
      </c>
      <c r="NR54" s="53" t="e">
        <f t="shared" si="1350"/>
        <v>#VALUE!</v>
      </c>
      <c r="NS54" s="53" t="e">
        <f t="shared" si="1351"/>
        <v>#VALUE!</v>
      </c>
      <c r="NT54" s="53" t="e">
        <f t="shared" si="1352"/>
        <v>#VALUE!</v>
      </c>
      <c r="NU54" s="53" t="e">
        <f t="shared" si="1353"/>
        <v>#VALUE!</v>
      </c>
      <c r="NV54" s="53" t="e">
        <f t="shared" si="1354"/>
        <v>#VALUE!</v>
      </c>
      <c r="NW54" s="53" t="e">
        <f t="shared" si="1355"/>
        <v>#VALUE!</v>
      </c>
      <c r="NX54" s="53" t="e">
        <f t="shared" si="1356"/>
        <v>#VALUE!</v>
      </c>
      <c r="NY54" s="53" t="e">
        <f t="shared" si="1357"/>
        <v>#VALUE!</v>
      </c>
      <c r="NZ54" s="53" t="e">
        <f t="shared" si="1358"/>
        <v>#VALUE!</v>
      </c>
      <c r="OA54" s="53" t="e">
        <f t="shared" si="1359"/>
        <v>#VALUE!</v>
      </c>
      <c r="OB54" s="53" t="e">
        <f t="shared" si="1360"/>
        <v>#VALUE!</v>
      </c>
      <c r="OC54" s="53" t="e">
        <f t="shared" si="1361"/>
        <v>#VALUE!</v>
      </c>
      <c r="OD54" s="53" t="e">
        <f t="shared" si="1362"/>
        <v>#VALUE!</v>
      </c>
      <c r="OE54" s="53" t="e">
        <f t="shared" si="1363"/>
        <v>#VALUE!</v>
      </c>
      <c r="OF54" s="53" t="e">
        <f t="shared" si="1364"/>
        <v>#VALUE!</v>
      </c>
      <c r="OG54" s="53" t="e">
        <f t="shared" si="1365"/>
        <v>#VALUE!</v>
      </c>
      <c r="OH54" s="53" t="e">
        <f t="shared" si="1366"/>
        <v>#VALUE!</v>
      </c>
      <c r="OI54" s="53" t="e">
        <f t="shared" si="1367"/>
        <v>#VALUE!</v>
      </c>
      <c r="OJ54" s="53" t="e">
        <f t="shared" si="1368"/>
        <v>#VALUE!</v>
      </c>
      <c r="OK54" s="53" t="e">
        <f t="shared" si="1369"/>
        <v>#VALUE!</v>
      </c>
      <c r="OL54" s="53" t="e">
        <f t="shared" si="1370"/>
        <v>#VALUE!</v>
      </c>
      <c r="OM54" s="53" t="e">
        <f t="shared" si="1371"/>
        <v>#VALUE!</v>
      </c>
      <c r="ON54" s="53" t="e">
        <f t="shared" si="1372"/>
        <v>#VALUE!</v>
      </c>
      <c r="OO54" s="53" t="e">
        <f t="shared" si="1373"/>
        <v>#VALUE!</v>
      </c>
      <c r="OP54" s="53" t="e">
        <f t="shared" si="1374"/>
        <v>#VALUE!</v>
      </c>
      <c r="OQ54" s="53" t="e">
        <f t="shared" si="1375"/>
        <v>#VALUE!</v>
      </c>
      <c r="OR54" s="53" t="e">
        <f t="shared" si="1376"/>
        <v>#VALUE!</v>
      </c>
      <c r="OS54" s="53" t="e">
        <f t="shared" si="1377"/>
        <v>#VALUE!</v>
      </c>
      <c r="OT54" s="53" t="e">
        <f t="shared" si="1378"/>
        <v>#VALUE!</v>
      </c>
      <c r="OU54" s="53" t="e">
        <f t="shared" si="1379"/>
        <v>#VALUE!</v>
      </c>
      <c r="OV54" s="53" t="e">
        <f t="shared" si="1380"/>
        <v>#VALUE!</v>
      </c>
      <c r="OW54" s="53" t="e">
        <f t="shared" si="1381"/>
        <v>#VALUE!</v>
      </c>
      <c r="OX54" s="53" t="e">
        <f t="shared" si="1382"/>
        <v>#VALUE!</v>
      </c>
      <c r="OY54" s="53" t="e">
        <f t="shared" si="1383"/>
        <v>#VALUE!</v>
      </c>
      <c r="OZ54" s="53" t="e">
        <f t="shared" si="1384"/>
        <v>#VALUE!</v>
      </c>
      <c r="PA54" s="53" t="e">
        <f t="shared" si="1385"/>
        <v>#VALUE!</v>
      </c>
      <c r="PB54" s="53" t="e">
        <f t="shared" si="1386"/>
        <v>#VALUE!</v>
      </c>
      <c r="PC54" s="53" t="e">
        <f t="shared" si="1387"/>
        <v>#VALUE!</v>
      </c>
      <c r="PD54" s="53" t="e">
        <f t="shared" si="1388"/>
        <v>#VALUE!</v>
      </c>
      <c r="PE54" s="53" t="e">
        <f t="shared" si="1389"/>
        <v>#VALUE!</v>
      </c>
      <c r="PF54" s="53" t="e">
        <f t="shared" si="1390"/>
        <v>#VALUE!</v>
      </c>
      <c r="PG54" s="53" t="e">
        <f t="shared" si="1391"/>
        <v>#VALUE!</v>
      </c>
      <c r="PH54" s="53" t="e">
        <f t="shared" si="1392"/>
        <v>#VALUE!</v>
      </c>
      <c r="PI54" s="111" t="e">
        <f t="shared" ref="PI54:PR55" si="1715">MY54*$G54</f>
        <v>#VALUE!</v>
      </c>
      <c r="PJ54" s="111" t="e">
        <f t="shared" si="1715"/>
        <v>#VALUE!</v>
      </c>
      <c r="PK54" s="111" t="e">
        <f t="shared" si="1715"/>
        <v>#VALUE!</v>
      </c>
      <c r="PL54" s="111" t="e">
        <f t="shared" si="1715"/>
        <v>#VALUE!</v>
      </c>
      <c r="PM54" s="111" t="e">
        <f t="shared" si="1715"/>
        <v>#VALUE!</v>
      </c>
      <c r="PN54" s="111" t="e">
        <f t="shared" si="1715"/>
        <v>#VALUE!</v>
      </c>
      <c r="PO54" s="111" t="e">
        <f t="shared" si="1715"/>
        <v>#VALUE!</v>
      </c>
      <c r="PP54" s="111" t="e">
        <f t="shared" si="1715"/>
        <v>#VALUE!</v>
      </c>
      <c r="PQ54" s="111" t="e">
        <f t="shared" si="1715"/>
        <v>#VALUE!</v>
      </c>
      <c r="PR54" s="111" t="e">
        <f t="shared" si="1715"/>
        <v>#VALUE!</v>
      </c>
      <c r="PS54" s="111" t="e">
        <f t="shared" ref="PS54:QB55" si="1716">NI54*$G54</f>
        <v>#VALUE!</v>
      </c>
      <c r="PT54" s="111" t="e">
        <f t="shared" si="1716"/>
        <v>#VALUE!</v>
      </c>
      <c r="PU54" s="111" t="e">
        <f t="shared" si="1716"/>
        <v>#VALUE!</v>
      </c>
      <c r="PV54" s="111" t="e">
        <f t="shared" si="1716"/>
        <v>#VALUE!</v>
      </c>
      <c r="PW54" s="111" t="e">
        <f t="shared" si="1716"/>
        <v>#VALUE!</v>
      </c>
      <c r="PX54" s="111" t="e">
        <f t="shared" si="1716"/>
        <v>#VALUE!</v>
      </c>
      <c r="PY54" s="111" t="e">
        <f t="shared" si="1716"/>
        <v>#VALUE!</v>
      </c>
      <c r="PZ54" s="111" t="e">
        <f t="shared" si="1716"/>
        <v>#VALUE!</v>
      </c>
      <c r="QA54" s="111" t="e">
        <f t="shared" si="1716"/>
        <v>#VALUE!</v>
      </c>
      <c r="QB54" s="111" t="e">
        <f t="shared" si="1716"/>
        <v>#VALUE!</v>
      </c>
      <c r="QC54" s="111" t="e">
        <f t="shared" ref="QC54:QL55" si="1717">NS54*$G54</f>
        <v>#VALUE!</v>
      </c>
      <c r="QD54" s="111" t="e">
        <f t="shared" si="1717"/>
        <v>#VALUE!</v>
      </c>
      <c r="QE54" s="111" t="e">
        <f t="shared" si="1717"/>
        <v>#VALUE!</v>
      </c>
      <c r="QF54" s="111" t="e">
        <f t="shared" si="1717"/>
        <v>#VALUE!</v>
      </c>
      <c r="QG54" s="111" t="e">
        <f t="shared" si="1717"/>
        <v>#VALUE!</v>
      </c>
      <c r="QH54" s="111" t="e">
        <f t="shared" si="1717"/>
        <v>#VALUE!</v>
      </c>
      <c r="QI54" s="111" t="e">
        <f t="shared" si="1717"/>
        <v>#VALUE!</v>
      </c>
      <c r="QJ54" s="111" t="e">
        <f t="shared" si="1717"/>
        <v>#VALUE!</v>
      </c>
      <c r="QK54" s="111" t="e">
        <f t="shared" si="1717"/>
        <v>#VALUE!</v>
      </c>
      <c r="QL54" s="111" t="e">
        <f t="shared" si="1717"/>
        <v>#VALUE!</v>
      </c>
      <c r="QM54" s="111" t="e">
        <f t="shared" ref="QM54:QM55" si="1718">OC54*$G54</f>
        <v>#VALUE!</v>
      </c>
      <c r="QN54" s="54" t="e">
        <f t="shared" si="1393"/>
        <v>#VALUE!</v>
      </c>
      <c r="QO54" s="53" t="e">
        <f t="shared" si="1394"/>
        <v>#VALUE!</v>
      </c>
      <c r="QP54" s="53" t="e">
        <f t="shared" si="1395"/>
        <v>#VALUE!</v>
      </c>
      <c r="QQ54" s="53" t="e">
        <f t="shared" si="1396"/>
        <v>#VALUE!</v>
      </c>
      <c r="QR54" s="53" t="e">
        <f t="shared" si="1397"/>
        <v>#VALUE!</v>
      </c>
      <c r="QS54" s="53" t="e">
        <f t="shared" si="1398"/>
        <v>#VALUE!</v>
      </c>
      <c r="QT54" s="53" t="e">
        <f t="shared" si="1399"/>
        <v>#VALUE!</v>
      </c>
      <c r="QU54" s="53" t="e">
        <f t="shared" si="1400"/>
        <v>#VALUE!</v>
      </c>
      <c r="QV54" s="53" t="e">
        <f t="shared" si="1401"/>
        <v>#VALUE!</v>
      </c>
      <c r="QW54" s="53" t="e">
        <f t="shared" si="1402"/>
        <v>#VALUE!</v>
      </c>
      <c r="QX54" s="53" t="e">
        <f t="shared" si="1403"/>
        <v>#VALUE!</v>
      </c>
      <c r="QY54" s="53" t="e">
        <f t="shared" si="1404"/>
        <v>#VALUE!</v>
      </c>
      <c r="QZ54" s="53" t="e">
        <f t="shared" si="1405"/>
        <v>#VALUE!</v>
      </c>
      <c r="RA54" s="53" t="e">
        <f t="shared" si="1406"/>
        <v>#VALUE!</v>
      </c>
      <c r="RB54" s="53" t="e">
        <f t="shared" si="1407"/>
        <v>#VALUE!</v>
      </c>
      <c r="RC54" s="53" t="e">
        <f t="shared" si="1408"/>
        <v>#VALUE!</v>
      </c>
      <c r="RD54" s="53" t="e">
        <f t="shared" si="1409"/>
        <v>#VALUE!</v>
      </c>
      <c r="RE54" s="53" t="e">
        <f t="shared" si="1410"/>
        <v>#VALUE!</v>
      </c>
      <c r="RF54" s="53" t="e">
        <f t="shared" si="1411"/>
        <v>#VALUE!</v>
      </c>
      <c r="RG54" s="53" t="e">
        <f t="shared" si="1412"/>
        <v>#VALUE!</v>
      </c>
      <c r="RH54" s="53" t="e">
        <f t="shared" si="1413"/>
        <v>#VALUE!</v>
      </c>
      <c r="RI54" s="53" t="e">
        <f t="shared" si="1414"/>
        <v>#VALUE!</v>
      </c>
      <c r="RJ54" s="53" t="e">
        <f t="shared" si="1415"/>
        <v>#VALUE!</v>
      </c>
      <c r="RK54" s="53" t="e">
        <f t="shared" si="1416"/>
        <v>#VALUE!</v>
      </c>
      <c r="RL54" s="53" t="e">
        <f t="shared" si="1417"/>
        <v>#VALUE!</v>
      </c>
      <c r="RM54" s="53" t="e">
        <f t="shared" si="1418"/>
        <v>#VALUE!</v>
      </c>
      <c r="RN54" s="53" t="e">
        <f t="shared" si="1419"/>
        <v>#VALUE!</v>
      </c>
      <c r="RO54" s="53" t="e">
        <f t="shared" si="1420"/>
        <v>#VALUE!</v>
      </c>
      <c r="RP54" s="53" t="e">
        <f t="shared" si="1421"/>
        <v>#VALUE!</v>
      </c>
      <c r="RQ54" s="53" t="e">
        <f t="shared" si="1422"/>
        <v>#VALUE!</v>
      </c>
      <c r="RR54" s="53" t="e">
        <f t="shared" si="1423"/>
        <v>#VALUE!</v>
      </c>
      <c r="RS54" s="111" t="e">
        <f t="shared" si="1424"/>
        <v>#VALUE!</v>
      </c>
      <c r="RT54" s="111" t="e">
        <f t="shared" si="1425"/>
        <v>#VALUE!</v>
      </c>
      <c r="RU54" s="111" t="e">
        <f t="shared" si="1426"/>
        <v>#VALUE!</v>
      </c>
      <c r="RV54" s="111" t="e">
        <f t="shared" si="1427"/>
        <v>#VALUE!</v>
      </c>
      <c r="RW54" s="111" t="e">
        <f t="shared" si="1428"/>
        <v>#VALUE!</v>
      </c>
      <c r="RX54" s="111" t="e">
        <f t="shared" si="1429"/>
        <v>#VALUE!</v>
      </c>
      <c r="RY54" s="111" t="e">
        <f t="shared" si="1430"/>
        <v>#VALUE!</v>
      </c>
      <c r="RZ54" s="111" t="e">
        <f t="shared" si="1431"/>
        <v>#VALUE!</v>
      </c>
      <c r="SA54" s="111" t="e">
        <f t="shared" si="1432"/>
        <v>#VALUE!</v>
      </c>
      <c r="SB54" s="111" t="e">
        <f t="shared" si="1433"/>
        <v>#VALUE!</v>
      </c>
      <c r="SC54" s="111" t="e">
        <f t="shared" si="1434"/>
        <v>#VALUE!</v>
      </c>
      <c r="SD54" s="111" t="e">
        <f t="shared" si="1435"/>
        <v>#VALUE!</v>
      </c>
      <c r="SE54" s="111" t="e">
        <f t="shared" si="1436"/>
        <v>#VALUE!</v>
      </c>
      <c r="SF54" s="111" t="e">
        <f t="shared" si="1437"/>
        <v>#VALUE!</v>
      </c>
      <c r="SG54" s="111" t="e">
        <f t="shared" si="1438"/>
        <v>#VALUE!</v>
      </c>
      <c r="SH54" s="111" t="e">
        <f t="shared" si="1439"/>
        <v>#VALUE!</v>
      </c>
      <c r="SI54" s="111" t="e">
        <f t="shared" si="1440"/>
        <v>#VALUE!</v>
      </c>
      <c r="SJ54" s="111" t="e">
        <f t="shared" si="1441"/>
        <v>#VALUE!</v>
      </c>
      <c r="SK54" s="111" t="e">
        <f t="shared" si="1442"/>
        <v>#VALUE!</v>
      </c>
      <c r="SL54" s="111" t="e">
        <f t="shared" si="1443"/>
        <v>#VALUE!</v>
      </c>
      <c r="SM54" s="111" t="e">
        <f t="shared" si="1444"/>
        <v>#VALUE!</v>
      </c>
      <c r="SN54" s="111" t="e">
        <f t="shared" si="1445"/>
        <v>#VALUE!</v>
      </c>
      <c r="SO54" s="111" t="e">
        <f t="shared" si="1446"/>
        <v>#VALUE!</v>
      </c>
      <c r="SP54" s="111" t="e">
        <f t="shared" si="1447"/>
        <v>#VALUE!</v>
      </c>
      <c r="SQ54" s="111" t="e">
        <f t="shared" si="1448"/>
        <v>#VALUE!</v>
      </c>
      <c r="SR54" s="111" t="e">
        <f t="shared" si="1449"/>
        <v>#VALUE!</v>
      </c>
      <c r="SS54" s="111" t="e">
        <f t="shared" si="1450"/>
        <v>#VALUE!</v>
      </c>
      <c r="ST54" s="111" t="e">
        <f t="shared" si="1451"/>
        <v>#VALUE!</v>
      </c>
      <c r="SU54" s="111" t="e">
        <f t="shared" si="1452"/>
        <v>#VALUE!</v>
      </c>
      <c r="SV54" s="111" t="e">
        <f t="shared" si="1453"/>
        <v>#VALUE!</v>
      </c>
      <c r="SW54" s="111" t="e">
        <f t="shared" si="1454"/>
        <v>#VALUE!</v>
      </c>
      <c r="SX54" s="111" t="e">
        <f t="shared" si="1455"/>
        <v>#VALUE!</v>
      </c>
      <c r="SY54" s="111" t="e">
        <f t="shared" si="1456"/>
        <v>#VALUE!</v>
      </c>
      <c r="SZ54" s="111" t="e">
        <f t="shared" si="1457"/>
        <v>#VALUE!</v>
      </c>
      <c r="TA54" s="111" t="e">
        <f t="shared" si="1458"/>
        <v>#VALUE!</v>
      </c>
      <c r="TB54" s="111" t="e">
        <f t="shared" si="1459"/>
        <v>#VALUE!</v>
      </c>
      <c r="TC54" s="111" t="e">
        <f t="shared" si="1460"/>
        <v>#VALUE!</v>
      </c>
      <c r="TD54" s="111" t="e">
        <f t="shared" si="1461"/>
        <v>#VALUE!</v>
      </c>
      <c r="TE54" s="111" t="e">
        <f t="shared" si="1462"/>
        <v>#VALUE!</v>
      </c>
      <c r="TF54" s="111" t="e">
        <f t="shared" si="1463"/>
        <v>#VALUE!</v>
      </c>
      <c r="TG54" s="111" t="e">
        <f t="shared" si="1464"/>
        <v>#VALUE!</v>
      </c>
      <c r="TH54" s="111" t="e">
        <f t="shared" si="1465"/>
        <v>#VALUE!</v>
      </c>
      <c r="TI54" s="111" t="e">
        <f t="shared" si="1466"/>
        <v>#VALUE!</v>
      </c>
      <c r="TJ54" s="111" t="e">
        <f t="shared" si="1467"/>
        <v>#VALUE!</v>
      </c>
      <c r="TK54" s="111" t="e">
        <f t="shared" si="1468"/>
        <v>#VALUE!</v>
      </c>
      <c r="TL54" s="111" t="e">
        <f t="shared" si="1469"/>
        <v>#VALUE!</v>
      </c>
      <c r="TM54" s="111" t="e">
        <f t="shared" si="1470"/>
        <v>#VALUE!</v>
      </c>
      <c r="TN54" s="111" t="e">
        <f t="shared" si="1471"/>
        <v>#VALUE!</v>
      </c>
      <c r="TO54" s="111" t="e">
        <f t="shared" si="1472"/>
        <v>#VALUE!</v>
      </c>
      <c r="TP54" s="111" t="e">
        <f t="shared" si="1473"/>
        <v>#VALUE!</v>
      </c>
      <c r="TQ54" s="111" t="e">
        <f t="shared" si="1474"/>
        <v>#VALUE!</v>
      </c>
      <c r="TR54" s="111" t="e">
        <f t="shared" si="1475"/>
        <v>#VALUE!</v>
      </c>
      <c r="TS54" s="111" t="e">
        <f t="shared" si="1476"/>
        <v>#VALUE!</v>
      </c>
      <c r="TT54" s="111" t="e">
        <f t="shared" si="1477"/>
        <v>#VALUE!</v>
      </c>
      <c r="TU54" s="111" t="e">
        <f t="shared" si="1478"/>
        <v>#VALUE!</v>
      </c>
      <c r="TV54" s="111" t="e">
        <f t="shared" si="1479"/>
        <v>#VALUE!</v>
      </c>
      <c r="TW54" s="111" t="e">
        <f t="shared" si="1480"/>
        <v>#VALUE!</v>
      </c>
      <c r="TX54" s="111" t="e">
        <f t="shared" si="1481"/>
        <v>#VALUE!</v>
      </c>
      <c r="TY54" s="111" t="e">
        <f t="shared" si="1482"/>
        <v>#VALUE!</v>
      </c>
      <c r="TZ54" s="111" t="e">
        <f t="shared" si="1483"/>
        <v>#VALUE!</v>
      </c>
      <c r="UA54" s="111" t="e">
        <f t="shared" si="1484"/>
        <v>#VALUE!</v>
      </c>
      <c r="UB54" s="111" t="e">
        <f t="shared" si="1485"/>
        <v>#VALUE!</v>
      </c>
      <c r="UC54" s="112">
        <f t="shared" si="1486"/>
        <v>109.7801647393365</v>
      </c>
      <c r="UD54" s="112">
        <f t="shared" si="1487"/>
        <v>224.03433862559243</v>
      </c>
      <c r="UE54" s="112">
        <f t="shared" si="1488"/>
        <v>310.97702383886258</v>
      </c>
      <c r="UF54" s="112">
        <f t="shared" si="1489"/>
        <v>403.19503327014212</v>
      </c>
      <c r="UG54" s="112">
        <f t="shared" si="1490"/>
        <v>501.82356327014207</v>
      </c>
      <c r="UH54" s="112">
        <f t="shared" si="1491"/>
        <v>603.3234722748814</v>
      </c>
      <c r="UI54" s="112">
        <f t="shared" si="1492"/>
        <v>709.83160047393346</v>
      </c>
      <c r="UJ54" s="112">
        <f t="shared" si="1493"/>
        <v>812.26637706161125</v>
      </c>
      <c r="UK54" s="112">
        <f t="shared" si="1494"/>
        <v>915.03503492890979</v>
      </c>
      <c r="UL54" s="112">
        <f t="shared" si="1495"/>
        <v>1021.3428343601893</v>
      </c>
      <c r="UM54" s="112">
        <f t="shared" si="1496"/>
        <v>1120.238469383886</v>
      </c>
      <c r="UN54" s="112">
        <f t="shared" si="1497"/>
        <v>1209.2512185308055</v>
      </c>
      <c r="UO54" s="112">
        <f t="shared" si="1498"/>
        <v>1313.0215202369664</v>
      </c>
      <c r="UP54" s="112">
        <f t="shared" si="1499"/>
        <v>1390.8826346445494</v>
      </c>
      <c r="UQ54" s="112">
        <f t="shared" si="1500"/>
        <v>1496.789776540284</v>
      </c>
      <c r="UR54" s="112">
        <f t="shared" si="1501"/>
        <v>1606.5699412796205</v>
      </c>
      <c r="US54" s="112">
        <f t="shared" si="1502"/>
        <v>1724.5635854976299</v>
      </c>
      <c r="UT54" s="112">
        <f t="shared" si="1503"/>
        <v>1839.3519694312793</v>
      </c>
      <c r="UU54" s="112">
        <f t="shared" si="1504"/>
        <v>1946.1939789099522</v>
      </c>
      <c r="UV54" s="112">
        <f t="shared" si="1505"/>
        <v>2052.2346733175355</v>
      </c>
      <c r="UW54" s="112">
        <f t="shared" si="1506"/>
        <v>2166.3552946919431</v>
      </c>
      <c r="UX54" s="112">
        <f t="shared" si="1507"/>
        <v>2287.4206466824644</v>
      </c>
      <c r="UY54" s="112">
        <f t="shared" si="1508"/>
        <v>2414.6961904739337</v>
      </c>
      <c r="UZ54" s="112">
        <f t="shared" si="1509"/>
        <v>2551.1868575829385</v>
      </c>
      <c r="VA54" s="112">
        <f t="shared" si="1510"/>
        <v>2685.0064744549763</v>
      </c>
      <c r="VB54" s="112">
        <f t="shared" si="1511"/>
        <v>2823.9010867772517</v>
      </c>
      <c r="VC54" s="112">
        <f t="shared" si="1512"/>
        <v>2969.0058909004742</v>
      </c>
      <c r="VD54" s="112">
        <f t="shared" si="1513"/>
        <v>3121.8567407109008</v>
      </c>
      <c r="VE54" s="112">
        <f t="shared" si="1514"/>
        <v>3261.5526681042661</v>
      </c>
      <c r="VF54" s="112">
        <f t="shared" si="1515"/>
        <v>3388.1604493364935</v>
      </c>
      <c r="VG54" s="112">
        <f t="shared" si="1516"/>
        <v>3388.1604493364935</v>
      </c>
      <c r="VH54" s="111" t="e">
        <f t="shared" si="1517"/>
        <v>#VALUE!</v>
      </c>
      <c r="VI54" s="111" t="e">
        <f t="shared" si="1518"/>
        <v>#VALUE!</v>
      </c>
      <c r="VJ54" s="111" t="e">
        <f t="shared" si="1519"/>
        <v>#VALUE!</v>
      </c>
      <c r="VK54" s="111" t="e">
        <f t="shared" si="1520"/>
        <v>#VALUE!</v>
      </c>
      <c r="VL54" s="111" t="e">
        <f t="shared" si="1521"/>
        <v>#VALUE!</v>
      </c>
      <c r="VM54" s="111" t="e">
        <f t="shared" si="1522"/>
        <v>#VALUE!</v>
      </c>
      <c r="VN54" s="111" t="e">
        <f t="shared" si="1523"/>
        <v>#VALUE!</v>
      </c>
      <c r="VO54" s="111" t="e">
        <f t="shared" si="1524"/>
        <v>#VALUE!</v>
      </c>
      <c r="VP54" s="111" t="e">
        <f t="shared" si="1525"/>
        <v>#VALUE!</v>
      </c>
      <c r="VQ54" s="111" t="e">
        <f t="shared" si="1526"/>
        <v>#VALUE!</v>
      </c>
      <c r="VR54" s="111" t="e">
        <f t="shared" si="1527"/>
        <v>#VALUE!</v>
      </c>
      <c r="VS54" s="111" t="e">
        <f t="shared" si="1528"/>
        <v>#VALUE!</v>
      </c>
      <c r="VT54" s="111" t="e">
        <f t="shared" si="1529"/>
        <v>#VALUE!</v>
      </c>
      <c r="VU54" s="111" t="e">
        <f t="shared" si="1530"/>
        <v>#VALUE!</v>
      </c>
      <c r="VV54" s="111" t="e">
        <f t="shared" si="1531"/>
        <v>#VALUE!</v>
      </c>
      <c r="VW54" s="111" t="e">
        <f t="shared" si="1532"/>
        <v>#VALUE!</v>
      </c>
      <c r="VX54" s="111" t="e">
        <f t="shared" si="1533"/>
        <v>#VALUE!</v>
      </c>
      <c r="VY54" s="111" t="e">
        <f t="shared" si="1534"/>
        <v>#VALUE!</v>
      </c>
      <c r="VZ54" s="111" t="e">
        <f t="shared" si="1535"/>
        <v>#VALUE!</v>
      </c>
      <c r="WA54" s="111" t="e">
        <f t="shared" si="1536"/>
        <v>#VALUE!</v>
      </c>
      <c r="WB54" s="111" t="e">
        <f t="shared" si="1537"/>
        <v>#VALUE!</v>
      </c>
      <c r="WC54" s="111" t="e">
        <f t="shared" si="1538"/>
        <v>#VALUE!</v>
      </c>
      <c r="WD54" s="111" t="e">
        <f t="shared" si="1539"/>
        <v>#VALUE!</v>
      </c>
      <c r="WE54" s="111" t="e">
        <f t="shared" si="1540"/>
        <v>#VALUE!</v>
      </c>
      <c r="WF54" s="111" t="e">
        <f t="shared" si="1541"/>
        <v>#VALUE!</v>
      </c>
      <c r="WG54" s="111" t="e">
        <f t="shared" si="1542"/>
        <v>#VALUE!</v>
      </c>
      <c r="WH54" s="111" t="e">
        <f t="shared" si="1543"/>
        <v>#VALUE!</v>
      </c>
      <c r="WI54" s="111" t="e">
        <f t="shared" si="1544"/>
        <v>#VALUE!</v>
      </c>
      <c r="WJ54" s="111" t="e">
        <f t="shared" si="1545"/>
        <v>#VALUE!</v>
      </c>
      <c r="WK54" s="111" t="e">
        <f t="shared" si="1546"/>
        <v>#VALUE!</v>
      </c>
      <c r="WL54" s="111" t="e">
        <f t="shared" si="1547"/>
        <v>#VALUE!</v>
      </c>
      <c r="WM54" s="111" t="e">
        <f t="shared" si="1548"/>
        <v>#VALUE!</v>
      </c>
      <c r="WN54" s="111" t="e">
        <f t="shared" si="1549"/>
        <v>#VALUE!</v>
      </c>
      <c r="WO54" s="111" t="e">
        <f t="shared" si="1550"/>
        <v>#VALUE!</v>
      </c>
      <c r="WP54" s="111" t="e">
        <f t="shared" si="1551"/>
        <v>#VALUE!</v>
      </c>
      <c r="WQ54" s="111" t="e">
        <f t="shared" si="1552"/>
        <v>#VALUE!</v>
      </c>
      <c r="WR54" s="111" t="e">
        <f t="shared" si="1553"/>
        <v>#VALUE!</v>
      </c>
      <c r="WS54" s="111" t="e">
        <f t="shared" si="1554"/>
        <v>#VALUE!</v>
      </c>
      <c r="WT54" s="111" t="e">
        <f t="shared" si="1555"/>
        <v>#VALUE!</v>
      </c>
      <c r="WU54" s="111" t="e">
        <f t="shared" si="1556"/>
        <v>#VALUE!</v>
      </c>
      <c r="WV54" s="111" t="e">
        <f t="shared" si="1557"/>
        <v>#VALUE!</v>
      </c>
      <c r="WW54" s="111" t="e">
        <f t="shared" si="1558"/>
        <v>#VALUE!</v>
      </c>
      <c r="WX54" s="111" t="e">
        <f t="shared" si="1559"/>
        <v>#VALUE!</v>
      </c>
      <c r="WY54" s="111" t="e">
        <f t="shared" si="1560"/>
        <v>#VALUE!</v>
      </c>
      <c r="WZ54" s="111" t="e">
        <f t="shared" si="1561"/>
        <v>#VALUE!</v>
      </c>
      <c r="XA54" s="111" t="e">
        <f t="shared" si="1562"/>
        <v>#VALUE!</v>
      </c>
      <c r="XB54" s="111" t="e">
        <f t="shared" si="1563"/>
        <v>#VALUE!</v>
      </c>
      <c r="XC54" s="111" t="e">
        <f t="shared" si="1564"/>
        <v>#VALUE!</v>
      </c>
      <c r="XD54" s="111" t="e">
        <f t="shared" si="1565"/>
        <v>#VALUE!</v>
      </c>
      <c r="XE54" s="111" t="e">
        <f t="shared" si="1566"/>
        <v>#VALUE!</v>
      </c>
      <c r="XF54" s="111" t="e">
        <f t="shared" si="1567"/>
        <v>#VALUE!</v>
      </c>
      <c r="XG54" s="111" t="e">
        <f t="shared" si="1568"/>
        <v>#VALUE!</v>
      </c>
      <c r="XH54" s="111" t="e">
        <f t="shared" si="1569"/>
        <v>#VALUE!</v>
      </c>
      <c r="XI54" s="111" t="e">
        <f t="shared" si="1570"/>
        <v>#VALUE!</v>
      </c>
      <c r="XJ54" s="111" t="e">
        <f t="shared" si="1571"/>
        <v>#VALUE!</v>
      </c>
      <c r="XK54" s="111" t="e">
        <f t="shared" si="1572"/>
        <v>#VALUE!</v>
      </c>
      <c r="XL54" s="111" t="e">
        <f t="shared" si="1573"/>
        <v>#VALUE!</v>
      </c>
      <c r="XM54" s="111" t="e">
        <f t="shared" si="1574"/>
        <v>#VALUE!</v>
      </c>
      <c r="XN54" s="111" t="e">
        <f t="shared" si="1575"/>
        <v>#VALUE!</v>
      </c>
      <c r="XO54" s="111" t="e">
        <f t="shared" si="1576"/>
        <v>#VALUE!</v>
      </c>
      <c r="XP54" s="111" t="e">
        <f t="shared" si="1577"/>
        <v>#VALUE!</v>
      </c>
      <c r="XQ54" s="111" t="e">
        <f t="shared" si="1578"/>
        <v>#VALUE!</v>
      </c>
      <c r="XR54" s="111" t="e">
        <f t="shared" si="1579"/>
        <v>#VALUE!</v>
      </c>
      <c r="XS54" s="111" t="e">
        <f t="shared" si="1580"/>
        <v>#VALUE!</v>
      </c>
      <c r="XT54" s="111" t="e">
        <f t="shared" si="1581"/>
        <v>#VALUE!</v>
      </c>
      <c r="XU54" s="111" t="e">
        <f t="shared" si="1582"/>
        <v>#VALUE!</v>
      </c>
      <c r="XV54" s="111" t="e">
        <f t="shared" si="1583"/>
        <v>#VALUE!</v>
      </c>
      <c r="XW54" s="111" t="e">
        <f t="shared" si="1584"/>
        <v>#VALUE!</v>
      </c>
      <c r="XX54" s="111" t="e">
        <f t="shared" si="1585"/>
        <v>#VALUE!</v>
      </c>
      <c r="XY54" s="111" t="e">
        <f t="shared" si="1586"/>
        <v>#VALUE!</v>
      </c>
      <c r="XZ54" s="111" t="e">
        <f t="shared" si="1587"/>
        <v>#VALUE!</v>
      </c>
      <c r="YA54" s="111" t="e">
        <f t="shared" si="1588"/>
        <v>#VALUE!</v>
      </c>
      <c r="YB54" s="111" t="e">
        <f t="shared" si="1589"/>
        <v>#VALUE!</v>
      </c>
      <c r="YC54" s="111" t="e">
        <f t="shared" si="1590"/>
        <v>#VALUE!</v>
      </c>
      <c r="YD54" s="111" t="e">
        <f t="shared" si="1591"/>
        <v>#VALUE!</v>
      </c>
      <c r="YE54" s="111" t="e">
        <f t="shared" si="1592"/>
        <v>#VALUE!</v>
      </c>
      <c r="YF54" s="111" t="e">
        <f t="shared" si="1593"/>
        <v>#VALUE!</v>
      </c>
      <c r="YG54" s="111" t="e">
        <f t="shared" si="1594"/>
        <v>#VALUE!</v>
      </c>
      <c r="YH54" s="111" t="e">
        <f t="shared" si="1595"/>
        <v>#VALUE!</v>
      </c>
      <c r="YI54" s="111" t="e">
        <f t="shared" si="1596"/>
        <v>#VALUE!</v>
      </c>
      <c r="YJ54" s="111" t="e">
        <f t="shared" si="1597"/>
        <v>#VALUE!</v>
      </c>
      <c r="YK54" s="111" t="e">
        <f t="shared" si="1598"/>
        <v>#VALUE!</v>
      </c>
      <c r="YL54" s="111" t="e">
        <f t="shared" si="1599"/>
        <v>#VALUE!</v>
      </c>
      <c r="YM54" s="111" t="e">
        <f t="shared" si="1600"/>
        <v>#VALUE!</v>
      </c>
      <c r="YN54" s="111" t="e">
        <f t="shared" si="1601"/>
        <v>#VALUE!</v>
      </c>
      <c r="YO54" s="111" t="e">
        <f t="shared" si="1602"/>
        <v>#VALUE!</v>
      </c>
      <c r="YP54" s="111" t="e">
        <f t="shared" si="1603"/>
        <v>#VALUE!</v>
      </c>
      <c r="YQ54" s="111" t="e">
        <f t="shared" si="1604"/>
        <v>#VALUE!</v>
      </c>
      <c r="YR54" s="111" t="e">
        <f t="shared" si="1605"/>
        <v>#VALUE!</v>
      </c>
      <c r="YS54" s="111" t="e">
        <f t="shared" si="1606"/>
        <v>#VALUE!</v>
      </c>
      <c r="YT54" s="111" t="e">
        <f t="shared" si="1607"/>
        <v>#VALUE!</v>
      </c>
      <c r="YU54" s="111" t="e">
        <f t="shared" si="1608"/>
        <v>#VALUE!</v>
      </c>
      <c r="YV54" s="111" t="e">
        <f t="shared" si="1609"/>
        <v>#VALUE!</v>
      </c>
      <c r="YW54" s="111" t="e">
        <f t="shared" si="1610"/>
        <v>#VALUE!</v>
      </c>
      <c r="YX54" s="111" t="e">
        <f t="shared" si="1611"/>
        <v>#VALUE!</v>
      </c>
      <c r="YY54" s="111" t="e">
        <f t="shared" si="1612"/>
        <v>#VALUE!</v>
      </c>
      <c r="YZ54" s="111" t="e">
        <f t="shared" si="1613"/>
        <v>#VALUE!</v>
      </c>
      <c r="ZA54" s="111" t="e">
        <f t="shared" si="1614"/>
        <v>#VALUE!</v>
      </c>
      <c r="ZB54" s="111" t="e">
        <f t="shared" si="1615"/>
        <v>#VALUE!</v>
      </c>
      <c r="ZC54" s="111" t="e">
        <f t="shared" si="1616"/>
        <v>#VALUE!</v>
      </c>
      <c r="ZD54" s="111" t="e">
        <f t="shared" si="1617"/>
        <v>#VALUE!</v>
      </c>
      <c r="ZE54" s="111" t="e">
        <f t="shared" si="1618"/>
        <v>#VALUE!</v>
      </c>
      <c r="ZF54" s="111" t="e">
        <f t="shared" si="1619"/>
        <v>#VALUE!</v>
      </c>
      <c r="ZG54" s="111" t="e">
        <f t="shared" si="1620"/>
        <v>#VALUE!</v>
      </c>
      <c r="ZH54" s="111" t="e">
        <f t="shared" si="1621"/>
        <v>#VALUE!</v>
      </c>
      <c r="ZI54" s="111" t="e">
        <f t="shared" si="1622"/>
        <v>#VALUE!</v>
      </c>
      <c r="ZJ54" s="111" t="e">
        <f t="shared" si="1623"/>
        <v>#VALUE!</v>
      </c>
      <c r="ZK54" s="111" t="e">
        <f t="shared" si="1624"/>
        <v>#VALUE!</v>
      </c>
      <c r="ZL54" s="111" t="e">
        <f t="shared" si="1625"/>
        <v>#VALUE!</v>
      </c>
      <c r="ZM54" s="111" t="e">
        <f t="shared" si="1626"/>
        <v>#VALUE!</v>
      </c>
      <c r="ZN54" s="111" t="e">
        <f t="shared" si="1627"/>
        <v>#VALUE!</v>
      </c>
      <c r="ZO54" s="111" t="e">
        <f t="shared" si="1628"/>
        <v>#VALUE!</v>
      </c>
      <c r="ZP54" s="111" t="e">
        <f t="shared" si="1629"/>
        <v>#VALUE!</v>
      </c>
      <c r="ZQ54" s="111" t="e">
        <f t="shared" si="1630"/>
        <v>#VALUE!</v>
      </c>
      <c r="ZR54" s="111" t="e">
        <f t="shared" si="1631"/>
        <v>#VALUE!</v>
      </c>
      <c r="ZS54" s="111" t="e">
        <f t="shared" si="1632"/>
        <v>#VALUE!</v>
      </c>
      <c r="ZT54" s="111" t="e">
        <f t="shared" si="1633"/>
        <v>#VALUE!</v>
      </c>
      <c r="ZU54" s="111" t="e">
        <f t="shared" si="1634"/>
        <v>#VALUE!</v>
      </c>
      <c r="ZV54" s="111" t="e">
        <f t="shared" si="1635"/>
        <v>#VALUE!</v>
      </c>
      <c r="ZW54" s="111" t="e">
        <f t="shared" si="1636"/>
        <v>#VALUE!</v>
      </c>
      <c r="ZX54" s="111" t="e">
        <f t="shared" si="1637"/>
        <v>#VALUE!</v>
      </c>
      <c r="ZY54" s="111" t="e">
        <f t="shared" si="1638"/>
        <v>#VALUE!</v>
      </c>
      <c r="ZZ54" s="111" t="e">
        <f t="shared" si="1639"/>
        <v>#VALUE!</v>
      </c>
      <c r="AAA54" s="111" t="e">
        <f t="shared" si="1640"/>
        <v>#VALUE!</v>
      </c>
      <c r="AAB54" s="111" t="e">
        <f t="shared" si="1641"/>
        <v>#VALUE!</v>
      </c>
      <c r="AAC54" s="111" t="e">
        <f t="shared" si="1642"/>
        <v>#VALUE!</v>
      </c>
      <c r="AAD54" s="111" t="e">
        <f t="shared" si="1643"/>
        <v>#VALUE!</v>
      </c>
      <c r="AAE54" s="111" t="e">
        <f t="shared" si="1644"/>
        <v>#VALUE!</v>
      </c>
      <c r="AAF54" s="111" t="e">
        <f t="shared" si="1645"/>
        <v>#VALUE!</v>
      </c>
      <c r="AAG54" s="111" t="e">
        <f t="shared" si="1646"/>
        <v>#VALUE!</v>
      </c>
      <c r="AAH54" s="111" t="e">
        <f t="shared" si="1647"/>
        <v>#VALUE!</v>
      </c>
      <c r="AAI54" s="111" t="e">
        <f t="shared" si="1648"/>
        <v>#VALUE!</v>
      </c>
      <c r="AAJ54" s="111" t="e">
        <f t="shared" si="1649"/>
        <v>#VALUE!</v>
      </c>
      <c r="AAK54" s="111" t="e">
        <f t="shared" si="1650"/>
        <v>#VALUE!</v>
      </c>
      <c r="AAL54" s="111" t="e">
        <f t="shared" si="1651"/>
        <v>#VALUE!</v>
      </c>
      <c r="AAM54" s="111" t="e">
        <f t="shared" si="1652"/>
        <v>#VALUE!</v>
      </c>
      <c r="AAN54" s="111" t="e">
        <f t="shared" si="1653"/>
        <v>#VALUE!</v>
      </c>
      <c r="AAO54" s="111" t="e">
        <f t="shared" si="1654"/>
        <v>#VALUE!</v>
      </c>
      <c r="AAP54" s="111" t="e">
        <f t="shared" si="1655"/>
        <v>#VALUE!</v>
      </c>
      <c r="AAQ54" s="111" t="e">
        <f t="shared" si="1656"/>
        <v>#VALUE!</v>
      </c>
      <c r="AAR54" s="111" t="e">
        <f t="shared" si="1657"/>
        <v>#VALUE!</v>
      </c>
      <c r="AAS54" s="111" t="e">
        <f t="shared" si="1658"/>
        <v>#VALUE!</v>
      </c>
      <c r="AAT54" s="111" t="e">
        <f t="shared" si="1659"/>
        <v>#VALUE!</v>
      </c>
      <c r="AAU54" s="111" t="e">
        <f t="shared" si="1660"/>
        <v>#VALUE!</v>
      </c>
      <c r="AAV54" s="111" t="e">
        <f t="shared" si="1661"/>
        <v>#VALUE!</v>
      </c>
      <c r="AAW54" s="111" t="e">
        <f t="shared" si="1662"/>
        <v>#VALUE!</v>
      </c>
      <c r="AAX54" s="111" t="e">
        <f t="shared" si="1663"/>
        <v>#VALUE!</v>
      </c>
      <c r="AAY54" s="111" t="e">
        <f t="shared" si="1664"/>
        <v>#VALUE!</v>
      </c>
      <c r="AAZ54" s="111" t="e">
        <f t="shared" si="1665"/>
        <v>#VALUE!</v>
      </c>
      <c r="ABA54" s="111" t="e">
        <f t="shared" si="1666"/>
        <v>#VALUE!</v>
      </c>
      <c r="ABB54" s="111" t="e">
        <f t="shared" si="1667"/>
        <v>#VALUE!</v>
      </c>
      <c r="ABC54" s="111" t="e">
        <f t="shared" si="1668"/>
        <v>#VALUE!</v>
      </c>
      <c r="ABD54" s="111" t="e">
        <f t="shared" si="1669"/>
        <v>#VALUE!</v>
      </c>
      <c r="ABE54" s="111" t="e">
        <f t="shared" si="1670"/>
        <v>#VALUE!</v>
      </c>
      <c r="ABF54" s="111" t="e">
        <f t="shared" si="1671"/>
        <v>#VALUE!</v>
      </c>
    </row>
    <row r="55" spans="1:734" ht="75" hidden="1" customHeight="1">
      <c r="A55" s="92">
        <v>52</v>
      </c>
      <c r="B55" s="59" t="s">
        <v>21</v>
      </c>
      <c r="C55" s="100" t="s">
        <v>60</v>
      </c>
      <c r="D55" s="101" t="s">
        <v>114</v>
      </c>
      <c r="E55" s="59">
        <v>3128137830</v>
      </c>
      <c r="F55" s="46" t="s">
        <v>21</v>
      </c>
      <c r="G55" s="47">
        <v>0.9</v>
      </c>
      <c r="H55" s="48">
        <v>1970.6</v>
      </c>
      <c r="I55" s="48">
        <v>21.5</v>
      </c>
      <c r="J55" s="49">
        <v>0.4</v>
      </c>
      <c r="K55" s="50">
        <v>30</v>
      </c>
      <c r="L55" s="49">
        <v>29.85</v>
      </c>
      <c r="M55" s="49">
        <v>107.05</v>
      </c>
      <c r="N55" s="49">
        <v>0</v>
      </c>
      <c r="O55" s="49">
        <f t="shared" si="1169"/>
        <v>0.995</v>
      </c>
      <c r="P55" s="49">
        <f t="shared" si="1170"/>
        <v>3.5683333333333334</v>
      </c>
      <c r="Q55" s="49">
        <f t="shared" si="1171"/>
        <v>0</v>
      </c>
      <c r="R55" s="51">
        <v>30</v>
      </c>
      <c r="S55" s="52">
        <f t="shared" si="1172"/>
        <v>29.85</v>
      </c>
      <c r="T55" s="52">
        <f t="shared" si="1173"/>
        <v>107.05</v>
      </c>
      <c r="U55" s="52">
        <f t="shared" si="1174"/>
        <v>0</v>
      </c>
      <c r="V55" s="130">
        <f>$O55*($I55-(метеостанция!B$14))/($I55-$J55)</f>
        <v>0.96906398104265401</v>
      </c>
      <c r="W55" s="130">
        <f>$O55*($I55-(метеостанция!C$14))/($I55-$J55)</f>
        <v>1.0085574644549762</v>
      </c>
      <c r="X55" s="130">
        <f>$O55*($I55-(метеостанция!D$14))/($I55-$J55)</f>
        <v>0.76747037914691929</v>
      </c>
      <c r="Y55" s="130">
        <f>$O55*($I55-(метеостанция!E$14))/($I55-$J55)</f>
        <v>0.81403732227488135</v>
      </c>
      <c r="Z55" s="130">
        <f>$O55*($I55-(метеостанция!F$14))/($I55-$J55)</f>
        <v>0.87062499999999998</v>
      </c>
      <c r="AA55" s="130">
        <f>$O55*($I55-(метеостанция!G$14))/($I55-$J55)</f>
        <v>0.89597156398104261</v>
      </c>
      <c r="AB55" s="130">
        <f>$O55*($I55-(метеостанция!H$14))/($I55-$J55)</f>
        <v>0.94018068720379133</v>
      </c>
      <c r="AC55" s="130">
        <f>$O55*($I55-(метеостанция!I$14))/($I55-$J55)</f>
        <v>0.9042239336492891</v>
      </c>
      <c r="AD55" s="130">
        <f>$O55*($I55-(метеостанция!J$14))/($I55-$J55)</f>
        <v>0.90717120853080568</v>
      </c>
      <c r="AE55" s="130">
        <f>$O55*($I55-(метеостанция!K$14))/($I55-$J55)</f>
        <v>0.93841232227488147</v>
      </c>
      <c r="AF55" s="130">
        <f>$O55*($I55-(метеостанция!L$14))/($I55-$J55)</f>
        <v>0.8729828199052132</v>
      </c>
      <c r="AG55" s="130">
        <f>$O55*($I55-(метеостанция!M$14))/($I55-$J55)</f>
        <v>0.78574348341232203</v>
      </c>
      <c r="AH55" s="130">
        <f>$O55*($I55-(метеостанция!N$14))/($I55-$J55)</f>
        <v>0.91601303317535554</v>
      </c>
      <c r="AI55" s="130">
        <f>$O55*($I55-(метеостанция!O$14))/($I55-$J55)</f>
        <v>0.68730450236966822</v>
      </c>
      <c r="AJ55" s="130">
        <f>$O55*($I55-(метеостанция!P$14))/($I55-$J55)</f>
        <v>0.93487559241706153</v>
      </c>
      <c r="AK55" s="130">
        <f>$O55*($I55-(метеостанция!Q$14))/($I55-$J55)</f>
        <v>0.96906398104265401</v>
      </c>
      <c r="AL55" s="130">
        <f>$O55*($I55-(метеостанция!R$14))/($I55-$J55)</f>
        <v>1.0415669431279619</v>
      </c>
      <c r="AM55" s="130">
        <f>$O55*($I55-(метеостанция!S$14))/($I55-$J55)</f>
        <v>1.0132731042654028</v>
      </c>
      <c r="AN55" s="130">
        <f>$O55*($I55-(метеостанция!T$14))/($I55-$J55)</f>
        <v>0.94312796208530791</v>
      </c>
      <c r="AO55" s="130">
        <f>$O55*($I55-(метеостанция!U$14))/($I55-$J55)</f>
        <v>0.93605450236966814</v>
      </c>
      <c r="AP55" s="130">
        <f>$O55*($I55-(метеостанция!V$14))/($I55-$J55)</f>
        <v>1.0073785545023697</v>
      </c>
      <c r="AQ55" s="130">
        <f>$O55*($I55-(метеостанция!W$14))/($I55-$J55)</f>
        <v>1.0686818720379148</v>
      </c>
      <c r="AR55" s="130">
        <f>$O55*($I55-(метеостанция!X$14))/($I55-$J55)</f>
        <v>1.1235011848341232</v>
      </c>
      <c r="AS55" s="130">
        <f>$O55*($I55-(метеостанция!Y$14))/($I55-$J55)</f>
        <v>1.204845971563981</v>
      </c>
      <c r="AT55" s="130">
        <f>$O55*($I55-(метеостанция!Z$14))/($I55-$J55)</f>
        <v>1.1812677725118483</v>
      </c>
      <c r="AU55" s="130">
        <f>$O55*($I55-(метеостанция!AA$14))/($I55-$J55)</f>
        <v>1.2260663507109004</v>
      </c>
      <c r="AV55" s="130">
        <f>$O55*($I55-(метеостанция!AB$14))/($I55-$J55)</f>
        <v>1.2808856635071091</v>
      </c>
      <c r="AW55" s="130">
        <f>$O55*($I55-(метеостанция!AC$14))/($I55-$J55)</f>
        <v>1.3492624407582938</v>
      </c>
      <c r="AX55" s="130">
        <f>$O55*($I55-(метеостанция!AD$14))/($I55-$J55)</f>
        <v>1.2331398104265401</v>
      </c>
      <c r="AY55" s="130">
        <f>$O55*($I55-(метеостанция!AE$14))/($I55-$J55)</f>
        <v>1.1176066350710898</v>
      </c>
      <c r="AZ55" s="130"/>
      <c r="BA55" s="130">
        <f t="shared" si="1175"/>
        <v>0.96906398104265401</v>
      </c>
      <c r="BB55" s="130">
        <f t="shared" si="1680"/>
        <v>1.9776214454976302</v>
      </c>
      <c r="BC55" s="130">
        <f t="shared" si="1681"/>
        <v>2.7450918246445495</v>
      </c>
      <c r="BD55" s="130">
        <f t="shared" si="1682"/>
        <v>3.5591291469194308</v>
      </c>
      <c r="BE55" s="130">
        <f t="shared" si="1683"/>
        <v>4.4297541469194304</v>
      </c>
      <c r="BF55" s="130">
        <f t="shared" si="1684"/>
        <v>5.325725710900473</v>
      </c>
      <c r="BG55" s="130">
        <f t="shared" si="1685"/>
        <v>6.2659063981042644</v>
      </c>
      <c r="BH55" s="130">
        <f t="shared" si="1686"/>
        <v>7.1701303317535539</v>
      </c>
      <c r="BI55" s="130">
        <f t="shared" si="1687"/>
        <v>8.0773015402843598</v>
      </c>
      <c r="BJ55" s="130">
        <f t="shared" si="1688"/>
        <v>9.0157138625592417</v>
      </c>
      <c r="BK55" s="130">
        <f t="shared" si="1689"/>
        <v>9.8886966824644542</v>
      </c>
      <c r="BL55" s="130">
        <f t="shared" si="1690"/>
        <v>10.674440165876776</v>
      </c>
      <c r="BM55" s="130">
        <f t="shared" si="1691"/>
        <v>11.590453199052131</v>
      </c>
      <c r="BN55" s="130">
        <f t="shared" si="1692"/>
        <v>12.2777577014218</v>
      </c>
      <c r="BO55" s="130">
        <f t="shared" si="1693"/>
        <v>13.212633293838861</v>
      </c>
      <c r="BP55" s="130">
        <f t="shared" si="1694"/>
        <v>14.181697274881515</v>
      </c>
      <c r="BQ55" s="130">
        <f t="shared" si="1695"/>
        <v>15.223264218009476</v>
      </c>
      <c r="BR55" s="130">
        <f t="shared" si="1696"/>
        <v>16.236537322274877</v>
      </c>
      <c r="BS55" s="130">
        <f t="shared" si="1697"/>
        <v>17.179665284360183</v>
      </c>
      <c r="BT55" s="130">
        <f t="shared" si="1698"/>
        <v>18.115719786729851</v>
      </c>
      <c r="BU55" s="130">
        <f t="shared" si="1699"/>
        <v>19.123098341232222</v>
      </c>
      <c r="BV55" s="130">
        <f t="shared" si="1700"/>
        <v>20.191780213270135</v>
      </c>
      <c r="BW55" s="130">
        <f t="shared" si="1701"/>
        <v>21.315281398104258</v>
      </c>
      <c r="BX55" s="130">
        <f t="shared" si="1702"/>
        <v>22.520127369668238</v>
      </c>
      <c r="BY55" s="130">
        <f t="shared" si="1703"/>
        <v>23.701395142180086</v>
      </c>
      <c r="BZ55" s="130">
        <f t="shared" si="1704"/>
        <v>24.927461492890988</v>
      </c>
      <c r="CA55" s="130">
        <f t="shared" si="1705"/>
        <v>26.208347156398098</v>
      </c>
      <c r="CB55" s="130">
        <f t="shared" si="1706"/>
        <v>27.557609597156393</v>
      </c>
      <c r="CC55" s="130">
        <f t="shared" si="1707"/>
        <v>28.790749407582933</v>
      </c>
      <c r="CD55" s="130">
        <f t="shared" si="1708"/>
        <v>29.908356042654024</v>
      </c>
      <c r="CE55" s="130">
        <f t="shared" si="1709"/>
        <v>29.908356042654024</v>
      </c>
      <c r="CF55" s="130">
        <f t="shared" si="1176"/>
        <v>1909.6374810426539</v>
      </c>
      <c r="CG55" s="130">
        <f t="shared" si="1177"/>
        <v>1987.463339454976</v>
      </c>
      <c r="CH55" s="130">
        <f t="shared" si="1178"/>
        <v>1512.3771291469191</v>
      </c>
      <c r="CI55" s="130">
        <f t="shared" si="1179"/>
        <v>1604.1419472748812</v>
      </c>
      <c r="CJ55" s="130">
        <f t="shared" si="1180"/>
        <v>1715.6536249999999</v>
      </c>
      <c r="CK55" s="130">
        <f t="shared" si="1181"/>
        <v>1765.6015639810425</v>
      </c>
      <c r="CL55" s="130">
        <f t="shared" si="1182"/>
        <v>1852.720062203791</v>
      </c>
      <c r="CM55" s="130">
        <f t="shared" si="1183"/>
        <v>1781.863683649289</v>
      </c>
      <c r="CN55" s="130">
        <f t="shared" si="1184"/>
        <v>1787.6715835308055</v>
      </c>
      <c r="CO55" s="130">
        <f t="shared" si="1185"/>
        <v>1849.2353222748814</v>
      </c>
      <c r="CP55" s="130">
        <f t="shared" si="1186"/>
        <v>1720.2999449052131</v>
      </c>
      <c r="CQ55" s="130">
        <f t="shared" si="1187"/>
        <v>1548.3861084123216</v>
      </c>
      <c r="CR55" s="130">
        <f t="shared" si="1188"/>
        <v>1805.0952831753555</v>
      </c>
      <c r="CS55" s="130">
        <f t="shared" si="1189"/>
        <v>1354.4022523696681</v>
      </c>
      <c r="CT55" s="130">
        <f t="shared" si="1190"/>
        <v>1842.2658424170613</v>
      </c>
      <c r="CU55" s="130">
        <f t="shared" si="1191"/>
        <v>1909.6374810426539</v>
      </c>
      <c r="CV55" s="130">
        <f t="shared" si="1192"/>
        <v>2052.5118181279618</v>
      </c>
      <c r="CW55" s="130">
        <f t="shared" si="1193"/>
        <v>1996.7559792654029</v>
      </c>
      <c r="CX55" s="130">
        <f t="shared" si="1194"/>
        <v>1858.5279620853078</v>
      </c>
      <c r="CY55" s="130">
        <f t="shared" si="1195"/>
        <v>1844.5890023696679</v>
      </c>
      <c r="CZ55" s="130">
        <f t="shared" si="1196"/>
        <v>1985.1401795023696</v>
      </c>
      <c r="DA55" s="130">
        <f t="shared" si="1197"/>
        <v>2105.9444970379145</v>
      </c>
      <c r="DB55" s="130">
        <f t="shared" si="1198"/>
        <v>2213.9714348341231</v>
      </c>
      <c r="DC55" s="130">
        <f t="shared" si="1199"/>
        <v>2374.2694715639809</v>
      </c>
      <c r="DD55" s="130">
        <f t="shared" si="1200"/>
        <v>2327.8062725118484</v>
      </c>
      <c r="DE55" s="130">
        <f t="shared" si="1201"/>
        <v>2416.0863507109002</v>
      </c>
      <c r="DF55" s="130">
        <f t="shared" si="1202"/>
        <v>2524.1132885071092</v>
      </c>
      <c r="DG55" s="130">
        <f t="shared" si="1203"/>
        <v>2658.8565657582935</v>
      </c>
      <c r="DH55" s="130">
        <f t="shared" si="1204"/>
        <v>2430.0253104265398</v>
      </c>
      <c r="DI55" s="130">
        <f t="shared" si="1205"/>
        <v>2202.3556350710896</v>
      </c>
      <c r="DJ55" s="130">
        <f t="shared" si="1206"/>
        <v>0</v>
      </c>
      <c r="DK55" s="110">
        <f t="shared" si="1207"/>
        <v>1909.6374810426539</v>
      </c>
      <c r="DL55" s="130">
        <f t="shared" si="1208"/>
        <v>3897.1008204976297</v>
      </c>
      <c r="DM55" s="130">
        <f t="shared" si="1209"/>
        <v>5409.477949644549</v>
      </c>
      <c r="DN55" s="130">
        <f t="shared" si="1210"/>
        <v>7013.6198969194302</v>
      </c>
      <c r="DO55" s="130">
        <f t="shared" si="1211"/>
        <v>8729.2735219194292</v>
      </c>
      <c r="DP55" s="130">
        <f t="shared" si="1212"/>
        <v>10494.875085900472</v>
      </c>
      <c r="DQ55" s="130">
        <f t="shared" si="1213"/>
        <v>12347.595148104263</v>
      </c>
      <c r="DR55" s="130">
        <f t="shared" si="1214"/>
        <v>14129.458831753553</v>
      </c>
      <c r="DS55" s="130">
        <f t="shared" si="1215"/>
        <v>15917.130415284359</v>
      </c>
      <c r="DT55" s="130">
        <f t="shared" si="1216"/>
        <v>17766.365737559241</v>
      </c>
      <c r="DU55" s="130">
        <f t="shared" si="1217"/>
        <v>19486.665682464452</v>
      </c>
      <c r="DV55" s="130">
        <f t="shared" si="1218"/>
        <v>21035.051790876772</v>
      </c>
      <c r="DW55" s="130">
        <f t="shared" si="1219"/>
        <v>22840.147074052129</v>
      </c>
      <c r="DX55" s="130">
        <f t="shared" si="1220"/>
        <v>24194.549326421798</v>
      </c>
      <c r="DY55" s="130">
        <f t="shared" si="1221"/>
        <v>26036.815168838861</v>
      </c>
      <c r="DZ55" s="130">
        <f t="shared" si="1222"/>
        <v>27946.452649881514</v>
      </c>
      <c r="EA55" s="130">
        <f t="shared" si="1223"/>
        <v>29998.964468009475</v>
      </c>
      <c r="EB55" s="130">
        <f t="shared" si="1224"/>
        <v>31995.720447274878</v>
      </c>
      <c r="EC55" s="130">
        <f t="shared" si="1225"/>
        <v>33854.248409360189</v>
      </c>
      <c r="ED55" s="130">
        <f t="shared" si="1226"/>
        <v>35698.837411729859</v>
      </c>
      <c r="EE55" s="130">
        <f t="shared" si="1227"/>
        <v>37683.977591232229</v>
      </c>
      <c r="EF55" s="130">
        <f t="shared" si="1228"/>
        <v>39789.922088270141</v>
      </c>
      <c r="EG55" s="130">
        <f t="shared" si="1229"/>
        <v>42003.893523104263</v>
      </c>
      <c r="EH55" s="130">
        <f t="shared" si="1230"/>
        <v>44378.162994668244</v>
      </c>
      <c r="EI55" s="130">
        <f t="shared" si="1231"/>
        <v>46705.969267180095</v>
      </c>
      <c r="EJ55" s="130">
        <f t="shared" si="1232"/>
        <v>49122.055617890997</v>
      </c>
      <c r="EK55" s="130">
        <f t="shared" si="1233"/>
        <v>51646.168906398103</v>
      </c>
      <c r="EL55" s="130">
        <f t="shared" si="1234"/>
        <v>54305.025472156398</v>
      </c>
      <c r="EM55" s="130">
        <f t="shared" si="1235"/>
        <v>56735.050782582941</v>
      </c>
      <c r="EN55" s="130">
        <f t="shared" si="1236"/>
        <v>58937.406417654027</v>
      </c>
      <c r="EO55" s="130">
        <f t="shared" si="1237"/>
        <v>58937.406417654027</v>
      </c>
      <c r="EP55" s="130">
        <f t="shared" si="1238"/>
        <v>1718.6737329383886</v>
      </c>
      <c r="EQ55" s="130">
        <f t="shared" si="1239"/>
        <v>1788.7170055094784</v>
      </c>
      <c r="ER55" s="130">
        <f t="shared" si="1240"/>
        <v>1361.1394162322272</v>
      </c>
      <c r="ES55" s="130">
        <f t="shared" si="1241"/>
        <v>1443.727752547393</v>
      </c>
      <c r="ET55" s="130">
        <f t="shared" si="1242"/>
        <v>1544.0882624999999</v>
      </c>
      <c r="EU55" s="130">
        <f t="shared" si="1243"/>
        <v>1589.0414075829383</v>
      </c>
      <c r="EV55" s="130">
        <f t="shared" si="1244"/>
        <v>1667.4480559834119</v>
      </c>
      <c r="EW55" s="130">
        <f t="shared" si="1245"/>
        <v>1603.67731528436</v>
      </c>
      <c r="EX55" s="130">
        <f t="shared" si="1246"/>
        <v>1608.904425177725</v>
      </c>
      <c r="EY55" s="130">
        <f t="shared" si="1247"/>
        <v>1664.3117900473933</v>
      </c>
      <c r="EZ55" s="130">
        <f t="shared" si="1248"/>
        <v>1548.2699504146919</v>
      </c>
      <c r="FA55" s="130">
        <f t="shared" si="1249"/>
        <v>1393.5474975710895</v>
      </c>
      <c r="FB55" s="130">
        <f t="shared" si="1250"/>
        <v>1624.5857548578199</v>
      </c>
      <c r="FC55" s="130">
        <f t="shared" si="1251"/>
        <v>1218.9620271327012</v>
      </c>
      <c r="FD55" s="130">
        <f t="shared" si="1252"/>
        <v>1658.0392581753551</v>
      </c>
      <c r="FE55" s="130">
        <f t="shared" si="1253"/>
        <v>1718.6737329383886</v>
      </c>
      <c r="FF55" s="130">
        <f t="shared" si="1254"/>
        <v>1847.2606363151656</v>
      </c>
      <c r="FG55" s="130">
        <f t="shared" si="1255"/>
        <v>1797.0803813388627</v>
      </c>
      <c r="FH55" s="130">
        <f t="shared" si="1256"/>
        <v>1672.6751658767771</v>
      </c>
      <c r="FI55" s="130">
        <f t="shared" si="1257"/>
        <v>1660.1301021327013</v>
      </c>
      <c r="FJ55" s="130">
        <f t="shared" si="1258"/>
        <v>1786.6261615521328</v>
      </c>
      <c r="FK55" s="130">
        <f t="shared" si="1259"/>
        <v>1895.350047334123</v>
      </c>
      <c r="FL55" s="130">
        <f t="shared" si="1260"/>
        <v>1992.5742913507108</v>
      </c>
      <c r="FM55" s="130">
        <f t="shared" si="1261"/>
        <v>2136.8425244075829</v>
      </c>
      <c r="FN55" s="130">
        <f t="shared" si="1262"/>
        <v>2095.0256452606636</v>
      </c>
      <c r="FO55" s="130">
        <f t="shared" si="1263"/>
        <v>2174.4777156398104</v>
      </c>
      <c r="FP55" s="130">
        <f t="shared" si="1264"/>
        <v>2271.7019596563982</v>
      </c>
      <c r="FQ55" s="130">
        <f t="shared" si="1265"/>
        <v>2392.9709091824643</v>
      </c>
      <c r="FR55" s="130">
        <f t="shared" si="1266"/>
        <v>2187.0227793838858</v>
      </c>
      <c r="FS55" s="130">
        <f t="shared" si="1267"/>
        <v>1982.1200715639807</v>
      </c>
      <c r="FT55" s="130">
        <f t="shared" si="1268"/>
        <v>0</v>
      </c>
      <c r="FU55" s="110">
        <f t="shared" si="1269"/>
        <v>1718.6737329383886</v>
      </c>
      <c r="FV55" s="130">
        <f t="shared" si="1270"/>
        <v>3507.3907384478671</v>
      </c>
      <c r="FW55" s="130">
        <f t="shared" si="1271"/>
        <v>4868.5301546800947</v>
      </c>
      <c r="FX55" s="130">
        <f t="shared" si="1272"/>
        <v>6312.2579072274875</v>
      </c>
      <c r="FY55" s="130">
        <f t="shared" si="1273"/>
        <v>7856.346169727487</v>
      </c>
      <c r="FZ55" s="130">
        <f t="shared" si="1274"/>
        <v>9445.3875773104246</v>
      </c>
      <c r="GA55" s="130">
        <f t="shared" si="1275"/>
        <v>11112.835633293837</v>
      </c>
      <c r="GB55" s="130">
        <f t="shared" si="1276"/>
        <v>12716.512948578196</v>
      </c>
      <c r="GC55" s="130">
        <f t="shared" si="1277"/>
        <v>14325.417373755921</v>
      </c>
      <c r="GD55" s="130">
        <f t="shared" si="1278"/>
        <v>15989.729163803315</v>
      </c>
      <c r="GE55" s="130">
        <f t="shared" si="1279"/>
        <v>17537.999114218008</v>
      </c>
      <c r="GF55" s="130">
        <f t="shared" si="1280"/>
        <v>18931.546611789097</v>
      </c>
      <c r="GG55" s="130">
        <f t="shared" si="1281"/>
        <v>20556.132366646918</v>
      </c>
      <c r="GH55" s="130">
        <f t="shared" si="1282"/>
        <v>21775.094393779618</v>
      </c>
      <c r="GI55" s="130">
        <f t="shared" si="1283"/>
        <v>23433.133651954973</v>
      </c>
      <c r="GJ55" s="130">
        <f t="shared" si="1284"/>
        <v>25151.807384893364</v>
      </c>
      <c r="GK55" s="130">
        <f t="shared" si="1285"/>
        <v>26999.068021208528</v>
      </c>
      <c r="GL55" s="130">
        <f t="shared" si="1286"/>
        <v>28796.148402547391</v>
      </c>
      <c r="GM55" s="130">
        <f t="shared" si="1287"/>
        <v>30468.823568424166</v>
      </c>
      <c r="GN55" s="130">
        <f t="shared" si="1288"/>
        <v>32128.953670556868</v>
      </c>
      <c r="GO55" s="130">
        <f t="shared" si="1289"/>
        <v>33915.579832109004</v>
      </c>
      <c r="GP55" s="130">
        <f t="shared" si="1290"/>
        <v>35810.929879443131</v>
      </c>
      <c r="GQ55" s="130">
        <f t="shared" si="1291"/>
        <v>37803.504170793844</v>
      </c>
      <c r="GR55" s="130">
        <f t="shared" si="1292"/>
        <v>39940.346695201428</v>
      </c>
      <c r="GS55" s="130">
        <f t="shared" si="1293"/>
        <v>42035.372340462091</v>
      </c>
      <c r="GT55" s="130">
        <f t="shared" si="1294"/>
        <v>44209.850056101903</v>
      </c>
      <c r="GU55" s="130">
        <f t="shared" si="1295"/>
        <v>46481.552015758301</v>
      </c>
      <c r="GV55" s="130">
        <f t="shared" si="1296"/>
        <v>48874.522924940764</v>
      </c>
      <c r="GW55" s="130">
        <f t="shared" si="1297"/>
        <v>51061.54570432465</v>
      </c>
      <c r="GX55" s="130">
        <f t="shared" si="1298"/>
        <v>53043.665775888629</v>
      </c>
      <c r="GY55" s="130">
        <f t="shared" si="1299"/>
        <v>53043.665775888629</v>
      </c>
      <c r="GZ55" s="130">
        <f>($T55+$U55)/$R55*($I55-(метеостанция!B$14))/($I55-$J55)</f>
        <v>3.4753199052132699</v>
      </c>
      <c r="HA55" s="130">
        <f>($T55+$U55)/$R55*($I55-(метеостанция!C$14))/($I55-$J55)</f>
        <v>3.6169539889415478</v>
      </c>
      <c r="HB55" s="130">
        <f>($T55+$U55)/$R55*($I55-(метеостанция!D$14))/($I55-$J55)</f>
        <v>2.7523518957345967</v>
      </c>
      <c r="HC55" s="130">
        <f>($T55+$U55)/$R55*($I55-(метеостанция!E$14))/($I55-$J55)</f>
        <v>2.9193532780410743</v>
      </c>
      <c r="HD55" s="130">
        <f>($T55+$U55)/$R55*($I55-(метеостанция!F$14))/($I55-$J55)</f>
        <v>3.1222916666666665</v>
      </c>
      <c r="HE55" s="130">
        <f>($T55+$U55)/$R55*($I55-(метеостанция!G$14))/($I55-$J55)</f>
        <v>3.2131911532385464</v>
      </c>
      <c r="HF55" s="130">
        <f>($T55+$U55)/$R55*($I55-(метеостанция!H$14))/($I55-$J55)</f>
        <v>3.3717367693522906</v>
      </c>
      <c r="HG55" s="130">
        <f>($T55+$U55)/$R55*($I55-(метеостанция!I$14))/($I55-$J55)</f>
        <v>3.2427863349131121</v>
      </c>
      <c r="HH55" s="130">
        <f>($T55+$U55)/$R55*($I55-(метеостанция!J$14))/($I55-$J55)</f>
        <v>3.2533560426540284</v>
      </c>
      <c r="HI55" s="130">
        <f>($T55+$U55)/$R55*($I55-(метеостанция!K$14))/($I55-$J55)</f>
        <v>3.3653949447077407</v>
      </c>
      <c r="HJ55" s="130">
        <f>($T55+$U55)/$R55*($I55-(метеостанция!L$14))/($I55-$J55)</f>
        <v>3.1307474328593994</v>
      </c>
      <c r="HK55" s="130">
        <f>($T55+$U55)/$R55*($I55-(метеостанция!M$14))/($I55-$J55)</f>
        <v>2.8178840837282775</v>
      </c>
      <c r="HL55" s="130">
        <f>($T55+$U55)/$R55*($I55-(метеостанция!N$14))/($I55-$J55)</f>
        <v>3.2850651658767771</v>
      </c>
      <c r="HM55" s="130">
        <f>($T55+$U55)/$R55*($I55-(метеостанция!O$14))/($I55-$J55)</f>
        <v>2.4648558451816744</v>
      </c>
      <c r="HN55" s="130">
        <f>($T55+$U55)/$R55*($I55-(метеостанция!P$14))/($I55-$J55)</f>
        <v>3.3527112954186413</v>
      </c>
      <c r="HO55" s="130">
        <f>($T55+$U55)/$R55*($I55-(метеостанция!Q$14))/($I55-$J55)</f>
        <v>3.4753199052132699</v>
      </c>
      <c r="HP55" s="130">
        <f>($T55+$U55)/$R55*($I55-(метеостанция!R$14))/($I55-$J55)</f>
        <v>3.73533471563981</v>
      </c>
      <c r="HQ55" s="130">
        <f>($T55+$U55)/$R55*($I55-(метеостанция!S$14))/($I55-$J55)</f>
        <v>3.6338655213270141</v>
      </c>
      <c r="HR55" s="130">
        <f>($T55+$U55)/$R55*($I55-(метеостанция!T$14))/($I55-$J55)</f>
        <v>3.382306477093207</v>
      </c>
      <c r="HS55" s="130">
        <f>($T55+$U55)/$R55*($I55-(метеостанция!U$14))/($I55-$J55)</f>
        <v>3.3569391785150078</v>
      </c>
      <c r="HT55" s="130">
        <f>($T55+$U55)/$R55*($I55-(метеостанция!V$14))/($I55-$J55)</f>
        <v>3.6127261058451814</v>
      </c>
      <c r="HU55" s="130">
        <f>($T55+$U55)/$R55*($I55-(метеостанция!W$14))/($I55-$J55)</f>
        <v>3.8325760268562403</v>
      </c>
      <c r="HV55" s="130">
        <f>($T55+$U55)/$R55*($I55-(метеостанция!X$14))/($I55-$J55)</f>
        <v>4.0291725908372822</v>
      </c>
      <c r="HW55" s="130">
        <f>($T55+$U55)/$R55*($I55-(метеостанция!Y$14))/($I55-$J55)</f>
        <v>4.3208965244865718</v>
      </c>
      <c r="HX55" s="130">
        <f>($T55+$U55)/$R55*($I55-(метеостанция!Z$14))/($I55-$J55)</f>
        <v>4.2363388625592417</v>
      </c>
      <c r="HY55" s="130">
        <f>($T55+$U55)/$R55*($I55-(метеостанция!AA$14))/($I55-$J55)</f>
        <v>4.3969984202211689</v>
      </c>
      <c r="HZ55" s="130">
        <f>($T55+$U55)/$R55*($I55-(метеостанция!AB$14))/($I55-$J55)</f>
        <v>4.5935949842022117</v>
      </c>
      <c r="IA55" s="130">
        <f>($T55+$U55)/$R55*($I55-(метеостанция!AC$14))/($I55-$J55)</f>
        <v>4.8388122037914689</v>
      </c>
      <c r="IB55" s="130">
        <f>($T55+$U55)/$R55*($I55-(метеостанция!AD$14))/($I55-$J55)</f>
        <v>4.4223657187993677</v>
      </c>
      <c r="IC55" s="130">
        <f>($T55+$U55)/$R55*($I55-(метеостанция!AE$14))/($I55-$J55)</f>
        <v>4.0080331753554503</v>
      </c>
      <c r="ID55" s="130"/>
      <c r="IE55" s="131">
        <f>VLOOKUP($F55,метеостанция!$A$4:$AF$7,2,0)</f>
        <v>6</v>
      </c>
      <c r="IF55" s="131">
        <f>VLOOKUP($F55,метеостанция!$A$4:$AF$7,3,0)</f>
        <v>9.6</v>
      </c>
      <c r="IG55" s="131">
        <f>VLOOKUP($F55,метеостанция!$A$4:$AF$7,4,0)</f>
        <v>8.4</v>
      </c>
      <c r="IH55" s="131">
        <f>VLOOKUP($F55,метеостанция!$A$4:$AF$7,5,0)</f>
        <v>9.6999999999999993</v>
      </c>
      <c r="II55" s="131">
        <f>VLOOKUP($F55,метеостанция!$A$4:$AF$7,6,0)</f>
        <v>11.1</v>
      </c>
      <c r="IJ55" s="131">
        <f>VLOOKUP($F55,метеостанция!$A$4:$AF$7,7,0)</f>
        <v>9.5</v>
      </c>
      <c r="IK55" s="131">
        <f>VLOOKUP($F55,метеостанция!$A$4:$AF$7,8,0)</f>
        <v>6</v>
      </c>
      <c r="IL55" s="131">
        <f>VLOOKUP($F55,метеостанция!$A$4:$AF$7,9,0)</f>
        <v>6.8</v>
      </c>
      <c r="IM55" s="131">
        <f>VLOOKUP($F55,метеостанция!$A$4:$AF$7,10,0)</f>
        <v>3.2</v>
      </c>
      <c r="IN55" s="131">
        <f>VLOOKUP($F55,метеостанция!$A$4:$AF$7,11,0)</f>
        <v>-2</v>
      </c>
      <c r="IO55" s="131">
        <f>VLOOKUP($F55,метеостанция!$A$4:$AF$7,12,0)</f>
        <v>-0.4</v>
      </c>
      <c r="IP55" s="131">
        <f>VLOOKUP($F55,метеостанция!$A$4:$AF$7,13,0)</f>
        <v>2.1</v>
      </c>
      <c r="IQ55" s="131">
        <f>VLOOKUP($F55,метеостанция!$A$4:$AF$7,14,0)</f>
        <v>2.2999999999999998</v>
      </c>
      <c r="IR55" s="131">
        <f>VLOOKUP($F55,метеостанция!$A$4:$AF$7,15,0)</f>
        <v>2.2999999999999998</v>
      </c>
      <c r="IS55" s="131">
        <f>VLOOKUP($F55,метеостанция!$A$4:$AF$7,16,0)</f>
        <v>0.2</v>
      </c>
      <c r="IT55" s="131">
        <f>VLOOKUP($F55,метеостанция!$A$4:$AF$7,17,0)</f>
        <v>-3</v>
      </c>
      <c r="IU55" s="131">
        <f>VLOOKUP($F55,метеостанция!$A$4:$AF$7,18,0)</f>
        <v>-4</v>
      </c>
      <c r="IV55" s="131">
        <f>VLOOKUP($F55,метеостанция!$A$4:$AF$7,19,0)</f>
        <v>-3.6</v>
      </c>
      <c r="IW55" s="131">
        <f>VLOOKUP($F55,метеостанция!$A$4:$AF$7,20,0)</f>
        <v>-0.7</v>
      </c>
      <c r="IX55" s="131">
        <f>VLOOKUP($F55,метеостанция!$A$4:$AF$7,21,0)</f>
        <v>3.6</v>
      </c>
      <c r="IY55" s="131">
        <f>VLOOKUP($F55,метеостанция!$A$4:$AF$7,22,0)</f>
        <v>2.2000000000000002</v>
      </c>
      <c r="IZ55" s="131">
        <f>VLOOKUP($F55,метеостанция!$A$4:$AF$7,23,0)</f>
        <v>4.4000000000000004</v>
      </c>
      <c r="JA55" s="131">
        <f>VLOOKUP($F55,метеостанция!$A$4:$AF$7,24,0)</f>
        <v>-2.2999999999999998</v>
      </c>
      <c r="JB55" s="131">
        <f>VLOOKUP($F55,метеостанция!$A$4:$AF$7,25,0)</f>
        <v>-5.0999999999999996</v>
      </c>
      <c r="JC55" s="131">
        <f>VLOOKUP($F55,метеостанция!$A$4:$AF$7,26,0)</f>
        <v>0.6</v>
      </c>
      <c r="JD55" s="131">
        <f>VLOOKUP($F55,метеостанция!$A$4:$AF$7,27,0)</f>
        <v>-1.8</v>
      </c>
      <c r="JE55" s="131">
        <f>VLOOKUP($F55,метеостанция!$A$4:$AF$7,28,0)</f>
        <v>-0.5</v>
      </c>
      <c r="JF55" s="131">
        <f>VLOOKUP($F55,метеостанция!$A$4:$AF$7,29,0)</f>
        <v>5.4</v>
      </c>
      <c r="JG55" s="131">
        <f>VLOOKUP($F55,метеостанция!$A$4:$AF$7,30,0)</f>
        <v>8.4</v>
      </c>
      <c r="JH55" s="131">
        <f>VLOOKUP($F55,метеостанция!$A$4:$AF$7,31,0)</f>
        <v>5.0999999999999996</v>
      </c>
      <c r="JI55" s="131">
        <f>VLOOKUP($F55,метеостанция!$A$4:$AF$7,32,0)</f>
        <v>0</v>
      </c>
      <c r="JJ55" s="202" t="e">
        <f>VLOOKUP(D55,'Qп, Гкал'!$D$6:$O$60,2,FALSE)</f>
        <v>#N/A</v>
      </c>
      <c r="JK55" s="202" t="e">
        <f>VLOOKUP(D55,'Qп, Гкал'!$D$6:AI$64,3,FALSE)</f>
        <v>#N/A</v>
      </c>
      <c r="JL55" s="202" t="e">
        <f>VLOOKUP(D55,'Qп, Гкал'!$D$6:$AI$64,4,FALSE)</f>
        <v>#N/A</v>
      </c>
      <c r="JM55" s="202" t="e">
        <f>VLOOKUP(D55,'Qп, Гкал'!$D$6:$O$60,5,FALSE)</f>
        <v>#N/A</v>
      </c>
      <c r="JN55" s="202" t="e">
        <f>VLOOKUP(D55,'Qп, Гкал'!$D$6:$O$60,6,FALSE)</f>
        <v>#N/A</v>
      </c>
      <c r="JO55" s="202" t="e">
        <f>VLOOKUP(D55,'Qп, Гкал'!$D$6:$O$60,7,FALSE)</f>
        <v>#N/A</v>
      </c>
      <c r="JP55" s="202" t="e">
        <f>VLOOKUP(D55,'Qп, Гкал'!$D$6:$O$60,8,FALSE)</f>
        <v>#N/A</v>
      </c>
      <c r="JQ55" s="202" t="e">
        <f>VLOOKUP(D55,'Qп, Гкал'!$D$6:$O$60,9,FALSE)</f>
        <v>#N/A</v>
      </c>
      <c r="JR55" s="202" t="e">
        <f>VLOOKUP(D55,'Qп, Гкал'!$D$6:$O$60,10,FALSE)</f>
        <v>#N/A</v>
      </c>
      <c r="JS55" s="202" t="e">
        <f>VLOOKUP(D55,'Qп, Гкал'!$D$6:$O$60,11,FALSE)</f>
        <v>#N/A</v>
      </c>
      <c r="JT55" s="202" t="e">
        <f>VLOOKUP(D55,'Qп, Гкал'!$D$6:$O$60,12,FALSE)</f>
        <v>#N/A</v>
      </c>
      <c r="JU55" s="202" t="e">
        <f>VLOOKUP(D55,'Qп, Гкал'!$D$6:$P$60,13,FALSE)</f>
        <v>#N/A</v>
      </c>
      <c r="JV55" s="202" t="e">
        <f>VLOOKUP(D55,'Qп, Гкал'!$D$6:$Q$63,14,FALSE)</f>
        <v>#N/A</v>
      </c>
      <c r="JW55" s="203" t="e">
        <f>VLOOKUP(D55,'Qп, Гкал'!$D$6:$AI$65,15,FALSE)</f>
        <v>#N/A</v>
      </c>
      <c r="JX55" s="203" t="e">
        <f>VLOOKUP(D55,'Qп, Гкал'!$D$6:$AI$65,16,FALSE)</f>
        <v>#N/A</v>
      </c>
      <c r="JY55" s="204" t="e">
        <f>VLOOKUP(D55,'Qп, Гкал'!$D$6:$AI$65,17,FALSE)</f>
        <v>#N/A</v>
      </c>
      <c r="JZ55" s="203" t="e">
        <f>VLOOKUP(D55,'Qп, Гкал'!$D$6:$AI$65,18,FALSE)</f>
        <v>#N/A</v>
      </c>
      <c r="KA55" s="203" t="e">
        <f>VLOOKUP(D55,'Qп, Гкал'!$D$6:$AI$65,19,FALSE)</f>
        <v>#N/A</v>
      </c>
      <c r="KB55" s="203" t="e">
        <f>VLOOKUP(D55,'Qп, Гкал'!$D$6:$AI$65,20,FALSE)</f>
        <v>#N/A</v>
      </c>
      <c r="KC55" s="203" t="e">
        <f>VLOOKUP(D55,'Qп, Гкал'!$D$6:$AI$65,21,FALSE)</f>
        <v>#N/A</v>
      </c>
      <c r="KD55" s="203" t="e">
        <f>VLOOKUP(D55,'Qп, Гкал'!$D$6:$AI$65,22,FALSE)</f>
        <v>#N/A</v>
      </c>
      <c r="KE55" s="203" t="e">
        <f>VLOOKUP(D55,'Qп, Гкал'!$D$6:$AI$65,23,FALSE)</f>
        <v>#N/A</v>
      </c>
      <c r="KF55" s="203" t="e">
        <f>VLOOKUP(D55,'Qп, Гкал'!$D$6:$AI$65,24,FALSE)</f>
        <v>#N/A</v>
      </c>
      <c r="KG55" s="203" t="e">
        <f>VLOOKUP(D55,'Qп, Гкал'!$D$6:$AI$65,25,FALSE)</f>
        <v>#N/A</v>
      </c>
      <c r="KH55" s="203" t="e">
        <f>VLOOKUP(D55,'Qп, Гкал'!$D$6:$AI$65,26,FALSE)</f>
        <v>#N/A</v>
      </c>
      <c r="KI55" s="203" t="e">
        <f>VLOOKUP(D55,'Qп, Гкал'!$D$6:$AI$65,27,FALSE)</f>
        <v>#N/A</v>
      </c>
      <c r="KJ55" s="203" t="e">
        <f>VLOOKUP(D55,'Qп, Гкал'!$D$6:$AI$65,28,FALSE)</f>
        <v>#N/A</v>
      </c>
      <c r="KK55" s="203" t="e">
        <f>VLOOKUP(D55,'Qп, Гкал'!$D$6:$AI$65,29,FALSE)</f>
        <v>#N/A</v>
      </c>
      <c r="KL55" s="203" t="e">
        <f>VLOOKUP(D55,'Qп, Гкал'!$D$6:$AI$65,30,FALSE)</f>
        <v>#N/A</v>
      </c>
      <c r="KM55" s="203" t="e">
        <f>VLOOKUP(D55,'Qп, Гкал'!$D$6:$AI$65,31,FALSE)</f>
        <v>#N/A</v>
      </c>
      <c r="KN55" s="203" t="e">
        <f>VLOOKUP(D55,'Qп, Гкал'!$D$6:$AI$65,32,FALSE)</f>
        <v>#N/A</v>
      </c>
      <c r="KO55" s="110" t="e">
        <f>IF(JJ55="","Нет показаний",IF(JJ55&lt;=0,"Ошибка ПУ",(GZ55-JJ55*(($I55-метеостанция!B$14)/($I55-IE55)))))</f>
        <v>#N/A</v>
      </c>
      <c r="KP55" s="110" t="e">
        <f>IF(JK55="","Нет показаний",IF(JK55&lt;=0,"Ошибка ПУ",(HA55-JK55*(($I55-метеостанция!C$14)/($I55-IF55)))))</f>
        <v>#N/A</v>
      </c>
      <c r="KQ55" s="110" t="e">
        <f>IF(JL55="","Нет показаний",IF(JL55&lt;=0,"Ошибка ПУ",(HB55-JL55*(($I55-метеостанция!D$14)/($I55-IG55)))))</f>
        <v>#N/A</v>
      </c>
      <c r="KR55" s="110" t="e">
        <f>IF(JM55="","Нет показаний",IF(JM55&lt;=0,"Ошибка ПУ",(HC55-JM55*(($I55-метеостанция!E$14)/($I55-IH55)))))</f>
        <v>#N/A</v>
      </c>
      <c r="KS55" s="110" t="e">
        <f>IF(JN55="","Нет показаний",IF(JN55&lt;=0,"Ошибка ПУ",(HD55-JN55*(($I55-метеостанция!F$14)/($I55-II55)))))</f>
        <v>#N/A</v>
      </c>
      <c r="KT55" s="110" t="e">
        <f>IF(JO55="","Нет показаний",IF(JO55&lt;=0,"Ошибка ПУ",(HE55-JO55*(($I55-метеостанция!G$14)/($I55-IJ55)))))</f>
        <v>#N/A</v>
      </c>
      <c r="KU55" s="110" t="e">
        <f>IF(JP55="","Нет показаний",IF(JP55&lt;=0,"Ошибка ПУ",(HF55-JP55*(($I55-метеостанция!H$14)/($I55-IK55)))))</f>
        <v>#N/A</v>
      </c>
      <c r="KV55" s="110" t="e">
        <f>IF(JQ55="","Нет показаний",IF(JQ55&lt;=0,"Ошибка ПУ",(HG55-JQ55*(($I55-метеостанция!I$14)/($I55-IL55)))))</f>
        <v>#N/A</v>
      </c>
      <c r="KW55" s="110" t="e">
        <f>IF(JR55="","Нет показаний",IF(JR55&lt;=0,"Ошибка ПУ",(HH55-JR55*(($I55-метеостанция!J$14)/($I55-IM55)))))</f>
        <v>#N/A</v>
      </c>
      <c r="KX55" s="110" t="e">
        <f>IF(JS55="","Нет показаний",IF(JS55&lt;=0,"Ошибка ПУ",(HI55-JS55*(($I55-метеостанция!K$14)/($I55-IN55)))))</f>
        <v>#N/A</v>
      </c>
      <c r="KY55" s="110" t="e">
        <f>IF(JT55="","Нет показаний",IF(JT55&lt;=0,"Ошибка ПУ",(HJ55-JT55*(($I55-метеостанция!L$14)/($I55-IO55)))))</f>
        <v>#N/A</v>
      </c>
      <c r="KZ55" s="110" t="e">
        <f>IF(JU55="","Нет показаний",IF(JU55&lt;=0,"Ошибка ПУ",(HK55-JU55*(($I55-метеостанция!M$14)/($I55-IP55)))))</f>
        <v>#N/A</v>
      </c>
      <c r="LA55" s="110" t="e">
        <f>IF(JV55="","Нет показаний",IF(JV55&lt;=0,"Ошибка ПУ",(HL55-JV55*(($I55-метеостанция!N$14)/($I55-IQ55)))))</f>
        <v>#N/A</v>
      </c>
      <c r="LB55" s="110" t="e">
        <f>IF(JW55="","Нет показаний",IF(JW55&lt;=0,"Ошибка ПУ",(HM55-JW55*(($I55-метеостанция!O$14)/($I55-IR55)))))</f>
        <v>#N/A</v>
      </c>
      <c r="LC55" s="110" t="e">
        <f>IF(JX55="","Нет показаний",IF(JX55&lt;=0,"Ошибка ПУ",(HN55-JX55*(($I55-метеостанция!P$14)/($I55-IS55)))))</f>
        <v>#N/A</v>
      </c>
      <c r="LD55" s="110" t="e">
        <f>IF(JY55="","Нет показаний",IF(JY55&lt;=0,"Ошибка ПУ",(HO55-JY55*(($I55-метеостанция!Q$14)/($I55-IT55)))))</f>
        <v>#N/A</v>
      </c>
      <c r="LE55" s="110" t="e">
        <f>IF(JZ55="","Нет показаний",IF(JZ55&lt;=0,"Ошибка ПУ",(HP55-JZ55*(($I55-метеостанция!R$14)/($I55-IU55)))))</f>
        <v>#N/A</v>
      </c>
      <c r="LF55" s="110" t="e">
        <f>IF(KA55="","Нет показаний",IF(KA55&lt;=0,"Ошибка ПУ",(HQ55-KA55*(($I55-метеостанция!S$14)/($I55-IV55)))))</f>
        <v>#N/A</v>
      </c>
      <c r="LG55" s="110" t="e">
        <f>IF(KB55="","Нет показаний",IF(KB55&lt;=0,"Ошибка ПУ",(HR55-KB55*(($I55-метеостанция!T$14)/($I55-IW55)))))</f>
        <v>#N/A</v>
      </c>
      <c r="LH55" s="110" t="e">
        <f>IF(KC55="","Нет показаний",IF(KC55&lt;=0,"Ошибка ПУ",(HS55-KC55*(($I55-метеостанция!U$14)/($I55-IX55)))))</f>
        <v>#N/A</v>
      </c>
      <c r="LI55" s="110" t="e">
        <f>IF(KD55="","Нет показаний",IF(KD55&lt;=0,"Ошибка ПУ",(HT55-KD55*(($I55-метеостанция!V$14)/($I55-IY55)))))</f>
        <v>#N/A</v>
      </c>
      <c r="LJ55" s="110" t="e">
        <f>IF(KE55="","Нет показаний",IF(KE55&lt;=0,"Ошибка ПУ",(HU55-KE55*(($I55-метеостанция!W$14)/($I55-IZ55)))))</f>
        <v>#N/A</v>
      </c>
      <c r="LK55" s="110" t="e">
        <f>IF(KF55="","Нет показаний",IF(KF55&lt;=0,"Ошибка ПУ",(HV55-KF55*(($I55-метеостанция!X$14)/($I55-JA55)))))</f>
        <v>#N/A</v>
      </c>
      <c r="LL55" s="110" t="e">
        <f>IF(KG55="","Нет показаний",IF(KG55&lt;=0,"Ошибка ПУ",(HW55-KG55*(($I55-метеостанция!Y$14)/($I55-JB55)))))</f>
        <v>#N/A</v>
      </c>
      <c r="LM55" s="110" t="e">
        <f>IF(KH55="","Нет показаний",IF(KH55&lt;=0,"Ошибка ПУ",(HX55-KH55*(($I55-метеостанция!Z$14)/($I55-JC55)))))</f>
        <v>#N/A</v>
      </c>
      <c r="LN55" s="110" t="e">
        <f>IF(KI55="","Нет показаний",IF(KI55&lt;=0,"Ошибка ПУ",(HY55-KI55*(($I55-метеостанция!AA$14)/($I55-JD55)))))</f>
        <v>#N/A</v>
      </c>
      <c r="LO55" s="110" t="e">
        <f>IF(KJ55="","Нет показаний",IF(KJ55&lt;=0,"Ошибка ПУ",(HZ55-KJ55*(($I55-метеостанция!AB$14)/($I55-JE55)))))</f>
        <v>#N/A</v>
      </c>
      <c r="LP55" s="110" t="e">
        <f>IF(KK55="","Нет показаний",IF(KK55&lt;=0,"Ошибка ПУ",(IA55-KK55*(($I55-метеостанция!AC$14)/($I55-JF55)))))</f>
        <v>#N/A</v>
      </c>
      <c r="LQ55" s="110" t="e">
        <f>IF(KL55="","Нет показаний",IF(KL55&lt;=0,"Ошибка ПУ",(IB55-KL55*(($I55-метеостанция!AD$14)/($I55-JG55)))))</f>
        <v>#N/A</v>
      </c>
      <c r="LR55" s="110" t="e">
        <f>IF(KM55="","Нет показаний",IF(KM55&lt;=0,"Ошибка ПУ",(IC55-KM55*(($I55-метеостанция!AE$14)/($I55-JH55)))))</f>
        <v>#N/A</v>
      </c>
      <c r="LS55" s="110" t="e">
        <f>IF(KN55="","Нет показаний",IF(KN55&lt;=0,"Ошибка ПУ",(ID55-KN55*(($I55-метеостанция!AF$14)/($I55-JI55)))))</f>
        <v>#N/A</v>
      </c>
      <c r="LT55" s="54" t="e">
        <f t="shared" si="1300"/>
        <v>#N/A</v>
      </c>
      <c r="LU55" s="54" t="e">
        <f t="shared" si="1301"/>
        <v>#N/A</v>
      </c>
      <c r="LV55" s="54" t="e">
        <f t="shared" si="1302"/>
        <v>#N/A</v>
      </c>
      <c r="LW55" s="54" t="e">
        <f t="shared" si="1303"/>
        <v>#N/A</v>
      </c>
      <c r="LX55" s="54" t="e">
        <f t="shared" si="1304"/>
        <v>#N/A</v>
      </c>
      <c r="LY55" s="54" t="e">
        <f t="shared" si="1305"/>
        <v>#N/A</v>
      </c>
      <c r="LZ55" s="54" t="e">
        <f t="shared" si="1306"/>
        <v>#N/A</v>
      </c>
      <c r="MA55" s="54" t="e">
        <f t="shared" si="1307"/>
        <v>#N/A</v>
      </c>
      <c r="MB55" s="54" t="e">
        <f t="shared" si="1308"/>
        <v>#N/A</v>
      </c>
      <c r="MC55" s="54" t="e">
        <f t="shared" si="1309"/>
        <v>#N/A</v>
      </c>
      <c r="MD55" s="54" t="e">
        <f t="shared" si="1310"/>
        <v>#N/A</v>
      </c>
      <c r="ME55" s="54" t="e">
        <f t="shared" si="1311"/>
        <v>#N/A</v>
      </c>
      <c r="MF55" s="54" t="e">
        <f t="shared" si="1312"/>
        <v>#N/A</v>
      </c>
      <c r="MG55" s="54" t="e">
        <f t="shared" si="1313"/>
        <v>#N/A</v>
      </c>
      <c r="MH55" s="54" t="e">
        <f t="shared" si="1314"/>
        <v>#N/A</v>
      </c>
      <c r="MI55" s="54" t="e">
        <f t="shared" si="1315"/>
        <v>#N/A</v>
      </c>
      <c r="MJ55" s="54" t="e">
        <f t="shared" si="1316"/>
        <v>#N/A</v>
      </c>
      <c r="MK55" s="54" t="e">
        <f t="shared" si="1317"/>
        <v>#N/A</v>
      </c>
      <c r="ML55" s="54" t="e">
        <f t="shared" si="1318"/>
        <v>#N/A</v>
      </c>
      <c r="MM55" s="54" t="e">
        <f t="shared" si="1319"/>
        <v>#N/A</v>
      </c>
      <c r="MN55" s="54" t="e">
        <f t="shared" si="1320"/>
        <v>#N/A</v>
      </c>
      <c r="MO55" s="54" t="e">
        <f t="shared" si="1321"/>
        <v>#N/A</v>
      </c>
      <c r="MP55" s="54" t="e">
        <f t="shared" si="1322"/>
        <v>#N/A</v>
      </c>
      <c r="MQ55" s="54" t="e">
        <f t="shared" si="1323"/>
        <v>#N/A</v>
      </c>
      <c r="MR55" s="54" t="e">
        <f t="shared" si="1324"/>
        <v>#N/A</v>
      </c>
      <c r="MS55" s="54" t="e">
        <f t="shared" si="1325"/>
        <v>#N/A</v>
      </c>
      <c r="MT55" s="54" t="e">
        <f t="shared" si="1326"/>
        <v>#N/A</v>
      </c>
      <c r="MU55" s="54" t="e">
        <f t="shared" si="1327"/>
        <v>#N/A</v>
      </c>
      <c r="MV55" s="54" t="e">
        <f t="shared" si="1328"/>
        <v>#N/A</v>
      </c>
      <c r="MW55" s="54" t="e">
        <f t="shared" si="1329"/>
        <v>#N/A</v>
      </c>
      <c r="MX55" s="54" t="e">
        <f t="shared" si="1330"/>
        <v>#N/A</v>
      </c>
      <c r="MY55" s="53" t="e">
        <f t="shared" si="1331"/>
        <v>#N/A</v>
      </c>
      <c r="MZ55" s="53" t="e">
        <f t="shared" si="1332"/>
        <v>#N/A</v>
      </c>
      <c r="NA55" s="53" t="e">
        <f t="shared" si="1333"/>
        <v>#N/A</v>
      </c>
      <c r="NB55" s="53" t="e">
        <f t="shared" si="1334"/>
        <v>#N/A</v>
      </c>
      <c r="NC55" s="53" t="e">
        <f t="shared" si="1335"/>
        <v>#N/A</v>
      </c>
      <c r="ND55" s="53" t="e">
        <f t="shared" si="1336"/>
        <v>#N/A</v>
      </c>
      <c r="NE55" s="53" t="e">
        <f t="shared" si="1337"/>
        <v>#N/A</v>
      </c>
      <c r="NF55" s="53" t="e">
        <f t="shared" si="1338"/>
        <v>#N/A</v>
      </c>
      <c r="NG55" s="53" t="e">
        <f t="shared" si="1339"/>
        <v>#N/A</v>
      </c>
      <c r="NH55" s="53" t="e">
        <f t="shared" si="1340"/>
        <v>#N/A</v>
      </c>
      <c r="NI55" s="53" t="e">
        <f t="shared" si="1341"/>
        <v>#N/A</v>
      </c>
      <c r="NJ55" s="53" t="e">
        <f t="shared" si="1342"/>
        <v>#N/A</v>
      </c>
      <c r="NK55" s="53" t="e">
        <f t="shared" si="1343"/>
        <v>#N/A</v>
      </c>
      <c r="NL55" s="53" t="e">
        <f t="shared" si="1344"/>
        <v>#N/A</v>
      </c>
      <c r="NM55" s="53" t="e">
        <f t="shared" si="1345"/>
        <v>#N/A</v>
      </c>
      <c r="NN55" s="53" t="e">
        <f t="shared" si="1346"/>
        <v>#N/A</v>
      </c>
      <c r="NO55" s="53" t="e">
        <f t="shared" si="1347"/>
        <v>#N/A</v>
      </c>
      <c r="NP55" s="53" t="e">
        <f t="shared" si="1348"/>
        <v>#N/A</v>
      </c>
      <c r="NQ55" s="53" t="e">
        <f t="shared" si="1349"/>
        <v>#N/A</v>
      </c>
      <c r="NR55" s="53" t="e">
        <f t="shared" si="1350"/>
        <v>#N/A</v>
      </c>
      <c r="NS55" s="53" t="e">
        <f t="shared" si="1351"/>
        <v>#N/A</v>
      </c>
      <c r="NT55" s="53" t="e">
        <f t="shared" si="1352"/>
        <v>#N/A</v>
      </c>
      <c r="NU55" s="53" t="e">
        <f t="shared" si="1353"/>
        <v>#N/A</v>
      </c>
      <c r="NV55" s="53" t="e">
        <f t="shared" si="1354"/>
        <v>#N/A</v>
      </c>
      <c r="NW55" s="53" t="e">
        <f t="shared" si="1355"/>
        <v>#N/A</v>
      </c>
      <c r="NX55" s="53" t="e">
        <f t="shared" si="1356"/>
        <v>#N/A</v>
      </c>
      <c r="NY55" s="53" t="e">
        <f t="shared" si="1357"/>
        <v>#N/A</v>
      </c>
      <c r="NZ55" s="53" t="e">
        <f t="shared" si="1358"/>
        <v>#N/A</v>
      </c>
      <c r="OA55" s="53" t="e">
        <f t="shared" si="1359"/>
        <v>#N/A</v>
      </c>
      <c r="OB55" s="53" t="e">
        <f t="shared" si="1360"/>
        <v>#N/A</v>
      </c>
      <c r="OC55" s="53" t="e">
        <f t="shared" si="1361"/>
        <v>#N/A</v>
      </c>
      <c r="OD55" s="53" t="e">
        <f t="shared" si="1362"/>
        <v>#N/A</v>
      </c>
      <c r="OE55" s="53" t="e">
        <f t="shared" si="1363"/>
        <v>#N/A</v>
      </c>
      <c r="OF55" s="53" t="e">
        <f t="shared" si="1364"/>
        <v>#N/A</v>
      </c>
      <c r="OG55" s="53" t="e">
        <f t="shared" si="1365"/>
        <v>#N/A</v>
      </c>
      <c r="OH55" s="53" t="e">
        <f t="shared" si="1366"/>
        <v>#N/A</v>
      </c>
      <c r="OI55" s="53" t="e">
        <f t="shared" si="1367"/>
        <v>#N/A</v>
      </c>
      <c r="OJ55" s="53" t="e">
        <f t="shared" si="1368"/>
        <v>#N/A</v>
      </c>
      <c r="OK55" s="53" t="e">
        <f t="shared" si="1369"/>
        <v>#N/A</v>
      </c>
      <c r="OL55" s="53" t="e">
        <f t="shared" si="1370"/>
        <v>#N/A</v>
      </c>
      <c r="OM55" s="53" t="e">
        <f t="shared" si="1371"/>
        <v>#N/A</v>
      </c>
      <c r="ON55" s="53" t="e">
        <f t="shared" si="1372"/>
        <v>#N/A</v>
      </c>
      <c r="OO55" s="53" t="e">
        <f t="shared" si="1373"/>
        <v>#N/A</v>
      </c>
      <c r="OP55" s="53" t="e">
        <f t="shared" si="1374"/>
        <v>#N/A</v>
      </c>
      <c r="OQ55" s="53" t="e">
        <f t="shared" si="1375"/>
        <v>#N/A</v>
      </c>
      <c r="OR55" s="53" t="e">
        <f t="shared" si="1376"/>
        <v>#N/A</v>
      </c>
      <c r="OS55" s="53" t="e">
        <f t="shared" si="1377"/>
        <v>#N/A</v>
      </c>
      <c r="OT55" s="53" t="e">
        <f t="shared" si="1378"/>
        <v>#N/A</v>
      </c>
      <c r="OU55" s="53" t="e">
        <f t="shared" si="1379"/>
        <v>#N/A</v>
      </c>
      <c r="OV55" s="53" t="e">
        <f t="shared" si="1380"/>
        <v>#N/A</v>
      </c>
      <c r="OW55" s="53" t="e">
        <f t="shared" si="1381"/>
        <v>#N/A</v>
      </c>
      <c r="OX55" s="53" t="e">
        <f t="shared" si="1382"/>
        <v>#N/A</v>
      </c>
      <c r="OY55" s="53" t="e">
        <f t="shared" si="1383"/>
        <v>#N/A</v>
      </c>
      <c r="OZ55" s="53" t="e">
        <f t="shared" si="1384"/>
        <v>#N/A</v>
      </c>
      <c r="PA55" s="53" t="e">
        <f t="shared" si="1385"/>
        <v>#N/A</v>
      </c>
      <c r="PB55" s="53" t="e">
        <f t="shared" si="1386"/>
        <v>#N/A</v>
      </c>
      <c r="PC55" s="53" t="e">
        <f t="shared" si="1387"/>
        <v>#N/A</v>
      </c>
      <c r="PD55" s="53" t="e">
        <f t="shared" si="1388"/>
        <v>#N/A</v>
      </c>
      <c r="PE55" s="53" t="e">
        <f t="shared" si="1389"/>
        <v>#N/A</v>
      </c>
      <c r="PF55" s="53" t="e">
        <f t="shared" si="1390"/>
        <v>#N/A</v>
      </c>
      <c r="PG55" s="53" t="e">
        <f t="shared" si="1391"/>
        <v>#N/A</v>
      </c>
      <c r="PH55" s="53" t="e">
        <f t="shared" si="1392"/>
        <v>#N/A</v>
      </c>
      <c r="PI55" s="111" t="e">
        <f t="shared" si="1715"/>
        <v>#N/A</v>
      </c>
      <c r="PJ55" s="111" t="e">
        <f t="shared" si="1715"/>
        <v>#N/A</v>
      </c>
      <c r="PK55" s="111" t="e">
        <f t="shared" si="1715"/>
        <v>#N/A</v>
      </c>
      <c r="PL55" s="111" t="e">
        <f t="shared" si="1715"/>
        <v>#N/A</v>
      </c>
      <c r="PM55" s="111" t="e">
        <f t="shared" si="1715"/>
        <v>#N/A</v>
      </c>
      <c r="PN55" s="111" t="e">
        <f t="shared" si="1715"/>
        <v>#N/A</v>
      </c>
      <c r="PO55" s="111" t="e">
        <f t="shared" si="1715"/>
        <v>#N/A</v>
      </c>
      <c r="PP55" s="111" t="e">
        <f t="shared" si="1715"/>
        <v>#N/A</v>
      </c>
      <c r="PQ55" s="111" t="e">
        <f t="shared" si="1715"/>
        <v>#N/A</v>
      </c>
      <c r="PR55" s="111" t="e">
        <f t="shared" si="1715"/>
        <v>#N/A</v>
      </c>
      <c r="PS55" s="111" t="e">
        <f t="shared" si="1716"/>
        <v>#N/A</v>
      </c>
      <c r="PT55" s="111" t="e">
        <f t="shared" si="1716"/>
        <v>#N/A</v>
      </c>
      <c r="PU55" s="111" t="e">
        <f t="shared" si="1716"/>
        <v>#N/A</v>
      </c>
      <c r="PV55" s="111" t="e">
        <f t="shared" si="1716"/>
        <v>#N/A</v>
      </c>
      <c r="PW55" s="111" t="e">
        <f t="shared" si="1716"/>
        <v>#N/A</v>
      </c>
      <c r="PX55" s="111" t="e">
        <f t="shared" si="1716"/>
        <v>#N/A</v>
      </c>
      <c r="PY55" s="111" t="e">
        <f t="shared" si="1716"/>
        <v>#N/A</v>
      </c>
      <c r="PZ55" s="111" t="e">
        <f t="shared" si="1716"/>
        <v>#N/A</v>
      </c>
      <c r="QA55" s="111" t="e">
        <f t="shared" si="1716"/>
        <v>#N/A</v>
      </c>
      <c r="QB55" s="111" t="e">
        <f t="shared" si="1716"/>
        <v>#N/A</v>
      </c>
      <c r="QC55" s="111" t="e">
        <f t="shared" si="1717"/>
        <v>#N/A</v>
      </c>
      <c r="QD55" s="111" t="e">
        <f t="shared" si="1717"/>
        <v>#N/A</v>
      </c>
      <c r="QE55" s="111" t="e">
        <f t="shared" si="1717"/>
        <v>#N/A</v>
      </c>
      <c r="QF55" s="111" t="e">
        <f t="shared" si="1717"/>
        <v>#N/A</v>
      </c>
      <c r="QG55" s="111" t="e">
        <f t="shared" si="1717"/>
        <v>#N/A</v>
      </c>
      <c r="QH55" s="111" t="e">
        <f t="shared" si="1717"/>
        <v>#N/A</v>
      </c>
      <c r="QI55" s="111" t="e">
        <f t="shared" si="1717"/>
        <v>#N/A</v>
      </c>
      <c r="QJ55" s="111" t="e">
        <f t="shared" si="1717"/>
        <v>#N/A</v>
      </c>
      <c r="QK55" s="111" t="e">
        <f t="shared" si="1717"/>
        <v>#N/A</v>
      </c>
      <c r="QL55" s="111" t="e">
        <f t="shared" si="1717"/>
        <v>#N/A</v>
      </c>
      <c r="QM55" s="111" t="e">
        <f t="shared" si="1718"/>
        <v>#N/A</v>
      </c>
      <c r="QN55" s="54" t="e">
        <f t="shared" si="1393"/>
        <v>#N/A</v>
      </c>
      <c r="QO55" s="53" t="e">
        <f t="shared" si="1394"/>
        <v>#N/A</v>
      </c>
      <c r="QP55" s="53" t="e">
        <f t="shared" si="1395"/>
        <v>#N/A</v>
      </c>
      <c r="QQ55" s="53" t="e">
        <f t="shared" si="1396"/>
        <v>#N/A</v>
      </c>
      <c r="QR55" s="53" t="e">
        <f t="shared" si="1397"/>
        <v>#N/A</v>
      </c>
      <c r="QS55" s="53" t="e">
        <f t="shared" si="1398"/>
        <v>#N/A</v>
      </c>
      <c r="QT55" s="53" t="e">
        <f t="shared" si="1399"/>
        <v>#N/A</v>
      </c>
      <c r="QU55" s="53" t="e">
        <f t="shared" si="1400"/>
        <v>#N/A</v>
      </c>
      <c r="QV55" s="53" t="e">
        <f t="shared" si="1401"/>
        <v>#N/A</v>
      </c>
      <c r="QW55" s="53" t="e">
        <f t="shared" si="1402"/>
        <v>#N/A</v>
      </c>
      <c r="QX55" s="53" t="e">
        <f t="shared" si="1403"/>
        <v>#N/A</v>
      </c>
      <c r="QY55" s="53" t="e">
        <f t="shared" si="1404"/>
        <v>#N/A</v>
      </c>
      <c r="QZ55" s="53" t="e">
        <f t="shared" si="1405"/>
        <v>#N/A</v>
      </c>
      <c r="RA55" s="53" t="e">
        <f t="shared" si="1406"/>
        <v>#N/A</v>
      </c>
      <c r="RB55" s="53" t="e">
        <f t="shared" si="1407"/>
        <v>#N/A</v>
      </c>
      <c r="RC55" s="53" t="e">
        <f t="shared" si="1408"/>
        <v>#N/A</v>
      </c>
      <c r="RD55" s="53" t="e">
        <f t="shared" si="1409"/>
        <v>#N/A</v>
      </c>
      <c r="RE55" s="53" t="e">
        <f t="shared" si="1410"/>
        <v>#N/A</v>
      </c>
      <c r="RF55" s="53" t="e">
        <f t="shared" si="1411"/>
        <v>#N/A</v>
      </c>
      <c r="RG55" s="53" t="e">
        <f t="shared" si="1412"/>
        <v>#N/A</v>
      </c>
      <c r="RH55" s="53" t="e">
        <f t="shared" si="1413"/>
        <v>#N/A</v>
      </c>
      <c r="RI55" s="53" t="e">
        <f t="shared" si="1414"/>
        <v>#N/A</v>
      </c>
      <c r="RJ55" s="53" t="e">
        <f t="shared" si="1415"/>
        <v>#N/A</v>
      </c>
      <c r="RK55" s="53" t="e">
        <f t="shared" si="1416"/>
        <v>#N/A</v>
      </c>
      <c r="RL55" s="53" t="e">
        <f t="shared" si="1417"/>
        <v>#N/A</v>
      </c>
      <c r="RM55" s="53" t="e">
        <f t="shared" si="1418"/>
        <v>#N/A</v>
      </c>
      <c r="RN55" s="53" t="e">
        <f t="shared" si="1419"/>
        <v>#N/A</v>
      </c>
      <c r="RO55" s="53" t="e">
        <f t="shared" si="1420"/>
        <v>#N/A</v>
      </c>
      <c r="RP55" s="53" t="e">
        <f t="shared" si="1421"/>
        <v>#N/A</v>
      </c>
      <c r="RQ55" s="53" t="e">
        <f t="shared" si="1422"/>
        <v>#N/A</v>
      </c>
      <c r="RR55" s="53" t="e">
        <f t="shared" si="1423"/>
        <v>#N/A</v>
      </c>
      <c r="RS55" s="111" t="e">
        <f t="shared" si="1424"/>
        <v>#N/A</v>
      </c>
      <c r="RT55" s="111" t="e">
        <f t="shared" si="1425"/>
        <v>#N/A</v>
      </c>
      <c r="RU55" s="111" t="e">
        <f t="shared" si="1426"/>
        <v>#N/A</v>
      </c>
      <c r="RV55" s="111" t="e">
        <f t="shared" si="1427"/>
        <v>#N/A</v>
      </c>
      <c r="RW55" s="111" t="e">
        <f t="shared" si="1428"/>
        <v>#N/A</v>
      </c>
      <c r="RX55" s="111" t="e">
        <f t="shared" si="1429"/>
        <v>#N/A</v>
      </c>
      <c r="RY55" s="111" t="e">
        <f t="shared" si="1430"/>
        <v>#N/A</v>
      </c>
      <c r="RZ55" s="111" t="e">
        <f t="shared" si="1431"/>
        <v>#N/A</v>
      </c>
      <c r="SA55" s="111" t="e">
        <f t="shared" si="1432"/>
        <v>#N/A</v>
      </c>
      <c r="SB55" s="111" t="e">
        <f t="shared" si="1433"/>
        <v>#N/A</v>
      </c>
      <c r="SC55" s="111" t="e">
        <f t="shared" si="1434"/>
        <v>#N/A</v>
      </c>
      <c r="SD55" s="111" t="e">
        <f t="shared" si="1435"/>
        <v>#N/A</v>
      </c>
      <c r="SE55" s="111" t="e">
        <f t="shared" si="1436"/>
        <v>#N/A</v>
      </c>
      <c r="SF55" s="111" t="e">
        <f t="shared" si="1437"/>
        <v>#N/A</v>
      </c>
      <c r="SG55" s="111" t="e">
        <f t="shared" si="1438"/>
        <v>#N/A</v>
      </c>
      <c r="SH55" s="111" t="e">
        <f t="shared" si="1439"/>
        <v>#N/A</v>
      </c>
      <c r="SI55" s="111" t="e">
        <f t="shared" si="1440"/>
        <v>#N/A</v>
      </c>
      <c r="SJ55" s="111" t="e">
        <f t="shared" si="1441"/>
        <v>#N/A</v>
      </c>
      <c r="SK55" s="111" t="e">
        <f t="shared" si="1442"/>
        <v>#N/A</v>
      </c>
      <c r="SL55" s="111" t="e">
        <f t="shared" si="1443"/>
        <v>#N/A</v>
      </c>
      <c r="SM55" s="111" t="e">
        <f t="shared" si="1444"/>
        <v>#N/A</v>
      </c>
      <c r="SN55" s="111" t="e">
        <f t="shared" si="1445"/>
        <v>#N/A</v>
      </c>
      <c r="SO55" s="111" t="e">
        <f t="shared" si="1446"/>
        <v>#N/A</v>
      </c>
      <c r="SP55" s="111" t="e">
        <f t="shared" si="1447"/>
        <v>#N/A</v>
      </c>
      <c r="SQ55" s="111" t="e">
        <f t="shared" si="1448"/>
        <v>#N/A</v>
      </c>
      <c r="SR55" s="111" t="e">
        <f t="shared" si="1449"/>
        <v>#N/A</v>
      </c>
      <c r="SS55" s="111" t="e">
        <f t="shared" si="1450"/>
        <v>#N/A</v>
      </c>
      <c r="ST55" s="111" t="e">
        <f t="shared" si="1451"/>
        <v>#N/A</v>
      </c>
      <c r="SU55" s="111" t="e">
        <f t="shared" si="1452"/>
        <v>#N/A</v>
      </c>
      <c r="SV55" s="111" t="e">
        <f t="shared" si="1453"/>
        <v>#N/A</v>
      </c>
      <c r="SW55" s="111" t="e">
        <f t="shared" si="1454"/>
        <v>#N/A</v>
      </c>
      <c r="SX55" s="111" t="e">
        <f t="shared" si="1455"/>
        <v>#N/A</v>
      </c>
      <c r="SY55" s="111" t="e">
        <f t="shared" si="1456"/>
        <v>#N/A</v>
      </c>
      <c r="SZ55" s="111" t="e">
        <f t="shared" si="1457"/>
        <v>#N/A</v>
      </c>
      <c r="TA55" s="111" t="e">
        <f t="shared" si="1458"/>
        <v>#N/A</v>
      </c>
      <c r="TB55" s="111" t="e">
        <f t="shared" si="1459"/>
        <v>#N/A</v>
      </c>
      <c r="TC55" s="111" t="e">
        <f t="shared" si="1460"/>
        <v>#N/A</v>
      </c>
      <c r="TD55" s="111" t="e">
        <f t="shared" si="1461"/>
        <v>#N/A</v>
      </c>
      <c r="TE55" s="111" t="e">
        <f t="shared" si="1462"/>
        <v>#N/A</v>
      </c>
      <c r="TF55" s="111" t="e">
        <f t="shared" si="1463"/>
        <v>#N/A</v>
      </c>
      <c r="TG55" s="111" t="e">
        <f t="shared" si="1464"/>
        <v>#N/A</v>
      </c>
      <c r="TH55" s="111" t="e">
        <f t="shared" si="1465"/>
        <v>#N/A</v>
      </c>
      <c r="TI55" s="111" t="e">
        <f t="shared" si="1466"/>
        <v>#N/A</v>
      </c>
      <c r="TJ55" s="111" t="e">
        <f t="shared" si="1467"/>
        <v>#N/A</v>
      </c>
      <c r="TK55" s="111" t="e">
        <f t="shared" si="1468"/>
        <v>#N/A</v>
      </c>
      <c r="TL55" s="111" t="e">
        <f t="shared" si="1469"/>
        <v>#N/A</v>
      </c>
      <c r="TM55" s="111" t="e">
        <f t="shared" si="1470"/>
        <v>#N/A</v>
      </c>
      <c r="TN55" s="111" t="e">
        <f t="shared" si="1471"/>
        <v>#N/A</v>
      </c>
      <c r="TO55" s="111" t="e">
        <f t="shared" si="1472"/>
        <v>#N/A</v>
      </c>
      <c r="TP55" s="111" t="e">
        <f t="shared" si="1473"/>
        <v>#N/A</v>
      </c>
      <c r="TQ55" s="111" t="e">
        <f t="shared" si="1474"/>
        <v>#N/A</v>
      </c>
      <c r="TR55" s="111" t="e">
        <f t="shared" si="1475"/>
        <v>#N/A</v>
      </c>
      <c r="TS55" s="111" t="e">
        <f t="shared" si="1476"/>
        <v>#N/A</v>
      </c>
      <c r="TT55" s="111" t="e">
        <f t="shared" si="1477"/>
        <v>#N/A</v>
      </c>
      <c r="TU55" s="111" t="e">
        <f t="shared" si="1478"/>
        <v>#N/A</v>
      </c>
      <c r="TV55" s="111" t="e">
        <f t="shared" si="1479"/>
        <v>#N/A</v>
      </c>
      <c r="TW55" s="111" t="e">
        <f t="shared" si="1480"/>
        <v>#N/A</v>
      </c>
      <c r="TX55" s="111" t="e">
        <f t="shared" si="1481"/>
        <v>#N/A</v>
      </c>
      <c r="TY55" s="111" t="e">
        <f t="shared" si="1482"/>
        <v>#N/A</v>
      </c>
      <c r="TZ55" s="111" t="e">
        <f t="shared" si="1483"/>
        <v>#N/A</v>
      </c>
      <c r="UA55" s="111" t="e">
        <f t="shared" si="1484"/>
        <v>#N/A</v>
      </c>
      <c r="UB55" s="111" t="e">
        <f t="shared" si="1485"/>
        <v>#N/A</v>
      </c>
      <c r="UC55" s="112">
        <f t="shared" si="1486"/>
        <v>190.96374810426539</v>
      </c>
      <c r="UD55" s="112">
        <f t="shared" si="1487"/>
        <v>389.710082049763</v>
      </c>
      <c r="UE55" s="112">
        <f t="shared" si="1488"/>
        <v>540.94779496445494</v>
      </c>
      <c r="UF55" s="112">
        <f t="shared" si="1489"/>
        <v>701.36198969194311</v>
      </c>
      <c r="UG55" s="112">
        <f t="shared" si="1490"/>
        <v>872.92735219194299</v>
      </c>
      <c r="UH55" s="112">
        <f t="shared" si="1491"/>
        <v>1049.4875085900474</v>
      </c>
      <c r="UI55" s="112">
        <f t="shared" si="1492"/>
        <v>1234.7595148104265</v>
      </c>
      <c r="UJ55" s="112">
        <f t="shared" si="1493"/>
        <v>1412.9458831753554</v>
      </c>
      <c r="UK55" s="112">
        <f t="shared" si="1494"/>
        <v>1591.713041528436</v>
      </c>
      <c r="UL55" s="112">
        <f t="shared" si="1495"/>
        <v>1776.6365737559242</v>
      </c>
      <c r="UM55" s="112">
        <f t="shared" si="1496"/>
        <v>1948.6665682464454</v>
      </c>
      <c r="UN55" s="112">
        <f t="shared" si="1497"/>
        <v>2103.5051790876773</v>
      </c>
      <c r="UO55" s="112">
        <f t="shared" si="1498"/>
        <v>2284.0147074052129</v>
      </c>
      <c r="UP55" s="112">
        <f t="shared" si="1499"/>
        <v>2419.4549326421798</v>
      </c>
      <c r="UQ55" s="112">
        <f t="shared" si="1500"/>
        <v>2603.6815168838857</v>
      </c>
      <c r="UR55" s="112">
        <f t="shared" si="1501"/>
        <v>2794.6452649881512</v>
      </c>
      <c r="US55" s="112">
        <f t="shared" si="1502"/>
        <v>2999.8964468009472</v>
      </c>
      <c r="UT55" s="112">
        <f t="shared" si="1503"/>
        <v>3199.5720447274871</v>
      </c>
      <c r="UU55" s="112">
        <f t="shared" si="1504"/>
        <v>3385.4248409360175</v>
      </c>
      <c r="UV55" s="112">
        <f t="shared" si="1505"/>
        <v>3569.8837411729846</v>
      </c>
      <c r="UW55" s="112">
        <f t="shared" si="1506"/>
        <v>3768.3977591232215</v>
      </c>
      <c r="UX55" s="112">
        <f t="shared" si="1507"/>
        <v>3978.9922088270127</v>
      </c>
      <c r="UY55" s="112">
        <f t="shared" si="1508"/>
        <v>4200.3893523104252</v>
      </c>
      <c r="UZ55" s="112">
        <f t="shared" si="1509"/>
        <v>4437.8162994668228</v>
      </c>
      <c r="VA55" s="112">
        <f t="shared" si="1510"/>
        <v>4670.5969267180071</v>
      </c>
      <c r="VB55" s="112">
        <f t="shared" si="1511"/>
        <v>4912.2055617890983</v>
      </c>
      <c r="VC55" s="112">
        <f t="shared" si="1512"/>
        <v>5164.6168906398088</v>
      </c>
      <c r="VD55" s="112">
        <f t="shared" si="1513"/>
        <v>5430.5025472156385</v>
      </c>
      <c r="VE55" s="112">
        <f t="shared" si="1514"/>
        <v>5673.505078258293</v>
      </c>
      <c r="VF55" s="112">
        <f t="shared" si="1515"/>
        <v>5893.740641765402</v>
      </c>
      <c r="VG55" s="112">
        <f t="shared" si="1516"/>
        <v>5893.740641765402</v>
      </c>
      <c r="VH55" s="111" t="e">
        <f t="shared" si="1517"/>
        <v>#N/A</v>
      </c>
      <c r="VI55" s="111" t="e">
        <f t="shared" si="1518"/>
        <v>#N/A</v>
      </c>
      <c r="VJ55" s="111" t="e">
        <f t="shared" si="1519"/>
        <v>#N/A</v>
      </c>
      <c r="VK55" s="111" t="e">
        <f t="shared" si="1520"/>
        <v>#N/A</v>
      </c>
      <c r="VL55" s="111" t="e">
        <f t="shared" si="1521"/>
        <v>#N/A</v>
      </c>
      <c r="VM55" s="111" t="e">
        <f t="shared" si="1522"/>
        <v>#N/A</v>
      </c>
      <c r="VN55" s="111" t="e">
        <f t="shared" si="1523"/>
        <v>#N/A</v>
      </c>
      <c r="VO55" s="111" t="e">
        <f t="shared" si="1524"/>
        <v>#N/A</v>
      </c>
      <c r="VP55" s="111" t="e">
        <f t="shared" si="1525"/>
        <v>#N/A</v>
      </c>
      <c r="VQ55" s="111" t="e">
        <f t="shared" si="1526"/>
        <v>#N/A</v>
      </c>
      <c r="VR55" s="111" t="e">
        <f t="shared" si="1527"/>
        <v>#N/A</v>
      </c>
      <c r="VS55" s="111" t="e">
        <f t="shared" si="1528"/>
        <v>#N/A</v>
      </c>
      <c r="VT55" s="111" t="e">
        <f t="shared" si="1529"/>
        <v>#N/A</v>
      </c>
      <c r="VU55" s="111" t="e">
        <f t="shared" si="1530"/>
        <v>#N/A</v>
      </c>
      <c r="VV55" s="111" t="e">
        <f t="shared" si="1531"/>
        <v>#N/A</v>
      </c>
      <c r="VW55" s="111" t="e">
        <f t="shared" si="1532"/>
        <v>#N/A</v>
      </c>
      <c r="VX55" s="111" t="e">
        <f t="shared" si="1533"/>
        <v>#N/A</v>
      </c>
      <c r="VY55" s="111" t="e">
        <f t="shared" si="1534"/>
        <v>#N/A</v>
      </c>
      <c r="VZ55" s="111" t="e">
        <f t="shared" si="1535"/>
        <v>#N/A</v>
      </c>
      <c r="WA55" s="111" t="e">
        <f t="shared" si="1536"/>
        <v>#N/A</v>
      </c>
      <c r="WB55" s="111" t="e">
        <f t="shared" si="1537"/>
        <v>#N/A</v>
      </c>
      <c r="WC55" s="111" t="e">
        <f t="shared" si="1538"/>
        <v>#N/A</v>
      </c>
      <c r="WD55" s="111" t="e">
        <f t="shared" si="1539"/>
        <v>#N/A</v>
      </c>
      <c r="WE55" s="111" t="e">
        <f t="shared" si="1540"/>
        <v>#N/A</v>
      </c>
      <c r="WF55" s="111" t="e">
        <f t="shared" si="1541"/>
        <v>#N/A</v>
      </c>
      <c r="WG55" s="111" t="e">
        <f t="shared" si="1542"/>
        <v>#N/A</v>
      </c>
      <c r="WH55" s="111" t="e">
        <f t="shared" si="1543"/>
        <v>#N/A</v>
      </c>
      <c r="WI55" s="111" t="e">
        <f t="shared" si="1544"/>
        <v>#N/A</v>
      </c>
      <c r="WJ55" s="111" t="e">
        <f t="shared" si="1545"/>
        <v>#N/A</v>
      </c>
      <c r="WK55" s="111" t="e">
        <f t="shared" si="1546"/>
        <v>#N/A</v>
      </c>
      <c r="WL55" s="111" t="e">
        <f t="shared" si="1547"/>
        <v>#N/A</v>
      </c>
      <c r="WM55" s="111" t="e">
        <f t="shared" si="1548"/>
        <v>#N/A</v>
      </c>
      <c r="WN55" s="111" t="e">
        <f t="shared" si="1549"/>
        <v>#N/A</v>
      </c>
      <c r="WO55" s="111" t="e">
        <f t="shared" si="1550"/>
        <v>#N/A</v>
      </c>
      <c r="WP55" s="111" t="e">
        <f t="shared" si="1551"/>
        <v>#N/A</v>
      </c>
      <c r="WQ55" s="111" t="e">
        <f t="shared" si="1552"/>
        <v>#N/A</v>
      </c>
      <c r="WR55" s="111" t="e">
        <f t="shared" si="1553"/>
        <v>#N/A</v>
      </c>
      <c r="WS55" s="111" t="e">
        <f t="shared" si="1554"/>
        <v>#N/A</v>
      </c>
      <c r="WT55" s="111" t="e">
        <f t="shared" si="1555"/>
        <v>#N/A</v>
      </c>
      <c r="WU55" s="111" t="e">
        <f t="shared" si="1556"/>
        <v>#N/A</v>
      </c>
      <c r="WV55" s="111" t="e">
        <f t="shared" si="1557"/>
        <v>#N/A</v>
      </c>
      <c r="WW55" s="111" t="e">
        <f t="shared" si="1558"/>
        <v>#N/A</v>
      </c>
      <c r="WX55" s="111" t="e">
        <f t="shared" si="1559"/>
        <v>#N/A</v>
      </c>
      <c r="WY55" s="111" t="e">
        <f t="shared" si="1560"/>
        <v>#N/A</v>
      </c>
      <c r="WZ55" s="111" t="e">
        <f t="shared" si="1561"/>
        <v>#N/A</v>
      </c>
      <c r="XA55" s="111" t="e">
        <f t="shared" si="1562"/>
        <v>#N/A</v>
      </c>
      <c r="XB55" s="111" t="e">
        <f t="shared" si="1563"/>
        <v>#N/A</v>
      </c>
      <c r="XC55" s="111" t="e">
        <f t="shared" si="1564"/>
        <v>#N/A</v>
      </c>
      <c r="XD55" s="111" t="e">
        <f t="shared" si="1565"/>
        <v>#N/A</v>
      </c>
      <c r="XE55" s="111" t="e">
        <f t="shared" si="1566"/>
        <v>#N/A</v>
      </c>
      <c r="XF55" s="111" t="e">
        <f t="shared" si="1567"/>
        <v>#N/A</v>
      </c>
      <c r="XG55" s="111" t="e">
        <f t="shared" si="1568"/>
        <v>#N/A</v>
      </c>
      <c r="XH55" s="111" t="e">
        <f t="shared" si="1569"/>
        <v>#N/A</v>
      </c>
      <c r="XI55" s="111" t="e">
        <f t="shared" si="1570"/>
        <v>#N/A</v>
      </c>
      <c r="XJ55" s="111" t="e">
        <f t="shared" si="1571"/>
        <v>#N/A</v>
      </c>
      <c r="XK55" s="111" t="e">
        <f t="shared" si="1572"/>
        <v>#N/A</v>
      </c>
      <c r="XL55" s="111" t="e">
        <f t="shared" si="1573"/>
        <v>#N/A</v>
      </c>
      <c r="XM55" s="111" t="e">
        <f t="shared" si="1574"/>
        <v>#N/A</v>
      </c>
      <c r="XN55" s="111" t="e">
        <f t="shared" si="1575"/>
        <v>#N/A</v>
      </c>
      <c r="XO55" s="111" t="e">
        <f t="shared" si="1576"/>
        <v>#N/A</v>
      </c>
      <c r="XP55" s="111" t="e">
        <f t="shared" si="1577"/>
        <v>#N/A</v>
      </c>
      <c r="XQ55" s="111" t="e">
        <f t="shared" si="1578"/>
        <v>#N/A</v>
      </c>
      <c r="XR55" s="111" t="e">
        <f t="shared" si="1579"/>
        <v>#N/A</v>
      </c>
      <c r="XS55" s="111" t="e">
        <f t="shared" si="1580"/>
        <v>#N/A</v>
      </c>
      <c r="XT55" s="111" t="e">
        <f t="shared" si="1581"/>
        <v>#N/A</v>
      </c>
      <c r="XU55" s="111" t="e">
        <f t="shared" si="1582"/>
        <v>#N/A</v>
      </c>
      <c r="XV55" s="111" t="e">
        <f t="shared" si="1583"/>
        <v>#N/A</v>
      </c>
      <c r="XW55" s="111" t="e">
        <f t="shared" si="1584"/>
        <v>#N/A</v>
      </c>
      <c r="XX55" s="111" t="e">
        <f t="shared" si="1585"/>
        <v>#N/A</v>
      </c>
      <c r="XY55" s="111" t="e">
        <f t="shared" si="1586"/>
        <v>#N/A</v>
      </c>
      <c r="XZ55" s="111" t="e">
        <f t="shared" si="1587"/>
        <v>#N/A</v>
      </c>
      <c r="YA55" s="111" t="e">
        <f t="shared" si="1588"/>
        <v>#N/A</v>
      </c>
      <c r="YB55" s="111" t="e">
        <f t="shared" si="1589"/>
        <v>#N/A</v>
      </c>
      <c r="YC55" s="111" t="e">
        <f t="shared" si="1590"/>
        <v>#N/A</v>
      </c>
      <c r="YD55" s="111" t="e">
        <f t="shared" si="1591"/>
        <v>#N/A</v>
      </c>
      <c r="YE55" s="111" t="e">
        <f t="shared" si="1592"/>
        <v>#N/A</v>
      </c>
      <c r="YF55" s="111" t="e">
        <f t="shared" si="1593"/>
        <v>#N/A</v>
      </c>
      <c r="YG55" s="111" t="e">
        <f t="shared" si="1594"/>
        <v>#N/A</v>
      </c>
      <c r="YH55" s="111" t="e">
        <f t="shared" si="1595"/>
        <v>#N/A</v>
      </c>
      <c r="YI55" s="111" t="e">
        <f t="shared" si="1596"/>
        <v>#N/A</v>
      </c>
      <c r="YJ55" s="111" t="e">
        <f t="shared" si="1597"/>
        <v>#N/A</v>
      </c>
      <c r="YK55" s="111" t="e">
        <f t="shared" si="1598"/>
        <v>#N/A</v>
      </c>
      <c r="YL55" s="111" t="e">
        <f t="shared" si="1599"/>
        <v>#N/A</v>
      </c>
      <c r="YM55" s="111" t="e">
        <f t="shared" si="1600"/>
        <v>#N/A</v>
      </c>
      <c r="YN55" s="111" t="e">
        <f t="shared" si="1601"/>
        <v>#N/A</v>
      </c>
      <c r="YO55" s="111" t="e">
        <f t="shared" si="1602"/>
        <v>#N/A</v>
      </c>
      <c r="YP55" s="111" t="e">
        <f t="shared" si="1603"/>
        <v>#N/A</v>
      </c>
      <c r="YQ55" s="111" t="e">
        <f t="shared" si="1604"/>
        <v>#N/A</v>
      </c>
      <c r="YR55" s="111" t="e">
        <f t="shared" si="1605"/>
        <v>#N/A</v>
      </c>
      <c r="YS55" s="111" t="e">
        <f t="shared" si="1606"/>
        <v>#N/A</v>
      </c>
      <c r="YT55" s="111" t="e">
        <f t="shared" si="1607"/>
        <v>#N/A</v>
      </c>
      <c r="YU55" s="111" t="e">
        <f t="shared" si="1608"/>
        <v>#N/A</v>
      </c>
      <c r="YV55" s="111" t="e">
        <f t="shared" si="1609"/>
        <v>#N/A</v>
      </c>
      <c r="YW55" s="111" t="e">
        <f t="shared" si="1610"/>
        <v>#N/A</v>
      </c>
      <c r="YX55" s="111" t="e">
        <f t="shared" si="1611"/>
        <v>#N/A</v>
      </c>
      <c r="YY55" s="111" t="e">
        <f t="shared" si="1612"/>
        <v>#N/A</v>
      </c>
      <c r="YZ55" s="111" t="e">
        <f t="shared" si="1613"/>
        <v>#N/A</v>
      </c>
      <c r="ZA55" s="111" t="e">
        <f t="shared" si="1614"/>
        <v>#N/A</v>
      </c>
      <c r="ZB55" s="111" t="e">
        <f t="shared" si="1615"/>
        <v>#N/A</v>
      </c>
      <c r="ZC55" s="111" t="e">
        <f t="shared" si="1616"/>
        <v>#N/A</v>
      </c>
      <c r="ZD55" s="111" t="e">
        <f t="shared" si="1617"/>
        <v>#N/A</v>
      </c>
      <c r="ZE55" s="111" t="e">
        <f t="shared" si="1618"/>
        <v>#N/A</v>
      </c>
      <c r="ZF55" s="111" t="e">
        <f t="shared" si="1619"/>
        <v>#N/A</v>
      </c>
      <c r="ZG55" s="111" t="e">
        <f t="shared" si="1620"/>
        <v>#N/A</v>
      </c>
      <c r="ZH55" s="111" t="e">
        <f t="shared" si="1621"/>
        <v>#N/A</v>
      </c>
      <c r="ZI55" s="111" t="e">
        <f t="shared" si="1622"/>
        <v>#N/A</v>
      </c>
      <c r="ZJ55" s="111" t="e">
        <f t="shared" si="1623"/>
        <v>#N/A</v>
      </c>
      <c r="ZK55" s="111" t="e">
        <f t="shared" si="1624"/>
        <v>#N/A</v>
      </c>
      <c r="ZL55" s="111" t="e">
        <f t="shared" si="1625"/>
        <v>#N/A</v>
      </c>
      <c r="ZM55" s="111" t="e">
        <f t="shared" si="1626"/>
        <v>#N/A</v>
      </c>
      <c r="ZN55" s="111" t="e">
        <f t="shared" si="1627"/>
        <v>#N/A</v>
      </c>
      <c r="ZO55" s="111" t="e">
        <f t="shared" si="1628"/>
        <v>#N/A</v>
      </c>
      <c r="ZP55" s="111" t="e">
        <f t="shared" si="1629"/>
        <v>#N/A</v>
      </c>
      <c r="ZQ55" s="111" t="e">
        <f t="shared" si="1630"/>
        <v>#N/A</v>
      </c>
      <c r="ZR55" s="111" t="e">
        <f t="shared" si="1631"/>
        <v>#N/A</v>
      </c>
      <c r="ZS55" s="111" t="e">
        <f t="shared" si="1632"/>
        <v>#N/A</v>
      </c>
      <c r="ZT55" s="111" t="e">
        <f t="shared" si="1633"/>
        <v>#N/A</v>
      </c>
      <c r="ZU55" s="111" t="e">
        <f t="shared" si="1634"/>
        <v>#N/A</v>
      </c>
      <c r="ZV55" s="111" t="e">
        <f t="shared" si="1635"/>
        <v>#N/A</v>
      </c>
      <c r="ZW55" s="111" t="e">
        <f t="shared" si="1636"/>
        <v>#N/A</v>
      </c>
      <c r="ZX55" s="111" t="e">
        <f t="shared" si="1637"/>
        <v>#N/A</v>
      </c>
      <c r="ZY55" s="111" t="e">
        <f t="shared" si="1638"/>
        <v>#N/A</v>
      </c>
      <c r="ZZ55" s="111" t="e">
        <f t="shared" si="1639"/>
        <v>#N/A</v>
      </c>
      <c r="AAA55" s="111" t="e">
        <f t="shared" si="1640"/>
        <v>#N/A</v>
      </c>
      <c r="AAB55" s="111" t="e">
        <f t="shared" si="1641"/>
        <v>#N/A</v>
      </c>
      <c r="AAC55" s="111" t="e">
        <f t="shared" si="1642"/>
        <v>#N/A</v>
      </c>
      <c r="AAD55" s="111" t="e">
        <f t="shared" si="1643"/>
        <v>#N/A</v>
      </c>
      <c r="AAE55" s="111" t="e">
        <f t="shared" si="1644"/>
        <v>#N/A</v>
      </c>
      <c r="AAF55" s="111" t="e">
        <f t="shared" si="1645"/>
        <v>#N/A</v>
      </c>
      <c r="AAG55" s="111" t="e">
        <f t="shared" si="1646"/>
        <v>#N/A</v>
      </c>
      <c r="AAH55" s="111" t="e">
        <f t="shared" si="1647"/>
        <v>#N/A</v>
      </c>
      <c r="AAI55" s="111" t="e">
        <f t="shared" si="1648"/>
        <v>#N/A</v>
      </c>
      <c r="AAJ55" s="111" t="e">
        <f t="shared" si="1649"/>
        <v>#N/A</v>
      </c>
      <c r="AAK55" s="111" t="e">
        <f t="shared" si="1650"/>
        <v>#N/A</v>
      </c>
      <c r="AAL55" s="111" t="e">
        <f t="shared" si="1651"/>
        <v>#N/A</v>
      </c>
      <c r="AAM55" s="111" t="e">
        <f t="shared" si="1652"/>
        <v>#N/A</v>
      </c>
      <c r="AAN55" s="111" t="e">
        <f t="shared" si="1653"/>
        <v>#N/A</v>
      </c>
      <c r="AAO55" s="111" t="e">
        <f t="shared" si="1654"/>
        <v>#N/A</v>
      </c>
      <c r="AAP55" s="111" t="e">
        <f t="shared" si="1655"/>
        <v>#N/A</v>
      </c>
      <c r="AAQ55" s="111" t="e">
        <f t="shared" si="1656"/>
        <v>#N/A</v>
      </c>
      <c r="AAR55" s="111" t="e">
        <f t="shared" si="1657"/>
        <v>#N/A</v>
      </c>
      <c r="AAS55" s="111" t="e">
        <f t="shared" si="1658"/>
        <v>#N/A</v>
      </c>
      <c r="AAT55" s="111" t="e">
        <f t="shared" si="1659"/>
        <v>#N/A</v>
      </c>
      <c r="AAU55" s="111" t="e">
        <f t="shared" si="1660"/>
        <v>#N/A</v>
      </c>
      <c r="AAV55" s="111" t="e">
        <f t="shared" si="1661"/>
        <v>#N/A</v>
      </c>
      <c r="AAW55" s="111" t="e">
        <f t="shared" si="1662"/>
        <v>#N/A</v>
      </c>
      <c r="AAX55" s="111" t="e">
        <f t="shared" si="1663"/>
        <v>#N/A</v>
      </c>
      <c r="AAY55" s="111" t="e">
        <f t="shared" si="1664"/>
        <v>#N/A</v>
      </c>
      <c r="AAZ55" s="111" t="e">
        <f t="shared" si="1665"/>
        <v>#N/A</v>
      </c>
      <c r="ABA55" s="111" t="e">
        <f t="shared" si="1666"/>
        <v>#N/A</v>
      </c>
      <c r="ABB55" s="111" t="e">
        <f t="shared" si="1667"/>
        <v>#N/A</v>
      </c>
      <c r="ABC55" s="111" t="e">
        <f t="shared" si="1668"/>
        <v>#N/A</v>
      </c>
      <c r="ABD55" s="111" t="e">
        <f t="shared" si="1669"/>
        <v>#N/A</v>
      </c>
      <c r="ABE55" s="111" t="e">
        <f t="shared" si="1670"/>
        <v>#N/A</v>
      </c>
      <c r="ABF55" s="111" t="e">
        <f t="shared" si="1671"/>
        <v>#N/A</v>
      </c>
    </row>
    <row r="56" spans="1:734" ht="75" hidden="1" customHeight="1">
      <c r="A56" s="92">
        <v>81</v>
      </c>
      <c r="B56" s="59" t="s">
        <v>75</v>
      </c>
      <c r="C56" s="100" t="s">
        <v>97</v>
      </c>
      <c r="D56" s="101">
        <v>18061924</v>
      </c>
      <c r="E56" s="59">
        <v>3123025970</v>
      </c>
      <c r="F56" s="46" t="s">
        <v>115</v>
      </c>
      <c r="G56" s="47">
        <v>0.9</v>
      </c>
      <c r="H56" s="48">
        <v>1958.2</v>
      </c>
      <c r="I56" s="48">
        <v>20</v>
      </c>
      <c r="J56" s="49">
        <v>1.1000000000000001</v>
      </c>
      <c r="K56" s="50">
        <v>30</v>
      </c>
      <c r="L56" s="49">
        <v>21.145590959625029</v>
      </c>
      <c r="M56" s="49">
        <v>89.66</v>
      </c>
      <c r="N56" s="49">
        <v>0</v>
      </c>
      <c r="O56" s="49">
        <f t="shared" si="1169"/>
        <v>0.70485303198750093</v>
      </c>
      <c r="P56" s="49">
        <f t="shared" si="1170"/>
        <v>2.9886666666666666</v>
      </c>
      <c r="Q56" s="49">
        <f t="shared" si="1171"/>
        <v>0</v>
      </c>
      <c r="R56" s="51">
        <v>30</v>
      </c>
      <c r="S56" s="52">
        <f t="shared" si="1172"/>
        <v>21.145590959625029</v>
      </c>
      <c r="T56" s="52">
        <f t="shared" si="1173"/>
        <v>89.66</v>
      </c>
      <c r="U56" s="52">
        <f t="shared" si="1174"/>
        <v>0</v>
      </c>
      <c r="V56" s="130">
        <f>$O56*($I56-(метеостанция!B$12))/($I56-$J56)</f>
        <v>0.71883821119360214</v>
      </c>
      <c r="W56" s="130">
        <f>$O56*($I56-(метеостанция!C$12))/($I56-$J56)</f>
        <v>0.64191972556004551</v>
      </c>
      <c r="X56" s="130">
        <f>$O56*($I56-(метеостанция!D$12))/($I56-$J56)</f>
        <v>0.47130053924561072</v>
      </c>
      <c r="Y56" s="130">
        <f>$O56*($I56-(метеостанция!E$12))/($I56-$J56)</f>
        <v>0.50626348726086379</v>
      </c>
      <c r="Z56" s="130">
        <f>$O56*($I56-(метеостанция!F$12))/($I56-$J56)</f>
        <v>0.57246000216974291</v>
      </c>
      <c r="AA56" s="130">
        <f>$O56*($I56-(метеостанция!G$12))/($I56-$J56)</f>
        <v>0.67501798301448512</v>
      </c>
      <c r="AB56" s="130">
        <f>$O56*($I56-(метеостанция!H$12))/($I56-$J56)</f>
        <v>0.66569453021041769</v>
      </c>
      <c r="AC56" s="130">
        <f>$O56*($I56-(метеостанция!I$12))/($I56-$J56)</f>
        <v>0.65870194060736709</v>
      </c>
      <c r="AD56" s="130">
        <f>$O56*($I56-(метеостанция!J$12))/($I56-$J56)</f>
        <v>0.67408563773407837</v>
      </c>
      <c r="AE56" s="130">
        <f>$O56*($I56-(метеостанция!K$12))/($I56-$J56)</f>
        <v>0.66429601228980739</v>
      </c>
      <c r="AF56" s="130">
        <f>$O56*($I56-(метеостанция!L$12))/($I56-$J56)</f>
        <v>0.60975381338601287</v>
      </c>
      <c r="AG56" s="130">
        <f>$O56*($I56-(метеостанция!M$12))/($I56-$J56)</f>
        <v>0.53283532775245601</v>
      </c>
      <c r="AH56" s="130">
        <f>$O56*($I56-(метеостанция!N$12))/($I56-$J56)</f>
        <v>0.61628023034885993</v>
      </c>
      <c r="AI56" s="130">
        <f>$O56*($I56-(метеостанция!O$12))/($I56-$J56)</f>
        <v>0.455450669478696</v>
      </c>
      <c r="AJ56" s="130">
        <f>$O56*($I56-(метеостанция!P$12))/($I56-$J56)</f>
        <v>0.68061205469692554</v>
      </c>
      <c r="AK56" s="130">
        <f>$O56*($I56-(метеостанция!Q$12))/($I56-$J56)</f>
        <v>0.7318910451192967</v>
      </c>
      <c r="AL56" s="130">
        <f>$O56*($I56-(метеостанция!R$12))/($I56-$J56)</f>
        <v>0.67734884621550195</v>
      </c>
      <c r="AM56" s="130">
        <f>$O56*($I56-(метеостанция!S$12))/($I56-$J56)</f>
        <v>0.69786044238445033</v>
      </c>
      <c r="AN56" s="130">
        <f>$O56*($I56-(метеостанция!T$12))/($I56-$J56)</f>
        <v>0.69040168014119641</v>
      </c>
      <c r="AO56" s="130">
        <f>$O56*($I56-(метеостанция!U$12))/($I56-$J56)</f>
        <v>0.6955295791834335</v>
      </c>
      <c r="AP56" s="130">
        <f>$O56*($I56-(метеостанция!V$12))/($I56-$J56)</f>
        <v>0.74680856960580455</v>
      </c>
      <c r="AQ56" s="130">
        <f>$O56*($I56-(метеостанция!W$12))/($I56-$J56)</f>
        <v>0.79575669682715877</v>
      </c>
      <c r="AR56" s="130">
        <f>$O56*($I56-(метеостанция!X$12))/($I56-$J56)</f>
        <v>0.81953150147753095</v>
      </c>
      <c r="AS56" s="130">
        <f>$O56*($I56-(метеостанция!Y$12))/($I56-$J56)</f>
        <v>0.86801345605868174</v>
      </c>
      <c r="AT56" s="130">
        <f>$O56*($I56-(метеостанция!Z$12))/($I56-$J56)</f>
        <v>0.85962234853502106</v>
      </c>
      <c r="AU56" s="130">
        <f>$O56*($I56-(метеостанция!AA$12))/($I56-$J56)</f>
        <v>0.82885495428159839</v>
      </c>
      <c r="AV56" s="130">
        <f>$O56*($I56-(метеостанция!AB$12))/($I56-$J56)</f>
        <v>0.92535269080369675</v>
      </c>
      <c r="AW56" s="130">
        <f>$O56*($I56-(метеостанция!AC$12))/($I56-$J56)</f>
        <v>0.95472156713650935</v>
      </c>
      <c r="AX56" s="130">
        <f>$O56*($I56-(метеостанция!AD$12))/($I56-$J56)</f>
        <v>0.89924702295230785</v>
      </c>
      <c r="AY56" s="130">
        <f>$O56*($I56-(метеостанция!AE$12))/($I56-$J56)</f>
        <v>0.79715521474776896</v>
      </c>
      <c r="AZ56" s="130"/>
      <c r="BA56" s="130">
        <f t="shared" si="1175"/>
        <v>0.71883821119360214</v>
      </c>
      <c r="BB56" s="130">
        <f t="shared" si="1680"/>
        <v>1.3607579367536475</v>
      </c>
      <c r="BC56" s="130">
        <f t="shared" si="1681"/>
        <v>1.8320584759992582</v>
      </c>
      <c r="BD56" s="130">
        <f t="shared" si="1682"/>
        <v>2.338321963260122</v>
      </c>
      <c r="BE56" s="130">
        <f t="shared" si="1683"/>
        <v>2.910781965429865</v>
      </c>
      <c r="BF56" s="130">
        <f t="shared" si="1684"/>
        <v>3.5857999484443503</v>
      </c>
      <c r="BG56" s="130">
        <f t="shared" si="1685"/>
        <v>4.2514944786547684</v>
      </c>
      <c r="BH56" s="130">
        <f t="shared" si="1686"/>
        <v>4.9101964192621352</v>
      </c>
      <c r="BI56" s="130">
        <f t="shared" si="1687"/>
        <v>5.5842820569962139</v>
      </c>
      <c r="BJ56" s="130">
        <f t="shared" si="1688"/>
        <v>6.2485780692860216</v>
      </c>
      <c r="BK56" s="130">
        <f t="shared" si="1689"/>
        <v>6.8583318826720348</v>
      </c>
      <c r="BL56" s="130">
        <f t="shared" si="1690"/>
        <v>7.3911672104244905</v>
      </c>
      <c r="BM56" s="130">
        <f t="shared" si="1691"/>
        <v>8.0074474407733511</v>
      </c>
      <c r="BN56" s="130">
        <f t="shared" si="1692"/>
        <v>8.4628981102520466</v>
      </c>
      <c r="BO56" s="130">
        <f t="shared" si="1693"/>
        <v>9.1435101649489727</v>
      </c>
      <c r="BP56" s="130">
        <f t="shared" si="1694"/>
        <v>9.8754012100682687</v>
      </c>
      <c r="BQ56" s="130">
        <f t="shared" si="1695"/>
        <v>10.55275005628377</v>
      </c>
      <c r="BR56" s="130">
        <f t="shared" si="1696"/>
        <v>11.25061049866822</v>
      </c>
      <c r="BS56" s="130">
        <f t="shared" si="1697"/>
        <v>11.941012178809416</v>
      </c>
      <c r="BT56" s="130">
        <f t="shared" si="1698"/>
        <v>12.63654175799285</v>
      </c>
      <c r="BU56" s="130">
        <f t="shared" si="1699"/>
        <v>13.383350327598654</v>
      </c>
      <c r="BV56" s="130">
        <f t="shared" si="1700"/>
        <v>14.179107024425813</v>
      </c>
      <c r="BW56" s="130">
        <f t="shared" si="1701"/>
        <v>14.998638525903344</v>
      </c>
      <c r="BX56" s="130">
        <f t="shared" si="1702"/>
        <v>15.866651981962026</v>
      </c>
      <c r="BY56" s="130">
        <f t="shared" si="1703"/>
        <v>16.726274330497045</v>
      </c>
      <c r="BZ56" s="130">
        <f t="shared" si="1704"/>
        <v>17.555129284778644</v>
      </c>
      <c r="CA56" s="130">
        <f t="shared" si="1705"/>
        <v>18.48048197558234</v>
      </c>
      <c r="CB56" s="130">
        <f t="shared" si="1706"/>
        <v>19.435203542718849</v>
      </c>
      <c r="CC56" s="130">
        <f t="shared" si="1707"/>
        <v>20.334450565671158</v>
      </c>
      <c r="CD56" s="130">
        <f t="shared" si="1708"/>
        <v>21.131605780418926</v>
      </c>
      <c r="CE56" s="130">
        <f t="shared" si="1709"/>
        <v>21.131605780418926</v>
      </c>
      <c r="CF56" s="130">
        <f t="shared" si="1176"/>
        <v>1407.6289851593117</v>
      </c>
      <c r="CG56" s="130">
        <f t="shared" si="1177"/>
        <v>1257.0072065916811</v>
      </c>
      <c r="CH56" s="130">
        <f t="shared" si="1178"/>
        <v>922.90071595075494</v>
      </c>
      <c r="CI56" s="130">
        <f t="shared" si="1179"/>
        <v>991.36516075422344</v>
      </c>
      <c r="CJ56" s="130">
        <f t="shared" si="1180"/>
        <v>1120.9911762487907</v>
      </c>
      <c r="CK56" s="130">
        <f t="shared" si="1181"/>
        <v>1321.8202143389649</v>
      </c>
      <c r="CL56" s="130">
        <f t="shared" si="1182"/>
        <v>1303.56302905804</v>
      </c>
      <c r="CM56" s="130">
        <f t="shared" si="1183"/>
        <v>1289.8701400973462</v>
      </c>
      <c r="CN56" s="130">
        <f t="shared" si="1184"/>
        <v>1319.9944958108722</v>
      </c>
      <c r="CO56" s="130">
        <f t="shared" si="1185"/>
        <v>1300.824451265901</v>
      </c>
      <c r="CP56" s="130">
        <f t="shared" si="1186"/>
        <v>1194.0199173724905</v>
      </c>
      <c r="CQ56" s="130">
        <f t="shared" si="1187"/>
        <v>1043.3981388048594</v>
      </c>
      <c r="CR56" s="130">
        <f t="shared" si="1188"/>
        <v>1206.7999470691375</v>
      </c>
      <c r="CS56" s="130">
        <f t="shared" si="1189"/>
        <v>891.86350097318257</v>
      </c>
      <c r="CT56" s="130">
        <f t="shared" si="1190"/>
        <v>1332.7745255075197</v>
      </c>
      <c r="CU56" s="130">
        <f t="shared" si="1191"/>
        <v>1433.1890445526069</v>
      </c>
      <c r="CV56" s="130">
        <f t="shared" si="1192"/>
        <v>1326.3845106591959</v>
      </c>
      <c r="CW56" s="130">
        <f t="shared" si="1193"/>
        <v>1366.5503182772306</v>
      </c>
      <c r="CX56" s="130">
        <f t="shared" si="1194"/>
        <v>1351.9445700524909</v>
      </c>
      <c r="CY56" s="130">
        <f t="shared" si="1195"/>
        <v>1361.9860219569996</v>
      </c>
      <c r="CZ56" s="130">
        <f t="shared" si="1196"/>
        <v>1462.4005410020866</v>
      </c>
      <c r="DA56" s="130">
        <f t="shared" si="1197"/>
        <v>1558.2507637269423</v>
      </c>
      <c r="DB56" s="130">
        <f t="shared" si="1198"/>
        <v>1604.8065861933012</v>
      </c>
      <c r="DC56" s="130">
        <f t="shared" si="1199"/>
        <v>1699.7439496541106</v>
      </c>
      <c r="DD56" s="130">
        <f t="shared" si="1200"/>
        <v>1683.3124829012784</v>
      </c>
      <c r="DE56" s="130">
        <f t="shared" si="1201"/>
        <v>1623.0637714742261</v>
      </c>
      <c r="DF56" s="130">
        <f t="shared" si="1202"/>
        <v>1812.0256391317989</v>
      </c>
      <c r="DG56" s="130">
        <f t="shared" si="1203"/>
        <v>1869.5357727667126</v>
      </c>
      <c r="DH56" s="130">
        <f t="shared" si="1204"/>
        <v>1760.9055203452092</v>
      </c>
      <c r="DI56" s="130">
        <f t="shared" si="1205"/>
        <v>1560.9893415190811</v>
      </c>
      <c r="DJ56" s="130">
        <f t="shared" si="1206"/>
        <v>0</v>
      </c>
      <c r="DK56" s="110">
        <f t="shared" si="1207"/>
        <v>1407.6289851593117</v>
      </c>
      <c r="DL56" s="130">
        <f t="shared" si="1208"/>
        <v>2664.636191750993</v>
      </c>
      <c r="DM56" s="130">
        <f t="shared" si="1209"/>
        <v>3587.5369077017481</v>
      </c>
      <c r="DN56" s="130">
        <f t="shared" si="1210"/>
        <v>4578.9020684559719</v>
      </c>
      <c r="DO56" s="130">
        <f t="shared" si="1211"/>
        <v>5699.8932447047628</v>
      </c>
      <c r="DP56" s="130">
        <f t="shared" si="1212"/>
        <v>7021.7134590437272</v>
      </c>
      <c r="DQ56" s="130">
        <f t="shared" si="1213"/>
        <v>8325.2764881017665</v>
      </c>
      <c r="DR56" s="130">
        <f t="shared" si="1214"/>
        <v>9615.1466281991125</v>
      </c>
      <c r="DS56" s="130">
        <f t="shared" si="1215"/>
        <v>10935.141124009984</v>
      </c>
      <c r="DT56" s="130">
        <f t="shared" si="1216"/>
        <v>12235.965575275884</v>
      </c>
      <c r="DU56" s="130">
        <f t="shared" si="1217"/>
        <v>13429.985492648375</v>
      </c>
      <c r="DV56" s="130">
        <f t="shared" si="1218"/>
        <v>14473.383631453235</v>
      </c>
      <c r="DW56" s="130">
        <f t="shared" si="1219"/>
        <v>15680.183578522372</v>
      </c>
      <c r="DX56" s="130">
        <f t="shared" si="1220"/>
        <v>16572.047079495554</v>
      </c>
      <c r="DY56" s="130">
        <f t="shared" si="1221"/>
        <v>17904.821605003075</v>
      </c>
      <c r="DZ56" s="130">
        <f t="shared" si="1222"/>
        <v>19338.010649555683</v>
      </c>
      <c r="EA56" s="130">
        <f t="shared" si="1223"/>
        <v>20664.395160214877</v>
      </c>
      <c r="EB56" s="130">
        <f t="shared" si="1224"/>
        <v>22030.945478492107</v>
      </c>
      <c r="EC56" s="130">
        <f t="shared" si="1225"/>
        <v>23382.890048544599</v>
      </c>
      <c r="ED56" s="130">
        <f t="shared" si="1226"/>
        <v>24744.876070501599</v>
      </c>
      <c r="EE56" s="130">
        <f t="shared" si="1227"/>
        <v>26207.276611503687</v>
      </c>
      <c r="EF56" s="130">
        <f t="shared" si="1228"/>
        <v>27765.527375230628</v>
      </c>
      <c r="EG56" s="130">
        <f t="shared" si="1229"/>
        <v>29370.33396142393</v>
      </c>
      <c r="EH56" s="130">
        <f t="shared" si="1230"/>
        <v>31070.077911078042</v>
      </c>
      <c r="EI56" s="130">
        <f t="shared" si="1231"/>
        <v>32753.39039397932</v>
      </c>
      <c r="EJ56" s="130">
        <f t="shared" si="1232"/>
        <v>34376.454165453542</v>
      </c>
      <c r="EK56" s="130">
        <f t="shared" si="1233"/>
        <v>36188.479804585339</v>
      </c>
      <c r="EL56" s="130">
        <f t="shared" si="1234"/>
        <v>38058.015577352053</v>
      </c>
      <c r="EM56" s="130">
        <f t="shared" si="1235"/>
        <v>39818.921097697261</v>
      </c>
      <c r="EN56" s="130">
        <f t="shared" si="1236"/>
        <v>41379.910439216343</v>
      </c>
      <c r="EO56" s="130">
        <f t="shared" si="1237"/>
        <v>41379.910439216343</v>
      </c>
      <c r="EP56" s="130">
        <f t="shared" si="1238"/>
        <v>1266.8660866433806</v>
      </c>
      <c r="EQ56" s="130">
        <f t="shared" si="1239"/>
        <v>1131.3064859325129</v>
      </c>
      <c r="ER56" s="130">
        <f t="shared" si="1240"/>
        <v>830.61064435567948</v>
      </c>
      <c r="ES56" s="130">
        <f t="shared" si="1241"/>
        <v>892.22864467880106</v>
      </c>
      <c r="ET56" s="130">
        <f t="shared" si="1242"/>
        <v>1008.8920586239117</v>
      </c>
      <c r="EU56" s="130">
        <f t="shared" si="1243"/>
        <v>1189.6381929050685</v>
      </c>
      <c r="EV56" s="130">
        <f t="shared" si="1244"/>
        <v>1173.2067261522361</v>
      </c>
      <c r="EW56" s="130">
        <f t="shared" si="1245"/>
        <v>1160.8831260876116</v>
      </c>
      <c r="EX56" s="130">
        <f t="shared" si="1246"/>
        <v>1187.995046229785</v>
      </c>
      <c r="EY56" s="130">
        <f t="shared" si="1247"/>
        <v>1170.7420061393109</v>
      </c>
      <c r="EZ56" s="130">
        <f t="shared" si="1248"/>
        <v>1074.6179256352414</v>
      </c>
      <c r="FA56" s="130">
        <f t="shared" si="1249"/>
        <v>939.05832492437344</v>
      </c>
      <c r="FB56" s="130">
        <f t="shared" si="1250"/>
        <v>1086.1199523622238</v>
      </c>
      <c r="FC56" s="130">
        <f t="shared" si="1251"/>
        <v>802.6771508758643</v>
      </c>
      <c r="FD56" s="130">
        <f t="shared" si="1252"/>
        <v>1199.4970729567679</v>
      </c>
      <c r="FE56" s="130">
        <f t="shared" si="1253"/>
        <v>1289.8701400973462</v>
      </c>
      <c r="FF56" s="130">
        <f t="shared" si="1254"/>
        <v>1193.7460595932764</v>
      </c>
      <c r="FG56" s="130">
        <f t="shared" si="1255"/>
        <v>1229.8952864495077</v>
      </c>
      <c r="FH56" s="130">
        <f t="shared" si="1256"/>
        <v>1216.7501130472419</v>
      </c>
      <c r="FI56" s="130">
        <f t="shared" si="1257"/>
        <v>1225.7874197612996</v>
      </c>
      <c r="FJ56" s="130">
        <f t="shared" si="1258"/>
        <v>1316.1604869018779</v>
      </c>
      <c r="FK56" s="130">
        <f t="shared" si="1259"/>
        <v>1402.4256873542481</v>
      </c>
      <c r="FL56" s="130">
        <f t="shared" si="1260"/>
        <v>1444.3259275739711</v>
      </c>
      <c r="FM56" s="130">
        <f t="shared" si="1261"/>
        <v>1529.7695546886996</v>
      </c>
      <c r="FN56" s="130">
        <f t="shared" si="1262"/>
        <v>1514.9812346111505</v>
      </c>
      <c r="FO56" s="130">
        <f t="shared" si="1263"/>
        <v>1460.7573943268035</v>
      </c>
      <c r="FP56" s="130">
        <f t="shared" si="1264"/>
        <v>1630.8230752186191</v>
      </c>
      <c r="FQ56" s="130">
        <f t="shared" si="1265"/>
        <v>1682.5821954900414</v>
      </c>
      <c r="FR56" s="130">
        <f t="shared" si="1266"/>
        <v>1584.8149683106883</v>
      </c>
      <c r="FS56" s="130">
        <f t="shared" si="1267"/>
        <v>1404.8904073671731</v>
      </c>
      <c r="FT56" s="130">
        <f t="shared" si="1268"/>
        <v>0</v>
      </c>
      <c r="FU56" s="110">
        <f t="shared" si="1269"/>
        <v>1266.8660866433806</v>
      </c>
      <c r="FV56" s="130">
        <f t="shared" si="1270"/>
        <v>2398.1725725758934</v>
      </c>
      <c r="FW56" s="130">
        <f t="shared" si="1271"/>
        <v>3228.783216931573</v>
      </c>
      <c r="FX56" s="130">
        <f t="shared" si="1272"/>
        <v>4121.0118616103737</v>
      </c>
      <c r="FY56" s="130">
        <f t="shared" si="1273"/>
        <v>5129.9039202342856</v>
      </c>
      <c r="FZ56" s="130">
        <f t="shared" si="1274"/>
        <v>6319.5421131393541</v>
      </c>
      <c r="GA56" s="130">
        <f t="shared" si="1275"/>
        <v>7492.7488392915902</v>
      </c>
      <c r="GB56" s="130">
        <f t="shared" si="1276"/>
        <v>8653.6319653792016</v>
      </c>
      <c r="GC56" s="130">
        <f t="shared" si="1277"/>
        <v>9841.6270116089872</v>
      </c>
      <c r="GD56" s="130">
        <f t="shared" si="1278"/>
        <v>11012.369017748299</v>
      </c>
      <c r="GE56" s="130">
        <f t="shared" si="1279"/>
        <v>12086.986943383539</v>
      </c>
      <c r="GF56" s="130">
        <f t="shared" si="1280"/>
        <v>13026.045268307913</v>
      </c>
      <c r="GG56" s="130">
        <f t="shared" si="1281"/>
        <v>14112.165220670136</v>
      </c>
      <c r="GH56" s="130">
        <f t="shared" si="1282"/>
        <v>14914.842371546001</v>
      </c>
      <c r="GI56" s="130">
        <f t="shared" si="1283"/>
        <v>16114.33944450277</v>
      </c>
      <c r="GJ56" s="130">
        <f t="shared" si="1284"/>
        <v>17404.209584600118</v>
      </c>
      <c r="GK56" s="130">
        <f t="shared" si="1285"/>
        <v>18597.955644193393</v>
      </c>
      <c r="GL56" s="130">
        <f t="shared" si="1286"/>
        <v>19827.8509306429</v>
      </c>
      <c r="GM56" s="130">
        <f t="shared" si="1287"/>
        <v>21044.601043690142</v>
      </c>
      <c r="GN56" s="130">
        <f t="shared" si="1288"/>
        <v>22270.38846345144</v>
      </c>
      <c r="GO56" s="130">
        <f t="shared" si="1289"/>
        <v>23586.548950353317</v>
      </c>
      <c r="GP56" s="130">
        <f t="shared" si="1290"/>
        <v>24988.974637707564</v>
      </c>
      <c r="GQ56" s="130">
        <f t="shared" si="1291"/>
        <v>26433.300565281534</v>
      </c>
      <c r="GR56" s="130">
        <f t="shared" si="1292"/>
        <v>27963.070119970234</v>
      </c>
      <c r="GS56" s="130">
        <f t="shared" si="1293"/>
        <v>29478.051354581385</v>
      </c>
      <c r="GT56" s="130">
        <f t="shared" si="1294"/>
        <v>30938.808748908188</v>
      </c>
      <c r="GU56" s="130">
        <f t="shared" si="1295"/>
        <v>32569.631824126809</v>
      </c>
      <c r="GV56" s="130">
        <f t="shared" si="1296"/>
        <v>34252.214019616848</v>
      </c>
      <c r="GW56" s="130">
        <f t="shared" si="1297"/>
        <v>35837.028987927537</v>
      </c>
      <c r="GX56" s="130">
        <f t="shared" si="1298"/>
        <v>37241.91939529471</v>
      </c>
      <c r="GY56" s="130">
        <f t="shared" si="1299"/>
        <v>37241.91939529471</v>
      </c>
      <c r="GZ56" s="130">
        <f>($T56+$U56)/$R56*($I56-(метеостанция!B$12))/($I56-$J56)</f>
        <v>3.0479656084656082</v>
      </c>
      <c r="HA56" s="130">
        <f>($T56+$U56)/$R56*($I56-(метеостанция!C$12))/($I56-$J56)</f>
        <v>2.7218214285714284</v>
      </c>
      <c r="HB56" s="130">
        <f>($T56+$U56)/$R56*($I56-(метеостанция!D$12))/($I56-$J56)</f>
        <v>1.9983743386243384</v>
      </c>
      <c r="HC56" s="130">
        <f>($T56+$U56)/$R56*($I56-(метеостанция!E$12))/($I56-$J56)</f>
        <v>2.146621693121693</v>
      </c>
      <c r="HD56" s="130">
        <f>($T56+$U56)/$R56*($I56-(метеостанция!F$12))/($I56-$J56)</f>
        <v>2.4273033509700181</v>
      </c>
      <c r="HE56" s="130">
        <f>($T56+$U56)/$R56*($I56-(метеостанция!G$12))/($I56-$J56)</f>
        <v>2.8621622574955912</v>
      </c>
      <c r="HF56" s="130">
        <f>($T56+$U56)/$R56*($I56-(метеостанция!H$12))/($I56-$J56)</f>
        <v>2.8226296296296298</v>
      </c>
      <c r="HG56" s="130">
        <f>($T56+$U56)/$R56*($I56-(метеостанция!I$12))/($I56-$J56)</f>
        <v>2.7929801587301593</v>
      </c>
      <c r="HH56" s="130">
        <f>($T56+$U56)/$R56*($I56-(метеостанция!J$12))/($I56-$J56)</f>
        <v>2.8582089947089946</v>
      </c>
      <c r="HI56" s="130">
        <f>($T56+$U56)/$R56*($I56-(метеостанция!K$12))/($I56-$J56)</f>
        <v>2.8166997354497356</v>
      </c>
      <c r="HJ56" s="130">
        <f>($T56+$U56)/$R56*($I56-(метеостанция!L$12))/($I56-$J56)</f>
        <v>2.5854338624338631</v>
      </c>
      <c r="HK56" s="130">
        <f>($T56+$U56)/$R56*($I56-(метеостанция!M$12))/($I56-$J56)</f>
        <v>2.2592896825396824</v>
      </c>
      <c r="HL56" s="130">
        <f>($T56+$U56)/$R56*($I56-(метеостанция!N$12))/($I56-$J56)</f>
        <v>2.6131067019400351</v>
      </c>
      <c r="HM56" s="130">
        <f>($T56+$U56)/$R56*($I56-(метеостанция!O$12))/($I56-$J56)</f>
        <v>1.9311688712522046</v>
      </c>
      <c r="HN56" s="130">
        <f>($T56+$U56)/$R56*($I56-(метеостанция!P$12))/($I56-$J56)</f>
        <v>2.8858818342151675</v>
      </c>
      <c r="HO56" s="130">
        <f>($T56+$U56)/$R56*($I56-(метеостанция!Q$12))/($I56-$J56)</f>
        <v>3.1033112874779545</v>
      </c>
      <c r="HP56" s="130">
        <f>($T56+$U56)/$R56*($I56-(метеостанция!R$12))/($I56-$J56)</f>
        <v>2.8720454144620815</v>
      </c>
      <c r="HQ56" s="130">
        <f>($T56+$U56)/$R56*($I56-(метеостанция!S$12))/($I56-$J56)</f>
        <v>2.959017195767196</v>
      </c>
      <c r="HR56" s="130">
        <f>($T56+$U56)/$R56*($I56-(метеостанция!T$12))/($I56-$J56)</f>
        <v>2.9273910934744269</v>
      </c>
      <c r="HS56" s="130">
        <f>($T56+$U56)/$R56*($I56-(метеостанция!U$12))/($I56-$J56)</f>
        <v>2.9491340388007052</v>
      </c>
      <c r="HT56" s="130">
        <f>($T56+$U56)/$R56*($I56-(метеостанция!V$12))/($I56-$J56)</f>
        <v>3.1665634920634917</v>
      </c>
      <c r="HU56" s="130">
        <f>($T56+$U56)/$R56*($I56-(метеостанция!W$12))/($I56-$J56)</f>
        <v>3.3741097883597884</v>
      </c>
      <c r="HV56" s="130">
        <f>($T56+$U56)/$R56*($I56-(метеостанция!X$12))/($I56-$J56)</f>
        <v>3.4749179894179898</v>
      </c>
      <c r="HW56" s="130">
        <f>($T56+$U56)/$R56*($I56-(метеостанция!Y$12))/($I56-$J56)</f>
        <v>3.6804876543209879</v>
      </c>
      <c r="HX56" s="130">
        <f>($T56+$U56)/$R56*($I56-(метеостанция!Z$12))/($I56-$J56)</f>
        <v>3.6449082892416231</v>
      </c>
      <c r="HY56" s="130">
        <f>($T56+$U56)/$R56*($I56-(метеостанция!AA$12))/($I56-$J56)</f>
        <v>3.5144506172839511</v>
      </c>
      <c r="HZ56" s="130">
        <f>($T56+$U56)/$R56*($I56-(метеостанция!AB$12))/($I56-$J56)</f>
        <v>3.9236133156966488</v>
      </c>
      <c r="IA56" s="130">
        <f>($T56+$U56)/$R56*($I56-(метеостанция!AC$12))/($I56-$J56)</f>
        <v>4.0481410934744275</v>
      </c>
      <c r="IB56" s="130">
        <f>($T56+$U56)/$R56*($I56-(метеостанция!AD$12))/($I56-$J56)</f>
        <v>3.8129219576719575</v>
      </c>
      <c r="IC56" s="130">
        <f>($T56+$U56)/$R56*($I56-(метеостанция!AE$12))/($I56-$J56)</f>
        <v>3.380039682539683</v>
      </c>
      <c r="ID56" s="130"/>
      <c r="IE56" s="131">
        <f>VLOOKUP($F56,метеостанция!$A$4:$AF$7,2,0)</f>
        <v>6.1</v>
      </c>
      <c r="IF56" s="131">
        <f>VLOOKUP($F56,метеостанция!$A$4:$AF$7,3,0)</f>
        <v>9</v>
      </c>
      <c r="IG56" s="131">
        <f>VLOOKUP($F56,метеостанция!$A$4:$AF$7,4,0)</f>
        <v>7.4</v>
      </c>
      <c r="IH56" s="131">
        <f>VLOOKUP($F56,метеостанция!$A$4:$AF$7,5,0)</f>
        <v>10.9</v>
      </c>
      <c r="II56" s="131">
        <f>VLOOKUP($F56,метеостанция!$A$4:$AF$7,6,0)</f>
        <v>12.1</v>
      </c>
      <c r="IJ56" s="131">
        <f>VLOOKUP($F56,метеостанция!$A$4:$AF$7,7,0)</f>
        <v>9.4</v>
      </c>
      <c r="IK56" s="131">
        <f>VLOOKUP($F56,метеостанция!$A$4:$AF$7,8,0)</f>
        <v>6.1</v>
      </c>
      <c r="IL56" s="131">
        <f>VLOOKUP($F56,метеостанция!$A$4:$AF$7,9,0)</f>
        <v>8.1</v>
      </c>
      <c r="IM56" s="131">
        <f>VLOOKUP($F56,метеостанция!$A$4:$AF$7,10,0)</f>
        <v>3.4</v>
      </c>
      <c r="IN56" s="131">
        <f>VLOOKUP($F56,метеостанция!$A$4:$AF$7,11,0)</f>
        <v>-1.2</v>
      </c>
      <c r="IO56" s="131">
        <f>VLOOKUP($F56,метеостанция!$A$4:$AF$7,12,0)</f>
        <v>0.4</v>
      </c>
      <c r="IP56" s="131">
        <f>VLOOKUP($F56,метеостанция!$A$4:$AF$7,13,0)</f>
        <v>3</v>
      </c>
      <c r="IQ56" s="131">
        <f>VLOOKUP($F56,метеостанция!$A$4:$AF$7,14,0)</f>
        <v>2.5</v>
      </c>
      <c r="IR56" s="131">
        <f>VLOOKUP($F56,метеостанция!$A$4:$AF$7,15,0)</f>
        <v>1.5</v>
      </c>
      <c r="IS56" s="131">
        <f>VLOOKUP($F56,метеостанция!$A$4:$AF$7,16,0)</f>
        <v>-0.4</v>
      </c>
      <c r="IT56" s="131">
        <f>VLOOKUP($F56,метеостанция!$A$4:$AF$7,17,0)</f>
        <v>-2.6</v>
      </c>
      <c r="IU56" s="131">
        <f>VLOOKUP($F56,метеостанция!$A$4:$AF$7,18,0)</f>
        <v>-3.5</v>
      </c>
      <c r="IV56" s="131">
        <f>VLOOKUP($F56,метеостанция!$A$4:$AF$7,19,0)</f>
        <v>-4.4000000000000004</v>
      </c>
      <c r="IW56" s="131">
        <f>VLOOKUP($F56,метеостанция!$A$4:$AF$7,20,0)</f>
        <v>-0.3</v>
      </c>
      <c r="IX56" s="131">
        <f>VLOOKUP($F56,метеостанция!$A$4:$AF$7,21,0)</f>
        <v>4.5</v>
      </c>
      <c r="IY56" s="131">
        <f>VLOOKUP($F56,метеостанция!$A$4:$AF$7,22,0)</f>
        <v>3.5</v>
      </c>
      <c r="IZ56" s="131">
        <f>VLOOKUP($F56,метеостанция!$A$4:$AF$7,23,0)</f>
        <v>5</v>
      </c>
      <c r="JA56" s="131">
        <f>VLOOKUP($F56,метеостанция!$A$4:$AF$7,24,0)</f>
        <v>-1.7</v>
      </c>
      <c r="JB56" s="131">
        <f>VLOOKUP($F56,метеостанция!$A$4:$AF$7,25,0)</f>
        <v>-3.7</v>
      </c>
      <c r="JC56" s="131">
        <f>VLOOKUP($F56,метеостанция!$A$4:$AF$7,26,0)</f>
        <v>0.7</v>
      </c>
      <c r="JD56" s="131">
        <f>VLOOKUP($F56,метеостанция!$A$4:$AF$7,27,0)</f>
        <v>-1.6</v>
      </c>
      <c r="JE56" s="131">
        <f>VLOOKUP($F56,метеостанция!$A$4:$AF$7,28,0)</f>
        <v>0.7</v>
      </c>
      <c r="JF56" s="131">
        <f>VLOOKUP($F56,метеостанция!$A$4:$AF$7,29,0)</f>
        <v>6.6</v>
      </c>
      <c r="JG56" s="131">
        <f>VLOOKUP($F56,метеостанция!$A$4:$AF$7,30,0)</f>
        <v>9</v>
      </c>
      <c r="JH56" s="131">
        <f>VLOOKUP($F56,метеостанция!$A$4:$AF$7,31,0)</f>
        <v>4.8</v>
      </c>
      <c r="JI56" s="131">
        <f>VLOOKUP($F56,метеостанция!$A$4:$AF$7,32,0)</f>
        <v>0</v>
      </c>
      <c r="JJ56" s="202">
        <f>VLOOKUP(D56,'Qп, Гкал'!$D$6:$O$63,2,FALSE)</f>
        <v>1.62845395051113</v>
      </c>
      <c r="JK56" s="202">
        <f>VLOOKUP(D56,'Qп, Гкал'!$D$6:AI$64,3,FALSE)</f>
        <v>1.25016647558995</v>
      </c>
      <c r="JL56" s="202">
        <f>VLOOKUP(D56,'Qп, Гкал'!$D$6:$AI$64,4,FALSE)</f>
        <v>1.1535553931403499</v>
      </c>
      <c r="JM56" s="202">
        <f>VLOOKUP(D56,'Qп, Гкал'!$D$6:$O$60,5,FALSE)</f>
        <v>1.09341113260724</v>
      </c>
      <c r="JN56" s="202">
        <f>VLOOKUP(D56,'Qп, Гкал'!$D$6:$O$60,6,FALSE)</f>
        <v>1.06017913442247</v>
      </c>
      <c r="JO56" s="202">
        <f>VLOOKUP(D56,'Qп, Гкал'!$D$6:$O$60,7,FALSE)</f>
        <v>1.3492493073469001</v>
      </c>
      <c r="JP56" s="202">
        <f>VLOOKUP(D56,'Qп, Гкал'!$D$6:$O$60,8,FALSE)</f>
        <v>1.56568276010318</v>
      </c>
      <c r="JQ56" s="202">
        <f>VLOOKUP(D56,'Qп, Гкал'!$D$6:$O$60,9,FALSE)</f>
        <v>1.5466167478742701</v>
      </c>
      <c r="JR56" s="202">
        <f>VLOOKUP(D56,'Qп, Гкал'!$D$6:$O$60,10,FALSE)</f>
        <v>2.2625666380051599</v>
      </c>
      <c r="JS56" s="202">
        <f>VLOOKUP(D56,'Qп, Гкал'!$D$6:$O$60,11,FALSE)</f>
        <v>3.0029269848093998</v>
      </c>
      <c r="JT56" s="202">
        <f>VLOOKUP(D56,'Qп, Гкал'!$D$6:$O$60,12,FALSE)</f>
        <v>2.6548809592051201</v>
      </c>
      <c r="JU56" s="202">
        <f>VLOOKUP(D56,'Qп, Гкал'!$D$6:$P$60,13,FALSE)</f>
        <v>2.22342433361995</v>
      </c>
      <c r="JV56" s="202">
        <f>VLOOKUP(D56,'Qп, Гкал'!$D$6:$Q$63,14,FALSE)</f>
        <v>2.1533813413585601</v>
      </c>
      <c r="JW56" s="203">
        <f>VLOOKUP(D56,'Qп, Гкал'!$D$6:$AI$65,15,FALSE)</f>
        <v>2.3683416929397199</v>
      </c>
      <c r="JX56" s="203">
        <f>VLOOKUP(D56,'Qп, Гкал'!$D$6:$AI$65,16,FALSE)</f>
        <v>2.8124379000668802</v>
      </c>
      <c r="JY56" s="203">
        <f>VLOOKUP(D56,'Qп, Гкал'!$D$6:$AI$65,17,FALSE)</f>
        <v>3.2586132129549998</v>
      </c>
      <c r="JZ56" s="203">
        <f>VLOOKUP(D56,'Qп, Гкал'!$D$6:$AI$65,18,FALSE)</f>
        <v>3.4619799130600901</v>
      </c>
      <c r="KA56" s="203">
        <f>VLOOKUP(D56,'Qп, Гкал'!$D$6:$AI$65,19,FALSE)</f>
        <v>3.4212148179994299</v>
      </c>
      <c r="KB56" s="203">
        <f>VLOOKUP(D56,'Qп, Гкал'!$D$6:$AI$65,20,FALSE)</f>
        <v>2.8216163418362501</v>
      </c>
      <c r="KC56" s="203">
        <f>VLOOKUP(D56,'Qп, Гкал'!$D$6:$AI$65,21,FALSE)</f>
        <v>1.9828245915735201</v>
      </c>
      <c r="KD56" s="203">
        <f>VLOOKUP(D56,'Qп, Гкал'!$D$6:$AI$65,22,FALSE)</f>
        <v>2.0676019871978601</v>
      </c>
      <c r="KE56" s="203">
        <f>VLOOKUP(D56,'Qп, Гкал'!$D$6:$AI$65,23,FALSE)</f>
        <v>2.0926456959969402</v>
      </c>
      <c r="KF56" s="203">
        <f>VLOOKUP(D56,'Qп, Гкал'!$D$6:$AI$65,24,FALSE)</f>
        <v>3.0759057991783698</v>
      </c>
      <c r="KG56" s="203">
        <f>VLOOKUP(D56,'Qп, Гкал'!$D$6:$AI$65,25,FALSE)</f>
        <v>3.54465673067737</v>
      </c>
      <c r="KH56" s="203">
        <f>VLOOKUP(D56,'Qп, Гкал'!$D$6:$AI$65,26,FALSE)</f>
        <v>2.73420851246776</v>
      </c>
      <c r="KI56" s="203">
        <f>VLOOKUP(D56,'Qп, Гкал'!$D$6:$AI$65,27,FALSE)</f>
        <v>3.2330180567497901</v>
      </c>
      <c r="KJ56" s="203">
        <f>VLOOKUP(D56,'Qп, Гкал'!$D$6:$AI$65,28,FALSE)</f>
        <v>2.5282409955096998</v>
      </c>
      <c r="KK56" s="203">
        <f>VLOOKUP(D56,'Qп, Гкал'!$D$6:$AI$65,29,FALSE)</f>
        <v>1.6070051113021899</v>
      </c>
      <c r="KL56" s="203">
        <f>VLOOKUP(D56,'Qп, Гкал'!$D$6:$AI$65,30,FALSE)</f>
        <v>1.40161948027133</v>
      </c>
      <c r="KM56" s="203">
        <f>VLOOKUP(D56,'Qп, Гкал'!$D$6:$AI$65,31,FALSE)</f>
        <v>2.1523655297601998</v>
      </c>
      <c r="KN56" s="203">
        <f>VLOOKUP(D56,'Qп, Гкал'!$D$6:$AI$65,32,FALSE)</f>
        <v>0</v>
      </c>
      <c r="KO56" s="110">
        <f>IF(JJ56="","Нет показаний",IF(JJ56&lt;=0,"Ошибка ПУ",(GZ56-JJ56*(($I56-метеостанция!B$12)/($I56-IE56)))))</f>
        <v>0.7898037454366853</v>
      </c>
      <c r="KP56" s="110">
        <f>IF(JK56="","Нет показаний",IF(JK56&lt;=0,"Ошибка ПУ",(HA56-JK56*(($I56-метеостанция!C$12)/($I56-IF56)))))</f>
        <v>0.76559502301760896</v>
      </c>
      <c r="KQ56" s="110">
        <f>IF(JL56="","Нет показаний",IF(JL56&lt;=0,"Ошибка ПУ",(HB56-JL56*(($I56-метеостанция!D$12)/($I56-IG56)))))</f>
        <v>0.84138574490916596</v>
      </c>
      <c r="KR56" s="110">
        <f>IF(JM56="","Нет показаний",IF(JM56&lt;=0,"Ошибка ПУ",(HC56-JM56*(($I56-метеостанция!E$12)/($I56-IH56)))))</f>
        <v>0.51551662442462898</v>
      </c>
      <c r="KS56" s="110">
        <f>IF(JN56="","Нет показаний",IF(JN56&lt;=0,"Ошибка ПУ",(HD56-JN56*(($I56-метеостанция!F$12)/($I56-II56)))))</f>
        <v>0.36733503282002866</v>
      </c>
      <c r="KT56" s="110">
        <f>IF(JO56="","Нет показаний",IF(JO56&lt;=0,"Ошибка ПУ",(HE56-JO56*(($I56-метеостанция!G$12)/($I56-IJ56)))))</f>
        <v>0.55825542136550688</v>
      </c>
      <c r="KU56" s="110">
        <f>IF(JP56="","Нет показаний",IF(JP56&lt;=0,"Ошибка ПУ",(HF56-JP56*(($I56-метеостанция!H$12)/($I56-IK56)))))</f>
        <v>0.81202263194317226</v>
      </c>
      <c r="KV56" s="110">
        <f>IF(JQ56="","Нет показаний",IF(JQ56&lt;=0,"Ошибка ПУ",(HG56-JQ56*(($I56-метеостанция!I$12)/($I56-IL56)))))</f>
        <v>0.49742399828231942</v>
      </c>
      <c r="KW56" s="110">
        <f>IF(JR56="","Нет показаний",IF(JR56&lt;=0,"Ошибка ПУ",(HH56-JR56*(($I56-метеостанция!J$12)/($I56-IM56)))))</f>
        <v>0.39460104398952112</v>
      </c>
      <c r="KX56" s="110">
        <f>IF(JS56="","Нет показаний",IF(JS56&lt;=0,"Ошибка ПУ",(HI56-JS56*(($I56-метеостанция!K$12)/($I56-IN56)))))</f>
        <v>0.29360365446306425</v>
      </c>
      <c r="KY56" s="110">
        <f>IF(JT56="","Нет показаний",IF(JT56&lt;=0,"Ошибка ПУ",(HJ56-JT56*(($I56-метеостанция!L$12)/($I56-IO56)))))</f>
        <v>0.37077551126020403</v>
      </c>
      <c r="KZ56" s="110">
        <f>IF(JU56="","Нет показаний",IF(JU56&lt;=0,"Ошибка ПУ",(HK56-JU56*(($I56-метеостанция!M$12)/($I56-IP56)))))</f>
        <v>0.3906323197987982</v>
      </c>
      <c r="LA56" s="110">
        <f>IF(JV56="","Нет показаний",IF(JV56&lt;=0,"Ошибка ПУ",(HL56-JV56*(($I56-метеостанция!N$12)/($I56-IQ56)))))</f>
        <v>0.57969946388573801</v>
      </c>
      <c r="LB56" s="110">
        <f>IF(JW56="","Нет показаний",IF(JW56&lt;=0,"Ошибка ПУ",(HM56-JW56*(($I56-метеостанция!O$12)/($I56-IR56)))))</f>
        <v>0.36774330773726804</v>
      </c>
      <c r="LC56" s="110">
        <f>IF(JX56="","Нет показаний",IF(JX56&lt;=0,"Ошибка ПУ",(HN56-JX56*(($I56-метеостанция!P$12)/($I56-IS56)))))</f>
        <v>0.36985283047886508</v>
      </c>
      <c r="LD56" s="110">
        <f>IF(JY56="","Нет показаний",IF(JY56&lt;=0,"Ошибка ПУ",(HO56-JY56*(($I56-метеостанция!Q$12)/($I56-IT56)))))</f>
        <v>0.27365268994512837</v>
      </c>
      <c r="LE56" s="110">
        <f>IF(JZ56="","Нет показаний",IF(JZ56&lt;=0,"Ошибка ПУ",(HP56-JZ56*(($I56-метеостанция!R$12)/($I56-IU56)))))</f>
        <v>0.19637689654914992</v>
      </c>
      <c r="LF56" s="110">
        <f>IF(KA56="","Нет показаний",IF(KA56&lt;=0,"Ошибка ПУ",(HQ56-KA56*(($I56-метеостанция!S$12)/($I56-IV56)))))</f>
        <v>0.33526792192234645</v>
      </c>
      <c r="LG56" s="110">
        <f>IF(KB56="","Нет показаний",IF(KB56&lt;=0,"Ошибка ПУ",(HR56-KB56*(($I56-метеостанция!T$12)/($I56-IW56)))))</f>
        <v>0.35422988518656595</v>
      </c>
      <c r="LH56" s="110">
        <f>IF(KC56="","Нет показаний",IF(KC56&lt;=0,"Ошибка ПУ",(HS56-KC56*(($I56-метеостанция!U$12)/($I56-IX56)))))</f>
        <v>0.56334832055256667</v>
      </c>
      <c r="LI56" s="110">
        <f>IF(KD56="","Нет показаний",IF(KD56&lt;=0,"Ошибка ПУ",(HT56-KD56*(($I56-метеостанция!V$12)/($I56-IY56)))))</f>
        <v>0.65724653487336138</v>
      </c>
      <c r="LJ56" s="110">
        <f>IF(KE56="","Нет показаний",IF(KE56&lt;=0,"Ошибка ПУ",(HU56-KE56*(($I56-метеостанция!W$12)/($I56-IZ56)))))</f>
        <v>0.39732128580414106</v>
      </c>
      <c r="LK56" s="110">
        <f>IF(KF56="","Нет показаний",IF(KF56&lt;=0,"Ошибка ПУ",(HV56-KF56*(($I56-метеостанция!X$12)/($I56-JA56)))))</f>
        <v>0.36003181720855748</v>
      </c>
      <c r="LL56" s="110">
        <f>IF(KG56="","Нет показаний",IF(KG56&lt;=0,"Ошибка ПУ",(HW56-KG56*(($I56-метеостанция!Y$12)/($I56-JB56)))))</f>
        <v>0.1993954430755962</v>
      </c>
      <c r="LM56" s="110">
        <f>IF(KH56="","Нет показаний",IF(KH56&lt;=0,"Ошибка ПУ",(HX56-KH56*(($I56-метеостанция!Z$12)/($I56-JC56)))))</f>
        <v>0.37944164611302877</v>
      </c>
      <c r="LN56" s="110">
        <f>IF(KI56="","Нет показаний",IF(KI56&lt;=0,"Ошибка ПУ",(HY56-KI56*(($I56-метеостанция!AA$12)/($I56-JD56)))))</f>
        <v>0.1878845843550585</v>
      </c>
      <c r="LO56" s="110">
        <f>IF(KJ56="","Нет показаний",IF(KJ56&lt;=0,"Ошибка ПУ",(HZ56-KJ56*(($I56-метеостанция!AB$12)/($I56-JE56)))))</f>
        <v>0.67325167315341439</v>
      </c>
      <c r="LP56" s="110">
        <f>IF(KK56="","Нет показаний",IF(KK56&lt;=0,"Ошибка ПУ",(IA56-KK56*(($I56-метеостанция!AC$12)/($I56-JF56)))))</f>
        <v>0.97804177635979617</v>
      </c>
      <c r="LQ56" s="110">
        <f>IF(KL56="","Нет показаний",IF(KL56&lt;=0,"Ошибка ПУ",(IB56-KL56*(($I56-метеостанция!AD$12)/($I56-JG56)))))</f>
        <v>0.74050834694082646</v>
      </c>
      <c r="LR56" s="110">
        <f>IF(KM56="","Нет показаний",IF(KM56&lt;=0,"Ошибка ПУ",(IC56-KM56*(($I56-метеостанция!AE$12)/($I56-JH56)))))</f>
        <v>0.35327565631440194</v>
      </c>
      <c r="LS56" s="110" t="str">
        <f>IF(KN56="","Нет показаний",IF(KN56&lt;=0,"Ошибка ПУ",(ID56-KN56*(($I56-метеостанция!AF$12)/($I56-JI56)))))</f>
        <v>Ошибка ПУ</v>
      </c>
      <c r="LT56" s="54">
        <f t="shared" si="1300"/>
        <v>0.7898037454366853</v>
      </c>
      <c r="LU56" s="54">
        <f t="shared" si="1301"/>
        <v>1.5553987684542943</v>
      </c>
      <c r="LV56" s="54">
        <f t="shared" si="1302"/>
        <v>2.3967845133634604</v>
      </c>
      <c r="LW56" s="54">
        <f t="shared" si="1303"/>
        <v>2.9123011377880896</v>
      </c>
      <c r="LX56" s="54">
        <f t="shared" si="1304"/>
        <v>3.2796361706081183</v>
      </c>
      <c r="LY56" s="54">
        <f t="shared" si="1305"/>
        <v>3.8378915919736252</v>
      </c>
      <c r="LZ56" s="54">
        <f t="shared" si="1306"/>
        <v>4.649914223916797</v>
      </c>
      <c r="MA56" s="54">
        <f t="shared" si="1307"/>
        <v>5.1473382221991164</v>
      </c>
      <c r="MB56" s="54">
        <f t="shared" si="1308"/>
        <v>5.5419392661886375</v>
      </c>
      <c r="MC56" s="54">
        <f t="shared" si="1309"/>
        <v>5.8355429206517018</v>
      </c>
      <c r="MD56" s="54">
        <f t="shared" si="1310"/>
        <v>6.2063184319119058</v>
      </c>
      <c r="ME56" s="54">
        <f t="shared" si="1311"/>
        <v>6.596950751710704</v>
      </c>
      <c r="MF56" s="54">
        <f t="shared" si="1312"/>
        <v>7.1766502155964425</v>
      </c>
      <c r="MG56" s="54">
        <f t="shared" si="1313"/>
        <v>7.54439352333371</v>
      </c>
      <c r="MH56" s="54">
        <f t="shared" si="1314"/>
        <v>7.9142463538125751</v>
      </c>
      <c r="MI56" s="54">
        <f t="shared" si="1315"/>
        <v>8.1878990437577031</v>
      </c>
      <c r="MJ56" s="54">
        <f t="shared" si="1316"/>
        <v>8.3842759403068534</v>
      </c>
      <c r="MK56" s="54">
        <f t="shared" si="1317"/>
        <v>8.7195438622291999</v>
      </c>
      <c r="ML56" s="54">
        <f t="shared" si="1318"/>
        <v>9.0737737474157658</v>
      </c>
      <c r="MM56" s="54">
        <f t="shared" si="1319"/>
        <v>9.6371220679683329</v>
      </c>
      <c r="MN56" s="54">
        <f t="shared" si="1320"/>
        <v>10.294368602841693</v>
      </c>
      <c r="MO56" s="54">
        <f t="shared" si="1321"/>
        <v>10.691689888645834</v>
      </c>
      <c r="MP56" s="54">
        <f t="shared" si="1322"/>
        <v>11.051721705854392</v>
      </c>
      <c r="MQ56" s="54">
        <f t="shared" si="1323"/>
        <v>11.251117148929989</v>
      </c>
      <c r="MR56" s="54">
        <f t="shared" si="1324"/>
        <v>11.630558795043019</v>
      </c>
      <c r="MS56" s="54">
        <f t="shared" si="1325"/>
        <v>11.818443379398078</v>
      </c>
      <c r="MT56" s="54">
        <f t="shared" si="1326"/>
        <v>12.491695052551492</v>
      </c>
      <c r="MU56" s="54">
        <f t="shared" si="1327"/>
        <v>13.469736828911287</v>
      </c>
      <c r="MV56" s="54">
        <f t="shared" si="1328"/>
        <v>14.210245175852114</v>
      </c>
      <c r="MW56" s="54">
        <f t="shared" si="1329"/>
        <v>14.563520832166516</v>
      </c>
      <c r="MX56" s="54">
        <f t="shared" si="1330"/>
        <v>14.563520832166516</v>
      </c>
      <c r="MY56" s="53">
        <f t="shared" si="1331"/>
        <v>1546.5936943141171</v>
      </c>
      <c r="MZ56" s="53">
        <f t="shared" si="1332"/>
        <v>1499.1881740730819</v>
      </c>
      <c r="NA56" s="53">
        <f t="shared" si="1333"/>
        <v>1647.6015656811287</v>
      </c>
      <c r="NB56" s="53">
        <f t="shared" si="1334"/>
        <v>1009.4846539483085</v>
      </c>
      <c r="NC56" s="53">
        <f t="shared" si="1335"/>
        <v>719.31546126818012</v>
      </c>
      <c r="ND56" s="53">
        <f t="shared" si="1336"/>
        <v>1093.1757661179356</v>
      </c>
      <c r="NE56" s="53">
        <f t="shared" si="1337"/>
        <v>1590.1027178711199</v>
      </c>
      <c r="NF56" s="53">
        <f t="shared" si="1338"/>
        <v>974.05567343643793</v>
      </c>
      <c r="NG56" s="53">
        <f t="shared" si="1339"/>
        <v>772.70776434028028</v>
      </c>
      <c r="NH56" s="53">
        <f t="shared" si="1340"/>
        <v>574.93467616957241</v>
      </c>
      <c r="NI56" s="53">
        <f t="shared" si="1341"/>
        <v>726.05260614973156</v>
      </c>
      <c r="NJ56" s="53">
        <f t="shared" si="1342"/>
        <v>764.9362086300066</v>
      </c>
      <c r="NK56" s="53">
        <f t="shared" si="1343"/>
        <v>1135.1674901810522</v>
      </c>
      <c r="NL56" s="53">
        <f t="shared" si="1344"/>
        <v>720.11494521111831</v>
      </c>
      <c r="NM56" s="53">
        <f t="shared" si="1345"/>
        <v>724.24581264371363</v>
      </c>
      <c r="NN56" s="53">
        <f t="shared" si="1346"/>
        <v>535.86669745055042</v>
      </c>
      <c r="NO56" s="53">
        <f t="shared" si="1347"/>
        <v>384.5452388225454</v>
      </c>
      <c r="NP56" s="53">
        <f t="shared" si="1348"/>
        <v>656.52164470833884</v>
      </c>
      <c r="NQ56" s="53">
        <f t="shared" si="1349"/>
        <v>693.65296117233345</v>
      </c>
      <c r="NR56" s="53">
        <f t="shared" si="1350"/>
        <v>1103.148681306036</v>
      </c>
      <c r="NS56" s="53">
        <f t="shared" si="1351"/>
        <v>1287.0201645890163</v>
      </c>
      <c r="NT56" s="53">
        <f t="shared" si="1352"/>
        <v>778.03454186166903</v>
      </c>
      <c r="NU56" s="53">
        <f t="shared" si="1353"/>
        <v>705.01430445779727</v>
      </c>
      <c r="NV56" s="53">
        <f t="shared" si="1354"/>
        <v>390.45615663063251</v>
      </c>
      <c r="NW56" s="53">
        <f t="shared" si="1355"/>
        <v>743.02263141853291</v>
      </c>
      <c r="NX56" s="53">
        <f t="shared" si="1356"/>
        <v>367.91559308407557</v>
      </c>
      <c r="NY56" s="53">
        <f t="shared" si="1357"/>
        <v>1318.361426369016</v>
      </c>
      <c r="NZ56" s="53">
        <f t="shared" si="1358"/>
        <v>1915.2014064677528</v>
      </c>
      <c r="OA56" s="53">
        <f t="shared" si="1359"/>
        <v>1450.0634449795264</v>
      </c>
      <c r="OB56" s="53">
        <f t="shared" si="1360"/>
        <v>691.78439019486188</v>
      </c>
      <c r="OC56" s="53" t="e">
        <f t="shared" si="1361"/>
        <v>#VALUE!</v>
      </c>
      <c r="OD56" s="53">
        <f t="shared" si="1362"/>
        <v>1546.5936943141171</v>
      </c>
      <c r="OE56" s="53">
        <f t="shared" si="1363"/>
        <v>3045.7818683871992</v>
      </c>
      <c r="OF56" s="53">
        <f t="shared" si="1364"/>
        <v>4693.3834340683279</v>
      </c>
      <c r="OG56" s="53">
        <f t="shared" si="1365"/>
        <v>5702.8680880166366</v>
      </c>
      <c r="OH56" s="53">
        <f t="shared" si="1366"/>
        <v>6422.1835492848168</v>
      </c>
      <c r="OI56" s="53">
        <f t="shared" si="1367"/>
        <v>7515.3593154027521</v>
      </c>
      <c r="OJ56" s="53">
        <f t="shared" si="1368"/>
        <v>9105.4620332738723</v>
      </c>
      <c r="OK56" s="53">
        <f t="shared" si="1369"/>
        <v>10079.51770671031</v>
      </c>
      <c r="OL56" s="53">
        <f t="shared" si="1370"/>
        <v>10852.225471050591</v>
      </c>
      <c r="OM56" s="53">
        <f t="shared" si="1371"/>
        <v>11427.160147220164</v>
      </c>
      <c r="ON56" s="53">
        <f t="shared" si="1372"/>
        <v>12153.212753369895</v>
      </c>
      <c r="OO56" s="53">
        <f t="shared" si="1373"/>
        <v>12918.148961999901</v>
      </c>
      <c r="OP56" s="53">
        <f t="shared" si="1374"/>
        <v>14053.316452180954</v>
      </c>
      <c r="OQ56" s="53">
        <f t="shared" si="1375"/>
        <v>14773.431397392073</v>
      </c>
      <c r="OR56" s="53">
        <f t="shared" si="1376"/>
        <v>15497.677210035787</v>
      </c>
      <c r="OS56" s="53">
        <f t="shared" si="1377"/>
        <v>16033.543907486337</v>
      </c>
      <c r="OT56" s="53">
        <f t="shared" si="1378"/>
        <v>16418.089146308881</v>
      </c>
      <c r="OU56" s="53">
        <f t="shared" si="1379"/>
        <v>17074.610791017221</v>
      </c>
      <c r="OV56" s="53">
        <f t="shared" si="1380"/>
        <v>17768.263752189556</v>
      </c>
      <c r="OW56" s="53">
        <f t="shared" si="1381"/>
        <v>18871.412433495592</v>
      </c>
      <c r="OX56" s="53">
        <f t="shared" si="1382"/>
        <v>20158.432598084608</v>
      </c>
      <c r="OY56" s="53">
        <f t="shared" si="1383"/>
        <v>20936.467139946279</v>
      </c>
      <c r="OZ56" s="53">
        <f t="shared" si="1384"/>
        <v>21641.481444404075</v>
      </c>
      <c r="PA56" s="53">
        <f t="shared" si="1385"/>
        <v>22031.937601034708</v>
      </c>
      <c r="PB56" s="53">
        <f t="shared" si="1386"/>
        <v>22774.960232453239</v>
      </c>
      <c r="PC56" s="53">
        <f t="shared" si="1387"/>
        <v>23142.875825537314</v>
      </c>
      <c r="PD56" s="53">
        <f t="shared" si="1388"/>
        <v>24461.237251906328</v>
      </c>
      <c r="PE56" s="53">
        <f t="shared" si="1389"/>
        <v>26376.438658374082</v>
      </c>
      <c r="PF56" s="53">
        <f t="shared" si="1390"/>
        <v>27826.502103353607</v>
      </c>
      <c r="PG56" s="53">
        <f t="shared" si="1391"/>
        <v>28518.286493548469</v>
      </c>
      <c r="PH56" s="53" t="e">
        <f t="shared" si="1392"/>
        <v>#VALUE!</v>
      </c>
      <c r="PI56" s="111">
        <f t="shared" ref="PI56:QM56" si="1719">IF(MY56*$G56&lt;0, 0, MY56*$G56)</f>
        <v>1391.9343248827054</v>
      </c>
      <c r="PJ56" s="111">
        <f t="shared" si="1719"/>
        <v>1349.2693566657738</v>
      </c>
      <c r="PK56" s="111">
        <f t="shared" si="1719"/>
        <v>1482.841409113016</v>
      </c>
      <c r="PL56" s="111">
        <f t="shared" si="1719"/>
        <v>908.5361885534777</v>
      </c>
      <c r="PM56" s="111">
        <f t="shared" si="1719"/>
        <v>647.38391514136208</v>
      </c>
      <c r="PN56" s="111">
        <f t="shared" si="1719"/>
        <v>983.85818950614203</v>
      </c>
      <c r="PO56" s="111">
        <f t="shared" si="1719"/>
        <v>1431.0924460840079</v>
      </c>
      <c r="PP56" s="111">
        <f t="shared" si="1719"/>
        <v>876.6501060927942</v>
      </c>
      <c r="PQ56" s="111">
        <f t="shared" si="1719"/>
        <v>695.43698790625228</v>
      </c>
      <c r="PR56" s="111">
        <f t="shared" si="1719"/>
        <v>517.44120855261519</v>
      </c>
      <c r="PS56" s="111">
        <f t="shared" si="1719"/>
        <v>653.44734553475837</v>
      </c>
      <c r="PT56" s="111">
        <f t="shared" si="1719"/>
        <v>688.44258776700599</v>
      </c>
      <c r="PU56" s="111">
        <f t="shared" si="1719"/>
        <v>1021.650741162947</v>
      </c>
      <c r="PV56" s="111">
        <f t="shared" si="1719"/>
        <v>648.10345069000653</v>
      </c>
      <c r="PW56" s="111">
        <f t="shared" si="1719"/>
        <v>651.82123137934229</v>
      </c>
      <c r="PX56" s="111">
        <f t="shared" si="1719"/>
        <v>482.2800277054954</v>
      </c>
      <c r="PY56" s="111">
        <f t="shared" si="1719"/>
        <v>346.09071494029087</v>
      </c>
      <c r="PZ56" s="111">
        <f t="shared" si="1719"/>
        <v>590.86948023750494</v>
      </c>
      <c r="QA56" s="111">
        <f t="shared" si="1719"/>
        <v>624.28766505510009</v>
      </c>
      <c r="QB56" s="111">
        <f t="shared" si="1719"/>
        <v>992.8338131754324</v>
      </c>
      <c r="QC56" s="111">
        <f t="shared" si="1719"/>
        <v>1158.3181481301147</v>
      </c>
      <c r="QD56" s="111">
        <f t="shared" si="1719"/>
        <v>700.23108767550218</v>
      </c>
      <c r="QE56" s="111">
        <f t="shared" si="1719"/>
        <v>634.51287401201751</v>
      </c>
      <c r="QF56" s="111">
        <f t="shared" si="1719"/>
        <v>351.41054096756926</v>
      </c>
      <c r="QG56" s="111">
        <f t="shared" si="1719"/>
        <v>668.72036827667966</v>
      </c>
      <c r="QH56" s="111">
        <f t="shared" si="1719"/>
        <v>331.12403377566801</v>
      </c>
      <c r="QI56" s="111">
        <f t="shared" si="1719"/>
        <v>1186.5252837321145</v>
      </c>
      <c r="QJ56" s="111">
        <f t="shared" si="1719"/>
        <v>1723.6812658209776</v>
      </c>
      <c r="QK56" s="111">
        <f t="shared" si="1719"/>
        <v>1305.0571004815738</v>
      </c>
      <c r="QL56" s="111">
        <f t="shared" si="1719"/>
        <v>622.60595117537571</v>
      </c>
      <c r="QM56" s="111" t="e">
        <f t="shared" si="1719"/>
        <v>#VALUE!</v>
      </c>
      <c r="QN56" s="54">
        <f t="shared" si="1393"/>
        <v>1391.9343248827054</v>
      </c>
      <c r="QO56" s="53">
        <f t="shared" si="1394"/>
        <v>2741.2036815484789</v>
      </c>
      <c r="QP56" s="53">
        <f t="shared" si="1395"/>
        <v>4224.0450906614951</v>
      </c>
      <c r="QQ56" s="53">
        <f t="shared" si="1396"/>
        <v>5132.5812792149727</v>
      </c>
      <c r="QR56" s="53">
        <f t="shared" si="1397"/>
        <v>5779.9651943563349</v>
      </c>
      <c r="QS56" s="53">
        <f t="shared" si="1398"/>
        <v>6763.8233838624765</v>
      </c>
      <c r="QT56" s="53">
        <f t="shared" si="1399"/>
        <v>8194.9158299464834</v>
      </c>
      <c r="QU56" s="53">
        <f t="shared" si="1400"/>
        <v>9071.5659360392783</v>
      </c>
      <c r="QV56" s="53">
        <f t="shared" si="1401"/>
        <v>9767.0029239455307</v>
      </c>
      <c r="QW56" s="53">
        <f t="shared" si="1402"/>
        <v>10284.444132498145</v>
      </c>
      <c r="QX56" s="53">
        <f t="shared" si="1403"/>
        <v>10937.891478032903</v>
      </c>
      <c r="QY56" s="53">
        <f t="shared" si="1404"/>
        <v>11626.334065799909</v>
      </c>
      <c r="QZ56" s="53">
        <f t="shared" si="1405"/>
        <v>12647.984806962855</v>
      </c>
      <c r="RA56" s="53">
        <f t="shared" si="1406"/>
        <v>13296.088257652862</v>
      </c>
      <c r="RB56" s="53">
        <f t="shared" si="1407"/>
        <v>13947.909489032205</v>
      </c>
      <c r="RC56" s="53">
        <f t="shared" si="1408"/>
        <v>14430.189516737701</v>
      </c>
      <c r="RD56" s="53">
        <f t="shared" si="1409"/>
        <v>14776.280231677991</v>
      </c>
      <c r="RE56" s="53">
        <f t="shared" si="1410"/>
        <v>15367.149711915496</v>
      </c>
      <c r="RF56" s="53">
        <f t="shared" si="1411"/>
        <v>15991.437376970596</v>
      </c>
      <c r="RG56" s="53">
        <f t="shared" si="1412"/>
        <v>16984.271190146028</v>
      </c>
      <c r="RH56" s="53">
        <f t="shared" si="1413"/>
        <v>18142.589338276142</v>
      </c>
      <c r="RI56" s="53">
        <f t="shared" si="1414"/>
        <v>18842.820425951646</v>
      </c>
      <c r="RJ56" s="53">
        <f t="shared" si="1415"/>
        <v>19477.333299963662</v>
      </c>
      <c r="RK56" s="53">
        <f t="shared" si="1416"/>
        <v>19828.743840931231</v>
      </c>
      <c r="RL56" s="53">
        <f t="shared" si="1417"/>
        <v>20497.464209207912</v>
      </c>
      <c r="RM56" s="53">
        <f t="shared" si="1418"/>
        <v>20828.58824298358</v>
      </c>
      <c r="RN56" s="53">
        <f t="shared" si="1419"/>
        <v>22015.113526715693</v>
      </c>
      <c r="RO56" s="53">
        <f t="shared" si="1420"/>
        <v>23738.794792536672</v>
      </c>
      <c r="RP56" s="53">
        <f t="shared" si="1421"/>
        <v>25043.851893018247</v>
      </c>
      <c r="RQ56" s="53">
        <f t="shared" si="1422"/>
        <v>25666.457844193625</v>
      </c>
      <c r="RR56" s="53" t="e">
        <f t="shared" si="1423"/>
        <v>#VALUE!</v>
      </c>
      <c r="RS56" s="111">
        <f t="shared" si="1424"/>
        <v>125.06823823932473</v>
      </c>
      <c r="RT56" s="111">
        <f t="shared" si="1425"/>
        <v>343.03110897258557</v>
      </c>
      <c r="RU56" s="111">
        <f t="shared" si="1426"/>
        <v>995.26187372992217</v>
      </c>
      <c r="RV56" s="111">
        <f t="shared" si="1427"/>
        <v>1011.569417604599</v>
      </c>
      <c r="RW56" s="111">
        <f t="shared" si="1428"/>
        <v>650.06127412204933</v>
      </c>
      <c r="RX56" s="111">
        <f t="shared" si="1429"/>
        <v>444.28127072312236</v>
      </c>
      <c r="RY56" s="111">
        <f t="shared" si="1430"/>
        <v>702.1669906548932</v>
      </c>
      <c r="RZ56" s="111">
        <f t="shared" si="1431"/>
        <v>417.93397066007674</v>
      </c>
      <c r="SA56" s="111">
        <f t="shared" si="1432"/>
        <v>-74.624087663456521</v>
      </c>
      <c r="SB56" s="111">
        <f t="shared" si="1433"/>
        <v>-727.92488525015324</v>
      </c>
      <c r="SC56" s="111">
        <f t="shared" si="1434"/>
        <v>-1149.095465350636</v>
      </c>
      <c r="SD56" s="111">
        <f t="shared" si="1435"/>
        <v>-1399.7112025080041</v>
      </c>
      <c r="SE56" s="111">
        <f t="shared" si="1436"/>
        <v>-1464.1804137072813</v>
      </c>
      <c r="SF56" s="111">
        <f t="shared" si="1437"/>
        <v>-1618.7541138931392</v>
      </c>
      <c r="SG56" s="111">
        <f t="shared" si="1438"/>
        <v>-2166.4299554705649</v>
      </c>
      <c r="SH56" s="111">
        <f t="shared" si="1439"/>
        <v>-2974.0200678624169</v>
      </c>
      <c r="SI56" s="111">
        <f t="shared" si="1440"/>
        <v>-3821.6754125154021</v>
      </c>
      <c r="SJ56" s="111">
        <f t="shared" si="1441"/>
        <v>-4460.7012187274049</v>
      </c>
      <c r="SK56" s="111">
        <f t="shared" si="1442"/>
        <v>-5053.1636667195453</v>
      </c>
      <c r="SL56" s="111">
        <f t="shared" si="1443"/>
        <v>-5286.1172733054118</v>
      </c>
      <c r="SM56" s="111">
        <f t="shared" si="1444"/>
        <v>-5443.9596120771748</v>
      </c>
      <c r="SN56" s="111">
        <f t="shared" si="1445"/>
        <v>-6146.1542117559184</v>
      </c>
      <c r="SO56" s="111">
        <f t="shared" si="1446"/>
        <v>-6955.9672653178714</v>
      </c>
      <c r="SP56" s="111">
        <f t="shared" si="1447"/>
        <v>-8134.3262790390036</v>
      </c>
      <c r="SQ56" s="111">
        <f t="shared" si="1448"/>
        <v>-8980.5871453734726</v>
      </c>
      <c r="SR56" s="111">
        <f t="shared" si="1449"/>
        <v>-10110.220505924608</v>
      </c>
      <c r="SS56" s="111">
        <f t="shared" si="1450"/>
        <v>-10554.518297411116</v>
      </c>
      <c r="ST56" s="111">
        <f t="shared" si="1451"/>
        <v>-10513.419227080176</v>
      </c>
      <c r="SU56" s="111">
        <f t="shared" si="1452"/>
        <v>-10793.17709490929</v>
      </c>
      <c r="SV56" s="111">
        <f t="shared" si="1453"/>
        <v>-11575.461551101085</v>
      </c>
      <c r="SW56" s="111" t="e">
        <f t="shared" si="1454"/>
        <v>#VALUE!</v>
      </c>
      <c r="SX56" s="111">
        <f t="shared" si="1455"/>
        <v>0</v>
      </c>
      <c r="SY56" s="111">
        <f t="shared" si="1456"/>
        <v>0</v>
      </c>
      <c r="SZ56" s="111">
        <f t="shared" si="1457"/>
        <v>0</v>
      </c>
      <c r="TA56" s="111">
        <f t="shared" si="1458"/>
        <v>0</v>
      </c>
      <c r="TB56" s="111">
        <f t="shared" si="1459"/>
        <v>0</v>
      </c>
      <c r="TC56" s="111">
        <f t="shared" si="1460"/>
        <v>0</v>
      </c>
      <c r="TD56" s="111">
        <f t="shared" si="1461"/>
        <v>0</v>
      </c>
      <c r="TE56" s="111">
        <f t="shared" si="1462"/>
        <v>0</v>
      </c>
      <c r="TF56" s="111">
        <f t="shared" si="1463"/>
        <v>82.915652959396141</v>
      </c>
      <c r="TG56" s="111">
        <f t="shared" si="1464"/>
        <v>808.80542805572497</v>
      </c>
      <c r="TH56" s="111">
        <f t="shared" si="1465"/>
        <v>1276.7727392784846</v>
      </c>
      <c r="TI56" s="111">
        <f t="shared" si="1466"/>
        <v>1555.2346694533369</v>
      </c>
      <c r="TJ56" s="111">
        <f t="shared" si="1467"/>
        <v>1626.8671263414226</v>
      </c>
      <c r="TK56" s="111">
        <f t="shared" si="1468"/>
        <v>1798.6156821034867</v>
      </c>
      <c r="TL56" s="111">
        <f t="shared" si="1469"/>
        <v>2407.1443949672939</v>
      </c>
      <c r="TM56" s="111">
        <f t="shared" si="1470"/>
        <v>3304.4667420693495</v>
      </c>
      <c r="TN56" s="111">
        <f t="shared" si="1471"/>
        <v>4246.306013905998</v>
      </c>
      <c r="TO56" s="111">
        <f t="shared" si="1472"/>
        <v>4956.3346874748886</v>
      </c>
      <c r="TP56" s="111">
        <f t="shared" si="1473"/>
        <v>5614.6262963550462</v>
      </c>
      <c r="TQ56" s="111">
        <f t="shared" si="1474"/>
        <v>5873.4636370060098</v>
      </c>
      <c r="TR56" s="111">
        <f t="shared" si="1475"/>
        <v>6048.8440134190805</v>
      </c>
      <c r="TS56" s="111">
        <f t="shared" si="1476"/>
        <v>6829.0602352843534</v>
      </c>
      <c r="TT56" s="111">
        <f t="shared" si="1477"/>
        <v>7728.8525170198564</v>
      </c>
      <c r="TU56" s="111">
        <f t="shared" si="1478"/>
        <v>9038.1403100433345</v>
      </c>
      <c r="TV56" s="111">
        <f t="shared" si="1479"/>
        <v>9978.4301615260738</v>
      </c>
      <c r="TW56" s="111">
        <f t="shared" si="1480"/>
        <v>11233.578339916226</v>
      </c>
      <c r="TX56" s="111">
        <f t="shared" si="1481"/>
        <v>11727.242552679007</v>
      </c>
      <c r="TY56" s="111">
        <f t="shared" si="1482"/>
        <v>11681.576918977968</v>
      </c>
      <c r="TZ56" s="111">
        <f t="shared" si="1483"/>
        <v>11992.418994343654</v>
      </c>
      <c r="UA56" s="111">
        <f t="shared" si="1484"/>
        <v>12861.62394566787</v>
      </c>
      <c r="UB56" s="111">
        <f t="shared" si="1485"/>
        <v>12861.62394566787</v>
      </c>
      <c r="UC56" s="112">
        <f t="shared" si="1486"/>
        <v>140.76289851593117</v>
      </c>
      <c r="UD56" s="112">
        <f t="shared" si="1487"/>
        <v>266.46361917509927</v>
      </c>
      <c r="UE56" s="112">
        <f t="shared" si="1488"/>
        <v>358.75369077017479</v>
      </c>
      <c r="UF56" s="112">
        <f t="shared" si="1489"/>
        <v>457.89020684559711</v>
      </c>
      <c r="UG56" s="112">
        <f t="shared" si="1490"/>
        <v>569.98932447047616</v>
      </c>
      <c r="UH56" s="112">
        <f t="shared" si="1491"/>
        <v>702.17134590437274</v>
      </c>
      <c r="UI56" s="112">
        <f t="shared" si="1492"/>
        <v>832.52764881017686</v>
      </c>
      <c r="UJ56" s="112">
        <f t="shared" si="1493"/>
        <v>961.51466281991145</v>
      </c>
      <c r="UK56" s="112">
        <f t="shared" si="1494"/>
        <v>1093.5141124009986</v>
      </c>
      <c r="UL56" s="112">
        <f t="shared" si="1495"/>
        <v>1223.5965575275889</v>
      </c>
      <c r="UM56" s="112">
        <f t="shared" si="1496"/>
        <v>1342.9985492648379</v>
      </c>
      <c r="UN56" s="112">
        <f t="shared" si="1497"/>
        <v>1447.3383631453239</v>
      </c>
      <c r="UO56" s="112">
        <f t="shared" si="1498"/>
        <v>1568.0183578522376</v>
      </c>
      <c r="UP56" s="112">
        <f t="shared" si="1499"/>
        <v>1657.204707949556</v>
      </c>
      <c r="UQ56" s="112">
        <f t="shared" si="1500"/>
        <v>1790.4821605003081</v>
      </c>
      <c r="UR56" s="112">
        <f t="shared" si="1501"/>
        <v>1933.8010649555683</v>
      </c>
      <c r="US56" s="112">
        <f t="shared" si="1502"/>
        <v>2066.4395160214881</v>
      </c>
      <c r="UT56" s="112">
        <f t="shared" si="1503"/>
        <v>2203.0945478492108</v>
      </c>
      <c r="UU56" s="112">
        <f t="shared" si="1504"/>
        <v>2338.28900485446</v>
      </c>
      <c r="UV56" s="112">
        <f t="shared" si="1505"/>
        <v>2474.48760705016</v>
      </c>
      <c r="UW56" s="112">
        <f t="shared" si="1506"/>
        <v>2620.7276611503689</v>
      </c>
      <c r="UX56" s="112">
        <f t="shared" si="1507"/>
        <v>2776.5527375230631</v>
      </c>
      <c r="UY56" s="112">
        <f t="shared" si="1508"/>
        <v>2937.033396142393</v>
      </c>
      <c r="UZ56" s="112">
        <f t="shared" si="1509"/>
        <v>3107.0077911078042</v>
      </c>
      <c r="VA56" s="112">
        <f t="shared" si="1510"/>
        <v>3275.3390393979316</v>
      </c>
      <c r="VB56" s="112">
        <f t="shared" si="1511"/>
        <v>3437.6454165453542</v>
      </c>
      <c r="VC56" s="112">
        <f t="shared" si="1512"/>
        <v>3618.847980458534</v>
      </c>
      <c r="VD56" s="112">
        <f t="shared" si="1513"/>
        <v>3805.8015577352053</v>
      </c>
      <c r="VE56" s="112">
        <f t="shared" si="1514"/>
        <v>3981.8921097697262</v>
      </c>
      <c r="VF56" s="112">
        <f t="shared" si="1515"/>
        <v>4137.9910439216346</v>
      </c>
      <c r="VG56" s="112">
        <f t="shared" si="1516"/>
        <v>4137.9910439216346</v>
      </c>
      <c r="VH56" s="111">
        <f t="shared" si="1517"/>
        <v>-1391.9343248827054</v>
      </c>
      <c r="VI56" s="111">
        <f t="shared" si="1518"/>
        <v>-2741.2036815484789</v>
      </c>
      <c r="VJ56" s="111">
        <f t="shared" si="1519"/>
        <v>-4224.0450906614951</v>
      </c>
      <c r="VK56" s="111">
        <f t="shared" si="1520"/>
        <v>-5132.5812792149727</v>
      </c>
      <c r="VL56" s="111">
        <f t="shared" si="1521"/>
        <v>-5779.9651943563349</v>
      </c>
      <c r="VM56" s="111">
        <f t="shared" si="1522"/>
        <v>-6763.8233838624765</v>
      </c>
      <c r="VN56" s="111">
        <f t="shared" si="1523"/>
        <v>-8194.9158299464834</v>
      </c>
      <c r="VO56" s="111">
        <f t="shared" si="1524"/>
        <v>-9071.5659360392783</v>
      </c>
      <c r="VP56" s="111">
        <f t="shared" si="1525"/>
        <v>-9684.0872709861342</v>
      </c>
      <c r="VQ56" s="111">
        <f t="shared" si="1526"/>
        <v>-9475.6387044424209</v>
      </c>
      <c r="VR56" s="111">
        <f t="shared" si="1527"/>
        <v>-9661.1187387544196</v>
      </c>
      <c r="VS56" s="111">
        <f t="shared" si="1528"/>
        <v>-10071.099396346572</v>
      </c>
      <c r="VT56" s="111">
        <f t="shared" si="1529"/>
        <v>-11021.117680621432</v>
      </c>
      <c r="VU56" s="111">
        <f t="shared" si="1530"/>
        <v>-11497.472575549375</v>
      </c>
      <c r="VV56" s="111">
        <f t="shared" si="1531"/>
        <v>-11540.765094064911</v>
      </c>
      <c r="VW56" s="111">
        <f t="shared" si="1532"/>
        <v>-11125.722774668351</v>
      </c>
      <c r="VX56" s="111">
        <f t="shared" si="1533"/>
        <v>-10529.974217771993</v>
      </c>
      <c r="VY56" s="111">
        <f t="shared" si="1534"/>
        <v>-10410.815024440606</v>
      </c>
      <c r="VZ56" s="111">
        <f t="shared" si="1535"/>
        <v>-10376.811080615549</v>
      </c>
      <c r="WA56" s="111">
        <f t="shared" si="1536"/>
        <v>-11110.807553140017</v>
      </c>
      <c r="WB56" s="111">
        <f t="shared" si="1537"/>
        <v>-12093.745324857062</v>
      </c>
      <c r="WC56" s="111">
        <f t="shared" si="1538"/>
        <v>-12013.760190667294</v>
      </c>
      <c r="WD56" s="111">
        <f t="shared" si="1539"/>
        <v>-11748.480782943807</v>
      </c>
      <c r="WE56" s="111">
        <f t="shared" si="1540"/>
        <v>-10790.603530887896</v>
      </c>
      <c r="WF56" s="111">
        <f t="shared" si="1541"/>
        <v>-10519.034047681838</v>
      </c>
      <c r="WG56" s="111">
        <f t="shared" si="1542"/>
        <v>-9595.0099030673537</v>
      </c>
      <c r="WH56" s="111">
        <f t="shared" si="1543"/>
        <v>-10287.870974036687</v>
      </c>
      <c r="WI56" s="111">
        <f t="shared" si="1544"/>
        <v>-12057.217873558704</v>
      </c>
      <c r="WJ56" s="111">
        <f t="shared" si="1545"/>
        <v>-13051.432898674593</v>
      </c>
      <c r="WK56" s="111">
        <f t="shared" si="1546"/>
        <v>-12804.833898525754</v>
      </c>
      <c r="WL56" s="111" t="e">
        <f t="shared" si="1547"/>
        <v>#VALUE!</v>
      </c>
      <c r="WM56" s="111">
        <f t="shared" si="1548"/>
        <v>0</v>
      </c>
      <c r="WN56" s="111">
        <f t="shared" si="1549"/>
        <v>0</v>
      </c>
      <c r="WO56" s="111">
        <f t="shared" si="1550"/>
        <v>0</v>
      </c>
      <c r="WP56" s="111">
        <f t="shared" si="1551"/>
        <v>0</v>
      </c>
      <c r="WQ56" s="111">
        <f t="shared" si="1552"/>
        <v>0</v>
      </c>
      <c r="WR56" s="111">
        <f t="shared" si="1553"/>
        <v>0</v>
      </c>
      <c r="WS56" s="111">
        <f t="shared" si="1554"/>
        <v>0</v>
      </c>
      <c r="WT56" s="111">
        <f t="shared" si="1555"/>
        <v>0</v>
      </c>
      <c r="WU56" s="111">
        <f t="shared" si="1556"/>
        <v>82.915652959396141</v>
      </c>
      <c r="WV56" s="111">
        <f t="shared" si="1557"/>
        <v>808.80542805572497</v>
      </c>
      <c r="WW56" s="111">
        <f t="shared" si="1558"/>
        <v>1276.7727392784846</v>
      </c>
      <c r="WX56" s="111">
        <f t="shared" si="1559"/>
        <v>1555.2346694533369</v>
      </c>
      <c r="WY56" s="111">
        <f t="shared" si="1560"/>
        <v>1626.8671263414226</v>
      </c>
      <c r="WZ56" s="111">
        <f t="shared" si="1561"/>
        <v>1798.6156821034867</v>
      </c>
      <c r="XA56" s="111">
        <f t="shared" si="1562"/>
        <v>2407.1443949672939</v>
      </c>
      <c r="XB56" s="111">
        <f t="shared" si="1563"/>
        <v>3304.4667420693495</v>
      </c>
      <c r="XC56" s="111">
        <f t="shared" si="1564"/>
        <v>4246.306013905998</v>
      </c>
      <c r="XD56" s="111">
        <f t="shared" si="1565"/>
        <v>4956.3346874748886</v>
      </c>
      <c r="XE56" s="111">
        <f t="shared" si="1566"/>
        <v>5614.6262963550462</v>
      </c>
      <c r="XF56" s="111">
        <f t="shared" si="1567"/>
        <v>5873.4636370060098</v>
      </c>
      <c r="XG56" s="111">
        <f t="shared" si="1568"/>
        <v>6048.8440134190805</v>
      </c>
      <c r="XH56" s="111">
        <f t="shared" si="1569"/>
        <v>6829.0602352843534</v>
      </c>
      <c r="XI56" s="111">
        <f t="shared" si="1570"/>
        <v>7728.8525170198564</v>
      </c>
      <c r="XJ56" s="111">
        <f t="shared" si="1571"/>
        <v>9038.1403100433345</v>
      </c>
      <c r="XK56" s="111">
        <f t="shared" si="1572"/>
        <v>9978.4301615260738</v>
      </c>
      <c r="XL56" s="111">
        <f t="shared" si="1573"/>
        <v>11233.578339916226</v>
      </c>
      <c r="XM56" s="111">
        <f t="shared" si="1574"/>
        <v>11727.242552679007</v>
      </c>
      <c r="XN56" s="111">
        <f t="shared" si="1575"/>
        <v>11681.576918977968</v>
      </c>
      <c r="XO56" s="111">
        <f t="shared" si="1576"/>
        <v>11992.418994343654</v>
      </c>
      <c r="XP56" s="111">
        <f t="shared" si="1577"/>
        <v>12861.62394566787</v>
      </c>
      <c r="XQ56" s="111" t="e">
        <f t="shared" si="1578"/>
        <v>#VALUE!</v>
      </c>
      <c r="XR56" s="111">
        <f t="shared" si="1579"/>
        <v>1391.9343248827054</v>
      </c>
      <c r="XS56" s="111">
        <f t="shared" si="1580"/>
        <v>2741.2036815484789</v>
      </c>
      <c r="XT56" s="111">
        <f t="shared" si="1581"/>
        <v>4224.0450906614951</v>
      </c>
      <c r="XU56" s="111">
        <f t="shared" si="1582"/>
        <v>5132.5812792149727</v>
      </c>
      <c r="XV56" s="111">
        <f t="shared" si="1583"/>
        <v>5779.9651943563349</v>
      </c>
      <c r="XW56" s="111">
        <f t="shared" si="1584"/>
        <v>6763.8233838624765</v>
      </c>
      <c r="XX56" s="111">
        <f t="shared" si="1585"/>
        <v>8194.9158299464834</v>
      </c>
      <c r="XY56" s="111">
        <f t="shared" si="1586"/>
        <v>9071.5659360392783</v>
      </c>
      <c r="XZ56" s="111">
        <f t="shared" si="1587"/>
        <v>9684.0872709861342</v>
      </c>
      <c r="YA56" s="111">
        <f t="shared" si="1588"/>
        <v>9475.6387044424209</v>
      </c>
      <c r="YB56" s="111">
        <f t="shared" si="1589"/>
        <v>9661.1187387544196</v>
      </c>
      <c r="YC56" s="111">
        <f t="shared" si="1590"/>
        <v>10071.099396346572</v>
      </c>
      <c r="YD56" s="111">
        <f t="shared" si="1591"/>
        <v>11021.117680621432</v>
      </c>
      <c r="YE56" s="111">
        <f t="shared" si="1592"/>
        <v>11497.472575549375</v>
      </c>
      <c r="YF56" s="111">
        <f t="shared" si="1593"/>
        <v>11540.765094064911</v>
      </c>
      <c r="YG56" s="111">
        <f t="shared" si="1594"/>
        <v>11125.722774668351</v>
      </c>
      <c r="YH56" s="111">
        <f t="shared" si="1595"/>
        <v>10529.974217771993</v>
      </c>
      <c r="YI56" s="111">
        <f t="shared" si="1596"/>
        <v>10410.815024440606</v>
      </c>
      <c r="YJ56" s="111">
        <f t="shared" si="1597"/>
        <v>10376.811080615549</v>
      </c>
      <c r="YK56" s="111">
        <f t="shared" si="1598"/>
        <v>11110.807553140017</v>
      </c>
      <c r="YL56" s="111">
        <f t="shared" si="1599"/>
        <v>12093.745324857062</v>
      </c>
      <c r="YM56" s="111">
        <f t="shared" si="1600"/>
        <v>12013.760190667294</v>
      </c>
      <c r="YN56" s="111">
        <f t="shared" si="1601"/>
        <v>11748.480782943807</v>
      </c>
      <c r="YO56" s="111">
        <f t="shared" si="1602"/>
        <v>10790.603530887896</v>
      </c>
      <c r="YP56" s="111">
        <f t="shared" si="1603"/>
        <v>10519.034047681838</v>
      </c>
      <c r="YQ56" s="111">
        <f t="shared" si="1604"/>
        <v>9595.0099030673537</v>
      </c>
      <c r="YR56" s="111">
        <f t="shared" si="1605"/>
        <v>10287.870974036687</v>
      </c>
      <c r="YS56" s="111">
        <f t="shared" si="1606"/>
        <v>12057.217873558704</v>
      </c>
      <c r="YT56" s="111">
        <f t="shared" si="1607"/>
        <v>13051.432898674593</v>
      </c>
      <c r="YU56" s="111">
        <f t="shared" si="1608"/>
        <v>12804.833898525754</v>
      </c>
      <c r="YV56" s="111" t="e">
        <f t="shared" si="1609"/>
        <v>#VALUE!</v>
      </c>
      <c r="YW56" s="111">
        <f t="shared" si="1610"/>
        <v>0</v>
      </c>
      <c r="YX56" s="111">
        <f t="shared" si="1611"/>
        <v>0</v>
      </c>
      <c r="YY56" s="111">
        <f t="shared" si="1612"/>
        <v>0</v>
      </c>
      <c r="YZ56" s="111">
        <f t="shared" si="1613"/>
        <v>0</v>
      </c>
      <c r="ZA56" s="111">
        <f t="shared" si="1614"/>
        <v>0</v>
      </c>
      <c r="ZB56" s="111">
        <f t="shared" si="1615"/>
        <v>0</v>
      </c>
      <c r="ZC56" s="111">
        <f t="shared" si="1616"/>
        <v>0</v>
      </c>
      <c r="ZD56" s="111">
        <f t="shared" si="1617"/>
        <v>0</v>
      </c>
      <c r="ZE56" s="111">
        <f t="shared" si="1618"/>
        <v>0</v>
      </c>
      <c r="ZF56" s="111">
        <f t="shared" si="1619"/>
        <v>0</v>
      </c>
      <c r="ZG56" s="111">
        <f t="shared" si="1620"/>
        <v>0</v>
      </c>
      <c r="ZH56" s="111">
        <f t="shared" si="1621"/>
        <v>0</v>
      </c>
      <c r="ZI56" s="111">
        <f t="shared" si="1622"/>
        <v>0</v>
      </c>
      <c r="ZJ56" s="111">
        <f t="shared" si="1623"/>
        <v>0</v>
      </c>
      <c r="ZK56" s="111">
        <f t="shared" si="1624"/>
        <v>0</v>
      </c>
      <c r="ZL56" s="111">
        <f t="shared" si="1625"/>
        <v>0</v>
      </c>
      <c r="ZM56" s="111">
        <f t="shared" si="1626"/>
        <v>0</v>
      </c>
      <c r="ZN56" s="111">
        <f t="shared" si="1627"/>
        <v>0</v>
      </c>
      <c r="ZO56" s="111">
        <f t="shared" si="1628"/>
        <v>0</v>
      </c>
      <c r="ZP56" s="111">
        <f t="shared" si="1629"/>
        <v>0</v>
      </c>
      <c r="ZQ56" s="111">
        <f t="shared" si="1630"/>
        <v>0</v>
      </c>
      <c r="ZR56" s="111">
        <f t="shared" si="1631"/>
        <v>0</v>
      </c>
      <c r="ZS56" s="111">
        <f t="shared" si="1632"/>
        <v>0</v>
      </c>
      <c r="ZT56" s="111">
        <f t="shared" si="1633"/>
        <v>0</v>
      </c>
      <c r="ZU56" s="111">
        <f t="shared" si="1634"/>
        <v>0</v>
      </c>
      <c r="ZV56" s="111">
        <f t="shared" si="1635"/>
        <v>0</v>
      </c>
      <c r="ZW56" s="111">
        <f t="shared" si="1636"/>
        <v>0</v>
      </c>
      <c r="ZX56" s="111">
        <f t="shared" si="1637"/>
        <v>0</v>
      </c>
      <c r="ZY56" s="111">
        <f t="shared" si="1638"/>
        <v>0</v>
      </c>
      <c r="ZZ56" s="111">
        <f t="shared" si="1639"/>
        <v>0</v>
      </c>
      <c r="AAA56" s="111" t="e">
        <f t="shared" si="1640"/>
        <v>#VALUE!</v>
      </c>
      <c r="AAB56" s="111">
        <f t="shared" si="1641"/>
        <v>125.06823823932473</v>
      </c>
      <c r="AAC56" s="111">
        <f t="shared" si="1642"/>
        <v>217.96287073326084</v>
      </c>
      <c r="AAD56" s="111">
        <f t="shared" si="1643"/>
        <v>652.2307647573366</v>
      </c>
      <c r="AAE56" s="111">
        <f t="shared" si="1644"/>
        <v>16.307543874676867</v>
      </c>
      <c r="AAF56" s="111">
        <f t="shared" si="1645"/>
        <v>-361.50814348254971</v>
      </c>
      <c r="AAG56" s="111">
        <f t="shared" si="1646"/>
        <v>-205.78000339892697</v>
      </c>
      <c r="AAH56" s="111">
        <f t="shared" si="1647"/>
        <v>257.88571993177084</v>
      </c>
      <c r="AAI56" s="111">
        <f t="shared" si="1648"/>
        <v>-284.23301999481646</v>
      </c>
      <c r="AAJ56" s="111">
        <f t="shared" si="1649"/>
        <v>-492.55805832353326</v>
      </c>
      <c r="AAK56" s="111">
        <f t="shared" si="1650"/>
        <v>-653.30079758669672</v>
      </c>
      <c r="AAL56" s="111">
        <f t="shared" si="1651"/>
        <v>-421.17058010048277</v>
      </c>
      <c r="AAM56" s="111">
        <f t="shared" si="1652"/>
        <v>-250.61573715736813</v>
      </c>
      <c r="AAN56" s="111">
        <f t="shared" si="1653"/>
        <v>-64.469211199277197</v>
      </c>
      <c r="AAO56" s="111">
        <f t="shared" si="1654"/>
        <v>-154.57370018585789</v>
      </c>
      <c r="AAP56" s="111">
        <f t="shared" si="1655"/>
        <v>-547.67584157742567</v>
      </c>
      <c r="AAQ56" s="111">
        <f t="shared" si="1656"/>
        <v>-807.59011239185202</v>
      </c>
      <c r="AAR56" s="111">
        <f t="shared" si="1657"/>
        <v>-847.65534465298515</v>
      </c>
      <c r="AAS56" s="111">
        <f t="shared" si="1658"/>
        <v>-639.02580621200286</v>
      </c>
      <c r="AAT56" s="111">
        <f t="shared" si="1659"/>
        <v>-592.46244799214037</v>
      </c>
      <c r="AAU56" s="111">
        <f t="shared" si="1660"/>
        <v>-232.95360658586651</v>
      </c>
      <c r="AAV56" s="111">
        <f t="shared" si="1661"/>
        <v>-157.84233877176302</v>
      </c>
      <c r="AAW56" s="111">
        <f t="shared" si="1662"/>
        <v>-702.19459967874354</v>
      </c>
      <c r="AAX56" s="111">
        <f t="shared" si="1663"/>
        <v>-809.81305356195298</v>
      </c>
      <c r="AAY56" s="111">
        <f t="shared" si="1664"/>
        <v>-1178.3590137211322</v>
      </c>
      <c r="AAZ56" s="111">
        <f t="shared" si="1665"/>
        <v>-846.26086633446903</v>
      </c>
      <c r="ABA56" s="111">
        <f t="shared" si="1666"/>
        <v>-1129.6333605511354</v>
      </c>
      <c r="ABB56" s="111">
        <f t="shared" si="1667"/>
        <v>-444.29779148650778</v>
      </c>
      <c r="ABC56" s="111">
        <f t="shared" si="1668"/>
        <v>41.099070330939867</v>
      </c>
      <c r="ABD56" s="111">
        <f t="shared" si="1669"/>
        <v>-279.75786782911382</v>
      </c>
      <c r="ABE56" s="111">
        <f t="shared" si="1670"/>
        <v>-782.28445619179547</v>
      </c>
      <c r="ABF56" s="111" t="e">
        <f t="shared" si="1671"/>
        <v>#VALUE!</v>
      </c>
    </row>
    <row r="57" spans="1:734" ht="75" hidden="1" customHeight="1">
      <c r="A57" s="92">
        <v>54</v>
      </c>
      <c r="B57" s="59" t="s">
        <v>21</v>
      </c>
      <c r="C57" s="100" t="s">
        <v>62</v>
      </c>
      <c r="D57" s="101" t="s">
        <v>114</v>
      </c>
      <c r="E57" s="59">
        <v>3128029898</v>
      </c>
      <c r="F57" s="46" t="s">
        <v>21</v>
      </c>
      <c r="G57" s="47">
        <v>0.9</v>
      </c>
      <c r="H57" s="48">
        <v>1970.6</v>
      </c>
      <c r="I57" s="48">
        <v>21.5</v>
      </c>
      <c r="J57" s="49">
        <v>0.4</v>
      </c>
      <c r="K57" s="50">
        <v>30</v>
      </c>
      <c r="L57" s="49">
        <v>22.62</v>
      </c>
      <c r="M57" s="49">
        <v>42.783000000000001</v>
      </c>
      <c r="N57" s="49">
        <v>0</v>
      </c>
      <c r="O57" s="49">
        <f t="shared" si="1169"/>
        <v>0.754</v>
      </c>
      <c r="P57" s="49">
        <f t="shared" si="1170"/>
        <v>1.4261000000000001</v>
      </c>
      <c r="Q57" s="49">
        <f t="shared" si="1171"/>
        <v>0</v>
      </c>
      <c r="R57" s="51">
        <v>30</v>
      </c>
      <c r="S57" s="52">
        <f t="shared" si="1172"/>
        <v>22.62</v>
      </c>
      <c r="T57" s="52">
        <f t="shared" si="1173"/>
        <v>42.783000000000001</v>
      </c>
      <c r="U57" s="52">
        <f t="shared" si="1174"/>
        <v>0</v>
      </c>
      <c r="V57" s="130">
        <f>$O57*($I57-(метеостанция!B$14))/($I57-$J57)</f>
        <v>0.73434597156398096</v>
      </c>
      <c r="W57" s="130">
        <f>$O57*($I57-(метеостанция!C$14))/($I57-$J57)</f>
        <v>0.76427369668246437</v>
      </c>
      <c r="X57" s="130">
        <f>$O57*($I57-(метеостанция!D$14))/($I57-$J57)</f>
        <v>0.581580568720379</v>
      </c>
      <c r="Y57" s="130">
        <f>$O57*($I57-(метеостанция!E$14))/($I57-$J57)</f>
        <v>0.61686848341232225</v>
      </c>
      <c r="Z57" s="130">
        <f>$O57*($I57-(метеостанция!F$14))/($I57-$J57)</f>
        <v>0.65974999999999995</v>
      </c>
      <c r="AA57" s="130">
        <f>$O57*($I57-(метеостанция!G$14))/($I57-$J57)</f>
        <v>0.67895734597156399</v>
      </c>
      <c r="AB57" s="130">
        <f>$O57*($I57-(метеостанция!H$14))/($I57-$J57)</f>
        <v>0.71245853080568722</v>
      </c>
      <c r="AC57" s="130">
        <f>$O57*($I57-(метеостанция!I$14))/($I57-$J57)</f>
        <v>0.68521090047393363</v>
      </c>
      <c r="AD57" s="130">
        <f>$O57*($I57-(метеостанция!J$14))/($I57-$J57)</f>
        <v>0.68744431279620843</v>
      </c>
      <c r="AE57" s="130">
        <f>$O57*($I57-(метеостанция!K$14))/($I57-$J57)</f>
        <v>0.71111848341232209</v>
      </c>
      <c r="AF57" s="130">
        <f>$O57*($I57-(метеостанция!L$14))/($I57-$J57)</f>
        <v>0.66153672985781986</v>
      </c>
      <c r="AG57" s="130">
        <f>$O57*($I57-(метеостанция!M$14))/($I57-$J57)</f>
        <v>0.5954277251184833</v>
      </c>
      <c r="AH57" s="130">
        <f>$O57*($I57-(метеостанция!N$14))/($I57-$J57)</f>
        <v>0.69414454976303308</v>
      </c>
      <c r="AI57" s="130">
        <f>$O57*($I57-(метеостанция!O$14))/($I57-$J57)</f>
        <v>0.52083175355450229</v>
      </c>
      <c r="AJ57" s="130">
        <f>$O57*($I57-(метеостанция!P$14))/($I57-$J57)</f>
        <v>0.70843838862559239</v>
      </c>
      <c r="AK57" s="130">
        <f>$O57*($I57-(метеостанция!Q$14))/($I57-$J57)</f>
        <v>0.73434597156398096</v>
      </c>
      <c r="AL57" s="130">
        <f>$O57*($I57-(метеостанция!R$14))/($I57-$J57)</f>
        <v>0.78928791469194304</v>
      </c>
      <c r="AM57" s="130">
        <f>$O57*($I57-(метеостанция!S$14))/($I57-$J57)</f>
        <v>0.7678471563981043</v>
      </c>
      <c r="AN57" s="130">
        <f>$O57*($I57-(метеостанция!T$14))/($I57-$J57)</f>
        <v>0.71469194312796203</v>
      </c>
      <c r="AO57" s="130">
        <f>$O57*($I57-(метеостанция!U$14))/($I57-$J57)</f>
        <v>0.7093317535545024</v>
      </c>
      <c r="AP57" s="130">
        <f>$O57*($I57-(метеостанция!V$14))/($I57-$J57)</f>
        <v>0.76338033175355446</v>
      </c>
      <c r="AQ57" s="130">
        <f>$O57*($I57-(метеостанция!W$14))/($I57-$J57)</f>
        <v>0.80983530805687198</v>
      </c>
      <c r="AR57" s="130">
        <f>$O57*($I57-(метеостанция!X$14))/($I57-$J57)</f>
        <v>0.85137677725118477</v>
      </c>
      <c r="AS57" s="130">
        <f>$O57*($I57-(метеостанция!Y$14))/($I57-$J57)</f>
        <v>0.9130189573459716</v>
      </c>
      <c r="AT57" s="130">
        <f>$O57*($I57-(метеостанция!Z$14))/($I57-$J57)</f>
        <v>0.89515165876777258</v>
      </c>
      <c r="AU57" s="130">
        <f>$O57*($I57-(метеостанция!AA$14))/($I57-$J57)</f>
        <v>0.9290995260663506</v>
      </c>
      <c r="AV57" s="130">
        <f>$O57*($I57-(метеостанция!AB$14))/($I57-$J57)</f>
        <v>0.9706409952606635</v>
      </c>
      <c r="AW57" s="130">
        <f>$O57*($I57-(метеостанция!AC$14))/($I57-$J57)</f>
        <v>1.0224561611374408</v>
      </c>
      <c r="AX57" s="130">
        <f>$O57*($I57-(метеостанция!AD$14))/($I57-$J57)</f>
        <v>0.93445971563981034</v>
      </c>
      <c r="AY57" s="130">
        <f>$O57*($I57-(метеостанция!AE$14))/($I57-$J57)</f>
        <v>0.84690995260663493</v>
      </c>
      <c r="AZ57" s="130"/>
      <c r="BA57" s="130">
        <f t="shared" si="1175"/>
        <v>0.73434597156398096</v>
      </c>
      <c r="BB57" s="130">
        <f t="shared" si="1680"/>
        <v>1.4986196682464454</v>
      </c>
      <c r="BC57" s="130">
        <f t="shared" si="1681"/>
        <v>2.0802002369668244</v>
      </c>
      <c r="BD57" s="130">
        <f t="shared" si="1682"/>
        <v>2.6970687203791468</v>
      </c>
      <c r="BE57" s="130">
        <f t="shared" si="1683"/>
        <v>3.3568187203791466</v>
      </c>
      <c r="BF57" s="130">
        <f t="shared" si="1684"/>
        <v>4.035776066350711</v>
      </c>
      <c r="BG57" s="130">
        <f t="shared" si="1685"/>
        <v>4.7482345971563982</v>
      </c>
      <c r="BH57" s="130">
        <f t="shared" si="1686"/>
        <v>5.4334454976303315</v>
      </c>
      <c r="BI57" s="130">
        <f t="shared" si="1687"/>
        <v>6.1208898104265401</v>
      </c>
      <c r="BJ57" s="130">
        <f t="shared" si="1688"/>
        <v>6.8320082938388627</v>
      </c>
      <c r="BK57" s="130">
        <f t="shared" si="1689"/>
        <v>7.493545023696683</v>
      </c>
      <c r="BL57" s="130">
        <f t="shared" si="1690"/>
        <v>8.0889727488151664</v>
      </c>
      <c r="BM57" s="130">
        <f t="shared" si="1691"/>
        <v>8.7831172985781993</v>
      </c>
      <c r="BN57" s="130">
        <f t="shared" si="1692"/>
        <v>9.3039490521327011</v>
      </c>
      <c r="BO57" s="130">
        <f t="shared" si="1693"/>
        <v>10.012387440758294</v>
      </c>
      <c r="BP57" s="130">
        <f t="shared" si="1694"/>
        <v>10.746733412322275</v>
      </c>
      <c r="BQ57" s="130">
        <f t="shared" si="1695"/>
        <v>11.536021327014218</v>
      </c>
      <c r="BR57" s="130">
        <f t="shared" si="1696"/>
        <v>12.303868483412323</v>
      </c>
      <c r="BS57" s="130">
        <f t="shared" si="1697"/>
        <v>13.018560426540285</v>
      </c>
      <c r="BT57" s="130">
        <f t="shared" si="1698"/>
        <v>13.727892180094788</v>
      </c>
      <c r="BU57" s="130">
        <f t="shared" si="1699"/>
        <v>14.491272511848342</v>
      </c>
      <c r="BV57" s="130">
        <f t="shared" si="1700"/>
        <v>15.301107819905214</v>
      </c>
      <c r="BW57" s="130">
        <f t="shared" si="1701"/>
        <v>16.152484597156398</v>
      </c>
      <c r="BX57" s="130">
        <f t="shared" si="1702"/>
        <v>17.065503554502371</v>
      </c>
      <c r="BY57" s="130">
        <f t="shared" si="1703"/>
        <v>17.960655213270144</v>
      </c>
      <c r="BZ57" s="130">
        <f t="shared" si="1704"/>
        <v>18.889754739336496</v>
      </c>
      <c r="CA57" s="130">
        <f t="shared" si="1705"/>
        <v>19.860395734597159</v>
      </c>
      <c r="CB57" s="130">
        <f t="shared" si="1706"/>
        <v>20.8828518957346</v>
      </c>
      <c r="CC57" s="130">
        <f t="shared" si="1707"/>
        <v>21.817311611374411</v>
      </c>
      <c r="CD57" s="130">
        <f t="shared" si="1708"/>
        <v>22.664221563981044</v>
      </c>
      <c r="CE57" s="130">
        <f t="shared" si="1709"/>
        <v>22.664221563981044</v>
      </c>
      <c r="CF57" s="130">
        <f t="shared" si="1176"/>
        <v>1447.1021715639808</v>
      </c>
      <c r="CG57" s="130">
        <f t="shared" si="1177"/>
        <v>1506.0777466824643</v>
      </c>
      <c r="CH57" s="130">
        <f t="shared" si="1178"/>
        <v>1146.0626687203787</v>
      </c>
      <c r="CI57" s="130">
        <f t="shared" si="1179"/>
        <v>1215.6010334123221</v>
      </c>
      <c r="CJ57" s="130">
        <f t="shared" si="1180"/>
        <v>1300.1033499999999</v>
      </c>
      <c r="CK57" s="130">
        <f t="shared" si="1181"/>
        <v>1337.953345971564</v>
      </c>
      <c r="CL57" s="130">
        <f t="shared" si="1182"/>
        <v>1403.9707808056871</v>
      </c>
      <c r="CM57" s="130">
        <f t="shared" si="1183"/>
        <v>1350.2766004739335</v>
      </c>
      <c r="CN57" s="130">
        <f t="shared" si="1184"/>
        <v>1354.6777627962083</v>
      </c>
      <c r="CO57" s="130">
        <f t="shared" si="1185"/>
        <v>1401.3300834123218</v>
      </c>
      <c r="CP57" s="130">
        <f t="shared" si="1186"/>
        <v>1303.6242798578198</v>
      </c>
      <c r="CQ57" s="130">
        <f t="shared" si="1187"/>
        <v>1173.3498751184832</v>
      </c>
      <c r="CR57" s="130">
        <f t="shared" si="1188"/>
        <v>1367.8812497630329</v>
      </c>
      <c r="CS57" s="130">
        <f t="shared" si="1189"/>
        <v>1026.3510535545022</v>
      </c>
      <c r="CT57" s="130">
        <f t="shared" si="1190"/>
        <v>1396.0486886255924</v>
      </c>
      <c r="CU57" s="130">
        <f t="shared" si="1191"/>
        <v>1447.1021715639808</v>
      </c>
      <c r="CV57" s="130">
        <f t="shared" si="1192"/>
        <v>1555.3707646919429</v>
      </c>
      <c r="CW57" s="130">
        <f t="shared" si="1193"/>
        <v>1513.1196063981042</v>
      </c>
      <c r="CX57" s="130">
        <f t="shared" si="1194"/>
        <v>1408.3719431279619</v>
      </c>
      <c r="CY57" s="130">
        <f t="shared" si="1195"/>
        <v>1397.8091535545025</v>
      </c>
      <c r="CZ57" s="130">
        <f t="shared" si="1196"/>
        <v>1504.3172817535544</v>
      </c>
      <c r="DA57" s="130">
        <f t="shared" si="1197"/>
        <v>1595.8614580568719</v>
      </c>
      <c r="DB57" s="130">
        <f t="shared" si="1198"/>
        <v>1677.7230772511846</v>
      </c>
      <c r="DC57" s="130">
        <f t="shared" si="1199"/>
        <v>1799.1951573459717</v>
      </c>
      <c r="DD57" s="130">
        <f t="shared" si="1200"/>
        <v>1763.9858587677725</v>
      </c>
      <c r="DE57" s="130">
        <f t="shared" si="1201"/>
        <v>1830.8835260663504</v>
      </c>
      <c r="DF57" s="130">
        <f t="shared" si="1202"/>
        <v>1912.7451452606633</v>
      </c>
      <c r="DG57" s="130">
        <f t="shared" si="1203"/>
        <v>2014.8521111374407</v>
      </c>
      <c r="DH57" s="130">
        <f t="shared" si="1204"/>
        <v>1841.4463156398101</v>
      </c>
      <c r="DI57" s="130">
        <f t="shared" si="1205"/>
        <v>1668.9207526066348</v>
      </c>
      <c r="DJ57" s="130">
        <f t="shared" si="1206"/>
        <v>0</v>
      </c>
      <c r="DK57" s="110">
        <f t="shared" si="1207"/>
        <v>1447.1021715639808</v>
      </c>
      <c r="DL57" s="130">
        <f t="shared" si="1208"/>
        <v>2953.1799182464451</v>
      </c>
      <c r="DM57" s="130">
        <f t="shared" si="1209"/>
        <v>4099.2425869668241</v>
      </c>
      <c r="DN57" s="130">
        <f t="shared" si="1210"/>
        <v>5314.8436203791462</v>
      </c>
      <c r="DO57" s="130">
        <f t="shared" si="1211"/>
        <v>6614.9469703791456</v>
      </c>
      <c r="DP57" s="130">
        <f t="shared" si="1212"/>
        <v>7952.9003163507095</v>
      </c>
      <c r="DQ57" s="130">
        <f t="shared" si="1213"/>
        <v>9356.871097156396</v>
      </c>
      <c r="DR57" s="130">
        <f t="shared" si="1214"/>
        <v>10707.147697630329</v>
      </c>
      <c r="DS57" s="130">
        <f t="shared" si="1215"/>
        <v>12061.825460426538</v>
      </c>
      <c r="DT57" s="130">
        <f t="shared" si="1216"/>
        <v>13463.15554383886</v>
      </c>
      <c r="DU57" s="130">
        <f t="shared" si="1217"/>
        <v>14766.779823696681</v>
      </c>
      <c r="DV57" s="130">
        <f t="shared" si="1218"/>
        <v>15940.129698815164</v>
      </c>
      <c r="DW57" s="130">
        <f t="shared" si="1219"/>
        <v>17308.010948578198</v>
      </c>
      <c r="DX57" s="130">
        <f t="shared" si="1220"/>
        <v>18334.362002132701</v>
      </c>
      <c r="DY57" s="130">
        <f t="shared" si="1221"/>
        <v>19730.410690758294</v>
      </c>
      <c r="DZ57" s="130">
        <f t="shared" si="1222"/>
        <v>21177.512862322274</v>
      </c>
      <c r="EA57" s="130">
        <f t="shared" si="1223"/>
        <v>22732.883627014216</v>
      </c>
      <c r="EB57" s="130">
        <f t="shared" si="1224"/>
        <v>24246.003233412321</v>
      </c>
      <c r="EC57" s="130">
        <f t="shared" si="1225"/>
        <v>25654.375176540281</v>
      </c>
      <c r="ED57" s="130">
        <f t="shared" si="1226"/>
        <v>27052.184330094784</v>
      </c>
      <c r="EE57" s="130">
        <f t="shared" si="1227"/>
        <v>28556.50161184834</v>
      </c>
      <c r="EF57" s="130">
        <f t="shared" si="1228"/>
        <v>30152.363069905212</v>
      </c>
      <c r="EG57" s="130">
        <f t="shared" si="1229"/>
        <v>31830.086147156395</v>
      </c>
      <c r="EH57" s="130">
        <f t="shared" si="1230"/>
        <v>33629.281304502365</v>
      </c>
      <c r="EI57" s="130">
        <f t="shared" si="1231"/>
        <v>35393.267163270139</v>
      </c>
      <c r="EJ57" s="130">
        <f t="shared" si="1232"/>
        <v>37224.150689336486</v>
      </c>
      <c r="EK57" s="130">
        <f t="shared" si="1233"/>
        <v>39136.895834597148</v>
      </c>
      <c r="EL57" s="130">
        <f t="shared" si="1234"/>
        <v>41151.747945734591</v>
      </c>
      <c r="EM57" s="130">
        <f t="shared" si="1235"/>
        <v>42993.194261374403</v>
      </c>
      <c r="EN57" s="130">
        <f t="shared" si="1236"/>
        <v>44662.115013981034</v>
      </c>
      <c r="EO57" s="130">
        <f t="shared" si="1237"/>
        <v>44662.115013981034</v>
      </c>
      <c r="EP57" s="130">
        <f t="shared" si="1238"/>
        <v>1302.3919544075827</v>
      </c>
      <c r="EQ57" s="130">
        <f t="shared" si="1239"/>
        <v>1355.469972014218</v>
      </c>
      <c r="ER57" s="130">
        <f t="shared" si="1240"/>
        <v>1031.4564018483409</v>
      </c>
      <c r="ES57" s="130">
        <f t="shared" si="1241"/>
        <v>1094.0409300710899</v>
      </c>
      <c r="ET57" s="130">
        <f t="shared" si="1242"/>
        <v>1170.0930149999999</v>
      </c>
      <c r="EU57" s="130">
        <f t="shared" si="1243"/>
        <v>1204.1580113744076</v>
      </c>
      <c r="EV57" s="130">
        <f t="shared" si="1244"/>
        <v>1263.5737027251184</v>
      </c>
      <c r="EW57" s="130">
        <f t="shared" si="1245"/>
        <v>1215.2489404265402</v>
      </c>
      <c r="EX57" s="130">
        <f t="shared" si="1246"/>
        <v>1219.2099865165876</v>
      </c>
      <c r="EY57" s="130">
        <f t="shared" si="1247"/>
        <v>1261.1970750710896</v>
      </c>
      <c r="EZ57" s="130">
        <f t="shared" si="1248"/>
        <v>1173.2618518720378</v>
      </c>
      <c r="FA57" s="130">
        <f t="shared" si="1249"/>
        <v>1056.0148876066348</v>
      </c>
      <c r="FB57" s="130">
        <f t="shared" si="1250"/>
        <v>1231.0931247867297</v>
      </c>
      <c r="FC57" s="130">
        <f t="shared" si="1251"/>
        <v>923.71594819905204</v>
      </c>
      <c r="FD57" s="130">
        <f t="shared" si="1252"/>
        <v>1256.4438197630332</v>
      </c>
      <c r="FE57" s="130">
        <f t="shared" si="1253"/>
        <v>1302.3919544075827</v>
      </c>
      <c r="FF57" s="130">
        <f t="shared" si="1254"/>
        <v>1399.8336882227486</v>
      </c>
      <c r="FG57" s="130">
        <f t="shared" si="1255"/>
        <v>1361.8076457582938</v>
      </c>
      <c r="FH57" s="130">
        <f t="shared" si="1256"/>
        <v>1267.5347488151658</v>
      </c>
      <c r="FI57" s="130">
        <f t="shared" si="1257"/>
        <v>1258.0282381990523</v>
      </c>
      <c r="FJ57" s="130">
        <f t="shared" si="1258"/>
        <v>1353.8855535781991</v>
      </c>
      <c r="FK57" s="130">
        <f t="shared" si="1259"/>
        <v>1436.2753122511847</v>
      </c>
      <c r="FL57" s="130">
        <f t="shared" si="1260"/>
        <v>1509.9507695260661</v>
      </c>
      <c r="FM57" s="130">
        <f t="shared" si="1261"/>
        <v>1619.2756416113746</v>
      </c>
      <c r="FN57" s="130">
        <f t="shared" si="1262"/>
        <v>1587.5872728909953</v>
      </c>
      <c r="FO57" s="130">
        <f t="shared" si="1263"/>
        <v>1647.7951734597154</v>
      </c>
      <c r="FP57" s="130">
        <f t="shared" si="1264"/>
        <v>1721.4706307345971</v>
      </c>
      <c r="FQ57" s="130">
        <f t="shared" si="1265"/>
        <v>1813.3669000236966</v>
      </c>
      <c r="FR57" s="130">
        <f t="shared" si="1266"/>
        <v>1657.3016840758291</v>
      </c>
      <c r="FS57" s="130">
        <f t="shared" si="1267"/>
        <v>1502.0286773459713</v>
      </c>
      <c r="FT57" s="130">
        <f t="shared" si="1268"/>
        <v>0</v>
      </c>
      <c r="FU57" s="110">
        <f t="shared" si="1269"/>
        <v>1302.3919544075827</v>
      </c>
      <c r="FV57" s="130">
        <f t="shared" si="1270"/>
        <v>2657.8619264218005</v>
      </c>
      <c r="FW57" s="130">
        <f t="shared" si="1271"/>
        <v>3689.3183282701411</v>
      </c>
      <c r="FX57" s="130">
        <f t="shared" si="1272"/>
        <v>4783.359258341231</v>
      </c>
      <c r="FY57" s="130">
        <f t="shared" si="1273"/>
        <v>5953.4522733412305</v>
      </c>
      <c r="FZ57" s="130">
        <f t="shared" si="1274"/>
        <v>7157.610284715638</v>
      </c>
      <c r="GA57" s="130">
        <f t="shared" si="1275"/>
        <v>8421.183987440756</v>
      </c>
      <c r="GB57" s="130">
        <f t="shared" si="1276"/>
        <v>9636.4329278672958</v>
      </c>
      <c r="GC57" s="130">
        <f t="shared" si="1277"/>
        <v>10855.642914383883</v>
      </c>
      <c r="GD57" s="130">
        <f t="shared" si="1278"/>
        <v>12116.839989454973</v>
      </c>
      <c r="GE57" s="130">
        <f t="shared" si="1279"/>
        <v>13290.10184132701</v>
      </c>
      <c r="GF57" s="130">
        <f t="shared" si="1280"/>
        <v>14346.116728933644</v>
      </c>
      <c r="GG57" s="130">
        <f t="shared" si="1281"/>
        <v>15577.209853720375</v>
      </c>
      <c r="GH57" s="130">
        <f t="shared" si="1282"/>
        <v>16500.925801919428</v>
      </c>
      <c r="GI57" s="130">
        <f t="shared" si="1283"/>
        <v>17757.369621682461</v>
      </c>
      <c r="GJ57" s="130">
        <f t="shared" si="1284"/>
        <v>19059.761576090044</v>
      </c>
      <c r="GK57" s="130">
        <f t="shared" si="1285"/>
        <v>20459.595264312793</v>
      </c>
      <c r="GL57" s="130">
        <f t="shared" si="1286"/>
        <v>21821.402910071087</v>
      </c>
      <c r="GM57" s="130">
        <f t="shared" si="1287"/>
        <v>23088.937658886254</v>
      </c>
      <c r="GN57" s="130">
        <f t="shared" si="1288"/>
        <v>24346.965897085305</v>
      </c>
      <c r="GO57" s="130">
        <f t="shared" si="1289"/>
        <v>25700.851450663504</v>
      </c>
      <c r="GP57" s="130">
        <f t="shared" si="1290"/>
        <v>27137.12676291469</v>
      </c>
      <c r="GQ57" s="130">
        <f t="shared" si="1291"/>
        <v>28647.077532440755</v>
      </c>
      <c r="GR57" s="130">
        <f t="shared" si="1292"/>
        <v>30266.353174052128</v>
      </c>
      <c r="GS57" s="130">
        <f t="shared" si="1293"/>
        <v>31853.940446943125</v>
      </c>
      <c r="GT57" s="130">
        <f t="shared" si="1294"/>
        <v>33501.73562040284</v>
      </c>
      <c r="GU57" s="130">
        <f t="shared" si="1295"/>
        <v>35223.206251137439</v>
      </c>
      <c r="GV57" s="130">
        <f t="shared" si="1296"/>
        <v>37036.573151161138</v>
      </c>
      <c r="GW57" s="130">
        <f t="shared" si="1297"/>
        <v>38693.874835236966</v>
      </c>
      <c r="GX57" s="130">
        <f t="shared" si="1298"/>
        <v>40195.90351258294</v>
      </c>
      <c r="GY57" s="130">
        <f t="shared" si="1299"/>
        <v>40195.90351258294</v>
      </c>
      <c r="GZ57" s="130">
        <f>($T57+$U57)/$R57*($I57-(метеостанция!B$14))/($I57-$J57)</f>
        <v>1.3889267772511849</v>
      </c>
      <c r="HA57" s="130">
        <f>($T57+$U57)/$R57*($I57-(метеостанция!C$14))/($I57-$J57)</f>
        <v>1.4455314573459717</v>
      </c>
      <c r="HB57" s="130">
        <f>($T57+$U57)/$R57*($I57-(метеостанция!D$14))/($I57-$J57)</f>
        <v>1.0999894549763034</v>
      </c>
      <c r="HC57" s="130">
        <f>($T57+$U57)/$R57*($I57-(метеостанция!E$14))/($I57-$J57)</f>
        <v>1.1667322867298577</v>
      </c>
      <c r="HD57" s="130">
        <f>($T57+$U57)/$R57*($I57-(метеостанция!F$14))/($I57-$J57)</f>
        <v>1.2478374999999999</v>
      </c>
      <c r="HE57" s="130">
        <f>($T57+$U57)/$R57*($I57-(метеостанция!G$14))/($I57-$J57)</f>
        <v>1.2841658767772512</v>
      </c>
      <c r="HF57" s="130">
        <f>($T57+$U57)/$R57*($I57-(метеостанция!H$14))/($I57-$J57)</f>
        <v>1.3475293246445499</v>
      </c>
      <c r="HG57" s="130">
        <f>($T57+$U57)/$R57*($I57-(метеостанция!I$14))/($I57-$J57)</f>
        <v>1.2959937203791472</v>
      </c>
      <c r="HH57" s="130">
        <f>($T57+$U57)/$R57*($I57-(метеостанция!J$14))/($I57-$J57)</f>
        <v>1.3002179502369668</v>
      </c>
      <c r="HI57" s="130">
        <f>($T57+$U57)/$R57*($I57-(метеостанция!K$14))/($I57-$J57)</f>
        <v>1.3449947867298577</v>
      </c>
      <c r="HJ57" s="130">
        <f>($T57+$U57)/$R57*($I57-(метеостанция!L$14))/($I57-$J57)</f>
        <v>1.2512168838862558</v>
      </c>
      <c r="HK57" s="130">
        <f>($T57+$U57)/$R57*($I57-(метеостанция!M$14))/($I57-$J57)</f>
        <v>1.1261796800947868</v>
      </c>
      <c r="HL57" s="130">
        <f>($T57+$U57)/$R57*($I57-(метеостанция!N$14))/($I57-$J57)</f>
        <v>1.3128906398104265</v>
      </c>
      <c r="HM57" s="130">
        <f>($T57+$U57)/$R57*($I57-(метеостанция!O$14))/($I57-$J57)</f>
        <v>0.98509040284360194</v>
      </c>
      <c r="HN57" s="130">
        <f>($T57+$U57)/$R57*($I57-(метеостанция!P$14))/($I57-$J57)</f>
        <v>1.3399257109004739</v>
      </c>
      <c r="HO57" s="130">
        <f>($T57+$U57)/$R57*($I57-(метеостанция!Q$14))/($I57-$J57)</f>
        <v>1.3889267772511849</v>
      </c>
      <c r="HP57" s="130">
        <f>($T57+$U57)/$R57*($I57-(метеостанция!R$14))/($I57-$J57)</f>
        <v>1.4928428317535545</v>
      </c>
      <c r="HQ57" s="130">
        <f>($T57+$U57)/$R57*($I57-(метеостанция!S$14))/($I57-$J57)</f>
        <v>1.4522902251184835</v>
      </c>
      <c r="HR57" s="130">
        <f>($T57+$U57)/$R57*($I57-(метеостанция!T$14))/($I57-$J57)</f>
        <v>1.3517535545023698</v>
      </c>
      <c r="HS57" s="130">
        <f>($T57+$U57)/$R57*($I57-(метеостанция!U$14))/($I57-$J57)</f>
        <v>1.341615402843602</v>
      </c>
      <c r="HT57" s="130">
        <f>($T57+$U57)/$R57*($I57-(метеостанция!V$14))/($I57-$J57)</f>
        <v>1.4438417654028437</v>
      </c>
      <c r="HU57" s="130">
        <f>($T57+$U57)/$R57*($I57-(метеостанция!W$14))/($I57-$J57)</f>
        <v>1.5317057464454977</v>
      </c>
      <c r="HV57" s="130">
        <f>($T57+$U57)/$R57*($I57-(метеостанция!X$14))/($I57-$J57)</f>
        <v>1.6102764218009478</v>
      </c>
      <c r="HW57" s="130">
        <f>($T57+$U57)/$R57*($I57-(метеостанция!Y$14))/($I57-$J57)</f>
        <v>1.7268651658767773</v>
      </c>
      <c r="HX57" s="130">
        <f>($T57+$U57)/$R57*($I57-(метеостанция!Z$14))/($I57-$J57)</f>
        <v>1.6930713270142181</v>
      </c>
      <c r="HY57" s="130">
        <f>($T57+$U57)/$R57*($I57-(метеостанция!AA$14))/($I57-$J57)</f>
        <v>1.7572796208530805</v>
      </c>
      <c r="HZ57" s="130">
        <f>($T57+$U57)/$R57*($I57-(метеостанция!AB$14))/($I57-$J57)</f>
        <v>1.835850296208531</v>
      </c>
      <c r="IA57" s="130">
        <f>($T57+$U57)/$R57*($I57-(метеостанция!AC$14))/($I57-$J57)</f>
        <v>1.9338524289099526</v>
      </c>
      <c r="IB57" s="130">
        <f>($T57+$U57)/$R57*($I57-(метеостанция!AD$14))/($I57-$J57)</f>
        <v>1.7674177725118483</v>
      </c>
      <c r="IC57" s="130">
        <f>($T57+$U57)/$R57*($I57-(метеостанция!AE$14))/($I57-$J57)</f>
        <v>1.6018279620853082</v>
      </c>
      <c r="ID57" s="130"/>
      <c r="IE57" s="131">
        <f>VLOOKUP($F57,метеостанция!$A$4:$AF$7,2,0)</f>
        <v>6</v>
      </c>
      <c r="IF57" s="131">
        <f>VLOOKUP($F57,метеостанция!$A$4:$AF$7,3,0)</f>
        <v>9.6</v>
      </c>
      <c r="IG57" s="131">
        <f>VLOOKUP($F57,метеостанция!$A$4:$AF$7,4,0)</f>
        <v>8.4</v>
      </c>
      <c r="IH57" s="131">
        <f>VLOOKUP($F57,метеостанция!$A$4:$AF$7,5,0)</f>
        <v>9.6999999999999993</v>
      </c>
      <c r="II57" s="131">
        <f>VLOOKUP($F57,метеостанция!$A$4:$AF$7,6,0)</f>
        <v>11.1</v>
      </c>
      <c r="IJ57" s="131">
        <f>VLOOKUP($F57,метеостанция!$A$4:$AF$7,7,0)</f>
        <v>9.5</v>
      </c>
      <c r="IK57" s="131">
        <f>VLOOKUP($F57,метеостанция!$A$4:$AF$7,8,0)</f>
        <v>6</v>
      </c>
      <c r="IL57" s="131">
        <f>VLOOKUP($F57,метеостанция!$A$4:$AF$7,9,0)</f>
        <v>6.8</v>
      </c>
      <c r="IM57" s="131">
        <f>VLOOKUP($F57,метеостанция!$A$4:$AF$7,10,0)</f>
        <v>3.2</v>
      </c>
      <c r="IN57" s="131">
        <f>VLOOKUP($F57,метеостанция!$A$4:$AF$7,11,0)</f>
        <v>-2</v>
      </c>
      <c r="IO57" s="131">
        <f>VLOOKUP($F57,метеостанция!$A$4:$AF$7,12,0)</f>
        <v>-0.4</v>
      </c>
      <c r="IP57" s="131">
        <f>VLOOKUP($F57,метеостанция!$A$4:$AF$7,13,0)</f>
        <v>2.1</v>
      </c>
      <c r="IQ57" s="131">
        <f>VLOOKUP($F57,метеостанция!$A$4:$AF$7,14,0)</f>
        <v>2.2999999999999998</v>
      </c>
      <c r="IR57" s="131">
        <f>VLOOKUP($F57,метеостанция!$A$4:$AF$7,15,0)</f>
        <v>2.2999999999999998</v>
      </c>
      <c r="IS57" s="131">
        <f>VLOOKUP($F57,метеостанция!$A$4:$AF$7,16,0)</f>
        <v>0.2</v>
      </c>
      <c r="IT57" s="131">
        <f>VLOOKUP($F57,метеостанция!$A$4:$AF$7,17,0)</f>
        <v>-3</v>
      </c>
      <c r="IU57" s="131">
        <f>VLOOKUP($F57,метеостанция!$A$4:$AF$7,18,0)</f>
        <v>-4</v>
      </c>
      <c r="IV57" s="131">
        <f>VLOOKUP($F57,метеостанция!$A$4:$AF$7,19,0)</f>
        <v>-3.6</v>
      </c>
      <c r="IW57" s="131">
        <f>VLOOKUP($F57,метеостанция!$A$4:$AF$7,20,0)</f>
        <v>-0.7</v>
      </c>
      <c r="IX57" s="131">
        <f>VLOOKUP($F57,метеостанция!$A$4:$AF$7,21,0)</f>
        <v>3.6</v>
      </c>
      <c r="IY57" s="131">
        <f>VLOOKUP($F57,метеостанция!$A$4:$AF$7,22,0)</f>
        <v>2.2000000000000002</v>
      </c>
      <c r="IZ57" s="131">
        <f>VLOOKUP($F57,метеостанция!$A$4:$AF$7,23,0)</f>
        <v>4.4000000000000004</v>
      </c>
      <c r="JA57" s="131">
        <f>VLOOKUP($F57,метеостанция!$A$4:$AF$7,24,0)</f>
        <v>-2.2999999999999998</v>
      </c>
      <c r="JB57" s="131">
        <f>VLOOKUP($F57,метеостанция!$A$4:$AF$7,25,0)</f>
        <v>-5.0999999999999996</v>
      </c>
      <c r="JC57" s="131">
        <f>VLOOKUP($F57,метеостанция!$A$4:$AF$7,26,0)</f>
        <v>0.6</v>
      </c>
      <c r="JD57" s="131">
        <f>VLOOKUP($F57,метеостанция!$A$4:$AF$7,27,0)</f>
        <v>-1.8</v>
      </c>
      <c r="JE57" s="131">
        <f>VLOOKUP($F57,метеостанция!$A$4:$AF$7,28,0)</f>
        <v>-0.5</v>
      </c>
      <c r="JF57" s="131">
        <f>VLOOKUP($F57,метеостанция!$A$4:$AF$7,29,0)</f>
        <v>5.4</v>
      </c>
      <c r="JG57" s="131">
        <f>VLOOKUP($F57,метеостанция!$A$4:$AF$7,30,0)</f>
        <v>8.4</v>
      </c>
      <c r="JH57" s="131">
        <f>VLOOKUP($F57,метеостанция!$A$4:$AF$7,31,0)</f>
        <v>5.0999999999999996</v>
      </c>
      <c r="JI57" s="131">
        <f>VLOOKUP($F57,метеостанция!$A$4:$AF$7,32,0)</f>
        <v>0</v>
      </c>
      <c r="JJ57" s="202" t="e">
        <f>VLOOKUP(D57,'Qп, Гкал'!$D$6:$O$60,2,FALSE)</f>
        <v>#N/A</v>
      </c>
      <c r="JK57" s="202" t="e">
        <f>VLOOKUP(D57,'Qп, Гкал'!$D$6:AI$64,3,FALSE)</f>
        <v>#N/A</v>
      </c>
      <c r="JL57" s="202" t="e">
        <f>VLOOKUP(D57,'Qп, Гкал'!$D$6:$AI$64,4,FALSE)</f>
        <v>#N/A</v>
      </c>
      <c r="JM57" s="202" t="e">
        <f>VLOOKUP(D57,'Qп, Гкал'!$D$6:$O$60,5,FALSE)</f>
        <v>#N/A</v>
      </c>
      <c r="JN57" s="202" t="e">
        <f>VLOOKUP(D57,'Qп, Гкал'!$D$6:$O$60,6,FALSE)</f>
        <v>#N/A</v>
      </c>
      <c r="JO57" s="202" t="e">
        <f>VLOOKUP(D57,'Qп, Гкал'!$D$6:$O$60,7,FALSE)</f>
        <v>#N/A</v>
      </c>
      <c r="JP57" s="202" t="e">
        <f>VLOOKUP(D57,'Qп, Гкал'!$D$6:$O$60,8,FALSE)</f>
        <v>#N/A</v>
      </c>
      <c r="JQ57" s="202" t="e">
        <f>VLOOKUP(D57,'Qп, Гкал'!$D$6:$O$60,9,FALSE)</f>
        <v>#N/A</v>
      </c>
      <c r="JR57" s="202" t="e">
        <f>VLOOKUP(D57,'Qп, Гкал'!$D$6:$O$60,10,FALSE)</f>
        <v>#N/A</v>
      </c>
      <c r="JS57" s="202" t="e">
        <f>VLOOKUP(D57,'Qп, Гкал'!$D$6:$O$60,11,FALSE)</f>
        <v>#N/A</v>
      </c>
      <c r="JT57" s="202" t="e">
        <f>VLOOKUP(D57,'Qп, Гкал'!$D$6:$O$60,12,FALSE)</f>
        <v>#N/A</v>
      </c>
      <c r="JU57" s="202" t="e">
        <f>VLOOKUP(D57,'Qп, Гкал'!$D$6:$P$60,13,FALSE)</f>
        <v>#N/A</v>
      </c>
      <c r="JV57" s="202" t="e">
        <f>VLOOKUP(D57,'Qп, Гкал'!$D$6:$Q$63,14,FALSE)</f>
        <v>#N/A</v>
      </c>
      <c r="JW57" s="203" t="e">
        <f>VLOOKUP(D57,'Qп, Гкал'!$D$6:$AI$65,15,FALSE)</f>
        <v>#N/A</v>
      </c>
      <c r="JX57" s="203" t="e">
        <f>VLOOKUP(D57,'Qп, Гкал'!$D$6:$AI$65,16,FALSE)</f>
        <v>#N/A</v>
      </c>
      <c r="JY57" s="204" t="e">
        <f>VLOOKUP(D57,'Qп, Гкал'!$D$6:$AI$65,17,FALSE)</f>
        <v>#N/A</v>
      </c>
      <c r="JZ57" s="203" t="e">
        <f>VLOOKUP(D57,'Qп, Гкал'!$D$6:$AI$65,18,FALSE)</f>
        <v>#N/A</v>
      </c>
      <c r="KA57" s="203" t="e">
        <f>VLOOKUP(D57,'Qп, Гкал'!$D$6:$AI$65,19,FALSE)</f>
        <v>#N/A</v>
      </c>
      <c r="KB57" s="203" t="e">
        <f>VLOOKUP(D57,'Qп, Гкал'!$D$6:$AI$65,20,FALSE)</f>
        <v>#N/A</v>
      </c>
      <c r="KC57" s="203" t="e">
        <f>VLOOKUP(D57,'Qп, Гкал'!$D$6:$AI$65,21,FALSE)</f>
        <v>#N/A</v>
      </c>
      <c r="KD57" s="203" t="e">
        <f>VLOOKUP(D57,'Qп, Гкал'!$D$6:$AI$65,22,FALSE)</f>
        <v>#N/A</v>
      </c>
      <c r="KE57" s="203" t="e">
        <f>VLOOKUP(D57,'Qп, Гкал'!$D$6:$AI$65,23,FALSE)</f>
        <v>#N/A</v>
      </c>
      <c r="KF57" s="203" t="e">
        <f>VLOOKUP(D57,'Qп, Гкал'!$D$6:$AI$65,24,FALSE)</f>
        <v>#N/A</v>
      </c>
      <c r="KG57" s="203" t="e">
        <f>VLOOKUP(D57,'Qп, Гкал'!$D$6:$AI$65,25,FALSE)</f>
        <v>#N/A</v>
      </c>
      <c r="KH57" s="203" t="e">
        <f>VLOOKUP(D57,'Qп, Гкал'!$D$6:$AI$65,26,FALSE)</f>
        <v>#N/A</v>
      </c>
      <c r="KI57" s="203" t="e">
        <f>VLOOKUP(D57,'Qп, Гкал'!$D$6:$AI$65,27,FALSE)</f>
        <v>#N/A</v>
      </c>
      <c r="KJ57" s="203" t="e">
        <f>VLOOKUP(D57,'Qп, Гкал'!$D$6:$AI$65,28,FALSE)</f>
        <v>#N/A</v>
      </c>
      <c r="KK57" s="203" t="e">
        <f>VLOOKUP(D57,'Qп, Гкал'!$D$6:$AI$65,29,FALSE)</f>
        <v>#N/A</v>
      </c>
      <c r="KL57" s="203" t="e">
        <f>VLOOKUP(D57,'Qп, Гкал'!$D$6:$AI$65,30,FALSE)</f>
        <v>#N/A</v>
      </c>
      <c r="KM57" s="203" t="e">
        <f>VLOOKUP(D57,'Qп, Гкал'!$D$6:$AI$65,31,FALSE)</f>
        <v>#N/A</v>
      </c>
      <c r="KN57" s="203" t="e">
        <f>VLOOKUP(D57,'Qп, Гкал'!$D$6:$AI$65,32,FALSE)</f>
        <v>#N/A</v>
      </c>
      <c r="KO57" s="110" t="e">
        <f>IF(JJ57="","Нет показаний",IF(JJ57&lt;=0,"Ошибка ПУ",(GZ57-JJ57*(($I57-метеостанция!B$14)/($I57-IE57)))))</f>
        <v>#N/A</v>
      </c>
      <c r="KP57" s="110" t="e">
        <f>IF(JK57="","Нет показаний",IF(JK57&lt;=0,"Ошибка ПУ",(HA57-JK57*(($I57-метеостанция!C$14)/($I57-IF57)))))</f>
        <v>#N/A</v>
      </c>
      <c r="KQ57" s="110" t="e">
        <f>IF(JL57="","Нет показаний",IF(JL57&lt;=0,"Ошибка ПУ",(HB57-JL57*(($I57-метеостанция!D$14)/($I57-IG57)))))</f>
        <v>#N/A</v>
      </c>
      <c r="KR57" s="110" t="e">
        <f>IF(JM57="","Нет показаний",IF(JM57&lt;=0,"Ошибка ПУ",(HC57-JM57*(($I57-метеостанция!E$14)/($I57-IH57)))))</f>
        <v>#N/A</v>
      </c>
      <c r="KS57" s="110" t="e">
        <f>IF(JN57="","Нет показаний",IF(JN57&lt;=0,"Ошибка ПУ",(HD57-JN57*(($I57-метеостанция!F$14)/($I57-II57)))))</f>
        <v>#N/A</v>
      </c>
      <c r="KT57" s="110" t="e">
        <f>IF(JO57="","Нет показаний",IF(JO57&lt;=0,"Ошибка ПУ",(HE57-JO57*(($I57-метеостанция!G$14)/($I57-IJ57)))))</f>
        <v>#N/A</v>
      </c>
      <c r="KU57" s="110" t="e">
        <f>IF(JP57="","Нет показаний",IF(JP57&lt;=0,"Ошибка ПУ",(HF57-JP57*(($I57-метеостанция!H$14)/($I57-IK57)))))</f>
        <v>#N/A</v>
      </c>
      <c r="KV57" s="110" t="e">
        <f>IF(JQ57="","Нет показаний",IF(JQ57&lt;=0,"Ошибка ПУ",(HG57-JQ57*(($I57-метеостанция!I$14)/($I57-IL57)))))</f>
        <v>#N/A</v>
      </c>
      <c r="KW57" s="110" t="e">
        <f>IF(JR57="","Нет показаний",IF(JR57&lt;=0,"Ошибка ПУ",(HH57-JR57*(($I57-метеостанция!J$14)/($I57-IM57)))))</f>
        <v>#N/A</v>
      </c>
      <c r="KX57" s="110" t="e">
        <f>IF(JS57="","Нет показаний",IF(JS57&lt;=0,"Ошибка ПУ",(HI57-JS57*(($I57-метеостанция!K$14)/($I57-IN57)))))</f>
        <v>#N/A</v>
      </c>
      <c r="KY57" s="110" t="e">
        <f>IF(JT57="","Нет показаний",IF(JT57&lt;=0,"Ошибка ПУ",(HJ57-JT57*(($I57-метеостанция!L$14)/($I57-IO57)))))</f>
        <v>#N/A</v>
      </c>
      <c r="KZ57" s="110" t="e">
        <f>IF(JU57="","Нет показаний",IF(JU57&lt;=0,"Ошибка ПУ",(HK57-JU57*(($I57-метеостанция!M$14)/($I57-IP57)))))</f>
        <v>#N/A</v>
      </c>
      <c r="LA57" s="110" t="e">
        <f>IF(JV57="","Нет показаний",IF(JV57&lt;=0,"Ошибка ПУ",(HL57-JV57*(($I57-метеостанция!N$14)/($I57-IQ57)))))</f>
        <v>#N/A</v>
      </c>
      <c r="LB57" s="110" t="e">
        <f>IF(JW57="","Нет показаний",IF(JW57&lt;=0,"Ошибка ПУ",(HM57-JW57*(($I57-метеостанция!O$14)/($I57-IR57)))))</f>
        <v>#N/A</v>
      </c>
      <c r="LC57" s="110" t="e">
        <f>IF(JX57="","Нет показаний",IF(JX57&lt;=0,"Ошибка ПУ",(HN57-JX57*(($I57-метеостанция!P$14)/($I57-IS57)))))</f>
        <v>#N/A</v>
      </c>
      <c r="LD57" s="110" t="e">
        <f>IF(JY57="","Нет показаний",IF(JY57&lt;=0,"Ошибка ПУ",(HO57-JY57*(($I57-метеостанция!Q$14)/($I57-IT57)))))</f>
        <v>#N/A</v>
      </c>
      <c r="LE57" s="110" t="e">
        <f>IF(JZ57="","Нет показаний",IF(JZ57&lt;=0,"Ошибка ПУ",(HP57-JZ57*(($I57-метеостанция!R$14)/($I57-IU57)))))</f>
        <v>#N/A</v>
      </c>
      <c r="LF57" s="110" t="e">
        <f>IF(KA57="","Нет показаний",IF(KA57&lt;=0,"Ошибка ПУ",(HQ57-KA57*(($I57-метеостанция!S$14)/($I57-IV57)))))</f>
        <v>#N/A</v>
      </c>
      <c r="LG57" s="110" t="e">
        <f>IF(KB57="","Нет показаний",IF(KB57&lt;=0,"Ошибка ПУ",(HR57-KB57*(($I57-метеостанция!T$14)/($I57-IW57)))))</f>
        <v>#N/A</v>
      </c>
      <c r="LH57" s="110" t="e">
        <f>IF(KC57="","Нет показаний",IF(KC57&lt;=0,"Ошибка ПУ",(HS57-KC57*(($I57-метеостанция!U$14)/($I57-IX57)))))</f>
        <v>#N/A</v>
      </c>
      <c r="LI57" s="110" t="e">
        <f>IF(KD57="","Нет показаний",IF(KD57&lt;=0,"Ошибка ПУ",(HT57-KD57*(($I57-метеостанция!V$14)/($I57-IY57)))))</f>
        <v>#N/A</v>
      </c>
      <c r="LJ57" s="110" t="e">
        <f>IF(KE57="","Нет показаний",IF(KE57&lt;=0,"Ошибка ПУ",(HU57-KE57*(($I57-метеостанция!W$14)/($I57-IZ57)))))</f>
        <v>#N/A</v>
      </c>
      <c r="LK57" s="110" t="e">
        <f>IF(KF57="","Нет показаний",IF(KF57&lt;=0,"Ошибка ПУ",(HV57-KF57*(($I57-метеостанция!X$14)/($I57-JA57)))))</f>
        <v>#N/A</v>
      </c>
      <c r="LL57" s="110" t="e">
        <f>IF(KG57="","Нет показаний",IF(KG57&lt;=0,"Ошибка ПУ",(HW57-KG57*(($I57-метеостанция!Y$14)/($I57-JB57)))))</f>
        <v>#N/A</v>
      </c>
      <c r="LM57" s="110" t="e">
        <f>IF(KH57="","Нет показаний",IF(KH57&lt;=0,"Ошибка ПУ",(HX57-KH57*(($I57-метеостанция!Z$14)/($I57-JC57)))))</f>
        <v>#N/A</v>
      </c>
      <c r="LN57" s="110" t="e">
        <f>IF(KI57="","Нет показаний",IF(KI57&lt;=0,"Ошибка ПУ",(HY57-KI57*(($I57-метеостанция!AA$14)/($I57-JD57)))))</f>
        <v>#N/A</v>
      </c>
      <c r="LO57" s="110" t="e">
        <f>IF(KJ57="","Нет показаний",IF(KJ57&lt;=0,"Ошибка ПУ",(HZ57-KJ57*(($I57-метеостанция!AB$14)/($I57-JE57)))))</f>
        <v>#N/A</v>
      </c>
      <c r="LP57" s="110" t="e">
        <f>IF(KK57="","Нет показаний",IF(KK57&lt;=0,"Ошибка ПУ",(IA57-KK57*(($I57-метеостанция!AC$14)/($I57-JF57)))))</f>
        <v>#N/A</v>
      </c>
      <c r="LQ57" s="110" t="e">
        <f>IF(KL57="","Нет показаний",IF(KL57&lt;=0,"Ошибка ПУ",(IB57-KL57*(($I57-метеостанция!AD$14)/($I57-JG57)))))</f>
        <v>#N/A</v>
      </c>
      <c r="LR57" s="110" t="e">
        <f>IF(KM57="","Нет показаний",IF(KM57&lt;=0,"Ошибка ПУ",(IC57-KM57*(($I57-метеостанция!AE$14)/($I57-JH57)))))</f>
        <v>#N/A</v>
      </c>
      <c r="LS57" s="110" t="e">
        <f>IF(KN57="","Нет показаний",IF(KN57&lt;=0,"Ошибка ПУ",(ID57-KN57*(($I57-метеостанция!AF$14)/($I57-JI57)))))</f>
        <v>#N/A</v>
      </c>
      <c r="LT57" s="54" t="e">
        <f t="shared" si="1300"/>
        <v>#N/A</v>
      </c>
      <c r="LU57" s="54" t="e">
        <f t="shared" si="1301"/>
        <v>#N/A</v>
      </c>
      <c r="LV57" s="54" t="e">
        <f t="shared" si="1302"/>
        <v>#N/A</v>
      </c>
      <c r="LW57" s="54" t="e">
        <f t="shared" si="1303"/>
        <v>#N/A</v>
      </c>
      <c r="LX57" s="54" t="e">
        <f t="shared" si="1304"/>
        <v>#N/A</v>
      </c>
      <c r="LY57" s="54" t="e">
        <f t="shared" si="1305"/>
        <v>#N/A</v>
      </c>
      <c r="LZ57" s="54" t="e">
        <f t="shared" si="1306"/>
        <v>#N/A</v>
      </c>
      <c r="MA57" s="54" t="e">
        <f t="shared" si="1307"/>
        <v>#N/A</v>
      </c>
      <c r="MB57" s="54" t="e">
        <f t="shared" si="1308"/>
        <v>#N/A</v>
      </c>
      <c r="MC57" s="54" t="e">
        <f t="shared" si="1309"/>
        <v>#N/A</v>
      </c>
      <c r="MD57" s="54" t="e">
        <f t="shared" si="1310"/>
        <v>#N/A</v>
      </c>
      <c r="ME57" s="54" t="e">
        <f t="shared" si="1311"/>
        <v>#N/A</v>
      </c>
      <c r="MF57" s="54" t="e">
        <f t="shared" si="1312"/>
        <v>#N/A</v>
      </c>
      <c r="MG57" s="54" t="e">
        <f t="shared" si="1313"/>
        <v>#N/A</v>
      </c>
      <c r="MH57" s="54" t="e">
        <f t="shared" si="1314"/>
        <v>#N/A</v>
      </c>
      <c r="MI57" s="54" t="e">
        <f t="shared" si="1315"/>
        <v>#N/A</v>
      </c>
      <c r="MJ57" s="54" t="e">
        <f t="shared" si="1316"/>
        <v>#N/A</v>
      </c>
      <c r="MK57" s="54" t="e">
        <f t="shared" si="1317"/>
        <v>#N/A</v>
      </c>
      <c r="ML57" s="54" t="e">
        <f t="shared" si="1318"/>
        <v>#N/A</v>
      </c>
      <c r="MM57" s="54" t="e">
        <f t="shared" si="1319"/>
        <v>#N/A</v>
      </c>
      <c r="MN57" s="54" t="e">
        <f t="shared" si="1320"/>
        <v>#N/A</v>
      </c>
      <c r="MO57" s="54" t="e">
        <f t="shared" si="1321"/>
        <v>#N/A</v>
      </c>
      <c r="MP57" s="54" t="e">
        <f t="shared" si="1322"/>
        <v>#N/A</v>
      </c>
      <c r="MQ57" s="54" t="e">
        <f t="shared" si="1323"/>
        <v>#N/A</v>
      </c>
      <c r="MR57" s="54" t="e">
        <f t="shared" si="1324"/>
        <v>#N/A</v>
      </c>
      <c r="MS57" s="54" t="e">
        <f t="shared" si="1325"/>
        <v>#N/A</v>
      </c>
      <c r="MT57" s="54" t="e">
        <f t="shared" si="1326"/>
        <v>#N/A</v>
      </c>
      <c r="MU57" s="54" t="e">
        <f t="shared" si="1327"/>
        <v>#N/A</v>
      </c>
      <c r="MV57" s="54" t="e">
        <f t="shared" si="1328"/>
        <v>#N/A</v>
      </c>
      <c r="MW57" s="54" t="e">
        <f t="shared" si="1329"/>
        <v>#N/A</v>
      </c>
      <c r="MX57" s="54" t="e">
        <f t="shared" si="1330"/>
        <v>#N/A</v>
      </c>
      <c r="MY57" s="53" t="e">
        <f t="shared" si="1331"/>
        <v>#N/A</v>
      </c>
      <c r="MZ57" s="53" t="e">
        <f t="shared" si="1332"/>
        <v>#N/A</v>
      </c>
      <c r="NA57" s="53" t="e">
        <f t="shared" si="1333"/>
        <v>#N/A</v>
      </c>
      <c r="NB57" s="53" t="e">
        <f t="shared" si="1334"/>
        <v>#N/A</v>
      </c>
      <c r="NC57" s="53" t="e">
        <f t="shared" si="1335"/>
        <v>#N/A</v>
      </c>
      <c r="ND57" s="53" t="e">
        <f t="shared" si="1336"/>
        <v>#N/A</v>
      </c>
      <c r="NE57" s="53" t="e">
        <f t="shared" si="1337"/>
        <v>#N/A</v>
      </c>
      <c r="NF57" s="53" t="e">
        <f t="shared" si="1338"/>
        <v>#N/A</v>
      </c>
      <c r="NG57" s="53" t="e">
        <f t="shared" si="1339"/>
        <v>#N/A</v>
      </c>
      <c r="NH57" s="53" t="e">
        <f t="shared" si="1340"/>
        <v>#N/A</v>
      </c>
      <c r="NI57" s="53" t="e">
        <f t="shared" si="1341"/>
        <v>#N/A</v>
      </c>
      <c r="NJ57" s="53" t="e">
        <f t="shared" si="1342"/>
        <v>#N/A</v>
      </c>
      <c r="NK57" s="53" t="e">
        <f t="shared" si="1343"/>
        <v>#N/A</v>
      </c>
      <c r="NL57" s="53" t="e">
        <f t="shared" si="1344"/>
        <v>#N/A</v>
      </c>
      <c r="NM57" s="53" t="e">
        <f t="shared" si="1345"/>
        <v>#N/A</v>
      </c>
      <c r="NN57" s="53" t="e">
        <f t="shared" si="1346"/>
        <v>#N/A</v>
      </c>
      <c r="NO57" s="53" t="e">
        <f t="shared" si="1347"/>
        <v>#N/A</v>
      </c>
      <c r="NP57" s="53" t="e">
        <f t="shared" si="1348"/>
        <v>#N/A</v>
      </c>
      <c r="NQ57" s="53" t="e">
        <f t="shared" si="1349"/>
        <v>#N/A</v>
      </c>
      <c r="NR57" s="53" t="e">
        <f t="shared" si="1350"/>
        <v>#N/A</v>
      </c>
      <c r="NS57" s="53" t="e">
        <f t="shared" si="1351"/>
        <v>#N/A</v>
      </c>
      <c r="NT57" s="53" t="e">
        <f t="shared" si="1352"/>
        <v>#N/A</v>
      </c>
      <c r="NU57" s="53" t="e">
        <f t="shared" si="1353"/>
        <v>#N/A</v>
      </c>
      <c r="NV57" s="53" t="e">
        <f t="shared" si="1354"/>
        <v>#N/A</v>
      </c>
      <c r="NW57" s="53" t="e">
        <f t="shared" si="1355"/>
        <v>#N/A</v>
      </c>
      <c r="NX57" s="53" t="e">
        <f t="shared" si="1356"/>
        <v>#N/A</v>
      </c>
      <c r="NY57" s="53" t="e">
        <f t="shared" si="1357"/>
        <v>#N/A</v>
      </c>
      <c r="NZ57" s="53" t="e">
        <f t="shared" si="1358"/>
        <v>#N/A</v>
      </c>
      <c r="OA57" s="53" t="e">
        <f t="shared" si="1359"/>
        <v>#N/A</v>
      </c>
      <c r="OB57" s="53" t="e">
        <f t="shared" si="1360"/>
        <v>#N/A</v>
      </c>
      <c r="OC57" s="53" t="e">
        <f t="shared" si="1361"/>
        <v>#N/A</v>
      </c>
      <c r="OD57" s="53" t="e">
        <f t="shared" si="1362"/>
        <v>#N/A</v>
      </c>
      <c r="OE57" s="53" t="e">
        <f t="shared" si="1363"/>
        <v>#N/A</v>
      </c>
      <c r="OF57" s="53" t="e">
        <f t="shared" si="1364"/>
        <v>#N/A</v>
      </c>
      <c r="OG57" s="53" t="e">
        <f t="shared" si="1365"/>
        <v>#N/A</v>
      </c>
      <c r="OH57" s="53" t="e">
        <f t="shared" si="1366"/>
        <v>#N/A</v>
      </c>
      <c r="OI57" s="53" t="e">
        <f t="shared" si="1367"/>
        <v>#N/A</v>
      </c>
      <c r="OJ57" s="53" t="e">
        <f t="shared" si="1368"/>
        <v>#N/A</v>
      </c>
      <c r="OK57" s="53" t="e">
        <f t="shared" si="1369"/>
        <v>#N/A</v>
      </c>
      <c r="OL57" s="53" t="e">
        <f t="shared" si="1370"/>
        <v>#N/A</v>
      </c>
      <c r="OM57" s="53" t="e">
        <f t="shared" si="1371"/>
        <v>#N/A</v>
      </c>
      <c r="ON57" s="53" t="e">
        <f t="shared" si="1372"/>
        <v>#N/A</v>
      </c>
      <c r="OO57" s="53" t="e">
        <f t="shared" si="1373"/>
        <v>#N/A</v>
      </c>
      <c r="OP57" s="53" t="e">
        <f t="shared" si="1374"/>
        <v>#N/A</v>
      </c>
      <c r="OQ57" s="53" t="e">
        <f t="shared" si="1375"/>
        <v>#N/A</v>
      </c>
      <c r="OR57" s="53" t="e">
        <f t="shared" si="1376"/>
        <v>#N/A</v>
      </c>
      <c r="OS57" s="53" t="e">
        <f t="shared" si="1377"/>
        <v>#N/A</v>
      </c>
      <c r="OT57" s="53" t="e">
        <f t="shared" si="1378"/>
        <v>#N/A</v>
      </c>
      <c r="OU57" s="53" t="e">
        <f t="shared" si="1379"/>
        <v>#N/A</v>
      </c>
      <c r="OV57" s="53" t="e">
        <f t="shared" si="1380"/>
        <v>#N/A</v>
      </c>
      <c r="OW57" s="53" t="e">
        <f t="shared" si="1381"/>
        <v>#N/A</v>
      </c>
      <c r="OX57" s="53" t="e">
        <f t="shared" si="1382"/>
        <v>#N/A</v>
      </c>
      <c r="OY57" s="53" t="e">
        <f t="shared" si="1383"/>
        <v>#N/A</v>
      </c>
      <c r="OZ57" s="53" t="e">
        <f t="shared" si="1384"/>
        <v>#N/A</v>
      </c>
      <c r="PA57" s="53" t="e">
        <f t="shared" si="1385"/>
        <v>#N/A</v>
      </c>
      <c r="PB57" s="53" t="e">
        <f t="shared" si="1386"/>
        <v>#N/A</v>
      </c>
      <c r="PC57" s="53" t="e">
        <f t="shared" si="1387"/>
        <v>#N/A</v>
      </c>
      <c r="PD57" s="53" t="e">
        <f t="shared" si="1388"/>
        <v>#N/A</v>
      </c>
      <c r="PE57" s="53" t="e">
        <f t="shared" si="1389"/>
        <v>#N/A</v>
      </c>
      <c r="PF57" s="53" t="e">
        <f t="shared" si="1390"/>
        <v>#N/A</v>
      </c>
      <c r="PG57" s="53" t="e">
        <f t="shared" si="1391"/>
        <v>#N/A</v>
      </c>
      <c r="PH57" s="53" t="e">
        <f t="shared" si="1392"/>
        <v>#N/A</v>
      </c>
      <c r="PI57" s="111" t="e">
        <f t="shared" ref="PI57:PR59" si="1720">MY57*$G57</f>
        <v>#N/A</v>
      </c>
      <c r="PJ57" s="111" t="e">
        <f t="shared" si="1720"/>
        <v>#N/A</v>
      </c>
      <c r="PK57" s="111" t="e">
        <f t="shared" si="1720"/>
        <v>#N/A</v>
      </c>
      <c r="PL57" s="111" t="e">
        <f t="shared" si="1720"/>
        <v>#N/A</v>
      </c>
      <c r="PM57" s="111" t="e">
        <f t="shared" si="1720"/>
        <v>#N/A</v>
      </c>
      <c r="PN57" s="111" t="e">
        <f t="shared" si="1720"/>
        <v>#N/A</v>
      </c>
      <c r="PO57" s="111" t="e">
        <f t="shared" si="1720"/>
        <v>#N/A</v>
      </c>
      <c r="PP57" s="111" t="e">
        <f t="shared" si="1720"/>
        <v>#N/A</v>
      </c>
      <c r="PQ57" s="111" t="e">
        <f t="shared" si="1720"/>
        <v>#N/A</v>
      </c>
      <c r="PR57" s="111" t="e">
        <f t="shared" si="1720"/>
        <v>#N/A</v>
      </c>
      <c r="PS57" s="111" t="e">
        <f t="shared" ref="PS57:QB59" si="1721">NI57*$G57</f>
        <v>#N/A</v>
      </c>
      <c r="PT57" s="111" t="e">
        <f t="shared" si="1721"/>
        <v>#N/A</v>
      </c>
      <c r="PU57" s="111" t="e">
        <f t="shared" si="1721"/>
        <v>#N/A</v>
      </c>
      <c r="PV57" s="111" t="e">
        <f t="shared" si="1721"/>
        <v>#N/A</v>
      </c>
      <c r="PW57" s="111" t="e">
        <f t="shared" si="1721"/>
        <v>#N/A</v>
      </c>
      <c r="PX57" s="111" t="e">
        <f t="shared" si="1721"/>
        <v>#N/A</v>
      </c>
      <c r="PY57" s="111" t="e">
        <f t="shared" si="1721"/>
        <v>#N/A</v>
      </c>
      <c r="PZ57" s="111" t="e">
        <f t="shared" si="1721"/>
        <v>#N/A</v>
      </c>
      <c r="QA57" s="111" t="e">
        <f t="shared" si="1721"/>
        <v>#N/A</v>
      </c>
      <c r="QB57" s="111" t="e">
        <f t="shared" si="1721"/>
        <v>#N/A</v>
      </c>
      <c r="QC57" s="111" t="e">
        <f t="shared" ref="QC57:QL59" si="1722">NS57*$G57</f>
        <v>#N/A</v>
      </c>
      <c r="QD57" s="111" t="e">
        <f t="shared" si="1722"/>
        <v>#N/A</v>
      </c>
      <c r="QE57" s="111" t="e">
        <f t="shared" si="1722"/>
        <v>#N/A</v>
      </c>
      <c r="QF57" s="111" t="e">
        <f t="shared" si="1722"/>
        <v>#N/A</v>
      </c>
      <c r="QG57" s="111" t="e">
        <f t="shared" si="1722"/>
        <v>#N/A</v>
      </c>
      <c r="QH57" s="111" t="e">
        <f t="shared" si="1722"/>
        <v>#N/A</v>
      </c>
      <c r="QI57" s="111" t="e">
        <f t="shared" si="1722"/>
        <v>#N/A</v>
      </c>
      <c r="QJ57" s="111" t="e">
        <f t="shared" si="1722"/>
        <v>#N/A</v>
      </c>
      <c r="QK57" s="111" t="e">
        <f t="shared" si="1722"/>
        <v>#N/A</v>
      </c>
      <c r="QL57" s="111" t="e">
        <f t="shared" si="1722"/>
        <v>#N/A</v>
      </c>
      <c r="QM57" s="111" t="e">
        <f t="shared" ref="QM57:QM59" si="1723">OC57*$G57</f>
        <v>#N/A</v>
      </c>
      <c r="QN57" s="54" t="e">
        <f t="shared" si="1393"/>
        <v>#N/A</v>
      </c>
      <c r="QO57" s="53" t="e">
        <f t="shared" si="1394"/>
        <v>#N/A</v>
      </c>
      <c r="QP57" s="53" t="e">
        <f t="shared" si="1395"/>
        <v>#N/A</v>
      </c>
      <c r="QQ57" s="53" t="e">
        <f t="shared" si="1396"/>
        <v>#N/A</v>
      </c>
      <c r="QR57" s="53" t="e">
        <f t="shared" si="1397"/>
        <v>#N/A</v>
      </c>
      <c r="QS57" s="53" t="e">
        <f t="shared" si="1398"/>
        <v>#N/A</v>
      </c>
      <c r="QT57" s="53" t="e">
        <f t="shared" si="1399"/>
        <v>#N/A</v>
      </c>
      <c r="QU57" s="53" t="e">
        <f t="shared" si="1400"/>
        <v>#N/A</v>
      </c>
      <c r="QV57" s="53" t="e">
        <f t="shared" si="1401"/>
        <v>#N/A</v>
      </c>
      <c r="QW57" s="53" t="e">
        <f t="shared" si="1402"/>
        <v>#N/A</v>
      </c>
      <c r="QX57" s="53" t="e">
        <f t="shared" si="1403"/>
        <v>#N/A</v>
      </c>
      <c r="QY57" s="53" t="e">
        <f t="shared" si="1404"/>
        <v>#N/A</v>
      </c>
      <c r="QZ57" s="53" t="e">
        <f t="shared" si="1405"/>
        <v>#N/A</v>
      </c>
      <c r="RA57" s="53" t="e">
        <f t="shared" si="1406"/>
        <v>#N/A</v>
      </c>
      <c r="RB57" s="53" t="e">
        <f t="shared" si="1407"/>
        <v>#N/A</v>
      </c>
      <c r="RC57" s="53" t="e">
        <f t="shared" si="1408"/>
        <v>#N/A</v>
      </c>
      <c r="RD57" s="53" t="e">
        <f t="shared" si="1409"/>
        <v>#N/A</v>
      </c>
      <c r="RE57" s="53" t="e">
        <f t="shared" si="1410"/>
        <v>#N/A</v>
      </c>
      <c r="RF57" s="53" t="e">
        <f t="shared" si="1411"/>
        <v>#N/A</v>
      </c>
      <c r="RG57" s="53" t="e">
        <f t="shared" si="1412"/>
        <v>#N/A</v>
      </c>
      <c r="RH57" s="53" t="e">
        <f t="shared" si="1413"/>
        <v>#N/A</v>
      </c>
      <c r="RI57" s="53" t="e">
        <f t="shared" si="1414"/>
        <v>#N/A</v>
      </c>
      <c r="RJ57" s="53" t="e">
        <f t="shared" si="1415"/>
        <v>#N/A</v>
      </c>
      <c r="RK57" s="53" t="e">
        <f t="shared" si="1416"/>
        <v>#N/A</v>
      </c>
      <c r="RL57" s="53" t="e">
        <f t="shared" si="1417"/>
        <v>#N/A</v>
      </c>
      <c r="RM57" s="53" t="e">
        <f t="shared" si="1418"/>
        <v>#N/A</v>
      </c>
      <c r="RN57" s="53" t="e">
        <f t="shared" si="1419"/>
        <v>#N/A</v>
      </c>
      <c r="RO57" s="53" t="e">
        <f t="shared" si="1420"/>
        <v>#N/A</v>
      </c>
      <c r="RP57" s="53" t="e">
        <f t="shared" si="1421"/>
        <v>#N/A</v>
      </c>
      <c r="RQ57" s="53" t="e">
        <f t="shared" si="1422"/>
        <v>#N/A</v>
      </c>
      <c r="RR57" s="53" t="e">
        <f t="shared" si="1423"/>
        <v>#N/A</v>
      </c>
      <c r="RS57" s="111" t="e">
        <f t="shared" si="1424"/>
        <v>#N/A</v>
      </c>
      <c r="RT57" s="111" t="e">
        <f t="shared" si="1425"/>
        <v>#N/A</v>
      </c>
      <c r="RU57" s="111" t="e">
        <f t="shared" si="1426"/>
        <v>#N/A</v>
      </c>
      <c r="RV57" s="111" t="e">
        <f t="shared" si="1427"/>
        <v>#N/A</v>
      </c>
      <c r="RW57" s="111" t="e">
        <f t="shared" si="1428"/>
        <v>#N/A</v>
      </c>
      <c r="RX57" s="111" t="e">
        <f t="shared" si="1429"/>
        <v>#N/A</v>
      </c>
      <c r="RY57" s="111" t="e">
        <f t="shared" si="1430"/>
        <v>#N/A</v>
      </c>
      <c r="RZ57" s="111" t="e">
        <f t="shared" si="1431"/>
        <v>#N/A</v>
      </c>
      <c r="SA57" s="111" t="e">
        <f t="shared" si="1432"/>
        <v>#N/A</v>
      </c>
      <c r="SB57" s="111" t="e">
        <f t="shared" si="1433"/>
        <v>#N/A</v>
      </c>
      <c r="SC57" s="111" t="e">
        <f t="shared" si="1434"/>
        <v>#N/A</v>
      </c>
      <c r="SD57" s="111" t="e">
        <f t="shared" si="1435"/>
        <v>#N/A</v>
      </c>
      <c r="SE57" s="111" t="e">
        <f t="shared" si="1436"/>
        <v>#N/A</v>
      </c>
      <c r="SF57" s="111" t="e">
        <f t="shared" si="1437"/>
        <v>#N/A</v>
      </c>
      <c r="SG57" s="111" t="e">
        <f t="shared" si="1438"/>
        <v>#N/A</v>
      </c>
      <c r="SH57" s="111" t="e">
        <f t="shared" si="1439"/>
        <v>#N/A</v>
      </c>
      <c r="SI57" s="111" t="e">
        <f t="shared" si="1440"/>
        <v>#N/A</v>
      </c>
      <c r="SJ57" s="111" t="e">
        <f t="shared" si="1441"/>
        <v>#N/A</v>
      </c>
      <c r="SK57" s="111" t="e">
        <f t="shared" si="1442"/>
        <v>#N/A</v>
      </c>
      <c r="SL57" s="111" t="e">
        <f t="shared" si="1443"/>
        <v>#N/A</v>
      </c>
      <c r="SM57" s="111" t="e">
        <f t="shared" si="1444"/>
        <v>#N/A</v>
      </c>
      <c r="SN57" s="111" t="e">
        <f t="shared" si="1445"/>
        <v>#N/A</v>
      </c>
      <c r="SO57" s="111" t="e">
        <f t="shared" si="1446"/>
        <v>#N/A</v>
      </c>
      <c r="SP57" s="111" t="e">
        <f t="shared" si="1447"/>
        <v>#N/A</v>
      </c>
      <c r="SQ57" s="111" t="e">
        <f t="shared" si="1448"/>
        <v>#N/A</v>
      </c>
      <c r="SR57" s="111" t="e">
        <f t="shared" si="1449"/>
        <v>#N/A</v>
      </c>
      <c r="SS57" s="111" t="e">
        <f t="shared" si="1450"/>
        <v>#N/A</v>
      </c>
      <c r="ST57" s="111" t="e">
        <f t="shared" si="1451"/>
        <v>#N/A</v>
      </c>
      <c r="SU57" s="111" t="e">
        <f t="shared" si="1452"/>
        <v>#N/A</v>
      </c>
      <c r="SV57" s="111" t="e">
        <f t="shared" si="1453"/>
        <v>#N/A</v>
      </c>
      <c r="SW57" s="111" t="e">
        <f t="shared" si="1454"/>
        <v>#N/A</v>
      </c>
      <c r="SX57" s="111" t="e">
        <f t="shared" si="1455"/>
        <v>#N/A</v>
      </c>
      <c r="SY57" s="111" t="e">
        <f t="shared" si="1456"/>
        <v>#N/A</v>
      </c>
      <c r="SZ57" s="111" t="e">
        <f t="shared" si="1457"/>
        <v>#N/A</v>
      </c>
      <c r="TA57" s="111" t="e">
        <f t="shared" si="1458"/>
        <v>#N/A</v>
      </c>
      <c r="TB57" s="111" t="e">
        <f t="shared" si="1459"/>
        <v>#N/A</v>
      </c>
      <c r="TC57" s="111" t="e">
        <f t="shared" si="1460"/>
        <v>#N/A</v>
      </c>
      <c r="TD57" s="111" t="e">
        <f t="shared" si="1461"/>
        <v>#N/A</v>
      </c>
      <c r="TE57" s="111" t="e">
        <f t="shared" si="1462"/>
        <v>#N/A</v>
      </c>
      <c r="TF57" s="111" t="e">
        <f t="shared" si="1463"/>
        <v>#N/A</v>
      </c>
      <c r="TG57" s="111" t="e">
        <f t="shared" si="1464"/>
        <v>#N/A</v>
      </c>
      <c r="TH57" s="111" t="e">
        <f t="shared" si="1465"/>
        <v>#N/A</v>
      </c>
      <c r="TI57" s="111" t="e">
        <f t="shared" si="1466"/>
        <v>#N/A</v>
      </c>
      <c r="TJ57" s="111" t="e">
        <f t="shared" si="1467"/>
        <v>#N/A</v>
      </c>
      <c r="TK57" s="111" t="e">
        <f t="shared" si="1468"/>
        <v>#N/A</v>
      </c>
      <c r="TL57" s="111" t="e">
        <f t="shared" si="1469"/>
        <v>#N/A</v>
      </c>
      <c r="TM57" s="111" t="e">
        <f t="shared" si="1470"/>
        <v>#N/A</v>
      </c>
      <c r="TN57" s="111" t="e">
        <f t="shared" si="1471"/>
        <v>#N/A</v>
      </c>
      <c r="TO57" s="111" t="e">
        <f t="shared" si="1472"/>
        <v>#N/A</v>
      </c>
      <c r="TP57" s="111" t="e">
        <f t="shared" si="1473"/>
        <v>#N/A</v>
      </c>
      <c r="TQ57" s="111" t="e">
        <f t="shared" si="1474"/>
        <v>#N/A</v>
      </c>
      <c r="TR57" s="111" t="e">
        <f t="shared" si="1475"/>
        <v>#N/A</v>
      </c>
      <c r="TS57" s="111" t="e">
        <f t="shared" si="1476"/>
        <v>#N/A</v>
      </c>
      <c r="TT57" s="111" t="e">
        <f t="shared" si="1477"/>
        <v>#N/A</v>
      </c>
      <c r="TU57" s="111" t="e">
        <f t="shared" si="1478"/>
        <v>#N/A</v>
      </c>
      <c r="TV57" s="111" t="e">
        <f t="shared" si="1479"/>
        <v>#N/A</v>
      </c>
      <c r="TW57" s="111" t="e">
        <f t="shared" si="1480"/>
        <v>#N/A</v>
      </c>
      <c r="TX57" s="111" t="e">
        <f t="shared" si="1481"/>
        <v>#N/A</v>
      </c>
      <c r="TY57" s="111" t="e">
        <f t="shared" si="1482"/>
        <v>#N/A</v>
      </c>
      <c r="TZ57" s="111" t="e">
        <f t="shared" si="1483"/>
        <v>#N/A</v>
      </c>
      <c r="UA57" s="111" t="e">
        <f t="shared" si="1484"/>
        <v>#N/A</v>
      </c>
      <c r="UB57" s="111" t="e">
        <f t="shared" si="1485"/>
        <v>#N/A</v>
      </c>
      <c r="UC57" s="112">
        <f t="shared" si="1486"/>
        <v>144.7102171563981</v>
      </c>
      <c r="UD57" s="112">
        <f t="shared" si="1487"/>
        <v>295.31799182464454</v>
      </c>
      <c r="UE57" s="112">
        <f t="shared" si="1488"/>
        <v>409.92425869668244</v>
      </c>
      <c r="UF57" s="112">
        <f t="shared" si="1489"/>
        <v>531.48436203791459</v>
      </c>
      <c r="UG57" s="112">
        <f t="shared" si="1490"/>
        <v>661.49469703791465</v>
      </c>
      <c r="UH57" s="112">
        <f t="shared" si="1491"/>
        <v>795.29003163507105</v>
      </c>
      <c r="UI57" s="112">
        <f t="shared" si="1492"/>
        <v>935.68710971563985</v>
      </c>
      <c r="UJ57" s="112">
        <f t="shared" si="1493"/>
        <v>1070.7147697630332</v>
      </c>
      <c r="UK57" s="112">
        <f t="shared" si="1494"/>
        <v>1206.1825460426542</v>
      </c>
      <c r="UL57" s="112">
        <f t="shared" si="1495"/>
        <v>1346.3155543838864</v>
      </c>
      <c r="UM57" s="112">
        <f t="shared" si="1496"/>
        <v>1476.6779823696684</v>
      </c>
      <c r="UN57" s="112">
        <f t="shared" si="1497"/>
        <v>1594.0129698815167</v>
      </c>
      <c r="UO57" s="112">
        <f t="shared" si="1498"/>
        <v>1730.8010948578199</v>
      </c>
      <c r="UP57" s="112">
        <f t="shared" si="1499"/>
        <v>1833.4362002132702</v>
      </c>
      <c r="UQ57" s="112">
        <f t="shared" si="1500"/>
        <v>1973.0410690758295</v>
      </c>
      <c r="UR57" s="112">
        <f t="shared" si="1501"/>
        <v>2117.7512862322274</v>
      </c>
      <c r="US57" s="112">
        <f t="shared" si="1502"/>
        <v>2273.2883627014216</v>
      </c>
      <c r="UT57" s="112">
        <f t="shared" si="1503"/>
        <v>2424.6003233412325</v>
      </c>
      <c r="UU57" s="112">
        <f t="shared" si="1504"/>
        <v>2565.4375176540289</v>
      </c>
      <c r="UV57" s="112">
        <f t="shared" si="1505"/>
        <v>2705.2184330094788</v>
      </c>
      <c r="UW57" s="112">
        <f t="shared" si="1506"/>
        <v>2855.6501611848344</v>
      </c>
      <c r="UX57" s="112">
        <f t="shared" si="1507"/>
        <v>3015.2363069905214</v>
      </c>
      <c r="UY57" s="112">
        <f t="shared" si="1508"/>
        <v>3183.0086147156399</v>
      </c>
      <c r="UZ57" s="112">
        <f t="shared" si="1509"/>
        <v>3362.9281304502374</v>
      </c>
      <c r="VA57" s="112">
        <f t="shared" si="1510"/>
        <v>3539.3267163270148</v>
      </c>
      <c r="VB57" s="112">
        <f t="shared" si="1511"/>
        <v>3722.4150689336502</v>
      </c>
      <c r="VC57" s="112">
        <f t="shared" si="1512"/>
        <v>3913.6895834597162</v>
      </c>
      <c r="VD57" s="112">
        <f t="shared" si="1513"/>
        <v>4115.1747945734596</v>
      </c>
      <c r="VE57" s="112">
        <f t="shared" si="1514"/>
        <v>4299.319426137441</v>
      </c>
      <c r="VF57" s="112">
        <f t="shared" si="1515"/>
        <v>4466.2115013981047</v>
      </c>
      <c r="VG57" s="112">
        <f t="shared" si="1516"/>
        <v>4466.2115013981047</v>
      </c>
      <c r="VH57" s="111" t="e">
        <f t="shared" si="1517"/>
        <v>#N/A</v>
      </c>
      <c r="VI57" s="111" t="e">
        <f t="shared" si="1518"/>
        <v>#N/A</v>
      </c>
      <c r="VJ57" s="111" t="e">
        <f t="shared" si="1519"/>
        <v>#N/A</v>
      </c>
      <c r="VK57" s="111" t="e">
        <f t="shared" si="1520"/>
        <v>#N/A</v>
      </c>
      <c r="VL57" s="111" t="e">
        <f t="shared" si="1521"/>
        <v>#N/A</v>
      </c>
      <c r="VM57" s="111" t="e">
        <f t="shared" si="1522"/>
        <v>#N/A</v>
      </c>
      <c r="VN57" s="111" t="e">
        <f t="shared" si="1523"/>
        <v>#N/A</v>
      </c>
      <c r="VO57" s="111" t="e">
        <f t="shared" si="1524"/>
        <v>#N/A</v>
      </c>
      <c r="VP57" s="111" t="e">
        <f t="shared" si="1525"/>
        <v>#N/A</v>
      </c>
      <c r="VQ57" s="111" t="e">
        <f t="shared" si="1526"/>
        <v>#N/A</v>
      </c>
      <c r="VR57" s="111" t="e">
        <f t="shared" si="1527"/>
        <v>#N/A</v>
      </c>
      <c r="VS57" s="111" t="e">
        <f t="shared" si="1528"/>
        <v>#N/A</v>
      </c>
      <c r="VT57" s="111" t="e">
        <f t="shared" si="1529"/>
        <v>#N/A</v>
      </c>
      <c r="VU57" s="111" t="e">
        <f t="shared" si="1530"/>
        <v>#N/A</v>
      </c>
      <c r="VV57" s="111" t="e">
        <f t="shared" si="1531"/>
        <v>#N/A</v>
      </c>
      <c r="VW57" s="111" t="e">
        <f t="shared" si="1532"/>
        <v>#N/A</v>
      </c>
      <c r="VX57" s="111" t="e">
        <f t="shared" si="1533"/>
        <v>#N/A</v>
      </c>
      <c r="VY57" s="111" t="e">
        <f t="shared" si="1534"/>
        <v>#N/A</v>
      </c>
      <c r="VZ57" s="111" t="e">
        <f t="shared" si="1535"/>
        <v>#N/A</v>
      </c>
      <c r="WA57" s="111" t="e">
        <f t="shared" si="1536"/>
        <v>#N/A</v>
      </c>
      <c r="WB57" s="111" t="e">
        <f t="shared" si="1537"/>
        <v>#N/A</v>
      </c>
      <c r="WC57" s="111" t="e">
        <f t="shared" si="1538"/>
        <v>#N/A</v>
      </c>
      <c r="WD57" s="111" t="e">
        <f t="shared" si="1539"/>
        <v>#N/A</v>
      </c>
      <c r="WE57" s="111" t="e">
        <f t="shared" si="1540"/>
        <v>#N/A</v>
      </c>
      <c r="WF57" s="111" t="e">
        <f t="shared" si="1541"/>
        <v>#N/A</v>
      </c>
      <c r="WG57" s="111" t="e">
        <f t="shared" si="1542"/>
        <v>#N/A</v>
      </c>
      <c r="WH57" s="111" t="e">
        <f t="shared" si="1543"/>
        <v>#N/A</v>
      </c>
      <c r="WI57" s="111" t="e">
        <f t="shared" si="1544"/>
        <v>#N/A</v>
      </c>
      <c r="WJ57" s="111" t="e">
        <f t="shared" si="1545"/>
        <v>#N/A</v>
      </c>
      <c r="WK57" s="111" t="e">
        <f t="shared" si="1546"/>
        <v>#N/A</v>
      </c>
      <c r="WL57" s="111" t="e">
        <f t="shared" si="1547"/>
        <v>#N/A</v>
      </c>
      <c r="WM57" s="111" t="e">
        <f t="shared" si="1548"/>
        <v>#N/A</v>
      </c>
      <c r="WN57" s="111" t="e">
        <f t="shared" si="1549"/>
        <v>#N/A</v>
      </c>
      <c r="WO57" s="111" t="e">
        <f t="shared" si="1550"/>
        <v>#N/A</v>
      </c>
      <c r="WP57" s="111" t="e">
        <f t="shared" si="1551"/>
        <v>#N/A</v>
      </c>
      <c r="WQ57" s="111" t="e">
        <f t="shared" si="1552"/>
        <v>#N/A</v>
      </c>
      <c r="WR57" s="111" t="e">
        <f t="shared" si="1553"/>
        <v>#N/A</v>
      </c>
      <c r="WS57" s="111" t="e">
        <f t="shared" si="1554"/>
        <v>#N/A</v>
      </c>
      <c r="WT57" s="111" t="e">
        <f t="shared" si="1555"/>
        <v>#N/A</v>
      </c>
      <c r="WU57" s="111" t="e">
        <f t="shared" si="1556"/>
        <v>#N/A</v>
      </c>
      <c r="WV57" s="111" t="e">
        <f t="shared" si="1557"/>
        <v>#N/A</v>
      </c>
      <c r="WW57" s="111" t="e">
        <f t="shared" si="1558"/>
        <v>#N/A</v>
      </c>
      <c r="WX57" s="111" t="e">
        <f t="shared" si="1559"/>
        <v>#N/A</v>
      </c>
      <c r="WY57" s="111" t="e">
        <f t="shared" si="1560"/>
        <v>#N/A</v>
      </c>
      <c r="WZ57" s="111" t="e">
        <f t="shared" si="1561"/>
        <v>#N/A</v>
      </c>
      <c r="XA57" s="111" t="e">
        <f t="shared" si="1562"/>
        <v>#N/A</v>
      </c>
      <c r="XB57" s="111" t="e">
        <f t="shared" si="1563"/>
        <v>#N/A</v>
      </c>
      <c r="XC57" s="111" t="e">
        <f t="shared" si="1564"/>
        <v>#N/A</v>
      </c>
      <c r="XD57" s="111" t="e">
        <f t="shared" si="1565"/>
        <v>#N/A</v>
      </c>
      <c r="XE57" s="111" t="e">
        <f t="shared" si="1566"/>
        <v>#N/A</v>
      </c>
      <c r="XF57" s="111" t="e">
        <f t="shared" si="1567"/>
        <v>#N/A</v>
      </c>
      <c r="XG57" s="111" t="e">
        <f t="shared" si="1568"/>
        <v>#N/A</v>
      </c>
      <c r="XH57" s="111" t="e">
        <f t="shared" si="1569"/>
        <v>#N/A</v>
      </c>
      <c r="XI57" s="111" t="e">
        <f t="shared" si="1570"/>
        <v>#N/A</v>
      </c>
      <c r="XJ57" s="111" t="e">
        <f t="shared" si="1571"/>
        <v>#N/A</v>
      </c>
      <c r="XK57" s="111" t="e">
        <f t="shared" si="1572"/>
        <v>#N/A</v>
      </c>
      <c r="XL57" s="111" t="e">
        <f t="shared" si="1573"/>
        <v>#N/A</v>
      </c>
      <c r="XM57" s="111" t="e">
        <f t="shared" si="1574"/>
        <v>#N/A</v>
      </c>
      <c r="XN57" s="111" t="e">
        <f t="shared" si="1575"/>
        <v>#N/A</v>
      </c>
      <c r="XO57" s="111" t="e">
        <f t="shared" si="1576"/>
        <v>#N/A</v>
      </c>
      <c r="XP57" s="111" t="e">
        <f t="shared" si="1577"/>
        <v>#N/A</v>
      </c>
      <c r="XQ57" s="111" t="e">
        <f t="shared" si="1578"/>
        <v>#N/A</v>
      </c>
      <c r="XR57" s="111" t="e">
        <f t="shared" si="1579"/>
        <v>#N/A</v>
      </c>
      <c r="XS57" s="111" t="e">
        <f t="shared" si="1580"/>
        <v>#N/A</v>
      </c>
      <c r="XT57" s="111" t="e">
        <f t="shared" si="1581"/>
        <v>#N/A</v>
      </c>
      <c r="XU57" s="111" t="e">
        <f t="shared" si="1582"/>
        <v>#N/A</v>
      </c>
      <c r="XV57" s="111" t="e">
        <f t="shared" si="1583"/>
        <v>#N/A</v>
      </c>
      <c r="XW57" s="111" t="e">
        <f t="shared" si="1584"/>
        <v>#N/A</v>
      </c>
      <c r="XX57" s="111" t="e">
        <f t="shared" si="1585"/>
        <v>#N/A</v>
      </c>
      <c r="XY57" s="111" t="e">
        <f t="shared" si="1586"/>
        <v>#N/A</v>
      </c>
      <c r="XZ57" s="111" t="e">
        <f t="shared" si="1587"/>
        <v>#N/A</v>
      </c>
      <c r="YA57" s="111" t="e">
        <f t="shared" si="1588"/>
        <v>#N/A</v>
      </c>
      <c r="YB57" s="111" t="e">
        <f t="shared" si="1589"/>
        <v>#N/A</v>
      </c>
      <c r="YC57" s="111" t="e">
        <f t="shared" si="1590"/>
        <v>#N/A</v>
      </c>
      <c r="YD57" s="111" t="e">
        <f t="shared" si="1591"/>
        <v>#N/A</v>
      </c>
      <c r="YE57" s="111" t="e">
        <f t="shared" si="1592"/>
        <v>#N/A</v>
      </c>
      <c r="YF57" s="111" t="e">
        <f t="shared" si="1593"/>
        <v>#N/A</v>
      </c>
      <c r="YG57" s="111" t="e">
        <f t="shared" si="1594"/>
        <v>#N/A</v>
      </c>
      <c r="YH57" s="111" t="e">
        <f t="shared" si="1595"/>
        <v>#N/A</v>
      </c>
      <c r="YI57" s="111" t="e">
        <f t="shared" si="1596"/>
        <v>#N/A</v>
      </c>
      <c r="YJ57" s="111" t="e">
        <f t="shared" si="1597"/>
        <v>#N/A</v>
      </c>
      <c r="YK57" s="111" t="e">
        <f t="shared" si="1598"/>
        <v>#N/A</v>
      </c>
      <c r="YL57" s="111" t="e">
        <f t="shared" si="1599"/>
        <v>#N/A</v>
      </c>
      <c r="YM57" s="111" t="e">
        <f t="shared" si="1600"/>
        <v>#N/A</v>
      </c>
      <c r="YN57" s="111" t="e">
        <f t="shared" si="1601"/>
        <v>#N/A</v>
      </c>
      <c r="YO57" s="111" t="e">
        <f t="shared" si="1602"/>
        <v>#N/A</v>
      </c>
      <c r="YP57" s="111" t="e">
        <f t="shared" si="1603"/>
        <v>#N/A</v>
      </c>
      <c r="YQ57" s="111" t="e">
        <f t="shared" si="1604"/>
        <v>#N/A</v>
      </c>
      <c r="YR57" s="111" t="e">
        <f t="shared" si="1605"/>
        <v>#N/A</v>
      </c>
      <c r="YS57" s="111" t="e">
        <f t="shared" si="1606"/>
        <v>#N/A</v>
      </c>
      <c r="YT57" s="111" t="e">
        <f t="shared" si="1607"/>
        <v>#N/A</v>
      </c>
      <c r="YU57" s="111" t="e">
        <f t="shared" si="1608"/>
        <v>#N/A</v>
      </c>
      <c r="YV57" s="111" t="e">
        <f t="shared" si="1609"/>
        <v>#N/A</v>
      </c>
      <c r="YW57" s="111" t="e">
        <f t="shared" si="1610"/>
        <v>#N/A</v>
      </c>
      <c r="YX57" s="111" t="e">
        <f t="shared" si="1611"/>
        <v>#N/A</v>
      </c>
      <c r="YY57" s="111" t="e">
        <f t="shared" si="1612"/>
        <v>#N/A</v>
      </c>
      <c r="YZ57" s="111" t="e">
        <f t="shared" si="1613"/>
        <v>#N/A</v>
      </c>
      <c r="ZA57" s="111" t="e">
        <f t="shared" si="1614"/>
        <v>#N/A</v>
      </c>
      <c r="ZB57" s="111" t="e">
        <f t="shared" si="1615"/>
        <v>#N/A</v>
      </c>
      <c r="ZC57" s="111" t="e">
        <f t="shared" si="1616"/>
        <v>#N/A</v>
      </c>
      <c r="ZD57" s="111" t="e">
        <f t="shared" si="1617"/>
        <v>#N/A</v>
      </c>
      <c r="ZE57" s="111" t="e">
        <f t="shared" si="1618"/>
        <v>#N/A</v>
      </c>
      <c r="ZF57" s="111" t="e">
        <f t="shared" si="1619"/>
        <v>#N/A</v>
      </c>
      <c r="ZG57" s="111" t="e">
        <f t="shared" si="1620"/>
        <v>#N/A</v>
      </c>
      <c r="ZH57" s="111" t="e">
        <f t="shared" si="1621"/>
        <v>#N/A</v>
      </c>
      <c r="ZI57" s="111" t="e">
        <f t="shared" si="1622"/>
        <v>#N/A</v>
      </c>
      <c r="ZJ57" s="111" t="e">
        <f t="shared" si="1623"/>
        <v>#N/A</v>
      </c>
      <c r="ZK57" s="111" t="e">
        <f t="shared" si="1624"/>
        <v>#N/A</v>
      </c>
      <c r="ZL57" s="111" t="e">
        <f t="shared" si="1625"/>
        <v>#N/A</v>
      </c>
      <c r="ZM57" s="111" t="e">
        <f t="shared" si="1626"/>
        <v>#N/A</v>
      </c>
      <c r="ZN57" s="111" t="e">
        <f t="shared" si="1627"/>
        <v>#N/A</v>
      </c>
      <c r="ZO57" s="111" t="e">
        <f t="shared" si="1628"/>
        <v>#N/A</v>
      </c>
      <c r="ZP57" s="111" t="e">
        <f t="shared" si="1629"/>
        <v>#N/A</v>
      </c>
      <c r="ZQ57" s="111" t="e">
        <f t="shared" si="1630"/>
        <v>#N/A</v>
      </c>
      <c r="ZR57" s="111" t="e">
        <f t="shared" si="1631"/>
        <v>#N/A</v>
      </c>
      <c r="ZS57" s="111" t="e">
        <f t="shared" si="1632"/>
        <v>#N/A</v>
      </c>
      <c r="ZT57" s="111" t="e">
        <f t="shared" si="1633"/>
        <v>#N/A</v>
      </c>
      <c r="ZU57" s="111" t="e">
        <f t="shared" si="1634"/>
        <v>#N/A</v>
      </c>
      <c r="ZV57" s="111" t="e">
        <f t="shared" si="1635"/>
        <v>#N/A</v>
      </c>
      <c r="ZW57" s="111" t="e">
        <f t="shared" si="1636"/>
        <v>#N/A</v>
      </c>
      <c r="ZX57" s="111" t="e">
        <f t="shared" si="1637"/>
        <v>#N/A</v>
      </c>
      <c r="ZY57" s="111" t="e">
        <f t="shared" si="1638"/>
        <v>#N/A</v>
      </c>
      <c r="ZZ57" s="111" t="e">
        <f t="shared" si="1639"/>
        <v>#N/A</v>
      </c>
      <c r="AAA57" s="111" t="e">
        <f t="shared" si="1640"/>
        <v>#N/A</v>
      </c>
      <c r="AAB57" s="111" t="e">
        <f t="shared" si="1641"/>
        <v>#N/A</v>
      </c>
      <c r="AAC57" s="111" t="e">
        <f t="shared" si="1642"/>
        <v>#N/A</v>
      </c>
      <c r="AAD57" s="111" t="e">
        <f t="shared" si="1643"/>
        <v>#N/A</v>
      </c>
      <c r="AAE57" s="111" t="e">
        <f t="shared" si="1644"/>
        <v>#N/A</v>
      </c>
      <c r="AAF57" s="111" t="e">
        <f t="shared" si="1645"/>
        <v>#N/A</v>
      </c>
      <c r="AAG57" s="111" t="e">
        <f t="shared" si="1646"/>
        <v>#N/A</v>
      </c>
      <c r="AAH57" s="111" t="e">
        <f t="shared" si="1647"/>
        <v>#N/A</v>
      </c>
      <c r="AAI57" s="111" t="e">
        <f t="shared" si="1648"/>
        <v>#N/A</v>
      </c>
      <c r="AAJ57" s="111" t="e">
        <f t="shared" si="1649"/>
        <v>#N/A</v>
      </c>
      <c r="AAK57" s="111" t="e">
        <f t="shared" si="1650"/>
        <v>#N/A</v>
      </c>
      <c r="AAL57" s="111" t="e">
        <f t="shared" si="1651"/>
        <v>#N/A</v>
      </c>
      <c r="AAM57" s="111" t="e">
        <f t="shared" si="1652"/>
        <v>#N/A</v>
      </c>
      <c r="AAN57" s="111" t="e">
        <f t="shared" si="1653"/>
        <v>#N/A</v>
      </c>
      <c r="AAO57" s="111" t="e">
        <f t="shared" si="1654"/>
        <v>#N/A</v>
      </c>
      <c r="AAP57" s="111" t="e">
        <f t="shared" si="1655"/>
        <v>#N/A</v>
      </c>
      <c r="AAQ57" s="111" t="e">
        <f t="shared" si="1656"/>
        <v>#N/A</v>
      </c>
      <c r="AAR57" s="111" t="e">
        <f t="shared" si="1657"/>
        <v>#N/A</v>
      </c>
      <c r="AAS57" s="111" t="e">
        <f t="shared" si="1658"/>
        <v>#N/A</v>
      </c>
      <c r="AAT57" s="111" t="e">
        <f t="shared" si="1659"/>
        <v>#N/A</v>
      </c>
      <c r="AAU57" s="111" t="e">
        <f t="shared" si="1660"/>
        <v>#N/A</v>
      </c>
      <c r="AAV57" s="111" t="e">
        <f t="shared" si="1661"/>
        <v>#N/A</v>
      </c>
      <c r="AAW57" s="111" t="e">
        <f t="shared" si="1662"/>
        <v>#N/A</v>
      </c>
      <c r="AAX57" s="111" t="e">
        <f t="shared" si="1663"/>
        <v>#N/A</v>
      </c>
      <c r="AAY57" s="111" t="e">
        <f t="shared" si="1664"/>
        <v>#N/A</v>
      </c>
      <c r="AAZ57" s="111" t="e">
        <f t="shared" si="1665"/>
        <v>#N/A</v>
      </c>
      <c r="ABA57" s="111" t="e">
        <f t="shared" si="1666"/>
        <v>#N/A</v>
      </c>
      <c r="ABB57" s="111" t="e">
        <f t="shared" si="1667"/>
        <v>#N/A</v>
      </c>
      <c r="ABC57" s="111" t="e">
        <f t="shared" si="1668"/>
        <v>#N/A</v>
      </c>
      <c r="ABD57" s="111" t="e">
        <f t="shared" si="1669"/>
        <v>#N/A</v>
      </c>
      <c r="ABE57" s="111" t="e">
        <f t="shared" si="1670"/>
        <v>#N/A</v>
      </c>
      <c r="ABF57" s="111" t="e">
        <f t="shared" si="1671"/>
        <v>#N/A</v>
      </c>
    </row>
    <row r="58" spans="1:734" ht="75" hidden="1" customHeight="1">
      <c r="A58" s="92">
        <v>55</v>
      </c>
      <c r="B58" s="59" t="s">
        <v>21</v>
      </c>
      <c r="C58" s="100" t="s">
        <v>63</v>
      </c>
      <c r="D58" s="101" t="s">
        <v>114</v>
      </c>
      <c r="E58" s="59">
        <v>3128007527</v>
      </c>
      <c r="F58" s="46" t="s">
        <v>21</v>
      </c>
      <c r="G58" s="47">
        <v>0.9</v>
      </c>
      <c r="H58" s="48">
        <v>1970.6</v>
      </c>
      <c r="I58" s="48">
        <v>21.5</v>
      </c>
      <c r="J58" s="49">
        <v>0.4</v>
      </c>
      <c r="K58" s="50">
        <v>30</v>
      </c>
      <c r="L58" s="49">
        <v>72.760000000000005</v>
      </c>
      <c r="M58" s="49">
        <v>275</v>
      </c>
      <c r="N58" s="49">
        <v>0</v>
      </c>
      <c r="O58" s="49">
        <f t="shared" si="1169"/>
        <v>2.4253333333333336</v>
      </c>
      <c r="P58" s="49">
        <f t="shared" si="1170"/>
        <v>9.1666666666666661</v>
      </c>
      <c r="Q58" s="49">
        <f t="shared" si="1171"/>
        <v>0</v>
      </c>
      <c r="R58" s="51">
        <v>30</v>
      </c>
      <c r="S58" s="52">
        <f t="shared" si="1172"/>
        <v>72.760000000000005</v>
      </c>
      <c r="T58" s="52">
        <f t="shared" si="1173"/>
        <v>275</v>
      </c>
      <c r="U58" s="52">
        <f t="shared" si="1174"/>
        <v>0</v>
      </c>
      <c r="V58" s="130">
        <f>$O58*($I58-(метеостанция!B$14))/($I58-$J58)</f>
        <v>2.3621137440758297</v>
      </c>
      <c r="W58" s="130">
        <f>$O58*($I58-(метеостанция!C$14))/($I58-$J58)</f>
        <v>2.4583799368088468</v>
      </c>
      <c r="X58" s="130">
        <f>$O58*($I58-(метеостанция!D$14))/($I58-$J58)</f>
        <v>1.8707251184834122</v>
      </c>
      <c r="Y58" s="130">
        <f>$O58*($I58-(метеостанция!E$14))/($I58-$J58)</f>
        <v>1.9842330173775671</v>
      </c>
      <c r="Z58" s="130">
        <f>$O58*($I58-(метеостанция!F$14))/($I58-$J58)</f>
        <v>2.1221666666666668</v>
      </c>
      <c r="AA58" s="130">
        <f>$O58*($I58-(метеостанция!G$14))/($I58-$J58)</f>
        <v>2.1839494470774095</v>
      </c>
      <c r="AB58" s="130">
        <f>$O58*($I58-(метеостанция!H$14))/($I58-$J58)</f>
        <v>2.2917101105845181</v>
      </c>
      <c r="AC58" s="130">
        <f>$O58*($I58-(метеостанция!I$14))/($I58-$J58)</f>
        <v>2.2040647709320695</v>
      </c>
      <c r="AD58" s="130">
        <f>$O58*($I58-(метеостанция!J$14))/($I58-$J58)</f>
        <v>2.2112488151658769</v>
      </c>
      <c r="AE58" s="130">
        <f>$O58*($I58-(метеостанция!K$14))/($I58-$J58)</f>
        <v>2.2873996840442339</v>
      </c>
      <c r="AF58" s="130">
        <f>$O58*($I58-(метеостанция!L$14))/($I58-$J58)</f>
        <v>2.1279139020537126</v>
      </c>
      <c r="AG58" s="130">
        <f>$O58*($I58-(метеостанция!M$14))/($I58-$J58)</f>
        <v>1.915266192733017</v>
      </c>
      <c r="AH58" s="130">
        <f>$O58*($I58-(метеостанция!N$14))/($I58-$J58)</f>
        <v>2.2328009478672985</v>
      </c>
      <c r="AI58" s="130">
        <f>$O58*($I58-(метеостанция!O$14))/($I58-$J58)</f>
        <v>1.6753191153238547</v>
      </c>
      <c r="AJ58" s="130">
        <f>$O58*($I58-(метеостанция!P$14))/($I58-$J58)</f>
        <v>2.278778830963665</v>
      </c>
      <c r="AK58" s="130">
        <f>$O58*($I58-(метеостанция!Q$14))/($I58-$J58)</f>
        <v>2.3621137440758297</v>
      </c>
      <c r="AL58" s="130">
        <f>$O58*($I58-(метеостанция!R$14))/($I58-$J58)</f>
        <v>2.538841232227488</v>
      </c>
      <c r="AM58" s="130">
        <f>$O58*($I58-(метеостанция!S$14))/($I58-$J58)</f>
        <v>2.4698744075829389</v>
      </c>
      <c r="AN58" s="130">
        <f>$O58*($I58-(метеостанция!T$14))/($I58-$J58)</f>
        <v>2.2988941548183255</v>
      </c>
      <c r="AO58" s="130">
        <f>$O58*($I58-(метеостанция!U$14))/($I58-$J58)</f>
        <v>2.2816524486571885</v>
      </c>
      <c r="AP58" s="130">
        <f>$O58*($I58-(метеостанция!V$14))/($I58-$J58)</f>
        <v>2.4555063191153241</v>
      </c>
      <c r="AQ58" s="130">
        <f>$O58*($I58-(метеостанция!W$14))/($I58-$J58)</f>
        <v>2.6049344391785154</v>
      </c>
      <c r="AR58" s="130">
        <f>$O58*($I58-(метеостанция!X$14))/($I58-$J58)</f>
        <v>2.7385576619273304</v>
      </c>
      <c r="AS58" s="130">
        <f>$O58*($I58-(метеостанция!Y$14))/($I58-$J58)</f>
        <v>2.9368372827804108</v>
      </c>
      <c r="AT58" s="130">
        <f>$O58*($I58-(метеостанция!Z$14))/($I58-$J58)</f>
        <v>2.8793649289099528</v>
      </c>
      <c r="AU58" s="130">
        <f>$O58*($I58-(метеостанция!AA$14))/($I58-$J58)</f>
        <v>2.9885624012638234</v>
      </c>
      <c r="AV58" s="130">
        <f>$O58*($I58-(метеостанция!AB$14))/($I58-$J58)</f>
        <v>3.122185624012638</v>
      </c>
      <c r="AW58" s="130">
        <f>$O58*($I58-(метеостанция!AC$14))/($I58-$J58)</f>
        <v>3.2888554502369667</v>
      </c>
      <c r="AX58" s="130">
        <f>$O58*($I58-(метеостанция!AD$14))/($I58-$J58)</f>
        <v>3.0058041074249604</v>
      </c>
      <c r="AY58" s="130">
        <f>$O58*($I58-(метеостанция!AE$14))/($I58-$J58)</f>
        <v>2.7241895734597157</v>
      </c>
      <c r="AZ58" s="130"/>
      <c r="BA58" s="130">
        <f t="shared" si="1175"/>
        <v>2.3621137440758297</v>
      </c>
      <c r="BB58" s="130">
        <f t="shared" si="1680"/>
        <v>4.8204936808846766</v>
      </c>
      <c r="BC58" s="130">
        <f t="shared" si="1681"/>
        <v>6.6912187993680892</v>
      </c>
      <c r="BD58" s="130">
        <f t="shared" si="1682"/>
        <v>8.6754518167456567</v>
      </c>
      <c r="BE58" s="130">
        <f t="shared" si="1683"/>
        <v>10.797618483412323</v>
      </c>
      <c r="BF58" s="130">
        <f t="shared" si="1684"/>
        <v>12.981567930489733</v>
      </c>
      <c r="BG58" s="130">
        <f t="shared" si="1685"/>
        <v>15.273278041074251</v>
      </c>
      <c r="BH58" s="130">
        <f t="shared" si="1686"/>
        <v>17.47734281200632</v>
      </c>
      <c r="BI58" s="130">
        <f t="shared" si="1687"/>
        <v>19.688591627172197</v>
      </c>
      <c r="BJ58" s="130">
        <f t="shared" si="1688"/>
        <v>21.975991311216433</v>
      </c>
      <c r="BK58" s="130">
        <f t="shared" si="1689"/>
        <v>24.103905213270146</v>
      </c>
      <c r="BL58" s="130">
        <f t="shared" si="1690"/>
        <v>26.019171406003164</v>
      </c>
      <c r="BM58" s="130">
        <f t="shared" si="1691"/>
        <v>28.251972353870464</v>
      </c>
      <c r="BN58" s="130">
        <f t="shared" si="1692"/>
        <v>29.927291469194319</v>
      </c>
      <c r="BO58" s="130">
        <f t="shared" si="1693"/>
        <v>32.206070300157982</v>
      </c>
      <c r="BP58" s="130">
        <f t="shared" si="1694"/>
        <v>34.56818404423381</v>
      </c>
      <c r="BQ58" s="130">
        <f t="shared" si="1695"/>
        <v>37.1070252764613</v>
      </c>
      <c r="BR58" s="130">
        <f t="shared" si="1696"/>
        <v>39.576899684044236</v>
      </c>
      <c r="BS58" s="130">
        <f t="shared" si="1697"/>
        <v>41.875793838862563</v>
      </c>
      <c r="BT58" s="130">
        <f t="shared" si="1698"/>
        <v>44.157446287519754</v>
      </c>
      <c r="BU58" s="130">
        <f t="shared" si="1699"/>
        <v>46.612952606635076</v>
      </c>
      <c r="BV58" s="130">
        <f t="shared" si="1700"/>
        <v>49.21788704581359</v>
      </c>
      <c r="BW58" s="130">
        <f t="shared" si="1701"/>
        <v>51.956444707740921</v>
      </c>
      <c r="BX58" s="130">
        <f t="shared" si="1702"/>
        <v>54.893281990521331</v>
      </c>
      <c r="BY58" s="130">
        <f t="shared" si="1703"/>
        <v>57.772646919431281</v>
      </c>
      <c r="BZ58" s="130">
        <f t="shared" si="1704"/>
        <v>60.761209320695102</v>
      </c>
      <c r="CA58" s="130">
        <f t="shared" si="1705"/>
        <v>63.883394944707739</v>
      </c>
      <c r="CB58" s="130">
        <f t="shared" si="1706"/>
        <v>67.172250394944712</v>
      </c>
      <c r="CC58" s="130">
        <f t="shared" si="1707"/>
        <v>70.178054502369676</v>
      </c>
      <c r="CD58" s="130">
        <f t="shared" si="1708"/>
        <v>72.902244075829387</v>
      </c>
      <c r="CE58" s="130">
        <f t="shared" si="1709"/>
        <v>72.902244075829387</v>
      </c>
      <c r="CF58" s="130">
        <f t="shared" si="1176"/>
        <v>4654.78134407583</v>
      </c>
      <c r="CG58" s="130">
        <f t="shared" si="1177"/>
        <v>4844.4835034755133</v>
      </c>
      <c r="CH58" s="130">
        <f t="shared" si="1178"/>
        <v>3686.4509184834119</v>
      </c>
      <c r="CI58" s="130">
        <f t="shared" si="1179"/>
        <v>3910.1295840442335</v>
      </c>
      <c r="CJ58" s="130">
        <f t="shared" si="1180"/>
        <v>4181.9416333333329</v>
      </c>
      <c r="CK58" s="130">
        <f t="shared" si="1181"/>
        <v>4303.6907804107432</v>
      </c>
      <c r="CL58" s="130">
        <f t="shared" si="1182"/>
        <v>4516.0439439178508</v>
      </c>
      <c r="CM58" s="130">
        <f t="shared" si="1183"/>
        <v>4343.3300375987365</v>
      </c>
      <c r="CN58" s="130">
        <f t="shared" si="1184"/>
        <v>4357.4869151658768</v>
      </c>
      <c r="CO58" s="130">
        <f t="shared" si="1185"/>
        <v>4507.5498173775668</v>
      </c>
      <c r="CP58" s="130">
        <f t="shared" si="1186"/>
        <v>4193.2671353870455</v>
      </c>
      <c r="CQ58" s="130">
        <f t="shared" si="1187"/>
        <v>3774.2235593996834</v>
      </c>
      <c r="CR58" s="130">
        <f t="shared" si="1188"/>
        <v>4399.9575478672987</v>
      </c>
      <c r="CS58" s="130">
        <f t="shared" si="1189"/>
        <v>3301.3838486571881</v>
      </c>
      <c r="CT58" s="130">
        <f t="shared" si="1190"/>
        <v>4490.5615642969979</v>
      </c>
      <c r="CU58" s="130">
        <f t="shared" si="1191"/>
        <v>4654.78134407583</v>
      </c>
      <c r="CV58" s="130">
        <f t="shared" si="1192"/>
        <v>5003.0405322274873</v>
      </c>
      <c r="CW58" s="130">
        <f t="shared" si="1193"/>
        <v>4867.1345075829395</v>
      </c>
      <c r="CX58" s="130">
        <f t="shared" si="1194"/>
        <v>4530.200821484992</v>
      </c>
      <c r="CY58" s="130">
        <f t="shared" si="1195"/>
        <v>4496.2243153238551</v>
      </c>
      <c r="CZ58" s="130">
        <f t="shared" si="1196"/>
        <v>4838.8207524486579</v>
      </c>
      <c r="DA58" s="130">
        <f t="shared" si="1197"/>
        <v>5133.2838058451825</v>
      </c>
      <c r="DB58" s="130">
        <f t="shared" si="1198"/>
        <v>5396.601728593997</v>
      </c>
      <c r="DC58" s="130">
        <f t="shared" si="1199"/>
        <v>5787.3315494470771</v>
      </c>
      <c r="DD58" s="130">
        <f t="shared" si="1200"/>
        <v>5674.0765289099527</v>
      </c>
      <c r="DE58" s="130">
        <f t="shared" si="1201"/>
        <v>5889.2610679304898</v>
      </c>
      <c r="DF58" s="130">
        <f t="shared" si="1202"/>
        <v>6152.5789906793043</v>
      </c>
      <c r="DG58" s="130">
        <f t="shared" si="1203"/>
        <v>6481.0185502369659</v>
      </c>
      <c r="DH58" s="130">
        <f t="shared" si="1204"/>
        <v>5923.2375740916268</v>
      </c>
      <c r="DI58" s="130">
        <f t="shared" si="1205"/>
        <v>5368.2879734597154</v>
      </c>
      <c r="DJ58" s="130">
        <f t="shared" si="1206"/>
        <v>0</v>
      </c>
      <c r="DK58" s="110">
        <f t="shared" si="1207"/>
        <v>4654.78134407583</v>
      </c>
      <c r="DL58" s="130">
        <f t="shared" si="1208"/>
        <v>9499.2648475513433</v>
      </c>
      <c r="DM58" s="130">
        <f t="shared" si="1209"/>
        <v>13185.715766034755</v>
      </c>
      <c r="DN58" s="130">
        <f t="shared" si="1210"/>
        <v>17095.845350078987</v>
      </c>
      <c r="DO58" s="130">
        <f t="shared" si="1211"/>
        <v>21277.786983412319</v>
      </c>
      <c r="DP58" s="130">
        <f t="shared" si="1212"/>
        <v>25581.477763823063</v>
      </c>
      <c r="DQ58" s="130">
        <f t="shared" si="1213"/>
        <v>30097.521707740914</v>
      </c>
      <c r="DR58" s="130">
        <f t="shared" si="1214"/>
        <v>34440.851745339649</v>
      </c>
      <c r="DS58" s="130">
        <f t="shared" si="1215"/>
        <v>38798.338660505528</v>
      </c>
      <c r="DT58" s="130">
        <f t="shared" si="1216"/>
        <v>43305.888477883098</v>
      </c>
      <c r="DU58" s="130">
        <f t="shared" si="1217"/>
        <v>47499.155613270144</v>
      </c>
      <c r="DV58" s="130">
        <f t="shared" si="1218"/>
        <v>51273.379172669825</v>
      </c>
      <c r="DW58" s="130">
        <f t="shared" si="1219"/>
        <v>55673.336720537125</v>
      </c>
      <c r="DX58" s="130">
        <f t="shared" si="1220"/>
        <v>58974.720569194316</v>
      </c>
      <c r="DY58" s="130">
        <f t="shared" si="1221"/>
        <v>63465.282133491317</v>
      </c>
      <c r="DZ58" s="130">
        <f t="shared" si="1222"/>
        <v>68120.06347756715</v>
      </c>
      <c r="EA58" s="130">
        <f t="shared" si="1223"/>
        <v>73123.104009794639</v>
      </c>
      <c r="EB58" s="130">
        <f t="shared" si="1224"/>
        <v>77990.238517377584</v>
      </c>
      <c r="EC58" s="130">
        <f t="shared" si="1225"/>
        <v>82520.439338862576</v>
      </c>
      <c r="ED58" s="130">
        <f t="shared" si="1226"/>
        <v>87016.663654186428</v>
      </c>
      <c r="EE58" s="130">
        <f t="shared" si="1227"/>
        <v>91855.484406635092</v>
      </c>
      <c r="EF58" s="130">
        <f t="shared" si="1228"/>
        <v>96988.768212480281</v>
      </c>
      <c r="EG58" s="130">
        <f t="shared" si="1229"/>
        <v>102385.36994107428</v>
      </c>
      <c r="EH58" s="130">
        <f t="shared" si="1230"/>
        <v>108172.70149052136</v>
      </c>
      <c r="EI58" s="130">
        <f t="shared" si="1231"/>
        <v>113846.77801943131</v>
      </c>
      <c r="EJ58" s="130">
        <f t="shared" si="1232"/>
        <v>119736.0390873618</v>
      </c>
      <c r="EK58" s="130">
        <f t="shared" si="1233"/>
        <v>125888.61807804111</v>
      </c>
      <c r="EL58" s="130">
        <f t="shared" si="1234"/>
        <v>132369.63662827807</v>
      </c>
      <c r="EM58" s="130">
        <f t="shared" si="1235"/>
        <v>138292.87420236968</v>
      </c>
      <c r="EN58" s="130">
        <f t="shared" si="1236"/>
        <v>143661.16217582941</v>
      </c>
      <c r="EO58" s="130">
        <f t="shared" si="1237"/>
        <v>143661.16217582941</v>
      </c>
      <c r="EP58" s="130">
        <f t="shared" si="1238"/>
        <v>4189.3032096682473</v>
      </c>
      <c r="EQ58" s="130">
        <f t="shared" si="1239"/>
        <v>4360.0351531279621</v>
      </c>
      <c r="ER58" s="130">
        <f t="shared" si="1240"/>
        <v>3317.8058266350708</v>
      </c>
      <c r="ES58" s="130">
        <f t="shared" si="1241"/>
        <v>3519.1166256398101</v>
      </c>
      <c r="ET58" s="130">
        <f t="shared" si="1242"/>
        <v>3763.7474699999998</v>
      </c>
      <c r="EU58" s="130">
        <f t="shared" si="1243"/>
        <v>3873.3217023696689</v>
      </c>
      <c r="EV58" s="130">
        <f t="shared" si="1244"/>
        <v>4064.439549526066</v>
      </c>
      <c r="EW58" s="130">
        <f t="shared" si="1245"/>
        <v>3908.997033838863</v>
      </c>
      <c r="EX58" s="130">
        <f t="shared" si="1246"/>
        <v>3921.738223649289</v>
      </c>
      <c r="EY58" s="130">
        <f t="shared" si="1247"/>
        <v>4056.7948356398101</v>
      </c>
      <c r="EZ58" s="130">
        <f t="shared" si="1248"/>
        <v>3773.940421848341</v>
      </c>
      <c r="FA58" s="130">
        <f t="shared" si="1249"/>
        <v>3396.801203459715</v>
      </c>
      <c r="FB58" s="130">
        <f t="shared" si="1250"/>
        <v>3959.9617930805689</v>
      </c>
      <c r="FC58" s="130">
        <f t="shared" si="1251"/>
        <v>2971.2454637914693</v>
      </c>
      <c r="FD58" s="130">
        <f t="shared" si="1252"/>
        <v>4041.5054078672983</v>
      </c>
      <c r="FE58" s="130">
        <f t="shared" si="1253"/>
        <v>4189.3032096682473</v>
      </c>
      <c r="FF58" s="130">
        <f t="shared" si="1254"/>
        <v>4502.7364790047386</v>
      </c>
      <c r="FG58" s="130">
        <f t="shared" si="1255"/>
        <v>4380.4210568246453</v>
      </c>
      <c r="FH58" s="130">
        <f t="shared" si="1256"/>
        <v>4077.1807393364929</v>
      </c>
      <c r="FI58" s="130">
        <f t="shared" si="1257"/>
        <v>4046.6018837914698</v>
      </c>
      <c r="FJ58" s="130">
        <f t="shared" si="1258"/>
        <v>4354.9386772037924</v>
      </c>
      <c r="FK58" s="130">
        <f t="shared" si="1259"/>
        <v>4619.955425260664</v>
      </c>
      <c r="FL58" s="130">
        <f t="shared" si="1260"/>
        <v>4856.9415557345974</v>
      </c>
      <c r="FM58" s="130">
        <f t="shared" si="1261"/>
        <v>5208.59839450237</v>
      </c>
      <c r="FN58" s="130">
        <f t="shared" si="1262"/>
        <v>5106.6688760189572</v>
      </c>
      <c r="FO58" s="130">
        <f t="shared" si="1263"/>
        <v>5300.3349611374406</v>
      </c>
      <c r="FP58" s="130">
        <f t="shared" si="1264"/>
        <v>5537.321091611374</v>
      </c>
      <c r="FQ58" s="130">
        <f t="shared" si="1265"/>
        <v>5832.9166952132691</v>
      </c>
      <c r="FR58" s="130">
        <f t="shared" si="1266"/>
        <v>5330.9138166824641</v>
      </c>
      <c r="FS58" s="130">
        <f t="shared" si="1267"/>
        <v>4831.4591761137444</v>
      </c>
      <c r="FT58" s="130">
        <f t="shared" si="1268"/>
        <v>0</v>
      </c>
      <c r="FU58" s="110">
        <f t="shared" si="1269"/>
        <v>4189.3032096682473</v>
      </c>
      <c r="FV58" s="130">
        <f t="shared" si="1270"/>
        <v>8549.3383627962103</v>
      </c>
      <c r="FW58" s="130">
        <f t="shared" si="1271"/>
        <v>11867.144189431281</v>
      </c>
      <c r="FX58" s="130">
        <f t="shared" si="1272"/>
        <v>15386.260815071091</v>
      </c>
      <c r="FY58" s="130">
        <f t="shared" si="1273"/>
        <v>19150.00828507109</v>
      </c>
      <c r="FZ58" s="130">
        <f t="shared" si="1274"/>
        <v>23023.32998744076</v>
      </c>
      <c r="GA58" s="130">
        <f t="shared" si="1275"/>
        <v>27087.769536966825</v>
      </c>
      <c r="GB58" s="130">
        <f t="shared" si="1276"/>
        <v>30996.766570805688</v>
      </c>
      <c r="GC58" s="130">
        <f t="shared" si="1277"/>
        <v>34918.504794454981</v>
      </c>
      <c r="GD58" s="130">
        <f t="shared" si="1278"/>
        <v>38975.299630094793</v>
      </c>
      <c r="GE58" s="130">
        <f t="shared" si="1279"/>
        <v>42749.240051943132</v>
      </c>
      <c r="GF58" s="130">
        <f t="shared" si="1280"/>
        <v>46146.041255402844</v>
      </c>
      <c r="GG58" s="130">
        <f t="shared" si="1281"/>
        <v>50106.003048483413</v>
      </c>
      <c r="GH58" s="130">
        <f t="shared" si="1282"/>
        <v>53077.248512274884</v>
      </c>
      <c r="GI58" s="130">
        <f t="shared" si="1283"/>
        <v>57118.753920142182</v>
      </c>
      <c r="GJ58" s="130">
        <f t="shared" si="1284"/>
        <v>61308.057129810433</v>
      </c>
      <c r="GK58" s="130">
        <f t="shared" si="1285"/>
        <v>65810.793608815176</v>
      </c>
      <c r="GL58" s="130">
        <f t="shared" si="1286"/>
        <v>70191.214665639825</v>
      </c>
      <c r="GM58" s="130">
        <f t="shared" si="1287"/>
        <v>74268.395404976312</v>
      </c>
      <c r="GN58" s="130">
        <f t="shared" si="1288"/>
        <v>78314.997288767787</v>
      </c>
      <c r="GO58" s="130">
        <f t="shared" si="1289"/>
        <v>82669.935965971585</v>
      </c>
      <c r="GP58" s="130">
        <f t="shared" si="1290"/>
        <v>87289.891391232246</v>
      </c>
      <c r="GQ58" s="130">
        <f t="shared" si="1291"/>
        <v>92146.832946966839</v>
      </c>
      <c r="GR58" s="130">
        <f t="shared" si="1292"/>
        <v>97355.431341469215</v>
      </c>
      <c r="GS58" s="130">
        <f t="shared" si="1293"/>
        <v>102462.10021748817</v>
      </c>
      <c r="GT58" s="130">
        <f t="shared" si="1294"/>
        <v>107762.43517862562</v>
      </c>
      <c r="GU58" s="130">
        <f t="shared" si="1295"/>
        <v>113299.75627023699</v>
      </c>
      <c r="GV58" s="130">
        <f t="shared" si="1296"/>
        <v>119132.67296545026</v>
      </c>
      <c r="GW58" s="130">
        <f t="shared" si="1297"/>
        <v>124463.58678213273</v>
      </c>
      <c r="GX58" s="130">
        <f t="shared" si="1298"/>
        <v>129295.04595824647</v>
      </c>
      <c r="GY58" s="130">
        <f t="shared" si="1299"/>
        <v>129295.04595824647</v>
      </c>
      <c r="GZ58" s="130">
        <f>($T58+$U58)/$R58*($I58-(метеостанция!B$14))/($I58-$J58)</f>
        <v>8.9277251184834121</v>
      </c>
      <c r="HA58" s="130">
        <f>($T58+$U58)/$R58*($I58-(метеостанция!C$14))/($I58-$J58)</f>
        <v>9.2915679304897303</v>
      </c>
      <c r="HB58" s="130">
        <f>($T58+$U58)/$R58*($I58-(метеостанция!D$14))/($I58-$J58)</f>
        <v>7.0704976303317517</v>
      </c>
      <c r="HC58" s="130">
        <f>($T58+$U58)/$R58*($I58-(метеостанция!E$14))/($I58-$J58)</f>
        <v>7.4995063191153228</v>
      </c>
      <c r="HD58" s="130">
        <f>($T58+$U58)/$R58*($I58-(метеостанция!F$14))/($I58-$J58)</f>
        <v>8.0208333333333321</v>
      </c>
      <c r="HE58" s="130">
        <f>($T58+$U58)/$R58*($I58-(метеостанция!G$14))/($I58-$J58)</f>
        <v>8.2543443917851498</v>
      </c>
      <c r="HF58" s="130">
        <f>($T58+$U58)/$R58*($I58-(метеостанция!H$14))/($I58-$J58)</f>
        <v>8.6616311216429693</v>
      </c>
      <c r="HG58" s="130">
        <f>($T58+$U58)/$R58*($I58-(метеостанция!I$14))/($I58-$J58)</f>
        <v>8.3303712480252745</v>
      </c>
      <c r="HH58" s="130">
        <f>($T58+$U58)/$R58*($I58-(метеостанция!J$14))/($I58-$J58)</f>
        <v>8.3575236966824633</v>
      </c>
      <c r="HI58" s="130">
        <f>($T58+$U58)/$R58*($I58-(метеостанция!K$14))/($I58-$J58)</f>
        <v>8.645339652448655</v>
      </c>
      <c r="HJ58" s="130">
        <f>($T58+$U58)/$R58*($I58-(метеостанция!L$14))/($I58-$J58)</f>
        <v>8.0425552922590828</v>
      </c>
      <c r="HK58" s="130">
        <f>($T58+$U58)/$R58*($I58-(метеостанция!M$14))/($I58-$J58)</f>
        <v>7.2388428120063173</v>
      </c>
      <c r="HL58" s="130">
        <f>($T58+$U58)/$R58*($I58-(метеостанция!N$14))/($I58-$J58)</f>
        <v>8.4389810426540279</v>
      </c>
      <c r="HM58" s="130">
        <f>($T58+$U58)/$R58*($I58-(метеостанция!O$14))/($I58-$J58)</f>
        <v>6.3319510268562391</v>
      </c>
      <c r="HN58" s="130">
        <f>($T58+$U58)/$R58*($I58-(метеостанция!P$14))/($I58-$J58)</f>
        <v>8.6127567140600299</v>
      </c>
      <c r="HO58" s="130">
        <f>($T58+$U58)/$R58*($I58-(метеостанция!Q$14))/($I58-$J58)</f>
        <v>8.9277251184834121</v>
      </c>
      <c r="HP58" s="130">
        <f>($T58+$U58)/$R58*($I58-(метеостанция!R$14))/($I58-$J58)</f>
        <v>9.5956753554502345</v>
      </c>
      <c r="HQ58" s="130">
        <f>($T58+$U58)/$R58*($I58-(метеостанция!S$14))/($I58-$J58)</f>
        <v>9.3350118483412317</v>
      </c>
      <c r="HR58" s="130">
        <f>($T58+$U58)/$R58*($I58-(метеостанция!T$14))/($I58-$J58)</f>
        <v>8.6887835703001564</v>
      </c>
      <c r="HS58" s="130">
        <f>($T58+$U58)/$R58*($I58-(метеостанция!U$14))/($I58-$J58)</f>
        <v>8.6236176935229061</v>
      </c>
      <c r="HT58" s="130">
        <f>($T58+$U58)/$R58*($I58-(метеостанция!V$14))/($I58-$J58)</f>
        <v>9.2807069510268558</v>
      </c>
      <c r="HU58" s="130">
        <f>($T58+$U58)/$R58*($I58-(метеостанция!W$14))/($I58-$J58)</f>
        <v>9.8454778830963665</v>
      </c>
      <c r="HV58" s="130">
        <f>($T58+$U58)/$R58*($I58-(метеостанция!X$14))/($I58-$J58)</f>
        <v>10.350513428120061</v>
      </c>
      <c r="HW58" s="130">
        <f>($T58+$U58)/$R58*($I58-(метеостанция!Y$14))/($I58-$J58)</f>
        <v>11.09992101105845</v>
      </c>
      <c r="HX58" s="130">
        <f>($T58+$U58)/$R58*($I58-(метеостанция!Z$14))/($I58-$J58)</f>
        <v>10.882701421800947</v>
      </c>
      <c r="HY58" s="130">
        <f>($T58+$U58)/$R58*($I58-(метеостанция!AA$14))/($I58-$J58)</f>
        <v>11.295418641390203</v>
      </c>
      <c r="HZ58" s="130">
        <f>($T58+$U58)/$R58*($I58-(метеостанция!AB$14))/($I58-$J58)</f>
        <v>11.800454186413901</v>
      </c>
      <c r="IA58" s="130">
        <f>($T58+$U58)/$R58*($I58-(метеостанция!AC$14))/($I58-$J58)</f>
        <v>12.430390995260662</v>
      </c>
      <c r="IB58" s="130">
        <f>($T58+$U58)/$R58*($I58-(метеостанция!AD$14))/($I58-$J58)</f>
        <v>11.360584518167455</v>
      </c>
      <c r="IC58" s="130">
        <f>($T58+$U58)/$R58*($I58-(метеостанция!AE$14))/($I58-$J58)</f>
        <v>10.296208530805686</v>
      </c>
      <c r="ID58" s="130"/>
      <c r="IE58" s="131">
        <f>VLOOKUP($F58,метеостанция!$A$4:$AF$7,2,0)</f>
        <v>6</v>
      </c>
      <c r="IF58" s="131">
        <f>VLOOKUP($F58,метеостанция!$A$4:$AF$7,3,0)</f>
        <v>9.6</v>
      </c>
      <c r="IG58" s="131">
        <f>VLOOKUP($F58,метеостанция!$A$4:$AF$7,4,0)</f>
        <v>8.4</v>
      </c>
      <c r="IH58" s="131">
        <f>VLOOKUP($F58,метеостанция!$A$4:$AF$7,5,0)</f>
        <v>9.6999999999999993</v>
      </c>
      <c r="II58" s="131">
        <f>VLOOKUP($F58,метеостанция!$A$4:$AF$7,6,0)</f>
        <v>11.1</v>
      </c>
      <c r="IJ58" s="131">
        <f>VLOOKUP($F58,метеостанция!$A$4:$AF$7,7,0)</f>
        <v>9.5</v>
      </c>
      <c r="IK58" s="131">
        <f>VLOOKUP($F58,метеостанция!$A$4:$AF$7,8,0)</f>
        <v>6</v>
      </c>
      <c r="IL58" s="131">
        <f>VLOOKUP($F58,метеостанция!$A$4:$AF$7,9,0)</f>
        <v>6.8</v>
      </c>
      <c r="IM58" s="131">
        <f>VLOOKUP($F58,метеостанция!$A$4:$AF$7,10,0)</f>
        <v>3.2</v>
      </c>
      <c r="IN58" s="131">
        <f>VLOOKUP($F58,метеостанция!$A$4:$AF$7,11,0)</f>
        <v>-2</v>
      </c>
      <c r="IO58" s="131">
        <f>VLOOKUP($F58,метеостанция!$A$4:$AF$7,12,0)</f>
        <v>-0.4</v>
      </c>
      <c r="IP58" s="131">
        <f>VLOOKUP($F58,метеостанция!$A$4:$AF$7,13,0)</f>
        <v>2.1</v>
      </c>
      <c r="IQ58" s="131">
        <f>VLOOKUP($F58,метеостанция!$A$4:$AF$7,14,0)</f>
        <v>2.2999999999999998</v>
      </c>
      <c r="IR58" s="131">
        <f>VLOOKUP($F58,метеостанция!$A$4:$AF$7,15,0)</f>
        <v>2.2999999999999998</v>
      </c>
      <c r="IS58" s="131">
        <f>VLOOKUP($F58,метеостанция!$A$4:$AF$7,16,0)</f>
        <v>0.2</v>
      </c>
      <c r="IT58" s="131">
        <f>VLOOKUP($F58,метеостанция!$A$4:$AF$7,17,0)</f>
        <v>-3</v>
      </c>
      <c r="IU58" s="131">
        <f>VLOOKUP($F58,метеостанция!$A$4:$AF$7,18,0)</f>
        <v>-4</v>
      </c>
      <c r="IV58" s="131">
        <f>VLOOKUP($F58,метеостанция!$A$4:$AF$7,19,0)</f>
        <v>-3.6</v>
      </c>
      <c r="IW58" s="131">
        <f>VLOOKUP($F58,метеостанция!$A$4:$AF$7,20,0)</f>
        <v>-0.7</v>
      </c>
      <c r="IX58" s="131">
        <f>VLOOKUP($F58,метеостанция!$A$4:$AF$7,21,0)</f>
        <v>3.6</v>
      </c>
      <c r="IY58" s="131">
        <f>VLOOKUP($F58,метеостанция!$A$4:$AF$7,22,0)</f>
        <v>2.2000000000000002</v>
      </c>
      <c r="IZ58" s="131">
        <f>VLOOKUP($F58,метеостанция!$A$4:$AF$7,23,0)</f>
        <v>4.4000000000000004</v>
      </c>
      <c r="JA58" s="131">
        <f>VLOOKUP($F58,метеостанция!$A$4:$AF$7,24,0)</f>
        <v>-2.2999999999999998</v>
      </c>
      <c r="JB58" s="131">
        <f>VLOOKUP($F58,метеостанция!$A$4:$AF$7,25,0)</f>
        <v>-5.0999999999999996</v>
      </c>
      <c r="JC58" s="131">
        <f>VLOOKUP($F58,метеостанция!$A$4:$AF$7,26,0)</f>
        <v>0.6</v>
      </c>
      <c r="JD58" s="131">
        <f>VLOOKUP($F58,метеостанция!$A$4:$AF$7,27,0)</f>
        <v>-1.8</v>
      </c>
      <c r="JE58" s="131">
        <f>VLOOKUP($F58,метеостанция!$A$4:$AF$7,28,0)</f>
        <v>-0.5</v>
      </c>
      <c r="JF58" s="131">
        <f>VLOOKUP($F58,метеостанция!$A$4:$AF$7,29,0)</f>
        <v>5.4</v>
      </c>
      <c r="JG58" s="131">
        <f>VLOOKUP($F58,метеостанция!$A$4:$AF$7,30,0)</f>
        <v>8.4</v>
      </c>
      <c r="JH58" s="131">
        <f>VLOOKUP($F58,метеостанция!$A$4:$AF$7,31,0)</f>
        <v>5.0999999999999996</v>
      </c>
      <c r="JI58" s="131">
        <f>VLOOKUP($F58,метеостанция!$A$4:$AF$7,32,0)</f>
        <v>0</v>
      </c>
      <c r="JJ58" s="202" t="e">
        <f>VLOOKUP(D58,'Qп, Гкал'!$D$6:$O$60,2,FALSE)</f>
        <v>#N/A</v>
      </c>
      <c r="JK58" s="202" t="e">
        <f>VLOOKUP(D58,'Qп, Гкал'!$D$6:AI$64,3,FALSE)</f>
        <v>#N/A</v>
      </c>
      <c r="JL58" s="202" t="e">
        <f>VLOOKUP(D58,'Qп, Гкал'!$D$6:$AI$64,4,FALSE)</f>
        <v>#N/A</v>
      </c>
      <c r="JM58" s="202" t="e">
        <f>VLOOKUP(D58,'Qп, Гкал'!$D$6:$O$60,5,FALSE)</f>
        <v>#N/A</v>
      </c>
      <c r="JN58" s="202" t="e">
        <f>VLOOKUP(D58,'Qп, Гкал'!$D$6:$O$60,6,FALSE)</f>
        <v>#N/A</v>
      </c>
      <c r="JO58" s="202" t="e">
        <f>VLOOKUP(D58,'Qп, Гкал'!$D$6:$O$60,7,FALSE)</f>
        <v>#N/A</v>
      </c>
      <c r="JP58" s="202" t="e">
        <f>VLOOKUP(D58,'Qп, Гкал'!$D$6:$O$60,8,FALSE)</f>
        <v>#N/A</v>
      </c>
      <c r="JQ58" s="202" t="e">
        <f>VLOOKUP(D58,'Qп, Гкал'!$D$6:$O$60,9,FALSE)</f>
        <v>#N/A</v>
      </c>
      <c r="JR58" s="202" t="e">
        <f>VLOOKUP(D58,'Qп, Гкал'!$D$6:$O$60,10,FALSE)</f>
        <v>#N/A</v>
      </c>
      <c r="JS58" s="202" t="e">
        <f>VLOOKUP(D58,'Qп, Гкал'!$D$6:$O$60,11,FALSE)</f>
        <v>#N/A</v>
      </c>
      <c r="JT58" s="202" t="e">
        <f>VLOOKUP(D58,'Qп, Гкал'!$D$6:$O$60,12,FALSE)</f>
        <v>#N/A</v>
      </c>
      <c r="JU58" s="202" t="e">
        <f>VLOOKUP(D58,'Qп, Гкал'!$D$6:$P$60,13,FALSE)</f>
        <v>#N/A</v>
      </c>
      <c r="JV58" s="202" t="e">
        <f>VLOOKUP(D58,'Qп, Гкал'!$D$6:$Q$63,14,FALSE)</f>
        <v>#N/A</v>
      </c>
      <c r="JW58" s="203" t="e">
        <f>VLOOKUP(D58,'Qп, Гкал'!$D$6:$AI$65,15,FALSE)</f>
        <v>#N/A</v>
      </c>
      <c r="JX58" s="203" t="e">
        <f>VLOOKUP(D58,'Qп, Гкал'!$D$6:$AI$65,16,FALSE)</f>
        <v>#N/A</v>
      </c>
      <c r="JY58" s="204" t="e">
        <f>VLOOKUP(D58,'Qп, Гкал'!$D$6:$AI$65,17,FALSE)</f>
        <v>#N/A</v>
      </c>
      <c r="JZ58" s="203" t="e">
        <f>VLOOKUP(D58,'Qп, Гкал'!$D$6:$AI$65,18,FALSE)</f>
        <v>#N/A</v>
      </c>
      <c r="KA58" s="203" t="e">
        <f>VLOOKUP(D58,'Qп, Гкал'!$D$6:$AI$65,19,FALSE)</f>
        <v>#N/A</v>
      </c>
      <c r="KB58" s="203" t="e">
        <f>VLOOKUP(D58,'Qп, Гкал'!$D$6:$AI$65,20,FALSE)</f>
        <v>#N/A</v>
      </c>
      <c r="KC58" s="203" t="e">
        <f>VLOOKUP(D58,'Qп, Гкал'!$D$6:$AI$65,21,FALSE)</f>
        <v>#N/A</v>
      </c>
      <c r="KD58" s="203" t="e">
        <f>VLOOKUP(D58,'Qп, Гкал'!$D$6:$AI$65,22,FALSE)</f>
        <v>#N/A</v>
      </c>
      <c r="KE58" s="203" t="e">
        <f>VLOOKUP(D58,'Qп, Гкал'!$D$6:$AI$65,23,FALSE)</f>
        <v>#N/A</v>
      </c>
      <c r="KF58" s="203" t="e">
        <f>VLOOKUP(D58,'Qп, Гкал'!$D$6:$AI$65,24,FALSE)</f>
        <v>#N/A</v>
      </c>
      <c r="KG58" s="203" t="e">
        <f>VLOOKUP(D58,'Qп, Гкал'!$D$6:$AI$65,25,FALSE)</f>
        <v>#N/A</v>
      </c>
      <c r="KH58" s="203" t="e">
        <f>VLOOKUP(D58,'Qп, Гкал'!$D$6:$AI$65,26,FALSE)</f>
        <v>#N/A</v>
      </c>
      <c r="KI58" s="203" t="e">
        <f>VLOOKUP(D58,'Qп, Гкал'!$D$6:$AI$65,27,FALSE)</f>
        <v>#N/A</v>
      </c>
      <c r="KJ58" s="203" t="e">
        <f>VLOOKUP(D58,'Qп, Гкал'!$D$6:$AI$65,28,FALSE)</f>
        <v>#N/A</v>
      </c>
      <c r="KK58" s="203" t="e">
        <f>VLOOKUP(D58,'Qп, Гкал'!$D$6:$AI$65,29,FALSE)</f>
        <v>#N/A</v>
      </c>
      <c r="KL58" s="203" t="e">
        <f>VLOOKUP(D58,'Qп, Гкал'!$D$6:$AI$65,30,FALSE)</f>
        <v>#N/A</v>
      </c>
      <c r="KM58" s="203" t="e">
        <f>VLOOKUP(D58,'Qп, Гкал'!$D$6:$AI$65,31,FALSE)</f>
        <v>#N/A</v>
      </c>
      <c r="KN58" s="203" t="e">
        <f>VLOOKUP(D58,'Qп, Гкал'!$D$6:$AI$65,32,FALSE)</f>
        <v>#N/A</v>
      </c>
      <c r="KO58" s="110" t="e">
        <f>IF(JJ58="","Нет показаний",IF(JJ58&lt;=0,"Ошибка ПУ",(GZ58-JJ58*(($I58-метеостанция!B$14)/($I58-IE58)))))</f>
        <v>#N/A</v>
      </c>
      <c r="KP58" s="110" t="e">
        <f>IF(JK58="","Нет показаний",IF(JK58&lt;=0,"Ошибка ПУ",(HA58-JK58*(($I58-метеостанция!C$14)/($I58-IF58)))))</f>
        <v>#N/A</v>
      </c>
      <c r="KQ58" s="110" t="e">
        <f>IF(JL58="","Нет показаний",IF(JL58&lt;=0,"Ошибка ПУ",(HB58-JL58*(($I58-метеостанция!D$14)/($I58-IG58)))))</f>
        <v>#N/A</v>
      </c>
      <c r="KR58" s="110" t="e">
        <f>IF(JM58="","Нет показаний",IF(JM58&lt;=0,"Ошибка ПУ",(HC58-JM58*(($I58-метеостанция!E$14)/($I58-IH58)))))</f>
        <v>#N/A</v>
      </c>
      <c r="KS58" s="110" t="e">
        <f>IF(JN58="","Нет показаний",IF(JN58&lt;=0,"Ошибка ПУ",(HD58-JN58*(($I58-метеостанция!F$14)/($I58-II58)))))</f>
        <v>#N/A</v>
      </c>
      <c r="KT58" s="110" t="e">
        <f>IF(JO58="","Нет показаний",IF(JO58&lt;=0,"Ошибка ПУ",(HE58-JO58*(($I58-метеостанция!G$14)/($I58-IJ58)))))</f>
        <v>#N/A</v>
      </c>
      <c r="KU58" s="110" t="e">
        <f>IF(JP58="","Нет показаний",IF(JP58&lt;=0,"Ошибка ПУ",(HF58-JP58*(($I58-метеостанция!H$14)/($I58-IK58)))))</f>
        <v>#N/A</v>
      </c>
      <c r="KV58" s="110" t="e">
        <f>IF(JQ58="","Нет показаний",IF(JQ58&lt;=0,"Ошибка ПУ",(HG58-JQ58*(($I58-метеостанция!I$14)/($I58-IL58)))))</f>
        <v>#N/A</v>
      </c>
      <c r="KW58" s="110" t="e">
        <f>IF(JR58="","Нет показаний",IF(JR58&lt;=0,"Ошибка ПУ",(HH58-JR58*(($I58-метеостанция!J$14)/($I58-IM58)))))</f>
        <v>#N/A</v>
      </c>
      <c r="KX58" s="110" t="e">
        <f>IF(JS58="","Нет показаний",IF(JS58&lt;=0,"Ошибка ПУ",(HI58-JS58*(($I58-метеостанция!K$14)/($I58-IN58)))))</f>
        <v>#N/A</v>
      </c>
      <c r="KY58" s="110" t="e">
        <f>IF(JT58="","Нет показаний",IF(JT58&lt;=0,"Ошибка ПУ",(HJ58-JT58*(($I58-метеостанция!L$14)/($I58-IO58)))))</f>
        <v>#N/A</v>
      </c>
      <c r="KZ58" s="110" t="e">
        <f>IF(JU58="","Нет показаний",IF(JU58&lt;=0,"Ошибка ПУ",(HK58-JU58*(($I58-метеостанция!M$14)/($I58-IP58)))))</f>
        <v>#N/A</v>
      </c>
      <c r="LA58" s="110" t="e">
        <f>IF(JV58="","Нет показаний",IF(JV58&lt;=0,"Ошибка ПУ",(HL58-JV58*(($I58-метеостанция!N$14)/($I58-IQ58)))))</f>
        <v>#N/A</v>
      </c>
      <c r="LB58" s="110" t="e">
        <f>IF(JW58="","Нет показаний",IF(JW58&lt;=0,"Ошибка ПУ",(HM58-JW58*(($I58-метеостанция!O$14)/($I58-IR58)))))</f>
        <v>#N/A</v>
      </c>
      <c r="LC58" s="110" t="e">
        <f>IF(JX58="","Нет показаний",IF(JX58&lt;=0,"Ошибка ПУ",(HN58-JX58*(($I58-метеостанция!P$14)/($I58-IS58)))))</f>
        <v>#N/A</v>
      </c>
      <c r="LD58" s="110" t="e">
        <f>IF(JY58="","Нет показаний",IF(JY58&lt;=0,"Ошибка ПУ",(HO58-JY58*(($I58-метеостанция!Q$14)/($I58-IT58)))))</f>
        <v>#N/A</v>
      </c>
      <c r="LE58" s="110" t="e">
        <f>IF(JZ58="","Нет показаний",IF(JZ58&lt;=0,"Ошибка ПУ",(HP58-JZ58*(($I58-метеостанция!R$14)/($I58-IU58)))))</f>
        <v>#N/A</v>
      </c>
      <c r="LF58" s="110" t="e">
        <f>IF(KA58="","Нет показаний",IF(KA58&lt;=0,"Ошибка ПУ",(HQ58-KA58*(($I58-метеостанция!S$14)/($I58-IV58)))))</f>
        <v>#N/A</v>
      </c>
      <c r="LG58" s="110" t="e">
        <f>IF(KB58="","Нет показаний",IF(KB58&lt;=0,"Ошибка ПУ",(HR58-KB58*(($I58-метеостанция!T$14)/($I58-IW58)))))</f>
        <v>#N/A</v>
      </c>
      <c r="LH58" s="110" t="e">
        <f>IF(KC58="","Нет показаний",IF(KC58&lt;=0,"Ошибка ПУ",(HS58-KC58*(($I58-метеостанция!U$14)/($I58-IX58)))))</f>
        <v>#N/A</v>
      </c>
      <c r="LI58" s="110" t="e">
        <f>IF(KD58="","Нет показаний",IF(KD58&lt;=0,"Ошибка ПУ",(HT58-KD58*(($I58-метеостанция!V$14)/($I58-IY58)))))</f>
        <v>#N/A</v>
      </c>
      <c r="LJ58" s="110" t="e">
        <f>IF(KE58="","Нет показаний",IF(KE58&lt;=0,"Ошибка ПУ",(HU58-KE58*(($I58-метеостанция!W$14)/($I58-IZ58)))))</f>
        <v>#N/A</v>
      </c>
      <c r="LK58" s="110" t="e">
        <f>IF(KF58="","Нет показаний",IF(KF58&lt;=0,"Ошибка ПУ",(HV58-KF58*(($I58-метеостанция!X$14)/($I58-JA58)))))</f>
        <v>#N/A</v>
      </c>
      <c r="LL58" s="110" t="e">
        <f>IF(KG58="","Нет показаний",IF(KG58&lt;=0,"Ошибка ПУ",(HW58-KG58*(($I58-метеостанция!Y$14)/($I58-JB58)))))</f>
        <v>#N/A</v>
      </c>
      <c r="LM58" s="110" t="e">
        <f>IF(KH58="","Нет показаний",IF(KH58&lt;=0,"Ошибка ПУ",(HX58-KH58*(($I58-метеостанция!Z$14)/($I58-JC58)))))</f>
        <v>#N/A</v>
      </c>
      <c r="LN58" s="110" t="e">
        <f>IF(KI58="","Нет показаний",IF(KI58&lt;=0,"Ошибка ПУ",(HY58-KI58*(($I58-метеостанция!AA$14)/($I58-JD58)))))</f>
        <v>#N/A</v>
      </c>
      <c r="LO58" s="110" t="e">
        <f>IF(KJ58="","Нет показаний",IF(KJ58&lt;=0,"Ошибка ПУ",(HZ58-KJ58*(($I58-метеостанция!AB$14)/($I58-JE58)))))</f>
        <v>#N/A</v>
      </c>
      <c r="LP58" s="110" t="e">
        <f>IF(KK58="","Нет показаний",IF(KK58&lt;=0,"Ошибка ПУ",(IA58-KK58*(($I58-метеостанция!AC$14)/($I58-JF58)))))</f>
        <v>#N/A</v>
      </c>
      <c r="LQ58" s="110" t="e">
        <f>IF(KL58="","Нет показаний",IF(KL58&lt;=0,"Ошибка ПУ",(IB58-KL58*(($I58-метеостанция!AD$14)/($I58-JG58)))))</f>
        <v>#N/A</v>
      </c>
      <c r="LR58" s="110" t="e">
        <f>IF(KM58="","Нет показаний",IF(KM58&lt;=0,"Ошибка ПУ",(IC58-KM58*(($I58-метеостанция!AE$14)/($I58-JH58)))))</f>
        <v>#N/A</v>
      </c>
      <c r="LS58" s="110" t="e">
        <f>IF(KN58="","Нет показаний",IF(KN58&lt;=0,"Ошибка ПУ",(ID58-KN58*(($I58-метеостанция!AF$14)/($I58-JI58)))))</f>
        <v>#N/A</v>
      </c>
      <c r="LT58" s="54" t="e">
        <f t="shared" si="1300"/>
        <v>#N/A</v>
      </c>
      <c r="LU58" s="54" t="e">
        <f t="shared" si="1301"/>
        <v>#N/A</v>
      </c>
      <c r="LV58" s="54" t="e">
        <f t="shared" si="1302"/>
        <v>#N/A</v>
      </c>
      <c r="LW58" s="54" t="e">
        <f t="shared" si="1303"/>
        <v>#N/A</v>
      </c>
      <c r="LX58" s="54" t="e">
        <f t="shared" si="1304"/>
        <v>#N/A</v>
      </c>
      <c r="LY58" s="54" t="e">
        <f t="shared" si="1305"/>
        <v>#N/A</v>
      </c>
      <c r="LZ58" s="54" t="e">
        <f t="shared" si="1306"/>
        <v>#N/A</v>
      </c>
      <c r="MA58" s="54" t="e">
        <f t="shared" si="1307"/>
        <v>#N/A</v>
      </c>
      <c r="MB58" s="54" t="e">
        <f t="shared" si="1308"/>
        <v>#N/A</v>
      </c>
      <c r="MC58" s="54" t="e">
        <f t="shared" si="1309"/>
        <v>#N/A</v>
      </c>
      <c r="MD58" s="54" t="e">
        <f t="shared" si="1310"/>
        <v>#N/A</v>
      </c>
      <c r="ME58" s="54" t="e">
        <f t="shared" si="1311"/>
        <v>#N/A</v>
      </c>
      <c r="MF58" s="54" t="e">
        <f t="shared" si="1312"/>
        <v>#N/A</v>
      </c>
      <c r="MG58" s="54" t="e">
        <f t="shared" si="1313"/>
        <v>#N/A</v>
      </c>
      <c r="MH58" s="54" t="e">
        <f t="shared" si="1314"/>
        <v>#N/A</v>
      </c>
      <c r="MI58" s="54" t="e">
        <f t="shared" si="1315"/>
        <v>#N/A</v>
      </c>
      <c r="MJ58" s="54" t="e">
        <f t="shared" si="1316"/>
        <v>#N/A</v>
      </c>
      <c r="MK58" s="54" t="e">
        <f t="shared" si="1317"/>
        <v>#N/A</v>
      </c>
      <c r="ML58" s="54" t="e">
        <f t="shared" si="1318"/>
        <v>#N/A</v>
      </c>
      <c r="MM58" s="54" t="e">
        <f t="shared" si="1319"/>
        <v>#N/A</v>
      </c>
      <c r="MN58" s="54" t="e">
        <f t="shared" si="1320"/>
        <v>#N/A</v>
      </c>
      <c r="MO58" s="54" t="e">
        <f t="shared" si="1321"/>
        <v>#N/A</v>
      </c>
      <c r="MP58" s="54" t="e">
        <f t="shared" si="1322"/>
        <v>#N/A</v>
      </c>
      <c r="MQ58" s="54" t="e">
        <f t="shared" si="1323"/>
        <v>#N/A</v>
      </c>
      <c r="MR58" s="54" t="e">
        <f t="shared" si="1324"/>
        <v>#N/A</v>
      </c>
      <c r="MS58" s="54" t="e">
        <f t="shared" si="1325"/>
        <v>#N/A</v>
      </c>
      <c r="MT58" s="54" t="e">
        <f t="shared" si="1326"/>
        <v>#N/A</v>
      </c>
      <c r="MU58" s="54" t="e">
        <f t="shared" si="1327"/>
        <v>#N/A</v>
      </c>
      <c r="MV58" s="54" t="e">
        <f t="shared" si="1328"/>
        <v>#N/A</v>
      </c>
      <c r="MW58" s="54" t="e">
        <f t="shared" si="1329"/>
        <v>#N/A</v>
      </c>
      <c r="MX58" s="54" t="e">
        <f t="shared" si="1330"/>
        <v>#N/A</v>
      </c>
      <c r="MY58" s="53" t="e">
        <f t="shared" si="1331"/>
        <v>#N/A</v>
      </c>
      <c r="MZ58" s="53" t="e">
        <f t="shared" si="1332"/>
        <v>#N/A</v>
      </c>
      <c r="NA58" s="53" t="e">
        <f t="shared" si="1333"/>
        <v>#N/A</v>
      </c>
      <c r="NB58" s="53" t="e">
        <f t="shared" si="1334"/>
        <v>#N/A</v>
      </c>
      <c r="NC58" s="53" t="e">
        <f t="shared" si="1335"/>
        <v>#N/A</v>
      </c>
      <c r="ND58" s="53" t="e">
        <f t="shared" si="1336"/>
        <v>#N/A</v>
      </c>
      <c r="NE58" s="53" t="e">
        <f t="shared" si="1337"/>
        <v>#N/A</v>
      </c>
      <c r="NF58" s="53" t="e">
        <f t="shared" si="1338"/>
        <v>#N/A</v>
      </c>
      <c r="NG58" s="53" t="e">
        <f t="shared" si="1339"/>
        <v>#N/A</v>
      </c>
      <c r="NH58" s="53" t="e">
        <f t="shared" si="1340"/>
        <v>#N/A</v>
      </c>
      <c r="NI58" s="53" t="e">
        <f t="shared" si="1341"/>
        <v>#N/A</v>
      </c>
      <c r="NJ58" s="53" t="e">
        <f t="shared" si="1342"/>
        <v>#N/A</v>
      </c>
      <c r="NK58" s="53" t="e">
        <f t="shared" si="1343"/>
        <v>#N/A</v>
      </c>
      <c r="NL58" s="53" t="e">
        <f t="shared" si="1344"/>
        <v>#N/A</v>
      </c>
      <c r="NM58" s="53" t="e">
        <f t="shared" si="1345"/>
        <v>#N/A</v>
      </c>
      <c r="NN58" s="53" t="e">
        <f t="shared" si="1346"/>
        <v>#N/A</v>
      </c>
      <c r="NO58" s="53" t="e">
        <f t="shared" si="1347"/>
        <v>#N/A</v>
      </c>
      <c r="NP58" s="53" t="e">
        <f t="shared" si="1348"/>
        <v>#N/A</v>
      </c>
      <c r="NQ58" s="53" t="e">
        <f t="shared" si="1349"/>
        <v>#N/A</v>
      </c>
      <c r="NR58" s="53" t="e">
        <f t="shared" si="1350"/>
        <v>#N/A</v>
      </c>
      <c r="NS58" s="53" t="e">
        <f t="shared" si="1351"/>
        <v>#N/A</v>
      </c>
      <c r="NT58" s="53" t="e">
        <f t="shared" si="1352"/>
        <v>#N/A</v>
      </c>
      <c r="NU58" s="53" t="e">
        <f t="shared" si="1353"/>
        <v>#N/A</v>
      </c>
      <c r="NV58" s="53" t="e">
        <f t="shared" si="1354"/>
        <v>#N/A</v>
      </c>
      <c r="NW58" s="53" t="e">
        <f t="shared" si="1355"/>
        <v>#N/A</v>
      </c>
      <c r="NX58" s="53" t="e">
        <f t="shared" si="1356"/>
        <v>#N/A</v>
      </c>
      <c r="NY58" s="53" t="e">
        <f t="shared" si="1357"/>
        <v>#N/A</v>
      </c>
      <c r="NZ58" s="53" t="e">
        <f t="shared" si="1358"/>
        <v>#N/A</v>
      </c>
      <c r="OA58" s="53" t="e">
        <f t="shared" si="1359"/>
        <v>#N/A</v>
      </c>
      <c r="OB58" s="53" t="e">
        <f t="shared" si="1360"/>
        <v>#N/A</v>
      </c>
      <c r="OC58" s="53" t="e">
        <f t="shared" si="1361"/>
        <v>#N/A</v>
      </c>
      <c r="OD58" s="53" t="e">
        <f t="shared" si="1362"/>
        <v>#N/A</v>
      </c>
      <c r="OE58" s="53" t="e">
        <f t="shared" si="1363"/>
        <v>#N/A</v>
      </c>
      <c r="OF58" s="53" t="e">
        <f t="shared" si="1364"/>
        <v>#N/A</v>
      </c>
      <c r="OG58" s="53" t="e">
        <f t="shared" si="1365"/>
        <v>#N/A</v>
      </c>
      <c r="OH58" s="53" t="e">
        <f t="shared" si="1366"/>
        <v>#N/A</v>
      </c>
      <c r="OI58" s="53" t="e">
        <f t="shared" si="1367"/>
        <v>#N/A</v>
      </c>
      <c r="OJ58" s="53" t="e">
        <f t="shared" si="1368"/>
        <v>#N/A</v>
      </c>
      <c r="OK58" s="53" t="e">
        <f t="shared" si="1369"/>
        <v>#N/A</v>
      </c>
      <c r="OL58" s="53" t="e">
        <f t="shared" si="1370"/>
        <v>#N/A</v>
      </c>
      <c r="OM58" s="53" t="e">
        <f t="shared" si="1371"/>
        <v>#N/A</v>
      </c>
      <c r="ON58" s="53" t="e">
        <f t="shared" si="1372"/>
        <v>#N/A</v>
      </c>
      <c r="OO58" s="53" t="e">
        <f t="shared" si="1373"/>
        <v>#N/A</v>
      </c>
      <c r="OP58" s="53" t="e">
        <f t="shared" si="1374"/>
        <v>#N/A</v>
      </c>
      <c r="OQ58" s="53" t="e">
        <f t="shared" si="1375"/>
        <v>#N/A</v>
      </c>
      <c r="OR58" s="53" t="e">
        <f t="shared" si="1376"/>
        <v>#N/A</v>
      </c>
      <c r="OS58" s="53" t="e">
        <f t="shared" si="1377"/>
        <v>#N/A</v>
      </c>
      <c r="OT58" s="53" t="e">
        <f t="shared" si="1378"/>
        <v>#N/A</v>
      </c>
      <c r="OU58" s="53" t="e">
        <f t="shared" si="1379"/>
        <v>#N/A</v>
      </c>
      <c r="OV58" s="53" t="e">
        <f t="shared" si="1380"/>
        <v>#N/A</v>
      </c>
      <c r="OW58" s="53" t="e">
        <f t="shared" si="1381"/>
        <v>#N/A</v>
      </c>
      <c r="OX58" s="53" t="e">
        <f t="shared" si="1382"/>
        <v>#N/A</v>
      </c>
      <c r="OY58" s="53" t="e">
        <f t="shared" si="1383"/>
        <v>#N/A</v>
      </c>
      <c r="OZ58" s="53" t="e">
        <f t="shared" si="1384"/>
        <v>#N/A</v>
      </c>
      <c r="PA58" s="53" t="e">
        <f t="shared" si="1385"/>
        <v>#N/A</v>
      </c>
      <c r="PB58" s="53" t="e">
        <f t="shared" si="1386"/>
        <v>#N/A</v>
      </c>
      <c r="PC58" s="53" t="e">
        <f t="shared" si="1387"/>
        <v>#N/A</v>
      </c>
      <c r="PD58" s="53" t="e">
        <f t="shared" si="1388"/>
        <v>#N/A</v>
      </c>
      <c r="PE58" s="53" t="e">
        <f t="shared" si="1389"/>
        <v>#N/A</v>
      </c>
      <c r="PF58" s="53" t="e">
        <f t="shared" si="1390"/>
        <v>#N/A</v>
      </c>
      <c r="PG58" s="53" t="e">
        <f t="shared" si="1391"/>
        <v>#N/A</v>
      </c>
      <c r="PH58" s="53" t="e">
        <f t="shared" si="1392"/>
        <v>#N/A</v>
      </c>
      <c r="PI58" s="111" t="e">
        <f t="shared" si="1720"/>
        <v>#N/A</v>
      </c>
      <c r="PJ58" s="111" t="e">
        <f t="shared" si="1720"/>
        <v>#N/A</v>
      </c>
      <c r="PK58" s="111" t="e">
        <f t="shared" si="1720"/>
        <v>#N/A</v>
      </c>
      <c r="PL58" s="111" t="e">
        <f t="shared" si="1720"/>
        <v>#N/A</v>
      </c>
      <c r="PM58" s="111" t="e">
        <f t="shared" si="1720"/>
        <v>#N/A</v>
      </c>
      <c r="PN58" s="111" t="e">
        <f t="shared" si="1720"/>
        <v>#N/A</v>
      </c>
      <c r="PO58" s="111" t="e">
        <f t="shared" si="1720"/>
        <v>#N/A</v>
      </c>
      <c r="PP58" s="111" t="e">
        <f t="shared" si="1720"/>
        <v>#N/A</v>
      </c>
      <c r="PQ58" s="111" t="e">
        <f t="shared" si="1720"/>
        <v>#N/A</v>
      </c>
      <c r="PR58" s="111" t="e">
        <f t="shared" si="1720"/>
        <v>#N/A</v>
      </c>
      <c r="PS58" s="111" t="e">
        <f t="shared" si="1721"/>
        <v>#N/A</v>
      </c>
      <c r="PT58" s="111" t="e">
        <f t="shared" si="1721"/>
        <v>#N/A</v>
      </c>
      <c r="PU58" s="111" t="e">
        <f t="shared" si="1721"/>
        <v>#N/A</v>
      </c>
      <c r="PV58" s="111" t="e">
        <f t="shared" si="1721"/>
        <v>#N/A</v>
      </c>
      <c r="PW58" s="111" t="e">
        <f t="shared" si="1721"/>
        <v>#N/A</v>
      </c>
      <c r="PX58" s="111" t="e">
        <f t="shared" si="1721"/>
        <v>#N/A</v>
      </c>
      <c r="PY58" s="111" t="e">
        <f t="shared" si="1721"/>
        <v>#N/A</v>
      </c>
      <c r="PZ58" s="111" t="e">
        <f t="shared" si="1721"/>
        <v>#N/A</v>
      </c>
      <c r="QA58" s="111" t="e">
        <f t="shared" si="1721"/>
        <v>#N/A</v>
      </c>
      <c r="QB58" s="111" t="e">
        <f t="shared" si="1721"/>
        <v>#N/A</v>
      </c>
      <c r="QC58" s="111" t="e">
        <f t="shared" si="1722"/>
        <v>#N/A</v>
      </c>
      <c r="QD58" s="111" t="e">
        <f t="shared" si="1722"/>
        <v>#N/A</v>
      </c>
      <c r="QE58" s="111" t="e">
        <f t="shared" si="1722"/>
        <v>#N/A</v>
      </c>
      <c r="QF58" s="111" t="e">
        <f t="shared" si="1722"/>
        <v>#N/A</v>
      </c>
      <c r="QG58" s="111" t="e">
        <f t="shared" si="1722"/>
        <v>#N/A</v>
      </c>
      <c r="QH58" s="111" t="e">
        <f t="shared" si="1722"/>
        <v>#N/A</v>
      </c>
      <c r="QI58" s="111" t="e">
        <f t="shared" si="1722"/>
        <v>#N/A</v>
      </c>
      <c r="QJ58" s="111" t="e">
        <f t="shared" si="1722"/>
        <v>#N/A</v>
      </c>
      <c r="QK58" s="111" t="e">
        <f t="shared" si="1722"/>
        <v>#N/A</v>
      </c>
      <c r="QL58" s="111" t="e">
        <f t="shared" si="1722"/>
        <v>#N/A</v>
      </c>
      <c r="QM58" s="111" t="e">
        <f t="shared" si="1723"/>
        <v>#N/A</v>
      </c>
      <c r="QN58" s="54" t="e">
        <f t="shared" si="1393"/>
        <v>#N/A</v>
      </c>
      <c r="QO58" s="53" t="e">
        <f t="shared" si="1394"/>
        <v>#N/A</v>
      </c>
      <c r="QP58" s="53" t="e">
        <f t="shared" si="1395"/>
        <v>#N/A</v>
      </c>
      <c r="QQ58" s="53" t="e">
        <f t="shared" si="1396"/>
        <v>#N/A</v>
      </c>
      <c r="QR58" s="53" t="e">
        <f t="shared" si="1397"/>
        <v>#N/A</v>
      </c>
      <c r="QS58" s="53" t="e">
        <f t="shared" si="1398"/>
        <v>#N/A</v>
      </c>
      <c r="QT58" s="53" t="e">
        <f t="shared" si="1399"/>
        <v>#N/A</v>
      </c>
      <c r="QU58" s="53" t="e">
        <f t="shared" si="1400"/>
        <v>#N/A</v>
      </c>
      <c r="QV58" s="53" t="e">
        <f t="shared" si="1401"/>
        <v>#N/A</v>
      </c>
      <c r="QW58" s="53" t="e">
        <f t="shared" si="1402"/>
        <v>#N/A</v>
      </c>
      <c r="QX58" s="53" t="e">
        <f t="shared" si="1403"/>
        <v>#N/A</v>
      </c>
      <c r="QY58" s="53" t="e">
        <f t="shared" si="1404"/>
        <v>#N/A</v>
      </c>
      <c r="QZ58" s="53" t="e">
        <f t="shared" si="1405"/>
        <v>#N/A</v>
      </c>
      <c r="RA58" s="53" t="e">
        <f t="shared" si="1406"/>
        <v>#N/A</v>
      </c>
      <c r="RB58" s="53" t="e">
        <f t="shared" si="1407"/>
        <v>#N/A</v>
      </c>
      <c r="RC58" s="53" t="e">
        <f t="shared" si="1408"/>
        <v>#N/A</v>
      </c>
      <c r="RD58" s="53" t="e">
        <f t="shared" si="1409"/>
        <v>#N/A</v>
      </c>
      <c r="RE58" s="53" t="e">
        <f t="shared" si="1410"/>
        <v>#N/A</v>
      </c>
      <c r="RF58" s="53" t="e">
        <f t="shared" si="1411"/>
        <v>#N/A</v>
      </c>
      <c r="RG58" s="53" t="e">
        <f t="shared" si="1412"/>
        <v>#N/A</v>
      </c>
      <c r="RH58" s="53" t="e">
        <f t="shared" si="1413"/>
        <v>#N/A</v>
      </c>
      <c r="RI58" s="53" t="e">
        <f t="shared" si="1414"/>
        <v>#N/A</v>
      </c>
      <c r="RJ58" s="53" t="e">
        <f t="shared" si="1415"/>
        <v>#N/A</v>
      </c>
      <c r="RK58" s="53" t="e">
        <f t="shared" si="1416"/>
        <v>#N/A</v>
      </c>
      <c r="RL58" s="53" t="e">
        <f t="shared" si="1417"/>
        <v>#N/A</v>
      </c>
      <c r="RM58" s="53" t="e">
        <f t="shared" si="1418"/>
        <v>#N/A</v>
      </c>
      <c r="RN58" s="53" t="e">
        <f t="shared" si="1419"/>
        <v>#N/A</v>
      </c>
      <c r="RO58" s="53" t="e">
        <f t="shared" si="1420"/>
        <v>#N/A</v>
      </c>
      <c r="RP58" s="53" t="e">
        <f t="shared" si="1421"/>
        <v>#N/A</v>
      </c>
      <c r="RQ58" s="53" t="e">
        <f t="shared" si="1422"/>
        <v>#N/A</v>
      </c>
      <c r="RR58" s="53" t="e">
        <f t="shared" si="1423"/>
        <v>#N/A</v>
      </c>
      <c r="RS58" s="111" t="e">
        <f t="shared" si="1424"/>
        <v>#N/A</v>
      </c>
      <c r="RT58" s="111" t="e">
        <f t="shared" si="1425"/>
        <v>#N/A</v>
      </c>
      <c r="RU58" s="111" t="e">
        <f t="shared" si="1426"/>
        <v>#N/A</v>
      </c>
      <c r="RV58" s="111" t="e">
        <f t="shared" si="1427"/>
        <v>#N/A</v>
      </c>
      <c r="RW58" s="111" t="e">
        <f t="shared" si="1428"/>
        <v>#N/A</v>
      </c>
      <c r="RX58" s="111" t="e">
        <f t="shared" si="1429"/>
        <v>#N/A</v>
      </c>
      <c r="RY58" s="111" t="e">
        <f t="shared" si="1430"/>
        <v>#N/A</v>
      </c>
      <c r="RZ58" s="111" t="e">
        <f t="shared" si="1431"/>
        <v>#N/A</v>
      </c>
      <c r="SA58" s="111" t="e">
        <f t="shared" si="1432"/>
        <v>#N/A</v>
      </c>
      <c r="SB58" s="111" t="e">
        <f t="shared" si="1433"/>
        <v>#N/A</v>
      </c>
      <c r="SC58" s="111" t="e">
        <f t="shared" si="1434"/>
        <v>#N/A</v>
      </c>
      <c r="SD58" s="111" t="e">
        <f t="shared" si="1435"/>
        <v>#N/A</v>
      </c>
      <c r="SE58" s="111" t="e">
        <f t="shared" si="1436"/>
        <v>#N/A</v>
      </c>
      <c r="SF58" s="111" t="e">
        <f t="shared" si="1437"/>
        <v>#N/A</v>
      </c>
      <c r="SG58" s="111" t="e">
        <f t="shared" si="1438"/>
        <v>#N/A</v>
      </c>
      <c r="SH58" s="111" t="e">
        <f t="shared" si="1439"/>
        <v>#N/A</v>
      </c>
      <c r="SI58" s="111" t="e">
        <f t="shared" si="1440"/>
        <v>#N/A</v>
      </c>
      <c r="SJ58" s="111" t="e">
        <f t="shared" si="1441"/>
        <v>#N/A</v>
      </c>
      <c r="SK58" s="111" t="e">
        <f t="shared" si="1442"/>
        <v>#N/A</v>
      </c>
      <c r="SL58" s="111" t="e">
        <f t="shared" si="1443"/>
        <v>#N/A</v>
      </c>
      <c r="SM58" s="111" t="e">
        <f t="shared" si="1444"/>
        <v>#N/A</v>
      </c>
      <c r="SN58" s="111" t="e">
        <f t="shared" si="1445"/>
        <v>#N/A</v>
      </c>
      <c r="SO58" s="111" t="e">
        <f t="shared" si="1446"/>
        <v>#N/A</v>
      </c>
      <c r="SP58" s="111" t="e">
        <f t="shared" si="1447"/>
        <v>#N/A</v>
      </c>
      <c r="SQ58" s="111" t="e">
        <f t="shared" si="1448"/>
        <v>#N/A</v>
      </c>
      <c r="SR58" s="111" t="e">
        <f t="shared" si="1449"/>
        <v>#N/A</v>
      </c>
      <c r="SS58" s="111" t="e">
        <f t="shared" si="1450"/>
        <v>#N/A</v>
      </c>
      <c r="ST58" s="111" t="e">
        <f t="shared" si="1451"/>
        <v>#N/A</v>
      </c>
      <c r="SU58" s="111" t="e">
        <f t="shared" si="1452"/>
        <v>#N/A</v>
      </c>
      <c r="SV58" s="111" t="e">
        <f t="shared" si="1453"/>
        <v>#N/A</v>
      </c>
      <c r="SW58" s="111" t="e">
        <f t="shared" si="1454"/>
        <v>#N/A</v>
      </c>
      <c r="SX58" s="111" t="e">
        <f t="shared" si="1455"/>
        <v>#N/A</v>
      </c>
      <c r="SY58" s="111" t="e">
        <f t="shared" si="1456"/>
        <v>#N/A</v>
      </c>
      <c r="SZ58" s="111" t="e">
        <f t="shared" si="1457"/>
        <v>#N/A</v>
      </c>
      <c r="TA58" s="111" t="e">
        <f t="shared" si="1458"/>
        <v>#N/A</v>
      </c>
      <c r="TB58" s="111" t="e">
        <f t="shared" si="1459"/>
        <v>#N/A</v>
      </c>
      <c r="TC58" s="111" t="e">
        <f t="shared" si="1460"/>
        <v>#N/A</v>
      </c>
      <c r="TD58" s="111" t="e">
        <f t="shared" si="1461"/>
        <v>#N/A</v>
      </c>
      <c r="TE58" s="111" t="e">
        <f t="shared" si="1462"/>
        <v>#N/A</v>
      </c>
      <c r="TF58" s="111" t="e">
        <f t="shared" si="1463"/>
        <v>#N/A</v>
      </c>
      <c r="TG58" s="111" t="e">
        <f t="shared" si="1464"/>
        <v>#N/A</v>
      </c>
      <c r="TH58" s="111" t="e">
        <f t="shared" si="1465"/>
        <v>#N/A</v>
      </c>
      <c r="TI58" s="111" t="e">
        <f t="shared" si="1466"/>
        <v>#N/A</v>
      </c>
      <c r="TJ58" s="111" t="e">
        <f t="shared" si="1467"/>
        <v>#N/A</v>
      </c>
      <c r="TK58" s="111" t="e">
        <f t="shared" si="1468"/>
        <v>#N/A</v>
      </c>
      <c r="TL58" s="111" t="e">
        <f t="shared" si="1469"/>
        <v>#N/A</v>
      </c>
      <c r="TM58" s="111" t="e">
        <f t="shared" si="1470"/>
        <v>#N/A</v>
      </c>
      <c r="TN58" s="111" t="e">
        <f t="shared" si="1471"/>
        <v>#N/A</v>
      </c>
      <c r="TO58" s="111" t="e">
        <f t="shared" si="1472"/>
        <v>#N/A</v>
      </c>
      <c r="TP58" s="111" t="e">
        <f t="shared" si="1473"/>
        <v>#N/A</v>
      </c>
      <c r="TQ58" s="111" t="e">
        <f t="shared" si="1474"/>
        <v>#N/A</v>
      </c>
      <c r="TR58" s="111" t="e">
        <f t="shared" si="1475"/>
        <v>#N/A</v>
      </c>
      <c r="TS58" s="111" t="e">
        <f t="shared" si="1476"/>
        <v>#N/A</v>
      </c>
      <c r="TT58" s="111" t="e">
        <f t="shared" si="1477"/>
        <v>#N/A</v>
      </c>
      <c r="TU58" s="111" t="e">
        <f t="shared" si="1478"/>
        <v>#N/A</v>
      </c>
      <c r="TV58" s="111" t="e">
        <f t="shared" si="1479"/>
        <v>#N/A</v>
      </c>
      <c r="TW58" s="111" t="e">
        <f t="shared" si="1480"/>
        <v>#N/A</v>
      </c>
      <c r="TX58" s="111" t="e">
        <f t="shared" si="1481"/>
        <v>#N/A</v>
      </c>
      <c r="TY58" s="111" t="e">
        <f t="shared" si="1482"/>
        <v>#N/A</v>
      </c>
      <c r="TZ58" s="111" t="e">
        <f t="shared" si="1483"/>
        <v>#N/A</v>
      </c>
      <c r="UA58" s="111" t="e">
        <f t="shared" si="1484"/>
        <v>#N/A</v>
      </c>
      <c r="UB58" s="111" t="e">
        <f t="shared" si="1485"/>
        <v>#N/A</v>
      </c>
      <c r="UC58" s="112">
        <f t="shared" si="1486"/>
        <v>465.47813440758301</v>
      </c>
      <c r="UD58" s="112">
        <f t="shared" si="1487"/>
        <v>949.92648475513442</v>
      </c>
      <c r="UE58" s="112">
        <f t="shared" si="1488"/>
        <v>1318.5715766034757</v>
      </c>
      <c r="UF58" s="112">
        <f t="shared" si="1489"/>
        <v>1709.5845350078991</v>
      </c>
      <c r="UG58" s="112">
        <f t="shared" si="1490"/>
        <v>2127.7786983412325</v>
      </c>
      <c r="UH58" s="112">
        <f t="shared" si="1491"/>
        <v>2558.1477763823068</v>
      </c>
      <c r="UI58" s="112">
        <f t="shared" si="1492"/>
        <v>3009.7521707740921</v>
      </c>
      <c r="UJ58" s="112">
        <f t="shared" si="1493"/>
        <v>3444.085174533966</v>
      </c>
      <c r="UK58" s="112">
        <f t="shared" si="1494"/>
        <v>3879.8338660505528</v>
      </c>
      <c r="UL58" s="112">
        <f t="shared" si="1495"/>
        <v>4330.58884778831</v>
      </c>
      <c r="UM58" s="112">
        <f t="shared" si="1496"/>
        <v>4749.915561327015</v>
      </c>
      <c r="UN58" s="112">
        <f t="shared" si="1497"/>
        <v>5127.3379172669838</v>
      </c>
      <c r="UO58" s="112">
        <f t="shared" si="1498"/>
        <v>5567.3336720537136</v>
      </c>
      <c r="UP58" s="112">
        <f t="shared" si="1499"/>
        <v>5897.4720569194324</v>
      </c>
      <c r="UQ58" s="112">
        <f t="shared" si="1500"/>
        <v>6346.5282133491319</v>
      </c>
      <c r="UR58" s="112">
        <f t="shared" si="1501"/>
        <v>6812.0063477567155</v>
      </c>
      <c r="US58" s="112">
        <f t="shared" si="1502"/>
        <v>7312.3104009794642</v>
      </c>
      <c r="UT58" s="112">
        <f t="shared" si="1503"/>
        <v>7799.0238517377575</v>
      </c>
      <c r="UU58" s="112">
        <f t="shared" si="1504"/>
        <v>8252.0439338862561</v>
      </c>
      <c r="UV58" s="112">
        <f t="shared" si="1505"/>
        <v>8701.6663654186432</v>
      </c>
      <c r="UW58" s="112">
        <f t="shared" si="1506"/>
        <v>9185.5484406635078</v>
      </c>
      <c r="UX58" s="112">
        <f t="shared" si="1507"/>
        <v>9698.8768212480263</v>
      </c>
      <c r="UY58" s="112">
        <f t="shared" si="1508"/>
        <v>10238.536994107426</v>
      </c>
      <c r="UZ58" s="112">
        <f t="shared" si="1509"/>
        <v>10817.270149052134</v>
      </c>
      <c r="VA58" s="112">
        <f t="shared" si="1510"/>
        <v>11384.677801943129</v>
      </c>
      <c r="VB58" s="112">
        <f t="shared" si="1511"/>
        <v>11973.603908736177</v>
      </c>
      <c r="VC58" s="112">
        <f t="shared" si="1512"/>
        <v>12588.861807804107</v>
      </c>
      <c r="VD58" s="112">
        <f t="shared" si="1513"/>
        <v>13236.963662827804</v>
      </c>
      <c r="VE58" s="112">
        <f t="shared" si="1514"/>
        <v>13829.287420236969</v>
      </c>
      <c r="VF58" s="112">
        <f t="shared" si="1515"/>
        <v>14366.116217582938</v>
      </c>
      <c r="VG58" s="112">
        <f t="shared" si="1516"/>
        <v>14366.116217582938</v>
      </c>
      <c r="VH58" s="111" t="e">
        <f t="shared" si="1517"/>
        <v>#N/A</v>
      </c>
      <c r="VI58" s="111" t="e">
        <f t="shared" si="1518"/>
        <v>#N/A</v>
      </c>
      <c r="VJ58" s="111" t="e">
        <f t="shared" si="1519"/>
        <v>#N/A</v>
      </c>
      <c r="VK58" s="111" t="e">
        <f t="shared" si="1520"/>
        <v>#N/A</v>
      </c>
      <c r="VL58" s="111" t="e">
        <f t="shared" si="1521"/>
        <v>#N/A</v>
      </c>
      <c r="VM58" s="111" t="e">
        <f t="shared" si="1522"/>
        <v>#N/A</v>
      </c>
      <c r="VN58" s="111" t="e">
        <f t="shared" si="1523"/>
        <v>#N/A</v>
      </c>
      <c r="VO58" s="111" t="e">
        <f t="shared" si="1524"/>
        <v>#N/A</v>
      </c>
      <c r="VP58" s="111" t="e">
        <f t="shared" si="1525"/>
        <v>#N/A</v>
      </c>
      <c r="VQ58" s="111" t="e">
        <f t="shared" si="1526"/>
        <v>#N/A</v>
      </c>
      <c r="VR58" s="111" t="e">
        <f t="shared" si="1527"/>
        <v>#N/A</v>
      </c>
      <c r="VS58" s="111" t="e">
        <f t="shared" si="1528"/>
        <v>#N/A</v>
      </c>
      <c r="VT58" s="111" t="e">
        <f t="shared" si="1529"/>
        <v>#N/A</v>
      </c>
      <c r="VU58" s="111" t="e">
        <f t="shared" si="1530"/>
        <v>#N/A</v>
      </c>
      <c r="VV58" s="111" t="e">
        <f t="shared" si="1531"/>
        <v>#N/A</v>
      </c>
      <c r="VW58" s="111" t="e">
        <f t="shared" si="1532"/>
        <v>#N/A</v>
      </c>
      <c r="VX58" s="111" t="e">
        <f t="shared" si="1533"/>
        <v>#N/A</v>
      </c>
      <c r="VY58" s="111" t="e">
        <f t="shared" si="1534"/>
        <v>#N/A</v>
      </c>
      <c r="VZ58" s="111" t="e">
        <f t="shared" si="1535"/>
        <v>#N/A</v>
      </c>
      <c r="WA58" s="111" t="e">
        <f t="shared" si="1536"/>
        <v>#N/A</v>
      </c>
      <c r="WB58" s="111" t="e">
        <f t="shared" si="1537"/>
        <v>#N/A</v>
      </c>
      <c r="WC58" s="111" t="e">
        <f t="shared" si="1538"/>
        <v>#N/A</v>
      </c>
      <c r="WD58" s="111" t="e">
        <f t="shared" si="1539"/>
        <v>#N/A</v>
      </c>
      <c r="WE58" s="111" t="e">
        <f t="shared" si="1540"/>
        <v>#N/A</v>
      </c>
      <c r="WF58" s="111" t="e">
        <f t="shared" si="1541"/>
        <v>#N/A</v>
      </c>
      <c r="WG58" s="111" t="e">
        <f t="shared" si="1542"/>
        <v>#N/A</v>
      </c>
      <c r="WH58" s="111" t="e">
        <f t="shared" si="1543"/>
        <v>#N/A</v>
      </c>
      <c r="WI58" s="111" t="e">
        <f t="shared" si="1544"/>
        <v>#N/A</v>
      </c>
      <c r="WJ58" s="111" t="e">
        <f t="shared" si="1545"/>
        <v>#N/A</v>
      </c>
      <c r="WK58" s="111" t="e">
        <f t="shared" si="1546"/>
        <v>#N/A</v>
      </c>
      <c r="WL58" s="111" t="e">
        <f t="shared" si="1547"/>
        <v>#N/A</v>
      </c>
      <c r="WM58" s="111" t="e">
        <f t="shared" si="1548"/>
        <v>#N/A</v>
      </c>
      <c r="WN58" s="111" t="e">
        <f t="shared" si="1549"/>
        <v>#N/A</v>
      </c>
      <c r="WO58" s="111" t="e">
        <f t="shared" si="1550"/>
        <v>#N/A</v>
      </c>
      <c r="WP58" s="111" t="e">
        <f t="shared" si="1551"/>
        <v>#N/A</v>
      </c>
      <c r="WQ58" s="111" t="e">
        <f t="shared" si="1552"/>
        <v>#N/A</v>
      </c>
      <c r="WR58" s="111" t="e">
        <f t="shared" si="1553"/>
        <v>#N/A</v>
      </c>
      <c r="WS58" s="111" t="e">
        <f t="shared" si="1554"/>
        <v>#N/A</v>
      </c>
      <c r="WT58" s="111" t="e">
        <f t="shared" si="1555"/>
        <v>#N/A</v>
      </c>
      <c r="WU58" s="111" t="e">
        <f t="shared" si="1556"/>
        <v>#N/A</v>
      </c>
      <c r="WV58" s="111" t="e">
        <f t="shared" si="1557"/>
        <v>#N/A</v>
      </c>
      <c r="WW58" s="111" t="e">
        <f t="shared" si="1558"/>
        <v>#N/A</v>
      </c>
      <c r="WX58" s="111" t="e">
        <f t="shared" si="1559"/>
        <v>#N/A</v>
      </c>
      <c r="WY58" s="111" t="e">
        <f t="shared" si="1560"/>
        <v>#N/A</v>
      </c>
      <c r="WZ58" s="111" t="e">
        <f t="shared" si="1561"/>
        <v>#N/A</v>
      </c>
      <c r="XA58" s="111" t="e">
        <f t="shared" si="1562"/>
        <v>#N/A</v>
      </c>
      <c r="XB58" s="111" t="e">
        <f t="shared" si="1563"/>
        <v>#N/A</v>
      </c>
      <c r="XC58" s="111" t="e">
        <f t="shared" si="1564"/>
        <v>#N/A</v>
      </c>
      <c r="XD58" s="111" t="e">
        <f t="shared" si="1565"/>
        <v>#N/A</v>
      </c>
      <c r="XE58" s="111" t="e">
        <f t="shared" si="1566"/>
        <v>#N/A</v>
      </c>
      <c r="XF58" s="111" t="e">
        <f t="shared" si="1567"/>
        <v>#N/A</v>
      </c>
      <c r="XG58" s="111" t="e">
        <f t="shared" si="1568"/>
        <v>#N/A</v>
      </c>
      <c r="XH58" s="111" t="e">
        <f t="shared" si="1569"/>
        <v>#N/A</v>
      </c>
      <c r="XI58" s="111" t="e">
        <f t="shared" si="1570"/>
        <v>#N/A</v>
      </c>
      <c r="XJ58" s="111" t="e">
        <f t="shared" si="1571"/>
        <v>#N/A</v>
      </c>
      <c r="XK58" s="111" t="e">
        <f t="shared" si="1572"/>
        <v>#N/A</v>
      </c>
      <c r="XL58" s="111" t="e">
        <f t="shared" si="1573"/>
        <v>#N/A</v>
      </c>
      <c r="XM58" s="111" t="e">
        <f t="shared" si="1574"/>
        <v>#N/A</v>
      </c>
      <c r="XN58" s="111" t="e">
        <f t="shared" si="1575"/>
        <v>#N/A</v>
      </c>
      <c r="XO58" s="111" t="e">
        <f t="shared" si="1576"/>
        <v>#N/A</v>
      </c>
      <c r="XP58" s="111" t="e">
        <f t="shared" si="1577"/>
        <v>#N/A</v>
      </c>
      <c r="XQ58" s="111" t="e">
        <f t="shared" si="1578"/>
        <v>#N/A</v>
      </c>
      <c r="XR58" s="111" t="e">
        <f t="shared" si="1579"/>
        <v>#N/A</v>
      </c>
      <c r="XS58" s="111" t="e">
        <f t="shared" si="1580"/>
        <v>#N/A</v>
      </c>
      <c r="XT58" s="111" t="e">
        <f t="shared" si="1581"/>
        <v>#N/A</v>
      </c>
      <c r="XU58" s="111" t="e">
        <f t="shared" si="1582"/>
        <v>#N/A</v>
      </c>
      <c r="XV58" s="111" t="e">
        <f t="shared" si="1583"/>
        <v>#N/A</v>
      </c>
      <c r="XW58" s="111" t="e">
        <f t="shared" si="1584"/>
        <v>#N/A</v>
      </c>
      <c r="XX58" s="111" t="e">
        <f t="shared" si="1585"/>
        <v>#N/A</v>
      </c>
      <c r="XY58" s="111" t="e">
        <f t="shared" si="1586"/>
        <v>#N/A</v>
      </c>
      <c r="XZ58" s="111" t="e">
        <f t="shared" si="1587"/>
        <v>#N/A</v>
      </c>
      <c r="YA58" s="111" t="e">
        <f t="shared" si="1588"/>
        <v>#N/A</v>
      </c>
      <c r="YB58" s="111" t="e">
        <f t="shared" si="1589"/>
        <v>#N/A</v>
      </c>
      <c r="YC58" s="111" t="e">
        <f t="shared" si="1590"/>
        <v>#N/A</v>
      </c>
      <c r="YD58" s="111" t="e">
        <f t="shared" si="1591"/>
        <v>#N/A</v>
      </c>
      <c r="YE58" s="111" t="e">
        <f t="shared" si="1592"/>
        <v>#N/A</v>
      </c>
      <c r="YF58" s="111" t="e">
        <f t="shared" si="1593"/>
        <v>#N/A</v>
      </c>
      <c r="YG58" s="111" t="e">
        <f t="shared" si="1594"/>
        <v>#N/A</v>
      </c>
      <c r="YH58" s="111" t="e">
        <f t="shared" si="1595"/>
        <v>#N/A</v>
      </c>
      <c r="YI58" s="111" t="e">
        <f t="shared" si="1596"/>
        <v>#N/A</v>
      </c>
      <c r="YJ58" s="111" t="e">
        <f t="shared" si="1597"/>
        <v>#N/A</v>
      </c>
      <c r="YK58" s="111" t="e">
        <f t="shared" si="1598"/>
        <v>#N/A</v>
      </c>
      <c r="YL58" s="111" t="e">
        <f t="shared" si="1599"/>
        <v>#N/A</v>
      </c>
      <c r="YM58" s="111" t="e">
        <f t="shared" si="1600"/>
        <v>#N/A</v>
      </c>
      <c r="YN58" s="111" t="e">
        <f t="shared" si="1601"/>
        <v>#N/A</v>
      </c>
      <c r="YO58" s="111" t="e">
        <f t="shared" si="1602"/>
        <v>#N/A</v>
      </c>
      <c r="YP58" s="111" t="e">
        <f t="shared" si="1603"/>
        <v>#N/A</v>
      </c>
      <c r="YQ58" s="111" t="e">
        <f t="shared" si="1604"/>
        <v>#N/A</v>
      </c>
      <c r="YR58" s="111" t="e">
        <f t="shared" si="1605"/>
        <v>#N/A</v>
      </c>
      <c r="YS58" s="111" t="e">
        <f t="shared" si="1606"/>
        <v>#N/A</v>
      </c>
      <c r="YT58" s="111" t="e">
        <f t="shared" si="1607"/>
        <v>#N/A</v>
      </c>
      <c r="YU58" s="111" t="e">
        <f t="shared" si="1608"/>
        <v>#N/A</v>
      </c>
      <c r="YV58" s="111" t="e">
        <f t="shared" si="1609"/>
        <v>#N/A</v>
      </c>
      <c r="YW58" s="111" t="e">
        <f t="shared" si="1610"/>
        <v>#N/A</v>
      </c>
      <c r="YX58" s="111" t="e">
        <f t="shared" si="1611"/>
        <v>#N/A</v>
      </c>
      <c r="YY58" s="111" t="e">
        <f t="shared" si="1612"/>
        <v>#N/A</v>
      </c>
      <c r="YZ58" s="111" t="e">
        <f t="shared" si="1613"/>
        <v>#N/A</v>
      </c>
      <c r="ZA58" s="111" t="e">
        <f t="shared" si="1614"/>
        <v>#N/A</v>
      </c>
      <c r="ZB58" s="111" t="e">
        <f t="shared" si="1615"/>
        <v>#N/A</v>
      </c>
      <c r="ZC58" s="111" t="e">
        <f t="shared" si="1616"/>
        <v>#N/A</v>
      </c>
      <c r="ZD58" s="111" t="e">
        <f t="shared" si="1617"/>
        <v>#N/A</v>
      </c>
      <c r="ZE58" s="111" t="e">
        <f t="shared" si="1618"/>
        <v>#N/A</v>
      </c>
      <c r="ZF58" s="111" t="e">
        <f t="shared" si="1619"/>
        <v>#N/A</v>
      </c>
      <c r="ZG58" s="111" t="e">
        <f t="shared" si="1620"/>
        <v>#N/A</v>
      </c>
      <c r="ZH58" s="111" t="e">
        <f t="shared" si="1621"/>
        <v>#N/A</v>
      </c>
      <c r="ZI58" s="111" t="e">
        <f t="shared" si="1622"/>
        <v>#N/A</v>
      </c>
      <c r="ZJ58" s="111" t="e">
        <f t="shared" si="1623"/>
        <v>#N/A</v>
      </c>
      <c r="ZK58" s="111" t="e">
        <f t="shared" si="1624"/>
        <v>#N/A</v>
      </c>
      <c r="ZL58" s="111" t="e">
        <f t="shared" si="1625"/>
        <v>#N/A</v>
      </c>
      <c r="ZM58" s="111" t="e">
        <f t="shared" si="1626"/>
        <v>#N/A</v>
      </c>
      <c r="ZN58" s="111" t="e">
        <f t="shared" si="1627"/>
        <v>#N/A</v>
      </c>
      <c r="ZO58" s="111" t="e">
        <f t="shared" si="1628"/>
        <v>#N/A</v>
      </c>
      <c r="ZP58" s="111" t="e">
        <f t="shared" si="1629"/>
        <v>#N/A</v>
      </c>
      <c r="ZQ58" s="111" t="e">
        <f t="shared" si="1630"/>
        <v>#N/A</v>
      </c>
      <c r="ZR58" s="111" t="e">
        <f t="shared" si="1631"/>
        <v>#N/A</v>
      </c>
      <c r="ZS58" s="111" t="e">
        <f t="shared" si="1632"/>
        <v>#N/A</v>
      </c>
      <c r="ZT58" s="111" t="e">
        <f t="shared" si="1633"/>
        <v>#N/A</v>
      </c>
      <c r="ZU58" s="111" t="e">
        <f t="shared" si="1634"/>
        <v>#N/A</v>
      </c>
      <c r="ZV58" s="111" t="e">
        <f t="shared" si="1635"/>
        <v>#N/A</v>
      </c>
      <c r="ZW58" s="111" t="e">
        <f t="shared" si="1636"/>
        <v>#N/A</v>
      </c>
      <c r="ZX58" s="111" t="e">
        <f t="shared" si="1637"/>
        <v>#N/A</v>
      </c>
      <c r="ZY58" s="111" t="e">
        <f t="shared" si="1638"/>
        <v>#N/A</v>
      </c>
      <c r="ZZ58" s="111" t="e">
        <f t="shared" si="1639"/>
        <v>#N/A</v>
      </c>
      <c r="AAA58" s="111" t="e">
        <f t="shared" si="1640"/>
        <v>#N/A</v>
      </c>
      <c r="AAB58" s="111" t="e">
        <f t="shared" si="1641"/>
        <v>#N/A</v>
      </c>
      <c r="AAC58" s="111" t="e">
        <f t="shared" si="1642"/>
        <v>#N/A</v>
      </c>
      <c r="AAD58" s="111" t="e">
        <f t="shared" si="1643"/>
        <v>#N/A</v>
      </c>
      <c r="AAE58" s="111" t="e">
        <f t="shared" si="1644"/>
        <v>#N/A</v>
      </c>
      <c r="AAF58" s="111" t="e">
        <f t="shared" si="1645"/>
        <v>#N/A</v>
      </c>
      <c r="AAG58" s="111" t="e">
        <f t="shared" si="1646"/>
        <v>#N/A</v>
      </c>
      <c r="AAH58" s="111" t="e">
        <f t="shared" si="1647"/>
        <v>#N/A</v>
      </c>
      <c r="AAI58" s="111" t="e">
        <f t="shared" si="1648"/>
        <v>#N/A</v>
      </c>
      <c r="AAJ58" s="111" t="e">
        <f t="shared" si="1649"/>
        <v>#N/A</v>
      </c>
      <c r="AAK58" s="111" t="e">
        <f t="shared" si="1650"/>
        <v>#N/A</v>
      </c>
      <c r="AAL58" s="111" t="e">
        <f t="shared" si="1651"/>
        <v>#N/A</v>
      </c>
      <c r="AAM58" s="111" t="e">
        <f t="shared" si="1652"/>
        <v>#N/A</v>
      </c>
      <c r="AAN58" s="111" t="e">
        <f t="shared" si="1653"/>
        <v>#N/A</v>
      </c>
      <c r="AAO58" s="111" t="e">
        <f t="shared" si="1654"/>
        <v>#N/A</v>
      </c>
      <c r="AAP58" s="111" t="e">
        <f t="shared" si="1655"/>
        <v>#N/A</v>
      </c>
      <c r="AAQ58" s="111" t="e">
        <f t="shared" si="1656"/>
        <v>#N/A</v>
      </c>
      <c r="AAR58" s="111" t="e">
        <f t="shared" si="1657"/>
        <v>#N/A</v>
      </c>
      <c r="AAS58" s="111" t="e">
        <f t="shared" si="1658"/>
        <v>#N/A</v>
      </c>
      <c r="AAT58" s="111" t="e">
        <f t="shared" si="1659"/>
        <v>#N/A</v>
      </c>
      <c r="AAU58" s="111" t="e">
        <f t="shared" si="1660"/>
        <v>#N/A</v>
      </c>
      <c r="AAV58" s="111" t="e">
        <f t="shared" si="1661"/>
        <v>#N/A</v>
      </c>
      <c r="AAW58" s="111" t="e">
        <f t="shared" si="1662"/>
        <v>#N/A</v>
      </c>
      <c r="AAX58" s="111" t="e">
        <f t="shared" si="1663"/>
        <v>#N/A</v>
      </c>
      <c r="AAY58" s="111" t="e">
        <f t="shared" si="1664"/>
        <v>#N/A</v>
      </c>
      <c r="AAZ58" s="111" t="e">
        <f t="shared" si="1665"/>
        <v>#N/A</v>
      </c>
      <c r="ABA58" s="111" t="e">
        <f t="shared" si="1666"/>
        <v>#N/A</v>
      </c>
      <c r="ABB58" s="111" t="e">
        <f t="shared" si="1667"/>
        <v>#N/A</v>
      </c>
      <c r="ABC58" s="111" t="e">
        <f t="shared" si="1668"/>
        <v>#N/A</v>
      </c>
      <c r="ABD58" s="111" t="e">
        <f t="shared" si="1669"/>
        <v>#N/A</v>
      </c>
      <c r="ABE58" s="111" t="e">
        <f t="shared" si="1670"/>
        <v>#N/A</v>
      </c>
      <c r="ABF58" s="111" t="e">
        <f t="shared" si="1671"/>
        <v>#N/A</v>
      </c>
    </row>
    <row r="59" spans="1:734" ht="75" hidden="1" customHeight="1">
      <c r="A59" s="92">
        <v>56</v>
      </c>
      <c r="B59" s="60" t="s">
        <v>21</v>
      </c>
      <c r="C59" s="102" t="s">
        <v>64</v>
      </c>
      <c r="D59" s="101">
        <v>26252</v>
      </c>
      <c r="E59" s="60">
        <v>3128006185</v>
      </c>
      <c r="F59" s="46" t="s">
        <v>21</v>
      </c>
      <c r="G59" s="55">
        <v>0.9</v>
      </c>
      <c r="H59" s="56">
        <v>1970.6</v>
      </c>
      <c r="I59" s="56">
        <v>21.5</v>
      </c>
      <c r="J59" s="49">
        <v>0.4</v>
      </c>
      <c r="K59" s="50">
        <v>30</v>
      </c>
      <c r="L59" s="49">
        <v>51.62</v>
      </c>
      <c r="M59" s="49">
        <v>235.33</v>
      </c>
      <c r="N59" s="49">
        <v>0</v>
      </c>
      <c r="O59" s="49">
        <f t="shared" si="1169"/>
        <v>1.7206666666666666</v>
      </c>
      <c r="P59" s="49">
        <f t="shared" si="1170"/>
        <v>7.844333333333334</v>
      </c>
      <c r="Q59" s="49">
        <f t="shared" si="1171"/>
        <v>0</v>
      </c>
      <c r="R59" s="51">
        <v>30</v>
      </c>
      <c r="S59" s="52">
        <f t="shared" si="1172"/>
        <v>51.62</v>
      </c>
      <c r="T59" s="52">
        <f t="shared" si="1173"/>
        <v>235.33</v>
      </c>
      <c r="U59" s="52">
        <f t="shared" si="1174"/>
        <v>0</v>
      </c>
      <c r="V59" s="130">
        <f>$O59*($I59-(метеостанция!B$14))/($I59-$J59)</f>
        <v>1.675815165876777</v>
      </c>
      <c r="W59" s="130">
        <f>$O59*($I59-(метеостанция!C$14))/($I59-$J59)</f>
        <v>1.7441117693522903</v>
      </c>
      <c r="X59" s="130">
        <f>$O59*($I59-(метеостанция!D$14))/($I59-$J59)</f>
        <v>1.3271966824644548</v>
      </c>
      <c r="Y59" s="130">
        <f>$O59*($I59-(метеостанция!E$14))/($I59-$J59)</f>
        <v>1.4077255134281197</v>
      </c>
      <c r="Z59" s="130">
        <f>$O59*($I59-(метеостанция!F$14))/($I59-$J59)</f>
        <v>1.5055833333333331</v>
      </c>
      <c r="AA59" s="130">
        <f>$O59*($I59-(метеостанция!G$14))/($I59-$J59)</f>
        <v>1.5494154818325434</v>
      </c>
      <c r="AB59" s="130">
        <f>$O59*($I59-(метеостанция!H$14))/($I59-$J59)</f>
        <v>1.6258669036334912</v>
      </c>
      <c r="AC59" s="130">
        <f>$O59*($I59-(метеостанция!I$14))/($I59-$J59)</f>
        <v>1.5636864139020537</v>
      </c>
      <c r="AD59" s="130">
        <f>$O59*($I59-(метеостанция!J$14))/($I59-$J59)</f>
        <v>1.5687831753554502</v>
      </c>
      <c r="AE59" s="130">
        <f>$O59*($I59-(метеостанция!K$14))/($I59-$J59)</f>
        <v>1.622808846761453</v>
      </c>
      <c r="AF59" s="130">
        <f>$O59*($I59-(метеостанция!L$14))/($I59-$J59)</f>
        <v>1.5096607424960504</v>
      </c>
      <c r="AG59" s="130">
        <f>$O59*($I59-(метеостанция!M$14))/($I59-$J59)</f>
        <v>1.358796603475513</v>
      </c>
      <c r="AH59" s="130">
        <f>$O59*($I59-(метеостанция!N$14))/($I59-$J59)</f>
        <v>1.5840734597156396</v>
      </c>
      <c r="AI59" s="130">
        <f>$O59*($I59-(метеостанция!O$14))/($I59-$J59)</f>
        <v>1.1885647709320692</v>
      </c>
      <c r="AJ59" s="130">
        <f>$O59*($I59-(метеостанция!P$14))/($I59-$J59)</f>
        <v>1.6166927330173773</v>
      </c>
      <c r="AK59" s="130">
        <f>$O59*($I59-(метеостанция!Q$14))/($I59-$J59)</f>
        <v>1.675815165876777</v>
      </c>
      <c r="AL59" s="130">
        <f>$O59*($I59-(метеостанция!R$14))/($I59-$J59)</f>
        <v>1.8011954976303315</v>
      </c>
      <c r="AM59" s="130">
        <f>$O59*($I59-(метеостанция!S$14))/($I59-$J59)</f>
        <v>1.752266587677725</v>
      </c>
      <c r="AN59" s="130">
        <f>$O59*($I59-(метеостанция!T$14))/($I59-$J59)</f>
        <v>1.6309636650868877</v>
      </c>
      <c r="AO59" s="130">
        <f>$O59*($I59-(метеостанция!U$14))/($I59-$J59)</f>
        <v>1.6187314375987361</v>
      </c>
      <c r="AP59" s="130">
        <f>$O59*($I59-(метеостанция!V$14))/($I59-$J59)</f>
        <v>1.7420730647709319</v>
      </c>
      <c r="AQ59" s="130">
        <f>$O59*($I59-(метеостанция!W$14))/($I59-$J59)</f>
        <v>1.8480857030015796</v>
      </c>
      <c r="AR59" s="130">
        <f>$O59*($I59-(метеостанция!X$14))/($I59-$J59)</f>
        <v>1.9428854660347548</v>
      </c>
      <c r="AS59" s="130">
        <f>$O59*($I59-(метеостанция!Y$14))/($I59-$J59)</f>
        <v>2.0835560821484993</v>
      </c>
      <c r="AT59" s="130">
        <f>$O59*($I59-(метеостанция!Z$14))/($I59-$J59)</f>
        <v>2.0427819905213269</v>
      </c>
      <c r="AU59" s="130">
        <f>$O59*($I59-(метеостанция!AA$14))/($I59-$J59)</f>
        <v>2.1202527646129541</v>
      </c>
      <c r="AV59" s="130">
        <f>$O59*($I59-(метеостанция!AB$14))/($I59-$J59)</f>
        <v>2.2150525276461295</v>
      </c>
      <c r="AW59" s="130">
        <f>$O59*($I59-(метеостанция!AC$14))/($I59-$J59)</f>
        <v>2.3332973933649286</v>
      </c>
      <c r="AX59" s="130">
        <f>$O59*($I59-(метеостанция!AD$14))/($I59-$J59)</f>
        <v>2.1324849921011055</v>
      </c>
      <c r="AY59" s="130">
        <f>$O59*($I59-(метеостанция!AE$14))/($I59-$J59)</f>
        <v>1.9326919431279617</v>
      </c>
      <c r="AZ59" s="130"/>
      <c r="BA59" s="130">
        <f t="shared" si="1175"/>
        <v>1.675815165876777</v>
      </c>
      <c r="BB59" s="130">
        <f t="shared" si="1680"/>
        <v>3.4199269352290673</v>
      </c>
      <c r="BC59" s="130">
        <f t="shared" si="1681"/>
        <v>4.7471236176935223</v>
      </c>
      <c r="BD59" s="130">
        <f t="shared" si="1682"/>
        <v>6.154849131121642</v>
      </c>
      <c r="BE59" s="130">
        <f t="shared" si="1683"/>
        <v>7.6604324644549751</v>
      </c>
      <c r="BF59" s="130">
        <f t="shared" si="1684"/>
        <v>9.2098479462875176</v>
      </c>
      <c r="BG59" s="130">
        <f t="shared" si="1685"/>
        <v>10.835714849921009</v>
      </c>
      <c r="BH59" s="130">
        <f t="shared" si="1686"/>
        <v>12.399401263823062</v>
      </c>
      <c r="BI59" s="130">
        <f t="shared" si="1687"/>
        <v>13.968184439178513</v>
      </c>
      <c r="BJ59" s="130">
        <f t="shared" si="1688"/>
        <v>15.590993285939966</v>
      </c>
      <c r="BK59" s="130">
        <f t="shared" si="1689"/>
        <v>17.100654028436015</v>
      </c>
      <c r="BL59" s="130">
        <f t="shared" si="1690"/>
        <v>18.45945063191153</v>
      </c>
      <c r="BM59" s="130">
        <f t="shared" si="1691"/>
        <v>20.04352409162717</v>
      </c>
      <c r="BN59" s="130">
        <f t="shared" si="1692"/>
        <v>21.232088862559237</v>
      </c>
      <c r="BO59" s="130">
        <f t="shared" si="1693"/>
        <v>22.848781595576614</v>
      </c>
      <c r="BP59" s="130">
        <f t="shared" si="1694"/>
        <v>24.524596761453392</v>
      </c>
      <c r="BQ59" s="130">
        <f t="shared" si="1695"/>
        <v>26.325792259083723</v>
      </c>
      <c r="BR59" s="130">
        <f t="shared" si="1696"/>
        <v>28.078058846761447</v>
      </c>
      <c r="BS59" s="130">
        <f t="shared" si="1697"/>
        <v>29.709022511848335</v>
      </c>
      <c r="BT59" s="130">
        <f t="shared" si="1698"/>
        <v>31.327753949447072</v>
      </c>
      <c r="BU59" s="130">
        <f t="shared" si="1699"/>
        <v>33.069827014218006</v>
      </c>
      <c r="BV59" s="130">
        <f t="shared" si="1700"/>
        <v>34.917912717219586</v>
      </c>
      <c r="BW59" s="130">
        <f t="shared" si="1701"/>
        <v>36.860798183254339</v>
      </c>
      <c r="BX59" s="130">
        <f t="shared" si="1702"/>
        <v>38.944354265402836</v>
      </c>
      <c r="BY59" s="130">
        <f t="shared" si="1703"/>
        <v>40.987136255924163</v>
      </c>
      <c r="BZ59" s="130">
        <f t="shared" si="1704"/>
        <v>43.10738902053712</v>
      </c>
      <c r="CA59" s="130">
        <f t="shared" si="1705"/>
        <v>45.322441548183249</v>
      </c>
      <c r="CB59" s="130">
        <f t="shared" si="1706"/>
        <v>47.655738941548179</v>
      </c>
      <c r="CC59" s="130">
        <f t="shared" si="1707"/>
        <v>49.788223933649284</v>
      </c>
      <c r="CD59" s="130">
        <f t="shared" si="1708"/>
        <v>51.720915876777248</v>
      </c>
      <c r="CE59" s="130">
        <f t="shared" si="1709"/>
        <v>51.720915876777248</v>
      </c>
      <c r="CF59" s="130">
        <f t="shared" si="1176"/>
        <v>3302.3613658767767</v>
      </c>
      <c r="CG59" s="130">
        <f t="shared" si="1177"/>
        <v>3436.9466526856231</v>
      </c>
      <c r="CH59" s="130">
        <f t="shared" si="1178"/>
        <v>2615.3737824644545</v>
      </c>
      <c r="CI59" s="130">
        <f t="shared" si="1179"/>
        <v>2774.0638967614527</v>
      </c>
      <c r="CJ59" s="130">
        <f t="shared" si="1180"/>
        <v>2966.9025166666661</v>
      </c>
      <c r="CK59" s="130">
        <f t="shared" si="1181"/>
        <v>3053.2781484992097</v>
      </c>
      <c r="CL59" s="130">
        <f t="shared" si="1182"/>
        <v>3203.9333203001574</v>
      </c>
      <c r="CM59" s="130">
        <f t="shared" si="1183"/>
        <v>3081.4004472353868</v>
      </c>
      <c r="CN59" s="130">
        <f t="shared" si="1184"/>
        <v>3091.4441253554501</v>
      </c>
      <c r="CO59" s="130">
        <f t="shared" si="1185"/>
        <v>3197.9071134281189</v>
      </c>
      <c r="CP59" s="130">
        <f t="shared" si="1186"/>
        <v>2974.937459162717</v>
      </c>
      <c r="CQ59" s="130">
        <f t="shared" si="1187"/>
        <v>2677.6445868088458</v>
      </c>
      <c r="CR59" s="130">
        <f t="shared" si="1188"/>
        <v>3121.5751597156391</v>
      </c>
      <c r="CS59" s="130">
        <f t="shared" si="1189"/>
        <v>2342.1857375987356</v>
      </c>
      <c r="CT59" s="130">
        <f t="shared" si="1190"/>
        <v>3185.8546996840437</v>
      </c>
      <c r="CU59" s="130">
        <f t="shared" si="1191"/>
        <v>3302.3613658767767</v>
      </c>
      <c r="CV59" s="130">
        <f t="shared" si="1192"/>
        <v>3549.435847630331</v>
      </c>
      <c r="CW59" s="130">
        <f t="shared" si="1193"/>
        <v>3453.016537677725</v>
      </c>
      <c r="CX59" s="130">
        <f t="shared" si="1194"/>
        <v>3213.9769984202208</v>
      </c>
      <c r="CY59" s="130">
        <f t="shared" si="1195"/>
        <v>3189.8721709320689</v>
      </c>
      <c r="CZ59" s="130">
        <f t="shared" si="1196"/>
        <v>3432.9291814375983</v>
      </c>
      <c r="DA59" s="130">
        <f t="shared" si="1197"/>
        <v>3641.8376863349126</v>
      </c>
      <c r="DB59" s="130">
        <f t="shared" si="1198"/>
        <v>3828.6500993680875</v>
      </c>
      <c r="DC59" s="130">
        <f t="shared" si="1199"/>
        <v>4105.8556154818325</v>
      </c>
      <c r="DD59" s="130">
        <f t="shared" si="1200"/>
        <v>4025.5061905213265</v>
      </c>
      <c r="DE59" s="130">
        <f t="shared" si="1201"/>
        <v>4178.1700979462876</v>
      </c>
      <c r="DF59" s="130">
        <f t="shared" si="1202"/>
        <v>4364.9825109794629</v>
      </c>
      <c r="DG59" s="130">
        <f t="shared" si="1203"/>
        <v>4597.9958433649281</v>
      </c>
      <c r="DH59" s="130">
        <f t="shared" si="1204"/>
        <v>4202.274925434438</v>
      </c>
      <c r="DI59" s="130">
        <f t="shared" si="1205"/>
        <v>3808.5627431279609</v>
      </c>
      <c r="DJ59" s="130">
        <f t="shared" si="1206"/>
        <v>0</v>
      </c>
      <c r="DK59" s="110">
        <f t="shared" si="1207"/>
        <v>3302.3613658767767</v>
      </c>
      <c r="DL59" s="130">
        <f t="shared" si="1208"/>
        <v>6739.3080185624003</v>
      </c>
      <c r="DM59" s="130">
        <f t="shared" si="1209"/>
        <v>9354.6818010268544</v>
      </c>
      <c r="DN59" s="130">
        <f t="shared" si="1210"/>
        <v>12128.745697788307</v>
      </c>
      <c r="DO59" s="130">
        <f t="shared" si="1211"/>
        <v>15095.648214454974</v>
      </c>
      <c r="DP59" s="130">
        <f t="shared" si="1212"/>
        <v>18148.926362954182</v>
      </c>
      <c r="DQ59" s="130">
        <f t="shared" si="1213"/>
        <v>21352.859683254341</v>
      </c>
      <c r="DR59" s="130">
        <f t="shared" si="1214"/>
        <v>24434.260130489729</v>
      </c>
      <c r="DS59" s="130">
        <f t="shared" si="1215"/>
        <v>27525.704255845179</v>
      </c>
      <c r="DT59" s="130">
        <f t="shared" si="1216"/>
        <v>30723.611369273298</v>
      </c>
      <c r="DU59" s="130">
        <f t="shared" si="1217"/>
        <v>33698.548828436018</v>
      </c>
      <c r="DV59" s="130">
        <f t="shared" si="1218"/>
        <v>36376.193415244867</v>
      </c>
      <c r="DW59" s="130">
        <f t="shared" si="1219"/>
        <v>39497.768574960508</v>
      </c>
      <c r="DX59" s="130">
        <f t="shared" si="1220"/>
        <v>41839.954312559246</v>
      </c>
      <c r="DY59" s="130">
        <f t="shared" si="1221"/>
        <v>45025.809012243291</v>
      </c>
      <c r="DZ59" s="130">
        <f t="shared" si="1222"/>
        <v>48328.17037812007</v>
      </c>
      <c r="EA59" s="130">
        <f t="shared" si="1223"/>
        <v>51877.606225750402</v>
      </c>
      <c r="EB59" s="130">
        <f t="shared" si="1224"/>
        <v>55330.622763428124</v>
      </c>
      <c r="EC59" s="130">
        <f t="shared" si="1225"/>
        <v>58544.599761848345</v>
      </c>
      <c r="ED59" s="130">
        <f t="shared" si="1226"/>
        <v>61734.471932780412</v>
      </c>
      <c r="EE59" s="130">
        <f t="shared" si="1227"/>
        <v>65167.40111421801</v>
      </c>
      <c r="EF59" s="130">
        <f t="shared" si="1228"/>
        <v>68809.238800552921</v>
      </c>
      <c r="EG59" s="130">
        <f t="shared" si="1229"/>
        <v>72637.888899921003</v>
      </c>
      <c r="EH59" s="130">
        <f t="shared" si="1230"/>
        <v>76743.744515402839</v>
      </c>
      <c r="EI59" s="130">
        <f t="shared" si="1231"/>
        <v>80769.250705924162</v>
      </c>
      <c r="EJ59" s="130">
        <f t="shared" si="1232"/>
        <v>84947.420803870453</v>
      </c>
      <c r="EK59" s="130">
        <f t="shared" si="1233"/>
        <v>89312.403314849915</v>
      </c>
      <c r="EL59" s="130">
        <f t="shared" si="1234"/>
        <v>93910.399158214845</v>
      </c>
      <c r="EM59" s="130">
        <f t="shared" si="1235"/>
        <v>98112.674083649283</v>
      </c>
      <c r="EN59" s="130">
        <f t="shared" si="1236"/>
        <v>101921.23682677724</v>
      </c>
      <c r="EO59" s="130">
        <f t="shared" si="1237"/>
        <v>101921.23682677724</v>
      </c>
      <c r="EP59" s="130">
        <f t="shared" si="1238"/>
        <v>2972.125229289099</v>
      </c>
      <c r="EQ59" s="130">
        <f t="shared" si="1239"/>
        <v>3093.2519874170607</v>
      </c>
      <c r="ER59" s="130">
        <f t="shared" si="1240"/>
        <v>2353.8364042180092</v>
      </c>
      <c r="ES59" s="130">
        <f t="shared" si="1241"/>
        <v>2496.6575070853073</v>
      </c>
      <c r="ET59" s="130">
        <f t="shared" si="1242"/>
        <v>2670.2122649999997</v>
      </c>
      <c r="EU59" s="130">
        <f t="shared" si="1243"/>
        <v>2747.950333649289</v>
      </c>
      <c r="EV59" s="130">
        <f t="shared" si="1244"/>
        <v>2883.5399882701417</v>
      </c>
      <c r="EW59" s="130">
        <f t="shared" si="1245"/>
        <v>2773.260402511848</v>
      </c>
      <c r="EX59" s="130">
        <f t="shared" si="1246"/>
        <v>2782.2997128199049</v>
      </c>
      <c r="EY59" s="130">
        <f t="shared" si="1247"/>
        <v>2878.1164020853071</v>
      </c>
      <c r="EZ59" s="130">
        <f t="shared" si="1248"/>
        <v>2677.4437132464454</v>
      </c>
      <c r="FA59" s="130">
        <f t="shared" si="1249"/>
        <v>2409.8801281279611</v>
      </c>
      <c r="FB59" s="130">
        <f t="shared" si="1250"/>
        <v>2809.4176437440751</v>
      </c>
      <c r="FC59" s="130">
        <f t="shared" si="1251"/>
        <v>2107.9671638388622</v>
      </c>
      <c r="FD59" s="130">
        <f t="shared" si="1252"/>
        <v>2867.2692297156395</v>
      </c>
      <c r="FE59" s="130">
        <f t="shared" si="1253"/>
        <v>2972.125229289099</v>
      </c>
      <c r="FF59" s="130">
        <f t="shared" si="1254"/>
        <v>3194.492262867298</v>
      </c>
      <c r="FG59" s="130">
        <f t="shared" si="1255"/>
        <v>3107.7148839099527</v>
      </c>
      <c r="FH59" s="130">
        <f t="shared" si="1256"/>
        <v>2892.5792985781986</v>
      </c>
      <c r="FI59" s="130">
        <f t="shared" si="1257"/>
        <v>2870.8849538388622</v>
      </c>
      <c r="FJ59" s="130">
        <f t="shared" si="1258"/>
        <v>3089.6362632938385</v>
      </c>
      <c r="FK59" s="130">
        <f t="shared" si="1259"/>
        <v>3277.6539177014215</v>
      </c>
      <c r="FL59" s="130">
        <f t="shared" si="1260"/>
        <v>3445.7850894312787</v>
      </c>
      <c r="FM59" s="130">
        <f t="shared" si="1261"/>
        <v>3695.2700539336493</v>
      </c>
      <c r="FN59" s="130">
        <f t="shared" si="1262"/>
        <v>3622.9555714691937</v>
      </c>
      <c r="FO59" s="130">
        <f t="shared" si="1263"/>
        <v>3760.353088151659</v>
      </c>
      <c r="FP59" s="130">
        <f t="shared" si="1264"/>
        <v>3928.4842598815167</v>
      </c>
      <c r="FQ59" s="130">
        <f t="shared" si="1265"/>
        <v>4138.1962590284356</v>
      </c>
      <c r="FR59" s="130">
        <f t="shared" si="1266"/>
        <v>3782.0474328909945</v>
      </c>
      <c r="FS59" s="130">
        <f t="shared" si="1267"/>
        <v>3427.706468815165</v>
      </c>
      <c r="FT59" s="130">
        <f t="shared" si="1268"/>
        <v>0</v>
      </c>
      <c r="FU59" s="110">
        <f t="shared" si="1269"/>
        <v>2972.125229289099</v>
      </c>
      <c r="FV59" s="130">
        <f t="shared" si="1270"/>
        <v>6065.3772167061597</v>
      </c>
      <c r="FW59" s="130">
        <f t="shared" si="1271"/>
        <v>8419.2136209241689</v>
      </c>
      <c r="FX59" s="130">
        <f t="shared" si="1272"/>
        <v>10915.871128009476</v>
      </c>
      <c r="FY59" s="130">
        <f t="shared" si="1273"/>
        <v>13586.083393009476</v>
      </c>
      <c r="FZ59" s="130">
        <f t="shared" si="1274"/>
        <v>16334.033726658765</v>
      </c>
      <c r="GA59" s="130">
        <f t="shared" si="1275"/>
        <v>19217.573714928905</v>
      </c>
      <c r="GB59" s="130">
        <f t="shared" si="1276"/>
        <v>21990.834117440754</v>
      </c>
      <c r="GC59" s="130">
        <f t="shared" si="1277"/>
        <v>24773.13383026066</v>
      </c>
      <c r="GD59" s="130">
        <f t="shared" si="1278"/>
        <v>27651.250232345967</v>
      </c>
      <c r="GE59" s="130">
        <f t="shared" si="1279"/>
        <v>30328.693945592411</v>
      </c>
      <c r="GF59" s="130">
        <f t="shared" si="1280"/>
        <v>32738.574073720374</v>
      </c>
      <c r="GG59" s="130">
        <f t="shared" si="1281"/>
        <v>35547.991717464451</v>
      </c>
      <c r="GH59" s="130">
        <f t="shared" si="1282"/>
        <v>37655.958881303312</v>
      </c>
      <c r="GI59" s="130">
        <f t="shared" si="1283"/>
        <v>40523.228111018951</v>
      </c>
      <c r="GJ59" s="130">
        <f t="shared" si="1284"/>
        <v>43495.353340308051</v>
      </c>
      <c r="GK59" s="130">
        <f t="shared" si="1285"/>
        <v>46689.845603175352</v>
      </c>
      <c r="GL59" s="130">
        <f t="shared" si="1286"/>
        <v>49797.560487085306</v>
      </c>
      <c r="GM59" s="130">
        <f t="shared" si="1287"/>
        <v>52690.139785663501</v>
      </c>
      <c r="GN59" s="130">
        <f t="shared" si="1288"/>
        <v>55561.024739502362</v>
      </c>
      <c r="GO59" s="130">
        <f t="shared" si="1289"/>
        <v>58650.661002796202</v>
      </c>
      <c r="GP59" s="130">
        <f t="shared" si="1290"/>
        <v>61928.314920497622</v>
      </c>
      <c r="GQ59" s="130">
        <f t="shared" si="1291"/>
        <v>65374.100009928901</v>
      </c>
      <c r="GR59" s="130">
        <f t="shared" si="1292"/>
        <v>69069.370063862545</v>
      </c>
      <c r="GS59" s="130">
        <f t="shared" si="1293"/>
        <v>72692.325635331741</v>
      </c>
      <c r="GT59" s="130">
        <f t="shared" si="1294"/>
        <v>76452.678723483405</v>
      </c>
      <c r="GU59" s="130">
        <f t="shared" si="1295"/>
        <v>80381.16298336492</v>
      </c>
      <c r="GV59" s="130">
        <f t="shared" si="1296"/>
        <v>84519.359242393359</v>
      </c>
      <c r="GW59" s="130">
        <f t="shared" si="1297"/>
        <v>88301.40667528435</v>
      </c>
      <c r="GX59" s="130">
        <f t="shared" si="1298"/>
        <v>91729.113144099509</v>
      </c>
      <c r="GY59" s="130">
        <f t="shared" si="1299"/>
        <v>91729.113144099509</v>
      </c>
      <c r="GZ59" s="130">
        <f>($T59+$U59)/$R59*($I59-(метеостанция!B$14))/($I59-$J59)</f>
        <v>7.6398601895734597</v>
      </c>
      <c r="HA59" s="130">
        <f>($T59+$U59)/$R59*($I59-(метеостанция!C$14))/($I59-$J59)</f>
        <v>7.9512170221169027</v>
      </c>
      <c r="HB59" s="130">
        <f>($T59+$U59)/$R59*($I59-(метеостанция!D$14))/($I59-$J59)</f>
        <v>6.0505462085308057</v>
      </c>
      <c r="HC59" s="130">
        <f>($T59+$U59)/$R59*($I59-(метеостанция!E$14))/($I59-$J59)</f>
        <v>6.4176684439178509</v>
      </c>
      <c r="HD59" s="130">
        <f>($T59+$U59)/$R59*($I59-(метеостанция!F$14))/($I59-$J59)</f>
        <v>6.8637916666666667</v>
      </c>
      <c r="HE59" s="130">
        <f>($T59+$U59)/$R59*($I59-(метеостанция!G$14))/($I59-$J59)</f>
        <v>7.0636176935229074</v>
      </c>
      <c r="HF59" s="130">
        <f>($T59+$U59)/$R59*($I59-(метеостанция!H$14))/($I59-$J59)</f>
        <v>7.4121514612954185</v>
      </c>
      <c r="HG59" s="130">
        <f>($T59+$U59)/$R59*($I59-(метеостанция!I$14))/($I59-$J59)</f>
        <v>7.128677330173776</v>
      </c>
      <c r="HH59" s="130">
        <f>($T59+$U59)/$R59*($I59-(метеостанция!J$14))/($I59-$J59)</f>
        <v>7.1519129146919438</v>
      </c>
      <c r="HI59" s="130">
        <f>($T59+$U59)/$R59*($I59-(метеостанция!K$14))/($I59-$J59)</f>
        <v>7.3982101105845182</v>
      </c>
      <c r="HJ59" s="130">
        <f>($T59+$U59)/$R59*($I59-(метеостанция!L$14))/($I59-$J59)</f>
        <v>6.8823801342811999</v>
      </c>
      <c r="HK59" s="130">
        <f>($T59+$U59)/$R59*($I59-(метеостанция!M$14))/($I59-$J59)</f>
        <v>6.1946068325434425</v>
      </c>
      <c r="HL59" s="130">
        <f>($T59+$U59)/$R59*($I59-(метеостанция!N$14))/($I59-$J59)</f>
        <v>7.2216196682464462</v>
      </c>
      <c r="HM59" s="130">
        <f>($T59+$U59)/$R59*($I59-(метеостанция!O$14))/($I59-$J59)</f>
        <v>5.4185383096366504</v>
      </c>
      <c r="HN59" s="130">
        <f>($T59+$U59)/$R59*($I59-(метеостанция!P$14))/($I59-$J59)</f>
        <v>7.3703274091627176</v>
      </c>
      <c r="HO59" s="130">
        <f>($T59+$U59)/$R59*($I59-(метеостанция!Q$14))/($I59-$J59)</f>
        <v>7.6398601895734597</v>
      </c>
      <c r="HP59" s="130">
        <f>($T59+$U59)/$R59*($I59-(метеостанция!R$14))/($I59-$J59)</f>
        <v>8.2114555687203801</v>
      </c>
      <c r="HQ59" s="130">
        <f>($T59+$U59)/$R59*($I59-(метеостанция!S$14))/($I59-$J59)</f>
        <v>7.9883939573459717</v>
      </c>
      <c r="HR59" s="130">
        <f>($T59+$U59)/$R59*($I59-(метеостанция!T$14))/($I59-$J59)</f>
        <v>7.4353870458135862</v>
      </c>
      <c r="HS59" s="130">
        <f>($T59+$U59)/$R59*($I59-(метеостанция!U$14))/($I59-$J59)</f>
        <v>7.379621642969985</v>
      </c>
      <c r="HT59" s="130">
        <f>($T59+$U59)/$R59*($I59-(метеостанция!V$14))/($I59-$J59)</f>
        <v>7.941922788309637</v>
      </c>
      <c r="HU59" s="130">
        <f>($T59+$U59)/$R59*($I59-(метеостанция!W$14))/($I59-$J59)</f>
        <v>8.4252229462875192</v>
      </c>
      <c r="HV59" s="130">
        <f>($T59+$U59)/$R59*($I59-(метеостанция!X$14))/($I59-$J59)</f>
        <v>8.8574048183254348</v>
      </c>
      <c r="HW59" s="130">
        <f>($T59+$U59)/$R59*($I59-(метеостанция!Y$14))/($I59-$J59)</f>
        <v>9.4987069510268576</v>
      </c>
      <c r="HX59" s="130">
        <f>($T59+$U59)/$R59*($I59-(метеостанция!Z$14))/($I59-$J59)</f>
        <v>9.3128222748815173</v>
      </c>
      <c r="HY59" s="130">
        <f>($T59+$U59)/$R59*($I59-(метеостанция!AA$14))/($I59-$J59)</f>
        <v>9.666003159557663</v>
      </c>
      <c r="HZ59" s="130">
        <f>($T59+$U59)/$R59*($I59-(метеостанция!AB$14))/($I59-$J59)</f>
        <v>10.098185031595579</v>
      </c>
      <c r="IA59" s="130">
        <f>($T59+$U59)/$R59*($I59-(метеостанция!AC$14))/($I59-$J59)</f>
        <v>10.637250592417063</v>
      </c>
      <c r="IB59" s="130">
        <f>($T59+$U59)/$R59*($I59-(метеостанция!AD$14))/($I59-$J59)</f>
        <v>9.7217685624012642</v>
      </c>
      <c r="IC59" s="130">
        <f>($T59+$U59)/$R59*($I59-(метеостанция!AE$14))/($I59-$J59)</f>
        <v>8.8109336492890993</v>
      </c>
      <c r="ID59" s="130"/>
      <c r="IE59" s="131">
        <f>VLOOKUP($F59,метеостанция!$A$4:$AF$7,2,0)</f>
        <v>6</v>
      </c>
      <c r="IF59" s="131">
        <f>VLOOKUP($F59,метеостанция!$A$4:$AF$7,3,0)</f>
        <v>9.6</v>
      </c>
      <c r="IG59" s="131">
        <f>VLOOKUP($F59,метеостанция!$A$4:$AF$7,4,0)</f>
        <v>8.4</v>
      </c>
      <c r="IH59" s="131">
        <f>VLOOKUP($F59,метеостанция!$A$4:$AF$7,5,0)</f>
        <v>9.6999999999999993</v>
      </c>
      <c r="II59" s="131">
        <f>VLOOKUP($F59,метеостанция!$A$4:$AF$7,6,0)</f>
        <v>11.1</v>
      </c>
      <c r="IJ59" s="131">
        <f>VLOOKUP($F59,метеостанция!$A$4:$AF$7,7,0)</f>
        <v>9.5</v>
      </c>
      <c r="IK59" s="131">
        <f>VLOOKUP($F59,метеостанция!$A$4:$AF$7,8,0)</f>
        <v>6</v>
      </c>
      <c r="IL59" s="131">
        <f>VLOOKUP($F59,метеостанция!$A$4:$AF$7,9,0)</f>
        <v>6.8</v>
      </c>
      <c r="IM59" s="131">
        <f>VLOOKUP($F59,метеостанция!$A$4:$AF$7,10,0)</f>
        <v>3.2</v>
      </c>
      <c r="IN59" s="131">
        <f>VLOOKUP($F59,метеостанция!$A$4:$AF$7,11,0)</f>
        <v>-2</v>
      </c>
      <c r="IO59" s="131">
        <f>VLOOKUP($F59,метеостанция!$A$4:$AF$7,12,0)</f>
        <v>-0.4</v>
      </c>
      <c r="IP59" s="131">
        <f>VLOOKUP($F59,метеостанция!$A$4:$AF$7,13,0)</f>
        <v>2.1</v>
      </c>
      <c r="IQ59" s="131">
        <f>VLOOKUP($F59,метеостанция!$A$4:$AF$7,14,0)</f>
        <v>2.2999999999999998</v>
      </c>
      <c r="IR59" s="131">
        <f>VLOOKUP($F59,метеостанция!$A$4:$AF$7,15,0)</f>
        <v>2.2999999999999998</v>
      </c>
      <c r="IS59" s="131">
        <f>VLOOKUP($F59,метеостанция!$A$4:$AF$7,16,0)</f>
        <v>0.2</v>
      </c>
      <c r="IT59" s="131">
        <f>VLOOKUP($F59,метеостанция!$A$4:$AF$7,17,0)</f>
        <v>-3</v>
      </c>
      <c r="IU59" s="131">
        <f>VLOOKUP($F59,метеостанция!$A$4:$AF$7,18,0)</f>
        <v>-4</v>
      </c>
      <c r="IV59" s="131">
        <f>VLOOKUP($F59,метеостанция!$A$4:$AF$7,19,0)</f>
        <v>-3.6</v>
      </c>
      <c r="IW59" s="131">
        <f>VLOOKUP($F59,метеостанция!$A$4:$AF$7,20,0)</f>
        <v>-0.7</v>
      </c>
      <c r="IX59" s="131">
        <f>VLOOKUP($F59,метеостанция!$A$4:$AF$7,21,0)</f>
        <v>3.6</v>
      </c>
      <c r="IY59" s="131">
        <f>VLOOKUP($F59,метеостанция!$A$4:$AF$7,22,0)</f>
        <v>2.2000000000000002</v>
      </c>
      <c r="IZ59" s="131">
        <f>VLOOKUP($F59,метеостанция!$A$4:$AF$7,23,0)</f>
        <v>4.4000000000000004</v>
      </c>
      <c r="JA59" s="131">
        <f>VLOOKUP($F59,метеостанция!$A$4:$AF$7,24,0)</f>
        <v>-2.2999999999999998</v>
      </c>
      <c r="JB59" s="131">
        <f>VLOOKUP($F59,метеостанция!$A$4:$AF$7,25,0)</f>
        <v>-5.0999999999999996</v>
      </c>
      <c r="JC59" s="131">
        <f>VLOOKUP($F59,метеостанция!$A$4:$AF$7,26,0)</f>
        <v>0.6</v>
      </c>
      <c r="JD59" s="131">
        <f>VLOOKUP($F59,метеостанция!$A$4:$AF$7,27,0)</f>
        <v>-1.8</v>
      </c>
      <c r="JE59" s="131">
        <f>VLOOKUP($F59,метеостанция!$A$4:$AF$7,28,0)</f>
        <v>-0.5</v>
      </c>
      <c r="JF59" s="131">
        <f>VLOOKUP($F59,метеостанция!$A$4:$AF$7,29,0)</f>
        <v>5.4</v>
      </c>
      <c r="JG59" s="131">
        <f>VLOOKUP($F59,метеостанция!$A$4:$AF$7,30,0)</f>
        <v>8.4</v>
      </c>
      <c r="JH59" s="131">
        <f>VLOOKUP($F59,метеостанция!$A$4:$AF$7,31,0)</f>
        <v>5.0999999999999996</v>
      </c>
      <c r="JI59" s="131">
        <f>VLOOKUP($F59,метеостанция!$A$4:$AF$7,32,0)</f>
        <v>0</v>
      </c>
      <c r="JJ59" s="202">
        <f>VLOOKUP(D59,'Qп, Гкал'!$D$6:$O$60,2,FALSE)</f>
        <v>3.2395179999999999</v>
      </c>
      <c r="JK59" s="202">
        <f>VLOOKUP(D59,'Qп, Гкал'!$D$6:AI$64,3,FALSE)</f>
        <v>4.4310359999999998</v>
      </c>
      <c r="JL59" s="202">
        <f>VLOOKUP(D59,'Qп, Гкал'!$D$6:$AI$64,4,FALSE)</f>
        <v>3.4365299999999999</v>
      </c>
      <c r="JM59" s="202">
        <f>VLOOKUP(D59,'Qп, Гкал'!$D$6:$O$60,5,FALSE)</f>
        <v>3.4767570000000001</v>
      </c>
      <c r="JN59" s="202">
        <f>VLOOKUP(D59,'Qп, Гкал'!$D$6:$O$60,6,FALSE)</f>
        <v>3.5259580000000001</v>
      </c>
      <c r="JO59" s="202">
        <f>VLOOKUP(D59,'Qп, Гкал'!$D$6:$O$60,7,FALSE)</f>
        <v>3.5199319999999998</v>
      </c>
      <c r="JP59" s="202">
        <f>VLOOKUP(D59,'Qп, Гкал'!$D$6:$O$60,8,FALSE)</f>
        <v>3.4283480000000002</v>
      </c>
      <c r="JQ59" s="202">
        <f>VLOOKUP(D59,'Qп, Гкал'!$D$6:$O$60,9,FALSE)</f>
        <v>3.0329730000000001</v>
      </c>
      <c r="JR59" s="202">
        <f>VLOOKUP(D59,'Qп, Гкал'!$D$6:$O$60,10,FALSE)</f>
        <v>3.7101160000000002</v>
      </c>
      <c r="JS59" s="202">
        <f>VLOOKUP(D59,'Qп, Гкал'!$D$6:$O$60,11,FALSE)</f>
        <v>5.1624869999999996</v>
      </c>
      <c r="JT59" s="202">
        <f>VLOOKUP(D59,'Qп, Гкал'!$D$6:$O$60,12,FALSE)</f>
        <v>7.3118359999999996</v>
      </c>
      <c r="JU59" s="202">
        <f>VLOOKUP(D59,'Qп, Гкал'!$D$6:$P$60,13,FALSE)</f>
        <v>6.2104330000000001</v>
      </c>
      <c r="JV59" s="202">
        <f>VLOOKUP(D59,'Qп, Гкал'!$D$6:$Q$63,14,FALSE)</f>
        <v>5.351845</v>
      </c>
      <c r="JW59" s="203">
        <f>VLOOKUP(D59,'Qп, Гкал'!$D$6:$AI$65,15,FALSE)</f>
        <v>5.0871060000000003</v>
      </c>
      <c r="JX59" s="203">
        <f>VLOOKUP(D59,'Qп, Гкал'!$D$6:$AI$65,16,FALSE)</f>
        <v>3.9987789999999999</v>
      </c>
      <c r="JY59" s="204">
        <f>VLOOKUP(D59,'Qп, Гкал'!$D$6:$AI$65,17,FALSE)</f>
        <v>6.5883859999999999</v>
      </c>
      <c r="JZ59" s="203">
        <f>VLOOKUP(D59,'Qп, Гкал'!$D$6:$AI$65,18,FALSE)</f>
        <v>7.0643339999999997</v>
      </c>
      <c r="KA59" s="203">
        <f>VLOOKUP(D59,'Qп, Гкал'!$D$6:$AI$65,19,FALSE)</f>
        <v>7.2668290000000004</v>
      </c>
      <c r="KB59" s="203">
        <f>VLOOKUP(D59,'Qп, Гкал'!$D$6:$AI$65,20,FALSE)</f>
        <v>7.3010349999999997</v>
      </c>
      <c r="KC59" s="203">
        <f>VLOOKUP(D59,'Qп, Гкал'!$D$6:$AI$65,21,FALSE)</f>
        <v>6.2345660000000001</v>
      </c>
      <c r="KD59" s="203">
        <f>VLOOKUP(D59,'Qп, Гкал'!$D$6:$AI$65,22,FALSE)</f>
        <v>4.9171810000000002</v>
      </c>
      <c r="KE59" s="203">
        <f>VLOOKUP(D59,'Qп, Гкал'!$D$6:$AI$65,23,FALSE)</f>
        <v>4.2520790000000002</v>
      </c>
      <c r="KF59" s="203">
        <f>VLOOKUP(D59,'Qп, Гкал'!$D$6:$AI$65,24,FALSE)</f>
        <v>5.1862380000000003</v>
      </c>
      <c r="KG59" s="203">
        <f>VLOOKUP(D59,'Qп, Гкал'!$D$6:$AI$65,25,FALSE)</f>
        <v>7.1518040000000003</v>
      </c>
      <c r="KH59" s="203">
        <f>VLOOKUP(D59,'Qп, Гкал'!$D$6:$AI$65,26,FALSE)</f>
        <v>7.8550050000000002</v>
      </c>
      <c r="KI59" s="203">
        <f>VLOOKUP(D59,'Qп, Гкал'!$D$6:$AI$65,27,FALSE)</f>
        <v>4.946237</v>
      </c>
      <c r="KJ59" s="203">
        <f>VLOOKUP(D59,'Qп, Гкал'!$D$6:$AI$65,28,FALSE)</f>
        <v>6.2443309999999999</v>
      </c>
      <c r="KK59" s="203">
        <f>VLOOKUP(D59,'Qп, Гкал'!$D$6:$AI$65,29,FALSE)</f>
        <v>6.1128790000000004</v>
      </c>
      <c r="KL59" s="203">
        <f>VLOOKUP(D59,'Qп, Гкал'!$D$6:$AI$65,30,FALSE)</f>
        <v>4.2585350000000002</v>
      </c>
      <c r="KM59" s="203">
        <f>VLOOKUP(D59,'Qп, Гкал'!$D$6:$AI$65,31,FALSE)</f>
        <v>4.742807</v>
      </c>
      <c r="KN59" s="203">
        <f>VLOOKUP(D59,'Qп, Гкал'!$D$6:$AI$65,32,FALSE)</f>
        <v>0</v>
      </c>
      <c r="KO59" s="110">
        <f>IF(JJ59="","Нет показаний",IF(JJ59&lt;=0,"Ошибка ПУ",(GZ59-JJ59*(($I59-метеостанция!B$14)/($I59-IE59)))))</f>
        <v>3.3448863250573302</v>
      </c>
      <c r="KP59" s="110">
        <f>IF(JK59="","Нет показаний",IF(JK59&lt;=0,"Ошибка ПУ",(HA59-JK59*(($I59-метеостанция!C$14)/($I59-IF59)))))</f>
        <v>-1.2546208975533268E-2</v>
      </c>
      <c r="KQ59" s="110">
        <f>IF(JL59="","Нет показаний",IF(JL59&lt;=0,"Ошибка ПУ",(HB59-JL59*(($I59-метеостанция!D$14)/($I59-IG59)))))</f>
        <v>1.7811167619659205</v>
      </c>
      <c r="KR59" s="110">
        <f>IF(JM59="","Нет показаний",IF(JM59&lt;=0,"Ошибка ПУ",(HC59-JM59*(($I59-метеостанция!E$14)/($I59-IH59)))))</f>
        <v>1.3314381292992072</v>
      </c>
      <c r="KS59" s="110">
        <f>IF(JN59="","Нет показаний",IF(JN59&lt;=0,"Ошибка ПУ",(HD59-JN59*(($I59-метеостанция!F$14)/($I59-II59)))))</f>
        <v>0.60436863060897483</v>
      </c>
      <c r="KT59" s="110">
        <f>IF(JO59="","Нет показаний",IF(JO59&lt;=0,"Ошибка ПУ",(HE59-JO59*(($I59-метеостанция!G$14)/($I59-IJ59)))))</f>
        <v>1.4903920268562416</v>
      </c>
      <c r="KU59" s="110">
        <f>IF(JP59="","Нет показаний",IF(JP59&lt;=0,"Ошибка ПУ",(HF59-JP59*(($I59-метеостанция!H$14)/($I59-IK59)))))</f>
        <v>3.0023006064567079</v>
      </c>
      <c r="KV59" s="110">
        <f>IF(JQ59="","Нет показаний",IF(JQ59&lt;=0,"Ошибка ПУ",(HG59-JQ59*(($I59-метеостанция!I$14)/($I59-IL59)))))</f>
        <v>3.1724013250717347</v>
      </c>
      <c r="KW59" s="110">
        <f>IF(JR59="","Нет показаний",IF(JR59&lt;=0,"Ошибка ПУ",(HH59-JR59*(($I59-метеостанция!J$14)/($I59-IM59)))))</f>
        <v>3.2517294966591566</v>
      </c>
      <c r="KX59" s="110">
        <f>IF(JS59="","Нет показаний",IF(JS59&lt;=0,"Ошибка ПУ",(HI59-JS59*(($I59-метеостанция!K$14)/($I59-IN59)))))</f>
        <v>3.0265721829249443</v>
      </c>
      <c r="KY59" s="110">
        <f>IF(JT59="","Нет показаний",IF(JT59&lt;=0,"Ошибка ПУ",(HJ59-JT59*(($I59-метеостанция!L$14)/($I59-IO59)))))</f>
        <v>0.70154159775152003</v>
      </c>
      <c r="KZ59" s="110">
        <f>IF(JU59="","Нет показаний",IF(JU59&lt;=0,"Ошибка ПУ",(HK59-JU59*(($I59-метеостанция!M$14)/($I59-IP59)))))</f>
        <v>0.86051714890942232</v>
      </c>
      <c r="LA59" s="110">
        <f>IF(JV59="","Нет показаний",IF(JV59&lt;=0,"Ошибка ПУ",(HL59-JV59*(($I59-метеостанция!N$14)/($I59-IQ59)))))</f>
        <v>1.8070577346526964</v>
      </c>
      <c r="LB59" s="110">
        <f>IF(JW59="","Нет показаний",IF(JW59&lt;=0,"Ошибка ПУ",(HM59-JW59*(($I59-метеостанция!O$14)/($I59-IR59)))))</f>
        <v>1.5568419580741502</v>
      </c>
      <c r="LC59" s="110">
        <f>IF(JX59="","Нет показаний",IF(JX59&lt;=0,"Ошибка ПУ",(HN59-JX59*(($I59-метеостанция!P$14)/($I59-IS59)))))</f>
        <v>3.6484591615101358</v>
      </c>
      <c r="LD59" s="110">
        <f>IF(JY59="","Нет показаний",IF(JY59&lt;=0,"Ошибка ПУ",(HO59-JY59*(($I59-метеостанция!Q$14)/($I59-IT59)))))</f>
        <v>2.1136833610020309</v>
      </c>
      <c r="LE59" s="110">
        <f>IF(JZ59="","Нет показаний",IF(JZ59&lt;=0,"Ошибка ПУ",(HP59-JZ59*(($I59-метеостанция!R$14)/($I59-IU59)))))</f>
        <v>2.0924956775439103</v>
      </c>
      <c r="LF59" s="110">
        <f>IF(KA59="","Нет показаний",IF(KA59&lt;=0,"Ошибка ПУ",(HQ59-KA59*(($I59-метеостанция!S$14)/($I59-IV59)))))</f>
        <v>1.767438254656728</v>
      </c>
      <c r="LG59" s="110">
        <f>IF(KB59="","Нет показаний",IF(KB59&lt;=0,"Ошибка ПУ",(HR59-KB59*(($I59-метеостанция!T$14)/($I59-IW59)))))</f>
        <v>0.85787803680457753</v>
      </c>
      <c r="LH59" s="110">
        <f>IF(KC59="","Нет показаний",IF(KC59&lt;=0,"Ошибка ПУ",(HS59-KC59*(($I59-метеостанция!U$14)/($I59-IX59)))))</f>
        <v>0.46587107872417466</v>
      </c>
      <c r="LI59" s="110">
        <f>IF(KD59="","Нет показаний",IF(KD59&lt;=0,"Ошибка ПУ",(HT59-KD59*(($I59-метеостанция!V$14)/($I59-IY59)))))</f>
        <v>2.4992658394754406</v>
      </c>
      <c r="LJ59" s="110">
        <f>IF(KE59="","Нет показаний",IF(KE59&lt;=0,"Ошибка ПУ",(HU59-KE59*(($I59-метеостанция!W$14)/($I59-IZ59)))))</f>
        <v>2.7899749733343029</v>
      </c>
      <c r="LK59" s="110">
        <f>IF(KF59="","Нет показаний",IF(KF59&lt;=0,"Ошибка ПУ",(HV59-KF59*(($I59-метеостанция!X$14)/($I59-JA59)))))</f>
        <v>3.6657190893338383</v>
      </c>
      <c r="LL59" s="110">
        <f>IF(KG59="","Нет показаний",IF(KG59&lt;=0,"Ошибка ПУ",(HW59-KG59*(($I59-метеостанция!Y$14)/($I59-JB59)))))</f>
        <v>2.629211003658436</v>
      </c>
      <c r="LM59" s="110">
        <f>IF(KH59="","Нет показаний",IF(KH59&lt;=0,"Ошибка ПУ",(HX59-KH59*(($I59-метеостанция!Z$14)/($I59-JC59)))))</f>
        <v>-0.10190859832422561</v>
      </c>
      <c r="LN59" s="110">
        <f>IF(KI59="","Нет показаний",IF(KI59&lt;=0,"Ошибка ПУ",(HY59-KI59*(($I59-метеостанция!AA$14)/($I59-JD59)))))</f>
        <v>4.1465970651370627</v>
      </c>
      <c r="LO59" s="110">
        <f>IF(KJ59="","Нет показаний",IF(KJ59&lt;=0,"Ошибка ПУ",(HZ59-KJ59*(($I59-метеостанция!AB$14)/($I59-JE59)))))</f>
        <v>2.3885649958001247</v>
      </c>
      <c r="LP59" s="110">
        <f>IF(KK59="","Нет показаний",IF(KK59&lt;=0,"Ошибка ПУ",(IA59-KK59*(($I59-метеостанция!AC$14)/($I59-JF59)))))</f>
        <v>-0.22639849997424122</v>
      </c>
      <c r="LQ59" s="110">
        <f>IF(KL59="","Нет показаний",IF(KL59&lt;=0,"Ошибка ПУ",(IB59-KL59*(($I59-метеостанция!AD$14)/($I59-JG59)))))</f>
        <v>1.2209525127829437</v>
      </c>
      <c r="LR59" s="110">
        <f>IF(KM59="","Нет показаний",IF(KM59&lt;=0,"Ошибка ПУ",(IC59-KM59*(($I59-метеостанция!AE$14)/($I59-JH59)))))</f>
        <v>1.9569991431915374</v>
      </c>
      <c r="LS59" s="110" t="str">
        <f>IF(KN59="","Нет показаний",IF(KN59&lt;=0,"Ошибка ПУ",(ID59-KN59*(($I59-метеостанция!AF$14)/($I59-JI59)))))</f>
        <v>Ошибка ПУ</v>
      </c>
      <c r="LT59" s="54">
        <f t="shared" si="1300"/>
        <v>3.3448863250573302</v>
      </c>
      <c r="LU59" s="54">
        <f t="shared" si="1301"/>
        <v>3.3323401160817969</v>
      </c>
      <c r="LV59" s="54">
        <f t="shared" si="1302"/>
        <v>5.1134568780477174</v>
      </c>
      <c r="LW59" s="54">
        <f t="shared" si="1303"/>
        <v>6.4448950073469247</v>
      </c>
      <c r="LX59" s="54">
        <f t="shared" si="1304"/>
        <v>7.0492636379558995</v>
      </c>
      <c r="LY59" s="54">
        <f t="shared" si="1305"/>
        <v>8.5396556648121411</v>
      </c>
      <c r="LZ59" s="54">
        <f t="shared" si="1306"/>
        <v>11.541956271268848</v>
      </c>
      <c r="MA59" s="54">
        <f t="shared" si="1307"/>
        <v>14.714357596340584</v>
      </c>
      <c r="MB59" s="54">
        <f t="shared" si="1308"/>
        <v>17.966087092999739</v>
      </c>
      <c r="MC59" s="54">
        <f t="shared" si="1309"/>
        <v>20.992659275924684</v>
      </c>
      <c r="MD59" s="54">
        <f t="shared" si="1310"/>
        <v>21.694200873676202</v>
      </c>
      <c r="ME59" s="54">
        <f t="shared" si="1311"/>
        <v>22.554718022585625</v>
      </c>
      <c r="MF59" s="54">
        <f t="shared" si="1312"/>
        <v>24.36177575723832</v>
      </c>
      <c r="MG59" s="54">
        <f t="shared" si="1313"/>
        <v>25.918617715312472</v>
      </c>
      <c r="MH59" s="54">
        <f t="shared" si="1314"/>
        <v>29.567076876822608</v>
      </c>
      <c r="MI59" s="54">
        <f t="shared" si="1315"/>
        <v>31.680760237824639</v>
      </c>
      <c r="MJ59" s="54">
        <f t="shared" si="1316"/>
        <v>33.773255915368551</v>
      </c>
      <c r="MK59" s="54">
        <f t="shared" si="1317"/>
        <v>35.540694170025276</v>
      </c>
      <c r="ML59" s="54">
        <f t="shared" si="1318"/>
        <v>36.398572206829854</v>
      </c>
      <c r="MM59" s="54">
        <f t="shared" si="1319"/>
        <v>36.864443285554032</v>
      </c>
      <c r="MN59" s="54">
        <f t="shared" si="1320"/>
        <v>39.363709125029473</v>
      </c>
      <c r="MO59" s="54">
        <f t="shared" si="1321"/>
        <v>42.153684098363776</v>
      </c>
      <c r="MP59" s="54">
        <f t="shared" si="1322"/>
        <v>45.819403187697617</v>
      </c>
      <c r="MQ59" s="54">
        <f t="shared" si="1323"/>
        <v>48.44861419135605</v>
      </c>
      <c r="MR59" s="54">
        <f t="shared" si="1324"/>
        <v>48.346705593031828</v>
      </c>
      <c r="MS59" s="54">
        <f t="shared" si="1325"/>
        <v>52.493302658168894</v>
      </c>
      <c r="MT59" s="54">
        <f t="shared" si="1326"/>
        <v>54.881867653969017</v>
      </c>
      <c r="MU59" s="54">
        <f t="shared" si="1327"/>
        <v>54.655469153994773</v>
      </c>
      <c r="MV59" s="54">
        <f t="shared" si="1328"/>
        <v>55.876421666777716</v>
      </c>
      <c r="MW59" s="54">
        <f t="shared" si="1329"/>
        <v>57.833420809969255</v>
      </c>
      <c r="MX59" s="54">
        <f t="shared" si="1330"/>
        <v>57.833420809969255</v>
      </c>
      <c r="MY59" s="53">
        <f t="shared" si="1331"/>
        <v>6591.4329921579747</v>
      </c>
      <c r="MZ59" s="53">
        <f t="shared" si="1332"/>
        <v>-24.723559407185856</v>
      </c>
      <c r="NA59" s="53">
        <f t="shared" si="1333"/>
        <v>3509.8686911300429</v>
      </c>
      <c r="NB59" s="53">
        <f t="shared" si="1334"/>
        <v>2623.7319775970177</v>
      </c>
      <c r="NC59" s="53">
        <f t="shared" si="1335"/>
        <v>1190.9688234780458</v>
      </c>
      <c r="ND59" s="53">
        <f t="shared" si="1336"/>
        <v>2936.9665281229095</v>
      </c>
      <c r="NE59" s="53">
        <f t="shared" si="1337"/>
        <v>5916.3335750835886</v>
      </c>
      <c r="NF59" s="53">
        <f t="shared" si="1338"/>
        <v>6251.5340511863596</v>
      </c>
      <c r="NG59" s="53">
        <f t="shared" si="1339"/>
        <v>6407.858146116534</v>
      </c>
      <c r="NH59" s="53">
        <f t="shared" si="1340"/>
        <v>5964.1631436718953</v>
      </c>
      <c r="NI59" s="53">
        <f t="shared" si="1341"/>
        <v>1382.4578725291453</v>
      </c>
      <c r="NJ59" s="53">
        <f t="shared" si="1342"/>
        <v>1695.7350936409075</v>
      </c>
      <c r="NK59" s="53">
        <f t="shared" si="1343"/>
        <v>3560.9879719066034</v>
      </c>
      <c r="NL59" s="53">
        <f t="shared" si="1344"/>
        <v>3067.9127625809201</v>
      </c>
      <c r="NM59" s="53">
        <f t="shared" si="1345"/>
        <v>7189.653623671873</v>
      </c>
      <c r="NN59" s="53">
        <f t="shared" si="1346"/>
        <v>4165.2244311906015</v>
      </c>
      <c r="NO59" s="53">
        <f t="shared" si="1347"/>
        <v>4123.4719821680292</v>
      </c>
      <c r="NP59" s="53">
        <f t="shared" si="1348"/>
        <v>3482.9138246265479</v>
      </c>
      <c r="NQ59" s="53">
        <f t="shared" si="1349"/>
        <v>1690.5344593271004</v>
      </c>
      <c r="NR59" s="53">
        <f t="shared" si="1350"/>
        <v>918.04554773385848</v>
      </c>
      <c r="NS59" s="53">
        <f t="shared" si="1351"/>
        <v>4925.0532632703025</v>
      </c>
      <c r="NT59" s="53">
        <f t="shared" si="1352"/>
        <v>5497.9246824525771</v>
      </c>
      <c r="NU59" s="53">
        <f t="shared" si="1353"/>
        <v>7223.6660374412613</v>
      </c>
      <c r="NV59" s="53">
        <f t="shared" si="1354"/>
        <v>5181.123203809314</v>
      </c>
      <c r="NW59" s="53">
        <f t="shared" si="1355"/>
        <v>-200.82108385771897</v>
      </c>
      <c r="NX59" s="53">
        <f t="shared" si="1356"/>
        <v>8171.2841765590956</v>
      </c>
      <c r="NY59" s="53">
        <f t="shared" si="1357"/>
        <v>4706.9061807237258</v>
      </c>
      <c r="NZ59" s="53">
        <f t="shared" si="1358"/>
        <v>-446.14088404923973</v>
      </c>
      <c r="OA59" s="53">
        <f t="shared" si="1359"/>
        <v>2406.0090216900689</v>
      </c>
      <c r="OB59" s="53">
        <f t="shared" si="1360"/>
        <v>3856.4625115732433</v>
      </c>
      <c r="OC59" s="53" t="e">
        <f t="shared" si="1361"/>
        <v>#VALUE!</v>
      </c>
      <c r="OD59" s="53">
        <f t="shared" si="1362"/>
        <v>6591.4329921579747</v>
      </c>
      <c r="OE59" s="53">
        <f t="shared" si="1363"/>
        <v>6566.7094327507884</v>
      </c>
      <c r="OF59" s="53">
        <f t="shared" si="1364"/>
        <v>10076.57812388083</v>
      </c>
      <c r="OG59" s="53">
        <f t="shared" si="1365"/>
        <v>12700.310101477848</v>
      </c>
      <c r="OH59" s="53">
        <f t="shared" si="1366"/>
        <v>13891.278924955894</v>
      </c>
      <c r="OI59" s="53">
        <f t="shared" si="1367"/>
        <v>16828.245453078802</v>
      </c>
      <c r="OJ59" s="53">
        <f t="shared" si="1368"/>
        <v>22744.579028162392</v>
      </c>
      <c r="OK59" s="53">
        <f t="shared" si="1369"/>
        <v>28996.113079348754</v>
      </c>
      <c r="OL59" s="53">
        <f t="shared" si="1370"/>
        <v>35403.971225465284</v>
      </c>
      <c r="OM59" s="53">
        <f t="shared" si="1371"/>
        <v>41368.13436913718</v>
      </c>
      <c r="ON59" s="53">
        <f t="shared" si="1372"/>
        <v>42750.592241666323</v>
      </c>
      <c r="OO59" s="53">
        <f t="shared" si="1373"/>
        <v>44446.327335307229</v>
      </c>
      <c r="OP59" s="53">
        <f t="shared" si="1374"/>
        <v>48007.31530721383</v>
      </c>
      <c r="OQ59" s="53">
        <f t="shared" si="1375"/>
        <v>51075.22806979475</v>
      </c>
      <c r="OR59" s="53">
        <f t="shared" si="1376"/>
        <v>58264.881693466625</v>
      </c>
      <c r="OS59" s="53">
        <f t="shared" si="1377"/>
        <v>62430.106124657228</v>
      </c>
      <c r="OT59" s="53">
        <f t="shared" si="1378"/>
        <v>66553.578106825255</v>
      </c>
      <c r="OU59" s="53">
        <f t="shared" si="1379"/>
        <v>70036.491931451805</v>
      </c>
      <c r="OV59" s="53">
        <f t="shared" si="1380"/>
        <v>71727.026390778905</v>
      </c>
      <c r="OW59" s="53">
        <f t="shared" si="1381"/>
        <v>72645.07193851276</v>
      </c>
      <c r="OX59" s="53">
        <f t="shared" si="1382"/>
        <v>77570.125201783056</v>
      </c>
      <c r="OY59" s="53">
        <f t="shared" si="1383"/>
        <v>83068.049884235632</v>
      </c>
      <c r="OZ59" s="53">
        <f t="shared" si="1384"/>
        <v>90291.715921676892</v>
      </c>
      <c r="PA59" s="53">
        <f t="shared" si="1385"/>
        <v>95472.839125486207</v>
      </c>
      <c r="PB59" s="53">
        <f t="shared" si="1386"/>
        <v>95272.018041628486</v>
      </c>
      <c r="PC59" s="53">
        <f t="shared" si="1387"/>
        <v>103443.30221818759</v>
      </c>
      <c r="PD59" s="53">
        <f t="shared" si="1388"/>
        <v>108150.20839891132</v>
      </c>
      <c r="PE59" s="53">
        <f t="shared" si="1389"/>
        <v>107704.06751486208</v>
      </c>
      <c r="PF59" s="53">
        <f t="shared" si="1390"/>
        <v>110110.07653655215</v>
      </c>
      <c r="PG59" s="53">
        <f t="shared" si="1391"/>
        <v>113966.5390481254</v>
      </c>
      <c r="PH59" s="53" t="e">
        <f t="shared" si="1392"/>
        <v>#VALUE!</v>
      </c>
      <c r="PI59" s="111">
        <f t="shared" si="1720"/>
        <v>5932.2896929421777</v>
      </c>
      <c r="PJ59" s="111">
        <f t="shared" si="1720"/>
        <v>-22.25120346646727</v>
      </c>
      <c r="PK59" s="111">
        <f t="shared" si="1720"/>
        <v>3158.8818220170388</v>
      </c>
      <c r="PL59" s="111">
        <f t="shared" si="1720"/>
        <v>2361.358779837316</v>
      </c>
      <c r="PM59" s="111">
        <f t="shared" si="1720"/>
        <v>1071.8719411302413</v>
      </c>
      <c r="PN59" s="111">
        <f t="shared" si="1720"/>
        <v>2643.2698753106188</v>
      </c>
      <c r="PO59" s="111">
        <f t="shared" si="1720"/>
        <v>5324.7002175752295</v>
      </c>
      <c r="PP59" s="111">
        <f t="shared" si="1720"/>
        <v>5626.3806460677242</v>
      </c>
      <c r="PQ59" s="111">
        <f t="shared" si="1720"/>
        <v>5767.0723315048808</v>
      </c>
      <c r="PR59" s="111">
        <f t="shared" si="1720"/>
        <v>5367.7468293047059</v>
      </c>
      <c r="PS59" s="111">
        <f t="shared" si="1721"/>
        <v>1244.2120852762309</v>
      </c>
      <c r="PT59" s="111">
        <f t="shared" si="1721"/>
        <v>1526.1615842768167</v>
      </c>
      <c r="PU59" s="111">
        <f t="shared" si="1721"/>
        <v>3204.8891747159432</v>
      </c>
      <c r="PV59" s="111">
        <f t="shared" si="1721"/>
        <v>2761.1214863228283</v>
      </c>
      <c r="PW59" s="111">
        <f t="shared" si="1721"/>
        <v>6470.6882613046855</v>
      </c>
      <c r="PX59" s="111">
        <f t="shared" si="1721"/>
        <v>3748.7019880715416</v>
      </c>
      <c r="PY59" s="111">
        <f t="shared" si="1721"/>
        <v>3711.1247839512262</v>
      </c>
      <c r="PZ59" s="111">
        <f t="shared" si="1721"/>
        <v>3134.6224421638931</v>
      </c>
      <c r="QA59" s="111">
        <f t="shared" si="1721"/>
        <v>1521.4810133943904</v>
      </c>
      <c r="QB59" s="111">
        <f t="shared" si="1721"/>
        <v>826.24099296047268</v>
      </c>
      <c r="QC59" s="111">
        <f t="shared" si="1722"/>
        <v>4432.5479369432724</v>
      </c>
      <c r="QD59" s="111">
        <f t="shared" si="1722"/>
        <v>4948.1322142073195</v>
      </c>
      <c r="QE59" s="111">
        <f t="shared" si="1722"/>
        <v>6501.2994336971351</v>
      </c>
      <c r="QF59" s="111">
        <f t="shared" si="1722"/>
        <v>4663.0108834283828</v>
      </c>
      <c r="QG59" s="111">
        <f t="shared" si="1722"/>
        <v>-180.73897547194707</v>
      </c>
      <c r="QH59" s="111">
        <f t="shared" si="1722"/>
        <v>7354.1557589031863</v>
      </c>
      <c r="QI59" s="111">
        <f t="shared" si="1722"/>
        <v>4236.2155626513531</v>
      </c>
      <c r="QJ59" s="111">
        <f t="shared" si="1722"/>
        <v>-401.52679564431577</v>
      </c>
      <c r="QK59" s="111">
        <f t="shared" si="1722"/>
        <v>2165.408119521062</v>
      </c>
      <c r="QL59" s="111">
        <f t="shared" si="1722"/>
        <v>3470.8162604159193</v>
      </c>
      <c r="QM59" s="111" t="e">
        <f t="shared" si="1723"/>
        <v>#VALUE!</v>
      </c>
      <c r="QN59" s="54">
        <f t="shared" si="1393"/>
        <v>5932.2896929421777</v>
      </c>
      <c r="QO59" s="53">
        <f t="shared" si="1394"/>
        <v>5910.0384894757108</v>
      </c>
      <c r="QP59" s="53">
        <f t="shared" si="1395"/>
        <v>9068.9203114927495</v>
      </c>
      <c r="QQ59" s="53">
        <f t="shared" si="1396"/>
        <v>11430.279091330065</v>
      </c>
      <c r="QR59" s="53">
        <f t="shared" si="1397"/>
        <v>12502.151032460306</v>
      </c>
      <c r="QS59" s="53">
        <f t="shared" si="1398"/>
        <v>15145.420907770924</v>
      </c>
      <c r="QT59" s="53">
        <f t="shared" si="1399"/>
        <v>20470.121125346152</v>
      </c>
      <c r="QU59" s="53">
        <f t="shared" si="1400"/>
        <v>26096.501771413874</v>
      </c>
      <c r="QV59" s="53">
        <f t="shared" si="1401"/>
        <v>31863.574102918756</v>
      </c>
      <c r="QW59" s="53">
        <f t="shared" si="1402"/>
        <v>37231.320932223462</v>
      </c>
      <c r="QX59" s="53">
        <f t="shared" si="1403"/>
        <v>38475.533017499693</v>
      </c>
      <c r="QY59" s="53">
        <f t="shared" si="1404"/>
        <v>40001.694601776508</v>
      </c>
      <c r="QZ59" s="53">
        <f t="shared" si="1405"/>
        <v>43206.583776492451</v>
      </c>
      <c r="RA59" s="53">
        <f t="shared" si="1406"/>
        <v>45967.705262815281</v>
      </c>
      <c r="RB59" s="53">
        <f t="shared" si="1407"/>
        <v>52438.393524119965</v>
      </c>
      <c r="RC59" s="53">
        <f t="shared" si="1408"/>
        <v>56187.095512191503</v>
      </c>
      <c r="RD59" s="53">
        <f t="shared" si="1409"/>
        <v>59898.220296142732</v>
      </c>
      <c r="RE59" s="53">
        <f t="shared" si="1410"/>
        <v>63032.842738306623</v>
      </c>
      <c r="RF59" s="53">
        <f t="shared" si="1411"/>
        <v>64554.323751701013</v>
      </c>
      <c r="RG59" s="53">
        <f t="shared" si="1412"/>
        <v>65380.564744661482</v>
      </c>
      <c r="RH59" s="53">
        <f t="shared" si="1413"/>
        <v>69813.112681604747</v>
      </c>
      <c r="RI59" s="53">
        <f t="shared" si="1414"/>
        <v>74761.244895812066</v>
      </c>
      <c r="RJ59" s="53">
        <f t="shared" si="1415"/>
        <v>81262.544329509197</v>
      </c>
      <c r="RK59" s="53">
        <f t="shared" si="1416"/>
        <v>85925.555212937586</v>
      </c>
      <c r="RL59" s="53">
        <f t="shared" si="1417"/>
        <v>85744.816237465639</v>
      </c>
      <c r="RM59" s="53">
        <f t="shared" si="1418"/>
        <v>93098.971996368826</v>
      </c>
      <c r="RN59" s="53">
        <f t="shared" si="1419"/>
        <v>97335.187559020182</v>
      </c>
      <c r="RO59" s="53">
        <f t="shared" si="1420"/>
        <v>96933.660763375869</v>
      </c>
      <c r="RP59" s="53">
        <f t="shared" si="1421"/>
        <v>99099.068882896929</v>
      </c>
      <c r="RQ59" s="53">
        <f t="shared" si="1422"/>
        <v>102569.88514331284</v>
      </c>
      <c r="RR59" s="53" t="e">
        <f t="shared" si="1423"/>
        <v>#VALUE!</v>
      </c>
      <c r="RS59" s="111">
        <f t="shared" si="1424"/>
        <v>2960.1644636530787</v>
      </c>
      <c r="RT59" s="111">
        <f t="shared" si="1425"/>
        <v>-155.33872723044897</v>
      </c>
      <c r="RU59" s="111">
        <f t="shared" si="1426"/>
        <v>649.7066905685806</v>
      </c>
      <c r="RV59" s="111">
        <f t="shared" si="1427"/>
        <v>514.40796332058926</v>
      </c>
      <c r="RW59" s="111">
        <f t="shared" si="1428"/>
        <v>-1083.93236054917</v>
      </c>
      <c r="RX59" s="111">
        <f t="shared" si="1429"/>
        <v>-1188.6128188878411</v>
      </c>
      <c r="RY59" s="111">
        <f t="shared" si="1430"/>
        <v>1252.5474104172463</v>
      </c>
      <c r="RZ59" s="111">
        <f t="shared" si="1431"/>
        <v>4105.6676539731197</v>
      </c>
      <c r="SA59" s="111">
        <f t="shared" si="1432"/>
        <v>7090.4402726580956</v>
      </c>
      <c r="SB59" s="111">
        <f t="shared" si="1433"/>
        <v>9580.0706998774949</v>
      </c>
      <c r="SC59" s="111">
        <f t="shared" si="1434"/>
        <v>8146.8390719072813</v>
      </c>
      <c r="SD59" s="111">
        <f t="shared" si="1435"/>
        <v>7263.1205280561335</v>
      </c>
      <c r="SE59" s="111">
        <f t="shared" si="1436"/>
        <v>7658.5920590280002</v>
      </c>
      <c r="SF59" s="111">
        <f t="shared" si="1437"/>
        <v>8311.74638151197</v>
      </c>
      <c r="SG59" s="111">
        <f t="shared" si="1438"/>
        <v>11915.165413101015</v>
      </c>
      <c r="SH59" s="111">
        <f t="shared" si="1439"/>
        <v>12691.742171883452</v>
      </c>
      <c r="SI59" s="111">
        <f t="shared" si="1440"/>
        <v>13208.37469296738</v>
      </c>
      <c r="SJ59" s="111">
        <f t="shared" si="1441"/>
        <v>13235.282251221317</v>
      </c>
      <c r="SK59" s="111">
        <f t="shared" si="1442"/>
        <v>11864.183966037512</v>
      </c>
      <c r="SL59" s="111">
        <f t="shared" si="1443"/>
        <v>9819.5400051591205</v>
      </c>
      <c r="SM59" s="111">
        <f t="shared" si="1444"/>
        <v>11162.451678808546</v>
      </c>
      <c r="SN59" s="111">
        <f t="shared" si="1445"/>
        <v>12832.929975314444</v>
      </c>
      <c r="SO59" s="111">
        <f t="shared" si="1446"/>
        <v>15888.444319580296</v>
      </c>
      <c r="SP59" s="111">
        <f t="shared" si="1447"/>
        <v>16856.185149075041</v>
      </c>
      <c r="SQ59" s="111">
        <f t="shared" si="1448"/>
        <v>13052.490602133897</v>
      </c>
      <c r="SR59" s="111">
        <f t="shared" si="1449"/>
        <v>16646.293272885421</v>
      </c>
      <c r="SS59" s="111">
        <f t="shared" si="1450"/>
        <v>16954.024575655261</v>
      </c>
      <c r="ST59" s="111">
        <f t="shared" si="1451"/>
        <v>12414.30152098251</v>
      </c>
      <c r="SU59" s="111">
        <f t="shared" si="1452"/>
        <v>10797.662207612579</v>
      </c>
      <c r="SV59" s="111">
        <f t="shared" si="1453"/>
        <v>10840.771999213335</v>
      </c>
      <c r="SW59" s="111" t="e">
        <f t="shared" si="1454"/>
        <v>#VALUE!</v>
      </c>
      <c r="SX59" s="111">
        <f t="shared" si="1455"/>
        <v>0</v>
      </c>
      <c r="SY59" s="111">
        <f t="shared" si="1456"/>
        <v>172.59858581161103</v>
      </c>
      <c r="SZ59" s="111">
        <f t="shared" si="1457"/>
        <v>0</v>
      </c>
      <c r="TA59" s="111">
        <f t="shared" si="1458"/>
        <v>0</v>
      </c>
      <c r="TB59" s="111">
        <f t="shared" si="1459"/>
        <v>1204.3692894990781</v>
      </c>
      <c r="TC59" s="111">
        <f t="shared" si="1460"/>
        <v>1320.6809098753768</v>
      </c>
      <c r="TD59" s="111">
        <f t="shared" si="1461"/>
        <v>0</v>
      </c>
      <c r="TE59" s="111">
        <f t="shared" si="1462"/>
        <v>0</v>
      </c>
      <c r="TF59" s="111">
        <f t="shared" si="1463"/>
        <v>0</v>
      </c>
      <c r="TG59" s="111">
        <f t="shared" si="1464"/>
        <v>0</v>
      </c>
      <c r="TH59" s="111">
        <f t="shared" si="1465"/>
        <v>0</v>
      </c>
      <c r="TI59" s="111">
        <f t="shared" si="1466"/>
        <v>0</v>
      </c>
      <c r="TJ59" s="111">
        <f t="shared" si="1467"/>
        <v>0</v>
      </c>
      <c r="TK59" s="111">
        <f t="shared" si="1468"/>
        <v>0</v>
      </c>
      <c r="TL59" s="111">
        <f t="shared" si="1469"/>
        <v>0</v>
      </c>
      <c r="TM59" s="111">
        <f t="shared" si="1470"/>
        <v>0</v>
      </c>
      <c r="TN59" s="111">
        <f t="shared" si="1471"/>
        <v>0</v>
      </c>
      <c r="TO59" s="111">
        <f t="shared" si="1472"/>
        <v>0</v>
      </c>
      <c r="TP59" s="111">
        <f t="shared" si="1473"/>
        <v>0</v>
      </c>
      <c r="TQ59" s="111">
        <f t="shared" si="1474"/>
        <v>0</v>
      </c>
      <c r="TR59" s="111">
        <f t="shared" si="1475"/>
        <v>0</v>
      </c>
      <c r="TS59" s="111">
        <f t="shared" si="1476"/>
        <v>0</v>
      </c>
      <c r="TT59" s="111">
        <f t="shared" si="1477"/>
        <v>0</v>
      </c>
      <c r="TU59" s="111">
        <f t="shared" si="1478"/>
        <v>0</v>
      </c>
      <c r="TV59" s="111">
        <f t="shared" si="1479"/>
        <v>0</v>
      </c>
      <c r="TW59" s="111">
        <f t="shared" si="1480"/>
        <v>0</v>
      </c>
      <c r="TX59" s="111">
        <f t="shared" si="1481"/>
        <v>0</v>
      </c>
      <c r="TY59" s="111">
        <f t="shared" si="1482"/>
        <v>0</v>
      </c>
      <c r="TZ59" s="111">
        <f t="shared" si="1483"/>
        <v>0</v>
      </c>
      <c r="UA59" s="111">
        <f t="shared" si="1484"/>
        <v>0</v>
      </c>
      <c r="UB59" s="111">
        <f t="shared" si="1485"/>
        <v>0</v>
      </c>
      <c r="UC59" s="112">
        <f t="shared" si="1486"/>
        <v>330.23613658767772</v>
      </c>
      <c r="UD59" s="112">
        <f t="shared" si="1487"/>
        <v>673.93080185624001</v>
      </c>
      <c r="UE59" s="112">
        <f t="shared" si="1488"/>
        <v>935.46818010268544</v>
      </c>
      <c r="UF59" s="112">
        <f t="shared" si="1489"/>
        <v>1212.8745697788306</v>
      </c>
      <c r="UG59" s="112">
        <f t="shared" si="1490"/>
        <v>1509.5648214454975</v>
      </c>
      <c r="UH59" s="112">
        <f t="shared" si="1491"/>
        <v>1814.8926362954182</v>
      </c>
      <c r="UI59" s="112">
        <f t="shared" si="1492"/>
        <v>2135.2859683254342</v>
      </c>
      <c r="UJ59" s="112">
        <f t="shared" si="1493"/>
        <v>2443.4260130489724</v>
      </c>
      <c r="UK59" s="112">
        <f t="shared" si="1494"/>
        <v>2752.5704255845176</v>
      </c>
      <c r="UL59" s="112">
        <f t="shared" si="1495"/>
        <v>3072.3611369273294</v>
      </c>
      <c r="UM59" s="112">
        <f t="shared" si="1496"/>
        <v>3369.8548828436014</v>
      </c>
      <c r="UN59" s="112">
        <f t="shared" si="1497"/>
        <v>3637.6193415244861</v>
      </c>
      <c r="UO59" s="112">
        <f t="shared" si="1498"/>
        <v>3949.7768574960501</v>
      </c>
      <c r="UP59" s="112">
        <f t="shared" si="1499"/>
        <v>4183.995431255923</v>
      </c>
      <c r="UQ59" s="112">
        <f t="shared" si="1500"/>
        <v>4502.580901224328</v>
      </c>
      <c r="UR59" s="112">
        <f t="shared" si="1501"/>
        <v>4832.8170378120049</v>
      </c>
      <c r="US59" s="112">
        <f t="shared" si="1502"/>
        <v>5187.7606225750387</v>
      </c>
      <c r="UT59" s="112">
        <f t="shared" si="1503"/>
        <v>5533.0622763428109</v>
      </c>
      <c r="UU59" s="112">
        <f t="shared" si="1504"/>
        <v>5854.4599761848331</v>
      </c>
      <c r="UV59" s="112">
        <f t="shared" si="1505"/>
        <v>6173.4471932780398</v>
      </c>
      <c r="UW59" s="112">
        <f t="shared" si="1506"/>
        <v>6516.740111421801</v>
      </c>
      <c r="UX59" s="112">
        <f t="shared" si="1507"/>
        <v>6880.9238800552912</v>
      </c>
      <c r="UY59" s="112">
        <f t="shared" si="1508"/>
        <v>7263.7888899921008</v>
      </c>
      <c r="UZ59" s="112">
        <f t="shared" si="1509"/>
        <v>7674.3744515402832</v>
      </c>
      <c r="VA59" s="112">
        <f t="shared" si="1510"/>
        <v>8076.9250705924151</v>
      </c>
      <c r="VB59" s="112">
        <f t="shared" si="1511"/>
        <v>8494.7420803870446</v>
      </c>
      <c r="VC59" s="112">
        <f t="shared" si="1512"/>
        <v>8931.2403314849907</v>
      </c>
      <c r="VD59" s="112">
        <f t="shared" si="1513"/>
        <v>9391.0399158214841</v>
      </c>
      <c r="VE59" s="112">
        <f t="shared" si="1514"/>
        <v>9811.2674083649272</v>
      </c>
      <c r="VF59" s="112">
        <f t="shared" si="1515"/>
        <v>10192.123682677724</v>
      </c>
      <c r="VG59" s="112">
        <f t="shared" si="1516"/>
        <v>10192.123682677724</v>
      </c>
      <c r="VH59" s="111">
        <f t="shared" si="1517"/>
        <v>-5932.2896929421777</v>
      </c>
      <c r="VI59" s="111">
        <f t="shared" si="1518"/>
        <v>-5737.4399036640998</v>
      </c>
      <c r="VJ59" s="111">
        <f t="shared" si="1519"/>
        <v>-9068.9203114927495</v>
      </c>
      <c r="VK59" s="111">
        <f t="shared" si="1520"/>
        <v>-11430.279091330065</v>
      </c>
      <c r="VL59" s="111">
        <f t="shared" si="1521"/>
        <v>-11297.781742961228</v>
      </c>
      <c r="VM59" s="111">
        <f t="shared" si="1522"/>
        <v>-13824.739997895547</v>
      </c>
      <c r="VN59" s="111">
        <f t="shared" si="1523"/>
        <v>-20470.121125346152</v>
      </c>
      <c r="VO59" s="111">
        <f t="shared" si="1524"/>
        <v>-26096.501771413874</v>
      </c>
      <c r="VP59" s="111">
        <f t="shared" si="1525"/>
        <v>-31863.574102918756</v>
      </c>
      <c r="VQ59" s="111">
        <f t="shared" si="1526"/>
        <v>-37231.320932223462</v>
      </c>
      <c r="VR59" s="111">
        <f t="shared" si="1527"/>
        <v>-38475.533017499693</v>
      </c>
      <c r="VS59" s="111">
        <f t="shared" si="1528"/>
        <v>-40001.694601776508</v>
      </c>
      <c r="VT59" s="111">
        <f t="shared" si="1529"/>
        <v>-43206.583776492451</v>
      </c>
      <c r="VU59" s="111">
        <f t="shared" si="1530"/>
        <v>-45967.705262815281</v>
      </c>
      <c r="VV59" s="111">
        <f t="shared" si="1531"/>
        <v>-52438.393524119965</v>
      </c>
      <c r="VW59" s="111">
        <f t="shared" si="1532"/>
        <v>-56187.095512191503</v>
      </c>
      <c r="VX59" s="111">
        <f t="shared" si="1533"/>
        <v>-59898.220296142732</v>
      </c>
      <c r="VY59" s="111">
        <f t="shared" si="1534"/>
        <v>-63032.842738306623</v>
      </c>
      <c r="VZ59" s="111">
        <f t="shared" si="1535"/>
        <v>-64554.323751701013</v>
      </c>
      <c r="WA59" s="111">
        <f t="shared" si="1536"/>
        <v>-65380.564744661482</v>
      </c>
      <c r="WB59" s="111">
        <f t="shared" si="1537"/>
        <v>-69813.112681604747</v>
      </c>
      <c r="WC59" s="111">
        <f t="shared" si="1538"/>
        <v>-74761.244895812066</v>
      </c>
      <c r="WD59" s="111">
        <f t="shared" si="1539"/>
        <v>-81262.544329509197</v>
      </c>
      <c r="WE59" s="111">
        <f t="shared" si="1540"/>
        <v>-85925.555212937586</v>
      </c>
      <c r="WF59" s="111">
        <f t="shared" si="1541"/>
        <v>-85744.816237465639</v>
      </c>
      <c r="WG59" s="111">
        <f t="shared" si="1542"/>
        <v>-93098.971996368826</v>
      </c>
      <c r="WH59" s="111">
        <f t="shared" si="1543"/>
        <v>-97335.187559020182</v>
      </c>
      <c r="WI59" s="111">
        <f t="shared" si="1544"/>
        <v>-96933.660763375869</v>
      </c>
      <c r="WJ59" s="111">
        <f t="shared" si="1545"/>
        <v>-99099.068882896929</v>
      </c>
      <c r="WK59" s="111">
        <f t="shared" si="1546"/>
        <v>-102569.88514331284</v>
      </c>
      <c r="WL59" s="111" t="e">
        <f t="shared" si="1547"/>
        <v>#VALUE!</v>
      </c>
      <c r="WM59" s="111">
        <f t="shared" si="1548"/>
        <v>0</v>
      </c>
      <c r="WN59" s="111">
        <f t="shared" si="1549"/>
        <v>172.59858581161103</v>
      </c>
      <c r="WO59" s="111">
        <f t="shared" si="1550"/>
        <v>0</v>
      </c>
      <c r="WP59" s="111">
        <f t="shared" si="1551"/>
        <v>0</v>
      </c>
      <c r="WQ59" s="111">
        <f t="shared" si="1552"/>
        <v>1204.3692894990781</v>
      </c>
      <c r="WR59" s="111">
        <f t="shared" si="1553"/>
        <v>1320.6809098753768</v>
      </c>
      <c r="WS59" s="111">
        <f t="shared" si="1554"/>
        <v>0</v>
      </c>
      <c r="WT59" s="111">
        <f t="shared" si="1555"/>
        <v>0</v>
      </c>
      <c r="WU59" s="111">
        <f t="shared" si="1556"/>
        <v>0</v>
      </c>
      <c r="WV59" s="111">
        <f t="shared" si="1557"/>
        <v>0</v>
      </c>
      <c r="WW59" s="111">
        <f t="shared" si="1558"/>
        <v>0</v>
      </c>
      <c r="WX59" s="111">
        <f t="shared" si="1559"/>
        <v>0</v>
      </c>
      <c r="WY59" s="111">
        <f t="shared" si="1560"/>
        <v>0</v>
      </c>
      <c r="WZ59" s="111">
        <f t="shared" si="1561"/>
        <v>0</v>
      </c>
      <c r="XA59" s="111">
        <f t="shared" si="1562"/>
        <v>0</v>
      </c>
      <c r="XB59" s="111">
        <f t="shared" si="1563"/>
        <v>0</v>
      </c>
      <c r="XC59" s="111">
        <f t="shared" si="1564"/>
        <v>0</v>
      </c>
      <c r="XD59" s="111">
        <f t="shared" si="1565"/>
        <v>0</v>
      </c>
      <c r="XE59" s="111">
        <f t="shared" si="1566"/>
        <v>0</v>
      </c>
      <c r="XF59" s="111">
        <f t="shared" si="1567"/>
        <v>0</v>
      </c>
      <c r="XG59" s="111">
        <f t="shared" si="1568"/>
        <v>0</v>
      </c>
      <c r="XH59" s="111">
        <f t="shared" si="1569"/>
        <v>0</v>
      </c>
      <c r="XI59" s="111">
        <f t="shared" si="1570"/>
        <v>0</v>
      </c>
      <c r="XJ59" s="111">
        <f t="shared" si="1571"/>
        <v>0</v>
      </c>
      <c r="XK59" s="111">
        <f t="shared" si="1572"/>
        <v>0</v>
      </c>
      <c r="XL59" s="111">
        <f t="shared" si="1573"/>
        <v>0</v>
      </c>
      <c r="XM59" s="111">
        <f t="shared" si="1574"/>
        <v>0</v>
      </c>
      <c r="XN59" s="111">
        <f t="shared" si="1575"/>
        <v>0</v>
      </c>
      <c r="XO59" s="111">
        <f t="shared" si="1576"/>
        <v>0</v>
      </c>
      <c r="XP59" s="111">
        <f t="shared" si="1577"/>
        <v>0</v>
      </c>
      <c r="XQ59" s="111" t="e">
        <f t="shared" si="1578"/>
        <v>#VALUE!</v>
      </c>
      <c r="XR59" s="111">
        <f t="shared" si="1579"/>
        <v>5932.2896929421777</v>
      </c>
      <c r="XS59" s="111">
        <f t="shared" si="1580"/>
        <v>5737.4399036640998</v>
      </c>
      <c r="XT59" s="111">
        <f t="shared" si="1581"/>
        <v>9068.9203114927495</v>
      </c>
      <c r="XU59" s="111">
        <f t="shared" si="1582"/>
        <v>11430.279091330065</v>
      </c>
      <c r="XV59" s="111">
        <f t="shared" si="1583"/>
        <v>11297.781742961228</v>
      </c>
      <c r="XW59" s="111">
        <f t="shared" si="1584"/>
        <v>13824.739997895547</v>
      </c>
      <c r="XX59" s="111">
        <f t="shared" si="1585"/>
        <v>20470.121125346152</v>
      </c>
      <c r="XY59" s="111">
        <f t="shared" si="1586"/>
        <v>26096.501771413874</v>
      </c>
      <c r="XZ59" s="111">
        <f t="shared" si="1587"/>
        <v>31863.574102918756</v>
      </c>
      <c r="YA59" s="111">
        <f t="shared" si="1588"/>
        <v>37231.320932223462</v>
      </c>
      <c r="YB59" s="111">
        <f t="shared" si="1589"/>
        <v>38475.533017499693</v>
      </c>
      <c r="YC59" s="111">
        <f t="shared" si="1590"/>
        <v>40001.694601776508</v>
      </c>
      <c r="YD59" s="111">
        <f t="shared" si="1591"/>
        <v>43206.583776492451</v>
      </c>
      <c r="YE59" s="111">
        <f t="shared" si="1592"/>
        <v>45967.705262815281</v>
      </c>
      <c r="YF59" s="111">
        <f t="shared" si="1593"/>
        <v>52438.393524119965</v>
      </c>
      <c r="YG59" s="111">
        <f t="shared" si="1594"/>
        <v>56187.095512191503</v>
      </c>
      <c r="YH59" s="111">
        <f t="shared" si="1595"/>
        <v>59898.220296142732</v>
      </c>
      <c r="YI59" s="111">
        <f t="shared" si="1596"/>
        <v>63032.842738306623</v>
      </c>
      <c r="YJ59" s="111">
        <f t="shared" si="1597"/>
        <v>64554.323751701013</v>
      </c>
      <c r="YK59" s="111">
        <f t="shared" si="1598"/>
        <v>65380.564744661482</v>
      </c>
      <c r="YL59" s="111">
        <f t="shared" si="1599"/>
        <v>69813.112681604747</v>
      </c>
      <c r="YM59" s="111">
        <f t="shared" si="1600"/>
        <v>74761.244895812066</v>
      </c>
      <c r="YN59" s="111">
        <f t="shared" si="1601"/>
        <v>81262.544329509197</v>
      </c>
      <c r="YO59" s="111">
        <f t="shared" si="1602"/>
        <v>85925.555212937586</v>
      </c>
      <c r="YP59" s="111">
        <f t="shared" si="1603"/>
        <v>85744.816237465639</v>
      </c>
      <c r="YQ59" s="111">
        <f t="shared" si="1604"/>
        <v>93098.971996368826</v>
      </c>
      <c r="YR59" s="111">
        <f t="shared" si="1605"/>
        <v>97335.187559020182</v>
      </c>
      <c r="YS59" s="111">
        <f t="shared" si="1606"/>
        <v>96933.660763375869</v>
      </c>
      <c r="YT59" s="111">
        <f t="shared" si="1607"/>
        <v>99099.068882896929</v>
      </c>
      <c r="YU59" s="111">
        <f t="shared" si="1608"/>
        <v>102569.88514331284</v>
      </c>
      <c r="YV59" s="111" t="e">
        <f t="shared" si="1609"/>
        <v>#VALUE!</v>
      </c>
      <c r="YW59" s="111">
        <f t="shared" si="1610"/>
        <v>0</v>
      </c>
      <c r="YX59" s="111">
        <f t="shared" si="1611"/>
        <v>0</v>
      </c>
      <c r="YY59" s="111">
        <f t="shared" si="1612"/>
        <v>0</v>
      </c>
      <c r="YZ59" s="111">
        <f t="shared" si="1613"/>
        <v>0</v>
      </c>
      <c r="ZA59" s="111">
        <f t="shared" si="1614"/>
        <v>0</v>
      </c>
      <c r="ZB59" s="111">
        <f t="shared" si="1615"/>
        <v>0</v>
      </c>
      <c r="ZC59" s="111">
        <f t="shared" si="1616"/>
        <v>0</v>
      </c>
      <c r="ZD59" s="111">
        <f t="shared" si="1617"/>
        <v>0</v>
      </c>
      <c r="ZE59" s="111">
        <f t="shared" si="1618"/>
        <v>0</v>
      </c>
      <c r="ZF59" s="111">
        <f t="shared" si="1619"/>
        <v>0</v>
      </c>
      <c r="ZG59" s="111">
        <f t="shared" si="1620"/>
        <v>0</v>
      </c>
      <c r="ZH59" s="111">
        <f t="shared" si="1621"/>
        <v>0</v>
      </c>
      <c r="ZI59" s="111">
        <f t="shared" si="1622"/>
        <v>0</v>
      </c>
      <c r="ZJ59" s="111">
        <f t="shared" si="1623"/>
        <v>0</v>
      </c>
      <c r="ZK59" s="111">
        <f t="shared" si="1624"/>
        <v>0</v>
      </c>
      <c r="ZL59" s="111">
        <f t="shared" si="1625"/>
        <v>0</v>
      </c>
      <c r="ZM59" s="111">
        <f t="shared" si="1626"/>
        <v>0</v>
      </c>
      <c r="ZN59" s="111">
        <f t="shared" si="1627"/>
        <v>0</v>
      </c>
      <c r="ZO59" s="111">
        <f t="shared" si="1628"/>
        <v>0</v>
      </c>
      <c r="ZP59" s="111">
        <f t="shared" si="1629"/>
        <v>0</v>
      </c>
      <c r="ZQ59" s="111">
        <f t="shared" si="1630"/>
        <v>0</v>
      </c>
      <c r="ZR59" s="111">
        <f t="shared" si="1631"/>
        <v>0</v>
      </c>
      <c r="ZS59" s="111">
        <f t="shared" si="1632"/>
        <v>0</v>
      </c>
      <c r="ZT59" s="111">
        <f t="shared" si="1633"/>
        <v>0</v>
      </c>
      <c r="ZU59" s="111">
        <f t="shared" si="1634"/>
        <v>0</v>
      </c>
      <c r="ZV59" s="111">
        <f t="shared" si="1635"/>
        <v>0</v>
      </c>
      <c r="ZW59" s="111">
        <f t="shared" si="1636"/>
        <v>0</v>
      </c>
      <c r="ZX59" s="111">
        <f t="shared" si="1637"/>
        <v>0</v>
      </c>
      <c r="ZY59" s="111">
        <f t="shared" si="1638"/>
        <v>0</v>
      </c>
      <c r="ZZ59" s="111">
        <f t="shared" si="1639"/>
        <v>0</v>
      </c>
      <c r="AAA59" s="111" t="e">
        <f t="shared" si="1640"/>
        <v>#VALUE!</v>
      </c>
      <c r="AAB59" s="111">
        <f t="shared" si="1641"/>
        <v>2960.1644636530787</v>
      </c>
      <c r="AAC59" s="111">
        <f t="shared" si="1642"/>
        <v>-3115.5031908835276</v>
      </c>
      <c r="AAD59" s="111">
        <f t="shared" si="1643"/>
        <v>805.04541779902956</v>
      </c>
      <c r="AAE59" s="111">
        <f t="shared" si="1644"/>
        <v>-135.29872724799134</v>
      </c>
      <c r="AAF59" s="111">
        <f t="shared" si="1645"/>
        <v>-1598.3403238697592</v>
      </c>
      <c r="AAG59" s="111">
        <f t="shared" si="1646"/>
        <v>-104.68045833867109</v>
      </c>
      <c r="AAH59" s="111">
        <f t="shared" si="1647"/>
        <v>2441.1602293050873</v>
      </c>
      <c r="AAI59" s="111">
        <f t="shared" si="1648"/>
        <v>2853.1202435558735</v>
      </c>
      <c r="AAJ59" s="111">
        <f t="shared" si="1649"/>
        <v>2984.7726186849759</v>
      </c>
      <c r="AAK59" s="111">
        <f t="shared" si="1650"/>
        <v>2489.6304272193993</v>
      </c>
      <c r="AAL59" s="111">
        <f t="shared" si="1651"/>
        <v>-1433.2316279702136</v>
      </c>
      <c r="AAM59" s="111">
        <f t="shared" si="1652"/>
        <v>-883.71854385114784</v>
      </c>
      <c r="AAN59" s="111">
        <f t="shared" si="1653"/>
        <v>395.47153097186674</v>
      </c>
      <c r="AAO59" s="111">
        <f t="shared" si="1654"/>
        <v>653.15432248396974</v>
      </c>
      <c r="AAP59" s="111">
        <f t="shared" si="1655"/>
        <v>3603.4190315890446</v>
      </c>
      <c r="AAQ59" s="111">
        <f t="shared" si="1656"/>
        <v>776.57675878243754</v>
      </c>
      <c r="AAR59" s="111">
        <f t="shared" si="1657"/>
        <v>516.63252108392771</v>
      </c>
      <c r="AAS59" s="111">
        <f t="shared" si="1658"/>
        <v>26.907558253937168</v>
      </c>
      <c r="AAT59" s="111">
        <f t="shared" si="1659"/>
        <v>-1371.0982851838053</v>
      </c>
      <c r="AAU59" s="111">
        <f t="shared" si="1660"/>
        <v>-2044.6439608783912</v>
      </c>
      <c r="AAV59" s="111">
        <f t="shared" si="1661"/>
        <v>1342.9116736494252</v>
      </c>
      <c r="AAW59" s="111">
        <f t="shared" si="1662"/>
        <v>1670.4782965058985</v>
      </c>
      <c r="AAX59" s="111">
        <f t="shared" si="1663"/>
        <v>3055.5143442658518</v>
      </c>
      <c r="AAY59" s="111">
        <f t="shared" si="1664"/>
        <v>967.74082949474541</v>
      </c>
      <c r="AAZ59" s="111">
        <f t="shared" si="1665"/>
        <v>-3803.6945469411439</v>
      </c>
      <c r="ABA59" s="111">
        <f t="shared" si="1666"/>
        <v>3593.8026707515237</v>
      </c>
      <c r="ABB59" s="111">
        <f t="shared" si="1667"/>
        <v>307.73130276984011</v>
      </c>
      <c r="ABC59" s="111">
        <f t="shared" si="1668"/>
        <v>-4539.7230546727515</v>
      </c>
      <c r="ABD59" s="111">
        <f t="shared" si="1669"/>
        <v>-1616.6393133699312</v>
      </c>
      <c r="ABE59" s="111">
        <f t="shared" si="1670"/>
        <v>43.10979160075658</v>
      </c>
      <c r="ABF59" s="111" t="e">
        <f t="shared" si="1671"/>
        <v>#VALUE!</v>
      </c>
    </row>
    <row r="60" spans="1:734" ht="75" hidden="1" customHeight="1">
      <c r="A60" s="92">
        <v>89</v>
      </c>
      <c r="B60" s="59" t="s">
        <v>75</v>
      </c>
      <c r="C60" s="100" t="s">
        <v>104</v>
      </c>
      <c r="D60" s="101">
        <v>1101527</v>
      </c>
      <c r="E60" s="59">
        <v>3123027375</v>
      </c>
      <c r="F60" s="46" t="s">
        <v>115</v>
      </c>
      <c r="G60" s="47">
        <v>0.95</v>
      </c>
      <c r="H60" s="48">
        <v>1958.2</v>
      </c>
      <c r="I60" s="48">
        <v>20</v>
      </c>
      <c r="J60" s="49">
        <v>1.1000000000000001</v>
      </c>
      <c r="K60" s="50">
        <v>30</v>
      </c>
      <c r="L60" s="49">
        <v>40.040980937112387</v>
      </c>
      <c r="M60" s="49">
        <v>149.75</v>
      </c>
      <c r="N60" s="49">
        <v>0</v>
      </c>
      <c r="O60" s="49">
        <f t="shared" si="1169"/>
        <v>1.3346993645704128</v>
      </c>
      <c r="P60" s="49">
        <f t="shared" si="1170"/>
        <v>4.9916666666666663</v>
      </c>
      <c r="Q60" s="49">
        <f t="shared" si="1171"/>
        <v>0</v>
      </c>
      <c r="R60" s="51">
        <v>30</v>
      </c>
      <c r="S60" s="52">
        <f t="shared" si="1172"/>
        <v>40.040980937112387</v>
      </c>
      <c r="T60" s="52">
        <f t="shared" si="1173"/>
        <v>149.75</v>
      </c>
      <c r="U60" s="52">
        <f t="shared" si="1174"/>
        <v>0</v>
      </c>
      <c r="V60" s="130">
        <f>$O60*($I60-(метеостанция!B$12))/($I60-$J60)</f>
        <v>1.3611814948198258</v>
      </c>
      <c r="W60" s="130">
        <f>$O60*($I60-(метеостанция!C$12))/($I60-$J60)</f>
        <v>1.2155297784480545</v>
      </c>
      <c r="X60" s="130">
        <f>$O60*($I60-(метеостанция!D$12))/($I60-$J60)</f>
        <v>0.89244778940521652</v>
      </c>
      <c r="Y60" s="130">
        <f>$O60*($I60-(метеостанция!E$12))/($I60-$J60)</f>
        <v>0.95865311502874895</v>
      </c>
      <c r="Z60" s="130">
        <f>$O60*($I60-(метеостанция!F$12))/($I60-$J60)</f>
        <v>1.0840018648759704</v>
      </c>
      <c r="AA60" s="130">
        <f>$O60*($I60-(метеостанция!G$12))/($I60-$J60)</f>
        <v>1.2782041533716655</v>
      </c>
      <c r="AB60" s="130">
        <f>$O60*($I60-(метеостанция!H$12))/($I60-$J60)</f>
        <v>1.2605493998720569</v>
      </c>
      <c r="AC60" s="130">
        <f>$O60*($I60-(метеостанция!I$12))/($I60-$J60)</f>
        <v>1.2473083347473504</v>
      </c>
      <c r="AD60" s="130">
        <f>$O60*($I60-(метеостанция!J$12))/($I60-$J60)</f>
        <v>1.2764386780217043</v>
      </c>
      <c r="AE60" s="130">
        <f>$O60*($I60-(метеостанция!K$12))/($I60-$J60)</f>
        <v>1.2579011868471153</v>
      </c>
      <c r="AF60" s="130">
        <f>$O60*($I60-(метеостанция!L$12))/($I60-$J60)</f>
        <v>1.154620878874405</v>
      </c>
      <c r="AG60" s="130">
        <f>$O60*($I60-(метеостанция!M$12))/($I60-$J60)</f>
        <v>1.0089691625026336</v>
      </c>
      <c r="AH60" s="130">
        <f>$O60*($I60-(метеостанция!N$12))/($I60-$J60)</f>
        <v>1.1669792063241307</v>
      </c>
      <c r="AI60" s="130">
        <f>$O60*($I60-(метеостанция!O$12))/($I60-$J60)</f>
        <v>0.86243470845588177</v>
      </c>
      <c r="AJ60" s="130">
        <f>$O60*($I60-(метеостанция!P$12))/($I60-$J60)</f>
        <v>1.2887970054714306</v>
      </c>
      <c r="AK60" s="130">
        <f>$O60*($I60-(метеостанция!Q$12))/($I60-$J60)</f>
        <v>1.3858981497192779</v>
      </c>
      <c r="AL60" s="130">
        <f>$O60*($I60-(метеостанция!R$12))/($I60-$J60)</f>
        <v>1.2826178417465675</v>
      </c>
      <c r="AM60" s="130">
        <f>$O60*($I60-(метеостанция!S$12))/($I60-$J60)</f>
        <v>1.3214582994457063</v>
      </c>
      <c r="AN60" s="130">
        <f>$O60*($I60-(метеостанция!T$12))/($I60-$J60)</f>
        <v>1.3073344966460194</v>
      </c>
      <c r="AO60" s="130">
        <f>$O60*($I60-(метеостанция!U$12))/($I60-$J60)</f>
        <v>1.3170446110708043</v>
      </c>
      <c r="AP60" s="130">
        <f>$O60*($I60-(метеостанция!V$12))/($I60-$J60)</f>
        <v>1.4141457553186516</v>
      </c>
      <c r="AQ60" s="130">
        <f>$O60*($I60-(метеостанция!W$12))/($I60-$J60)</f>
        <v>1.506833211191597</v>
      </c>
      <c r="AR60" s="130">
        <f>$O60*($I60-(метеостанция!X$12))/($I60-$J60)</f>
        <v>1.5518528326155994</v>
      </c>
      <c r="AS60" s="130">
        <f>$O60*($I60-(метеостанция!Y$12))/($I60-$J60)</f>
        <v>1.6436575508135638</v>
      </c>
      <c r="AT60" s="130">
        <f>$O60*($I60-(метеостанция!Z$12))/($I60-$J60)</f>
        <v>1.6277682726639164</v>
      </c>
      <c r="AU60" s="130">
        <f>$O60*($I60-(метеостанция!AA$12))/($I60-$J60)</f>
        <v>1.5695075861152079</v>
      </c>
      <c r="AV60" s="130">
        <f>$O60*($I60-(метеостанция!AB$12))/($I60-$J60)</f>
        <v>1.7522342848361572</v>
      </c>
      <c r="AW60" s="130">
        <f>$O60*($I60-(метеостанция!AC$12))/($I60-$J60)</f>
        <v>1.8078467583599243</v>
      </c>
      <c r="AX60" s="130">
        <f>$O60*($I60-(метеостанция!AD$12))/($I60-$J60)</f>
        <v>1.7028009750372533</v>
      </c>
      <c r="AY60" s="130">
        <f>$O60*($I60-(метеостанция!AE$12))/($I60-$J60)</f>
        <v>1.5094814242165384</v>
      </c>
      <c r="AZ60" s="130"/>
      <c r="BA60" s="130">
        <f t="shared" si="1175"/>
        <v>1.3611814948198258</v>
      </c>
      <c r="BB60" s="130">
        <f t="shared" si="1680"/>
        <v>2.5767112732678803</v>
      </c>
      <c r="BC60" s="130">
        <f t="shared" si="1681"/>
        <v>3.4691590626730968</v>
      </c>
      <c r="BD60" s="130">
        <f t="shared" si="1682"/>
        <v>4.4278121777018455</v>
      </c>
      <c r="BE60" s="130">
        <f t="shared" si="1683"/>
        <v>5.5118140425778162</v>
      </c>
      <c r="BF60" s="130">
        <f t="shared" si="1684"/>
        <v>6.7900181959494814</v>
      </c>
      <c r="BG60" s="130">
        <f t="shared" si="1685"/>
        <v>8.0505675958215388</v>
      </c>
      <c r="BH60" s="130">
        <f t="shared" si="1686"/>
        <v>9.2978759305688889</v>
      </c>
      <c r="BI60" s="130">
        <f t="shared" si="1687"/>
        <v>10.574314608590594</v>
      </c>
      <c r="BJ60" s="130">
        <f t="shared" si="1688"/>
        <v>11.83221579543771</v>
      </c>
      <c r="BK60" s="130">
        <f t="shared" si="1689"/>
        <v>12.986836674312116</v>
      </c>
      <c r="BL60" s="130">
        <f t="shared" si="1690"/>
        <v>13.99580583681475</v>
      </c>
      <c r="BM60" s="130">
        <f t="shared" si="1691"/>
        <v>15.16278504313888</v>
      </c>
      <c r="BN60" s="130">
        <f t="shared" si="1692"/>
        <v>16.025219751594761</v>
      </c>
      <c r="BO60" s="130">
        <f t="shared" si="1693"/>
        <v>17.314016757066192</v>
      </c>
      <c r="BP60" s="130">
        <f t="shared" si="1694"/>
        <v>18.69991490678547</v>
      </c>
      <c r="BQ60" s="130">
        <f t="shared" si="1695"/>
        <v>19.982532748532037</v>
      </c>
      <c r="BR60" s="130">
        <f t="shared" si="1696"/>
        <v>21.303991047977743</v>
      </c>
      <c r="BS60" s="130">
        <f t="shared" si="1697"/>
        <v>22.61132554462376</v>
      </c>
      <c r="BT60" s="130">
        <f t="shared" si="1698"/>
        <v>23.928370155694566</v>
      </c>
      <c r="BU60" s="130">
        <f t="shared" si="1699"/>
        <v>25.342515911013216</v>
      </c>
      <c r="BV60" s="130">
        <f t="shared" si="1700"/>
        <v>26.849349122204814</v>
      </c>
      <c r="BW60" s="130">
        <f t="shared" si="1701"/>
        <v>28.401201954820412</v>
      </c>
      <c r="BX60" s="130">
        <f t="shared" si="1702"/>
        <v>30.044859505633976</v>
      </c>
      <c r="BY60" s="130">
        <f t="shared" si="1703"/>
        <v>31.672627778297894</v>
      </c>
      <c r="BZ60" s="130">
        <f t="shared" si="1704"/>
        <v>33.242135364413102</v>
      </c>
      <c r="CA60" s="130">
        <f t="shared" si="1705"/>
        <v>34.994369649249258</v>
      </c>
      <c r="CB60" s="130">
        <f t="shared" si="1706"/>
        <v>36.80221640760918</v>
      </c>
      <c r="CC60" s="130">
        <f t="shared" si="1707"/>
        <v>38.505017382646436</v>
      </c>
      <c r="CD60" s="130">
        <f t="shared" si="1708"/>
        <v>40.014498806862974</v>
      </c>
      <c r="CE60" s="130">
        <f t="shared" si="1709"/>
        <v>40.014498806862974</v>
      </c>
      <c r="CF60" s="130">
        <f t="shared" si="1176"/>
        <v>2665.4656031561831</v>
      </c>
      <c r="CG60" s="130">
        <f t="shared" si="1177"/>
        <v>2380.2504121569805</v>
      </c>
      <c r="CH60" s="130">
        <f t="shared" si="1178"/>
        <v>1747.591261213295</v>
      </c>
      <c r="CI60" s="130">
        <f t="shared" si="1179"/>
        <v>1877.2345298492962</v>
      </c>
      <c r="CJ60" s="130">
        <f t="shared" si="1180"/>
        <v>2122.6924518001251</v>
      </c>
      <c r="CK60" s="130">
        <f t="shared" si="1181"/>
        <v>2502.9793731323953</v>
      </c>
      <c r="CL60" s="130">
        <f t="shared" si="1182"/>
        <v>2468.407834829462</v>
      </c>
      <c r="CM60" s="130">
        <f t="shared" si="1183"/>
        <v>2442.4791811022615</v>
      </c>
      <c r="CN60" s="130">
        <f t="shared" si="1184"/>
        <v>2499.5222193021013</v>
      </c>
      <c r="CO60" s="130">
        <f t="shared" si="1185"/>
        <v>2463.2221040840213</v>
      </c>
      <c r="CP60" s="130">
        <f t="shared" si="1186"/>
        <v>2260.9786050118601</v>
      </c>
      <c r="CQ60" s="130">
        <f t="shared" si="1187"/>
        <v>1975.7634140126572</v>
      </c>
      <c r="CR60" s="130">
        <f t="shared" si="1188"/>
        <v>2285.1786818239125</v>
      </c>
      <c r="CS60" s="130">
        <f t="shared" si="1189"/>
        <v>1688.8196460983077</v>
      </c>
      <c r="CT60" s="130">
        <f t="shared" si="1190"/>
        <v>2523.7222961141556</v>
      </c>
      <c r="CU60" s="130">
        <f t="shared" si="1191"/>
        <v>2713.8657567802902</v>
      </c>
      <c r="CV60" s="130">
        <f t="shared" si="1192"/>
        <v>2511.6222577081285</v>
      </c>
      <c r="CW60" s="130">
        <f t="shared" si="1193"/>
        <v>2587.679641974582</v>
      </c>
      <c r="CX60" s="130">
        <f t="shared" si="1194"/>
        <v>2560.0224113322352</v>
      </c>
      <c r="CY60" s="130">
        <f t="shared" si="1195"/>
        <v>2579.0367573988492</v>
      </c>
      <c r="CZ60" s="130">
        <f t="shared" si="1196"/>
        <v>2769.1802180649838</v>
      </c>
      <c r="DA60" s="130">
        <f t="shared" si="1197"/>
        <v>2950.6807941553852</v>
      </c>
      <c r="DB60" s="130">
        <f t="shared" si="1198"/>
        <v>3038.8382168278667</v>
      </c>
      <c r="DC60" s="130">
        <f t="shared" si="1199"/>
        <v>3218.6102160031205</v>
      </c>
      <c r="DD60" s="130">
        <f t="shared" si="1200"/>
        <v>3187.4958315304812</v>
      </c>
      <c r="DE60" s="130">
        <f t="shared" si="1201"/>
        <v>3073.4097551308</v>
      </c>
      <c r="DF60" s="130">
        <f t="shared" si="1202"/>
        <v>3431.2251765661631</v>
      </c>
      <c r="DG60" s="130">
        <f t="shared" si="1203"/>
        <v>3540.1255222204036</v>
      </c>
      <c r="DH60" s="130">
        <f t="shared" si="1204"/>
        <v>3334.4248693179493</v>
      </c>
      <c r="DI60" s="130">
        <f t="shared" si="1205"/>
        <v>2955.8665249008254</v>
      </c>
      <c r="DJ60" s="130">
        <f t="shared" si="1206"/>
        <v>0</v>
      </c>
      <c r="DK60" s="110">
        <f t="shared" si="1207"/>
        <v>2665.4656031561831</v>
      </c>
      <c r="DL60" s="130">
        <f t="shared" si="1208"/>
        <v>5045.7160153131636</v>
      </c>
      <c r="DM60" s="130">
        <f t="shared" si="1209"/>
        <v>6793.3072765264587</v>
      </c>
      <c r="DN60" s="130">
        <f t="shared" si="1210"/>
        <v>8670.5418063757552</v>
      </c>
      <c r="DO60" s="130">
        <f t="shared" si="1211"/>
        <v>10793.23425817588</v>
      </c>
      <c r="DP60" s="130">
        <f t="shared" si="1212"/>
        <v>13296.213631308276</v>
      </c>
      <c r="DQ60" s="130">
        <f t="shared" si="1213"/>
        <v>15764.621466137738</v>
      </c>
      <c r="DR60" s="130">
        <f t="shared" si="1214"/>
        <v>18207.10064724</v>
      </c>
      <c r="DS60" s="130">
        <f t="shared" si="1215"/>
        <v>20706.6228665421</v>
      </c>
      <c r="DT60" s="130">
        <f t="shared" si="1216"/>
        <v>23169.844970626124</v>
      </c>
      <c r="DU60" s="130">
        <f t="shared" si="1217"/>
        <v>25430.823575637984</v>
      </c>
      <c r="DV60" s="130">
        <f t="shared" si="1218"/>
        <v>27406.586989650641</v>
      </c>
      <c r="DW60" s="130">
        <f t="shared" si="1219"/>
        <v>29691.765671474554</v>
      </c>
      <c r="DX60" s="130">
        <f t="shared" si="1220"/>
        <v>31380.585317572863</v>
      </c>
      <c r="DY60" s="130">
        <f t="shared" si="1221"/>
        <v>33904.307613687015</v>
      </c>
      <c r="DZ60" s="130">
        <f t="shared" si="1222"/>
        <v>36618.173370467302</v>
      </c>
      <c r="EA60" s="130">
        <f t="shared" si="1223"/>
        <v>39129.79562817543</v>
      </c>
      <c r="EB60" s="130">
        <f t="shared" si="1224"/>
        <v>41717.475270150011</v>
      </c>
      <c r="EC60" s="130">
        <f t="shared" si="1225"/>
        <v>44277.497681482244</v>
      </c>
      <c r="ED60" s="130">
        <f t="shared" si="1226"/>
        <v>46856.534438881092</v>
      </c>
      <c r="EE60" s="130">
        <f t="shared" si="1227"/>
        <v>49625.714656946075</v>
      </c>
      <c r="EF60" s="130">
        <f t="shared" si="1228"/>
        <v>52576.39545110146</v>
      </c>
      <c r="EG60" s="130">
        <f t="shared" si="1229"/>
        <v>55615.233667929329</v>
      </c>
      <c r="EH60" s="130">
        <f t="shared" si="1230"/>
        <v>58833.843883932452</v>
      </c>
      <c r="EI60" s="130">
        <f t="shared" si="1231"/>
        <v>62021.339715462935</v>
      </c>
      <c r="EJ60" s="130">
        <f t="shared" si="1232"/>
        <v>65094.749470593735</v>
      </c>
      <c r="EK60" s="130">
        <f t="shared" si="1233"/>
        <v>68525.974647159892</v>
      </c>
      <c r="EL60" s="130">
        <f t="shared" si="1234"/>
        <v>72066.100169380297</v>
      </c>
      <c r="EM60" s="130">
        <f t="shared" si="1235"/>
        <v>75400.525038698252</v>
      </c>
      <c r="EN60" s="130">
        <f t="shared" si="1236"/>
        <v>78356.391563599071</v>
      </c>
      <c r="EO60" s="130">
        <f t="shared" si="1237"/>
        <v>78356.391563599071</v>
      </c>
      <c r="EP60" s="130">
        <f t="shared" si="1238"/>
        <v>2532.1923229983736</v>
      </c>
      <c r="EQ60" s="130">
        <f t="shared" si="1239"/>
        <v>2261.2378915491313</v>
      </c>
      <c r="ER60" s="130">
        <f t="shared" si="1240"/>
        <v>1660.2116981526301</v>
      </c>
      <c r="ES60" s="130">
        <f t="shared" si="1241"/>
        <v>1783.3728033568314</v>
      </c>
      <c r="ET60" s="130">
        <f t="shared" si="1242"/>
        <v>2016.5578292101188</v>
      </c>
      <c r="EU60" s="130">
        <f t="shared" si="1243"/>
        <v>2377.8304044757756</v>
      </c>
      <c r="EV60" s="130">
        <f t="shared" si="1244"/>
        <v>2344.9874430879886</v>
      </c>
      <c r="EW60" s="130">
        <f t="shared" si="1245"/>
        <v>2320.3552220471483</v>
      </c>
      <c r="EX60" s="130">
        <f t="shared" si="1246"/>
        <v>2374.546108336996</v>
      </c>
      <c r="EY60" s="130">
        <f t="shared" si="1247"/>
        <v>2340.0609988798201</v>
      </c>
      <c r="EZ60" s="130">
        <f t="shared" si="1248"/>
        <v>2147.9296747612671</v>
      </c>
      <c r="FA60" s="130">
        <f t="shared" si="1249"/>
        <v>1876.9752433120243</v>
      </c>
      <c r="FB60" s="130">
        <f t="shared" si="1250"/>
        <v>2170.9197477327166</v>
      </c>
      <c r="FC60" s="130">
        <f t="shared" si="1251"/>
        <v>1604.3786637933922</v>
      </c>
      <c r="FD60" s="130">
        <f t="shared" si="1252"/>
        <v>2397.5361813084478</v>
      </c>
      <c r="FE60" s="130">
        <f t="shared" si="1253"/>
        <v>2578.1724689412754</v>
      </c>
      <c r="FF60" s="130">
        <f t="shared" si="1254"/>
        <v>2386.0411448227219</v>
      </c>
      <c r="FG60" s="130">
        <f t="shared" si="1255"/>
        <v>2458.2956598758528</v>
      </c>
      <c r="FH60" s="130">
        <f t="shared" si="1256"/>
        <v>2432.0212907656232</v>
      </c>
      <c r="FI60" s="130">
        <f t="shared" si="1257"/>
        <v>2450.0849195289065</v>
      </c>
      <c r="FJ60" s="130">
        <f t="shared" si="1258"/>
        <v>2630.7212071617346</v>
      </c>
      <c r="FK60" s="130">
        <f t="shared" si="1259"/>
        <v>2803.1467544476159</v>
      </c>
      <c r="FL60" s="130">
        <f t="shared" si="1260"/>
        <v>2886.8963059864732</v>
      </c>
      <c r="FM60" s="130">
        <f t="shared" si="1261"/>
        <v>3057.6797052029642</v>
      </c>
      <c r="FN60" s="130">
        <f t="shared" si="1262"/>
        <v>3028.1210399539568</v>
      </c>
      <c r="FO60" s="130">
        <f t="shared" si="1263"/>
        <v>2919.7392673742597</v>
      </c>
      <c r="FP60" s="130">
        <f t="shared" si="1264"/>
        <v>3259.6639177378547</v>
      </c>
      <c r="FQ60" s="130">
        <f t="shared" si="1265"/>
        <v>3363.1192461093833</v>
      </c>
      <c r="FR60" s="130">
        <f t="shared" si="1266"/>
        <v>3167.7036258520516</v>
      </c>
      <c r="FS60" s="130">
        <f t="shared" si="1267"/>
        <v>2808.0731986557839</v>
      </c>
      <c r="FT60" s="130">
        <f t="shared" si="1268"/>
        <v>0</v>
      </c>
      <c r="FU60" s="110">
        <f t="shared" si="1269"/>
        <v>2532.1923229983736</v>
      </c>
      <c r="FV60" s="130">
        <f t="shared" si="1270"/>
        <v>4793.4302145475049</v>
      </c>
      <c r="FW60" s="130">
        <f t="shared" si="1271"/>
        <v>6453.6419127001354</v>
      </c>
      <c r="FX60" s="130">
        <f t="shared" si="1272"/>
        <v>8237.0147160569668</v>
      </c>
      <c r="FY60" s="130">
        <f t="shared" si="1273"/>
        <v>10253.572545267085</v>
      </c>
      <c r="FZ60" s="130">
        <f t="shared" si="1274"/>
        <v>12631.40294974286</v>
      </c>
      <c r="GA60" s="130">
        <f t="shared" si="1275"/>
        <v>14976.390392830848</v>
      </c>
      <c r="GB60" s="130">
        <f t="shared" si="1276"/>
        <v>17296.745614877997</v>
      </c>
      <c r="GC60" s="130">
        <f t="shared" si="1277"/>
        <v>19671.291723214992</v>
      </c>
      <c r="GD60" s="130">
        <f t="shared" si="1278"/>
        <v>22011.352722094813</v>
      </c>
      <c r="GE60" s="130">
        <f t="shared" si="1279"/>
        <v>24159.282396856081</v>
      </c>
      <c r="GF60" s="130">
        <f t="shared" si="1280"/>
        <v>26036.257640168104</v>
      </c>
      <c r="GG60" s="130">
        <f t="shared" si="1281"/>
        <v>28207.177387900821</v>
      </c>
      <c r="GH60" s="130">
        <f t="shared" si="1282"/>
        <v>29811.556051694213</v>
      </c>
      <c r="GI60" s="130">
        <f t="shared" si="1283"/>
        <v>32209.092233002662</v>
      </c>
      <c r="GJ60" s="130">
        <f t="shared" si="1284"/>
        <v>34787.264701943939</v>
      </c>
      <c r="GK60" s="130">
        <f t="shared" si="1285"/>
        <v>37173.305846766663</v>
      </c>
      <c r="GL60" s="130">
        <f t="shared" si="1286"/>
        <v>39631.601506642517</v>
      </c>
      <c r="GM60" s="130">
        <f t="shared" si="1287"/>
        <v>42063.622797408141</v>
      </c>
      <c r="GN60" s="130">
        <f t="shared" si="1288"/>
        <v>44513.707716937046</v>
      </c>
      <c r="GO60" s="130">
        <f t="shared" si="1289"/>
        <v>47144.428924098778</v>
      </c>
      <c r="GP60" s="130">
        <f t="shared" si="1290"/>
        <v>49947.575678546396</v>
      </c>
      <c r="GQ60" s="130">
        <f t="shared" si="1291"/>
        <v>52834.471984532873</v>
      </c>
      <c r="GR60" s="130">
        <f t="shared" si="1292"/>
        <v>55892.151689735838</v>
      </c>
      <c r="GS60" s="130">
        <f t="shared" si="1293"/>
        <v>58920.272729689794</v>
      </c>
      <c r="GT60" s="130">
        <f t="shared" si="1294"/>
        <v>61840.011997064052</v>
      </c>
      <c r="GU60" s="130">
        <f t="shared" si="1295"/>
        <v>65099.675914801905</v>
      </c>
      <c r="GV60" s="130">
        <f t="shared" si="1296"/>
        <v>68462.795160911293</v>
      </c>
      <c r="GW60" s="130">
        <f t="shared" si="1297"/>
        <v>71630.498786763346</v>
      </c>
      <c r="GX60" s="130">
        <f t="shared" si="1298"/>
        <v>74438.571985419127</v>
      </c>
      <c r="GY60" s="130">
        <f t="shared" si="1299"/>
        <v>74438.571985419127</v>
      </c>
      <c r="GZ60" s="130">
        <f>($T60+$U60)/$R60*($I60-(метеостанция!B$12))/($I60-$J60)</f>
        <v>5.0907076719576718</v>
      </c>
      <c r="HA60" s="130">
        <f>($T60+$U60)/$R60*($I60-(метеостанция!C$12))/($I60-$J60)</f>
        <v>4.5459821428571425</v>
      </c>
      <c r="HB60" s="130">
        <f>($T60+$U60)/$R60*($I60-(метеостанция!D$12))/($I60-$J60)</f>
        <v>3.3376818783068778</v>
      </c>
      <c r="HC60" s="130">
        <f>($T60+$U60)/$R60*($I60-(метеостанция!E$12))/($I60-$J60)</f>
        <v>3.5852843915343913</v>
      </c>
      <c r="HD60" s="130">
        <f>($T60+$U60)/$R60*($I60-(метеостанция!F$12))/($I60-$J60)</f>
        <v>4.0540784832451502</v>
      </c>
      <c r="HE60" s="130">
        <f>($T60+$U60)/$R60*($I60-(метеостанция!G$12))/($I60-$J60)</f>
        <v>4.780379188712522</v>
      </c>
      <c r="HF60" s="130">
        <f>($T60+$U60)/$R60*($I60-(метеостанция!H$12))/($I60-$J60)</f>
        <v>4.7143518518518519</v>
      </c>
      <c r="HG60" s="130">
        <f>($T60+$U60)/$R60*($I60-(метеостанция!I$12))/($I60-$J60)</f>
        <v>4.6648313492063496</v>
      </c>
      <c r="HH60" s="130">
        <f>($T60+$U60)/$R60*($I60-(метеостанция!J$12))/($I60-$J60)</f>
        <v>4.7737764550264554</v>
      </c>
      <c r="HI60" s="130">
        <f>($T60+$U60)/$R60*($I60-(метеостанция!K$12))/($I60-$J60)</f>
        <v>4.7044477513227507</v>
      </c>
      <c r="HJ60" s="130">
        <f>($T60+$U60)/$R60*($I60-(метеостанция!L$12))/($I60-$J60)</f>
        <v>4.3181878306878305</v>
      </c>
      <c r="HK60" s="130">
        <f>($T60+$U60)/$R60*($I60-(метеостанция!M$12))/($I60-$J60)</f>
        <v>3.7734623015873012</v>
      </c>
      <c r="HL60" s="130">
        <f>($T60+$U60)/$R60*($I60-(метеостанция!N$12))/($I60-$J60)</f>
        <v>4.3644069664902991</v>
      </c>
      <c r="HM60" s="130">
        <f>($T60+$U60)/$R60*($I60-(метеостанция!O$12))/($I60-$J60)</f>
        <v>3.2254354056437387</v>
      </c>
      <c r="HN60" s="130">
        <f>($T60+$U60)/$R60*($I60-(метеостанция!P$12))/($I60-$J60)</f>
        <v>4.819995590828924</v>
      </c>
      <c r="HO60" s="130">
        <f>($T60+$U60)/$R60*($I60-(метеостанция!Q$12))/($I60-$J60)</f>
        <v>5.1831459435626099</v>
      </c>
      <c r="HP60" s="130">
        <f>($T60+$U60)/$R60*($I60-(метеостанция!R$12))/($I60-$J60)</f>
        <v>4.7968860229276897</v>
      </c>
      <c r="HQ60" s="130">
        <f>($T60+$U60)/$R60*($I60-(метеостанция!S$12))/($I60-$J60)</f>
        <v>4.942146164021163</v>
      </c>
      <c r="HR60" s="130">
        <f>($T60+$U60)/$R60*($I60-(метеостанция!T$12))/($I60-$J60)</f>
        <v>4.8893242945326278</v>
      </c>
      <c r="HS60" s="130">
        <f>($T60+$U60)/$R60*($I60-(метеостанция!U$12))/($I60-$J60)</f>
        <v>4.9256393298059962</v>
      </c>
      <c r="HT60" s="130">
        <f>($T60+$U60)/$R60*($I60-(метеостанция!V$12))/($I60-$J60)</f>
        <v>5.2887896825396821</v>
      </c>
      <c r="HU60" s="130">
        <f>($T60+$U60)/$R60*($I60-(метеостанция!W$12))/($I60-$J60)</f>
        <v>5.6354332010582002</v>
      </c>
      <c r="HV60" s="130">
        <f>($T60+$U60)/$R60*($I60-(метеостанция!X$12))/($I60-$J60)</f>
        <v>5.8038029100529105</v>
      </c>
      <c r="HW60" s="130">
        <f>($T60+$U60)/$R60*($I60-(метеостанция!Y$12))/($I60-$J60)</f>
        <v>6.147145061728394</v>
      </c>
      <c r="HX60" s="130">
        <f>($T60+$U60)/$R60*($I60-(метеостанция!Z$12))/($I60-$J60)</f>
        <v>6.0877204585537914</v>
      </c>
      <c r="HY60" s="130">
        <f>($T60+$U60)/$R60*($I60-(метеостанция!AA$12))/($I60-$J60)</f>
        <v>5.8698302469135806</v>
      </c>
      <c r="HZ60" s="130">
        <f>($T60+$U60)/$R60*($I60-(метеостанция!AB$12))/($I60-$J60)</f>
        <v>6.5532131834215175</v>
      </c>
      <c r="IA60" s="130">
        <f>($T60+$U60)/$R60*($I60-(метеостанция!AC$12))/($I60-$J60)</f>
        <v>6.761199294532628</v>
      </c>
      <c r="IB60" s="130">
        <f>($T60+$U60)/$R60*($I60-(метеостанция!AD$12))/($I60-$J60)</f>
        <v>6.3683366402116404</v>
      </c>
      <c r="IC60" s="130">
        <f>($T60+$U60)/$R60*($I60-(метеостанция!AE$12))/($I60-$J60)</f>
        <v>5.6453373015873014</v>
      </c>
      <c r="ID60" s="130"/>
      <c r="IE60" s="131">
        <f>VLOOKUP($F60,метеостанция!$A$4:$AF$7,2,0)</f>
        <v>6.1</v>
      </c>
      <c r="IF60" s="131">
        <f>VLOOKUP($F60,метеостанция!$A$4:$AF$7,3,0)</f>
        <v>9</v>
      </c>
      <c r="IG60" s="131">
        <f>VLOOKUP($F60,метеостанция!$A$4:$AF$7,4,0)</f>
        <v>7.4</v>
      </c>
      <c r="IH60" s="131">
        <f>VLOOKUP($F60,метеостанция!$A$4:$AF$7,5,0)</f>
        <v>10.9</v>
      </c>
      <c r="II60" s="131">
        <f>VLOOKUP($F60,метеостанция!$A$4:$AF$7,6,0)</f>
        <v>12.1</v>
      </c>
      <c r="IJ60" s="131">
        <f>VLOOKUP($F60,метеостанция!$A$4:$AF$7,7,0)</f>
        <v>9.4</v>
      </c>
      <c r="IK60" s="131">
        <f>VLOOKUP($F60,метеостанция!$A$4:$AF$7,8,0)</f>
        <v>6.1</v>
      </c>
      <c r="IL60" s="131">
        <f>VLOOKUP($F60,метеостанция!$A$4:$AF$7,9,0)</f>
        <v>8.1</v>
      </c>
      <c r="IM60" s="131">
        <f>VLOOKUP($F60,метеостанция!$A$4:$AF$7,10,0)</f>
        <v>3.4</v>
      </c>
      <c r="IN60" s="131">
        <f>VLOOKUP($F60,метеостанция!$A$4:$AF$7,11,0)</f>
        <v>-1.2</v>
      </c>
      <c r="IO60" s="131">
        <f>VLOOKUP($F60,метеостанция!$A$4:$AF$7,12,0)</f>
        <v>0.4</v>
      </c>
      <c r="IP60" s="131">
        <f>VLOOKUP($F60,метеостанция!$A$4:$AF$7,13,0)</f>
        <v>3</v>
      </c>
      <c r="IQ60" s="131">
        <f>VLOOKUP($F60,метеостанция!$A$4:$AF$7,14,0)</f>
        <v>2.5</v>
      </c>
      <c r="IR60" s="131">
        <f>VLOOKUP($F60,метеостанция!$A$4:$AF$7,15,0)</f>
        <v>1.5</v>
      </c>
      <c r="IS60" s="131">
        <f>VLOOKUP($F60,метеостанция!$A$4:$AF$7,16,0)</f>
        <v>-0.4</v>
      </c>
      <c r="IT60" s="131">
        <f>VLOOKUP($F60,метеостанция!$A$4:$AF$7,17,0)</f>
        <v>-2.6</v>
      </c>
      <c r="IU60" s="131">
        <f>VLOOKUP($F60,метеостанция!$A$4:$AF$7,18,0)</f>
        <v>-3.5</v>
      </c>
      <c r="IV60" s="131">
        <f>VLOOKUP($F60,метеостанция!$A$4:$AF$7,19,0)</f>
        <v>-4.4000000000000004</v>
      </c>
      <c r="IW60" s="131">
        <f>VLOOKUP($F60,метеостанция!$A$4:$AF$7,20,0)</f>
        <v>-0.3</v>
      </c>
      <c r="IX60" s="131">
        <f>VLOOKUP($F60,метеостанция!$A$4:$AF$7,21,0)</f>
        <v>4.5</v>
      </c>
      <c r="IY60" s="131">
        <f>VLOOKUP($F60,метеостанция!$A$4:$AF$7,22,0)</f>
        <v>3.5</v>
      </c>
      <c r="IZ60" s="131">
        <f>VLOOKUP($F60,метеостанция!$A$4:$AF$7,23,0)</f>
        <v>5</v>
      </c>
      <c r="JA60" s="131">
        <f>VLOOKUP($F60,метеостанция!$A$4:$AF$7,24,0)</f>
        <v>-1.7</v>
      </c>
      <c r="JB60" s="131">
        <f>VLOOKUP($F60,метеостанция!$A$4:$AF$7,25,0)</f>
        <v>-3.7</v>
      </c>
      <c r="JC60" s="131">
        <f>VLOOKUP($F60,метеостанция!$A$4:$AF$7,26,0)</f>
        <v>0.7</v>
      </c>
      <c r="JD60" s="131">
        <f>VLOOKUP($F60,метеостанция!$A$4:$AF$7,27,0)</f>
        <v>-1.6</v>
      </c>
      <c r="JE60" s="131">
        <f>VLOOKUP($F60,метеостанция!$A$4:$AF$7,28,0)</f>
        <v>0.7</v>
      </c>
      <c r="JF60" s="131">
        <f>VLOOKUP($F60,метеостанция!$A$4:$AF$7,29,0)</f>
        <v>6.6</v>
      </c>
      <c r="JG60" s="131">
        <f>VLOOKUP($F60,метеостанция!$A$4:$AF$7,30,0)</f>
        <v>9</v>
      </c>
      <c r="JH60" s="131">
        <f>VLOOKUP($F60,метеостанция!$A$4:$AF$7,31,0)</f>
        <v>4.8</v>
      </c>
      <c r="JI60" s="131">
        <f>VLOOKUP($F60,метеостанция!$A$4:$AF$7,32,0)</f>
        <v>0</v>
      </c>
      <c r="JJ60" s="202">
        <f>VLOOKUP(D60,'Qп, Гкал'!$D$6:$O$63,2,FALSE)</f>
        <v>1.74058</v>
      </c>
      <c r="JK60" s="202">
        <f>VLOOKUP(D60,'Qп, Гкал'!$D$6:AI$64,3,FALSE)</f>
        <v>0.95935000000000004</v>
      </c>
      <c r="JL60" s="202">
        <f>VLOOKUP(D60,'Qп, Гкал'!$D$6:$AI$64,4,FALSE)</f>
        <v>0.96330000000000005</v>
      </c>
      <c r="JM60" s="202">
        <f>VLOOKUP(D60,'Qп, Гкал'!$D$6:$O$60,5,FALSE)</f>
        <v>0.98565999999999998</v>
      </c>
      <c r="JN60" s="202">
        <f>VLOOKUP(D60,'Qп, Гкал'!$D$6:$O$60,6,FALSE)</f>
        <v>0.94103999999999999</v>
      </c>
      <c r="JO60" s="202">
        <f>VLOOKUP(D60,'Qп, Гкал'!$D$6:$O$60,7,FALSE)</f>
        <v>1.24831</v>
      </c>
      <c r="JP60" s="202">
        <f>VLOOKUP(D60,'Qп, Гкал'!$D$6:$O$60,8,FALSE)</f>
        <v>1.55972</v>
      </c>
      <c r="JQ60" s="202">
        <f>VLOOKUP(D60,'Qп, Гкал'!$D$6:$O$60,9,FALSE)</f>
        <v>1.94937</v>
      </c>
      <c r="JR60" s="202">
        <f>VLOOKUP(D60,'Qп, Гкал'!$D$6:$O$60,10,FALSE)</f>
        <v>3.6266600000000002</v>
      </c>
      <c r="JS60" s="202">
        <f>VLOOKUP(D60,'Qп, Гкал'!$D$6:$O$60,11,FALSE)</f>
        <v>4.5648900000000001</v>
      </c>
      <c r="JT60" s="202">
        <f>VLOOKUP(D60,'Qп, Гкал'!$D$6:$O$60,12,FALSE)</f>
        <v>4.0064200000000003</v>
      </c>
      <c r="JU60" s="202">
        <f>VLOOKUP(D60,'Qп, Гкал'!$D$6:$P$60,13,FALSE)</f>
        <v>3.4097400000000002</v>
      </c>
      <c r="JV60" s="202">
        <f>VLOOKUP(D60,'Qп, Гкал'!$D$6:$Q$63,14,FALSE)</f>
        <v>3.47139</v>
      </c>
      <c r="JW60" s="203">
        <f>VLOOKUP(D60,'Qп, Гкал'!$D$6:$AI$65,15,FALSE)</f>
        <v>3.01823</v>
      </c>
      <c r="JX60" s="203">
        <f>VLOOKUP(D60,'Qп, Гкал'!$D$6:$AI$65,16,FALSE)</f>
        <v>4.2998799999999999</v>
      </c>
      <c r="JY60" s="203">
        <f>VLOOKUP(D60,'Qп, Гкал'!$D$6:$AI$65,17,FALSE)</f>
        <v>4.8435100000000002</v>
      </c>
      <c r="JZ60" s="203">
        <f>VLOOKUP(D60,'Qп, Гкал'!$D$6:$AI$65,18,FALSE)</f>
        <v>5.0708500000000001</v>
      </c>
      <c r="KA60" s="203">
        <f>VLOOKUP(D60,'Qп, Гкал'!$D$6:$AI$65,19,FALSE)</f>
        <v>4.9446599999999998</v>
      </c>
      <c r="KB60" s="203">
        <f>VLOOKUP(D60,'Qп, Гкал'!$D$6:$AI$65,20,FALSE)</f>
        <v>4.1781800000000002</v>
      </c>
      <c r="KC60" s="203">
        <f>VLOOKUP(D60,'Qп, Гкал'!$D$6:$AI$65,21,FALSE)</f>
        <v>3.2863500000000001</v>
      </c>
      <c r="KD60" s="203">
        <f>VLOOKUP(D60,'Qп, Гкал'!$D$6:$AI$65,22,FALSE)</f>
        <v>2.3081800000000001</v>
      </c>
      <c r="KE60" s="203">
        <f>VLOOKUP(D60,'Qп, Гкал'!$D$6:$AI$65,23,FALSE)</f>
        <v>3.17198</v>
      </c>
      <c r="KF60" s="203">
        <f>VLOOKUP(D60,'Qп, Гкал'!$D$6:$AI$65,24,FALSE)</f>
        <v>4.5327500000000001</v>
      </c>
      <c r="KG60" s="203">
        <f>VLOOKUP(D60,'Qп, Гкал'!$D$6:$AI$65,25,FALSE)</f>
        <v>4.9475800000000003</v>
      </c>
      <c r="KH60" s="203">
        <f>VLOOKUP(D60,'Qп, Гкал'!$D$6:$AI$65,26,FALSE)</f>
        <v>3.9897200000000002</v>
      </c>
      <c r="KI60" s="203">
        <f>VLOOKUP(D60,'Qп, Гкал'!$D$6:$AI$65,27,FALSE)</f>
        <v>4.7885799999999996</v>
      </c>
      <c r="KJ60" s="203">
        <f>VLOOKUP(D60,'Qп, Гкал'!$D$6:$AI$65,28,FALSE)</f>
        <v>3.9236499999999999</v>
      </c>
      <c r="KK60" s="203">
        <f>VLOOKUP(D60,'Qп, Гкал'!$D$6:$AI$65,29,FALSE)</f>
        <v>1.4972300000000001</v>
      </c>
      <c r="KL60" s="203">
        <f>VLOOKUP(D60,'Qп, Гкал'!$D$6:$AI$65,30,FALSE)</f>
        <v>2.27982</v>
      </c>
      <c r="KM60" s="203">
        <f>VLOOKUP(D60,'Qп, Гкал'!$D$6:$AI$65,31,FALSE)</f>
        <v>3.2542399999999998</v>
      </c>
      <c r="KN60" s="203">
        <f>VLOOKUP(D60,'Qп, Гкал'!$D$6:$AI$65,32,FALSE)</f>
        <v>0</v>
      </c>
      <c r="KO60" s="110">
        <f>IF(JJ60="","Нет показаний",IF(JJ60&lt;=0,"Ошибка ПУ",(GZ60-JJ60*(($I60-метеостанция!B$12)/($I60-IE60)))))</f>
        <v>2.6770616647634276</v>
      </c>
      <c r="KP60" s="110">
        <f>IF(JK60="","Нет показаний",IF(JK60&lt;=0,"Ошибка ПУ",(HA60-JK60*(($I60-метеостанция!C$12)/($I60-IF60)))))</f>
        <v>3.0448174269480517</v>
      </c>
      <c r="KQ60" s="110">
        <f>IF(JL60="","Нет показаний",IF(JL60&lt;=0,"Ошибка ПУ",(HB60-JL60*(($I60-метеостанция!D$12)/($I60-IG60)))))</f>
        <v>2.3715149140211635</v>
      </c>
      <c r="KR60" s="110">
        <f>IF(JM60="","Нет показаний",IF(JM60&lt;=0,"Ошибка ПУ",(HC60-JM60*(($I60-метеостанция!E$12)/($I60-IH60)))))</f>
        <v>2.1149179629629629</v>
      </c>
      <c r="KS60" s="110">
        <f>IF(JN60="","Нет показаний",IF(JN60&lt;=0,"Ошибка ПУ",(HD60-JN60*(($I60-метеостанция!F$12)/($I60-II60)))))</f>
        <v>2.2256020275489474</v>
      </c>
      <c r="KT60" s="110">
        <f>IF(JO60="","Нет показаний",IF(JO60&lt;=0,"Ошибка ПУ",(HE60-JO60*(($I60-метеостанция!G$12)/($I60-IJ60)))))</f>
        <v>2.6488309811653519</v>
      </c>
      <c r="KU60" s="110">
        <f>IF(JP60="","Нет показаний",IF(JP60&lt;=0,"Ошибка ПУ",(HF60-JP60*(($I60-метеостанция!H$12)/($I60-IK60)))))</f>
        <v>2.7114020676791899</v>
      </c>
      <c r="KV60" s="110">
        <f>IF(JQ60="","Нет показаний",IF(JQ60&lt;=0,"Ошибка ПУ",(HG60-JQ60*(($I60-метеостанция!I$12)/($I60-IL60)))))</f>
        <v>1.7714912126517275</v>
      </c>
      <c r="KW60" s="110">
        <f>IF(JR60="","Нет показаний",IF(JR60&lt;=0,"Ошибка ПУ",(HH60-JR60*(($I60-метеостанция!J$12)/($I60-IM60)))))</f>
        <v>0.82486805141199815</v>
      </c>
      <c r="KX60" s="110">
        <f>IF(JS60="","Нет показаний",IF(JS60&lt;=0,"Ошибка ПУ",(HI60-JS60*(($I60-метеостанция!K$12)/($I60-IN60)))))</f>
        <v>0.86897118882275048</v>
      </c>
      <c r="KY60" s="110">
        <f>IF(JT60="","Нет показаний",IF(JT60&lt;=0,"Ошибка ПУ",(HJ60-JT60*(($I60-метеостанция!L$12)/($I60-IO60)))))</f>
        <v>0.97609767762660571</v>
      </c>
      <c r="KZ60" s="110">
        <f>IF(JU60="","Нет показаний",IF(JU60&lt;=0,"Ошибка ПУ",(HK60-JU60*(($I60-метеостанция!M$12)/($I60-IP60)))))</f>
        <v>0.90777640452847796</v>
      </c>
      <c r="LA60" s="110">
        <f>IF(JV60="","Нет показаний",IF(JV60&lt;=0,"Ошибка ПУ",(HL60-JV60*(($I60-метеостанция!N$12)/($I60-IQ60)))))</f>
        <v>1.086422980776014</v>
      </c>
      <c r="LB60" s="110">
        <f>IF(JW60="","Нет показаний",IF(JW60&lt;=0,"Ошибка ПУ",(HM60-JW60*(($I60-метеостанция!O$12)/($I60-IR60)))))</f>
        <v>1.2329957367248199</v>
      </c>
      <c r="LC60" s="110">
        <f>IF(JX60="","Нет показаний",IF(JX60&lt;=0,"Ошибка ПУ",(HN60-JX60*(($I60-метеостанция!P$12)/($I60-IS60)))))</f>
        <v>0.97328921827990422</v>
      </c>
      <c r="LD60" s="110">
        <f>IF(JY60="","Нет показаний",IF(JY60&lt;=0,"Ошибка ПУ",(HO60-JY60*(($I60-метеостанция!Q$12)/($I60-IT60)))))</f>
        <v>0.97722188382809705</v>
      </c>
      <c r="LE60" s="110">
        <f>IF(JZ60="","Нет показаний",IF(JZ60&lt;=0,"Ошибка ПУ",(HP60-JZ60*(($I60-метеостанция!R$12)/($I60-IU60)))))</f>
        <v>0.8777663154808808</v>
      </c>
      <c r="LF60" s="110">
        <f>IF(KA60="","Нет показаний",IF(KA60&lt;=0,"Ошибка ПУ",(HQ60-KA60*(($I60-метеостанция!S$12)/($I60-IV60)))))</f>
        <v>1.1500580390211632</v>
      </c>
      <c r="LG60" s="110">
        <f>IF(KB60="","Нет показаний",IF(KB60&lt;=0,"Ошибка ПУ",(HR60-KB60*(($I60-метеостанция!T$12)/($I60-IW60)))))</f>
        <v>1.0790505383749927</v>
      </c>
      <c r="LH60" s="110">
        <f>IF(KC60="","Нет показаний",IF(KC60&lt;=0,"Ошибка ПУ",(HS60-KC60*(($I60-метеостанция!U$12)/($I60-IX60)))))</f>
        <v>0.97141820077373842</v>
      </c>
      <c r="LI60" s="110">
        <f>IF(KD60="","Нет показаний",IF(KD60&lt;=0,"Ошибка ПУ",(HT60-KD60*(($I60-метеостанция!V$12)/($I60-IY60)))))</f>
        <v>2.4874985007215002</v>
      </c>
      <c r="LJ60" s="110">
        <f>IF(KE60="","Нет показаний",IF(KE60&lt;=0,"Ошибка ПУ",(HU60-KE60*(($I60-метеостанция!W$12)/($I60-IZ60)))))</f>
        <v>1.1232916510582003</v>
      </c>
      <c r="LK60" s="110">
        <f>IF(KF60="","Нет показаний",IF(KF60&lt;=0,"Ошибка ПУ",(HV60-KF60*(($I60-метеостанция!X$12)/($I60-JA60)))))</f>
        <v>1.213610225721113</v>
      </c>
      <c r="LL60" s="110">
        <f>IF(KG60="","Нет показаний",IF(KG60&lt;=0,"Ошибка ПУ",(HW60-KG60*(($I60-метеостанция!Y$12)/($I60-JB60)))))</f>
        <v>1.2882874878887316</v>
      </c>
      <c r="LM60" s="110">
        <f>IF(KH60="","Нет показаний",IF(KH60&lt;=0,"Ошибка ПУ",(HX60-KH60*(($I60-метеостанция!Z$12)/($I60-JC60)))))</f>
        <v>1.3227957953413556</v>
      </c>
      <c r="LN60" s="110">
        <f>IF(KI60="","Нет показаний",IF(KI60&lt;=0,"Ошибка ПУ",(HY60-KI60*(($I60-метеостанция!AA$12)/($I60-JD60)))))</f>
        <v>0.9426917978395073</v>
      </c>
      <c r="LO60" s="110">
        <f>IF(KJ60="","Нет показаний",IF(KJ60&lt;=0,"Ошибка ПУ",(HZ60-KJ60*(($I60-метеостанция!AB$12)/($I60-JE60)))))</f>
        <v>1.5088833582919845</v>
      </c>
      <c r="LP60" s="110">
        <f>IF(KK60="","Нет показаний",IF(KK60&lt;=0,"Ошибка ПУ",(IA60-KK60*(($I60-метеостанция!AC$12)/($I60-JF60)))))</f>
        <v>3.9008195930400906</v>
      </c>
      <c r="LQ60" s="110">
        <f>IF(KL60="","Нет показаний",IF(KL60&lt;=0,"Ошибка ПУ",(IB60-KL60*(($I60-метеостанция!AD$12)/($I60-JG60)))))</f>
        <v>1.3708675720298222</v>
      </c>
      <c r="LR60" s="110">
        <f>IF(KM60="","Нет показаний",IF(KM60&lt;=0,"Ошибка ПУ",(IC60-KM60*(($I60-метеостанция!AE$12)/($I60-JH60)))))</f>
        <v>1.0690623015873015</v>
      </c>
      <c r="LS60" s="110" t="str">
        <f>IF(KN60="","Нет показаний",IF(KN60&lt;=0,"Ошибка ПУ",(ID60-KN60*(($I60-метеостанция!AF$12)/($I60-JI60)))))</f>
        <v>Ошибка ПУ</v>
      </c>
      <c r="LT60" s="54">
        <f t="shared" si="1300"/>
        <v>2.6770616647634276</v>
      </c>
      <c r="LU60" s="54">
        <f t="shared" si="1301"/>
        <v>5.7218790917114788</v>
      </c>
      <c r="LV60" s="54">
        <f t="shared" si="1302"/>
        <v>8.0933940057326428</v>
      </c>
      <c r="LW60" s="54">
        <f t="shared" si="1303"/>
        <v>10.208311968695606</v>
      </c>
      <c r="LX60" s="54">
        <f t="shared" si="1304"/>
        <v>12.433913996244552</v>
      </c>
      <c r="LY60" s="54">
        <f t="shared" si="1305"/>
        <v>15.082744977409904</v>
      </c>
      <c r="LZ60" s="54">
        <f t="shared" si="1306"/>
        <v>17.794147045089094</v>
      </c>
      <c r="MA60" s="54">
        <f t="shared" si="1307"/>
        <v>19.565638257740822</v>
      </c>
      <c r="MB60" s="54">
        <f t="shared" si="1308"/>
        <v>20.390506309152819</v>
      </c>
      <c r="MC60" s="54">
        <f t="shared" si="1309"/>
        <v>21.259477497975571</v>
      </c>
      <c r="MD60" s="54">
        <f t="shared" si="1310"/>
        <v>22.235575175602175</v>
      </c>
      <c r="ME60" s="54">
        <f t="shared" si="1311"/>
        <v>23.143351580130652</v>
      </c>
      <c r="MF60" s="54">
        <f t="shared" si="1312"/>
        <v>24.229774560906666</v>
      </c>
      <c r="MG60" s="54">
        <f t="shared" si="1313"/>
        <v>25.462770297631486</v>
      </c>
      <c r="MH60" s="54">
        <f t="shared" si="1314"/>
        <v>26.436059515911392</v>
      </c>
      <c r="MI60" s="54">
        <f t="shared" si="1315"/>
        <v>27.413281399739489</v>
      </c>
      <c r="MJ60" s="54">
        <f t="shared" si="1316"/>
        <v>28.291047715220369</v>
      </c>
      <c r="MK60" s="54">
        <f t="shared" si="1317"/>
        <v>29.441105754241534</v>
      </c>
      <c r="ML60" s="54">
        <f t="shared" si="1318"/>
        <v>30.520156292616527</v>
      </c>
      <c r="MM60" s="54">
        <f t="shared" si="1319"/>
        <v>31.491574493390264</v>
      </c>
      <c r="MN60" s="54">
        <f t="shared" si="1320"/>
        <v>33.97907299411176</v>
      </c>
      <c r="MO60" s="54">
        <f t="shared" si="1321"/>
        <v>35.102364645169963</v>
      </c>
      <c r="MP60" s="54">
        <f t="shared" si="1322"/>
        <v>36.315974870891075</v>
      </c>
      <c r="MQ60" s="54">
        <f t="shared" si="1323"/>
        <v>37.604262358779806</v>
      </c>
      <c r="MR60" s="54">
        <f t="shared" si="1324"/>
        <v>38.927058154121163</v>
      </c>
      <c r="MS60" s="54">
        <f t="shared" si="1325"/>
        <v>39.869749951960671</v>
      </c>
      <c r="MT60" s="54">
        <f t="shared" si="1326"/>
        <v>41.378633310252653</v>
      </c>
      <c r="MU60" s="54">
        <f t="shared" si="1327"/>
        <v>45.279452903292743</v>
      </c>
      <c r="MV60" s="54">
        <f t="shared" si="1328"/>
        <v>46.650320475322566</v>
      </c>
      <c r="MW60" s="54">
        <f t="shared" si="1329"/>
        <v>47.719382776909868</v>
      </c>
      <c r="MX60" s="54">
        <f t="shared" si="1330"/>
        <v>47.719382776909868</v>
      </c>
      <c r="MY60" s="53">
        <f t="shared" si="1331"/>
        <v>5242.2221519397435</v>
      </c>
      <c r="MZ60" s="53">
        <f t="shared" si="1332"/>
        <v>5962.3614854496745</v>
      </c>
      <c r="NA60" s="53">
        <f t="shared" si="1333"/>
        <v>4643.9005046362427</v>
      </c>
      <c r="NB60" s="53">
        <f t="shared" si="1334"/>
        <v>4141.4323550740737</v>
      </c>
      <c r="NC60" s="53">
        <f t="shared" si="1335"/>
        <v>4358.1738903463493</v>
      </c>
      <c r="ND60" s="53">
        <f t="shared" si="1336"/>
        <v>5186.9408273179924</v>
      </c>
      <c r="NE60" s="53">
        <f t="shared" si="1337"/>
        <v>5309.46752892939</v>
      </c>
      <c r="NF60" s="53">
        <f t="shared" si="1338"/>
        <v>3468.9340926146128</v>
      </c>
      <c r="NG60" s="53">
        <f t="shared" si="1339"/>
        <v>1615.2566182749749</v>
      </c>
      <c r="NH60" s="53">
        <f t="shared" si="1340"/>
        <v>1701.61938195271</v>
      </c>
      <c r="NI60" s="53">
        <f t="shared" si="1341"/>
        <v>1911.3944723284194</v>
      </c>
      <c r="NJ60" s="53">
        <f t="shared" si="1342"/>
        <v>1777.6077553476655</v>
      </c>
      <c r="NK60" s="53">
        <f t="shared" si="1343"/>
        <v>2127.4334809555908</v>
      </c>
      <c r="NL60" s="53">
        <f t="shared" si="1344"/>
        <v>2414.4522516545421</v>
      </c>
      <c r="NM60" s="53">
        <f t="shared" si="1345"/>
        <v>1905.8949472357085</v>
      </c>
      <c r="NN60" s="53">
        <f t="shared" si="1346"/>
        <v>1913.5958929121796</v>
      </c>
      <c r="NO60" s="53">
        <f t="shared" si="1347"/>
        <v>1718.8419989746608</v>
      </c>
      <c r="NP60" s="53">
        <f t="shared" si="1348"/>
        <v>2252.0436520112416</v>
      </c>
      <c r="NQ60" s="53">
        <f t="shared" si="1349"/>
        <v>2112.9967642459105</v>
      </c>
      <c r="NR60" s="53">
        <f t="shared" si="1350"/>
        <v>1902.2311207551345</v>
      </c>
      <c r="NS60" s="53">
        <f t="shared" si="1351"/>
        <v>4871.0195641128421</v>
      </c>
      <c r="NT60" s="53">
        <f t="shared" si="1352"/>
        <v>2199.6297111021677</v>
      </c>
      <c r="NU60" s="53">
        <f t="shared" si="1353"/>
        <v>2376.4915440070836</v>
      </c>
      <c r="NV60" s="53">
        <f t="shared" si="1354"/>
        <v>2522.7245587837142</v>
      </c>
      <c r="NW60" s="53">
        <f t="shared" si="1355"/>
        <v>2590.2987264374424</v>
      </c>
      <c r="NX60" s="53">
        <f t="shared" si="1356"/>
        <v>1845.9790785293233</v>
      </c>
      <c r="NY60" s="53">
        <f t="shared" si="1357"/>
        <v>2954.695392207364</v>
      </c>
      <c r="NZ60" s="53">
        <f t="shared" si="1358"/>
        <v>7638.5849270911058</v>
      </c>
      <c r="OA60" s="53">
        <f t="shared" si="1359"/>
        <v>2684.4328795487982</v>
      </c>
      <c r="OB60" s="53">
        <f t="shared" si="1360"/>
        <v>2093.4377989682539</v>
      </c>
      <c r="OC60" s="53" t="e">
        <f t="shared" si="1361"/>
        <v>#VALUE!</v>
      </c>
      <c r="OD60" s="53">
        <f t="shared" si="1362"/>
        <v>5242.2221519397435</v>
      </c>
      <c r="OE60" s="53">
        <f t="shared" si="1363"/>
        <v>11204.583637389418</v>
      </c>
      <c r="OF60" s="53">
        <f t="shared" si="1364"/>
        <v>15848.48414202566</v>
      </c>
      <c r="OG60" s="53">
        <f t="shared" si="1365"/>
        <v>19989.916497099734</v>
      </c>
      <c r="OH60" s="53">
        <f t="shared" si="1366"/>
        <v>24348.090387446082</v>
      </c>
      <c r="OI60" s="53">
        <f t="shared" si="1367"/>
        <v>29535.031214764073</v>
      </c>
      <c r="OJ60" s="53">
        <f t="shared" si="1368"/>
        <v>34844.498743693461</v>
      </c>
      <c r="OK60" s="53">
        <f t="shared" si="1369"/>
        <v>38313.432836308071</v>
      </c>
      <c r="OL60" s="53">
        <f t="shared" si="1370"/>
        <v>39928.689454583044</v>
      </c>
      <c r="OM60" s="53">
        <f t="shared" si="1371"/>
        <v>41630.308836535754</v>
      </c>
      <c r="ON60" s="53">
        <f t="shared" si="1372"/>
        <v>43541.703308864177</v>
      </c>
      <c r="OO60" s="53">
        <f t="shared" si="1373"/>
        <v>45319.311064211841</v>
      </c>
      <c r="OP60" s="53">
        <f t="shared" si="1374"/>
        <v>47446.744545167428</v>
      </c>
      <c r="OQ60" s="53">
        <f t="shared" si="1375"/>
        <v>49861.196796821969</v>
      </c>
      <c r="OR60" s="53">
        <f t="shared" si="1376"/>
        <v>51767.091744057674</v>
      </c>
      <c r="OS60" s="53">
        <f t="shared" si="1377"/>
        <v>53680.687636969851</v>
      </c>
      <c r="OT60" s="53">
        <f t="shared" si="1378"/>
        <v>55399.529635944513</v>
      </c>
      <c r="OU60" s="53">
        <f t="shared" si="1379"/>
        <v>57651.573287955754</v>
      </c>
      <c r="OV60" s="53">
        <f t="shared" si="1380"/>
        <v>59764.570052201663</v>
      </c>
      <c r="OW60" s="53">
        <f t="shared" si="1381"/>
        <v>61666.801172956795</v>
      </c>
      <c r="OX60" s="53">
        <f t="shared" si="1382"/>
        <v>66537.820737069633</v>
      </c>
      <c r="OY60" s="53">
        <f t="shared" si="1383"/>
        <v>68737.450448171803</v>
      </c>
      <c r="OZ60" s="53">
        <f t="shared" si="1384"/>
        <v>71113.941992178879</v>
      </c>
      <c r="PA60" s="53">
        <f t="shared" si="1385"/>
        <v>73636.666550962589</v>
      </c>
      <c r="PB60" s="53">
        <f t="shared" si="1386"/>
        <v>76226.965277400028</v>
      </c>
      <c r="PC60" s="53">
        <f t="shared" si="1387"/>
        <v>78072.944355929358</v>
      </c>
      <c r="PD60" s="53">
        <f t="shared" si="1388"/>
        <v>81027.639748136717</v>
      </c>
      <c r="PE60" s="53">
        <f t="shared" si="1389"/>
        <v>88666.22467522783</v>
      </c>
      <c r="PF60" s="53">
        <f t="shared" si="1390"/>
        <v>91350.657554776626</v>
      </c>
      <c r="PG60" s="53">
        <f t="shared" si="1391"/>
        <v>93444.09535374488</v>
      </c>
      <c r="PH60" s="53" t="e">
        <f t="shared" si="1392"/>
        <v>#VALUE!</v>
      </c>
      <c r="PI60" s="111">
        <f t="shared" ref="PI60:PR61" si="1724">IF(MY60*$G60&lt;0, 0, MY60*$G60)</f>
        <v>4980.111044342756</v>
      </c>
      <c r="PJ60" s="111">
        <f t="shared" si="1724"/>
        <v>5664.2434111771909</v>
      </c>
      <c r="PK60" s="111">
        <f t="shared" si="1724"/>
        <v>4411.7054794044307</v>
      </c>
      <c r="PL60" s="111">
        <f t="shared" si="1724"/>
        <v>3934.3607373203699</v>
      </c>
      <c r="PM60" s="111">
        <f t="shared" si="1724"/>
        <v>4140.2651958290317</v>
      </c>
      <c r="PN60" s="111">
        <f t="shared" si="1724"/>
        <v>4927.5937859520927</v>
      </c>
      <c r="PO60" s="111">
        <f t="shared" si="1724"/>
        <v>5043.9941524829201</v>
      </c>
      <c r="PP60" s="111">
        <f t="shared" si="1724"/>
        <v>3295.4873879838819</v>
      </c>
      <c r="PQ60" s="111">
        <f t="shared" si="1724"/>
        <v>1534.4937873612262</v>
      </c>
      <c r="PR60" s="111">
        <f t="shared" si="1724"/>
        <v>1616.5384128550745</v>
      </c>
      <c r="PS60" s="111">
        <f t="shared" ref="PS60:QB61" si="1725">IF(NI60*$G60&lt;0, 0, NI60*$G60)</f>
        <v>1815.8247487119984</v>
      </c>
      <c r="PT60" s="111">
        <f t="shared" si="1725"/>
        <v>1688.7273675802821</v>
      </c>
      <c r="PU60" s="111">
        <f t="shared" si="1725"/>
        <v>2021.0618069078112</v>
      </c>
      <c r="PV60" s="111">
        <f t="shared" si="1725"/>
        <v>2293.7296390718147</v>
      </c>
      <c r="PW60" s="111">
        <f t="shared" si="1725"/>
        <v>1810.600199873923</v>
      </c>
      <c r="PX60" s="111">
        <f t="shared" si="1725"/>
        <v>1817.9160982665705</v>
      </c>
      <c r="PY60" s="111">
        <f t="shared" si="1725"/>
        <v>1632.8998990259277</v>
      </c>
      <c r="PZ60" s="111">
        <f t="shared" si="1725"/>
        <v>2139.4414694106795</v>
      </c>
      <c r="QA60" s="111">
        <f t="shared" si="1725"/>
        <v>2007.3469260336149</v>
      </c>
      <c r="QB60" s="111">
        <f t="shared" si="1725"/>
        <v>1807.1195647173777</v>
      </c>
      <c r="QC60" s="111">
        <f t="shared" ref="QC60:QL61" si="1726">IF(NS60*$G60&lt;0, 0, NS60*$G60)</f>
        <v>4627.4685859071997</v>
      </c>
      <c r="QD60" s="111">
        <f t="shared" si="1726"/>
        <v>2089.6482255470592</v>
      </c>
      <c r="QE60" s="111">
        <f t="shared" si="1726"/>
        <v>2257.6669668067293</v>
      </c>
      <c r="QF60" s="111">
        <f t="shared" si="1726"/>
        <v>2396.5883308445282</v>
      </c>
      <c r="QG60" s="111">
        <f t="shared" si="1726"/>
        <v>2460.7837901155704</v>
      </c>
      <c r="QH60" s="111">
        <f t="shared" si="1726"/>
        <v>1753.6801246028569</v>
      </c>
      <c r="QI60" s="111">
        <f t="shared" si="1726"/>
        <v>2806.9606225969956</v>
      </c>
      <c r="QJ60" s="111">
        <f t="shared" si="1726"/>
        <v>7256.6556807365505</v>
      </c>
      <c r="QK60" s="111">
        <f t="shared" si="1726"/>
        <v>2550.211235571358</v>
      </c>
      <c r="QL60" s="111">
        <f t="shared" si="1726"/>
        <v>1988.765909019841</v>
      </c>
      <c r="QM60" s="111" t="e">
        <f t="shared" ref="QM60:QM61" si="1727">IF(OC60*$G60&lt;0, 0, OC60*$G60)</f>
        <v>#VALUE!</v>
      </c>
      <c r="QN60" s="54">
        <f t="shared" si="1393"/>
        <v>4980.111044342756</v>
      </c>
      <c r="QO60" s="53">
        <f t="shared" si="1394"/>
        <v>10644.354455519948</v>
      </c>
      <c r="QP60" s="53">
        <f t="shared" si="1395"/>
        <v>15056.059934924378</v>
      </c>
      <c r="QQ60" s="53">
        <f t="shared" si="1396"/>
        <v>18990.420672244749</v>
      </c>
      <c r="QR60" s="53">
        <f t="shared" si="1397"/>
        <v>23130.685868073779</v>
      </c>
      <c r="QS60" s="53">
        <f t="shared" si="1398"/>
        <v>28058.279654025871</v>
      </c>
      <c r="QT60" s="53">
        <f t="shared" si="1399"/>
        <v>33102.273806508791</v>
      </c>
      <c r="QU60" s="53">
        <f t="shared" si="1400"/>
        <v>36397.761194492676</v>
      </c>
      <c r="QV60" s="53">
        <f t="shared" si="1401"/>
        <v>37932.254981853905</v>
      </c>
      <c r="QW60" s="53">
        <f t="shared" si="1402"/>
        <v>39548.793394708977</v>
      </c>
      <c r="QX60" s="53">
        <f t="shared" si="1403"/>
        <v>41364.618143420972</v>
      </c>
      <c r="QY60" s="53">
        <f t="shared" si="1404"/>
        <v>43053.345511001251</v>
      </c>
      <c r="QZ60" s="53">
        <f t="shared" si="1405"/>
        <v>45074.407317909063</v>
      </c>
      <c r="RA60" s="53">
        <f t="shared" si="1406"/>
        <v>47368.136956980874</v>
      </c>
      <c r="RB60" s="53">
        <f t="shared" si="1407"/>
        <v>49178.737156854797</v>
      </c>
      <c r="RC60" s="53">
        <f t="shared" si="1408"/>
        <v>50996.653255121368</v>
      </c>
      <c r="RD60" s="53">
        <f t="shared" si="1409"/>
        <v>52629.553154147296</v>
      </c>
      <c r="RE60" s="53">
        <f t="shared" si="1410"/>
        <v>54768.994623557977</v>
      </c>
      <c r="RF60" s="53">
        <f t="shared" si="1411"/>
        <v>56776.341549591591</v>
      </c>
      <c r="RG60" s="53">
        <f t="shared" si="1412"/>
        <v>58583.461114308971</v>
      </c>
      <c r="RH60" s="53">
        <f t="shared" si="1413"/>
        <v>63210.929700216169</v>
      </c>
      <c r="RI60" s="53">
        <f t="shared" si="1414"/>
        <v>65300.577925763231</v>
      </c>
      <c r="RJ60" s="53">
        <f t="shared" si="1415"/>
        <v>67558.244892569957</v>
      </c>
      <c r="RK60" s="53">
        <f t="shared" si="1416"/>
        <v>69954.833223414491</v>
      </c>
      <c r="RL60" s="53">
        <f t="shared" si="1417"/>
        <v>72415.617013530064</v>
      </c>
      <c r="RM60" s="53">
        <f t="shared" si="1418"/>
        <v>74169.297138132926</v>
      </c>
      <c r="RN60" s="53">
        <f t="shared" si="1419"/>
        <v>76976.257760729917</v>
      </c>
      <c r="RO60" s="53">
        <f t="shared" si="1420"/>
        <v>84232.913441466473</v>
      </c>
      <c r="RP60" s="53">
        <f t="shared" si="1421"/>
        <v>86783.124677037835</v>
      </c>
      <c r="RQ60" s="53">
        <f t="shared" si="1422"/>
        <v>88771.890586057678</v>
      </c>
      <c r="RR60" s="53" t="e">
        <f t="shared" si="1423"/>
        <v>#VALUE!</v>
      </c>
      <c r="RS60" s="111">
        <f t="shared" si="1424"/>
        <v>2447.9187213443824</v>
      </c>
      <c r="RT60" s="111">
        <f t="shared" si="1425"/>
        <v>5850.9242409724429</v>
      </c>
      <c r="RU60" s="111">
        <f t="shared" si="1426"/>
        <v>8602.418022224243</v>
      </c>
      <c r="RV60" s="111">
        <f t="shared" si="1427"/>
        <v>10753.405956187782</v>
      </c>
      <c r="RW60" s="111">
        <f t="shared" si="1428"/>
        <v>12877.113322806694</v>
      </c>
      <c r="RX60" s="111">
        <f t="shared" si="1429"/>
        <v>15426.876704283011</v>
      </c>
      <c r="RY60" s="111">
        <f t="shared" si="1430"/>
        <v>18125.883413677941</v>
      </c>
      <c r="RZ60" s="111">
        <f t="shared" si="1431"/>
        <v>19101.015579614679</v>
      </c>
      <c r="SA60" s="111">
        <f t="shared" si="1432"/>
        <v>18260.963258638913</v>
      </c>
      <c r="SB60" s="111">
        <f t="shared" si="1433"/>
        <v>17537.440672614164</v>
      </c>
      <c r="SC60" s="111">
        <f t="shared" si="1434"/>
        <v>17205.335746564891</v>
      </c>
      <c r="SD60" s="111">
        <f t="shared" si="1435"/>
        <v>17017.087870833147</v>
      </c>
      <c r="SE60" s="111">
        <f t="shared" si="1436"/>
        <v>16867.229930008241</v>
      </c>
      <c r="SF60" s="111">
        <f t="shared" si="1437"/>
        <v>17556.580905286661</v>
      </c>
      <c r="SG60" s="111">
        <f t="shared" si="1438"/>
        <v>16969.644923852135</v>
      </c>
      <c r="SH60" s="111">
        <f t="shared" si="1439"/>
        <v>16209.388553177429</v>
      </c>
      <c r="SI60" s="111">
        <f t="shared" si="1440"/>
        <v>15456.247307380632</v>
      </c>
      <c r="SJ60" s="111">
        <f t="shared" si="1441"/>
        <v>15137.39311691546</v>
      </c>
      <c r="SK60" s="111">
        <f t="shared" si="1442"/>
        <v>14712.718752183449</v>
      </c>
      <c r="SL60" s="111">
        <f t="shared" si="1443"/>
        <v>14069.753397371926</v>
      </c>
      <c r="SM60" s="111">
        <f t="shared" si="1444"/>
        <v>16066.500776117391</v>
      </c>
      <c r="SN60" s="111">
        <f t="shared" si="1445"/>
        <v>15353.002247216835</v>
      </c>
      <c r="SO60" s="111">
        <f t="shared" si="1446"/>
        <v>14723.772908037085</v>
      </c>
      <c r="SP60" s="111">
        <f t="shared" si="1447"/>
        <v>14062.681533678653</v>
      </c>
      <c r="SQ60" s="111">
        <f t="shared" si="1448"/>
        <v>13495.34428384027</v>
      </c>
      <c r="SR60" s="111">
        <f t="shared" si="1449"/>
        <v>12329.285141068875</v>
      </c>
      <c r="SS60" s="111">
        <f t="shared" si="1450"/>
        <v>11876.581845928013</v>
      </c>
      <c r="ST60" s="111">
        <f t="shared" si="1451"/>
        <v>15770.11828055518</v>
      </c>
      <c r="SU60" s="111">
        <f t="shared" si="1452"/>
        <v>15152.625890274488</v>
      </c>
      <c r="SV60" s="111">
        <f t="shared" si="1453"/>
        <v>14333.318600638551</v>
      </c>
      <c r="SW60" s="111" t="e">
        <f t="shared" si="1454"/>
        <v>#VALUE!</v>
      </c>
      <c r="SX60" s="111">
        <f t="shared" si="1455"/>
        <v>0</v>
      </c>
      <c r="SY60" s="111">
        <f t="shared" si="1456"/>
        <v>0</v>
      </c>
      <c r="SZ60" s="111">
        <f t="shared" si="1457"/>
        <v>0</v>
      </c>
      <c r="TA60" s="111">
        <f t="shared" si="1458"/>
        <v>0</v>
      </c>
      <c r="TB60" s="111">
        <f t="shared" si="1459"/>
        <v>0</v>
      </c>
      <c r="TC60" s="111">
        <f t="shared" si="1460"/>
        <v>0</v>
      </c>
      <c r="TD60" s="111">
        <f t="shared" si="1461"/>
        <v>0</v>
      </c>
      <c r="TE60" s="111">
        <f t="shared" si="1462"/>
        <v>0</v>
      </c>
      <c r="TF60" s="111">
        <f t="shared" si="1463"/>
        <v>0</v>
      </c>
      <c r="TG60" s="111">
        <f t="shared" si="1464"/>
        <v>0</v>
      </c>
      <c r="TH60" s="111">
        <f t="shared" si="1465"/>
        <v>0</v>
      </c>
      <c r="TI60" s="111">
        <f t="shared" si="1466"/>
        <v>0</v>
      </c>
      <c r="TJ60" s="111">
        <f t="shared" si="1467"/>
        <v>0</v>
      </c>
      <c r="TK60" s="111">
        <f t="shared" si="1468"/>
        <v>0</v>
      </c>
      <c r="TL60" s="111">
        <f t="shared" si="1469"/>
        <v>0</v>
      </c>
      <c r="TM60" s="111">
        <f t="shared" si="1470"/>
        <v>0</v>
      </c>
      <c r="TN60" s="111">
        <f t="shared" si="1471"/>
        <v>0</v>
      </c>
      <c r="TO60" s="111">
        <f t="shared" si="1472"/>
        <v>0</v>
      </c>
      <c r="TP60" s="111">
        <f t="shared" si="1473"/>
        <v>0</v>
      </c>
      <c r="TQ60" s="111">
        <f t="shared" si="1474"/>
        <v>0</v>
      </c>
      <c r="TR60" s="111">
        <f t="shared" si="1475"/>
        <v>0</v>
      </c>
      <c r="TS60" s="111">
        <f t="shared" si="1476"/>
        <v>0</v>
      </c>
      <c r="TT60" s="111">
        <f t="shared" si="1477"/>
        <v>0</v>
      </c>
      <c r="TU60" s="111">
        <f t="shared" si="1478"/>
        <v>0</v>
      </c>
      <c r="TV60" s="111">
        <f t="shared" si="1479"/>
        <v>0</v>
      </c>
      <c r="TW60" s="111">
        <f t="shared" si="1480"/>
        <v>0</v>
      </c>
      <c r="TX60" s="111">
        <f t="shared" si="1481"/>
        <v>0</v>
      </c>
      <c r="TY60" s="111">
        <f t="shared" si="1482"/>
        <v>0</v>
      </c>
      <c r="TZ60" s="111">
        <f t="shared" si="1483"/>
        <v>0</v>
      </c>
      <c r="UA60" s="111">
        <f t="shared" si="1484"/>
        <v>0</v>
      </c>
      <c r="UB60" s="111">
        <f t="shared" si="1485"/>
        <v>0</v>
      </c>
      <c r="UC60" s="112">
        <f t="shared" si="1486"/>
        <v>266.54656031561831</v>
      </c>
      <c r="UD60" s="112">
        <f t="shared" si="1487"/>
        <v>504.57160153131639</v>
      </c>
      <c r="UE60" s="112">
        <f t="shared" si="1488"/>
        <v>679.33072765264592</v>
      </c>
      <c r="UF60" s="112">
        <f t="shared" si="1489"/>
        <v>867.05418063757543</v>
      </c>
      <c r="UG60" s="112">
        <f t="shared" si="1490"/>
        <v>1079.323425817588</v>
      </c>
      <c r="UH60" s="112">
        <f t="shared" si="1491"/>
        <v>1329.6213631308276</v>
      </c>
      <c r="UI60" s="112">
        <f t="shared" si="1492"/>
        <v>1576.4621466137739</v>
      </c>
      <c r="UJ60" s="112">
        <f t="shared" si="1493"/>
        <v>1820.7100647240002</v>
      </c>
      <c r="UK60" s="112">
        <f t="shared" si="1494"/>
        <v>2070.6622866542102</v>
      </c>
      <c r="UL60" s="112">
        <f t="shared" si="1495"/>
        <v>2316.9844970626123</v>
      </c>
      <c r="UM60" s="112">
        <f t="shared" si="1496"/>
        <v>2543.0823575637987</v>
      </c>
      <c r="UN60" s="112">
        <f t="shared" si="1497"/>
        <v>2740.6586989650646</v>
      </c>
      <c r="UO60" s="112">
        <f t="shared" si="1498"/>
        <v>2969.1765671474559</v>
      </c>
      <c r="UP60" s="112">
        <f t="shared" si="1499"/>
        <v>3138.0585317572863</v>
      </c>
      <c r="UQ60" s="112">
        <f t="shared" si="1500"/>
        <v>3390.4307613687015</v>
      </c>
      <c r="UR60" s="112">
        <f t="shared" si="1501"/>
        <v>3661.8173370467312</v>
      </c>
      <c r="US60" s="112">
        <f t="shared" si="1502"/>
        <v>3912.9795628175439</v>
      </c>
      <c r="UT60" s="112">
        <f t="shared" si="1503"/>
        <v>4171.7475270150017</v>
      </c>
      <c r="UU60" s="112">
        <f t="shared" si="1504"/>
        <v>4427.7497681482255</v>
      </c>
      <c r="UV60" s="112">
        <f t="shared" si="1505"/>
        <v>4685.6534438881099</v>
      </c>
      <c r="UW60" s="112">
        <f t="shared" si="1506"/>
        <v>4962.5714656946084</v>
      </c>
      <c r="UX60" s="112">
        <f t="shared" si="1507"/>
        <v>5257.6395451101471</v>
      </c>
      <c r="UY60" s="112">
        <f t="shared" si="1508"/>
        <v>5561.5233667929333</v>
      </c>
      <c r="UZ60" s="112">
        <f t="shared" si="1509"/>
        <v>5883.3843883932459</v>
      </c>
      <c r="VA60" s="112">
        <f t="shared" si="1510"/>
        <v>6202.1339715462937</v>
      </c>
      <c r="VB60" s="112">
        <f t="shared" si="1511"/>
        <v>6509.4749470593742</v>
      </c>
      <c r="VC60" s="112">
        <f t="shared" si="1512"/>
        <v>6852.5974647159892</v>
      </c>
      <c r="VD60" s="112">
        <f t="shared" si="1513"/>
        <v>7206.6100169380297</v>
      </c>
      <c r="VE60" s="112">
        <f t="shared" si="1514"/>
        <v>7540.0525038698252</v>
      </c>
      <c r="VF60" s="112">
        <f t="shared" si="1515"/>
        <v>7835.6391563599091</v>
      </c>
      <c r="VG60" s="112">
        <f t="shared" si="1516"/>
        <v>7835.6391563599091</v>
      </c>
      <c r="VH60" s="111">
        <f t="shared" si="1517"/>
        <v>-4980.111044342756</v>
      </c>
      <c r="VI60" s="111">
        <f t="shared" si="1518"/>
        <v>-10644.354455519948</v>
      </c>
      <c r="VJ60" s="111">
        <f t="shared" si="1519"/>
        <v>-15056.059934924378</v>
      </c>
      <c r="VK60" s="111">
        <f t="shared" si="1520"/>
        <v>-18990.420672244749</v>
      </c>
      <c r="VL60" s="111">
        <f t="shared" si="1521"/>
        <v>-23130.685868073779</v>
      </c>
      <c r="VM60" s="111">
        <f t="shared" si="1522"/>
        <v>-28058.279654025871</v>
      </c>
      <c r="VN60" s="111">
        <f t="shared" si="1523"/>
        <v>-33102.273806508791</v>
      </c>
      <c r="VO60" s="111">
        <f t="shared" si="1524"/>
        <v>-36397.761194492676</v>
      </c>
      <c r="VP60" s="111">
        <f t="shared" si="1525"/>
        <v>-37932.254981853905</v>
      </c>
      <c r="VQ60" s="111">
        <f t="shared" si="1526"/>
        <v>-39548.793394708977</v>
      </c>
      <c r="VR60" s="111">
        <f t="shared" si="1527"/>
        <v>-41364.618143420972</v>
      </c>
      <c r="VS60" s="111">
        <f t="shared" si="1528"/>
        <v>-43053.345511001251</v>
      </c>
      <c r="VT60" s="111">
        <f t="shared" si="1529"/>
        <v>-45074.407317909063</v>
      </c>
      <c r="VU60" s="111">
        <f t="shared" si="1530"/>
        <v>-47368.136956980874</v>
      </c>
      <c r="VV60" s="111">
        <f t="shared" si="1531"/>
        <v>-49178.737156854797</v>
      </c>
      <c r="VW60" s="111">
        <f t="shared" si="1532"/>
        <v>-50996.653255121368</v>
      </c>
      <c r="VX60" s="111">
        <f t="shared" si="1533"/>
        <v>-52629.553154147296</v>
      </c>
      <c r="VY60" s="111">
        <f t="shared" si="1534"/>
        <v>-54768.994623557977</v>
      </c>
      <c r="VZ60" s="111">
        <f t="shared" si="1535"/>
        <v>-56776.341549591591</v>
      </c>
      <c r="WA60" s="111">
        <f t="shared" si="1536"/>
        <v>-58583.461114308971</v>
      </c>
      <c r="WB60" s="111">
        <f t="shared" si="1537"/>
        <v>-63210.929700216169</v>
      </c>
      <c r="WC60" s="111">
        <f t="shared" si="1538"/>
        <v>-65300.577925763231</v>
      </c>
      <c r="WD60" s="111">
        <f t="shared" si="1539"/>
        <v>-67558.244892569957</v>
      </c>
      <c r="WE60" s="111">
        <f t="shared" si="1540"/>
        <v>-69954.833223414491</v>
      </c>
      <c r="WF60" s="111">
        <f t="shared" si="1541"/>
        <v>-72415.617013530064</v>
      </c>
      <c r="WG60" s="111">
        <f t="shared" si="1542"/>
        <v>-74169.297138132926</v>
      </c>
      <c r="WH60" s="111">
        <f t="shared" si="1543"/>
        <v>-76976.257760729917</v>
      </c>
      <c r="WI60" s="111">
        <f t="shared" si="1544"/>
        <v>-84232.913441466473</v>
      </c>
      <c r="WJ60" s="111">
        <f t="shared" si="1545"/>
        <v>-86783.124677037835</v>
      </c>
      <c r="WK60" s="111">
        <f t="shared" si="1546"/>
        <v>-88771.890586057678</v>
      </c>
      <c r="WL60" s="111" t="e">
        <f t="shared" si="1547"/>
        <v>#VALUE!</v>
      </c>
      <c r="WM60" s="111">
        <f t="shared" si="1548"/>
        <v>0</v>
      </c>
      <c r="WN60" s="111">
        <f t="shared" si="1549"/>
        <v>0</v>
      </c>
      <c r="WO60" s="111">
        <f t="shared" si="1550"/>
        <v>0</v>
      </c>
      <c r="WP60" s="111">
        <f t="shared" si="1551"/>
        <v>0</v>
      </c>
      <c r="WQ60" s="111">
        <f t="shared" si="1552"/>
        <v>0</v>
      </c>
      <c r="WR60" s="111">
        <f t="shared" si="1553"/>
        <v>0</v>
      </c>
      <c r="WS60" s="111">
        <f t="shared" si="1554"/>
        <v>0</v>
      </c>
      <c r="WT60" s="111">
        <f t="shared" si="1555"/>
        <v>0</v>
      </c>
      <c r="WU60" s="111">
        <f t="shared" si="1556"/>
        <v>0</v>
      </c>
      <c r="WV60" s="111">
        <f t="shared" si="1557"/>
        <v>0</v>
      </c>
      <c r="WW60" s="111">
        <f t="shared" si="1558"/>
        <v>0</v>
      </c>
      <c r="WX60" s="111">
        <f t="shared" si="1559"/>
        <v>0</v>
      </c>
      <c r="WY60" s="111">
        <f t="shared" si="1560"/>
        <v>0</v>
      </c>
      <c r="WZ60" s="111">
        <f t="shared" si="1561"/>
        <v>0</v>
      </c>
      <c r="XA60" s="111">
        <f t="shared" si="1562"/>
        <v>0</v>
      </c>
      <c r="XB60" s="111">
        <f t="shared" si="1563"/>
        <v>0</v>
      </c>
      <c r="XC60" s="111">
        <f t="shared" si="1564"/>
        <v>0</v>
      </c>
      <c r="XD60" s="111">
        <f t="shared" si="1565"/>
        <v>0</v>
      </c>
      <c r="XE60" s="111">
        <f t="shared" si="1566"/>
        <v>0</v>
      </c>
      <c r="XF60" s="111">
        <f t="shared" si="1567"/>
        <v>0</v>
      </c>
      <c r="XG60" s="111">
        <f t="shared" si="1568"/>
        <v>0</v>
      </c>
      <c r="XH60" s="111">
        <f t="shared" si="1569"/>
        <v>0</v>
      </c>
      <c r="XI60" s="111">
        <f t="shared" si="1570"/>
        <v>0</v>
      </c>
      <c r="XJ60" s="111">
        <f t="shared" si="1571"/>
        <v>0</v>
      </c>
      <c r="XK60" s="111">
        <f t="shared" si="1572"/>
        <v>0</v>
      </c>
      <c r="XL60" s="111">
        <f t="shared" si="1573"/>
        <v>0</v>
      </c>
      <c r="XM60" s="111">
        <f t="shared" si="1574"/>
        <v>0</v>
      </c>
      <c r="XN60" s="111">
        <f t="shared" si="1575"/>
        <v>0</v>
      </c>
      <c r="XO60" s="111">
        <f t="shared" si="1576"/>
        <v>0</v>
      </c>
      <c r="XP60" s="111">
        <f t="shared" si="1577"/>
        <v>0</v>
      </c>
      <c r="XQ60" s="111" t="e">
        <f t="shared" si="1578"/>
        <v>#VALUE!</v>
      </c>
      <c r="XR60" s="111">
        <f t="shared" si="1579"/>
        <v>4980.111044342756</v>
      </c>
      <c r="XS60" s="111">
        <f t="shared" si="1580"/>
        <v>10644.354455519948</v>
      </c>
      <c r="XT60" s="111">
        <f t="shared" si="1581"/>
        <v>15056.059934924378</v>
      </c>
      <c r="XU60" s="111">
        <f t="shared" si="1582"/>
        <v>18990.420672244749</v>
      </c>
      <c r="XV60" s="111">
        <f t="shared" si="1583"/>
        <v>23130.685868073779</v>
      </c>
      <c r="XW60" s="111">
        <f t="shared" si="1584"/>
        <v>28058.279654025871</v>
      </c>
      <c r="XX60" s="111">
        <f t="shared" si="1585"/>
        <v>33102.273806508791</v>
      </c>
      <c r="XY60" s="111">
        <f t="shared" si="1586"/>
        <v>36397.761194492676</v>
      </c>
      <c r="XZ60" s="111">
        <f t="shared" si="1587"/>
        <v>37932.254981853905</v>
      </c>
      <c r="YA60" s="111">
        <f t="shared" si="1588"/>
        <v>39548.793394708977</v>
      </c>
      <c r="YB60" s="111">
        <f t="shared" si="1589"/>
        <v>41364.618143420972</v>
      </c>
      <c r="YC60" s="111">
        <f t="shared" si="1590"/>
        <v>43053.345511001251</v>
      </c>
      <c r="YD60" s="111">
        <f t="shared" si="1591"/>
        <v>45074.407317909063</v>
      </c>
      <c r="YE60" s="111">
        <f t="shared" si="1592"/>
        <v>47368.136956980874</v>
      </c>
      <c r="YF60" s="111">
        <f t="shared" si="1593"/>
        <v>49178.737156854797</v>
      </c>
      <c r="YG60" s="111">
        <f t="shared" si="1594"/>
        <v>50996.653255121368</v>
      </c>
      <c r="YH60" s="111">
        <f t="shared" si="1595"/>
        <v>52629.553154147296</v>
      </c>
      <c r="YI60" s="111">
        <f t="shared" si="1596"/>
        <v>54768.994623557977</v>
      </c>
      <c r="YJ60" s="111">
        <f t="shared" si="1597"/>
        <v>56776.341549591591</v>
      </c>
      <c r="YK60" s="111">
        <f t="shared" si="1598"/>
        <v>58583.461114308971</v>
      </c>
      <c r="YL60" s="111">
        <f t="shared" si="1599"/>
        <v>63210.929700216169</v>
      </c>
      <c r="YM60" s="111">
        <f t="shared" si="1600"/>
        <v>65300.577925763231</v>
      </c>
      <c r="YN60" s="111">
        <f t="shared" si="1601"/>
        <v>67558.244892569957</v>
      </c>
      <c r="YO60" s="111">
        <f t="shared" si="1602"/>
        <v>69954.833223414491</v>
      </c>
      <c r="YP60" s="111">
        <f t="shared" si="1603"/>
        <v>72415.617013530064</v>
      </c>
      <c r="YQ60" s="111">
        <f t="shared" si="1604"/>
        <v>74169.297138132926</v>
      </c>
      <c r="YR60" s="111">
        <f t="shared" si="1605"/>
        <v>76976.257760729917</v>
      </c>
      <c r="YS60" s="111">
        <f t="shared" si="1606"/>
        <v>84232.913441466473</v>
      </c>
      <c r="YT60" s="111">
        <f t="shared" si="1607"/>
        <v>86783.124677037835</v>
      </c>
      <c r="YU60" s="111">
        <f t="shared" si="1608"/>
        <v>88771.890586057678</v>
      </c>
      <c r="YV60" s="111" t="e">
        <f t="shared" si="1609"/>
        <v>#VALUE!</v>
      </c>
      <c r="YW60" s="111">
        <f t="shared" si="1610"/>
        <v>0</v>
      </c>
      <c r="YX60" s="111">
        <f t="shared" si="1611"/>
        <v>0</v>
      </c>
      <c r="YY60" s="111">
        <f t="shared" si="1612"/>
        <v>0</v>
      </c>
      <c r="YZ60" s="111">
        <f t="shared" si="1613"/>
        <v>0</v>
      </c>
      <c r="ZA60" s="111">
        <f t="shared" si="1614"/>
        <v>0</v>
      </c>
      <c r="ZB60" s="111">
        <f t="shared" si="1615"/>
        <v>0</v>
      </c>
      <c r="ZC60" s="111">
        <f t="shared" si="1616"/>
        <v>0</v>
      </c>
      <c r="ZD60" s="111">
        <f t="shared" si="1617"/>
        <v>0</v>
      </c>
      <c r="ZE60" s="111">
        <f t="shared" si="1618"/>
        <v>0</v>
      </c>
      <c r="ZF60" s="111">
        <f t="shared" si="1619"/>
        <v>0</v>
      </c>
      <c r="ZG60" s="111">
        <f t="shared" si="1620"/>
        <v>0</v>
      </c>
      <c r="ZH60" s="111">
        <f t="shared" si="1621"/>
        <v>0</v>
      </c>
      <c r="ZI60" s="111">
        <f t="shared" si="1622"/>
        <v>0</v>
      </c>
      <c r="ZJ60" s="111">
        <f t="shared" si="1623"/>
        <v>0</v>
      </c>
      <c r="ZK60" s="111">
        <f t="shared" si="1624"/>
        <v>0</v>
      </c>
      <c r="ZL60" s="111">
        <f t="shared" si="1625"/>
        <v>0</v>
      </c>
      <c r="ZM60" s="111">
        <f t="shared" si="1626"/>
        <v>0</v>
      </c>
      <c r="ZN60" s="111">
        <f t="shared" si="1627"/>
        <v>0</v>
      </c>
      <c r="ZO60" s="111">
        <f t="shared" si="1628"/>
        <v>0</v>
      </c>
      <c r="ZP60" s="111">
        <f t="shared" si="1629"/>
        <v>0</v>
      </c>
      <c r="ZQ60" s="111">
        <f t="shared" si="1630"/>
        <v>0</v>
      </c>
      <c r="ZR60" s="111">
        <f t="shared" si="1631"/>
        <v>0</v>
      </c>
      <c r="ZS60" s="111">
        <f t="shared" si="1632"/>
        <v>0</v>
      </c>
      <c r="ZT60" s="111">
        <f t="shared" si="1633"/>
        <v>0</v>
      </c>
      <c r="ZU60" s="111">
        <f t="shared" si="1634"/>
        <v>0</v>
      </c>
      <c r="ZV60" s="111">
        <f t="shared" si="1635"/>
        <v>0</v>
      </c>
      <c r="ZW60" s="111">
        <f t="shared" si="1636"/>
        <v>0</v>
      </c>
      <c r="ZX60" s="111">
        <f t="shared" si="1637"/>
        <v>0</v>
      </c>
      <c r="ZY60" s="111">
        <f t="shared" si="1638"/>
        <v>0</v>
      </c>
      <c r="ZZ60" s="111">
        <f t="shared" si="1639"/>
        <v>0</v>
      </c>
      <c r="AAA60" s="111" t="e">
        <f t="shared" si="1640"/>
        <v>#VALUE!</v>
      </c>
      <c r="AAB60" s="111">
        <f t="shared" si="1641"/>
        <v>2447.9187213443824</v>
      </c>
      <c r="AAC60" s="111">
        <f t="shared" si="1642"/>
        <v>3403.0055196280605</v>
      </c>
      <c r="AAD60" s="111">
        <f t="shared" si="1643"/>
        <v>2751.4937812518001</v>
      </c>
      <c r="AAE60" s="111">
        <f t="shared" si="1644"/>
        <v>2150.987933963539</v>
      </c>
      <c r="AAF60" s="111">
        <f t="shared" si="1645"/>
        <v>2123.7073666189117</v>
      </c>
      <c r="AAG60" s="111">
        <f t="shared" si="1646"/>
        <v>2549.7633814763176</v>
      </c>
      <c r="AAH60" s="111">
        <f t="shared" si="1647"/>
        <v>2699.0067093949292</v>
      </c>
      <c r="AAI60" s="111">
        <f t="shared" si="1648"/>
        <v>975.1321659367386</v>
      </c>
      <c r="AAJ60" s="111">
        <f t="shared" si="1649"/>
        <v>-840.05232097576663</v>
      </c>
      <c r="AAK60" s="111">
        <f t="shared" si="1650"/>
        <v>-723.52258602474831</v>
      </c>
      <c r="AAL60" s="111">
        <f t="shared" si="1651"/>
        <v>-332.10492604927276</v>
      </c>
      <c r="AAM60" s="111">
        <f t="shared" si="1652"/>
        <v>-188.24787573174399</v>
      </c>
      <c r="AAN60" s="111">
        <f t="shared" si="1653"/>
        <v>-149.85794082490611</v>
      </c>
      <c r="AAO60" s="111">
        <f t="shared" si="1654"/>
        <v>689.35097527841936</v>
      </c>
      <c r="AAP60" s="111">
        <f t="shared" si="1655"/>
        <v>-586.93598143452618</v>
      </c>
      <c r="AAQ60" s="111">
        <f t="shared" si="1656"/>
        <v>-760.25637067470598</v>
      </c>
      <c r="AAR60" s="111">
        <f t="shared" si="1657"/>
        <v>-753.14124579679628</v>
      </c>
      <c r="AAS60" s="111">
        <f t="shared" si="1658"/>
        <v>-318.854190465172</v>
      </c>
      <c r="AAT60" s="111">
        <f t="shared" si="1659"/>
        <v>-424.67436473201087</v>
      </c>
      <c r="AAU60" s="111">
        <f t="shared" si="1660"/>
        <v>-642.96535481152387</v>
      </c>
      <c r="AAV60" s="111">
        <f t="shared" si="1661"/>
        <v>1996.7473787454655</v>
      </c>
      <c r="AAW60" s="111">
        <f t="shared" si="1662"/>
        <v>-713.49852890055627</v>
      </c>
      <c r="AAX60" s="111">
        <f t="shared" si="1663"/>
        <v>-629.22933917975024</v>
      </c>
      <c r="AAY60" s="111">
        <f t="shared" si="1664"/>
        <v>-661.09137435843149</v>
      </c>
      <c r="AAZ60" s="111">
        <f t="shared" si="1665"/>
        <v>-567.33724983838329</v>
      </c>
      <c r="ABA60" s="111">
        <f t="shared" si="1666"/>
        <v>-1166.0591427713953</v>
      </c>
      <c r="ABB60" s="111">
        <f t="shared" si="1667"/>
        <v>-452.70329514086188</v>
      </c>
      <c r="ABC60" s="111">
        <f t="shared" si="1668"/>
        <v>3893.5364346271672</v>
      </c>
      <c r="ABD60" s="111">
        <f t="shared" si="1669"/>
        <v>-617.49239028069132</v>
      </c>
      <c r="ABE60" s="111">
        <f t="shared" si="1670"/>
        <v>-819.3072896359372</v>
      </c>
      <c r="ABF60" s="111" t="e">
        <f t="shared" si="1671"/>
        <v>#VALUE!</v>
      </c>
    </row>
    <row r="61" spans="1:734" ht="75" hidden="1" customHeight="1">
      <c r="A61" s="92">
        <v>7</v>
      </c>
      <c r="B61" s="59" t="s">
        <v>12</v>
      </c>
      <c r="C61" s="100" t="s">
        <v>13</v>
      </c>
      <c r="D61" s="101">
        <v>13006291</v>
      </c>
      <c r="E61" s="59">
        <v>3110006642</v>
      </c>
      <c r="F61" s="46" t="s">
        <v>14</v>
      </c>
      <c r="G61" s="47">
        <v>0.9</v>
      </c>
      <c r="H61" s="48">
        <v>3930.78</v>
      </c>
      <c r="I61" s="48">
        <v>20</v>
      </c>
      <c r="J61" s="49">
        <v>1.1000000000000001</v>
      </c>
      <c r="K61" s="50">
        <v>30</v>
      </c>
      <c r="L61" s="49">
        <v>41.94</v>
      </c>
      <c r="M61" s="49">
        <v>92.94</v>
      </c>
      <c r="N61" s="49">
        <v>0</v>
      </c>
      <c r="O61" s="49">
        <f t="shared" si="1169"/>
        <v>1.3979999999999999</v>
      </c>
      <c r="P61" s="49">
        <f t="shared" si="1170"/>
        <v>3.0979999999999999</v>
      </c>
      <c r="Q61" s="49">
        <f t="shared" si="1171"/>
        <v>0</v>
      </c>
      <c r="R61" s="51">
        <v>30</v>
      </c>
      <c r="S61" s="52">
        <f t="shared" si="1172"/>
        <v>41.94</v>
      </c>
      <c r="T61" s="52">
        <f t="shared" si="1173"/>
        <v>92.94</v>
      </c>
      <c r="U61" s="52">
        <f t="shared" si="1174"/>
        <v>0</v>
      </c>
      <c r="V61" s="130">
        <f>$O61*($I61-(метеостанция!B$13))/($I61-$J61)</f>
        <v>1.3406746031746031</v>
      </c>
      <c r="W61" s="130">
        <f>$O61*($I61-(метеостанция!C$13))/($I61-$J61)</f>
        <v>1.3110873015873017</v>
      </c>
      <c r="X61" s="130">
        <f>$O61*($I61-(метеостанция!D$13))/($I61-$J61)</f>
        <v>0.92552777777777784</v>
      </c>
      <c r="Y61" s="130">
        <f>$O61*($I61-(метеостанция!E$13))/($I61-$J61)</f>
        <v>1.0198373015873017</v>
      </c>
      <c r="Z61" s="130">
        <f>$O61*($I61-(метеостанция!F$13))/($I61-$J61)</f>
        <v>1.1677738095238095</v>
      </c>
      <c r="AA61" s="130">
        <f>$O61*($I61-(метеостанция!G$13))/($I61-$J61)</f>
        <v>1.3110873015873017</v>
      </c>
      <c r="AB61" s="130">
        <f>$O61*($I61-(метеостанция!H$13))/($I61-$J61)</f>
        <v>1.2602341269841271</v>
      </c>
      <c r="AC61" s="130">
        <f>$O61*($I61-(метеостанция!I$13))/($I61-$J61)</f>
        <v>1.2556111111111112</v>
      </c>
      <c r="AD61" s="130">
        <f>$O61*($I61-(метеостанция!J$13))/($I61-$J61)</f>
        <v>1.2667063492063493</v>
      </c>
      <c r="AE61" s="130">
        <f>$O61*($I61-(метеостанция!K$13))/($I61-$J61)</f>
        <v>1.3175595238095237</v>
      </c>
      <c r="AF61" s="130">
        <f>$O61*($I61-(метеостанция!L$13))/($I61-$J61)</f>
        <v>1.2121547619047619</v>
      </c>
      <c r="AG61" s="130">
        <f>$O61*($I61-(метеостанция!M$13))/($I61-$J61)</f>
        <v>1.0244603174603175</v>
      </c>
      <c r="AH61" s="130">
        <f>$O61*($I61-(метеостанция!N$13))/($I61-$J61)</f>
        <v>1.1696230158730159</v>
      </c>
      <c r="AI61" s="130">
        <f>$O61*($I61-(метеостанция!O$13))/($I61-$J61)</f>
        <v>0.81457539682539692</v>
      </c>
      <c r="AJ61" s="130">
        <f>$O61*($I61-(метеостанция!P$13))/($I61-$J61)</f>
        <v>1.2999920634920634</v>
      </c>
      <c r="AK61" s="130">
        <f>$O61*($I61-(метеостанция!Q$13))/($I61-$J61)</f>
        <v>1.4294365079365079</v>
      </c>
      <c r="AL61" s="130">
        <f>$O61*($I61-(метеостанция!R$13))/($I61-$J61)</f>
        <v>1.5524087301587302</v>
      </c>
      <c r="AM61" s="130">
        <f>$O61*($I61-(метеостанция!S$13))/($I61-$J61)</f>
        <v>1.578297619047619</v>
      </c>
      <c r="AN61" s="130">
        <f>$O61*($I61-(метеостанция!T$13))/($I61-$J61)</f>
        <v>1.3092380952380953</v>
      </c>
      <c r="AO61" s="130">
        <f>$O61*($I61-(метеостанция!U$13))/($I61-$J61)</f>
        <v>1.2620833333333334</v>
      </c>
      <c r="AP61" s="130">
        <f>$O61*($I61-(метеостанция!V$13))/($I61-$J61)</f>
        <v>1.3952261904761907</v>
      </c>
      <c r="AQ61" s="130">
        <f>$O61*($I61-(метеостанция!W$13))/($I61-$J61)</f>
        <v>1.508952380952381</v>
      </c>
      <c r="AR61" s="130">
        <f>$O61*($I61-(метеостанция!X$13))/($I61-$J61)</f>
        <v>1.6032619047619048</v>
      </c>
      <c r="AS61" s="130">
        <f>$O61*($I61-(метеостанция!Y$13))/($I61-$J61)</f>
        <v>1.7308571428571426</v>
      </c>
      <c r="AT61" s="130">
        <f>$O61*($I61-(метеостанция!Z$13))/($I61-$J61)</f>
        <v>1.680003968253968</v>
      </c>
      <c r="AU61" s="130">
        <f>$O61*($I61-(метеостанция!AA$13))/($I61-$J61)</f>
        <v>1.7604444444444445</v>
      </c>
      <c r="AV61" s="130">
        <f>$O61*($I61-(метеостанция!AB$13))/($I61-$J61)</f>
        <v>1.8492063492063491</v>
      </c>
      <c r="AW61" s="130">
        <f>$O61*($I61-(метеостанция!AC$13))/($I61-$J61)</f>
        <v>1.9888214285714285</v>
      </c>
      <c r="AX61" s="130">
        <f>$O61*($I61-(метеостанция!AD$13))/($I61-$J61)</f>
        <v>1.7382539682539682</v>
      </c>
      <c r="AY61" s="130">
        <f>$O61*($I61-(метеостанция!AE$13))/($I61-$J61)</f>
        <v>1.5709007936507937</v>
      </c>
      <c r="AZ61" s="130"/>
      <c r="BA61" s="130">
        <f t="shared" si="1175"/>
        <v>1.3406746031746031</v>
      </c>
      <c r="BB61" s="130">
        <f t="shared" si="1680"/>
        <v>2.651761904761905</v>
      </c>
      <c r="BC61" s="130">
        <f t="shared" si="1681"/>
        <v>3.5772896825396829</v>
      </c>
      <c r="BD61" s="130">
        <f t="shared" si="1682"/>
        <v>4.5971269841269846</v>
      </c>
      <c r="BE61" s="130">
        <f t="shared" si="1683"/>
        <v>5.7649007936507939</v>
      </c>
      <c r="BF61" s="130">
        <f t="shared" si="1684"/>
        <v>7.0759880952380954</v>
      </c>
      <c r="BG61" s="130">
        <f t="shared" si="1685"/>
        <v>8.3362222222222222</v>
      </c>
      <c r="BH61" s="130">
        <f t="shared" si="1686"/>
        <v>9.5918333333333337</v>
      </c>
      <c r="BI61" s="130">
        <f t="shared" si="1687"/>
        <v>10.858539682539682</v>
      </c>
      <c r="BJ61" s="130">
        <f t="shared" si="1688"/>
        <v>12.176099206349205</v>
      </c>
      <c r="BK61" s="130">
        <f t="shared" si="1689"/>
        <v>13.388253968253967</v>
      </c>
      <c r="BL61" s="130">
        <f t="shared" si="1690"/>
        <v>14.412714285714284</v>
      </c>
      <c r="BM61" s="130">
        <f t="shared" si="1691"/>
        <v>15.5823373015873</v>
      </c>
      <c r="BN61" s="130">
        <f t="shared" si="1692"/>
        <v>16.396912698412695</v>
      </c>
      <c r="BO61" s="130">
        <f t="shared" si="1693"/>
        <v>17.696904761904758</v>
      </c>
      <c r="BP61" s="130">
        <f t="shared" si="1694"/>
        <v>19.126341269841266</v>
      </c>
      <c r="BQ61" s="130">
        <f t="shared" si="1695"/>
        <v>20.678749999999997</v>
      </c>
      <c r="BR61" s="130">
        <f t="shared" si="1696"/>
        <v>22.257047619047615</v>
      </c>
      <c r="BS61" s="130">
        <f t="shared" si="1697"/>
        <v>23.566285714285712</v>
      </c>
      <c r="BT61" s="130">
        <f t="shared" si="1698"/>
        <v>24.828369047619045</v>
      </c>
      <c r="BU61" s="130">
        <f t="shared" si="1699"/>
        <v>26.223595238095236</v>
      </c>
      <c r="BV61" s="130">
        <f t="shared" si="1700"/>
        <v>27.732547619047615</v>
      </c>
      <c r="BW61" s="130">
        <f t="shared" si="1701"/>
        <v>29.33580952380952</v>
      </c>
      <c r="BX61" s="130">
        <f t="shared" si="1702"/>
        <v>31.066666666666663</v>
      </c>
      <c r="BY61" s="130">
        <f t="shared" si="1703"/>
        <v>32.746670634920633</v>
      </c>
      <c r="BZ61" s="130">
        <f t="shared" si="1704"/>
        <v>34.507115079365079</v>
      </c>
      <c r="CA61" s="130">
        <f t="shared" si="1705"/>
        <v>36.356321428571427</v>
      </c>
      <c r="CB61" s="130">
        <f t="shared" si="1706"/>
        <v>38.345142857142854</v>
      </c>
      <c r="CC61" s="130">
        <f t="shared" si="1707"/>
        <v>40.083396825396825</v>
      </c>
      <c r="CD61" s="130">
        <f t="shared" si="1708"/>
        <v>41.654297619047618</v>
      </c>
      <c r="CE61" s="130">
        <f t="shared" si="1709"/>
        <v>41.654297619047618</v>
      </c>
      <c r="CF61" s="130">
        <f t="shared" si="1176"/>
        <v>5269.8969166666666</v>
      </c>
      <c r="CG61" s="130">
        <f t="shared" si="1177"/>
        <v>5153.5957433333342</v>
      </c>
      <c r="CH61" s="130">
        <f t="shared" si="1178"/>
        <v>3638.0460783333338</v>
      </c>
      <c r="CI61" s="130">
        <f t="shared" si="1179"/>
        <v>4008.756068333334</v>
      </c>
      <c r="CJ61" s="130">
        <f t="shared" si="1180"/>
        <v>4590.2619350000004</v>
      </c>
      <c r="CK61" s="130">
        <f t="shared" si="1181"/>
        <v>5153.5957433333342</v>
      </c>
      <c r="CL61" s="130">
        <f t="shared" si="1182"/>
        <v>4953.703101666667</v>
      </c>
      <c r="CM61" s="130">
        <f t="shared" si="1183"/>
        <v>4935.5310433333343</v>
      </c>
      <c r="CN61" s="130">
        <f t="shared" si="1184"/>
        <v>4979.1439833333343</v>
      </c>
      <c r="CO61" s="130">
        <f t="shared" si="1185"/>
        <v>5179.0366249999997</v>
      </c>
      <c r="CP61" s="130">
        <f t="shared" si="1186"/>
        <v>4764.7136950000004</v>
      </c>
      <c r="CQ61" s="130">
        <f t="shared" si="1187"/>
        <v>4026.9281266666671</v>
      </c>
      <c r="CR61" s="130">
        <f t="shared" si="1188"/>
        <v>4597.5307583333333</v>
      </c>
      <c r="CS61" s="130">
        <f t="shared" si="1189"/>
        <v>3201.9166783333339</v>
      </c>
      <c r="CT61" s="130">
        <f t="shared" si="1190"/>
        <v>5109.9828033333333</v>
      </c>
      <c r="CU61" s="130">
        <f t="shared" si="1191"/>
        <v>5618.8004366666664</v>
      </c>
      <c r="CV61" s="130">
        <f t="shared" si="1192"/>
        <v>6102.177188333334</v>
      </c>
      <c r="CW61" s="130">
        <f t="shared" si="1193"/>
        <v>6203.9407149999997</v>
      </c>
      <c r="CX61" s="130">
        <f t="shared" si="1194"/>
        <v>5146.3269200000004</v>
      </c>
      <c r="CY61" s="130">
        <f t="shared" si="1195"/>
        <v>4960.9719250000007</v>
      </c>
      <c r="CZ61" s="130">
        <f t="shared" si="1196"/>
        <v>5484.3272050000014</v>
      </c>
      <c r="DA61" s="130">
        <f t="shared" si="1197"/>
        <v>5931.359840000001</v>
      </c>
      <c r="DB61" s="130">
        <f t="shared" si="1198"/>
        <v>6302.0698300000004</v>
      </c>
      <c r="DC61" s="130">
        <f t="shared" si="1199"/>
        <v>6803.6186399999997</v>
      </c>
      <c r="DD61" s="130">
        <f t="shared" si="1200"/>
        <v>6603.7259983333324</v>
      </c>
      <c r="DE61" s="130">
        <f t="shared" si="1201"/>
        <v>6919.9198133333339</v>
      </c>
      <c r="DF61" s="130">
        <f t="shared" si="1202"/>
        <v>7268.8233333333328</v>
      </c>
      <c r="DG61" s="130">
        <f t="shared" si="1203"/>
        <v>7817.6194949999999</v>
      </c>
      <c r="DH61" s="130">
        <f t="shared" si="1204"/>
        <v>6832.693933333333</v>
      </c>
      <c r="DI61" s="130">
        <f t="shared" si="1205"/>
        <v>6174.8654216666673</v>
      </c>
      <c r="DJ61" s="130">
        <f t="shared" si="1206"/>
        <v>0</v>
      </c>
      <c r="DK61" s="110">
        <f t="shared" si="1207"/>
        <v>5269.8969166666666</v>
      </c>
      <c r="DL61" s="130">
        <f t="shared" si="1208"/>
        <v>10423.49266</v>
      </c>
      <c r="DM61" s="130">
        <f t="shared" si="1209"/>
        <v>14061.538738333333</v>
      </c>
      <c r="DN61" s="130">
        <f t="shared" si="1210"/>
        <v>18070.294806666665</v>
      </c>
      <c r="DO61" s="130">
        <f t="shared" si="1211"/>
        <v>22660.556741666667</v>
      </c>
      <c r="DP61" s="130">
        <f t="shared" si="1212"/>
        <v>27814.152485000002</v>
      </c>
      <c r="DQ61" s="130">
        <f t="shared" si="1213"/>
        <v>32767.855586666668</v>
      </c>
      <c r="DR61" s="130">
        <f t="shared" si="1214"/>
        <v>37703.386630000001</v>
      </c>
      <c r="DS61" s="130">
        <f t="shared" si="1215"/>
        <v>42682.530613333336</v>
      </c>
      <c r="DT61" s="130">
        <f t="shared" si="1216"/>
        <v>47861.567238333337</v>
      </c>
      <c r="DU61" s="130">
        <f t="shared" si="1217"/>
        <v>52626.280933333335</v>
      </c>
      <c r="DV61" s="130">
        <f t="shared" si="1218"/>
        <v>56653.209060000001</v>
      </c>
      <c r="DW61" s="130">
        <f t="shared" si="1219"/>
        <v>61250.739818333335</v>
      </c>
      <c r="DX61" s="130">
        <f t="shared" si="1220"/>
        <v>64452.65649666667</v>
      </c>
      <c r="DY61" s="130">
        <f t="shared" si="1221"/>
        <v>69562.63930000001</v>
      </c>
      <c r="DZ61" s="130">
        <f t="shared" si="1222"/>
        <v>75181.439736666682</v>
      </c>
      <c r="EA61" s="130">
        <f t="shared" si="1223"/>
        <v>81283.616925000009</v>
      </c>
      <c r="EB61" s="130">
        <f t="shared" si="1224"/>
        <v>87487.557640000014</v>
      </c>
      <c r="EC61" s="130">
        <f t="shared" si="1225"/>
        <v>92633.88456000002</v>
      </c>
      <c r="ED61" s="130">
        <f t="shared" si="1226"/>
        <v>97594.856485000026</v>
      </c>
      <c r="EE61" s="130">
        <f t="shared" si="1227"/>
        <v>103079.18369000003</v>
      </c>
      <c r="EF61" s="130">
        <f t="shared" si="1228"/>
        <v>109010.54353000004</v>
      </c>
      <c r="EG61" s="130">
        <f t="shared" si="1229"/>
        <v>115312.61336000005</v>
      </c>
      <c r="EH61" s="130">
        <f t="shared" si="1230"/>
        <v>122116.23200000005</v>
      </c>
      <c r="EI61" s="130">
        <f t="shared" si="1231"/>
        <v>128719.95799833338</v>
      </c>
      <c r="EJ61" s="130">
        <f t="shared" si="1232"/>
        <v>135639.87781166672</v>
      </c>
      <c r="EK61" s="130">
        <f t="shared" si="1233"/>
        <v>142908.70114500006</v>
      </c>
      <c r="EL61" s="130">
        <f t="shared" si="1234"/>
        <v>150726.32064000005</v>
      </c>
      <c r="EM61" s="130">
        <f t="shared" si="1235"/>
        <v>157559.01457333338</v>
      </c>
      <c r="EN61" s="130">
        <f t="shared" si="1236"/>
        <v>163733.87999500005</v>
      </c>
      <c r="EO61" s="130">
        <f t="shared" si="1237"/>
        <v>163733.87999500005</v>
      </c>
      <c r="EP61" s="130">
        <f t="shared" si="1238"/>
        <v>4742.9072249999999</v>
      </c>
      <c r="EQ61" s="130">
        <f t="shared" si="1239"/>
        <v>4638.2361690000007</v>
      </c>
      <c r="ER61" s="130">
        <f t="shared" si="1240"/>
        <v>3274.2414705000006</v>
      </c>
      <c r="ES61" s="130">
        <f t="shared" si="1241"/>
        <v>3607.8804615000008</v>
      </c>
      <c r="ET61" s="130">
        <f t="shared" si="1242"/>
        <v>4131.2357415000006</v>
      </c>
      <c r="EU61" s="130">
        <f t="shared" si="1243"/>
        <v>4638.2361690000007</v>
      </c>
      <c r="EV61" s="130">
        <f t="shared" si="1244"/>
        <v>4458.3327915</v>
      </c>
      <c r="EW61" s="130">
        <f t="shared" si="1245"/>
        <v>4441.9779390000012</v>
      </c>
      <c r="EX61" s="130">
        <f t="shared" si="1246"/>
        <v>4481.229585000001</v>
      </c>
      <c r="EY61" s="130">
        <f t="shared" si="1247"/>
        <v>4661.1329624999998</v>
      </c>
      <c r="EZ61" s="130">
        <f t="shared" si="1248"/>
        <v>4288.2423255000003</v>
      </c>
      <c r="FA61" s="130">
        <f t="shared" si="1249"/>
        <v>3624.2353140000005</v>
      </c>
      <c r="FB61" s="130">
        <f t="shared" si="1250"/>
        <v>4137.7776825000001</v>
      </c>
      <c r="FC61" s="130">
        <f t="shared" si="1251"/>
        <v>2881.7250105000007</v>
      </c>
      <c r="FD61" s="130">
        <f t="shared" si="1252"/>
        <v>4598.9845230000001</v>
      </c>
      <c r="FE61" s="130">
        <f t="shared" si="1253"/>
        <v>5056.9203930000003</v>
      </c>
      <c r="FF61" s="130">
        <f t="shared" si="1254"/>
        <v>5491.9594695000005</v>
      </c>
      <c r="FG61" s="130">
        <f t="shared" si="1255"/>
        <v>5583.5466434999998</v>
      </c>
      <c r="FH61" s="130">
        <f t="shared" si="1256"/>
        <v>4631.6942280000003</v>
      </c>
      <c r="FI61" s="130">
        <f t="shared" si="1257"/>
        <v>4464.8747325000004</v>
      </c>
      <c r="FJ61" s="130">
        <f t="shared" si="1258"/>
        <v>4935.8944845000015</v>
      </c>
      <c r="FK61" s="130">
        <f t="shared" si="1259"/>
        <v>5338.2238560000014</v>
      </c>
      <c r="FL61" s="130">
        <f t="shared" si="1260"/>
        <v>5671.8628470000003</v>
      </c>
      <c r="FM61" s="130">
        <f t="shared" si="1261"/>
        <v>6123.2567760000002</v>
      </c>
      <c r="FN61" s="130">
        <f t="shared" si="1262"/>
        <v>5943.3533984999995</v>
      </c>
      <c r="FO61" s="130">
        <f t="shared" si="1263"/>
        <v>6227.9278320000003</v>
      </c>
      <c r="FP61" s="130">
        <f t="shared" si="1264"/>
        <v>6541.9409999999998</v>
      </c>
      <c r="FQ61" s="130">
        <f t="shared" si="1265"/>
        <v>7035.8575455</v>
      </c>
      <c r="FR61" s="130">
        <f t="shared" si="1266"/>
        <v>6149.42454</v>
      </c>
      <c r="FS61" s="130">
        <f t="shared" si="1267"/>
        <v>5557.3788795000009</v>
      </c>
      <c r="FT61" s="130">
        <f t="shared" si="1268"/>
        <v>0</v>
      </c>
      <c r="FU61" s="110">
        <f t="shared" si="1269"/>
        <v>4742.9072249999999</v>
      </c>
      <c r="FV61" s="130">
        <f t="shared" si="1270"/>
        <v>9381.1433940000006</v>
      </c>
      <c r="FW61" s="130">
        <f t="shared" si="1271"/>
        <v>12655.384864500002</v>
      </c>
      <c r="FX61" s="130">
        <f t="shared" si="1272"/>
        <v>16263.265326000002</v>
      </c>
      <c r="FY61" s="130">
        <f t="shared" si="1273"/>
        <v>20394.501067500001</v>
      </c>
      <c r="FZ61" s="130">
        <f t="shared" si="1274"/>
        <v>25032.737236500001</v>
      </c>
      <c r="GA61" s="130">
        <f t="shared" si="1275"/>
        <v>29491.070028000002</v>
      </c>
      <c r="GB61" s="130">
        <f t="shared" si="1276"/>
        <v>33933.047967000006</v>
      </c>
      <c r="GC61" s="130">
        <f t="shared" si="1277"/>
        <v>38414.277552000007</v>
      </c>
      <c r="GD61" s="130">
        <f t="shared" si="1278"/>
        <v>43075.410514500007</v>
      </c>
      <c r="GE61" s="130">
        <f t="shared" si="1279"/>
        <v>47363.65284000001</v>
      </c>
      <c r="GF61" s="130">
        <f t="shared" si="1280"/>
        <v>50987.888154000007</v>
      </c>
      <c r="GG61" s="130">
        <f t="shared" si="1281"/>
        <v>55125.665836500004</v>
      </c>
      <c r="GH61" s="130">
        <f t="shared" si="1282"/>
        <v>58007.390847000002</v>
      </c>
      <c r="GI61" s="130">
        <f t="shared" si="1283"/>
        <v>62606.375370000002</v>
      </c>
      <c r="GJ61" s="130">
        <f t="shared" si="1284"/>
        <v>67663.295763000002</v>
      </c>
      <c r="GK61" s="130">
        <f t="shared" si="1285"/>
        <v>73155.2552325</v>
      </c>
      <c r="GL61" s="130">
        <f t="shared" si="1286"/>
        <v>78738.801875999998</v>
      </c>
      <c r="GM61" s="130">
        <f t="shared" si="1287"/>
        <v>83370.496103999991</v>
      </c>
      <c r="GN61" s="130">
        <f t="shared" si="1288"/>
        <v>87835.370836499991</v>
      </c>
      <c r="GO61" s="130">
        <f t="shared" si="1289"/>
        <v>92771.265320999999</v>
      </c>
      <c r="GP61" s="130">
        <f t="shared" si="1290"/>
        <v>98109.489176999996</v>
      </c>
      <c r="GQ61" s="130">
        <f t="shared" si="1291"/>
        <v>103781.35202399999</v>
      </c>
      <c r="GR61" s="130">
        <f t="shared" si="1292"/>
        <v>109904.60879999999</v>
      </c>
      <c r="GS61" s="130">
        <f t="shared" si="1293"/>
        <v>115847.96219849998</v>
      </c>
      <c r="GT61" s="130">
        <f t="shared" si="1294"/>
        <v>122075.89003049998</v>
      </c>
      <c r="GU61" s="130">
        <f t="shared" si="1295"/>
        <v>128617.83103049999</v>
      </c>
      <c r="GV61" s="130">
        <f t="shared" si="1296"/>
        <v>135653.68857599999</v>
      </c>
      <c r="GW61" s="130">
        <f t="shared" si="1297"/>
        <v>141803.11311599999</v>
      </c>
      <c r="GX61" s="130">
        <f t="shared" si="1298"/>
        <v>147360.49199549999</v>
      </c>
      <c r="GY61" s="130">
        <f t="shared" si="1299"/>
        <v>147360.49199549999</v>
      </c>
      <c r="GZ61" s="130">
        <f>($T61+$U61)/$R61*($I61-(метеостанция!B$13))/($I61-$J61)</f>
        <v>2.9709656084656086</v>
      </c>
      <c r="HA61" s="130">
        <f>($T61+$U61)/$R61*($I61-(метеостанция!C$13))/($I61-$J61)</f>
        <v>2.905399470899471</v>
      </c>
      <c r="HB61" s="130">
        <f>($T61+$U61)/$R61*($I61-(метеостанция!D$13))/($I61-$J61)</f>
        <v>2.0509907407407404</v>
      </c>
      <c r="HC61" s="130">
        <f>($T61+$U61)/$R61*($I61-(метеостанция!E$13))/($I61-$J61)</f>
        <v>2.2599828042328047</v>
      </c>
      <c r="HD61" s="130">
        <f>($T61+$U61)/$R61*($I61-(метеостанция!F$13))/($I61-$J61)</f>
        <v>2.5878134920634923</v>
      </c>
      <c r="HE61" s="130">
        <f>($T61+$U61)/$R61*($I61-(метеостанция!G$13))/($I61-$J61)</f>
        <v>2.905399470899471</v>
      </c>
      <c r="HF61" s="130">
        <f>($T61+$U61)/$R61*($I61-(метеостанция!H$13))/($I61-$J61)</f>
        <v>2.7927076719576722</v>
      </c>
      <c r="HG61" s="130">
        <f>($T61+$U61)/$R61*($I61-(метеостанция!I$13))/($I61-$J61)</f>
        <v>2.7824629629629634</v>
      </c>
      <c r="HH61" s="130">
        <f>($T61+$U61)/$R61*($I61-(метеостанция!J$13))/($I61-$J61)</f>
        <v>2.8070502645502646</v>
      </c>
      <c r="HI61" s="130">
        <f>($T61+$U61)/$R61*($I61-(метеостанция!K$13))/($I61-$J61)</f>
        <v>2.9197420634920634</v>
      </c>
      <c r="HJ61" s="130">
        <f>($T61+$U61)/$R61*($I61-(метеостанция!L$13))/($I61-$J61)</f>
        <v>2.6861626984126983</v>
      </c>
      <c r="HK61" s="130">
        <f>($T61+$U61)/$R61*($I61-(метеостанция!M$13))/($I61-$J61)</f>
        <v>2.2702275132275131</v>
      </c>
      <c r="HL61" s="130">
        <f>($T61+$U61)/$R61*($I61-(метеостанция!N$13))/($I61-$J61)</f>
        <v>2.5919113756613759</v>
      </c>
      <c r="HM61" s="130">
        <f>($T61+$U61)/$R61*($I61-(метеостанция!O$13))/($I61-$J61)</f>
        <v>1.805117724867725</v>
      </c>
      <c r="HN61" s="130">
        <f>($T61+$U61)/$R61*($I61-(метеостанция!P$13))/($I61-$J61)</f>
        <v>2.8808121693121693</v>
      </c>
      <c r="HO61" s="130">
        <f>($T61+$U61)/$R61*($I61-(метеостанция!Q$13))/($I61-$J61)</f>
        <v>3.167664021164021</v>
      </c>
      <c r="HP61" s="130">
        <f>($T61+$U61)/$R61*($I61-(метеостанция!R$13))/($I61-$J61)</f>
        <v>3.4401732804232803</v>
      </c>
      <c r="HQ61" s="130">
        <f>($T61+$U61)/$R61*($I61-(метеостанция!S$13))/($I61-$J61)</f>
        <v>3.4975436507936508</v>
      </c>
      <c r="HR61" s="130">
        <f>($T61+$U61)/$R61*($I61-(метеостанция!T$13))/($I61-$J61)</f>
        <v>2.901301587301587</v>
      </c>
      <c r="HS61" s="130">
        <f>($T61+$U61)/$R61*($I61-(метеостанция!U$13))/($I61-$J61)</f>
        <v>2.7968055555555558</v>
      </c>
      <c r="HT61" s="130">
        <f>($T61+$U61)/$R61*($I61-(метеостанция!V$13))/($I61-$J61)</f>
        <v>3.091853174603175</v>
      </c>
      <c r="HU61" s="130">
        <f>($T61+$U61)/$R61*($I61-(метеостанция!W$13))/($I61-$J61)</f>
        <v>3.3438730158730157</v>
      </c>
      <c r="HV61" s="130">
        <f>($T61+$U61)/$R61*($I61-(метеостанция!X$13))/($I61-$J61)</f>
        <v>3.55286507936508</v>
      </c>
      <c r="HW61" s="130">
        <f>($T61+$U61)/$R61*($I61-(метеостанция!Y$13))/($I61-$J61)</f>
        <v>3.8356190476190473</v>
      </c>
      <c r="HX61" s="130">
        <f>($T61+$U61)/$R61*($I61-(метеостанция!Z$13))/($I61-$J61)</f>
        <v>3.7229272486772484</v>
      </c>
      <c r="HY61" s="130">
        <f>($T61+$U61)/$R61*($I61-(метеостанция!AA$13))/($I61-$J61)</f>
        <v>3.9011851851851853</v>
      </c>
      <c r="HZ61" s="130">
        <f>($T61+$U61)/$R61*($I61-(метеостанция!AB$13))/($I61-$J61)</f>
        <v>4.0978835978835981</v>
      </c>
      <c r="IA61" s="130">
        <f>($T61+$U61)/$R61*($I61-(метеостанция!AC$13))/($I61-$J61)</f>
        <v>4.4072738095238098</v>
      </c>
      <c r="IB61" s="130">
        <f>($T61+$U61)/$R61*($I61-(метеостанция!AD$13))/($I61-$J61)</f>
        <v>3.8520105820105823</v>
      </c>
      <c r="IC61" s="130">
        <f>($T61+$U61)/$R61*($I61-(метеостанция!AE$13))/($I61-$J61)</f>
        <v>3.4811521164021166</v>
      </c>
      <c r="ID61" s="130"/>
      <c r="IE61" s="131">
        <f>VLOOKUP($F61,метеостанция!$A$4:$AF$7,2,0)</f>
        <v>4.3</v>
      </c>
      <c r="IF61" s="131">
        <f>VLOOKUP($F61,метеостанция!$A$4:$AF$7,3,0)</f>
        <v>10.6</v>
      </c>
      <c r="IG61" s="131">
        <f>VLOOKUP($F61,метеостанция!$A$4:$AF$7,4,0)</f>
        <v>9.5</v>
      </c>
      <c r="IH61" s="131">
        <f>VLOOKUP($F61,метеостанция!$A$4:$AF$7,5,0)</f>
        <v>10.5</v>
      </c>
      <c r="II61" s="131">
        <f>VLOOKUP($F61,метеостанция!$A$4:$AF$7,6,0)</f>
        <v>11.6</v>
      </c>
      <c r="IJ61" s="131">
        <f>VLOOKUP($F61,метеостанция!$A$4:$AF$7,7,0)</f>
        <v>9.4</v>
      </c>
      <c r="IK61" s="131">
        <f>VLOOKUP($F61,метеостанция!$A$4:$AF$7,8,0)</f>
        <v>5.8</v>
      </c>
      <c r="IL61" s="131">
        <f>VLOOKUP($F61,метеостанция!$A$4:$AF$7,9,0)</f>
        <v>7.8</v>
      </c>
      <c r="IM61" s="131">
        <f>VLOOKUP($F61,метеостанция!$A$4:$AF$7,10,0)</f>
        <v>4.2</v>
      </c>
      <c r="IN61" s="131">
        <f>VLOOKUP($F61,метеостанция!$A$4:$AF$7,11,0)</f>
        <v>-1.1000000000000001</v>
      </c>
      <c r="IO61" s="131">
        <f>VLOOKUP($F61,метеостанция!$A$4:$AF$7,12,0)</f>
        <v>-1.3</v>
      </c>
      <c r="IP61" s="131">
        <f>VLOOKUP($F61,метеостанция!$A$4:$AF$7,13,0)</f>
        <v>3.1</v>
      </c>
      <c r="IQ61" s="131">
        <f>VLOOKUP($F61,метеостанция!$A$4:$AF$7,14,0)</f>
        <v>4</v>
      </c>
      <c r="IR61" s="131">
        <f>VLOOKUP($F61,метеостанция!$A$4:$AF$7,15,0)</f>
        <v>3.2</v>
      </c>
      <c r="IS61" s="131">
        <f>VLOOKUP($F61,метеостанция!$A$4:$AF$7,16,0)</f>
        <v>1.3</v>
      </c>
      <c r="IT61" s="131">
        <f>VLOOKUP($F61,метеостанция!$A$4:$AF$7,17,0)</f>
        <v>-2.6</v>
      </c>
      <c r="IU61" s="131">
        <f>VLOOKUP($F61,метеостанция!$A$4:$AF$7,18,0)</f>
        <v>-4.2</v>
      </c>
      <c r="IV61" s="131">
        <f>VLOOKUP($F61,метеостанция!$A$4:$AF$7,19,0)</f>
        <v>-5.4</v>
      </c>
      <c r="IW61" s="131">
        <f>VLOOKUP($F61,метеостанция!$A$4:$AF$7,20,0)</f>
        <v>-1.9</v>
      </c>
      <c r="IX61" s="131">
        <f>VLOOKUP($F61,метеостанция!$A$4:$AF$7,21,0)</f>
        <v>4.5999999999999996</v>
      </c>
      <c r="IY61" s="131">
        <f>VLOOKUP($F61,метеостанция!$A$4:$AF$7,22,0)</f>
        <v>3.8</v>
      </c>
      <c r="IZ61" s="131">
        <f>VLOOKUP($F61,метеостанция!$A$4:$AF$7,23,0)</f>
        <v>6</v>
      </c>
      <c r="JA61" s="131">
        <f>VLOOKUP($F61,метеостанция!$A$4:$AF$7,24,0)</f>
        <v>-1.2</v>
      </c>
      <c r="JB61" s="131">
        <f>VLOOKUP($F61,метеостанция!$A$4:$AF$7,25,0)</f>
        <v>-4.2</v>
      </c>
      <c r="JC61" s="131">
        <f>VLOOKUP($F61,метеостанция!$A$4:$AF$7,26,0)</f>
        <v>0.5</v>
      </c>
      <c r="JD61" s="131">
        <f>VLOOKUP($F61,метеостанция!$A$4:$AF$7,27,0)</f>
        <v>-2.2000000000000002</v>
      </c>
      <c r="JE61" s="131">
        <f>VLOOKUP($F61,метеостанция!$A$4:$AF$7,28,0)</f>
        <v>0.8</v>
      </c>
      <c r="JF61" s="131">
        <f>VLOOKUP($F61,метеостанция!$A$4:$AF$7,29,0)</f>
        <v>6.5</v>
      </c>
      <c r="JG61" s="131">
        <f>VLOOKUP($F61,метеостанция!$A$4:$AF$7,30,0)</f>
        <v>9.1</v>
      </c>
      <c r="JH61" s="131">
        <f>VLOOKUP($F61,метеостанция!$A$4:$AF$7,31,0)</f>
        <v>6.4</v>
      </c>
      <c r="JI61" s="131">
        <f>VLOOKUP($F61,метеостанция!$A$4:$AF$7,32,0)</f>
        <v>0</v>
      </c>
      <c r="JJ61" s="202">
        <f>VLOOKUP(D61,'Qп, Гкал'!$D$6:$O$63,2,FALSE)</f>
        <v>0.95192712095156196</v>
      </c>
      <c r="JK61" s="202">
        <f>VLOOKUP(D61,'Qп, Гкал'!$D$6:AI$64,3,FALSE)</f>
        <v>1.3268859271997699</v>
      </c>
      <c r="JL61" s="202">
        <f>VLOOKUP(D61,'Qп, Гкал'!$D$6:$AI$64,4,FALSE)</f>
        <v>0.94472063628546898</v>
      </c>
      <c r="JM61" s="202">
        <f>VLOOKUP(D61,'Qп, Гкал'!$D$6:$O$60,5,FALSE)</f>
        <v>0.87714860275150497</v>
      </c>
      <c r="JN61" s="202">
        <f>VLOOKUP(D61,'Qп, Гкал'!$D$6:$O$60,6,FALSE)</f>
        <v>0.88970956338970097</v>
      </c>
      <c r="JO61" s="202">
        <f>VLOOKUP(D61,'Qп, Гкал'!$D$6:$O$60,7,FALSE)</f>
        <v>0.98187661220980305</v>
      </c>
      <c r="JP61" s="202">
        <f>VLOOKUP(D61,'Qп, Гкал'!$D$6:$O$60,8,FALSE)</f>
        <v>0.97526583548294699</v>
      </c>
      <c r="JQ61" s="202">
        <f>VLOOKUP(D61,'Qп, Гкал'!$D$6:$O$60,9,FALSE)</f>
        <v>0.60398179994267698</v>
      </c>
      <c r="JR61" s="202">
        <f>VLOOKUP(D61,'Qп, Гкал'!$D$6:$O$60,10,FALSE)</f>
        <v>1.64894772141015</v>
      </c>
      <c r="JS61" s="202">
        <f>VLOOKUP(D61,'Qп, Гкал'!$D$6:$O$60,11,FALSE)</f>
        <v>2.3613695423712602</v>
      </c>
      <c r="JT61" s="202">
        <f>VLOOKUP(D61,'Qп, Гкал'!$D$6:$O$60,12,FALSE)</f>
        <v>2.9797110681188501</v>
      </c>
      <c r="JU61" s="202">
        <f>VLOOKUP(D61,'Qп, Гкал'!$D$6:$P$60,13,FALSE)</f>
        <v>2.7383948839208898</v>
      </c>
      <c r="JV61" s="202">
        <f>VLOOKUP(D61,'Qп, Гкал'!$D$6:$Q$63,14,FALSE)</f>
        <v>2.3775033438425499</v>
      </c>
      <c r="JW61" s="203">
        <f>VLOOKUP(D61,'Qп, Гкал'!$D$6:$AI$65,15,FALSE)</f>
        <v>2.1359580108913701</v>
      </c>
      <c r="JX61" s="203">
        <f>VLOOKUP(D61,'Qп, Гкал'!$D$6:$AI$65,16,FALSE)</f>
        <v>1.2810991688162801</v>
      </c>
      <c r="JY61" s="203">
        <f>VLOOKUP(D61,'Qп, Гкал'!$D$6:$AI$65,17,FALSE)</f>
        <v>2.3630574663227302</v>
      </c>
      <c r="JZ61" s="203">
        <f>VLOOKUP(D61,'Qп, Гкал'!$D$6:$AI$65,18,FALSE)</f>
        <v>2.90843926148849</v>
      </c>
      <c r="KA61" s="203">
        <f>VLOOKUP(D61,'Qп, Гкал'!$D$6:$AI$65,19,FALSE)</f>
        <v>3.0335804194134002</v>
      </c>
      <c r="KB61" s="203">
        <f>VLOOKUP(D61,'Qп, Гкал'!$D$6:$AI$65,20,FALSE)</f>
        <v>2.8936685535492499</v>
      </c>
      <c r="KC61" s="203">
        <f>VLOOKUP(D61,'Qп, Гкал'!$D$6:$AI$65,21,FALSE)</f>
        <v>2.30023836820483</v>
      </c>
      <c r="KD61" s="203">
        <f>VLOOKUP(D61,'Qп, Гкал'!$D$6:$AI$65,22,FALSE)</f>
        <v>1.7826980032483</v>
      </c>
      <c r="KE61" s="203">
        <f>VLOOKUP(D61,'Qп, Гкал'!$D$6:$AI$65,23,FALSE)</f>
        <v>1.06801341597401</v>
      </c>
      <c r="KF61" s="203">
        <f>VLOOKUP(D61,'Qп, Гкал'!$D$6:$AI$65,24,FALSE)</f>
        <v>2.0730185344415801</v>
      </c>
      <c r="KG61" s="203">
        <f>VLOOKUP(D61,'Qп, Гкал'!$D$6:$AI$65,25,FALSE)</f>
        <v>2.7956119231871601</v>
      </c>
      <c r="KH61" s="203">
        <f>VLOOKUP(D61,'Qп, Гкал'!$D$6:$AI$65,26,FALSE)</f>
        <v>3.25390429444922</v>
      </c>
      <c r="KI61" s="203">
        <f>VLOOKUP(D61,'Qп, Гкал'!$D$6:$AI$65,27,FALSE)</f>
        <v>2.6157296980987899</v>
      </c>
      <c r="KJ61" s="203">
        <f>VLOOKUP(D61,'Qп, Гкал'!$D$6:$AI$65,28,FALSE)</f>
        <v>2.8759013805292799</v>
      </c>
      <c r="KK61" s="203">
        <f>VLOOKUP(D61,'Qп, Гкал'!$D$6:$AI$65,29,FALSE)</f>
        <v>1.8915473368682501</v>
      </c>
      <c r="KL61" s="203">
        <f>VLOOKUP(D61,'Qп, Гкал'!$D$6:$AI$65,30,FALSE)</f>
        <v>0.67559624056558698</v>
      </c>
      <c r="KM61" s="203">
        <f>VLOOKUP(D61,'Qп, Гкал'!$D$6:$AI$65,31,FALSE)</f>
        <v>1.5736134995700799</v>
      </c>
      <c r="KN61" s="203">
        <f>VLOOKUP(D61,'Qп, Гкал'!$D$6:$AI$65,32,FALSE)</f>
        <v>0</v>
      </c>
      <c r="KO61" s="110">
        <f>IF(JJ61="","Нет показаний",IF(JJ61&lt;=0,"Ошибка ПУ",(GZ61-JJ61*(($I61-метеостанция!B$13)/($I61-IE61)))))</f>
        <v>1.8720051583224837</v>
      </c>
      <c r="KP61" s="110">
        <f>IF(JK61="","Нет показаний",IF(JK61&lt;=0,"Ошибка ПУ",(HA61-JK61*(($I61-метеостанция!C$13)/($I61-IF61)))))</f>
        <v>0.40337254966373459</v>
      </c>
      <c r="KQ61" s="110">
        <f>IF(JL61="","Нет показаний",IF(JL61&lt;=0,"Ошибка ПУ",(HB61-JL61*(($I61-метеостанция!D$13)/($I61-IG61)))))</f>
        <v>0.92519864916722327</v>
      </c>
      <c r="KR61" s="110">
        <f>IF(JM61="","Нет показаний",IF(JM61&lt;=0,"Ошибка ПУ",(HC61-JM61*(($I61-метеостанция!E$13)/($I61-IH61)))))</f>
        <v>0.98696318734476507</v>
      </c>
      <c r="KS61" s="110">
        <f>IF(JN61="","Нет показаний",IF(JN61&lt;=0,"Ошибка ПУ",(HD61-JN61*(($I61-метеостанция!F$13)/($I61-II61)))))</f>
        <v>0.91563614301409912</v>
      </c>
      <c r="KT61" s="110">
        <f>IF(JO61="","Нет показаний",IF(JO61&lt;=0,"Ошибка ПУ",(HE61-JO61*(($I61-метеостанция!G$13)/($I61-IJ61)))))</f>
        <v>1.2635350415203428</v>
      </c>
      <c r="KU61" s="110">
        <f>IF(JP61="","Нет показаний",IF(JP61&lt;=0,"Ошибка ПУ",(HF61-JP61*(($I61-метеостанция!H$13)/($I61-IK61)))))</f>
        <v>1.6225603711097347</v>
      </c>
      <c r="KV61" s="110">
        <f>IF(JQ61="","Нет показаний",IF(JQ61&lt;=0,"Ошибка ПУ",(HG61-JQ61*(($I61-метеостанция!I$13)/($I61-IL61)))))</f>
        <v>1.9420866470591154</v>
      </c>
      <c r="KW61" s="110">
        <f>IF(JR61="","Нет показаний",IF(JR61&lt;=0,"Ошибка ПУ",(HH61-JR61*(($I61-метеостанция!J$13)/($I61-IM61)))))</f>
        <v>1.0198205348573015</v>
      </c>
      <c r="KX61" s="110">
        <f>IF(JS61="","Нет показаний",IF(JS61&lt;=0,"Ошибка ПУ",(HI61-JS61*(($I61-метеостанция!K$13)/($I61-IN61)))))</f>
        <v>0.92628732541206005</v>
      </c>
      <c r="KY61" s="110">
        <f>IF(JT61="","Нет показаний",IF(JT61&lt;=0,"Ошибка ПУ",(HJ61-JT61*(($I61-метеостанция!L$13)/($I61-IO61)))))</f>
        <v>0.39367372522970978</v>
      </c>
      <c r="KZ61" s="110">
        <f>IF(JU61="","Нет показаний",IF(JU61&lt;=0,"Ошибка ПУ",(HK61-JU61*(($I61-метеостанция!M$13)/($I61-IP61)))))</f>
        <v>2.60399900142394E-2</v>
      </c>
      <c r="LA61" s="110">
        <f>IF(JV61="","Нет показаний",IF(JV61&lt;=0,"Ошибка ПУ",(HL61-JV61*(($I61-метеостанция!N$13)/($I61-IQ61)))))</f>
        <v>0.24226939912948087</v>
      </c>
      <c r="LB61" s="110">
        <f>IF(JW61="","Нет показаний",IF(JW61&lt;=0,"Ошибка ПУ",(HM61-JW61*(($I61-метеостанция!O$13)/($I61-IR61)))))</f>
        <v>0.40498453469265283</v>
      </c>
      <c r="LC61" s="110">
        <f>IF(JX61="","Нет показаний",IF(JX61&lt;=0,"Ошибка ПУ",(HN61-JX61*(($I61-метеостанция!P$13)/($I61-IS61)))))</f>
        <v>1.6767844745556921</v>
      </c>
      <c r="LD61" s="110">
        <f>IF(JY61="","Нет показаний",IF(JY61&lt;=0,"Ошибка ПУ",(HO61-JY61*(($I61-метеостанция!Q$13)/($I61-IT61)))))</f>
        <v>1.1470407673283241</v>
      </c>
      <c r="LE61" s="110">
        <f>IF(JZ61="","Нет показаний",IF(JZ61&lt;=0,"Ошибка ПУ",(HP61-JZ61*(($I61-метеостанция!R$13)/($I61-IU61)))))</f>
        <v>0.91782332172535952</v>
      </c>
      <c r="LF61" s="110">
        <f>IF(KA61="","Нет показаний",IF(KA61&lt;=0,"Ошибка ПУ",(HQ61-KA61*(($I61-метеостанция!S$13)/($I61-IV61)))))</f>
        <v>0.94915695003642941</v>
      </c>
      <c r="LG61" s="110">
        <f>IF(KB61="","Нет показаний",IF(KB61&lt;=0,"Ошибка ПУ",(HR61-KB61*(($I61-метеостанция!T$13)/($I61-IW61)))))</f>
        <v>0.56258316730972746</v>
      </c>
      <c r="LH61" s="110">
        <f>IF(KC61="","Нет показаний",IF(KC61&lt;=0,"Ошибка ПУ",(HS61-KC61*(($I61-метеостанция!U$13)/($I61-IX61)))))</f>
        <v>0.24824599987406826</v>
      </c>
      <c r="LI61" s="110">
        <f>IF(KD61="","Нет показаний",IF(KD61&lt;=0,"Ошибка ПУ",(HT61-KD61*(($I61-метеостанция!V$13)/($I61-IY61)))))</f>
        <v>1.0161654532284183</v>
      </c>
      <c r="LJ61" s="110">
        <f>IF(KE61="","Нет показаний",IF(KE61&lt;=0,"Ошибка ПУ",(HU61-KE61*(($I61-метеостанция!W$13)/($I61-IZ61)))))</f>
        <v>1.7876248954537439</v>
      </c>
      <c r="LK61" s="110">
        <f>IF(KF61="","Нет показаний",IF(KF61&lt;=0,"Ошибка ПУ",(HV61-KF61*(($I61-метеостанция!X$13)/($I61-JA61)))))</f>
        <v>1.433399195684832</v>
      </c>
      <c r="LL61" s="110">
        <f>IF(KG61="","Нет показаний",IF(KG61&lt;=0,"Ошибка ПУ",(HW61-KG61*(($I61-метеостанция!Y$13)/($I61-JB61)))))</f>
        <v>1.1324240475124543</v>
      </c>
      <c r="LM61" s="110">
        <f>IF(KH61="","Нет показаний",IF(KH61&lt;=0,"Ошибка ПУ",(HX61-KH61*(($I61-метеостанция!Z$13)/($I61-JC61)))))</f>
        <v>-6.703691992161831E-2</v>
      </c>
      <c r="LN61" s="110">
        <f>IF(KI61="","Нет показаний",IF(KI61&lt;=0,"Ошибка ПУ",(HY61-KI61*(($I61-метеостанция!AA$13)/($I61-JD61)))))</f>
        <v>1.0969344277639599</v>
      </c>
      <c r="LO61" s="110">
        <f>IF(KJ61="","Нет показаний",IF(KJ61&lt;=0,"Ошибка ПУ",(HZ61-KJ61*(($I61-метеостанция!AB$13)/($I61-JE61)))))</f>
        <v>0.35322034198609797</v>
      </c>
      <c r="LP61" s="110">
        <f>IF(KK61="","Нет показаний",IF(KK61&lt;=0,"Ошибка ПУ",(IA61-KK61*(($I61-метеостанция!AC$13)/($I61-JF61)))))</f>
        <v>0.63994203026121177</v>
      </c>
      <c r="LQ61" s="110">
        <f>IF(KL61="","Нет показаний",IF(KL61&lt;=0,"Ошибка ПУ",(IB61-KL61*(($I61-метеостанция!AD$13)/($I61-JG61)))))</f>
        <v>2.3954498798737665</v>
      </c>
      <c r="LR61" s="110">
        <f>IF(KM61="","Нет показаний",IF(KM61&lt;=0,"Ошибка ПУ",(IC61-KM61*(($I61-метеостанция!AE$13)/($I61-JH61)))))</f>
        <v>1.0238273592609715</v>
      </c>
      <c r="LS61" s="110" t="str">
        <f>IF(KN61="","Нет показаний",IF(KN61&lt;=0,"Ошибка ПУ",(ID61-KN61*(($I61-метеостанция!AF$13)/($I61-JI61)))))</f>
        <v>Ошибка ПУ</v>
      </c>
      <c r="LT61" s="54">
        <f t="shared" si="1300"/>
        <v>1.8720051583224837</v>
      </c>
      <c r="LU61" s="54">
        <f t="shared" si="1301"/>
        <v>2.2753777079862183</v>
      </c>
      <c r="LV61" s="54">
        <f t="shared" si="1302"/>
        <v>3.2005763571534418</v>
      </c>
      <c r="LW61" s="54">
        <f t="shared" si="1303"/>
        <v>4.1875395444982066</v>
      </c>
      <c r="LX61" s="54">
        <f t="shared" si="1304"/>
        <v>5.103175687512306</v>
      </c>
      <c r="LY61" s="54">
        <f t="shared" si="1305"/>
        <v>6.3667107290326488</v>
      </c>
      <c r="LZ61" s="54">
        <f t="shared" si="1306"/>
        <v>7.9892711001423837</v>
      </c>
      <c r="MA61" s="54">
        <f t="shared" si="1307"/>
        <v>9.9313577472014991</v>
      </c>
      <c r="MB61" s="54">
        <f t="shared" si="1308"/>
        <v>10.9511782820588</v>
      </c>
      <c r="MC61" s="54">
        <f t="shared" si="1309"/>
        <v>11.87746560747086</v>
      </c>
      <c r="MD61" s="54">
        <f t="shared" si="1310"/>
        <v>12.271139332700571</v>
      </c>
      <c r="ME61" s="54">
        <f t="shared" si="1311"/>
        <v>12.297179322714811</v>
      </c>
      <c r="MF61" s="54">
        <f t="shared" si="1312"/>
        <v>12.539448721844291</v>
      </c>
      <c r="MG61" s="54">
        <f t="shared" si="1313"/>
        <v>12.944433256536945</v>
      </c>
      <c r="MH61" s="54">
        <f t="shared" si="1314"/>
        <v>14.621217731092637</v>
      </c>
      <c r="MI61" s="54">
        <f t="shared" si="1315"/>
        <v>15.768258498420961</v>
      </c>
      <c r="MJ61" s="54">
        <f t="shared" si="1316"/>
        <v>16.68608182014632</v>
      </c>
      <c r="MK61" s="54">
        <f t="shared" si="1317"/>
        <v>17.635238770182749</v>
      </c>
      <c r="ML61" s="54">
        <f t="shared" si="1318"/>
        <v>18.197821937492478</v>
      </c>
      <c r="MM61" s="54">
        <f t="shared" si="1319"/>
        <v>18.446067937366546</v>
      </c>
      <c r="MN61" s="54">
        <f t="shared" si="1320"/>
        <v>19.462233390594964</v>
      </c>
      <c r="MO61" s="54">
        <f t="shared" si="1321"/>
        <v>21.249858286048706</v>
      </c>
      <c r="MP61" s="54">
        <f t="shared" si="1322"/>
        <v>22.683257481733538</v>
      </c>
      <c r="MQ61" s="54">
        <f t="shared" si="1323"/>
        <v>23.815681529245992</v>
      </c>
      <c r="MR61" s="54">
        <f t="shared" si="1324"/>
        <v>23.748644609324373</v>
      </c>
      <c r="MS61" s="54">
        <f t="shared" si="1325"/>
        <v>24.845579037088331</v>
      </c>
      <c r="MT61" s="54">
        <f t="shared" si="1326"/>
        <v>25.19879937907443</v>
      </c>
      <c r="MU61" s="54">
        <f t="shared" si="1327"/>
        <v>25.83874140933564</v>
      </c>
      <c r="MV61" s="54">
        <f t="shared" si="1328"/>
        <v>28.234191289209406</v>
      </c>
      <c r="MW61" s="54">
        <f t="shared" si="1329"/>
        <v>29.258018648470376</v>
      </c>
      <c r="MX61" s="54">
        <f t="shared" si="1330"/>
        <v>29.258018648470376</v>
      </c>
      <c r="MY61" s="53">
        <f t="shared" si="1331"/>
        <v>7358.4404362308533</v>
      </c>
      <c r="MZ61" s="53">
        <f t="shared" si="1332"/>
        <v>1585.5687507672149</v>
      </c>
      <c r="NA61" s="53">
        <f t="shared" si="1333"/>
        <v>3636.7523461735382</v>
      </c>
      <c r="NB61" s="53">
        <f t="shared" si="1334"/>
        <v>3879.5351575510558</v>
      </c>
      <c r="NC61" s="53">
        <f t="shared" si="1335"/>
        <v>3599.164238236961</v>
      </c>
      <c r="ND61" s="53">
        <f t="shared" si="1336"/>
        <v>4966.6782705073329</v>
      </c>
      <c r="NE61" s="53">
        <f t="shared" si="1337"/>
        <v>6377.9278555507235</v>
      </c>
      <c r="NF61" s="53">
        <f t="shared" si="1338"/>
        <v>7633.9153505270297</v>
      </c>
      <c r="NG61" s="53">
        <f t="shared" si="1339"/>
        <v>4008.6901620063836</v>
      </c>
      <c r="NH61" s="53">
        <f t="shared" si="1340"/>
        <v>3641.0316929832175</v>
      </c>
      <c r="NI61" s="53">
        <f t="shared" si="1341"/>
        <v>1547.4448056584388</v>
      </c>
      <c r="NJ61" s="53">
        <f t="shared" si="1342"/>
        <v>102.35747194817195</v>
      </c>
      <c r="NK61" s="53">
        <f t="shared" si="1343"/>
        <v>952.3077087101808</v>
      </c>
      <c r="NL61" s="53">
        <f t="shared" si="1344"/>
        <v>1591.905109279186</v>
      </c>
      <c r="NM61" s="53">
        <f t="shared" si="1345"/>
        <v>6591.070876894024</v>
      </c>
      <c r="NN61" s="53">
        <f t="shared" si="1346"/>
        <v>4508.7649073988296</v>
      </c>
      <c r="NO61" s="53">
        <f t="shared" si="1347"/>
        <v>3607.7615565716087</v>
      </c>
      <c r="NP61" s="53">
        <f t="shared" si="1348"/>
        <v>3730.9271560641964</v>
      </c>
      <c r="NQ61" s="53">
        <f t="shared" si="1349"/>
        <v>2211.3906623977305</v>
      </c>
      <c r="NR61" s="53">
        <f t="shared" si="1350"/>
        <v>975.80041138499007</v>
      </c>
      <c r="NS61" s="53">
        <f t="shared" si="1351"/>
        <v>3994.3228402412024</v>
      </c>
      <c r="NT61" s="53">
        <f t="shared" si="1352"/>
        <v>7026.7601865516681</v>
      </c>
      <c r="NU61" s="53">
        <f t="shared" si="1353"/>
        <v>5634.3768904140243</v>
      </c>
      <c r="NV61" s="53">
        <f t="shared" si="1354"/>
        <v>4451.3097974810053</v>
      </c>
      <c r="NW61" s="53">
        <f t="shared" si="1355"/>
        <v>-263.50738408949883</v>
      </c>
      <c r="NX61" s="53">
        <f t="shared" si="1356"/>
        <v>4311.8079099660181</v>
      </c>
      <c r="NY61" s="53">
        <f t="shared" si="1357"/>
        <v>1388.4314558721142</v>
      </c>
      <c r="NZ61" s="53">
        <f t="shared" si="1358"/>
        <v>2515.4713337101662</v>
      </c>
      <c r="OA61" s="53">
        <f t="shared" si="1359"/>
        <v>9415.9864788102041</v>
      </c>
      <c r="OB61" s="53">
        <f t="shared" si="1360"/>
        <v>4024.4401072358414</v>
      </c>
      <c r="OC61" s="53" t="e">
        <f t="shared" si="1361"/>
        <v>#VALUE!</v>
      </c>
      <c r="OD61" s="53">
        <f t="shared" si="1362"/>
        <v>7358.4404362308533</v>
      </c>
      <c r="OE61" s="53">
        <f t="shared" si="1363"/>
        <v>8944.0091869980679</v>
      </c>
      <c r="OF61" s="53">
        <f t="shared" si="1364"/>
        <v>12580.761533171606</v>
      </c>
      <c r="OG61" s="53">
        <f t="shared" si="1365"/>
        <v>16460.296690722662</v>
      </c>
      <c r="OH61" s="53">
        <f t="shared" si="1366"/>
        <v>20059.460928959623</v>
      </c>
      <c r="OI61" s="53">
        <f t="shared" si="1367"/>
        <v>25026.139199466954</v>
      </c>
      <c r="OJ61" s="53">
        <f t="shared" si="1368"/>
        <v>31404.067055017676</v>
      </c>
      <c r="OK61" s="53">
        <f t="shared" si="1369"/>
        <v>39037.98240554471</v>
      </c>
      <c r="OL61" s="53">
        <f t="shared" si="1370"/>
        <v>43046.672567551097</v>
      </c>
      <c r="OM61" s="53">
        <f t="shared" si="1371"/>
        <v>46687.704260534316</v>
      </c>
      <c r="ON61" s="53">
        <f t="shared" si="1372"/>
        <v>48235.149066192753</v>
      </c>
      <c r="OO61" s="53">
        <f t="shared" si="1373"/>
        <v>48337.506538140922</v>
      </c>
      <c r="OP61" s="53">
        <f t="shared" si="1374"/>
        <v>49289.8142468511</v>
      </c>
      <c r="OQ61" s="53">
        <f t="shared" si="1375"/>
        <v>50881.719356130285</v>
      </c>
      <c r="OR61" s="53">
        <f t="shared" si="1376"/>
        <v>57472.790233024309</v>
      </c>
      <c r="OS61" s="53">
        <f t="shared" si="1377"/>
        <v>61981.555140423137</v>
      </c>
      <c r="OT61" s="53">
        <f t="shared" si="1378"/>
        <v>65589.316696994749</v>
      </c>
      <c r="OU61" s="53">
        <f t="shared" si="1379"/>
        <v>69320.243853058942</v>
      </c>
      <c r="OV61" s="53">
        <f t="shared" si="1380"/>
        <v>71531.634515456666</v>
      </c>
      <c r="OW61" s="53">
        <f t="shared" si="1381"/>
        <v>72507.434926841655</v>
      </c>
      <c r="OX61" s="53">
        <f t="shared" si="1382"/>
        <v>76501.757767082861</v>
      </c>
      <c r="OY61" s="53">
        <f t="shared" si="1383"/>
        <v>83528.517953634524</v>
      </c>
      <c r="OZ61" s="53">
        <f t="shared" si="1384"/>
        <v>89162.894844048555</v>
      </c>
      <c r="PA61" s="53">
        <f t="shared" si="1385"/>
        <v>93614.204641529563</v>
      </c>
      <c r="PB61" s="53">
        <f t="shared" si="1386"/>
        <v>93350.697257440057</v>
      </c>
      <c r="PC61" s="53">
        <f t="shared" si="1387"/>
        <v>97662.505167406081</v>
      </c>
      <c r="PD61" s="53">
        <f t="shared" si="1388"/>
        <v>99050.93662327819</v>
      </c>
      <c r="PE61" s="53">
        <f t="shared" si="1389"/>
        <v>101566.40795698836</v>
      </c>
      <c r="PF61" s="53">
        <f t="shared" si="1390"/>
        <v>110982.39443579856</v>
      </c>
      <c r="PG61" s="53">
        <f t="shared" si="1391"/>
        <v>115006.83454303441</v>
      </c>
      <c r="PH61" s="53" t="e">
        <f t="shared" si="1392"/>
        <v>#VALUE!</v>
      </c>
      <c r="PI61" s="111">
        <f t="shared" si="1724"/>
        <v>6622.5963926077684</v>
      </c>
      <c r="PJ61" s="111">
        <f t="shared" si="1724"/>
        <v>1427.0118756904933</v>
      </c>
      <c r="PK61" s="111">
        <f t="shared" si="1724"/>
        <v>3273.0771115561843</v>
      </c>
      <c r="PL61" s="111">
        <f t="shared" si="1724"/>
        <v>3491.5816417959504</v>
      </c>
      <c r="PM61" s="111">
        <f t="shared" si="1724"/>
        <v>3239.2478144132651</v>
      </c>
      <c r="PN61" s="111">
        <f t="shared" si="1724"/>
        <v>4470.0104434566001</v>
      </c>
      <c r="PO61" s="111">
        <f t="shared" si="1724"/>
        <v>5740.1350699956511</v>
      </c>
      <c r="PP61" s="111">
        <f t="shared" si="1724"/>
        <v>6870.5238154743265</v>
      </c>
      <c r="PQ61" s="111">
        <f t="shared" si="1724"/>
        <v>3607.8211458057453</v>
      </c>
      <c r="PR61" s="111">
        <f t="shared" si="1724"/>
        <v>3276.9285236848959</v>
      </c>
      <c r="PS61" s="111">
        <f t="shared" si="1725"/>
        <v>1392.700325092595</v>
      </c>
      <c r="PT61" s="111">
        <f t="shared" si="1725"/>
        <v>92.121724753354755</v>
      </c>
      <c r="PU61" s="111">
        <f t="shared" si="1725"/>
        <v>857.07693783916272</v>
      </c>
      <c r="PV61" s="111">
        <f t="shared" si="1725"/>
        <v>1432.7145983512676</v>
      </c>
      <c r="PW61" s="111">
        <f t="shared" si="1725"/>
        <v>5931.9637892046221</v>
      </c>
      <c r="PX61" s="111">
        <f t="shared" si="1725"/>
        <v>4057.8884166589469</v>
      </c>
      <c r="PY61" s="111">
        <f t="shared" si="1725"/>
        <v>3246.9854009144478</v>
      </c>
      <c r="PZ61" s="111">
        <f t="shared" si="1725"/>
        <v>3357.834440457777</v>
      </c>
      <c r="QA61" s="111">
        <f t="shared" si="1725"/>
        <v>1990.2515961579575</v>
      </c>
      <c r="QB61" s="111">
        <f t="shared" si="1725"/>
        <v>878.22037024649103</v>
      </c>
      <c r="QC61" s="111">
        <f t="shared" si="1726"/>
        <v>3594.8905562170821</v>
      </c>
      <c r="QD61" s="111">
        <f t="shared" si="1726"/>
        <v>6324.0841678965016</v>
      </c>
      <c r="QE61" s="111">
        <f t="shared" si="1726"/>
        <v>5070.9392013726219</v>
      </c>
      <c r="QF61" s="111">
        <f t="shared" si="1726"/>
        <v>4006.1788177329049</v>
      </c>
      <c r="QG61" s="111">
        <f t="shared" si="1726"/>
        <v>0</v>
      </c>
      <c r="QH61" s="111">
        <f t="shared" si="1726"/>
        <v>3880.6271189694162</v>
      </c>
      <c r="QI61" s="111">
        <f t="shared" si="1726"/>
        <v>1249.5883102849027</v>
      </c>
      <c r="QJ61" s="111">
        <f t="shared" si="1726"/>
        <v>2263.9242003391496</v>
      </c>
      <c r="QK61" s="111">
        <f t="shared" si="1726"/>
        <v>8474.3878309291831</v>
      </c>
      <c r="QL61" s="111">
        <f t="shared" si="1726"/>
        <v>3621.9960965122573</v>
      </c>
      <c r="QM61" s="111" t="e">
        <f t="shared" si="1727"/>
        <v>#VALUE!</v>
      </c>
      <c r="QN61" s="54">
        <f t="shared" si="1393"/>
        <v>6622.5963926077684</v>
      </c>
      <c r="QO61" s="53">
        <f t="shared" si="1394"/>
        <v>8049.6082682982615</v>
      </c>
      <c r="QP61" s="53">
        <f t="shared" si="1395"/>
        <v>11322.685379854445</v>
      </c>
      <c r="QQ61" s="53">
        <f t="shared" si="1396"/>
        <v>14814.267021650396</v>
      </c>
      <c r="QR61" s="53">
        <f t="shared" si="1397"/>
        <v>18053.514836063659</v>
      </c>
      <c r="QS61" s="53">
        <f t="shared" si="1398"/>
        <v>22523.525279520261</v>
      </c>
      <c r="QT61" s="53">
        <f t="shared" si="1399"/>
        <v>28263.660349515914</v>
      </c>
      <c r="QU61" s="53">
        <f t="shared" si="1400"/>
        <v>35134.184164990242</v>
      </c>
      <c r="QV61" s="53">
        <f t="shared" si="1401"/>
        <v>38742.00531079599</v>
      </c>
      <c r="QW61" s="53">
        <f t="shared" si="1402"/>
        <v>42018.933834480886</v>
      </c>
      <c r="QX61" s="53">
        <f t="shared" si="1403"/>
        <v>43411.634159573478</v>
      </c>
      <c r="QY61" s="53">
        <f t="shared" si="1404"/>
        <v>43503.755884326834</v>
      </c>
      <c r="QZ61" s="53">
        <f t="shared" si="1405"/>
        <v>44360.832822165998</v>
      </c>
      <c r="RA61" s="53">
        <f t="shared" si="1406"/>
        <v>45793.547420517265</v>
      </c>
      <c r="RB61" s="53">
        <f t="shared" si="1407"/>
        <v>51725.511209721888</v>
      </c>
      <c r="RC61" s="53">
        <f t="shared" si="1408"/>
        <v>55783.399626380837</v>
      </c>
      <c r="RD61" s="53">
        <f t="shared" si="1409"/>
        <v>59030.385027295284</v>
      </c>
      <c r="RE61" s="53">
        <f t="shared" si="1410"/>
        <v>62388.219467753064</v>
      </c>
      <c r="RF61" s="53">
        <f t="shared" si="1411"/>
        <v>64378.47106391102</v>
      </c>
      <c r="RG61" s="53">
        <f t="shared" si="1412"/>
        <v>65256.69143415751</v>
      </c>
      <c r="RH61" s="53">
        <f t="shared" si="1413"/>
        <v>68851.581990374587</v>
      </c>
      <c r="RI61" s="53">
        <f t="shared" si="1414"/>
        <v>75175.666158271095</v>
      </c>
      <c r="RJ61" s="53">
        <f t="shared" si="1415"/>
        <v>80246.605359643712</v>
      </c>
      <c r="RK61" s="53">
        <f t="shared" si="1416"/>
        <v>84252.784177376612</v>
      </c>
      <c r="RL61" s="53">
        <f t="shared" si="1417"/>
        <v>84252.784177376612</v>
      </c>
      <c r="RM61" s="53">
        <f t="shared" si="1418"/>
        <v>88133.411296346021</v>
      </c>
      <c r="RN61" s="53">
        <f t="shared" si="1419"/>
        <v>89382.999606630925</v>
      </c>
      <c r="RO61" s="53">
        <f t="shared" si="1420"/>
        <v>91646.92380697008</v>
      </c>
      <c r="RP61" s="53">
        <f t="shared" si="1421"/>
        <v>100121.31163789926</v>
      </c>
      <c r="RQ61" s="53">
        <f t="shared" si="1422"/>
        <v>103743.30773441152</v>
      </c>
      <c r="RR61" s="53" t="e">
        <f t="shared" si="1423"/>
        <v>#VALUE!</v>
      </c>
      <c r="RS61" s="111">
        <f t="shared" si="1424"/>
        <v>1879.6891676077685</v>
      </c>
      <c r="RT61" s="111">
        <f t="shared" si="1425"/>
        <v>-1331.5351257017392</v>
      </c>
      <c r="RU61" s="111">
        <f t="shared" si="1426"/>
        <v>-1332.6994846455564</v>
      </c>
      <c r="RV61" s="111">
        <f t="shared" si="1427"/>
        <v>-1448.9983043496068</v>
      </c>
      <c r="RW61" s="111">
        <f t="shared" si="1428"/>
        <v>-2340.9862314363418</v>
      </c>
      <c r="RX61" s="111">
        <f t="shared" si="1429"/>
        <v>-2509.2119569797396</v>
      </c>
      <c r="RY61" s="111">
        <f t="shared" si="1430"/>
        <v>-1227.4096784840876</v>
      </c>
      <c r="RZ61" s="111">
        <f t="shared" si="1431"/>
        <v>1201.1361979902358</v>
      </c>
      <c r="SA61" s="111">
        <f t="shared" si="1432"/>
        <v>327.72775879598339</v>
      </c>
      <c r="SB61" s="111">
        <f t="shared" si="1433"/>
        <v>-1056.476680019121</v>
      </c>
      <c r="SC61" s="111">
        <f t="shared" si="1434"/>
        <v>-3952.0186804265322</v>
      </c>
      <c r="SD61" s="111">
        <f t="shared" si="1435"/>
        <v>-7484.1322696731731</v>
      </c>
      <c r="SE61" s="111">
        <f t="shared" si="1436"/>
        <v>-10764.833014334006</v>
      </c>
      <c r="SF61" s="111">
        <f t="shared" si="1437"/>
        <v>-12213.843426482737</v>
      </c>
      <c r="SG61" s="111">
        <f t="shared" si="1438"/>
        <v>-10880.864160278114</v>
      </c>
      <c r="SH61" s="111">
        <f t="shared" si="1439"/>
        <v>-11879.896136619165</v>
      </c>
      <c r="SI61" s="111">
        <f t="shared" si="1440"/>
        <v>-14124.870205204716</v>
      </c>
      <c r="SJ61" s="111">
        <f t="shared" si="1441"/>
        <v>-16350.582408246933</v>
      </c>
      <c r="SK61" s="111">
        <f t="shared" si="1442"/>
        <v>-18992.025040088971</v>
      </c>
      <c r="SL61" s="111">
        <f t="shared" si="1443"/>
        <v>-22578.679402342481</v>
      </c>
      <c r="SM61" s="111">
        <f t="shared" si="1444"/>
        <v>-23919.683330625412</v>
      </c>
      <c r="SN61" s="111">
        <f t="shared" si="1445"/>
        <v>-22933.823018728901</v>
      </c>
      <c r="SO61" s="111">
        <f t="shared" si="1446"/>
        <v>-23534.74666435628</v>
      </c>
      <c r="SP61" s="111">
        <f t="shared" si="1447"/>
        <v>-25651.824622623375</v>
      </c>
      <c r="SQ61" s="111">
        <f t="shared" si="1448"/>
        <v>-31595.178021123371</v>
      </c>
      <c r="SR61" s="111">
        <f t="shared" si="1449"/>
        <v>-33942.478734153963</v>
      </c>
      <c r="SS61" s="111">
        <f t="shared" si="1450"/>
        <v>-39234.831423869065</v>
      </c>
      <c r="ST61" s="111">
        <f t="shared" si="1451"/>
        <v>-44006.764769029905</v>
      </c>
      <c r="SU61" s="111">
        <f t="shared" si="1452"/>
        <v>-41681.801478100737</v>
      </c>
      <c r="SV61" s="111">
        <f t="shared" si="1453"/>
        <v>-43617.184261088478</v>
      </c>
      <c r="SW61" s="111" t="e">
        <f t="shared" si="1454"/>
        <v>#VALUE!</v>
      </c>
      <c r="SX61" s="111">
        <f t="shared" si="1455"/>
        <v>0</v>
      </c>
      <c r="SY61" s="111">
        <f t="shared" si="1456"/>
        <v>1479.4834730019338</v>
      </c>
      <c r="SZ61" s="111">
        <f t="shared" si="1457"/>
        <v>1480.7772051617289</v>
      </c>
      <c r="TA61" s="111">
        <f t="shared" si="1458"/>
        <v>1609.9981159440078</v>
      </c>
      <c r="TB61" s="111">
        <f t="shared" si="1459"/>
        <v>2601.0958127070458</v>
      </c>
      <c r="TC61" s="111">
        <f t="shared" si="1460"/>
        <v>2788.0132855330453</v>
      </c>
      <c r="TD61" s="111">
        <f t="shared" si="1461"/>
        <v>1363.7885316489876</v>
      </c>
      <c r="TE61" s="111">
        <f t="shared" si="1462"/>
        <v>0</v>
      </c>
      <c r="TF61" s="111">
        <f t="shared" si="1463"/>
        <v>0</v>
      </c>
      <c r="TG61" s="111">
        <f t="shared" si="1464"/>
        <v>1173.8629777990204</v>
      </c>
      <c r="TH61" s="111">
        <f t="shared" si="1465"/>
        <v>4391.131867140577</v>
      </c>
      <c r="TI61" s="111">
        <f t="shared" si="1466"/>
        <v>8315.7025218590661</v>
      </c>
      <c r="TJ61" s="111">
        <f t="shared" si="1467"/>
        <v>11960.925571482225</v>
      </c>
      <c r="TK61" s="111">
        <f t="shared" si="1468"/>
        <v>13570.937140536364</v>
      </c>
      <c r="TL61" s="111">
        <f t="shared" si="1469"/>
        <v>12089.84906697567</v>
      </c>
      <c r="TM61" s="111">
        <f t="shared" si="1470"/>
        <v>13199.884596243508</v>
      </c>
      <c r="TN61" s="111">
        <f t="shared" si="1471"/>
        <v>15694.300228005237</v>
      </c>
      <c r="TO61" s="111">
        <f t="shared" si="1472"/>
        <v>18167.313786941038</v>
      </c>
      <c r="TP61" s="111">
        <f t="shared" si="1473"/>
        <v>21102.250044543311</v>
      </c>
      <c r="TQ61" s="111">
        <f t="shared" si="1474"/>
        <v>25087.421558158319</v>
      </c>
      <c r="TR61" s="111">
        <f t="shared" si="1475"/>
        <v>26577.425922917118</v>
      </c>
      <c r="TS61" s="111">
        <f t="shared" si="1476"/>
        <v>25482.025576365453</v>
      </c>
      <c r="TT61" s="111">
        <f t="shared" si="1477"/>
        <v>26149.71851595143</v>
      </c>
      <c r="TU61" s="111">
        <f t="shared" si="1478"/>
        <v>28502.027358470423</v>
      </c>
      <c r="TV61" s="111">
        <f t="shared" si="1479"/>
        <v>35369.260740893267</v>
      </c>
      <c r="TW61" s="111">
        <f t="shared" si="1480"/>
        <v>37977.372644260598</v>
      </c>
      <c r="TX61" s="111">
        <f t="shared" si="1481"/>
        <v>43857.764521721809</v>
      </c>
      <c r="TY61" s="111">
        <f t="shared" si="1482"/>
        <v>49159.912683011644</v>
      </c>
      <c r="TZ61" s="111">
        <f t="shared" si="1483"/>
        <v>46576.620137534788</v>
      </c>
      <c r="UA61" s="111">
        <f t="shared" si="1484"/>
        <v>48727.045451965612</v>
      </c>
      <c r="UB61" s="111">
        <f t="shared" si="1485"/>
        <v>48727.045451965612</v>
      </c>
      <c r="UC61" s="112">
        <f t="shared" si="1486"/>
        <v>526.98969166666666</v>
      </c>
      <c r="UD61" s="112">
        <f t="shared" si="1487"/>
        <v>1042.3492660000002</v>
      </c>
      <c r="UE61" s="112">
        <f t="shared" si="1488"/>
        <v>1406.1538738333338</v>
      </c>
      <c r="UF61" s="112">
        <f t="shared" si="1489"/>
        <v>1807.029480666667</v>
      </c>
      <c r="UG61" s="112">
        <f t="shared" si="1490"/>
        <v>2266.0556741666669</v>
      </c>
      <c r="UH61" s="112">
        <f t="shared" si="1491"/>
        <v>2781.4152485000004</v>
      </c>
      <c r="UI61" s="112">
        <f t="shared" si="1492"/>
        <v>3276.7855586666669</v>
      </c>
      <c r="UJ61" s="112">
        <f t="shared" si="1493"/>
        <v>3770.3386630000005</v>
      </c>
      <c r="UK61" s="112">
        <f t="shared" si="1494"/>
        <v>4268.2530613333338</v>
      </c>
      <c r="UL61" s="112">
        <f t="shared" si="1495"/>
        <v>4786.1567238333328</v>
      </c>
      <c r="UM61" s="112">
        <f t="shared" si="1496"/>
        <v>5262.6280933333328</v>
      </c>
      <c r="UN61" s="112">
        <f t="shared" si="1497"/>
        <v>5665.3209059999999</v>
      </c>
      <c r="UO61" s="112">
        <f t="shared" si="1498"/>
        <v>6125.0739818333332</v>
      </c>
      <c r="UP61" s="112">
        <f t="shared" si="1499"/>
        <v>6445.2656496666659</v>
      </c>
      <c r="UQ61" s="112">
        <f t="shared" si="1500"/>
        <v>6956.2639299999983</v>
      </c>
      <c r="UR61" s="112">
        <f t="shared" si="1501"/>
        <v>7518.1439736666653</v>
      </c>
      <c r="US61" s="112">
        <f t="shared" si="1502"/>
        <v>8128.3616924999997</v>
      </c>
      <c r="UT61" s="112">
        <f t="shared" si="1503"/>
        <v>8748.7557639999995</v>
      </c>
      <c r="UU61" s="112">
        <f t="shared" si="1504"/>
        <v>9263.3884559999988</v>
      </c>
      <c r="UV61" s="112">
        <f t="shared" si="1505"/>
        <v>9759.4856485</v>
      </c>
      <c r="UW61" s="112">
        <f t="shared" si="1506"/>
        <v>10307.918368999999</v>
      </c>
      <c r="UX61" s="112">
        <f t="shared" si="1507"/>
        <v>10901.054353</v>
      </c>
      <c r="UY61" s="112">
        <f t="shared" si="1508"/>
        <v>11531.261336</v>
      </c>
      <c r="UZ61" s="112">
        <f t="shared" si="1509"/>
        <v>12211.6232</v>
      </c>
      <c r="VA61" s="112">
        <f t="shared" si="1510"/>
        <v>12871.995799833334</v>
      </c>
      <c r="VB61" s="112">
        <f t="shared" si="1511"/>
        <v>13563.987781166667</v>
      </c>
      <c r="VC61" s="112">
        <f t="shared" si="1512"/>
        <v>14290.870114500001</v>
      </c>
      <c r="VD61" s="112">
        <f t="shared" si="1513"/>
        <v>15072.632063999999</v>
      </c>
      <c r="VE61" s="112">
        <f t="shared" si="1514"/>
        <v>15755.901457333335</v>
      </c>
      <c r="VF61" s="112">
        <f t="shared" si="1515"/>
        <v>16373.387999500001</v>
      </c>
      <c r="VG61" s="112">
        <f t="shared" si="1516"/>
        <v>16373.387999500001</v>
      </c>
      <c r="VH61" s="111">
        <f t="shared" si="1517"/>
        <v>-6622.5963926077684</v>
      </c>
      <c r="VI61" s="111">
        <f t="shared" si="1518"/>
        <v>-6570.1247952963276</v>
      </c>
      <c r="VJ61" s="111">
        <f t="shared" si="1519"/>
        <v>-9841.9081746927168</v>
      </c>
      <c r="VK61" s="111">
        <f t="shared" si="1520"/>
        <v>-13204.268905706387</v>
      </c>
      <c r="VL61" s="111">
        <f t="shared" si="1521"/>
        <v>-15452.419023356613</v>
      </c>
      <c r="VM61" s="111">
        <f t="shared" si="1522"/>
        <v>-19735.511993987217</v>
      </c>
      <c r="VN61" s="111">
        <f t="shared" si="1523"/>
        <v>-26899.871817866926</v>
      </c>
      <c r="VO61" s="111">
        <f t="shared" si="1524"/>
        <v>-35134.184164990242</v>
      </c>
      <c r="VP61" s="111">
        <f t="shared" si="1525"/>
        <v>-38742.00531079599</v>
      </c>
      <c r="VQ61" s="111">
        <f t="shared" si="1526"/>
        <v>-40845.070856681865</v>
      </c>
      <c r="VR61" s="111">
        <f t="shared" si="1527"/>
        <v>-39020.502292432902</v>
      </c>
      <c r="VS61" s="111">
        <f t="shared" si="1528"/>
        <v>-35188.05336246777</v>
      </c>
      <c r="VT61" s="111">
        <f t="shared" si="1529"/>
        <v>-32399.907250683773</v>
      </c>
      <c r="VU61" s="111">
        <f t="shared" si="1530"/>
        <v>-32222.610279980901</v>
      </c>
      <c r="VV61" s="111">
        <f t="shared" si="1531"/>
        <v>-39635.662142746216</v>
      </c>
      <c r="VW61" s="111">
        <f t="shared" si="1532"/>
        <v>-42583.515030137329</v>
      </c>
      <c r="VX61" s="111">
        <f t="shared" si="1533"/>
        <v>-43336.084799290045</v>
      </c>
      <c r="VY61" s="111">
        <f t="shared" si="1534"/>
        <v>-44220.905680812022</v>
      </c>
      <c r="VZ61" s="111">
        <f t="shared" si="1535"/>
        <v>-43276.221019367709</v>
      </c>
      <c r="WA61" s="111">
        <f t="shared" si="1536"/>
        <v>-40169.269875999191</v>
      </c>
      <c r="WB61" s="111">
        <f t="shared" si="1537"/>
        <v>-42274.156067457472</v>
      </c>
      <c r="WC61" s="111">
        <f t="shared" si="1538"/>
        <v>-49693.640581905638</v>
      </c>
      <c r="WD61" s="111">
        <f t="shared" si="1539"/>
        <v>-54096.886843692278</v>
      </c>
      <c r="WE61" s="111">
        <f t="shared" si="1540"/>
        <v>-55750.756818906186</v>
      </c>
      <c r="WF61" s="111">
        <f t="shared" si="1541"/>
        <v>-48883.523436483345</v>
      </c>
      <c r="WG61" s="111">
        <f t="shared" si="1542"/>
        <v>-50156.038652085423</v>
      </c>
      <c r="WH61" s="111">
        <f t="shared" si="1543"/>
        <v>-45525.235084909116</v>
      </c>
      <c r="WI61" s="111">
        <f t="shared" si="1544"/>
        <v>-42487.011123958437</v>
      </c>
      <c r="WJ61" s="111">
        <f t="shared" si="1545"/>
        <v>-53544.691500364468</v>
      </c>
      <c r="WK61" s="111">
        <f t="shared" si="1546"/>
        <v>-55016.262282445903</v>
      </c>
      <c r="WL61" s="111" t="e">
        <f t="shared" si="1547"/>
        <v>#VALUE!</v>
      </c>
      <c r="WM61" s="111">
        <f t="shared" si="1548"/>
        <v>0</v>
      </c>
      <c r="WN61" s="111">
        <f t="shared" si="1549"/>
        <v>1479.4834730019338</v>
      </c>
      <c r="WO61" s="111">
        <f t="shared" si="1550"/>
        <v>1480.7772051617289</v>
      </c>
      <c r="WP61" s="111">
        <f t="shared" si="1551"/>
        <v>1609.9981159440078</v>
      </c>
      <c r="WQ61" s="111">
        <f t="shared" si="1552"/>
        <v>2601.0958127070458</v>
      </c>
      <c r="WR61" s="111">
        <f t="shared" si="1553"/>
        <v>2788.0132855330453</v>
      </c>
      <c r="WS61" s="111">
        <f t="shared" si="1554"/>
        <v>1363.7885316489876</v>
      </c>
      <c r="WT61" s="111">
        <f t="shared" si="1555"/>
        <v>0</v>
      </c>
      <c r="WU61" s="111">
        <f t="shared" si="1556"/>
        <v>0</v>
      </c>
      <c r="WV61" s="111">
        <f t="shared" si="1557"/>
        <v>1173.8629777990204</v>
      </c>
      <c r="WW61" s="111">
        <f t="shared" si="1558"/>
        <v>4391.131867140577</v>
      </c>
      <c r="WX61" s="111">
        <f t="shared" si="1559"/>
        <v>8315.7025218590661</v>
      </c>
      <c r="WY61" s="111">
        <f t="shared" si="1560"/>
        <v>11960.925571482225</v>
      </c>
      <c r="WZ61" s="111">
        <f t="shared" si="1561"/>
        <v>13570.937140536364</v>
      </c>
      <c r="XA61" s="111">
        <f t="shared" si="1562"/>
        <v>12089.84906697567</v>
      </c>
      <c r="XB61" s="111">
        <f t="shared" si="1563"/>
        <v>13199.884596243508</v>
      </c>
      <c r="XC61" s="111">
        <f t="shared" si="1564"/>
        <v>15694.300228005237</v>
      </c>
      <c r="XD61" s="111">
        <f t="shared" si="1565"/>
        <v>18167.313786941038</v>
      </c>
      <c r="XE61" s="111">
        <f t="shared" si="1566"/>
        <v>21102.250044543311</v>
      </c>
      <c r="XF61" s="111">
        <f t="shared" si="1567"/>
        <v>25087.421558158319</v>
      </c>
      <c r="XG61" s="111">
        <f t="shared" si="1568"/>
        <v>26577.425922917118</v>
      </c>
      <c r="XH61" s="111">
        <f t="shared" si="1569"/>
        <v>25482.025576365453</v>
      </c>
      <c r="XI61" s="111">
        <f t="shared" si="1570"/>
        <v>26149.71851595143</v>
      </c>
      <c r="XJ61" s="111">
        <f t="shared" si="1571"/>
        <v>28502.027358470423</v>
      </c>
      <c r="XK61" s="111">
        <f t="shared" si="1572"/>
        <v>35369.260740893267</v>
      </c>
      <c r="XL61" s="111">
        <f t="shared" si="1573"/>
        <v>37977.372644260598</v>
      </c>
      <c r="XM61" s="111">
        <f t="shared" si="1574"/>
        <v>43857.764521721809</v>
      </c>
      <c r="XN61" s="111">
        <f t="shared" si="1575"/>
        <v>49159.912683011644</v>
      </c>
      <c r="XO61" s="111">
        <f t="shared" si="1576"/>
        <v>46576.620137534788</v>
      </c>
      <c r="XP61" s="111">
        <f t="shared" si="1577"/>
        <v>48727.045451965612</v>
      </c>
      <c r="XQ61" s="111" t="e">
        <f t="shared" si="1578"/>
        <v>#VALUE!</v>
      </c>
      <c r="XR61" s="111">
        <f t="shared" si="1579"/>
        <v>6622.5963926077684</v>
      </c>
      <c r="XS61" s="111">
        <f t="shared" si="1580"/>
        <v>6570.1247952963276</v>
      </c>
      <c r="XT61" s="111">
        <f t="shared" si="1581"/>
        <v>9841.9081746927168</v>
      </c>
      <c r="XU61" s="111">
        <f t="shared" si="1582"/>
        <v>13204.268905706387</v>
      </c>
      <c r="XV61" s="111">
        <f t="shared" si="1583"/>
        <v>15452.419023356613</v>
      </c>
      <c r="XW61" s="111">
        <f t="shared" si="1584"/>
        <v>19735.511993987217</v>
      </c>
      <c r="XX61" s="111">
        <f t="shared" si="1585"/>
        <v>26899.871817866926</v>
      </c>
      <c r="XY61" s="111">
        <f t="shared" si="1586"/>
        <v>35134.184164990242</v>
      </c>
      <c r="XZ61" s="111">
        <f t="shared" si="1587"/>
        <v>38742.00531079599</v>
      </c>
      <c r="YA61" s="111">
        <f t="shared" si="1588"/>
        <v>40845.070856681865</v>
      </c>
      <c r="YB61" s="111">
        <f t="shared" si="1589"/>
        <v>39020.502292432902</v>
      </c>
      <c r="YC61" s="111">
        <f t="shared" si="1590"/>
        <v>35188.05336246777</v>
      </c>
      <c r="YD61" s="111">
        <f t="shared" si="1591"/>
        <v>32399.907250683773</v>
      </c>
      <c r="YE61" s="111">
        <f t="shared" si="1592"/>
        <v>32222.610279980901</v>
      </c>
      <c r="YF61" s="111">
        <f t="shared" si="1593"/>
        <v>39635.662142746216</v>
      </c>
      <c r="YG61" s="111">
        <f t="shared" si="1594"/>
        <v>42583.515030137329</v>
      </c>
      <c r="YH61" s="111">
        <f t="shared" si="1595"/>
        <v>43336.084799290045</v>
      </c>
      <c r="YI61" s="111">
        <f t="shared" si="1596"/>
        <v>44220.905680812022</v>
      </c>
      <c r="YJ61" s="111">
        <f t="shared" si="1597"/>
        <v>43276.221019367709</v>
      </c>
      <c r="YK61" s="111">
        <f t="shared" si="1598"/>
        <v>40169.269875999191</v>
      </c>
      <c r="YL61" s="111">
        <f t="shared" si="1599"/>
        <v>42274.156067457472</v>
      </c>
      <c r="YM61" s="111">
        <f t="shared" si="1600"/>
        <v>49693.640581905638</v>
      </c>
      <c r="YN61" s="111">
        <f t="shared" si="1601"/>
        <v>54096.886843692278</v>
      </c>
      <c r="YO61" s="111">
        <f t="shared" si="1602"/>
        <v>55750.756818906186</v>
      </c>
      <c r="YP61" s="111">
        <f t="shared" si="1603"/>
        <v>48883.523436483345</v>
      </c>
      <c r="YQ61" s="111">
        <f t="shared" si="1604"/>
        <v>50156.038652085423</v>
      </c>
      <c r="YR61" s="111">
        <f t="shared" si="1605"/>
        <v>45525.235084909116</v>
      </c>
      <c r="YS61" s="111">
        <f t="shared" si="1606"/>
        <v>42487.011123958437</v>
      </c>
      <c r="YT61" s="111">
        <f t="shared" si="1607"/>
        <v>53544.691500364468</v>
      </c>
      <c r="YU61" s="111">
        <f t="shared" si="1608"/>
        <v>55016.262282445903</v>
      </c>
      <c r="YV61" s="111" t="e">
        <f t="shared" si="1609"/>
        <v>#VALUE!</v>
      </c>
      <c r="YW61" s="111">
        <f t="shared" si="1610"/>
        <v>0</v>
      </c>
      <c r="YX61" s="111">
        <f t="shared" si="1611"/>
        <v>0</v>
      </c>
      <c r="YY61" s="111">
        <f t="shared" si="1612"/>
        <v>0</v>
      </c>
      <c r="YZ61" s="111">
        <f t="shared" si="1613"/>
        <v>0</v>
      </c>
      <c r="ZA61" s="111">
        <f t="shared" si="1614"/>
        <v>0</v>
      </c>
      <c r="ZB61" s="111">
        <f t="shared" si="1615"/>
        <v>0</v>
      </c>
      <c r="ZC61" s="111">
        <f t="shared" si="1616"/>
        <v>0</v>
      </c>
      <c r="ZD61" s="111">
        <f t="shared" si="1617"/>
        <v>0</v>
      </c>
      <c r="ZE61" s="111">
        <f t="shared" si="1618"/>
        <v>0</v>
      </c>
      <c r="ZF61" s="111">
        <f t="shared" si="1619"/>
        <v>0</v>
      </c>
      <c r="ZG61" s="111">
        <f t="shared" si="1620"/>
        <v>0</v>
      </c>
      <c r="ZH61" s="111">
        <f t="shared" si="1621"/>
        <v>0</v>
      </c>
      <c r="ZI61" s="111">
        <f t="shared" si="1622"/>
        <v>0</v>
      </c>
      <c r="ZJ61" s="111">
        <f t="shared" si="1623"/>
        <v>0</v>
      </c>
      <c r="ZK61" s="111">
        <f t="shared" si="1624"/>
        <v>0</v>
      </c>
      <c r="ZL61" s="111">
        <f t="shared" si="1625"/>
        <v>0</v>
      </c>
      <c r="ZM61" s="111">
        <f t="shared" si="1626"/>
        <v>0</v>
      </c>
      <c r="ZN61" s="111">
        <f t="shared" si="1627"/>
        <v>0</v>
      </c>
      <c r="ZO61" s="111">
        <f t="shared" si="1628"/>
        <v>0</v>
      </c>
      <c r="ZP61" s="111">
        <f t="shared" si="1629"/>
        <v>0</v>
      </c>
      <c r="ZQ61" s="111">
        <f t="shared" si="1630"/>
        <v>0</v>
      </c>
      <c r="ZR61" s="111">
        <f t="shared" si="1631"/>
        <v>0</v>
      </c>
      <c r="ZS61" s="111">
        <f t="shared" si="1632"/>
        <v>0</v>
      </c>
      <c r="ZT61" s="111">
        <f t="shared" si="1633"/>
        <v>0</v>
      </c>
      <c r="ZU61" s="111">
        <f t="shared" si="1634"/>
        <v>0</v>
      </c>
      <c r="ZV61" s="111">
        <f t="shared" si="1635"/>
        <v>0</v>
      </c>
      <c r="ZW61" s="111">
        <f t="shared" si="1636"/>
        <v>0</v>
      </c>
      <c r="ZX61" s="111">
        <f t="shared" si="1637"/>
        <v>0</v>
      </c>
      <c r="ZY61" s="111">
        <f t="shared" si="1638"/>
        <v>0</v>
      </c>
      <c r="ZZ61" s="111">
        <f t="shared" si="1639"/>
        <v>0</v>
      </c>
      <c r="AAA61" s="111" t="e">
        <f t="shared" si="1640"/>
        <v>#VALUE!</v>
      </c>
      <c r="AAB61" s="111">
        <f t="shared" si="1641"/>
        <v>1879.6891676077685</v>
      </c>
      <c r="AAC61" s="111">
        <f t="shared" si="1642"/>
        <v>-3211.2242933095076</v>
      </c>
      <c r="AAD61" s="111">
        <f t="shared" si="1643"/>
        <v>-1.1643589438172057</v>
      </c>
      <c r="AAE61" s="111">
        <f t="shared" si="1644"/>
        <v>-116.2988197040504</v>
      </c>
      <c r="AAF61" s="111">
        <f t="shared" si="1645"/>
        <v>-891.987927086735</v>
      </c>
      <c r="AAG61" s="111">
        <f t="shared" si="1646"/>
        <v>-168.22572554339786</v>
      </c>
      <c r="AAH61" s="111">
        <f t="shared" si="1647"/>
        <v>1281.802278495652</v>
      </c>
      <c r="AAI61" s="111">
        <f t="shared" si="1648"/>
        <v>2428.5458764743234</v>
      </c>
      <c r="AAJ61" s="111">
        <f t="shared" si="1649"/>
        <v>-873.40843919425242</v>
      </c>
      <c r="AAK61" s="111">
        <f t="shared" si="1650"/>
        <v>-1384.2044388151044</v>
      </c>
      <c r="AAL61" s="111">
        <f t="shared" si="1651"/>
        <v>-2895.5420004074113</v>
      </c>
      <c r="AAM61" s="111">
        <f t="shared" si="1652"/>
        <v>-3532.1135892466409</v>
      </c>
      <c r="AAN61" s="111">
        <f t="shared" si="1653"/>
        <v>-3280.7007446608332</v>
      </c>
      <c r="AAO61" s="111">
        <f t="shared" si="1654"/>
        <v>-1449.0104121487311</v>
      </c>
      <c r="AAP61" s="111">
        <f t="shared" si="1655"/>
        <v>1332.9792662046239</v>
      </c>
      <c r="AAQ61" s="111">
        <f t="shared" si="1656"/>
        <v>-999.03197634105163</v>
      </c>
      <c r="AAR61" s="111">
        <f t="shared" si="1657"/>
        <v>-2244.9740685855504</v>
      </c>
      <c r="AAS61" s="111">
        <f t="shared" si="1658"/>
        <v>-2225.7122030422179</v>
      </c>
      <c r="AAT61" s="111">
        <f t="shared" si="1659"/>
        <v>-2641.4426318420374</v>
      </c>
      <c r="AAU61" s="111">
        <f t="shared" si="1660"/>
        <v>-3586.65436225351</v>
      </c>
      <c r="AAV61" s="111">
        <f t="shared" si="1661"/>
        <v>-1341.0039282829312</v>
      </c>
      <c r="AAW61" s="111">
        <f t="shared" si="1662"/>
        <v>985.86031189651112</v>
      </c>
      <c r="AAX61" s="111">
        <f t="shared" si="1663"/>
        <v>-600.9236456273793</v>
      </c>
      <c r="AAY61" s="111">
        <f t="shared" si="1664"/>
        <v>-2117.0779582670948</v>
      </c>
      <c r="AAZ61" s="111">
        <f t="shared" si="1665"/>
        <v>-5943.3533984999958</v>
      </c>
      <c r="ABA61" s="111">
        <f t="shared" si="1666"/>
        <v>-2347.3007130305923</v>
      </c>
      <c r="ABB61" s="111">
        <f t="shared" si="1667"/>
        <v>-5292.3526897151023</v>
      </c>
      <c r="ABC61" s="111">
        <f t="shared" si="1668"/>
        <v>-4771.93334516084</v>
      </c>
      <c r="ABD61" s="111">
        <f t="shared" si="1669"/>
        <v>2324.9632909291686</v>
      </c>
      <c r="ABE61" s="111">
        <f t="shared" si="1670"/>
        <v>-1935.3827829877409</v>
      </c>
      <c r="ABF61" s="111" t="e">
        <f t="shared" si="1671"/>
        <v>#VALUE!</v>
      </c>
    </row>
    <row r="62" spans="1:734" ht="75" hidden="1" customHeight="1">
      <c r="A62" s="92">
        <v>59</v>
      </c>
      <c r="B62" s="59" t="s">
        <v>65</v>
      </c>
      <c r="C62" s="100" t="s">
        <v>67</v>
      </c>
      <c r="D62" s="101">
        <v>13007356</v>
      </c>
      <c r="E62" s="59">
        <v>3119004745</v>
      </c>
      <c r="F62" s="46" t="s">
        <v>21</v>
      </c>
      <c r="G62" s="47">
        <v>0.9</v>
      </c>
      <c r="H62" s="48">
        <v>3365.27</v>
      </c>
      <c r="I62" s="48">
        <v>20</v>
      </c>
      <c r="J62" s="49">
        <v>0.4</v>
      </c>
      <c r="K62" s="50">
        <v>30</v>
      </c>
      <c r="L62" s="49">
        <v>64.3</v>
      </c>
      <c r="M62" s="49">
        <v>119.2</v>
      </c>
      <c r="N62" s="49">
        <v>0</v>
      </c>
      <c r="O62" s="49">
        <f t="shared" si="1169"/>
        <v>2.1433333333333331</v>
      </c>
      <c r="P62" s="49">
        <f t="shared" si="1170"/>
        <v>3.9733333333333336</v>
      </c>
      <c r="Q62" s="49">
        <f t="shared" si="1171"/>
        <v>0</v>
      </c>
      <c r="R62" s="51">
        <v>30</v>
      </c>
      <c r="S62" s="52">
        <f t="shared" si="1172"/>
        <v>64.3</v>
      </c>
      <c r="T62" s="52">
        <f t="shared" si="1173"/>
        <v>119.2</v>
      </c>
      <c r="U62" s="52">
        <f t="shared" si="1174"/>
        <v>0</v>
      </c>
      <c r="V62" s="130">
        <f>$O62*($I62-(метеостанция!B$14))/($I62-$J62)</f>
        <v>2.0831887755102034</v>
      </c>
      <c r="W62" s="130">
        <f>$O62*($I62-(метеостанция!C$14))/($I62-$J62)</f>
        <v>2.1747725340136053</v>
      </c>
      <c r="X62" s="130">
        <f>$O62*($I62-(метеостанция!D$14))/($I62-$J62)</f>
        <v>1.6157015306122446</v>
      </c>
      <c r="Y62" s="130">
        <f>$O62*($I62-(метеостанция!E$14))/($I62-$J62)</f>
        <v>1.7236883503401357</v>
      </c>
      <c r="Z62" s="130">
        <f>$O62*($I62-(метеостанция!F$14))/($I62-$J62)</f>
        <v>1.8549128401360537</v>
      </c>
      <c r="AA62" s="130">
        <f>$O62*($I62-(метеостанция!G$14))/($I62-$J62)</f>
        <v>1.9136904761904756</v>
      </c>
      <c r="AB62" s="130">
        <f>$O62*($I62-(метеостанция!H$14))/($I62-$J62)</f>
        <v>2.0162096088435373</v>
      </c>
      <c r="AC62" s="130">
        <f>$O62*($I62-(метеостанция!I$14))/($I62-$J62)</f>
        <v>1.9328273809523806</v>
      </c>
      <c r="AD62" s="130">
        <f>$O62*($I62-(метеостанция!J$14))/($I62-$J62)</f>
        <v>1.939661989795918</v>
      </c>
      <c r="AE62" s="130">
        <f>$O62*($I62-(метеостанция!K$14))/($I62-$J62)</f>
        <v>2.0121088435374146</v>
      </c>
      <c r="AF62" s="130">
        <f>$O62*($I62-(метеостанция!L$14))/($I62-$J62)</f>
        <v>1.860380527210884</v>
      </c>
      <c r="AG62" s="130">
        <f>$O62*($I62-(метеостанция!M$14))/($I62-$J62)</f>
        <v>1.6580761054421764</v>
      </c>
      <c r="AH62" s="130">
        <f>$O62*($I62-(метеостанция!N$14))/($I62-$J62)</f>
        <v>1.9601658163265303</v>
      </c>
      <c r="AI62" s="130">
        <f>$O62*($I62-(метеостанция!O$14))/($I62-$J62)</f>
        <v>1.429800170068027</v>
      </c>
      <c r="AJ62" s="130">
        <f>$O62*($I62-(метеостанция!P$14))/($I62-$J62)</f>
        <v>2.0039073129251697</v>
      </c>
      <c r="AK62" s="130">
        <f>$O62*($I62-(метеостанция!Q$14))/($I62-$J62)</f>
        <v>2.0831887755102034</v>
      </c>
      <c r="AL62" s="130">
        <f>$O62*($I62-(метеостанция!R$14))/($I62-$J62)</f>
        <v>2.2513201530612239</v>
      </c>
      <c r="AM62" s="130">
        <f>$O62*($I62-(метеостанция!S$14))/($I62-$J62)</f>
        <v>2.1857079081632653</v>
      </c>
      <c r="AN62" s="130">
        <f>$O62*($I62-(метеостанция!T$14))/($I62-$J62)</f>
        <v>2.0230442176870747</v>
      </c>
      <c r="AO62" s="130">
        <f>$O62*($I62-(метеостанция!U$14))/($I62-$J62)</f>
        <v>2.0066411564625848</v>
      </c>
      <c r="AP62" s="130">
        <f>$O62*($I62-(метеостанция!V$14))/($I62-$J62)</f>
        <v>2.1720386904761901</v>
      </c>
      <c r="AQ62" s="130">
        <f>$O62*($I62-(метеостанция!W$14))/($I62-$J62)</f>
        <v>2.3141985544217687</v>
      </c>
      <c r="AR62" s="130">
        <f>$O62*($I62-(метеостанция!X$14))/($I62-$J62)</f>
        <v>2.4413222789115641</v>
      </c>
      <c r="AS62" s="130">
        <f>$O62*($I62-(метеостанция!Y$14))/($I62-$J62)</f>
        <v>2.6299574829931966</v>
      </c>
      <c r="AT62" s="130">
        <f>$O62*($I62-(метеостанция!Z$14))/($I62-$J62)</f>
        <v>2.5752806122448977</v>
      </c>
      <c r="AU62" s="130">
        <f>$O62*($I62-(метеостанция!AA$14))/($I62-$J62)</f>
        <v>2.6791666666666663</v>
      </c>
      <c r="AV62" s="130">
        <f>$O62*($I62-(метеостанция!AB$14))/($I62-$J62)</f>
        <v>2.8062903911564621</v>
      </c>
      <c r="AW62" s="130">
        <f>$O62*($I62-(метеостанция!AC$14))/($I62-$J62)</f>
        <v>2.96485331632653</v>
      </c>
      <c r="AX62" s="130">
        <f>$O62*($I62-(метеостанция!AD$14))/($I62-$J62)</f>
        <v>2.6955697278911557</v>
      </c>
      <c r="AY62" s="130">
        <f>$O62*($I62-(метеостанция!AE$14))/($I62-$J62)</f>
        <v>2.4276530612244893</v>
      </c>
      <c r="AZ62" s="130"/>
      <c r="BA62" s="130">
        <f t="shared" si="1175"/>
        <v>2.0831887755102034</v>
      </c>
      <c r="BB62" s="130">
        <f t="shared" si="1680"/>
        <v>4.2579613095238091</v>
      </c>
      <c r="BC62" s="130">
        <f t="shared" si="1681"/>
        <v>5.8736628401360536</v>
      </c>
      <c r="BD62" s="130">
        <f t="shared" si="1682"/>
        <v>7.5973511904761892</v>
      </c>
      <c r="BE62" s="130">
        <f t="shared" si="1683"/>
        <v>9.452264030612243</v>
      </c>
      <c r="BF62" s="130">
        <f t="shared" si="1684"/>
        <v>11.365954506802719</v>
      </c>
      <c r="BG62" s="130">
        <f t="shared" si="1685"/>
        <v>13.382164115646257</v>
      </c>
      <c r="BH62" s="130">
        <f t="shared" si="1686"/>
        <v>15.314991496598637</v>
      </c>
      <c r="BI62" s="130">
        <f t="shared" si="1687"/>
        <v>17.254653486394556</v>
      </c>
      <c r="BJ62" s="130">
        <f t="shared" si="1688"/>
        <v>19.266762329931971</v>
      </c>
      <c r="BK62" s="130">
        <f t="shared" si="1689"/>
        <v>21.127142857142857</v>
      </c>
      <c r="BL62" s="130">
        <f t="shared" si="1690"/>
        <v>22.785218962585034</v>
      </c>
      <c r="BM62" s="130">
        <f t="shared" si="1691"/>
        <v>24.745384778911564</v>
      </c>
      <c r="BN62" s="130">
        <f t="shared" si="1692"/>
        <v>26.175184948979592</v>
      </c>
      <c r="BO62" s="130">
        <f t="shared" si="1693"/>
        <v>28.17909226190476</v>
      </c>
      <c r="BP62" s="130">
        <f t="shared" si="1694"/>
        <v>30.262281037414965</v>
      </c>
      <c r="BQ62" s="130">
        <f t="shared" si="1695"/>
        <v>32.513601190476187</v>
      </c>
      <c r="BR62" s="130">
        <f t="shared" si="1696"/>
        <v>34.699309098639453</v>
      </c>
      <c r="BS62" s="130">
        <f t="shared" si="1697"/>
        <v>36.722353316326526</v>
      </c>
      <c r="BT62" s="130">
        <f t="shared" si="1698"/>
        <v>38.728994472789111</v>
      </c>
      <c r="BU62" s="130">
        <f t="shared" si="1699"/>
        <v>40.901033163265303</v>
      </c>
      <c r="BV62" s="130">
        <f t="shared" si="1700"/>
        <v>43.215231717687075</v>
      </c>
      <c r="BW62" s="130">
        <f t="shared" si="1701"/>
        <v>45.656553996598639</v>
      </c>
      <c r="BX62" s="130">
        <f t="shared" si="1702"/>
        <v>48.286511479591837</v>
      </c>
      <c r="BY62" s="130">
        <f t="shared" si="1703"/>
        <v>50.861792091836733</v>
      </c>
      <c r="BZ62" s="130">
        <f t="shared" si="1704"/>
        <v>53.5409587585034</v>
      </c>
      <c r="CA62" s="130">
        <f t="shared" si="1705"/>
        <v>56.347249149659859</v>
      </c>
      <c r="CB62" s="130">
        <f t="shared" si="1706"/>
        <v>59.312102465986392</v>
      </c>
      <c r="CC62" s="130">
        <f t="shared" si="1707"/>
        <v>62.007672193877546</v>
      </c>
      <c r="CD62" s="130">
        <f t="shared" si="1708"/>
        <v>64.435325255102029</v>
      </c>
      <c r="CE62" s="130">
        <f t="shared" si="1709"/>
        <v>64.435325255102029</v>
      </c>
      <c r="CF62" s="130">
        <f t="shared" si="1176"/>
        <v>7010.4926905612219</v>
      </c>
      <c r="CG62" s="130">
        <f t="shared" si="1177"/>
        <v>7318.6967655399658</v>
      </c>
      <c r="CH62" s="130">
        <f t="shared" si="1178"/>
        <v>5437.2718899234687</v>
      </c>
      <c r="CI62" s="130">
        <f t="shared" si="1179"/>
        <v>5800.6766947491487</v>
      </c>
      <c r="CJ62" s="130">
        <f t="shared" si="1180"/>
        <v>6242.2825335246571</v>
      </c>
      <c r="CK62" s="130">
        <f t="shared" si="1181"/>
        <v>6440.0851488095223</v>
      </c>
      <c r="CL62" s="130">
        <f t="shared" si="1182"/>
        <v>6785.0897103528905</v>
      </c>
      <c r="CM62" s="130">
        <f t="shared" si="1183"/>
        <v>6504.4860002976175</v>
      </c>
      <c r="CN62" s="130">
        <f t="shared" si="1184"/>
        <v>6527.4863044005087</v>
      </c>
      <c r="CO62" s="130">
        <f t="shared" si="1185"/>
        <v>6771.2895278911556</v>
      </c>
      <c r="CP62" s="130">
        <f t="shared" si="1186"/>
        <v>6260.6827768069716</v>
      </c>
      <c r="CQ62" s="130">
        <f t="shared" si="1187"/>
        <v>5579.8737753613932</v>
      </c>
      <c r="CR62" s="130">
        <f t="shared" si="1188"/>
        <v>6596.4872167091826</v>
      </c>
      <c r="CS62" s="130">
        <f t="shared" si="1189"/>
        <v>4811.6636183248293</v>
      </c>
      <c r="CT62" s="130">
        <f t="shared" si="1190"/>
        <v>6743.6891629676857</v>
      </c>
      <c r="CU62" s="130">
        <f t="shared" si="1191"/>
        <v>7010.4926905612219</v>
      </c>
      <c r="CV62" s="130">
        <f t="shared" si="1192"/>
        <v>7576.3001714923448</v>
      </c>
      <c r="CW62" s="130">
        <f t="shared" si="1193"/>
        <v>7355.497252104592</v>
      </c>
      <c r="CX62" s="130">
        <f t="shared" si="1194"/>
        <v>6808.0900144557818</v>
      </c>
      <c r="CY62" s="130">
        <f t="shared" si="1195"/>
        <v>6752.8892846088429</v>
      </c>
      <c r="CZ62" s="130">
        <f t="shared" si="1196"/>
        <v>7309.4966438988085</v>
      </c>
      <c r="DA62" s="130">
        <f t="shared" si="1197"/>
        <v>7787.9029692389458</v>
      </c>
      <c r="DB62" s="130">
        <f t="shared" si="1198"/>
        <v>8215.7086255527192</v>
      </c>
      <c r="DC62" s="130">
        <f t="shared" si="1199"/>
        <v>8850.5170187925141</v>
      </c>
      <c r="DD62" s="130">
        <f t="shared" si="1200"/>
        <v>8666.5145859693876</v>
      </c>
      <c r="DE62" s="130">
        <f t="shared" si="1201"/>
        <v>9016.1192083333317</v>
      </c>
      <c r="DF62" s="130">
        <f t="shared" si="1202"/>
        <v>9443.9248646471078</v>
      </c>
      <c r="DG62" s="130">
        <f t="shared" si="1203"/>
        <v>9977.5319198341822</v>
      </c>
      <c r="DH62" s="130">
        <f t="shared" si="1204"/>
        <v>9071.3199381802697</v>
      </c>
      <c r="DI62" s="130">
        <f t="shared" si="1205"/>
        <v>8169.7080173469367</v>
      </c>
      <c r="DJ62" s="130">
        <f t="shared" si="1206"/>
        <v>0</v>
      </c>
      <c r="DK62" s="110">
        <f t="shared" si="1207"/>
        <v>7010.4926905612219</v>
      </c>
      <c r="DL62" s="130">
        <f t="shared" si="1208"/>
        <v>14329.189456101187</v>
      </c>
      <c r="DM62" s="130">
        <f t="shared" si="1209"/>
        <v>19766.461346024655</v>
      </c>
      <c r="DN62" s="130">
        <f t="shared" si="1210"/>
        <v>25567.138040773803</v>
      </c>
      <c r="DO62" s="130">
        <f t="shared" si="1211"/>
        <v>31809.42057429846</v>
      </c>
      <c r="DP62" s="130">
        <f t="shared" si="1212"/>
        <v>38249.505723107985</v>
      </c>
      <c r="DQ62" s="130">
        <f t="shared" si="1213"/>
        <v>45034.595433460876</v>
      </c>
      <c r="DR62" s="130">
        <f t="shared" si="1214"/>
        <v>51539.081433758496</v>
      </c>
      <c r="DS62" s="130">
        <f t="shared" si="1215"/>
        <v>58066.567738159007</v>
      </c>
      <c r="DT62" s="130">
        <f t="shared" si="1216"/>
        <v>64837.85726605016</v>
      </c>
      <c r="DU62" s="130">
        <f t="shared" si="1217"/>
        <v>71098.54004285713</v>
      </c>
      <c r="DV62" s="130">
        <f t="shared" si="1218"/>
        <v>76678.413818218527</v>
      </c>
      <c r="DW62" s="130">
        <f t="shared" si="1219"/>
        <v>83274.901034927709</v>
      </c>
      <c r="DX62" s="130">
        <f t="shared" si="1220"/>
        <v>88086.564653252542</v>
      </c>
      <c r="DY62" s="130">
        <f t="shared" si="1221"/>
        <v>94830.253816220225</v>
      </c>
      <c r="DZ62" s="130">
        <f t="shared" si="1222"/>
        <v>101840.74650678145</v>
      </c>
      <c r="EA62" s="130">
        <f t="shared" si="1223"/>
        <v>109417.04667827379</v>
      </c>
      <c r="EB62" s="130">
        <f t="shared" si="1224"/>
        <v>116772.54393037838</v>
      </c>
      <c r="EC62" s="130">
        <f t="shared" si="1225"/>
        <v>123580.63394483416</v>
      </c>
      <c r="ED62" s="130">
        <f t="shared" si="1226"/>
        <v>130333.523229443</v>
      </c>
      <c r="EE62" s="130">
        <f t="shared" si="1227"/>
        <v>137643.01987334181</v>
      </c>
      <c r="EF62" s="130">
        <f t="shared" si="1228"/>
        <v>145430.92284258077</v>
      </c>
      <c r="EG62" s="130">
        <f t="shared" si="1229"/>
        <v>153646.63146813348</v>
      </c>
      <c r="EH62" s="130">
        <f t="shared" si="1230"/>
        <v>162497.14848692599</v>
      </c>
      <c r="EI62" s="130">
        <f t="shared" si="1231"/>
        <v>171163.66307289538</v>
      </c>
      <c r="EJ62" s="130">
        <f t="shared" si="1232"/>
        <v>180179.78228122872</v>
      </c>
      <c r="EK62" s="130">
        <f t="shared" si="1233"/>
        <v>189623.70714587581</v>
      </c>
      <c r="EL62" s="130">
        <f t="shared" si="1234"/>
        <v>199601.23906570999</v>
      </c>
      <c r="EM62" s="130">
        <f t="shared" si="1235"/>
        <v>208672.55900389026</v>
      </c>
      <c r="EN62" s="130">
        <f t="shared" si="1236"/>
        <v>216842.2670212372</v>
      </c>
      <c r="EO62" s="130">
        <f t="shared" si="1237"/>
        <v>216842.2670212372</v>
      </c>
      <c r="EP62" s="130">
        <f t="shared" si="1238"/>
        <v>6309.4434215050996</v>
      </c>
      <c r="EQ62" s="130">
        <f t="shared" si="1239"/>
        <v>6586.8270889859696</v>
      </c>
      <c r="ER62" s="130">
        <f t="shared" si="1240"/>
        <v>4893.544700931122</v>
      </c>
      <c r="ES62" s="130">
        <f t="shared" si="1241"/>
        <v>5220.6090252742342</v>
      </c>
      <c r="ET62" s="130">
        <f t="shared" si="1242"/>
        <v>5618.0542801721913</v>
      </c>
      <c r="EU62" s="130">
        <f t="shared" si="1243"/>
        <v>5796.0766339285701</v>
      </c>
      <c r="EV62" s="130">
        <f t="shared" si="1244"/>
        <v>6106.5807393176019</v>
      </c>
      <c r="EW62" s="130">
        <f t="shared" si="1245"/>
        <v>5854.0374002678554</v>
      </c>
      <c r="EX62" s="130">
        <f t="shared" si="1246"/>
        <v>5874.7376739604579</v>
      </c>
      <c r="EY62" s="130">
        <f t="shared" si="1247"/>
        <v>6094.1605751020397</v>
      </c>
      <c r="EZ62" s="130">
        <f t="shared" si="1248"/>
        <v>5634.6144991262745</v>
      </c>
      <c r="FA62" s="130">
        <f t="shared" si="1249"/>
        <v>5021.8863978252539</v>
      </c>
      <c r="FB62" s="130">
        <f t="shared" si="1250"/>
        <v>5936.8384950382642</v>
      </c>
      <c r="FC62" s="130">
        <f t="shared" si="1251"/>
        <v>4330.4972564923464</v>
      </c>
      <c r="FD62" s="130">
        <f t="shared" si="1252"/>
        <v>6069.3202466709172</v>
      </c>
      <c r="FE62" s="130">
        <f t="shared" si="1253"/>
        <v>6309.4434215050996</v>
      </c>
      <c r="FF62" s="130">
        <f t="shared" si="1254"/>
        <v>6818.6701543431109</v>
      </c>
      <c r="FG62" s="130">
        <f t="shared" si="1255"/>
        <v>6619.9475268941333</v>
      </c>
      <c r="FH62" s="130">
        <f t="shared" si="1256"/>
        <v>6127.2810130102034</v>
      </c>
      <c r="FI62" s="130">
        <f t="shared" si="1257"/>
        <v>6077.6003561479583</v>
      </c>
      <c r="FJ62" s="130">
        <f t="shared" si="1258"/>
        <v>6578.5469795089275</v>
      </c>
      <c r="FK62" s="130">
        <f t="shared" si="1259"/>
        <v>7009.112672315051</v>
      </c>
      <c r="FL62" s="130">
        <f t="shared" si="1260"/>
        <v>7394.1377629974477</v>
      </c>
      <c r="FM62" s="130">
        <f t="shared" si="1261"/>
        <v>7965.4653169132625</v>
      </c>
      <c r="FN62" s="130">
        <f t="shared" si="1262"/>
        <v>7799.8631273724486</v>
      </c>
      <c r="FO62" s="130">
        <f t="shared" si="1263"/>
        <v>8114.5072874999987</v>
      </c>
      <c r="FP62" s="130">
        <f t="shared" si="1264"/>
        <v>8499.5323781823972</v>
      </c>
      <c r="FQ62" s="130">
        <f t="shared" si="1265"/>
        <v>8979.778727850764</v>
      </c>
      <c r="FR62" s="130">
        <f t="shared" si="1266"/>
        <v>8164.1879443622429</v>
      </c>
      <c r="FS62" s="130">
        <f t="shared" si="1267"/>
        <v>7352.7372156122428</v>
      </c>
      <c r="FT62" s="130">
        <f t="shared" si="1268"/>
        <v>0</v>
      </c>
      <c r="FU62" s="110">
        <f t="shared" si="1269"/>
        <v>6309.4434215050996</v>
      </c>
      <c r="FV62" s="130">
        <f t="shared" si="1270"/>
        <v>12896.270510491069</v>
      </c>
      <c r="FW62" s="130">
        <f t="shared" si="1271"/>
        <v>17789.815211422192</v>
      </c>
      <c r="FX62" s="130">
        <f t="shared" si="1272"/>
        <v>23010.424236696424</v>
      </c>
      <c r="FY62" s="130">
        <f t="shared" si="1273"/>
        <v>28628.478516868614</v>
      </c>
      <c r="FZ62" s="130">
        <f t="shared" si="1274"/>
        <v>34424.555150797183</v>
      </c>
      <c r="GA62" s="130">
        <f t="shared" si="1275"/>
        <v>40531.135890114783</v>
      </c>
      <c r="GB62" s="130">
        <f t="shared" si="1276"/>
        <v>46385.173290382641</v>
      </c>
      <c r="GC62" s="130">
        <f t="shared" si="1277"/>
        <v>52259.9109643431</v>
      </c>
      <c r="GD62" s="130">
        <f t="shared" si="1278"/>
        <v>58354.07153944514</v>
      </c>
      <c r="GE62" s="130">
        <f t="shared" si="1279"/>
        <v>63988.686038571417</v>
      </c>
      <c r="GF62" s="130">
        <f t="shared" si="1280"/>
        <v>69010.572436396673</v>
      </c>
      <c r="GG62" s="130">
        <f t="shared" si="1281"/>
        <v>74947.410931434933</v>
      </c>
      <c r="GH62" s="130">
        <f t="shared" si="1282"/>
        <v>79277.908187927285</v>
      </c>
      <c r="GI62" s="130">
        <f t="shared" si="1283"/>
        <v>85347.228434598204</v>
      </c>
      <c r="GJ62" s="130">
        <f t="shared" si="1284"/>
        <v>91656.671856103305</v>
      </c>
      <c r="GK62" s="130">
        <f t="shared" si="1285"/>
        <v>98475.342010446417</v>
      </c>
      <c r="GL62" s="130">
        <f t="shared" si="1286"/>
        <v>105095.28953734055</v>
      </c>
      <c r="GM62" s="130">
        <f t="shared" si="1287"/>
        <v>111222.57055035075</v>
      </c>
      <c r="GN62" s="130">
        <f t="shared" si="1288"/>
        <v>117300.17090649871</v>
      </c>
      <c r="GO62" s="130">
        <f t="shared" si="1289"/>
        <v>123878.71788600764</v>
      </c>
      <c r="GP62" s="130">
        <f t="shared" si="1290"/>
        <v>130887.83055832269</v>
      </c>
      <c r="GQ62" s="130">
        <f t="shared" si="1291"/>
        <v>138281.96832132014</v>
      </c>
      <c r="GR62" s="130">
        <f t="shared" si="1292"/>
        <v>146247.4336382334</v>
      </c>
      <c r="GS62" s="130">
        <f t="shared" si="1293"/>
        <v>154047.29676560586</v>
      </c>
      <c r="GT62" s="130">
        <f t="shared" si="1294"/>
        <v>162161.80405310585</v>
      </c>
      <c r="GU62" s="130">
        <f t="shared" si="1295"/>
        <v>170661.33643128825</v>
      </c>
      <c r="GV62" s="130">
        <f t="shared" si="1296"/>
        <v>179641.11515913901</v>
      </c>
      <c r="GW62" s="130">
        <f t="shared" si="1297"/>
        <v>187805.30310350124</v>
      </c>
      <c r="GX62" s="130">
        <f t="shared" si="1298"/>
        <v>195158.04031911347</v>
      </c>
      <c r="GY62" s="130">
        <f t="shared" si="1299"/>
        <v>195158.04031911347</v>
      </c>
      <c r="GZ62" s="130">
        <f>($T62+$U62)/$R62*($I62-(метеостанция!B$14))/($I62-$J62)</f>
        <v>3.8618367346938776</v>
      </c>
      <c r="HA62" s="130">
        <f>($T62+$U62)/$R62*($I62-(метеостанция!C$14))/($I62-$J62)</f>
        <v>4.0316156462585031</v>
      </c>
      <c r="HB62" s="130">
        <f>($T62+$U62)/$R62*($I62-(метеостанция!D$14))/($I62-$J62)</f>
        <v>2.9952040816326528</v>
      </c>
      <c r="HC62" s="130">
        <f>($T62+$U62)/$R62*($I62-(метеостанция!E$14))/($I62-$J62)</f>
        <v>3.1953911564625845</v>
      </c>
      <c r="HD62" s="130">
        <f>($T62+$U62)/$R62*($I62-(метеостанция!F$14))/($I62-$J62)</f>
        <v>3.4386564625850338</v>
      </c>
      <c r="HE62" s="130">
        <f>($T62+$U62)/$R62*($I62-(метеостанция!G$14))/($I62-$J62)</f>
        <v>3.5476190476190474</v>
      </c>
      <c r="HF62" s="130">
        <f>($T62+$U62)/$R62*($I62-(метеостанция!H$14))/($I62-$J62)</f>
        <v>3.737670068027211</v>
      </c>
      <c r="HG62" s="130">
        <f>($T62+$U62)/$R62*($I62-(метеостанция!I$14))/($I62-$J62)</f>
        <v>3.5830952380952379</v>
      </c>
      <c r="HH62" s="130">
        <f>($T62+$U62)/$R62*($I62-(метеостанция!J$14))/($I62-$J62)</f>
        <v>3.5957653061224488</v>
      </c>
      <c r="HI62" s="130">
        <f>($T62+$U62)/$R62*($I62-(метеостанция!K$14))/($I62-$J62)</f>
        <v>3.7300680272108844</v>
      </c>
      <c r="HJ62" s="130">
        <f>($T62+$U62)/$R62*($I62-(метеостанция!L$14))/($I62-$J62)</f>
        <v>3.4487925170068023</v>
      </c>
      <c r="HK62" s="130">
        <f>($T62+$U62)/$R62*($I62-(метеостанция!M$14))/($I62-$J62)</f>
        <v>3.0737585034013604</v>
      </c>
      <c r="HL62" s="130">
        <f>($T62+$U62)/$R62*($I62-(метеостанция!N$14))/($I62-$J62)</f>
        <v>3.6337755102040816</v>
      </c>
      <c r="HM62" s="130">
        <f>($T62+$U62)/$R62*($I62-(метеостанция!O$14))/($I62-$J62)</f>
        <v>2.6505782312925166</v>
      </c>
      <c r="HN62" s="130">
        <f>($T62+$U62)/$R62*($I62-(метеостанция!P$14))/($I62-$J62)</f>
        <v>3.7148639455782311</v>
      </c>
      <c r="HO62" s="130">
        <f>($T62+$U62)/$R62*($I62-(метеостанция!Q$14))/($I62-$J62)</f>
        <v>3.8618367346938776</v>
      </c>
      <c r="HP62" s="130">
        <f>($T62+$U62)/$R62*($I62-(метеостанция!R$14))/($I62-$J62)</f>
        <v>4.1735204081632649</v>
      </c>
      <c r="HQ62" s="130">
        <f>($T62+$U62)/$R62*($I62-(метеостанция!S$14))/($I62-$J62)</f>
        <v>4.0518877551020402</v>
      </c>
      <c r="HR62" s="130">
        <f>($T62+$U62)/$R62*($I62-(метеостанция!T$14))/($I62-$J62)</f>
        <v>3.750340136054422</v>
      </c>
      <c r="HS62" s="130">
        <f>($T62+$U62)/$R62*($I62-(метеостанция!U$14))/($I62-$J62)</f>
        <v>3.7199319727891158</v>
      </c>
      <c r="HT62" s="130">
        <f>($T62+$U62)/$R62*($I62-(метеостанция!V$14))/($I62-$J62)</f>
        <v>4.0265476190476193</v>
      </c>
      <c r="HU62" s="130">
        <f>($T62+$U62)/$R62*($I62-(метеостанция!W$14))/($I62-$J62)</f>
        <v>4.2900850340136056</v>
      </c>
      <c r="HV62" s="130">
        <f>($T62+$U62)/$R62*($I62-(метеостанция!X$14))/($I62-$J62)</f>
        <v>4.5257482993197273</v>
      </c>
      <c r="HW62" s="130">
        <f>($T62+$U62)/$R62*($I62-(метеостанция!Y$14))/($I62-$J62)</f>
        <v>4.8754421768707488</v>
      </c>
      <c r="HX62" s="130">
        <f>($T62+$U62)/$R62*($I62-(метеостанция!Z$14))/($I62-$J62)</f>
        <v>4.7740816326530613</v>
      </c>
      <c r="HY62" s="130">
        <f>($T62+$U62)/$R62*($I62-(метеостанция!AA$14))/($I62-$J62)</f>
        <v>4.9666666666666668</v>
      </c>
      <c r="HZ62" s="130">
        <f>($T62+$U62)/$R62*($I62-(метеостанция!AB$14))/($I62-$J62)</f>
        <v>5.2023299319727894</v>
      </c>
      <c r="IA62" s="130">
        <f>($T62+$U62)/$R62*($I62-(метеостанция!AC$14))/($I62-$J62)</f>
        <v>5.4962755102040814</v>
      </c>
      <c r="IB62" s="130">
        <f>($T62+$U62)/$R62*($I62-(метеостанция!AD$14))/($I62-$J62)</f>
        <v>4.9970748299319725</v>
      </c>
      <c r="IC62" s="130">
        <f>($T62+$U62)/$R62*($I62-(метеостанция!AE$14))/($I62-$J62)</f>
        <v>4.5004081632653055</v>
      </c>
      <c r="ID62" s="130"/>
      <c r="IE62" s="131">
        <f>VLOOKUP($F62,метеостанция!$A$4:$AF$7,2,0)</f>
        <v>6</v>
      </c>
      <c r="IF62" s="131">
        <f>VLOOKUP($F62,метеостанция!$A$4:$AF$7,3,0)</f>
        <v>9.6</v>
      </c>
      <c r="IG62" s="131">
        <f>VLOOKUP($F62,метеостанция!$A$4:$AF$7,4,0)</f>
        <v>8.4</v>
      </c>
      <c r="IH62" s="131">
        <f>VLOOKUP($F62,метеостанция!$A$4:$AF$7,5,0)</f>
        <v>9.6999999999999993</v>
      </c>
      <c r="II62" s="131">
        <f>VLOOKUP($F62,метеостанция!$A$4:$AF$7,6,0)</f>
        <v>11.1</v>
      </c>
      <c r="IJ62" s="131">
        <f>VLOOKUP($F62,метеостанция!$A$4:$AF$7,7,0)</f>
        <v>9.5</v>
      </c>
      <c r="IK62" s="131">
        <f>VLOOKUP($F62,метеостанция!$A$4:$AF$7,8,0)</f>
        <v>6</v>
      </c>
      <c r="IL62" s="131">
        <f>VLOOKUP($F62,метеостанция!$A$4:$AF$7,9,0)</f>
        <v>6.8</v>
      </c>
      <c r="IM62" s="131">
        <f>VLOOKUP($F62,метеостанция!$A$4:$AF$7,10,0)</f>
        <v>3.2</v>
      </c>
      <c r="IN62" s="131">
        <f>VLOOKUP($F62,метеостанция!$A$4:$AF$7,11,0)</f>
        <v>-2</v>
      </c>
      <c r="IO62" s="131">
        <f>VLOOKUP($F62,метеостанция!$A$4:$AF$7,12,0)</f>
        <v>-0.4</v>
      </c>
      <c r="IP62" s="131">
        <f>VLOOKUP($F62,метеостанция!$A$4:$AF$7,13,0)</f>
        <v>2.1</v>
      </c>
      <c r="IQ62" s="131">
        <f>VLOOKUP($F62,метеостанция!$A$4:$AF$7,14,0)</f>
        <v>2.2999999999999998</v>
      </c>
      <c r="IR62" s="131">
        <f>VLOOKUP($F62,метеостанция!$A$4:$AF$7,15,0)</f>
        <v>2.2999999999999998</v>
      </c>
      <c r="IS62" s="131">
        <f>VLOOKUP($F62,метеостанция!$A$4:$AF$7,16,0)</f>
        <v>0.2</v>
      </c>
      <c r="IT62" s="131">
        <f>VLOOKUP($F62,метеостанция!$A$4:$AF$7,17,0)</f>
        <v>-3</v>
      </c>
      <c r="IU62" s="131">
        <f>VLOOKUP($F62,метеостанция!$A$4:$AF$7,18,0)</f>
        <v>-4</v>
      </c>
      <c r="IV62" s="131">
        <f>VLOOKUP($F62,метеостанция!$A$4:$AF$7,19,0)</f>
        <v>-3.6</v>
      </c>
      <c r="IW62" s="131">
        <f>VLOOKUP($F62,метеостанция!$A$4:$AF$7,20,0)</f>
        <v>-0.7</v>
      </c>
      <c r="IX62" s="131">
        <f>VLOOKUP($F62,метеостанция!$A$4:$AF$7,21,0)</f>
        <v>3.6</v>
      </c>
      <c r="IY62" s="131">
        <f>VLOOKUP($F62,метеостанция!$A$4:$AF$7,22,0)</f>
        <v>2.2000000000000002</v>
      </c>
      <c r="IZ62" s="131">
        <f>VLOOKUP($F62,метеостанция!$A$4:$AF$7,23,0)</f>
        <v>4.4000000000000004</v>
      </c>
      <c r="JA62" s="131">
        <f>VLOOKUP($F62,метеостанция!$A$4:$AF$7,24,0)</f>
        <v>-2.2999999999999998</v>
      </c>
      <c r="JB62" s="131">
        <f>VLOOKUP($F62,метеостанция!$A$4:$AF$7,25,0)</f>
        <v>-5.0999999999999996</v>
      </c>
      <c r="JC62" s="131">
        <f>VLOOKUP($F62,метеостанция!$A$4:$AF$7,26,0)</f>
        <v>0.6</v>
      </c>
      <c r="JD62" s="131">
        <f>VLOOKUP($F62,метеостанция!$A$4:$AF$7,27,0)</f>
        <v>-1.8</v>
      </c>
      <c r="JE62" s="131">
        <f>VLOOKUP($F62,метеостанция!$A$4:$AF$7,28,0)</f>
        <v>-0.5</v>
      </c>
      <c r="JF62" s="131">
        <f>VLOOKUP($F62,метеостанция!$A$4:$AF$7,29,0)</f>
        <v>5.4</v>
      </c>
      <c r="JG62" s="131">
        <f>VLOOKUP($F62,метеостанция!$A$4:$AF$7,30,0)</f>
        <v>8.4</v>
      </c>
      <c r="JH62" s="131">
        <f>VLOOKUP($F62,метеостанция!$A$4:$AF$7,31,0)</f>
        <v>5.0999999999999996</v>
      </c>
      <c r="JI62" s="131">
        <f>VLOOKUP($F62,метеостанция!$A$4:$AF$7,32,0)</f>
        <v>0</v>
      </c>
      <c r="JJ62" s="202" t="e">
        <f>VLOOKUP(D62,'Qп, Гкал'!$D$6:$O$60,2,FALSE)</f>
        <v>#N/A</v>
      </c>
      <c r="JK62" s="202" t="e">
        <f>VLOOKUP(D62,'Qп, Гкал'!$D$6:AI$64,3,FALSE)</f>
        <v>#N/A</v>
      </c>
      <c r="JL62" s="202" t="e">
        <f>VLOOKUP(D62,'Qп, Гкал'!$D$6:$AI$64,4,FALSE)</f>
        <v>#N/A</v>
      </c>
      <c r="JM62" s="202" t="e">
        <f>VLOOKUP(D62,'Qп, Гкал'!$D$6:$O$60,5,FALSE)</f>
        <v>#N/A</v>
      </c>
      <c r="JN62" s="202" t="e">
        <f>VLOOKUP(D62,'Qп, Гкал'!$D$6:$O$60,6,FALSE)</f>
        <v>#N/A</v>
      </c>
      <c r="JO62" s="202" t="e">
        <f>VLOOKUP(D62,'Qп, Гкал'!$D$6:$O$60,7,FALSE)</f>
        <v>#N/A</v>
      </c>
      <c r="JP62" s="202" t="e">
        <f>VLOOKUP(D62,'Qп, Гкал'!$D$6:$O$60,8,FALSE)</f>
        <v>#N/A</v>
      </c>
      <c r="JQ62" s="202" t="e">
        <f>VLOOKUP(D62,'Qп, Гкал'!$D$6:$O$60,9,FALSE)</f>
        <v>#N/A</v>
      </c>
      <c r="JR62" s="202" t="e">
        <f>VLOOKUP(D62,'Qп, Гкал'!$D$6:$O$60,10,FALSE)</f>
        <v>#N/A</v>
      </c>
      <c r="JS62" s="202" t="e">
        <f>VLOOKUP(D62,'Qп, Гкал'!$D$6:$O$60,11,FALSE)</f>
        <v>#N/A</v>
      </c>
      <c r="JT62" s="202" t="e">
        <f>VLOOKUP(D62,'Qп, Гкал'!$D$6:$O$60,12,FALSE)</f>
        <v>#N/A</v>
      </c>
      <c r="JU62" s="202" t="e">
        <f>VLOOKUP(D62,'Qп, Гкал'!$D$6:$P$60,13,FALSE)</f>
        <v>#N/A</v>
      </c>
      <c r="JV62" s="202" t="e">
        <f>VLOOKUP(D62,'Qп, Гкал'!$D$6:$Q$63,14,FALSE)</f>
        <v>#N/A</v>
      </c>
      <c r="JW62" s="203" t="e">
        <f>VLOOKUP(D62,'Qп, Гкал'!$D$6:$AI$65,15,FALSE)</f>
        <v>#N/A</v>
      </c>
      <c r="JX62" s="203" t="e">
        <f>VLOOKUP(D62,'Qп, Гкал'!$D$6:$AI$65,16,FALSE)</f>
        <v>#N/A</v>
      </c>
      <c r="JY62" s="204" t="e">
        <f>VLOOKUP(D62,'Qп, Гкал'!$D$6:$AI$65,17,FALSE)</f>
        <v>#N/A</v>
      </c>
      <c r="JZ62" s="203" t="e">
        <f>VLOOKUP(D62,'Qп, Гкал'!$D$6:$AI$65,18,FALSE)</f>
        <v>#N/A</v>
      </c>
      <c r="KA62" s="203" t="e">
        <f>VLOOKUP(D62,'Qп, Гкал'!$D$6:$AI$65,19,FALSE)</f>
        <v>#N/A</v>
      </c>
      <c r="KB62" s="203" t="e">
        <f>VLOOKUP(D62,'Qп, Гкал'!$D$6:$AI$65,20,FALSE)</f>
        <v>#N/A</v>
      </c>
      <c r="KC62" s="203" t="e">
        <f>VLOOKUP(D62,'Qп, Гкал'!$D$6:$AI$65,21,FALSE)</f>
        <v>#N/A</v>
      </c>
      <c r="KD62" s="203" t="e">
        <f>VLOOKUP(D62,'Qп, Гкал'!$D$6:$AI$65,22,FALSE)</f>
        <v>#N/A</v>
      </c>
      <c r="KE62" s="203" t="e">
        <f>VLOOKUP(D62,'Qп, Гкал'!$D$6:$AI$65,23,FALSE)</f>
        <v>#N/A</v>
      </c>
      <c r="KF62" s="203" t="e">
        <f>VLOOKUP(D62,'Qп, Гкал'!$D$6:$AI$65,24,FALSE)</f>
        <v>#N/A</v>
      </c>
      <c r="KG62" s="203" t="e">
        <f>VLOOKUP(D62,'Qп, Гкал'!$D$6:$AI$65,25,FALSE)</f>
        <v>#N/A</v>
      </c>
      <c r="KH62" s="203" t="e">
        <f>VLOOKUP(D62,'Qп, Гкал'!$D$6:$AI$65,26,FALSE)</f>
        <v>#N/A</v>
      </c>
      <c r="KI62" s="203" t="e">
        <f>VLOOKUP(D62,'Qп, Гкал'!$D$6:$AI$65,27,FALSE)</f>
        <v>#N/A</v>
      </c>
      <c r="KJ62" s="203" t="e">
        <f>VLOOKUP(D62,'Qп, Гкал'!$D$6:$AI$65,28,FALSE)</f>
        <v>#N/A</v>
      </c>
      <c r="KK62" s="203" t="e">
        <f>VLOOKUP(D62,'Qп, Гкал'!$D$6:$AI$65,29,FALSE)</f>
        <v>#N/A</v>
      </c>
      <c r="KL62" s="203" t="e">
        <f>VLOOKUP(D62,'Qп, Гкал'!$D$6:$AI$65,30,FALSE)</f>
        <v>#N/A</v>
      </c>
      <c r="KM62" s="203" t="e">
        <f>VLOOKUP(D62,'Qп, Гкал'!$D$6:$AI$65,31,FALSE)</f>
        <v>#N/A</v>
      </c>
      <c r="KN62" s="203" t="e">
        <f>VLOOKUP(D62,'Qп, Гкал'!$D$6:$AI$65,32,FALSE)</f>
        <v>#N/A</v>
      </c>
      <c r="KO62" s="110" t="e">
        <f>IF(JJ62="","Нет показаний",IF(JJ62&lt;=0,"Ошибка ПУ",(GZ62-JJ62*(($I62-метеостанция!B$14)/($I62-IE62)))))</f>
        <v>#N/A</v>
      </c>
      <c r="KP62" s="110" t="e">
        <f>IF(JK62="","Нет показаний",IF(JK62&lt;=0,"Ошибка ПУ",(HA62-JK62*(($I62-метеостанция!C$14)/($I62-IF62)))))</f>
        <v>#N/A</v>
      </c>
      <c r="KQ62" s="110" t="e">
        <f>IF(JL62="","Нет показаний",IF(JL62&lt;=0,"Ошибка ПУ",(HB62-JL62*(($I62-метеостанция!D$14)/($I62-IG62)))))</f>
        <v>#N/A</v>
      </c>
      <c r="KR62" s="110" t="e">
        <f>IF(JM62="","Нет показаний",IF(JM62&lt;=0,"Ошибка ПУ",(HC62-JM62*(($I62-метеостанция!E$14)/($I62-IH62)))))</f>
        <v>#N/A</v>
      </c>
      <c r="KS62" s="110" t="e">
        <f>IF(JN62="","Нет показаний",IF(JN62&lt;=0,"Ошибка ПУ",(HD62-JN62*(($I62-метеостанция!F$14)/($I62-II62)))))</f>
        <v>#N/A</v>
      </c>
      <c r="KT62" s="110" t="e">
        <f>IF(JO62="","Нет показаний",IF(JO62&lt;=0,"Ошибка ПУ",(HE62-JO62*(($I62-метеостанция!G$14)/($I62-IJ62)))))</f>
        <v>#N/A</v>
      </c>
      <c r="KU62" s="110" t="e">
        <f>IF(JP62="","Нет показаний",IF(JP62&lt;=0,"Ошибка ПУ",(HF62-JP62*(($I62-метеостанция!H$14)/($I62-IK62)))))</f>
        <v>#N/A</v>
      </c>
      <c r="KV62" s="110" t="e">
        <f>IF(JQ62="","Нет показаний",IF(JQ62&lt;=0,"Ошибка ПУ",(HG62-JQ62*(($I62-метеостанция!I$14)/($I62-IL62)))))</f>
        <v>#N/A</v>
      </c>
      <c r="KW62" s="110" t="e">
        <f>IF(JR62="","Нет показаний",IF(JR62&lt;=0,"Ошибка ПУ",(HH62-JR62*(($I62-метеостанция!J$14)/($I62-IM62)))))</f>
        <v>#N/A</v>
      </c>
      <c r="KX62" s="110" t="e">
        <f>IF(JS62="","Нет показаний",IF(JS62&lt;=0,"Ошибка ПУ",(HI62-JS62*(($I62-метеостанция!K$14)/($I62-IN62)))))</f>
        <v>#N/A</v>
      </c>
      <c r="KY62" s="110" t="e">
        <f>IF(JT62="","Нет показаний",IF(JT62&lt;=0,"Ошибка ПУ",(HJ62-JT62*(($I62-метеостанция!L$14)/($I62-IO62)))))</f>
        <v>#N/A</v>
      </c>
      <c r="KZ62" s="110" t="e">
        <f>IF(JU62="","Нет показаний",IF(JU62&lt;=0,"Ошибка ПУ",(HK62-JU62*(($I62-метеостанция!M$14)/($I62-IP62)))))</f>
        <v>#N/A</v>
      </c>
      <c r="LA62" s="110" t="e">
        <f>IF(JV62="","Нет показаний",IF(JV62&lt;=0,"Ошибка ПУ",(HL62-JV62*(($I62-метеостанция!N$14)/($I62-IQ62)))))</f>
        <v>#N/A</v>
      </c>
      <c r="LB62" s="110" t="e">
        <f>IF(JW62="","Нет показаний",IF(JW62&lt;=0,"Ошибка ПУ",(HM62-JW62*(($I62-метеостанция!O$14)/($I62-IR62)))))</f>
        <v>#N/A</v>
      </c>
      <c r="LC62" s="110" t="e">
        <f>IF(JX62="","Нет показаний",IF(JX62&lt;=0,"Ошибка ПУ",(HN62-JX62*(($I62-метеостанция!P$14)/($I62-IS62)))))</f>
        <v>#N/A</v>
      </c>
      <c r="LD62" s="110" t="e">
        <f>IF(JY62="","Нет показаний",IF(JY62&lt;=0,"Ошибка ПУ",(HO62-JY62*(($I62-метеостанция!Q$14)/($I62-IT62)))))</f>
        <v>#N/A</v>
      </c>
      <c r="LE62" s="110" t="e">
        <f>IF(JZ62="","Нет показаний",IF(JZ62&lt;=0,"Ошибка ПУ",(HP62-JZ62*(($I62-метеостанция!R$14)/($I62-IU62)))))</f>
        <v>#N/A</v>
      </c>
      <c r="LF62" s="110" t="e">
        <f>IF(KA62="","Нет показаний",IF(KA62&lt;=0,"Ошибка ПУ",(HQ62-KA62*(($I62-метеостанция!S$14)/($I62-IV62)))))</f>
        <v>#N/A</v>
      </c>
      <c r="LG62" s="110" t="e">
        <f>IF(KB62="","Нет показаний",IF(KB62&lt;=0,"Ошибка ПУ",(HR62-KB62*(($I62-метеостанция!T$14)/($I62-IW62)))))</f>
        <v>#N/A</v>
      </c>
      <c r="LH62" s="110" t="e">
        <f>IF(KC62="","Нет показаний",IF(KC62&lt;=0,"Ошибка ПУ",(HS62-KC62*(($I62-метеостанция!U$14)/($I62-IX62)))))</f>
        <v>#N/A</v>
      </c>
      <c r="LI62" s="110" t="e">
        <f>IF(KD62="","Нет показаний",IF(KD62&lt;=0,"Ошибка ПУ",(HT62-KD62*(($I62-метеостанция!V$14)/($I62-IY62)))))</f>
        <v>#N/A</v>
      </c>
      <c r="LJ62" s="110" t="e">
        <f>IF(KE62="","Нет показаний",IF(KE62&lt;=0,"Ошибка ПУ",(HU62-KE62*(($I62-метеостанция!W$14)/($I62-IZ62)))))</f>
        <v>#N/A</v>
      </c>
      <c r="LK62" s="110" t="e">
        <f>IF(KF62="","Нет показаний",IF(KF62&lt;=0,"Ошибка ПУ",(HV62-KF62*(($I62-метеостанция!X$14)/($I62-JA62)))))</f>
        <v>#N/A</v>
      </c>
      <c r="LL62" s="110" t="e">
        <f>IF(KG62="","Нет показаний",IF(KG62&lt;=0,"Ошибка ПУ",(HW62-KG62*(($I62-метеостанция!Y$14)/($I62-JB62)))))</f>
        <v>#N/A</v>
      </c>
      <c r="LM62" s="110" t="e">
        <f>IF(KH62="","Нет показаний",IF(KH62&lt;=0,"Ошибка ПУ",(HX62-KH62*(($I62-метеостанция!Z$14)/($I62-JC62)))))</f>
        <v>#N/A</v>
      </c>
      <c r="LN62" s="110" t="e">
        <f>IF(KI62="","Нет показаний",IF(KI62&lt;=0,"Ошибка ПУ",(HY62-KI62*(($I62-метеостанция!AA$14)/($I62-JD62)))))</f>
        <v>#N/A</v>
      </c>
      <c r="LO62" s="110" t="e">
        <f>IF(KJ62="","Нет показаний",IF(KJ62&lt;=0,"Ошибка ПУ",(HZ62-KJ62*(($I62-метеостанция!AB$14)/($I62-JE62)))))</f>
        <v>#N/A</v>
      </c>
      <c r="LP62" s="110" t="e">
        <f>IF(KK62="","Нет показаний",IF(KK62&lt;=0,"Ошибка ПУ",(IA62-KK62*(($I62-метеостанция!AC$14)/($I62-JF62)))))</f>
        <v>#N/A</v>
      </c>
      <c r="LQ62" s="110" t="e">
        <f>IF(KL62="","Нет показаний",IF(KL62&lt;=0,"Ошибка ПУ",(IB62-KL62*(($I62-метеостанция!AD$14)/($I62-JG62)))))</f>
        <v>#N/A</v>
      </c>
      <c r="LR62" s="110" t="e">
        <f>IF(KM62="","Нет показаний",IF(KM62&lt;=0,"Ошибка ПУ",(IC62-KM62*(($I62-метеостанция!AE$14)/($I62-JH62)))))</f>
        <v>#N/A</v>
      </c>
      <c r="LS62" s="110" t="e">
        <f>IF(KN62="","Нет показаний",IF(KN62&lt;=0,"Ошибка ПУ",(ID62-KN62*(($I62-метеостанция!AF$14)/($I62-JI62)))))</f>
        <v>#N/A</v>
      </c>
      <c r="LT62" s="54" t="e">
        <f t="shared" si="1300"/>
        <v>#N/A</v>
      </c>
      <c r="LU62" s="54" t="e">
        <f t="shared" si="1301"/>
        <v>#N/A</v>
      </c>
      <c r="LV62" s="54" t="e">
        <f t="shared" si="1302"/>
        <v>#N/A</v>
      </c>
      <c r="LW62" s="54" t="e">
        <f t="shared" si="1303"/>
        <v>#N/A</v>
      </c>
      <c r="LX62" s="54" t="e">
        <f t="shared" si="1304"/>
        <v>#N/A</v>
      </c>
      <c r="LY62" s="54" t="e">
        <f t="shared" si="1305"/>
        <v>#N/A</v>
      </c>
      <c r="LZ62" s="54" t="e">
        <f t="shared" si="1306"/>
        <v>#N/A</v>
      </c>
      <c r="MA62" s="54" t="e">
        <f t="shared" si="1307"/>
        <v>#N/A</v>
      </c>
      <c r="MB62" s="54" t="e">
        <f t="shared" si="1308"/>
        <v>#N/A</v>
      </c>
      <c r="MC62" s="54" t="e">
        <f t="shared" si="1309"/>
        <v>#N/A</v>
      </c>
      <c r="MD62" s="54" t="e">
        <f t="shared" si="1310"/>
        <v>#N/A</v>
      </c>
      <c r="ME62" s="54" t="e">
        <f t="shared" si="1311"/>
        <v>#N/A</v>
      </c>
      <c r="MF62" s="54" t="e">
        <f t="shared" si="1312"/>
        <v>#N/A</v>
      </c>
      <c r="MG62" s="54" t="e">
        <f t="shared" si="1313"/>
        <v>#N/A</v>
      </c>
      <c r="MH62" s="54" t="e">
        <f t="shared" si="1314"/>
        <v>#N/A</v>
      </c>
      <c r="MI62" s="54" t="e">
        <f t="shared" si="1315"/>
        <v>#N/A</v>
      </c>
      <c r="MJ62" s="54" t="e">
        <f t="shared" si="1316"/>
        <v>#N/A</v>
      </c>
      <c r="MK62" s="54" t="e">
        <f t="shared" si="1317"/>
        <v>#N/A</v>
      </c>
      <c r="ML62" s="54" t="e">
        <f t="shared" si="1318"/>
        <v>#N/A</v>
      </c>
      <c r="MM62" s="54" t="e">
        <f t="shared" si="1319"/>
        <v>#N/A</v>
      </c>
      <c r="MN62" s="54" t="e">
        <f t="shared" si="1320"/>
        <v>#N/A</v>
      </c>
      <c r="MO62" s="54" t="e">
        <f t="shared" si="1321"/>
        <v>#N/A</v>
      </c>
      <c r="MP62" s="54" t="e">
        <f t="shared" si="1322"/>
        <v>#N/A</v>
      </c>
      <c r="MQ62" s="54" t="e">
        <f t="shared" si="1323"/>
        <v>#N/A</v>
      </c>
      <c r="MR62" s="54" t="e">
        <f t="shared" si="1324"/>
        <v>#N/A</v>
      </c>
      <c r="MS62" s="54" t="e">
        <f t="shared" si="1325"/>
        <v>#N/A</v>
      </c>
      <c r="MT62" s="54" t="e">
        <f t="shared" si="1326"/>
        <v>#N/A</v>
      </c>
      <c r="MU62" s="54" t="e">
        <f t="shared" si="1327"/>
        <v>#N/A</v>
      </c>
      <c r="MV62" s="54" t="e">
        <f t="shared" si="1328"/>
        <v>#N/A</v>
      </c>
      <c r="MW62" s="54" t="e">
        <f t="shared" si="1329"/>
        <v>#N/A</v>
      </c>
      <c r="MX62" s="54" t="e">
        <f t="shared" si="1330"/>
        <v>#N/A</v>
      </c>
      <c r="MY62" s="53" t="e">
        <f t="shared" si="1331"/>
        <v>#N/A</v>
      </c>
      <c r="MZ62" s="53" t="e">
        <f t="shared" si="1332"/>
        <v>#N/A</v>
      </c>
      <c r="NA62" s="53" t="e">
        <f t="shared" si="1333"/>
        <v>#N/A</v>
      </c>
      <c r="NB62" s="53" t="e">
        <f t="shared" si="1334"/>
        <v>#N/A</v>
      </c>
      <c r="NC62" s="53" t="e">
        <f t="shared" si="1335"/>
        <v>#N/A</v>
      </c>
      <c r="ND62" s="53" t="e">
        <f t="shared" si="1336"/>
        <v>#N/A</v>
      </c>
      <c r="NE62" s="53" t="e">
        <f t="shared" si="1337"/>
        <v>#N/A</v>
      </c>
      <c r="NF62" s="53" t="e">
        <f t="shared" si="1338"/>
        <v>#N/A</v>
      </c>
      <c r="NG62" s="53" t="e">
        <f t="shared" si="1339"/>
        <v>#N/A</v>
      </c>
      <c r="NH62" s="53" t="e">
        <f t="shared" si="1340"/>
        <v>#N/A</v>
      </c>
      <c r="NI62" s="53" t="e">
        <f t="shared" si="1341"/>
        <v>#N/A</v>
      </c>
      <c r="NJ62" s="53" t="e">
        <f t="shared" si="1342"/>
        <v>#N/A</v>
      </c>
      <c r="NK62" s="53" t="e">
        <f t="shared" si="1343"/>
        <v>#N/A</v>
      </c>
      <c r="NL62" s="53" t="e">
        <f t="shared" si="1344"/>
        <v>#N/A</v>
      </c>
      <c r="NM62" s="53" t="e">
        <f t="shared" si="1345"/>
        <v>#N/A</v>
      </c>
      <c r="NN62" s="53" t="e">
        <f t="shared" si="1346"/>
        <v>#N/A</v>
      </c>
      <c r="NO62" s="53" t="e">
        <f t="shared" si="1347"/>
        <v>#N/A</v>
      </c>
      <c r="NP62" s="53" t="e">
        <f t="shared" si="1348"/>
        <v>#N/A</v>
      </c>
      <c r="NQ62" s="53" t="e">
        <f t="shared" si="1349"/>
        <v>#N/A</v>
      </c>
      <c r="NR62" s="53" t="e">
        <f t="shared" si="1350"/>
        <v>#N/A</v>
      </c>
      <c r="NS62" s="53" t="e">
        <f t="shared" si="1351"/>
        <v>#N/A</v>
      </c>
      <c r="NT62" s="53" t="e">
        <f t="shared" si="1352"/>
        <v>#N/A</v>
      </c>
      <c r="NU62" s="53" t="e">
        <f t="shared" si="1353"/>
        <v>#N/A</v>
      </c>
      <c r="NV62" s="53" t="e">
        <f t="shared" si="1354"/>
        <v>#N/A</v>
      </c>
      <c r="NW62" s="53" t="e">
        <f t="shared" si="1355"/>
        <v>#N/A</v>
      </c>
      <c r="NX62" s="53" t="e">
        <f t="shared" si="1356"/>
        <v>#N/A</v>
      </c>
      <c r="NY62" s="53" t="e">
        <f t="shared" si="1357"/>
        <v>#N/A</v>
      </c>
      <c r="NZ62" s="53" t="e">
        <f t="shared" si="1358"/>
        <v>#N/A</v>
      </c>
      <c r="OA62" s="53" t="e">
        <f t="shared" si="1359"/>
        <v>#N/A</v>
      </c>
      <c r="OB62" s="53" t="e">
        <f t="shared" si="1360"/>
        <v>#N/A</v>
      </c>
      <c r="OC62" s="53" t="e">
        <f t="shared" si="1361"/>
        <v>#N/A</v>
      </c>
      <c r="OD62" s="53" t="e">
        <f t="shared" si="1362"/>
        <v>#N/A</v>
      </c>
      <c r="OE62" s="53" t="e">
        <f t="shared" si="1363"/>
        <v>#N/A</v>
      </c>
      <c r="OF62" s="53" t="e">
        <f t="shared" si="1364"/>
        <v>#N/A</v>
      </c>
      <c r="OG62" s="53" t="e">
        <f t="shared" si="1365"/>
        <v>#N/A</v>
      </c>
      <c r="OH62" s="53" t="e">
        <f t="shared" si="1366"/>
        <v>#N/A</v>
      </c>
      <c r="OI62" s="53" t="e">
        <f t="shared" si="1367"/>
        <v>#N/A</v>
      </c>
      <c r="OJ62" s="53" t="e">
        <f t="shared" si="1368"/>
        <v>#N/A</v>
      </c>
      <c r="OK62" s="53" t="e">
        <f t="shared" si="1369"/>
        <v>#N/A</v>
      </c>
      <c r="OL62" s="53" t="e">
        <f t="shared" si="1370"/>
        <v>#N/A</v>
      </c>
      <c r="OM62" s="53" t="e">
        <f t="shared" si="1371"/>
        <v>#N/A</v>
      </c>
      <c r="ON62" s="53" t="e">
        <f t="shared" si="1372"/>
        <v>#N/A</v>
      </c>
      <c r="OO62" s="53" t="e">
        <f t="shared" si="1373"/>
        <v>#N/A</v>
      </c>
      <c r="OP62" s="53" t="e">
        <f t="shared" si="1374"/>
        <v>#N/A</v>
      </c>
      <c r="OQ62" s="53" t="e">
        <f t="shared" si="1375"/>
        <v>#N/A</v>
      </c>
      <c r="OR62" s="53" t="e">
        <f t="shared" si="1376"/>
        <v>#N/A</v>
      </c>
      <c r="OS62" s="53" t="e">
        <f t="shared" si="1377"/>
        <v>#N/A</v>
      </c>
      <c r="OT62" s="53" t="e">
        <f t="shared" si="1378"/>
        <v>#N/A</v>
      </c>
      <c r="OU62" s="53" t="e">
        <f t="shared" si="1379"/>
        <v>#N/A</v>
      </c>
      <c r="OV62" s="53" t="e">
        <f t="shared" si="1380"/>
        <v>#N/A</v>
      </c>
      <c r="OW62" s="53" t="e">
        <f t="shared" si="1381"/>
        <v>#N/A</v>
      </c>
      <c r="OX62" s="53" t="e">
        <f t="shared" si="1382"/>
        <v>#N/A</v>
      </c>
      <c r="OY62" s="53" t="e">
        <f t="shared" si="1383"/>
        <v>#N/A</v>
      </c>
      <c r="OZ62" s="53" t="e">
        <f t="shared" si="1384"/>
        <v>#N/A</v>
      </c>
      <c r="PA62" s="53" t="e">
        <f t="shared" si="1385"/>
        <v>#N/A</v>
      </c>
      <c r="PB62" s="53" t="e">
        <f t="shared" si="1386"/>
        <v>#N/A</v>
      </c>
      <c r="PC62" s="53" t="e">
        <f t="shared" si="1387"/>
        <v>#N/A</v>
      </c>
      <c r="PD62" s="53" t="e">
        <f t="shared" si="1388"/>
        <v>#N/A</v>
      </c>
      <c r="PE62" s="53" t="e">
        <f t="shared" si="1389"/>
        <v>#N/A</v>
      </c>
      <c r="PF62" s="53" t="e">
        <f t="shared" si="1390"/>
        <v>#N/A</v>
      </c>
      <c r="PG62" s="53" t="e">
        <f t="shared" si="1391"/>
        <v>#N/A</v>
      </c>
      <c r="PH62" s="53" t="e">
        <f t="shared" si="1392"/>
        <v>#N/A</v>
      </c>
      <c r="PI62" s="111" t="e">
        <f t="shared" ref="PI62:QM62" si="1728">MY62*$G62</f>
        <v>#N/A</v>
      </c>
      <c r="PJ62" s="111" t="e">
        <f t="shared" si="1728"/>
        <v>#N/A</v>
      </c>
      <c r="PK62" s="111" t="e">
        <f t="shared" si="1728"/>
        <v>#N/A</v>
      </c>
      <c r="PL62" s="111" t="e">
        <f t="shared" si="1728"/>
        <v>#N/A</v>
      </c>
      <c r="PM62" s="111" t="e">
        <f t="shared" si="1728"/>
        <v>#N/A</v>
      </c>
      <c r="PN62" s="111" t="e">
        <f t="shared" si="1728"/>
        <v>#N/A</v>
      </c>
      <c r="PO62" s="111" t="e">
        <f t="shared" si="1728"/>
        <v>#N/A</v>
      </c>
      <c r="PP62" s="111" t="e">
        <f t="shared" si="1728"/>
        <v>#N/A</v>
      </c>
      <c r="PQ62" s="111" t="e">
        <f t="shared" si="1728"/>
        <v>#N/A</v>
      </c>
      <c r="PR62" s="111" t="e">
        <f t="shared" si="1728"/>
        <v>#N/A</v>
      </c>
      <c r="PS62" s="111" t="e">
        <f t="shared" si="1728"/>
        <v>#N/A</v>
      </c>
      <c r="PT62" s="111" t="e">
        <f t="shared" si="1728"/>
        <v>#N/A</v>
      </c>
      <c r="PU62" s="111" t="e">
        <f t="shared" si="1728"/>
        <v>#N/A</v>
      </c>
      <c r="PV62" s="111" t="e">
        <f t="shared" si="1728"/>
        <v>#N/A</v>
      </c>
      <c r="PW62" s="111" t="e">
        <f t="shared" si="1728"/>
        <v>#N/A</v>
      </c>
      <c r="PX62" s="111" t="e">
        <f t="shared" si="1728"/>
        <v>#N/A</v>
      </c>
      <c r="PY62" s="111" t="e">
        <f t="shared" si="1728"/>
        <v>#N/A</v>
      </c>
      <c r="PZ62" s="111" t="e">
        <f t="shared" si="1728"/>
        <v>#N/A</v>
      </c>
      <c r="QA62" s="111" t="e">
        <f t="shared" si="1728"/>
        <v>#N/A</v>
      </c>
      <c r="QB62" s="111" t="e">
        <f t="shared" si="1728"/>
        <v>#N/A</v>
      </c>
      <c r="QC62" s="111" t="e">
        <f t="shared" si="1728"/>
        <v>#N/A</v>
      </c>
      <c r="QD62" s="111" t="e">
        <f t="shared" si="1728"/>
        <v>#N/A</v>
      </c>
      <c r="QE62" s="111" t="e">
        <f t="shared" si="1728"/>
        <v>#N/A</v>
      </c>
      <c r="QF62" s="111" t="e">
        <f t="shared" si="1728"/>
        <v>#N/A</v>
      </c>
      <c r="QG62" s="111" t="e">
        <f t="shared" si="1728"/>
        <v>#N/A</v>
      </c>
      <c r="QH62" s="111" t="e">
        <f t="shared" si="1728"/>
        <v>#N/A</v>
      </c>
      <c r="QI62" s="111" t="e">
        <f t="shared" si="1728"/>
        <v>#N/A</v>
      </c>
      <c r="QJ62" s="111" t="e">
        <f t="shared" si="1728"/>
        <v>#N/A</v>
      </c>
      <c r="QK62" s="111" t="e">
        <f t="shared" si="1728"/>
        <v>#N/A</v>
      </c>
      <c r="QL62" s="111" t="e">
        <f t="shared" si="1728"/>
        <v>#N/A</v>
      </c>
      <c r="QM62" s="111" t="e">
        <f t="shared" si="1728"/>
        <v>#N/A</v>
      </c>
      <c r="QN62" s="54" t="e">
        <f t="shared" si="1393"/>
        <v>#N/A</v>
      </c>
      <c r="QO62" s="53" t="e">
        <f t="shared" si="1394"/>
        <v>#N/A</v>
      </c>
      <c r="QP62" s="53" t="e">
        <f t="shared" si="1395"/>
        <v>#N/A</v>
      </c>
      <c r="QQ62" s="53" t="e">
        <f t="shared" si="1396"/>
        <v>#N/A</v>
      </c>
      <c r="QR62" s="53" t="e">
        <f t="shared" si="1397"/>
        <v>#N/A</v>
      </c>
      <c r="QS62" s="53" t="e">
        <f t="shared" si="1398"/>
        <v>#N/A</v>
      </c>
      <c r="QT62" s="53" t="e">
        <f t="shared" si="1399"/>
        <v>#N/A</v>
      </c>
      <c r="QU62" s="53" t="e">
        <f t="shared" si="1400"/>
        <v>#N/A</v>
      </c>
      <c r="QV62" s="53" t="e">
        <f t="shared" si="1401"/>
        <v>#N/A</v>
      </c>
      <c r="QW62" s="53" t="e">
        <f t="shared" si="1402"/>
        <v>#N/A</v>
      </c>
      <c r="QX62" s="53" t="e">
        <f t="shared" si="1403"/>
        <v>#N/A</v>
      </c>
      <c r="QY62" s="53" t="e">
        <f t="shared" si="1404"/>
        <v>#N/A</v>
      </c>
      <c r="QZ62" s="53" t="e">
        <f t="shared" si="1405"/>
        <v>#N/A</v>
      </c>
      <c r="RA62" s="53" t="e">
        <f t="shared" si="1406"/>
        <v>#N/A</v>
      </c>
      <c r="RB62" s="53" t="e">
        <f t="shared" si="1407"/>
        <v>#N/A</v>
      </c>
      <c r="RC62" s="53" t="e">
        <f t="shared" si="1408"/>
        <v>#N/A</v>
      </c>
      <c r="RD62" s="53" t="e">
        <f t="shared" si="1409"/>
        <v>#N/A</v>
      </c>
      <c r="RE62" s="53" t="e">
        <f t="shared" si="1410"/>
        <v>#N/A</v>
      </c>
      <c r="RF62" s="53" t="e">
        <f t="shared" si="1411"/>
        <v>#N/A</v>
      </c>
      <c r="RG62" s="53" t="e">
        <f t="shared" si="1412"/>
        <v>#N/A</v>
      </c>
      <c r="RH62" s="53" t="e">
        <f t="shared" si="1413"/>
        <v>#N/A</v>
      </c>
      <c r="RI62" s="53" t="e">
        <f t="shared" si="1414"/>
        <v>#N/A</v>
      </c>
      <c r="RJ62" s="53" t="e">
        <f t="shared" si="1415"/>
        <v>#N/A</v>
      </c>
      <c r="RK62" s="53" t="e">
        <f t="shared" si="1416"/>
        <v>#N/A</v>
      </c>
      <c r="RL62" s="53" t="e">
        <f t="shared" si="1417"/>
        <v>#N/A</v>
      </c>
      <c r="RM62" s="53" t="e">
        <f t="shared" si="1418"/>
        <v>#N/A</v>
      </c>
      <c r="RN62" s="53" t="e">
        <f t="shared" si="1419"/>
        <v>#N/A</v>
      </c>
      <c r="RO62" s="53" t="e">
        <f t="shared" si="1420"/>
        <v>#N/A</v>
      </c>
      <c r="RP62" s="53" t="e">
        <f t="shared" si="1421"/>
        <v>#N/A</v>
      </c>
      <c r="RQ62" s="53" t="e">
        <f t="shared" si="1422"/>
        <v>#N/A</v>
      </c>
      <c r="RR62" s="53" t="e">
        <f t="shared" si="1423"/>
        <v>#N/A</v>
      </c>
      <c r="RS62" s="111" t="e">
        <f t="shared" si="1424"/>
        <v>#N/A</v>
      </c>
      <c r="RT62" s="111" t="e">
        <f t="shared" si="1425"/>
        <v>#N/A</v>
      </c>
      <c r="RU62" s="111" t="e">
        <f t="shared" si="1426"/>
        <v>#N/A</v>
      </c>
      <c r="RV62" s="111" t="e">
        <f t="shared" si="1427"/>
        <v>#N/A</v>
      </c>
      <c r="RW62" s="111" t="e">
        <f t="shared" si="1428"/>
        <v>#N/A</v>
      </c>
      <c r="RX62" s="111" t="e">
        <f t="shared" si="1429"/>
        <v>#N/A</v>
      </c>
      <c r="RY62" s="111" t="e">
        <f t="shared" si="1430"/>
        <v>#N/A</v>
      </c>
      <c r="RZ62" s="111" t="e">
        <f t="shared" si="1431"/>
        <v>#N/A</v>
      </c>
      <c r="SA62" s="111" t="e">
        <f t="shared" si="1432"/>
        <v>#N/A</v>
      </c>
      <c r="SB62" s="111" t="e">
        <f t="shared" si="1433"/>
        <v>#N/A</v>
      </c>
      <c r="SC62" s="111" t="e">
        <f t="shared" si="1434"/>
        <v>#N/A</v>
      </c>
      <c r="SD62" s="111" t="e">
        <f t="shared" si="1435"/>
        <v>#N/A</v>
      </c>
      <c r="SE62" s="111" t="e">
        <f t="shared" si="1436"/>
        <v>#N/A</v>
      </c>
      <c r="SF62" s="111" t="e">
        <f t="shared" si="1437"/>
        <v>#N/A</v>
      </c>
      <c r="SG62" s="111" t="e">
        <f t="shared" si="1438"/>
        <v>#N/A</v>
      </c>
      <c r="SH62" s="111" t="e">
        <f t="shared" si="1439"/>
        <v>#N/A</v>
      </c>
      <c r="SI62" s="111" t="e">
        <f t="shared" si="1440"/>
        <v>#N/A</v>
      </c>
      <c r="SJ62" s="111" t="e">
        <f t="shared" si="1441"/>
        <v>#N/A</v>
      </c>
      <c r="SK62" s="111" t="e">
        <f t="shared" si="1442"/>
        <v>#N/A</v>
      </c>
      <c r="SL62" s="111" t="e">
        <f t="shared" si="1443"/>
        <v>#N/A</v>
      </c>
      <c r="SM62" s="111" t="e">
        <f t="shared" si="1444"/>
        <v>#N/A</v>
      </c>
      <c r="SN62" s="111" t="e">
        <f t="shared" si="1445"/>
        <v>#N/A</v>
      </c>
      <c r="SO62" s="111" t="e">
        <f t="shared" si="1446"/>
        <v>#N/A</v>
      </c>
      <c r="SP62" s="111" t="e">
        <f t="shared" si="1447"/>
        <v>#N/A</v>
      </c>
      <c r="SQ62" s="111" t="e">
        <f t="shared" si="1448"/>
        <v>#N/A</v>
      </c>
      <c r="SR62" s="111" t="e">
        <f t="shared" si="1449"/>
        <v>#N/A</v>
      </c>
      <c r="SS62" s="111" t="e">
        <f t="shared" si="1450"/>
        <v>#N/A</v>
      </c>
      <c r="ST62" s="111" t="e">
        <f t="shared" si="1451"/>
        <v>#N/A</v>
      </c>
      <c r="SU62" s="111" t="e">
        <f t="shared" si="1452"/>
        <v>#N/A</v>
      </c>
      <c r="SV62" s="111" t="e">
        <f t="shared" si="1453"/>
        <v>#N/A</v>
      </c>
      <c r="SW62" s="111" t="e">
        <f t="shared" si="1454"/>
        <v>#N/A</v>
      </c>
      <c r="SX62" s="111" t="e">
        <f t="shared" si="1455"/>
        <v>#N/A</v>
      </c>
      <c r="SY62" s="111" t="e">
        <f t="shared" si="1456"/>
        <v>#N/A</v>
      </c>
      <c r="SZ62" s="111" t="e">
        <f t="shared" si="1457"/>
        <v>#N/A</v>
      </c>
      <c r="TA62" s="111" t="e">
        <f t="shared" si="1458"/>
        <v>#N/A</v>
      </c>
      <c r="TB62" s="111" t="e">
        <f t="shared" si="1459"/>
        <v>#N/A</v>
      </c>
      <c r="TC62" s="111" t="e">
        <f t="shared" si="1460"/>
        <v>#N/A</v>
      </c>
      <c r="TD62" s="111" t="e">
        <f t="shared" si="1461"/>
        <v>#N/A</v>
      </c>
      <c r="TE62" s="111" t="e">
        <f t="shared" si="1462"/>
        <v>#N/A</v>
      </c>
      <c r="TF62" s="111" t="e">
        <f t="shared" si="1463"/>
        <v>#N/A</v>
      </c>
      <c r="TG62" s="111" t="e">
        <f t="shared" si="1464"/>
        <v>#N/A</v>
      </c>
      <c r="TH62" s="111" t="e">
        <f t="shared" si="1465"/>
        <v>#N/A</v>
      </c>
      <c r="TI62" s="111" t="e">
        <f t="shared" si="1466"/>
        <v>#N/A</v>
      </c>
      <c r="TJ62" s="111" t="e">
        <f t="shared" si="1467"/>
        <v>#N/A</v>
      </c>
      <c r="TK62" s="111" t="e">
        <f t="shared" si="1468"/>
        <v>#N/A</v>
      </c>
      <c r="TL62" s="111" t="e">
        <f t="shared" si="1469"/>
        <v>#N/A</v>
      </c>
      <c r="TM62" s="111" t="e">
        <f t="shared" si="1470"/>
        <v>#N/A</v>
      </c>
      <c r="TN62" s="111" t="e">
        <f t="shared" si="1471"/>
        <v>#N/A</v>
      </c>
      <c r="TO62" s="111" t="e">
        <f t="shared" si="1472"/>
        <v>#N/A</v>
      </c>
      <c r="TP62" s="111" t="e">
        <f t="shared" si="1473"/>
        <v>#N/A</v>
      </c>
      <c r="TQ62" s="111" t="e">
        <f t="shared" si="1474"/>
        <v>#N/A</v>
      </c>
      <c r="TR62" s="111" t="e">
        <f t="shared" si="1475"/>
        <v>#N/A</v>
      </c>
      <c r="TS62" s="111" t="e">
        <f t="shared" si="1476"/>
        <v>#N/A</v>
      </c>
      <c r="TT62" s="111" t="e">
        <f t="shared" si="1477"/>
        <v>#N/A</v>
      </c>
      <c r="TU62" s="111" t="e">
        <f t="shared" si="1478"/>
        <v>#N/A</v>
      </c>
      <c r="TV62" s="111" t="e">
        <f t="shared" si="1479"/>
        <v>#N/A</v>
      </c>
      <c r="TW62" s="111" t="e">
        <f t="shared" si="1480"/>
        <v>#N/A</v>
      </c>
      <c r="TX62" s="111" t="e">
        <f t="shared" si="1481"/>
        <v>#N/A</v>
      </c>
      <c r="TY62" s="111" t="e">
        <f t="shared" si="1482"/>
        <v>#N/A</v>
      </c>
      <c r="TZ62" s="111" t="e">
        <f t="shared" si="1483"/>
        <v>#N/A</v>
      </c>
      <c r="UA62" s="111" t="e">
        <f t="shared" si="1484"/>
        <v>#N/A</v>
      </c>
      <c r="UB62" s="111" t="e">
        <f t="shared" si="1485"/>
        <v>#N/A</v>
      </c>
      <c r="UC62" s="112">
        <f t="shared" si="1486"/>
        <v>701.04926905612228</v>
      </c>
      <c r="UD62" s="112">
        <f t="shared" si="1487"/>
        <v>1432.918945610119</v>
      </c>
      <c r="UE62" s="112">
        <f t="shared" si="1488"/>
        <v>1976.646134602466</v>
      </c>
      <c r="UF62" s="112">
        <f t="shared" si="1489"/>
        <v>2556.7138040773807</v>
      </c>
      <c r="UG62" s="112">
        <f t="shared" si="1490"/>
        <v>3180.9420574298465</v>
      </c>
      <c r="UH62" s="112">
        <f t="shared" si="1491"/>
        <v>3824.9505723107986</v>
      </c>
      <c r="UI62" s="112">
        <f t="shared" si="1492"/>
        <v>4503.4595433460881</v>
      </c>
      <c r="UJ62" s="112">
        <f t="shared" si="1493"/>
        <v>5153.9081433758502</v>
      </c>
      <c r="UK62" s="112">
        <f t="shared" si="1494"/>
        <v>5806.656773815901</v>
      </c>
      <c r="UL62" s="112">
        <f t="shared" si="1495"/>
        <v>6483.7857266050169</v>
      </c>
      <c r="UM62" s="112">
        <f t="shared" si="1496"/>
        <v>7109.8540042857148</v>
      </c>
      <c r="UN62" s="112">
        <f t="shared" si="1497"/>
        <v>7667.8413818218542</v>
      </c>
      <c r="UO62" s="112">
        <f t="shared" si="1498"/>
        <v>8327.4901034927734</v>
      </c>
      <c r="UP62" s="112">
        <f t="shared" si="1499"/>
        <v>8808.6564653252553</v>
      </c>
      <c r="UQ62" s="112">
        <f t="shared" si="1500"/>
        <v>9483.0253816220229</v>
      </c>
      <c r="UR62" s="112">
        <f t="shared" si="1501"/>
        <v>10184.074650678147</v>
      </c>
      <c r="US62" s="112">
        <f t="shared" si="1502"/>
        <v>10941.70466782738</v>
      </c>
      <c r="UT62" s="112">
        <f t="shared" si="1503"/>
        <v>11677.25439303784</v>
      </c>
      <c r="UU62" s="112">
        <f t="shared" si="1504"/>
        <v>12358.063394483417</v>
      </c>
      <c r="UV62" s="112">
        <f t="shared" si="1505"/>
        <v>13033.352322944302</v>
      </c>
      <c r="UW62" s="112">
        <f t="shared" si="1506"/>
        <v>13764.301987334184</v>
      </c>
      <c r="UX62" s="112">
        <f t="shared" si="1507"/>
        <v>14543.09228425808</v>
      </c>
      <c r="UY62" s="112">
        <f t="shared" si="1508"/>
        <v>15364.663146813351</v>
      </c>
      <c r="UZ62" s="112">
        <f t="shared" si="1509"/>
        <v>16249.714848692602</v>
      </c>
      <c r="VA62" s="112">
        <f t="shared" si="1510"/>
        <v>17116.36630728954</v>
      </c>
      <c r="VB62" s="112">
        <f t="shared" si="1511"/>
        <v>18017.978228122876</v>
      </c>
      <c r="VC62" s="112">
        <f t="shared" si="1512"/>
        <v>18962.370714587585</v>
      </c>
      <c r="VD62" s="112">
        <f t="shared" si="1513"/>
        <v>19960.123906571003</v>
      </c>
      <c r="VE62" s="112">
        <f t="shared" si="1514"/>
        <v>20867.255900389031</v>
      </c>
      <c r="VF62" s="112">
        <f t="shared" si="1515"/>
        <v>21684.22670212372</v>
      </c>
      <c r="VG62" s="112">
        <f t="shared" si="1516"/>
        <v>21684.22670212372</v>
      </c>
      <c r="VH62" s="111" t="e">
        <f t="shared" si="1517"/>
        <v>#N/A</v>
      </c>
      <c r="VI62" s="111" t="e">
        <f t="shared" si="1518"/>
        <v>#N/A</v>
      </c>
      <c r="VJ62" s="111" t="e">
        <f t="shared" si="1519"/>
        <v>#N/A</v>
      </c>
      <c r="VK62" s="111" t="e">
        <f t="shared" si="1520"/>
        <v>#N/A</v>
      </c>
      <c r="VL62" s="111" t="e">
        <f t="shared" si="1521"/>
        <v>#N/A</v>
      </c>
      <c r="VM62" s="111" t="e">
        <f t="shared" si="1522"/>
        <v>#N/A</v>
      </c>
      <c r="VN62" s="111" t="e">
        <f t="shared" si="1523"/>
        <v>#N/A</v>
      </c>
      <c r="VO62" s="111" t="e">
        <f t="shared" si="1524"/>
        <v>#N/A</v>
      </c>
      <c r="VP62" s="111" t="e">
        <f t="shared" si="1525"/>
        <v>#N/A</v>
      </c>
      <c r="VQ62" s="111" t="e">
        <f t="shared" si="1526"/>
        <v>#N/A</v>
      </c>
      <c r="VR62" s="111" t="e">
        <f t="shared" si="1527"/>
        <v>#N/A</v>
      </c>
      <c r="VS62" s="111" t="e">
        <f t="shared" si="1528"/>
        <v>#N/A</v>
      </c>
      <c r="VT62" s="111" t="e">
        <f t="shared" si="1529"/>
        <v>#N/A</v>
      </c>
      <c r="VU62" s="111" t="e">
        <f t="shared" si="1530"/>
        <v>#N/A</v>
      </c>
      <c r="VV62" s="111" t="e">
        <f t="shared" si="1531"/>
        <v>#N/A</v>
      </c>
      <c r="VW62" s="111" t="e">
        <f t="shared" si="1532"/>
        <v>#N/A</v>
      </c>
      <c r="VX62" s="111" t="e">
        <f t="shared" si="1533"/>
        <v>#N/A</v>
      </c>
      <c r="VY62" s="111" t="e">
        <f t="shared" si="1534"/>
        <v>#N/A</v>
      </c>
      <c r="VZ62" s="111" t="e">
        <f t="shared" si="1535"/>
        <v>#N/A</v>
      </c>
      <c r="WA62" s="111" t="e">
        <f t="shared" si="1536"/>
        <v>#N/A</v>
      </c>
      <c r="WB62" s="111" t="e">
        <f t="shared" si="1537"/>
        <v>#N/A</v>
      </c>
      <c r="WC62" s="111" t="e">
        <f t="shared" si="1538"/>
        <v>#N/A</v>
      </c>
      <c r="WD62" s="111" t="e">
        <f t="shared" si="1539"/>
        <v>#N/A</v>
      </c>
      <c r="WE62" s="111" t="e">
        <f t="shared" si="1540"/>
        <v>#N/A</v>
      </c>
      <c r="WF62" s="111" t="e">
        <f t="shared" si="1541"/>
        <v>#N/A</v>
      </c>
      <c r="WG62" s="111" t="e">
        <f t="shared" si="1542"/>
        <v>#N/A</v>
      </c>
      <c r="WH62" s="111" t="e">
        <f t="shared" si="1543"/>
        <v>#N/A</v>
      </c>
      <c r="WI62" s="111" t="e">
        <f t="shared" si="1544"/>
        <v>#N/A</v>
      </c>
      <c r="WJ62" s="111" t="e">
        <f t="shared" si="1545"/>
        <v>#N/A</v>
      </c>
      <c r="WK62" s="111" t="e">
        <f t="shared" si="1546"/>
        <v>#N/A</v>
      </c>
      <c r="WL62" s="111" t="e">
        <f t="shared" si="1547"/>
        <v>#N/A</v>
      </c>
      <c r="WM62" s="111" t="e">
        <f t="shared" si="1548"/>
        <v>#N/A</v>
      </c>
      <c r="WN62" s="111" t="e">
        <f t="shared" si="1549"/>
        <v>#N/A</v>
      </c>
      <c r="WO62" s="111" t="e">
        <f t="shared" si="1550"/>
        <v>#N/A</v>
      </c>
      <c r="WP62" s="111" t="e">
        <f t="shared" si="1551"/>
        <v>#N/A</v>
      </c>
      <c r="WQ62" s="111" t="e">
        <f t="shared" si="1552"/>
        <v>#N/A</v>
      </c>
      <c r="WR62" s="111" t="e">
        <f t="shared" si="1553"/>
        <v>#N/A</v>
      </c>
      <c r="WS62" s="111" t="e">
        <f t="shared" si="1554"/>
        <v>#N/A</v>
      </c>
      <c r="WT62" s="111" t="e">
        <f t="shared" si="1555"/>
        <v>#N/A</v>
      </c>
      <c r="WU62" s="111" t="e">
        <f t="shared" si="1556"/>
        <v>#N/A</v>
      </c>
      <c r="WV62" s="111" t="e">
        <f t="shared" si="1557"/>
        <v>#N/A</v>
      </c>
      <c r="WW62" s="111" t="e">
        <f t="shared" si="1558"/>
        <v>#N/A</v>
      </c>
      <c r="WX62" s="111" t="e">
        <f t="shared" si="1559"/>
        <v>#N/A</v>
      </c>
      <c r="WY62" s="111" t="e">
        <f t="shared" si="1560"/>
        <v>#N/A</v>
      </c>
      <c r="WZ62" s="111" t="e">
        <f t="shared" si="1561"/>
        <v>#N/A</v>
      </c>
      <c r="XA62" s="111" t="e">
        <f t="shared" si="1562"/>
        <v>#N/A</v>
      </c>
      <c r="XB62" s="111" t="e">
        <f t="shared" si="1563"/>
        <v>#N/A</v>
      </c>
      <c r="XC62" s="111" t="e">
        <f t="shared" si="1564"/>
        <v>#N/A</v>
      </c>
      <c r="XD62" s="111" t="e">
        <f t="shared" si="1565"/>
        <v>#N/A</v>
      </c>
      <c r="XE62" s="111" t="e">
        <f t="shared" si="1566"/>
        <v>#N/A</v>
      </c>
      <c r="XF62" s="111" t="e">
        <f t="shared" si="1567"/>
        <v>#N/A</v>
      </c>
      <c r="XG62" s="111" t="e">
        <f t="shared" si="1568"/>
        <v>#N/A</v>
      </c>
      <c r="XH62" s="111" t="e">
        <f t="shared" si="1569"/>
        <v>#N/A</v>
      </c>
      <c r="XI62" s="111" t="e">
        <f t="shared" si="1570"/>
        <v>#N/A</v>
      </c>
      <c r="XJ62" s="111" t="e">
        <f t="shared" si="1571"/>
        <v>#N/A</v>
      </c>
      <c r="XK62" s="111" t="e">
        <f t="shared" si="1572"/>
        <v>#N/A</v>
      </c>
      <c r="XL62" s="111" t="e">
        <f t="shared" si="1573"/>
        <v>#N/A</v>
      </c>
      <c r="XM62" s="111" t="e">
        <f t="shared" si="1574"/>
        <v>#N/A</v>
      </c>
      <c r="XN62" s="111" t="e">
        <f t="shared" si="1575"/>
        <v>#N/A</v>
      </c>
      <c r="XO62" s="111" t="e">
        <f t="shared" si="1576"/>
        <v>#N/A</v>
      </c>
      <c r="XP62" s="111" t="e">
        <f t="shared" si="1577"/>
        <v>#N/A</v>
      </c>
      <c r="XQ62" s="111" t="e">
        <f t="shared" si="1578"/>
        <v>#N/A</v>
      </c>
      <c r="XR62" s="111" t="e">
        <f t="shared" si="1579"/>
        <v>#N/A</v>
      </c>
      <c r="XS62" s="111" t="e">
        <f t="shared" si="1580"/>
        <v>#N/A</v>
      </c>
      <c r="XT62" s="111" t="e">
        <f t="shared" si="1581"/>
        <v>#N/A</v>
      </c>
      <c r="XU62" s="111" t="e">
        <f t="shared" si="1582"/>
        <v>#N/A</v>
      </c>
      <c r="XV62" s="111" t="e">
        <f t="shared" si="1583"/>
        <v>#N/A</v>
      </c>
      <c r="XW62" s="111" t="e">
        <f t="shared" si="1584"/>
        <v>#N/A</v>
      </c>
      <c r="XX62" s="111" t="e">
        <f t="shared" si="1585"/>
        <v>#N/A</v>
      </c>
      <c r="XY62" s="111" t="e">
        <f t="shared" si="1586"/>
        <v>#N/A</v>
      </c>
      <c r="XZ62" s="111" t="e">
        <f t="shared" si="1587"/>
        <v>#N/A</v>
      </c>
      <c r="YA62" s="111" t="e">
        <f t="shared" si="1588"/>
        <v>#N/A</v>
      </c>
      <c r="YB62" s="111" t="e">
        <f t="shared" si="1589"/>
        <v>#N/A</v>
      </c>
      <c r="YC62" s="111" t="e">
        <f t="shared" si="1590"/>
        <v>#N/A</v>
      </c>
      <c r="YD62" s="111" t="e">
        <f t="shared" si="1591"/>
        <v>#N/A</v>
      </c>
      <c r="YE62" s="111" t="e">
        <f t="shared" si="1592"/>
        <v>#N/A</v>
      </c>
      <c r="YF62" s="111" t="e">
        <f t="shared" si="1593"/>
        <v>#N/A</v>
      </c>
      <c r="YG62" s="111" t="e">
        <f t="shared" si="1594"/>
        <v>#N/A</v>
      </c>
      <c r="YH62" s="111" t="e">
        <f t="shared" si="1595"/>
        <v>#N/A</v>
      </c>
      <c r="YI62" s="111" t="e">
        <f t="shared" si="1596"/>
        <v>#N/A</v>
      </c>
      <c r="YJ62" s="111" t="e">
        <f t="shared" si="1597"/>
        <v>#N/A</v>
      </c>
      <c r="YK62" s="111" t="e">
        <f t="shared" si="1598"/>
        <v>#N/A</v>
      </c>
      <c r="YL62" s="111" t="e">
        <f t="shared" si="1599"/>
        <v>#N/A</v>
      </c>
      <c r="YM62" s="111" t="e">
        <f t="shared" si="1600"/>
        <v>#N/A</v>
      </c>
      <c r="YN62" s="111" t="e">
        <f t="shared" si="1601"/>
        <v>#N/A</v>
      </c>
      <c r="YO62" s="111" t="e">
        <f t="shared" si="1602"/>
        <v>#N/A</v>
      </c>
      <c r="YP62" s="111" t="e">
        <f t="shared" si="1603"/>
        <v>#N/A</v>
      </c>
      <c r="YQ62" s="111" t="e">
        <f t="shared" si="1604"/>
        <v>#N/A</v>
      </c>
      <c r="YR62" s="111" t="e">
        <f t="shared" si="1605"/>
        <v>#N/A</v>
      </c>
      <c r="YS62" s="111" t="e">
        <f t="shared" si="1606"/>
        <v>#N/A</v>
      </c>
      <c r="YT62" s="111" t="e">
        <f t="shared" si="1607"/>
        <v>#N/A</v>
      </c>
      <c r="YU62" s="111" t="e">
        <f t="shared" si="1608"/>
        <v>#N/A</v>
      </c>
      <c r="YV62" s="111" t="e">
        <f t="shared" si="1609"/>
        <v>#N/A</v>
      </c>
      <c r="YW62" s="111" t="e">
        <f t="shared" si="1610"/>
        <v>#N/A</v>
      </c>
      <c r="YX62" s="111" t="e">
        <f t="shared" si="1611"/>
        <v>#N/A</v>
      </c>
      <c r="YY62" s="111" t="e">
        <f t="shared" si="1612"/>
        <v>#N/A</v>
      </c>
      <c r="YZ62" s="111" t="e">
        <f t="shared" si="1613"/>
        <v>#N/A</v>
      </c>
      <c r="ZA62" s="111" t="e">
        <f t="shared" si="1614"/>
        <v>#N/A</v>
      </c>
      <c r="ZB62" s="111" t="e">
        <f t="shared" si="1615"/>
        <v>#N/A</v>
      </c>
      <c r="ZC62" s="111" t="e">
        <f t="shared" si="1616"/>
        <v>#N/A</v>
      </c>
      <c r="ZD62" s="111" t="e">
        <f t="shared" si="1617"/>
        <v>#N/A</v>
      </c>
      <c r="ZE62" s="111" t="e">
        <f t="shared" si="1618"/>
        <v>#N/A</v>
      </c>
      <c r="ZF62" s="111" t="e">
        <f t="shared" si="1619"/>
        <v>#N/A</v>
      </c>
      <c r="ZG62" s="111" t="e">
        <f t="shared" si="1620"/>
        <v>#N/A</v>
      </c>
      <c r="ZH62" s="111" t="e">
        <f t="shared" si="1621"/>
        <v>#N/A</v>
      </c>
      <c r="ZI62" s="111" t="e">
        <f t="shared" si="1622"/>
        <v>#N/A</v>
      </c>
      <c r="ZJ62" s="111" t="e">
        <f t="shared" si="1623"/>
        <v>#N/A</v>
      </c>
      <c r="ZK62" s="111" t="e">
        <f t="shared" si="1624"/>
        <v>#N/A</v>
      </c>
      <c r="ZL62" s="111" t="e">
        <f t="shared" si="1625"/>
        <v>#N/A</v>
      </c>
      <c r="ZM62" s="111" t="e">
        <f t="shared" si="1626"/>
        <v>#N/A</v>
      </c>
      <c r="ZN62" s="111" t="e">
        <f t="shared" si="1627"/>
        <v>#N/A</v>
      </c>
      <c r="ZO62" s="111" t="e">
        <f t="shared" si="1628"/>
        <v>#N/A</v>
      </c>
      <c r="ZP62" s="111" t="e">
        <f t="shared" si="1629"/>
        <v>#N/A</v>
      </c>
      <c r="ZQ62" s="111" t="e">
        <f t="shared" si="1630"/>
        <v>#N/A</v>
      </c>
      <c r="ZR62" s="111" t="e">
        <f t="shared" si="1631"/>
        <v>#N/A</v>
      </c>
      <c r="ZS62" s="111" t="e">
        <f t="shared" si="1632"/>
        <v>#N/A</v>
      </c>
      <c r="ZT62" s="111" t="e">
        <f t="shared" si="1633"/>
        <v>#N/A</v>
      </c>
      <c r="ZU62" s="111" t="e">
        <f t="shared" si="1634"/>
        <v>#N/A</v>
      </c>
      <c r="ZV62" s="111" t="e">
        <f t="shared" si="1635"/>
        <v>#N/A</v>
      </c>
      <c r="ZW62" s="111" t="e">
        <f t="shared" si="1636"/>
        <v>#N/A</v>
      </c>
      <c r="ZX62" s="111" t="e">
        <f t="shared" si="1637"/>
        <v>#N/A</v>
      </c>
      <c r="ZY62" s="111" t="e">
        <f t="shared" si="1638"/>
        <v>#N/A</v>
      </c>
      <c r="ZZ62" s="111" t="e">
        <f t="shared" si="1639"/>
        <v>#N/A</v>
      </c>
      <c r="AAA62" s="111" t="e">
        <f t="shared" si="1640"/>
        <v>#N/A</v>
      </c>
      <c r="AAB62" s="111" t="e">
        <f t="shared" si="1641"/>
        <v>#N/A</v>
      </c>
      <c r="AAC62" s="111" t="e">
        <f t="shared" si="1642"/>
        <v>#N/A</v>
      </c>
      <c r="AAD62" s="111" t="e">
        <f t="shared" si="1643"/>
        <v>#N/A</v>
      </c>
      <c r="AAE62" s="111" t="e">
        <f t="shared" si="1644"/>
        <v>#N/A</v>
      </c>
      <c r="AAF62" s="111" t="e">
        <f t="shared" si="1645"/>
        <v>#N/A</v>
      </c>
      <c r="AAG62" s="111" t="e">
        <f t="shared" si="1646"/>
        <v>#N/A</v>
      </c>
      <c r="AAH62" s="111" t="e">
        <f t="shared" si="1647"/>
        <v>#N/A</v>
      </c>
      <c r="AAI62" s="111" t="e">
        <f t="shared" si="1648"/>
        <v>#N/A</v>
      </c>
      <c r="AAJ62" s="111" t="e">
        <f t="shared" si="1649"/>
        <v>#N/A</v>
      </c>
      <c r="AAK62" s="111" t="e">
        <f t="shared" si="1650"/>
        <v>#N/A</v>
      </c>
      <c r="AAL62" s="111" t="e">
        <f t="shared" si="1651"/>
        <v>#N/A</v>
      </c>
      <c r="AAM62" s="111" t="e">
        <f t="shared" si="1652"/>
        <v>#N/A</v>
      </c>
      <c r="AAN62" s="111" t="e">
        <f t="shared" si="1653"/>
        <v>#N/A</v>
      </c>
      <c r="AAO62" s="111" t="e">
        <f t="shared" si="1654"/>
        <v>#N/A</v>
      </c>
      <c r="AAP62" s="111" t="e">
        <f t="shared" si="1655"/>
        <v>#N/A</v>
      </c>
      <c r="AAQ62" s="111" t="e">
        <f t="shared" si="1656"/>
        <v>#N/A</v>
      </c>
      <c r="AAR62" s="111" t="e">
        <f t="shared" si="1657"/>
        <v>#N/A</v>
      </c>
      <c r="AAS62" s="111" t="e">
        <f t="shared" si="1658"/>
        <v>#N/A</v>
      </c>
      <c r="AAT62" s="111" t="e">
        <f t="shared" si="1659"/>
        <v>#N/A</v>
      </c>
      <c r="AAU62" s="111" t="e">
        <f t="shared" si="1660"/>
        <v>#N/A</v>
      </c>
      <c r="AAV62" s="111" t="e">
        <f t="shared" si="1661"/>
        <v>#N/A</v>
      </c>
      <c r="AAW62" s="111" t="e">
        <f t="shared" si="1662"/>
        <v>#N/A</v>
      </c>
      <c r="AAX62" s="111" t="e">
        <f t="shared" si="1663"/>
        <v>#N/A</v>
      </c>
      <c r="AAY62" s="111" t="e">
        <f t="shared" si="1664"/>
        <v>#N/A</v>
      </c>
      <c r="AAZ62" s="111" t="e">
        <f t="shared" si="1665"/>
        <v>#N/A</v>
      </c>
      <c r="ABA62" s="111" t="e">
        <f t="shared" si="1666"/>
        <v>#N/A</v>
      </c>
      <c r="ABB62" s="111" t="e">
        <f t="shared" si="1667"/>
        <v>#N/A</v>
      </c>
      <c r="ABC62" s="111" t="e">
        <f t="shared" si="1668"/>
        <v>#N/A</v>
      </c>
      <c r="ABD62" s="111" t="e">
        <f t="shared" si="1669"/>
        <v>#N/A</v>
      </c>
      <c r="ABE62" s="111" t="e">
        <f t="shared" si="1670"/>
        <v>#N/A</v>
      </c>
      <c r="ABF62" s="111" t="e">
        <f t="shared" si="1671"/>
        <v>#N/A</v>
      </c>
    </row>
    <row r="63" spans="1:734" ht="75" hidden="1" customHeight="1">
      <c r="A63" s="92">
        <v>83</v>
      </c>
      <c r="B63" s="59" t="s">
        <v>75</v>
      </c>
      <c r="C63" s="100" t="s">
        <v>99</v>
      </c>
      <c r="D63" s="101">
        <v>1312804</v>
      </c>
      <c r="E63" s="59">
        <v>3123026170</v>
      </c>
      <c r="F63" s="46" t="s">
        <v>115</v>
      </c>
      <c r="G63" s="47">
        <v>0.95</v>
      </c>
      <c r="H63" s="48">
        <v>1958.2</v>
      </c>
      <c r="I63" s="48">
        <v>20</v>
      </c>
      <c r="J63" s="49">
        <v>1.1000000000000001</v>
      </c>
      <c r="K63" s="50">
        <v>30</v>
      </c>
      <c r="L63" s="49">
        <v>17.567027056734329</v>
      </c>
      <c r="M63" s="49">
        <v>68.44</v>
      </c>
      <c r="N63" s="49">
        <v>0</v>
      </c>
      <c r="O63" s="49">
        <f t="shared" si="1169"/>
        <v>0.585567568557811</v>
      </c>
      <c r="P63" s="49">
        <f t="shared" si="1170"/>
        <v>2.2813333333333334</v>
      </c>
      <c r="Q63" s="49">
        <f t="shared" si="1171"/>
        <v>0</v>
      </c>
      <c r="R63" s="51">
        <v>30</v>
      </c>
      <c r="S63" s="52">
        <f t="shared" si="1172"/>
        <v>17.567027056734329</v>
      </c>
      <c r="T63" s="52">
        <f t="shared" si="1173"/>
        <v>68.44</v>
      </c>
      <c r="U63" s="52">
        <f t="shared" si="1174"/>
        <v>0</v>
      </c>
      <c r="V63" s="130">
        <f>$O63*($I63-(метеостанция!B$12))/($I63-$J63)</f>
        <v>0.59718597269586282</v>
      </c>
      <c r="W63" s="130">
        <f>$O63*($I63-(метеостанция!C$12))/($I63-$J63)</f>
        <v>0.53328474993657782</v>
      </c>
      <c r="X63" s="130">
        <f>$O63*($I63-(метеостанция!D$12))/($I63-$J63)</f>
        <v>0.39154021945234585</v>
      </c>
      <c r="Y63" s="130">
        <f>$O63*($I63-(метеостанция!E$12))/($I63-$J63)</f>
        <v>0.4205862297974754</v>
      </c>
      <c r="Z63" s="130">
        <f>$O63*($I63-(метеостанция!F$12))/($I63-$J63)</f>
        <v>0.47558000938425404</v>
      </c>
      <c r="AA63" s="130">
        <f>$O63*($I63-(метеостанция!G$12))/($I63-$J63)</f>
        <v>0.56078163972996731</v>
      </c>
      <c r="AB63" s="130">
        <f>$O63*($I63-(метеостанция!H$12))/($I63-$J63)</f>
        <v>0.55303603697126602</v>
      </c>
      <c r="AC63" s="130">
        <f>$O63*($I63-(метеостанция!I$12))/($I63-$J63)</f>
        <v>0.54722683490224011</v>
      </c>
      <c r="AD63" s="130">
        <f>$O63*($I63-(метеостанция!J$12))/($I63-$J63)</f>
        <v>0.56000707945409711</v>
      </c>
      <c r="AE63" s="130">
        <f>$O63*($I63-(метеостанция!K$12))/($I63-$J63)</f>
        <v>0.55187419655746084</v>
      </c>
      <c r="AF63" s="130">
        <f>$O63*($I63-(метеостанция!L$12))/($I63-$J63)</f>
        <v>0.50656242041905875</v>
      </c>
      <c r="AG63" s="130">
        <f>$O63*($I63-(метеостанция!M$12))/($I63-$J63)</f>
        <v>0.44266119765977374</v>
      </c>
      <c r="AH63" s="130">
        <f>$O63*($I63-(метеостанция!N$12))/($I63-$J63)</f>
        <v>0.51198434235014956</v>
      </c>
      <c r="AI63" s="130">
        <f>$O63*($I63-(метеостанция!O$12))/($I63-$J63)</f>
        <v>0.37837269476255381</v>
      </c>
      <c r="AJ63" s="130">
        <f>$O63*($I63-(метеостанция!P$12))/($I63-$J63)</f>
        <v>0.56542900138518792</v>
      </c>
      <c r="AK63" s="130">
        <f>$O63*($I63-(метеостанция!Q$12))/($I63-$J63)</f>
        <v>0.60802981655804456</v>
      </c>
      <c r="AL63" s="130">
        <f>$O63*($I63-(метеостанция!R$12))/($I63-$J63)</f>
        <v>0.56271804041964246</v>
      </c>
      <c r="AM63" s="130">
        <f>$O63*($I63-(метеостанция!S$12))/($I63-$J63)</f>
        <v>0.57975836648878509</v>
      </c>
      <c r="AN63" s="130">
        <f>$O63*($I63-(метеостанция!T$12))/($I63-$J63)</f>
        <v>0.57356188428182409</v>
      </c>
      <c r="AO63" s="130">
        <f>$O63*($I63-(метеостанция!U$12))/($I63-$J63)</f>
        <v>0.57782196579910983</v>
      </c>
      <c r="AP63" s="130">
        <f>$O63*($I63-(метеостанция!V$12))/($I63-$J63)</f>
        <v>0.62042278097196635</v>
      </c>
      <c r="AQ63" s="130">
        <f>$O63*($I63-(метеостанция!W$12))/($I63-$J63)</f>
        <v>0.66108719545514771</v>
      </c>
      <c r="AR63" s="130">
        <f>$O63*($I63-(метеостанция!X$12))/($I63-$J63)</f>
        <v>0.68083848248983592</v>
      </c>
      <c r="AS63" s="130">
        <f>$O63*($I63-(метеостанция!Y$12))/($I63-$J63)</f>
        <v>0.72111561683508207</v>
      </c>
      <c r="AT63" s="130">
        <f>$O63*($I63-(метеостанция!Z$12))/($I63-$J63)</f>
        <v>0.71414457435225109</v>
      </c>
      <c r="AU63" s="130">
        <f>$O63*($I63-(метеостанция!AA$12))/($I63-$J63)</f>
        <v>0.68858408524853709</v>
      </c>
      <c r="AV63" s="130">
        <f>$O63*($I63-(метеостанция!AB$12))/($I63-$J63)</f>
        <v>0.76875107380109453</v>
      </c>
      <c r="AW63" s="130">
        <f>$O63*($I63-(метеостанция!AC$12))/($I63-$J63)</f>
        <v>0.79314972249100335</v>
      </c>
      <c r="AX63" s="130">
        <f>$O63*($I63-(метеостанция!AD$12))/($I63-$J63)</f>
        <v>0.74706338607673117</v>
      </c>
      <c r="AY63" s="130">
        <f>$O63*($I63-(метеостанция!AE$12))/($I63-$J63)</f>
        <v>0.66224903586895301</v>
      </c>
      <c r="AZ63" s="130"/>
      <c r="BA63" s="130">
        <f t="shared" si="1175"/>
        <v>0.59718597269586282</v>
      </c>
      <c r="BB63" s="130">
        <f t="shared" si="1680"/>
        <v>1.1304707226324406</v>
      </c>
      <c r="BC63" s="130">
        <f t="shared" si="1681"/>
        <v>1.5220109420847865</v>
      </c>
      <c r="BD63" s="130">
        <f t="shared" si="1682"/>
        <v>1.9425971718822619</v>
      </c>
      <c r="BE63" s="130">
        <f t="shared" si="1683"/>
        <v>2.418177181266516</v>
      </c>
      <c r="BF63" s="130">
        <f t="shared" si="1684"/>
        <v>2.9789588209964832</v>
      </c>
      <c r="BG63" s="130">
        <f t="shared" si="1685"/>
        <v>3.5319948579677494</v>
      </c>
      <c r="BH63" s="130">
        <f t="shared" si="1686"/>
        <v>4.0792216928699894</v>
      </c>
      <c r="BI63" s="130">
        <f t="shared" si="1687"/>
        <v>4.6392287723240866</v>
      </c>
      <c r="BJ63" s="130">
        <f t="shared" si="1688"/>
        <v>5.1911029688815473</v>
      </c>
      <c r="BK63" s="130">
        <f t="shared" si="1689"/>
        <v>5.6976653893006057</v>
      </c>
      <c r="BL63" s="130">
        <f t="shared" si="1690"/>
        <v>6.1403265869603798</v>
      </c>
      <c r="BM63" s="130">
        <f t="shared" si="1691"/>
        <v>6.6523109293105289</v>
      </c>
      <c r="BN63" s="130">
        <f t="shared" si="1692"/>
        <v>7.0306836240730828</v>
      </c>
      <c r="BO63" s="130">
        <f t="shared" si="1693"/>
        <v>7.5961126254582707</v>
      </c>
      <c r="BP63" s="130">
        <f t="shared" si="1694"/>
        <v>8.204142442016316</v>
      </c>
      <c r="BQ63" s="130">
        <f t="shared" si="1695"/>
        <v>8.7668604824359591</v>
      </c>
      <c r="BR63" s="130">
        <f t="shared" si="1696"/>
        <v>9.346618848924745</v>
      </c>
      <c r="BS63" s="130">
        <f t="shared" si="1697"/>
        <v>9.9201807332065695</v>
      </c>
      <c r="BT63" s="130">
        <f t="shared" si="1698"/>
        <v>10.49800269900568</v>
      </c>
      <c r="BU63" s="130">
        <f t="shared" si="1699"/>
        <v>11.118425479977645</v>
      </c>
      <c r="BV63" s="130">
        <f t="shared" si="1700"/>
        <v>11.779512675432793</v>
      </c>
      <c r="BW63" s="130">
        <f t="shared" si="1701"/>
        <v>12.460351157922629</v>
      </c>
      <c r="BX63" s="130">
        <f t="shared" si="1702"/>
        <v>13.181466774757711</v>
      </c>
      <c r="BY63" s="130">
        <f t="shared" si="1703"/>
        <v>13.895611349109961</v>
      </c>
      <c r="BZ63" s="130">
        <f t="shared" si="1704"/>
        <v>14.584195434358499</v>
      </c>
      <c r="CA63" s="130">
        <f t="shared" si="1705"/>
        <v>15.352946508159594</v>
      </c>
      <c r="CB63" s="130">
        <f t="shared" si="1706"/>
        <v>16.146096230650596</v>
      </c>
      <c r="CC63" s="130">
        <f t="shared" si="1707"/>
        <v>16.893159616727328</v>
      </c>
      <c r="CD63" s="130">
        <f t="shared" si="1708"/>
        <v>17.555408652596281</v>
      </c>
      <c r="CE63" s="130">
        <f t="shared" si="1709"/>
        <v>17.555408652596281</v>
      </c>
      <c r="CF63" s="130">
        <f t="shared" si="1176"/>
        <v>1169.4095717330385</v>
      </c>
      <c r="CG63" s="130">
        <f t="shared" si="1177"/>
        <v>1044.2781973258068</v>
      </c>
      <c r="CH63" s="130">
        <f t="shared" si="1178"/>
        <v>766.71405773158369</v>
      </c>
      <c r="CI63" s="130">
        <f t="shared" si="1179"/>
        <v>823.59195518941635</v>
      </c>
      <c r="CJ63" s="130">
        <f t="shared" si="1180"/>
        <v>931.28077437624631</v>
      </c>
      <c r="CK63" s="130">
        <f t="shared" si="1181"/>
        <v>1098.1226069192221</v>
      </c>
      <c r="CL63" s="130">
        <f t="shared" si="1182"/>
        <v>1082.9551675971331</v>
      </c>
      <c r="CM63" s="130">
        <f t="shared" si="1183"/>
        <v>1071.5795881055667</v>
      </c>
      <c r="CN63" s="130">
        <f t="shared" si="1184"/>
        <v>1096.6058629870131</v>
      </c>
      <c r="CO63" s="130">
        <f t="shared" si="1185"/>
        <v>1080.6800516988199</v>
      </c>
      <c r="CP63" s="130">
        <f t="shared" si="1186"/>
        <v>991.95053166460082</v>
      </c>
      <c r="CQ63" s="130">
        <f t="shared" si="1187"/>
        <v>866.81915725736894</v>
      </c>
      <c r="CR63" s="130">
        <f t="shared" si="1188"/>
        <v>1002.5677391900629</v>
      </c>
      <c r="CS63" s="130">
        <f t="shared" si="1189"/>
        <v>740.9294108840329</v>
      </c>
      <c r="CT63" s="130">
        <f t="shared" si="1190"/>
        <v>1107.223070512475</v>
      </c>
      <c r="CU63" s="130">
        <f t="shared" si="1191"/>
        <v>1190.6439867839629</v>
      </c>
      <c r="CV63" s="130">
        <f t="shared" si="1192"/>
        <v>1101.914466749744</v>
      </c>
      <c r="CW63" s="130">
        <f t="shared" si="1193"/>
        <v>1135.282833258339</v>
      </c>
      <c r="CX63" s="130">
        <f t="shared" si="1194"/>
        <v>1123.1488818006681</v>
      </c>
      <c r="CY63" s="130">
        <f t="shared" si="1195"/>
        <v>1131.4909734278169</v>
      </c>
      <c r="CZ63" s="130">
        <f t="shared" si="1196"/>
        <v>1214.9118896993045</v>
      </c>
      <c r="DA63" s="130">
        <f t="shared" si="1197"/>
        <v>1294.5409461402703</v>
      </c>
      <c r="DB63" s="130">
        <f t="shared" si="1198"/>
        <v>1333.2179164115967</v>
      </c>
      <c r="DC63" s="130">
        <f t="shared" si="1199"/>
        <v>1412.0886008864577</v>
      </c>
      <c r="DD63" s="130">
        <f t="shared" si="1200"/>
        <v>1398.4379054965782</v>
      </c>
      <c r="DE63" s="130">
        <f t="shared" si="1201"/>
        <v>1348.3853557336854</v>
      </c>
      <c r="DF63" s="130">
        <f t="shared" si="1202"/>
        <v>1505.3683527173034</v>
      </c>
      <c r="DG63" s="130">
        <f t="shared" si="1203"/>
        <v>1553.1457865818827</v>
      </c>
      <c r="DH63" s="130">
        <f t="shared" si="1204"/>
        <v>1462.899522615455</v>
      </c>
      <c r="DI63" s="130">
        <f t="shared" si="1205"/>
        <v>1296.8160620385838</v>
      </c>
      <c r="DJ63" s="130">
        <f t="shared" si="1206"/>
        <v>0</v>
      </c>
      <c r="DK63" s="110">
        <f t="shared" si="1207"/>
        <v>1169.4095717330385</v>
      </c>
      <c r="DL63" s="130">
        <f t="shared" si="1208"/>
        <v>2213.6877690588453</v>
      </c>
      <c r="DM63" s="130">
        <f t="shared" si="1209"/>
        <v>2980.4018267904289</v>
      </c>
      <c r="DN63" s="130">
        <f t="shared" si="1210"/>
        <v>3803.9937819798452</v>
      </c>
      <c r="DO63" s="130">
        <f t="shared" si="1211"/>
        <v>4735.2745563560911</v>
      </c>
      <c r="DP63" s="130">
        <f t="shared" si="1212"/>
        <v>5833.3971632753128</v>
      </c>
      <c r="DQ63" s="130">
        <f t="shared" si="1213"/>
        <v>6916.3523308724461</v>
      </c>
      <c r="DR63" s="130">
        <f t="shared" si="1214"/>
        <v>7987.9319189780126</v>
      </c>
      <c r="DS63" s="130">
        <f t="shared" si="1215"/>
        <v>9084.5377819650257</v>
      </c>
      <c r="DT63" s="130">
        <f t="shared" si="1216"/>
        <v>10165.217833663846</v>
      </c>
      <c r="DU63" s="130">
        <f t="shared" si="1217"/>
        <v>11157.168365328447</v>
      </c>
      <c r="DV63" s="130">
        <f t="shared" si="1218"/>
        <v>12023.987522585816</v>
      </c>
      <c r="DW63" s="130">
        <f t="shared" si="1219"/>
        <v>13026.555261775879</v>
      </c>
      <c r="DX63" s="130">
        <f t="shared" si="1220"/>
        <v>13767.484672659912</v>
      </c>
      <c r="DY63" s="130">
        <f t="shared" si="1221"/>
        <v>14874.707743172386</v>
      </c>
      <c r="DZ63" s="130">
        <f t="shared" si="1222"/>
        <v>16065.35172995635</v>
      </c>
      <c r="EA63" s="130">
        <f t="shared" si="1223"/>
        <v>17167.266196706092</v>
      </c>
      <c r="EB63" s="130">
        <f t="shared" si="1224"/>
        <v>18302.54902996443</v>
      </c>
      <c r="EC63" s="130">
        <f t="shared" si="1225"/>
        <v>19425.697911765099</v>
      </c>
      <c r="ED63" s="130">
        <f t="shared" si="1226"/>
        <v>20557.188885192914</v>
      </c>
      <c r="EE63" s="130">
        <f t="shared" si="1227"/>
        <v>21772.10077489222</v>
      </c>
      <c r="EF63" s="130">
        <f t="shared" si="1228"/>
        <v>23066.641721032491</v>
      </c>
      <c r="EG63" s="130">
        <f t="shared" si="1229"/>
        <v>24399.859637444086</v>
      </c>
      <c r="EH63" s="130">
        <f t="shared" si="1230"/>
        <v>25811.948238330544</v>
      </c>
      <c r="EI63" s="130">
        <f t="shared" si="1231"/>
        <v>27210.386143827123</v>
      </c>
      <c r="EJ63" s="130">
        <f t="shared" si="1232"/>
        <v>28558.771499560808</v>
      </c>
      <c r="EK63" s="130">
        <f t="shared" si="1233"/>
        <v>30064.139852278109</v>
      </c>
      <c r="EL63" s="130">
        <f t="shared" si="1234"/>
        <v>31617.28563885999</v>
      </c>
      <c r="EM63" s="130">
        <f t="shared" si="1235"/>
        <v>33080.185161475449</v>
      </c>
      <c r="EN63" s="130">
        <f t="shared" si="1236"/>
        <v>34377.001223514031</v>
      </c>
      <c r="EO63" s="130">
        <f t="shared" si="1237"/>
        <v>34377.001223514031</v>
      </c>
      <c r="EP63" s="130">
        <f t="shared" si="1238"/>
        <v>1110.9390931463865</v>
      </c>
      <c r="EQ63" s="130">
        <f t="shared" si="1239"/>
        <v>992.06428745951644</v>
      </c>
      <c r="ER63" s="130">
        <f t="shared" si="1240"/>
        <v>728.37835484500442</v>
      </c>
      <c r="ES63" s="130">
        <f t="shared" si="1241"/>
        <v>782.41235742994547</v>
      </c>
      <c r="ET63" s="130">
        <f t="shared" si="1242"/>
        <v>884.7167356574339</v>
      </c>
      <c r="EU63" s="130">
        <f t="shared" si="1243"/>
        <v>1043.2164765732609</v>
      </c>
      <c r="EV63" s="130">
        <f t="shared" si="1244"/>
        <v>1028.8074092172765</v>
      </c>
      <c r="EW63" s="130">
        <f t="shared" si="1245"/>
        <v>1018.0006087002884</v>
      </c>
      <c r="EX63" s="130">
        <f t="shared" si="1246"/>
        <v>1041.7755698376625</v>
      </c>
      <c r="EY63" s="130">
        <f t="shared" si="1247"/>
        <v>1026.6460491138789</v>
      </c>
      <c r="EZ63" s="130">
        <f t="shared" si="1248"/>
        <v>942.35300508137072</v>
      </c>
      <c r="FA63" s="130">
        <f t="shared" si="1249"/>
        <v>823.47819939450051</v>
      </c>
      <c r="FB63" s="130">
        <f t="shared" si="1250"/>
        <v>952.43935223055973</v>
      </c>
      <c r="FC63" s="130">
        <f t="shared" si="1251"/>
        <v>703.88294033983118</v>
      </c>
      <c r="FD63" s="130">
        <f t="shared" si="1252"/>
        <v>1051.8619169868512</v>
      </c>
      <c r="FE63" s="130">
        <f t="shared" si="1253"/>
        <v>1131.1117874447648</v>
      </c>
      <c r="FF63" s="130">
        <f t="shared" si="1254"/>
        <v>1046.8187434122567</v>
      </c>
      <c r="FG63" s="130">
        <f t="shared" si="1255"/>
        <v>1078.5186915954221</v>
      </c>
      <c r="FH63" s="130">
        <f t="shared" si="1256"/>
        <v>1066.9914377106345</v>
      </c>
      <c r="FI63" s="130">
        <f t="shared" si="1257"/>
        <v>1074.9164247564261</v>
      </c>
      <c r="FJ63" s="130">
        <f t="shared" si="1258"/>
        <v>1154.1662952143392</v>
      </c>
      <c r="FK63" s="130">
        <f t="shared" si="1259"/>
        <v>1229.8138988332566</v>
      </c>
      <c r="FL63" s="130">
        <f t="shared" si="1260"/>
        <v>1266.5570205910167</v>
      </c>
      <c r="FM63" s="130">
        <f t="shared" si="1261"/>
        <v>1341.4841708421347</v>
      </c>
      <c r="FN63" s="130">
        <f t="shared" si="1262"/>
        <v>1328.5160102217492</v>
      </c>
      <c r="FO63" s="130">
        <f t="shared" si="1263"/>
        <v>1280.9660879470011</v>
      </c>
      <c r="FP63" s="130">
        <f t="shared" si="1264"/>
        <v>1430.0999350814382</v>
      </c>
      <c r="FQ63" s="130">
        <f t="shared" si="1265"/>
        <v>1475.4884972527884</v>
      </c>
      <c r="FR63" s="130">
        <f t="shared" si="1266"/>
        <v>1389.7545464846821</v>
      </c>
      <c r="FS63" s="130">
        <f t="shared" si="1267"/>
        <v>1231.9752589366547</v>
      </c>
      <c r="FT63" s="130">
        <f t="shared" si="1268"/>
        <v>0</v>
      </c>
      <c r="FU63" s="110">
        <f t="shared" si="1269"/>
        <v>1110.9390931463865</v>
      </c>
      <c r="FV63" s="130">
        <f t="shared" si="1270"/>
        <v>2103.0033806059027</v>
      </c>
      <c r="FW63" s="130">
        <f t="shared" si="1271"/>
        <v>2831.3817354509074</v>
      </c>
      <c r="FX63" s="130">
        <f t="shared" si="1272"/>
        <v>3613.794092880853</v>
      </c>
      <c r="FY63" s="130">
        <f t="shared" si="1273"/>
        <v>4498.5108285382867</v>
      </c>
      <c r="FZ63" s="130">
        <f t="shared" si="1274"/>
        <v>5541.727305111548</v>
      </c>
      <c r="GA63" s="130">
        <f t="shared" si="1275"/>
        <v>6570.5347143288245</v>
      </c>
      <c r="GB63" s="130">
        <f t="shared" si="1276"/>
        <v>7588.535323029113</v>
      </c>
      <c r="GC63" s="130">
        <f t="shared" si="1277"/>
        <v>8630.3108928667752</v>
      </c>
      <c r="GD63" s="130">
        <f t="shared" si="1278"/>
        <v>9656.9569419806539</v>
      </c>
      <c r="GE63" s="130">
        <f t="shared" si="1279"/>
        <v>10599.309947062025</v>
      </c>
      <c r="GF63" s="130">
        <f t="shared" si="1280"/>
        <v>11422.788146456525</v>
      </c>
      <c r="GG63" s="130">
        <f t="shared" si="1281"/>
        <v>12375.227498687085</v>
      </c>
      <c r="GH63" s="130">
        <f t="shared" si="1282"/>
        <v>13079.110439026916</v>
      </c>
      <c r="GI63" s="130">
        <f t="shared" si="1283"/>
        <v>14130.972356013766</v>
      </c>
      <c r="GJ63" s="130">
        <f t="shared" si="1284"/>
        <v>15262.084143458531</v>
      </c>
      <c r="GK63" s="130">
        <f t="shared" si="1285"/>
        <v>16308.902886870788</v>
      </c>
      <c r="GL63" s="130">
        <f t="shared" si="1286"/>
        <v>17387.421578466212</v>
      </c>
      <c r="GM63" s="130">
        <f t="shared" si="1287"/>
        <v>18454.413016176848</v>
      </c>
      <c r="GN63" s="130">
        <f t="shared" si="1288"/>
        <v>19529.329440933274</v>
      </c>
      <c r="GO63" s="130">
        <f t="shared" si="1289"/>
        <v>20683.495736147612</v>
      </c>
      <c r="GP63" s="130">
        <f t="shared" si="1290"/>
        <v>21913.309634980869</v>
      </c>
      <c r="GQ63" s="130">
        <f t="shared" si="1291"/>
        <v>23179.866655571885</v>
      </c>
      <c r="GR63" s="130">
        <f t="shared" si="1292"/>
        <v>24521.350826414018</v>
      </c>
      <c r="GS63" s="130">
        <f t="shared" si="1293"/>
        <v>25849.866836635767</v>
      </c>
      <c r="GT63" s="130">
        <f t="shared" si="1294"/>
        <v>27130.83292458277</v>
      </c>
      <c r="GU63" s="130">
        <f t="shared" si="1295"/>
        <v>28560.932859664208</v>
      </c>
      <c r="GV63" s="130">
        <f t="shared" si="1296"/>
        <v>30036.421356916995</v>
      </c>
      <c r="GW63" s="130">
        <f t="shared" si="1297"/>
        <v>31426.175903401676</v>
      </c>
      <c r="GX63" s="130">
        <f t="shared" si="1298"/>
        <v>32658.15116233833</v>
      </c>
      <c r="GY63" s="130">
        <f t="shared" si="1299"/>
        <v>32658.15116233833</v>
      </c>
      <c r="GZ63" s="130">
        <f>($T63+$U63)/$R63*($I63-(метеостанция!B$12))/($I63-$J63)</f>
        <v>2.3265978835978838</v>
      </c>
      <c r="HA63" s="130">
        <f>($T63+$U63)/$R63*($I63-(метеостанция!C$12))/($I63-$J63)</f>
        <v>2.0776428571428571</v>
      </c>
      <c r="HB63" s="130">
        <f>($T63+$U63)/$R63*($I63-(метеостанция!D$12))/($I63-$J63)</f>
        <v>1.5254153439153439</v>
      </c>
      <c r="HC63" s="130">
        <f>($T63+$U63)/$R63*($I63-(метеостанция!E$12))/($I63-$J63)</f>
        <v>1.6385767195767198</v>
      </c>
      <c r="HD63" s="130">
        <f>($T63+$U63)/$R63*($I63-(метеостанция!F$12))/($I63-$J63)</f>
        <v>1.8528289241622578</v>
      </c>
      <c r="HE63" s="130">
        <f>($T63+$U63)/$R63*($I63-(метеостанция!G$12))/($I63-$J63)</f>
        <v>2.1847689594356265</v>
      </c>
      <c r="HF63" s="130">
        <f>($T63+$U63)/$R63*($I63-(метеостанция!H$12))/($I63-$J63)</f>
        <v>2.1545925925925928</v>
      </c>
      <c r="HG63" s="130">
        <f>($T63+$U63)/$R63*($I63-(метеостанция!I$12))/($I63-$J63)</f>
        <v>2.1319603174603179</v>
      </c>
      <c r="HH63" s="130">
        <f>($T63+$U63)/$R63*($I63-(метеостанция!J$12))/($I63-$J63)</f>
        <v>2.1817513227513232</v>
      </c>
      <c r="HI63" s="130">
        <f>($T63+$U63)/$R63*($I63-(метеостанция!K$12))/($I63-$J63)</f>
        <v>2.1500661375661378</v>
      </c>
      <c r="HJ63" s="130">
        <f>($T63+$U63)/$R63*($I63-(метеостанция!L$12))/($I63-$J63)</f>
        <v>1.9735343915343919</v>
      </c>
      <c r="HK63" s="130">
        <f>($T63+$U63)/$R63*($I63-(метеостанция!M$12))/($I63-$J63)</f>
        <v>1.724579365079365</v>
      </c>
      <c r="HL63" s="130">
        <f>($T63+$U63)/$R63*($I63-(метеостанция!N$12))/($I63-$J63)</f>
        <v>1.9946578483245152</v>
      </c>
      <c r="HM63" s="130">
        <f>($T63+$U63)/$R63*($I63-(метеостанция!O$12))/($I63-$J63)</f>
        <v>1.474115520282187</v>
      </c>
      <c r="HN63" s="130">
        <f>($T63+$U63)/$R63*($I63-(метеостанция!P$12))/($I63-$J63)</f>
        <v>2.2028747795414465</v>
      </c>
      <c r="HO63" s="130">
        <f>($T63+$U63)/$R63*($I63-(метеостанция!Q$12))/($I63-$J63)</f>
        <v>2.3688447971781308</v>
      </c>
      <c r="HP63" s="130">
        <f>($T63+$U63)/$R63*($I63-(метеостанция!R$12))/($I63-$J63)</f>
        <v>2.1923130511463849</v>
      </c>
      <c r="HQ63" s="130">
        <f>($T63+$U63)/$R63*($I63-(метеостанция!S$12))/($I63-$J63)</f>
        <v>2.2587010582010585</v>
      </c>
      <c r="HR63" s="130">
        <f>($T63+$U63)/$R63*($I63-(метеостанция!T$12))/($I63-$J63)</f>
        <v>2.2345599647266319</v>
      </c>
      <c r="HS63" s="130">
        <f>($T63+$U63)/$R63*($I63-(метеостанция!U$12))/($I63-$J63)</f>
        <v>2.2511569664903002</v>
      </c>
      <c r="HT63" s="130">
        <f>($T63+$U63)/$R63*($I63-(метеостанция!V$12))/($I63-$J63)</f>
        <v>2.4171269841269845</v>
      </c>
      <c r="HU63" s="130">
        <f>($T63+$U63)/$R63*($I63-(метеостанция!W$12))/($I63-$J63)</f>
        <v>2.57555291005291</v>
      </c>
      <c r="HV63" s="130">
        <f>($T63+$U63)/$R63*($I63-(метеостанция!X$12))/($I63-$J63)</f>
        <v>2.6525026455026461</v>
      </c>
      <c r="HW63" s="130">
        <f>($T63+$U63)/$R63*($I63-(метеостанция!Y$12))/($I63-$J63)</f>
        <v>2.80941975308642</v>
      </c>
      <c r="HX63" s="130">
        <f>($T63+$U63)/$R63*($I63-(метеостанция!Z$12))/($I63-$J63)</f>
        <v>2.7822610229276901</v>
      </c>
      <c r="HY63" s="130">
        <f>($T63+$U63)/$R63*($I63-(метеостанция!AA$12))/($I63-$J63)</f>
        <v>2.6826790123456794</v>
      </c>
      <c r="HZ63" s="130">
        <f>($T63+$U63)/$R63*($I63-(метеостанция!AB$12))/($I63-$J63)</f>
        <v>2.9950044091710764</v>
      </c>
      <c r="IA63" s="130">
        <f>($T63+$U63)/$R63*($I63-(метеостанция!AC$12))/($I63-$J63)</f>
        <v>3.090059964726632</v>
      </c>
      <c r="IB63" s="130">
        <f>($T63+$U63)/$R63*($I63-(метеостанция!AD$12))/($I63-$J63)</f>
        <v>2.9105105820105823</v>
      </c>
      <c r="IC63" s="130">
        <f>($T63+$U63)/$R63*($I63-(метеостанция!AE$12))/($I63-$J63)</f>
        <v>2.5800793650793654</v>
      </c>
      <c r="ID63" s="130"/>
      <c r="IE63" s="131">
        <f>VLOOKUP($F63,метеостанция!$A$4:$AF$7,2,0)</f>
        <v>6.1</v>
      </c>
      <c r="IF63" s="131">
        <f>VLOOKUP($F63,метеостанция!$A$4:$AF$7,3,0)</f>
        <v>9</v>
      </c>
      <c r="IG63" s="131">
        <f>VLOOKUP($F63,метеостанция!$A$4:$AF$7,4,0)</f>
        <v>7.4</v>
      </c>
      <c r="IH63" s="131">
        <f>VLOOKUP($F63,метеостанция!$A$4:$AF$7,5,0)</f>
        <v>10.9</v>
      </c>
      <c r="II63" s="131">
        <f>VLOOKUP($F63,метеостанция!$A$4:$AF$7,6,0)</f>
        <v>12.1</v>
      </c>
      <c r="IJ63" s="131">
        <f>VLOOKUP($F63,метеостанция!$A$4:$AF$7,7,0)</f>
        <v>9.4</v>
      </c>
      <c r="IK63" s="131">
        <f>VLOOKUP($F63,метеостанция!$A$4:$AF$7,8,0)</f>
        <v>6.1</v>
      </c>
      <c r="IL63" s="131">
        <f>VLOOKUP($F63,метеостанция!$A$4:$AF$7,9,0)</f>
        <v>8.1</v>
      </c>
      <c r="IM63" s="131">
        <f>VLOOKUP($F63,метеостанция!$A$4:$AF$7,10,0)</f>
        <v>3.4</v>
      </c>
      <c r="IN63" s="131">
        <f>VLOOKUP($F63,метеостанция!$A$4:$AF$7,11,0)</f>
        <v>-1.2</v>
      </c>
      <c r="IO63" s="131">
        <f>VLOOKUP($F63,метеостанция!$A$4:$AF$7,12,0)</f>
        <v>0.4</v>
      </c>
      <c r="IP63" s="131">
        <f>VLOOKUP($F63,метеостанция!$A$4:$AF$7,13,0)</f>
        <v>3</v>
      </c>
      <c r="IQ63" s="131">
        <f>VLOOKUP($F63,метеостанция!$A$4:$AF$7,14,0)</f>
        <v>2.5</v>
      </c>
      <c r="IR63" s="131">
        <f>VLOOKUP($F63,метеостанция!$A$4:$AF$7,15,0)</f>
        <v>1.5</v>
      </c>
      <c r="IS63" s="131">
        <f>VLOOKUP($F63,метеостанция!$A$4:$AF$7,16,0)</f>
        <v>-0.4</v>
      </c>
      <c r="IT63" s="131">
        <f>VLOOKUP($F63,метеостанция!$A$4:$AF$7,17,0)</f>
        <v>-2.6</v>
      </c>
      <c r="IU63" s="131">
        <f>VLOOKUP($F63,метеостанция!$A$4:$AF$7,18,0)</f>
        <v>-3.5</v>
      </c>
      <c r="IV63" s="131">
        <f>VLOOKUP($F63,метеостанция!$A$4:$AF$7,19,0)</f>
        <v>-4.4000000000000004</v>
      </c>
      <c r="IW63" s="131">
        <f>VLOOKUP($F63,метеостанция!$A$4:$AF$7,20,0)</f>
        <v>-0.3</v>
      </c>
      <c r="IX63" s="131">
        <f>VLOOKUP($F63,метеостанция!$A$4:$AF$7,21,0)</f>
        <v>4.5</v>
      </c>
      <c r="IY63" s="131">
        <f>VLOOKUP($F63,метеостанция!$A$4:$AF$7,22,0)</f>
        <v>3.5</v>
      </c>
      <c r="IZ63" s="131">
        <f>VLOOKUP($F63,метеостанция!$A$4:$AF$7,23,0)</f>
        <v>5</v>
      </c>
      <c r="JA63" s="131">
        <f>VLOOKUP($F63,метеостанция!$A$4:$AF$7,24,0)</f>
        <v>-1.7</v>
      </c>
      <c r="JB63" s="131">
        <f>VLOOKUP($F63,метеостанция!$A$4:$AF$7,25,0)</f>
        <v>-3.7</v>
      </c>
      <c r="JC63" s="131">
        <f>VLOOKUP($F63,метеостанция!$A$4:$AF$7,26,0)</f>
        <v>0.7</v>
      </c>
      <c r="JD63" s="131">
        <f>VLOOKUP($F63,метеостанция!$A$4:$AF$7,27,0)</f>
        <v>-1.6</v>
      </c>
      <c r="JE63" s="131">
        <f>VLOOKUP($F63,метеостанция!$A$4:$AF$7,28,0)</f>
        <v>0.7</v>
      </c>
      <c r="JF63" s="131">
        <f>VLOOKUP($F63,метеостанция!$A$4:$AF$7,29,0)</f>
        <v>6.6</v>
      </c>
      <c r="JG63" s="131">
        <f>VLOOKUP($F63,метеостанция!$A$4:$AF$7,30,0)</f>
        <v>9</v>
      </c>
      <c r="JH63" s="131">
        <f>VLOOKUP($F63,метеостанция!$A$4:$AF$7,31,0)</f>
        <v>4.8</v>
      </c>
      <c r="JI63" s="131">
        <f>VLOOKUP($F63,метеостанция!$A$4:$AF$7,32,0)</f>
        <v>0</v>
      </c>
      <c r="JJ63" s="202">
        <f>VLOOKUP(D63,'Qп, Гкал'!$D$6:$O$63,2,FALSE)</f>
        <v>1.11803764211331</v>
      </c>
      <c r="JK63" s="202">
        <f>VLOOKUP(D63,'Qп, Гкал'!$D$6:AI$64,3,FALSE)</f>
        <v>1.03444157829369</v>
      </c>
      <c r="JL63" s="202">
        <f>VLOOKUP(D63,'Qп, Гкал'!$D$6:$AI$64,4,FALSE)</f>
        <v>0.83404987102321604</v>
      </c>
      <c r="JM63" s="202">
        <f>VLOOKUP(D63,'Qп, Гкал'!$D$6:$O$60,5,FALSE)</f>
        <v>0.71844845705550797</v>
      </c>
      <c r="JN63" s="202">
        <f>VLOOKUP(D63,'Qп, Гкал'!$D$6:$O$60,6,FALSE)</f>
        <v>0.72179229960829305</v>
      </c>
      <c r="JO63" s="202">
        <f>VLOOKUP(D63,'Qп, Гкал'!$D$6:$O$60,7,FALSE)</f>
        <v>0.74018343364860995</v>
      </c>
      <c r="JP63" s="202">
        <f>VLOOKUP(D63,'Qп, Гкал'!$D$6:$O$60,8,FALSE)</f>
        <v>0.83476640871309904</v>
      </c>
      <c r="JQ63" s="202">
        <f>VLOOKUP(D63,'Qп, Гкал'!$D$6:$O$60,9,FALSE)</f>
        <v>1.07146269227095</v>
      </c>
      <c r="JR63" s="202">
        <f>VLOOKUP(D63,'Qп, Гкал'!$D$6:$O$60,10,FALSE)</f>
        <v>1.7650711760772</v>
      </c>
      <c r="JS63" s="202">
        <f>VLOOKUP(D63,'Qп, Гкал'!$D$6:$O$60,11,FALSE)</f>
        <v>2.28121715868921</v>
      </c>
      <c r="JT63" s="202">
        <f>VLOOKUP(D63,'Qп, Гкал'!$D$6:$O$60,12,FALSE)</f>
        <v>2.0340116556797598</v>
      </c>
      <c r="JU63" s="202">
        <f>VLOOKUP(D63,'Qп, Гкал'!$D$6:$P$60,13,FALSE)</f>
        <v>1.7387981274481701</v>
      </c>
      <c r="JV63" s="202">
        <f>VLOOKUP(D63,'Qп, Гкал'!$D$6:$Q$63,14,FALSE)</f>
        <v>1.69437279067546</v>
      </c>
      <c r="JW63" s="203">
        <f>VLOOKUP(D63,'Qп, Гкал'!$D$6:$AI$65,15,FALSE)</f>
        <v>1.3886500429922599</v>
      </c>
      <c r="JX63" s="203">
        <f>VLOOKUP(D63,'Qп, Гкал'!$D$6:$AI$65,16,FALSE)</f>
        <v>2.2556606477500698</v>
      </c>
      <c r="JY63" s="203">
        <f>VLOOKUP(D63,'Qп, Гкал'!$D$6:$AI$65,17,FALSE)</f>
        <v>2.5074042227954498</v>
      </c>
      <c r="JZ63" s="203">
        <f>VLOOKUP(D63,'Qп, Гкал'!$D$6:$AI$65,18,FALSE)</f>
        <v>2.61870641062387</v>
      </c>
      <c r="KA63" s="203">
        <f>VLOOKUP(D63,'Qп, Гкал'!$D$6:$AI$65,19,FALSE)</f>
        <v>2.60485334861947</v>
      </c>
      <c r="KB63" s="203">
        <f>VLOOKUP(D63,'Qп, Гкал'!$D$6:$AI$65,20,FALSE)</f>
        <v>2.2637814082354102</v>
      </c>
      <c r="KC63" s="203">
        <f>VLOOKUP(D63,'Qп, Гкал'!$D$6:$AI$65,21,FALSE)</f>
        <v>1.66021782745772</v>
      </c>
      <c r="KD63" s="203">
        <f>VLOOKUP(D63,'Qп, Гкал'!$D$6:$AI$65,22,FALSE)</f>
        <v>1.30887551351868</v>
      </c>
      <c r="KE63" s="203">
        <f>VLOOKUP(D63,'Qп, Гкал'!$D$6:$AI$65,23,FALSE)</f>
        <v>1.9594917359319799</v>
      </c>
      <c r="KF63" s="203">
        <f>VLOOKUP(D63,'Qп, Гкал'!$D$6:$AI$65,24,FALSE)</f>
        <v>2.2088468520110802</v>
      </c>
      <c r="KG63" s="203">
        <f>VLOOKUP(D63,'Qп, Гкал'!$D$6:$AI$65,25,FALSE)</f>
        <v>2.5360657303907499</v>
      </c>
      <c r="KH63" s="203">
        <f>VLOOKUP(D63,'Qп, Гкал'!$D$6:$AI$65,26,FALSE)</f>
        <v>2.2611541033724998</v>
      </c>
      <c r="KI63" s="203">
        <f>VLOOKUP(D63,'Qп, Гкал'!$D$6:$AI$65,27,FALSE)</f>
        <v>2.3683959109582502</v>
      </c>
      <c r="KJ63" s="203">
        <f>VLOOKUP(D63,'Qп, Гкал'!$D$6:$AI$65,28,FALSE)</f>
        <v>2.0416547243718401</v>
      </c>
      <c r="KK63" s="203">
        <f>VLOOKUP(D63,'Qп, Гкал'!$D$6:$AI$65,29,FALSE)</f>
        <v>1.28164708130314</v>
      </c>
      <c r="KL63" s="203">
        <f>VLOOKUP(D63,'Qп, Гкал'!$D$6:$AI$65,30,FALSE)</f>
        <v>1.5192987484475</v>
      </c>
      <c r="KM63" s="203">
        <f>VLOOKUP(D63,'Qп, Гкал'!$D$6:$AI$65,31,FALSE)</f>
        <v>1.8183338110251299</v>
      </c>
      <c r="KN63" s="203">
        <f>VLOOKUP(D63,'Qп, Гкал'!$D$6:$AI$65,32,FALSE)</f>
        <v>0</v>
      </c>
      <c r="KO63" s="110">
        <f>IF(JJ63="","Нет показаний",IF(JJ63&lt;=0,"Ошибка ПУ",(GZ63-JJ63*(($I63-метеостанция!B$12)/($I63-IE63)))))</f>
        <v>0.77622554174651337</v>
      </c>
      <c r="KP63" s="110">
        <f>IF(JK63="","Нет показаний",IF(JK63&lt;=0,"Ошибка ПУ",(HA63-JK63*(($I63-метеостанция!C$12)/($I63-IF63)))))</f>
        <v>0.45897688747193555</v>
      </c>
      <c r="KQ63" s="110">
        <f>IF(JL63="","Нет показаний",IF(JL63&lt;=0,"Ошибка ПУ",(HB63-JL63*(($I63-метеостанция!D$12)/($I63-IG63)))))</f>
        <v>0.68888318160932072</v>
      </c>
      <c r="KR63" s="110">
        <f>IF(JM63="","Нет показаний",IF(JM63&lt;=0,"Ошибка ПУ",(HC63-JM63*(($I63-метеостанция!E$12)/($I63-IH63)))))</f>
        <v>0.56682531248567347</v>
      </c>
      <c r="KS63" s="110">
        <f>IF(JN63="","Нет показаний",IF(JN63&lt;=0,"Ошибка ПУ",(HD63-JN63*(($I63-метеостанция!F$12)/($I63-II63)))))</f>
        <v>0.45035907618918181</v>
      </c>
      <c r="KT63" s="110">
        <f>IF(JO63="","Нет показаний",IF(JO63&lt;=0,"Ошибка ПУ",(HE63-JO63*(($I63-метеостанция!G$12)/($I63-IJ63)))))</f>
        <v>0.92087083216771703</v>
      </c>
      <c r="KU63" s="110">
        <f>IF(JP63="","Нет показаний",IF(JP63&lt;=0,"Ошибка ПУ",(HF63-JP63*(($I63-метеостанция!H$12)/($I63-IK63)))))</f>
        <v>1.0826083914754117</v>
      </c>
      <c r="KV63" s="110">
        <f>IF(JQ63="","Нет показаний",IF(JQ63&lt;=0,"Ошибка ПУ",(HG63-JQ63*(($I63-метеостанция!I$12)/($I63-IL63)))))</f>
        <v>0.54164856937328798</v>
      </c>
      <c r="KW63" s="110">
        <f>IF(JR63="","Нет показаний",IF(JR63&lt;=0,"Ошибка ПУ",(HH63-JR63*(($I63-метеостанция!J$12)/($I63-IM63)))))</f>
        <v>0.25984400301666155</v>
      </c>
      <c r="KX63" s="110">
        <f>IF(JS63="","Нет показаний",IF(JS63&lt;=0,"Ошибка ПУ",(HI63-JS63*(($I63-метеостанция!K$12)/($I63-IN63)))))</f>
        <v>0.23335950364389468</v>
      </c>
      <c r="KY63" s="110">
        <f>IF(JT63="","Нет показаний",IF(JT63&lt;=0,"Ошибка ПУ",(HJ63-JT63*(($I63-метеостанция!L$12)/($I63-IO63)))))</f>
        <v>0.27679507671989834</v>
      </c>
      <c r="KZ63" s="110">
        <f>IF(JU63="","Нет показаний",IF(JU63&lt;=0,"Ошибка ПУ",(HK63-JU63*(($I63-метеостанция!M$12)/($I63-IP63)))))</f>
        <v>0.26322182120196924</v>
      </c>
      <c r="LA63" s="110">
        <f>IF(JV63="","Нет показаний",IF(JV63&lt;=0,"Ошибка ПУ",(HL63-JV63*(($I63-метеостанция!N$12)/($I63-IQ63)))))</f>
        <v>0.39468582741525959</v>
      </c>
      <c r="LB63" s="110">
        <f>IF(JW63="","Нет показаний",IF(JW63&lt;=0,"Ошибка ПУ",(HM63-JW63*(($I63-метеостанция!O$12)/($I63-IR63)))))</f>
        <v>0.55741883649608026</v>
      </c>
      <c r="LC63" s="110">
        <f>IF(JX63="","Нет показаний",IF(JX63&lt;=0,"Ошибка ПУ",(HN63-JX63*(($I63-метеостанция!P$12)/($I63-IS63)))))</f>
        <v>0.18494307260817333</v>
      </c>
      <c r="LD63" s="110">
        <f>IF(JY63="","Нет показаний",IF(JY63&lt;=0,"Ошибка ПУ",(HO63-JY63*(($I63-метеостанция!Q$12)/($I63-IT63)))))</f>
        <v>0.19150816565774598</v>
      </c>
      <c r="LE63" s="110">
        <f>IF(JZ63="","Нет показаний",IF(JZ63&lt;=0,"Ошибка ПУ",(HP63-JZ63*(($I63-метеостанция!R$12)/($I63-IU63)))))</f>
        <v>0.16838729868017044</v>
      </c>
      <c r="LF63" s="110">
        <f>IF(KA63="","Нет показаний",IF(KA63&lt;=0,"Ошибка ПУ",(HQ63-KA63*(($I63-метеостанция!S$12)/($I63-IV63)))))</f>
        <v>0.26102407926491789</v>
      </c>
      <c r="LG63" s="110">
        <f>IF(KB63="","Нет показаний",IF(KB63&lt;=0,"Ошибка ПУ",(HR63-KB63*(($I63-метеостанция!T$12)/($I63-IW63)))))</f>
        <v>0.1701139883740197</v>
      </c>
      <c r="LH63" s="110">
        <f>IF(KC63="","Нет показаний",IF(KC63&lt;=0,"Ошибка ПУ",(HS63-KC63*(($I63-метеостанция!U$12)/($I63-IX63)))))</f>
        <v>0.25354003216214061</v>
      </c>
      <c r="LI63" s="110">
        <f>IF(KD63="","Нет показаний",IF(KD63&lt;=0,"Ошибка ПУ",(HT63-KD63*(($I63-метеостанция!V$12)/($I63-IY63)))))</f>
        <v>0.82862806544749557</v>
      </c>
      <c r="LJ63" s="110">
        <f>IF(KE63="","Нет показаний",IF(KE63&lt;=0,"Ошибка ПУ",(HU63-KE63*(($I63-метеостанция!W$12)/($I63-IZ63)))))</f>
        <v>-0.21182408431033117</v>
      </c>
      <c r="LK63" s="110">
        <f>IF(KF63="","Нет показаний",IF(KF63&lt;=0,"Ошибка ПУ",(HV63-KF63*(($I63-метеостанция!X$12)/($I63-JA63)))))</f>
        <v>0.41566349467575714</v>
      </c>
      <c r="LL63" s="110">
        <f>IF(KG63="","Нет показаний",IF(KG63&lt;=0,"Ошибка ПУ",(HW63-KG63*(($I63-метеостанция!Y$12)/($I63-JB63)))))</f>
        <v>0.31883199465415402</v>
      </c>
      <c r="LM63" s="110">
        <f>IF(KH63="","Нет показаний",IF(KH63&lt;=0,"Ошибка ПУ",(HX63-KH63*(($I63-метеостанция!Z$12)/($I63-JC63)))))</f>
        <v>8.1763505687476368E-2</v>
      </c>
      <c r="LN63" s="110">
        <f>IF(KI63="","Нет показаний",IF(KI63&lt;=0,"Ошибка ПУ",(HY63-KI63*(($I63-метеостанция!AA$12)/($I63-JD63)))))</f>
        <v>0.24575312711201702</v>
      </c>
      <c r="LO63" s="110">
        <f>IF(KJ63="","Нет показаний",IF(KJ63&lt;=0,"Ошибка ПУ",(HZ63-KJ63*(($I63-метеостанция!AB$12)/($I63-JE63)))))</f>
        <v>0.37020866572670963</v>
      </c>
      <c r="LP63" s="110">
        <f>IF(KK63="","Нет показаний",IF(KK63&lt;=0,"Ошибка ПУ",(IA63-KK63*(($I63-метеостанция!AC$12)/($I63-JF63)))))</f>
        <v>0.64154016761018573</v>
      </c>
      <c r="LQ63" s="110">
        <f>IF(KL63="","Нет показаний",IF(KL63&lt;=0,"Ошибка ПУ",(IB63-KL63*(($I63-метеостанция!AD$12)/($I63-JG63)))))</f>
        <v>-0.41986133362035805</v>
      </c>
      <c r="LR63" s="110">
        <f>IF(KM63="","Нет показаний",IF(KM63&lt;=0,"Ошибка ПУ",(IC63-KM63*(($I63-метеостанция!AE$12)/($I63-JH63)))))</f>
        <v>2.3047443325276529E-2</v>
      </c>
      <c r="LS63" s="110" t="str">
        <f>IF(KN63="","Нет показаний",IF(KN63&lt;=0,"Ошибка ПУ",(ID63-KN63*(($I63-метеостанция!AF$12)/($I63-JI63)))))</f>
        <v>Ошибка ПУ</v>
      </c>
      <c r="LT63" s="54">
        <f t="shared" si="1300"/>
        <v>0.77622554174651337</v>
      </c>
      <c r="LU63" s="54">
        <f t="shared" si="1301"/>
        <v>1.2352024292184489</v>
      </c>
      <c r="LV63" s="54">
        <f t="shared" si="1302"/>
        <v>1.9240856108277695</v>
      </c>
      <c r="LW63" s="54">
        <f t="shared" si="1303"/>
        <v>2.490910923313443</v>
      </c>
      <c r="LX63" s="54">
        <f t="shared" si="1304"/>
        <v>2.9412699995026248</v>
      </c>
      <c r="LY63" s="54">
        <f t="shared" si="1305"/>
        <v>3.8621408316703416</v>
      </c>
      <c r="LZ63" s="54">
        <f t="shared" si="1306"/>
        <v>4.9447492231457533</v>
      </c>
      <c r="MA63" s="54">
        <f t="shared" si="1307"/>
        <v>5.4863977925190408</v>
      </c>
      <c r="MB63" s="54">
        <f t="shared" si="1308"/>
        <v>5.7462417955357026</v>
      </c>
      <c r="MC63" s="54">
        <f t="shared" si="1309"/>
        <v>5.9796012991795973</v>
      </c>
      <c r="MD63" s="54">
        <f t="shared" si="1310"/>
        <v>6.2563963758994952</v>
      </c>
      <c r="ME63" s="54">
        <f t="shared" si="1311"/>
        <v>6.5196181971014644</v>
      </c>
      <c r="MF63" s="54">
        <f t="shared" si="1312"/>
        <v>6.9143040245167242</v>
      </c>
      <c r="MG63" s="54">
        <f t="shared" si="1313"/>
        <v>7.4717228610128048</v>
      </c>
      <c r="MH63" s="54">
        <f t="shared" si="1314"/>
        <v>7.6566659336209781</v>
      </c>
      <c r="MI63" s="54">
        <f t="shared" si="1315"/>
        <v>7.8481740992787241</v>
      </c>
      <c r="MJ63" s="54">
        <f t="shared" si="1316"/>
        <v>8.0165613979588954</v>
      </c>
      <c r="MK63" s="54">
        <f t="shared" si="1317"/>
        <v>8.2775854772238127</v>
      </c>
      <c r="ML63" s="54">
        <f t="shared" si="1318"/>
        <v>8.4476994655978324</v>
      </c>
      <c r="MM63" s="54">
        <f t="shared" si="1319"/>
        <v>8.701239497759973</v>
      </c>
      <c r="MN63" s="54">
        <f t="shared" si="1320"/>
        <v>9.5298675632074676</v>
      </c>
      <c r="MO63" s="54">
        <f t="shared" si="1321"/>
        <v>9.3180434788971365</v>
      </c>
      <c r="MP63" s="54">
        <f t="shared" si="1322"/>
        <v>9.7337069735728932</v>
      </c>
      <c r="MQ63" s="54">
        <f t="shared" si="1323"/>
        <v>10.052538968227047</v>
      </c>
      <c r="MR63" s="54">
        <f t="shared" si="1324"/>
        <v>10.134302473914524</v>
      </c>
      <c r="MS63" s="54">
        <f t="shared" si="1325"/>
        <v>10.380055601026541</v>
      </c>
      <c r="MT63" s="54">
        <f t="shared" si="1326"/>
        <v>10.75026426675325</v>
      </c>
      <c r="MU63" s="54">
        <f t="shared" si="1327"/>
        <v>11.391804434363436</v>
      </c>
      <c r="MV63" s="54">
        <f t="shared" si="1328"/>
        <v>10.971943100743079</v>
      </c>
      <c r="MW63" s="54">
        <f t="shared" si="1329"/>
        <v>10.994990544068356</v>
      </c>
      <c r="MX63" s="54">
        <f t="shared" si="1330"/>
        <v>10.994990544068356</v>
      </c>
      <c r="MY63" s="53">
        <f t="shared" si="1331"/>
        <v>1520.0048558480225</v>
      </c>
      <c r="MZ63" s="53">
        <f t="shared" si="1332"/>
        <v>898.7685410475442</v>
      </c>
      <c r="NA63" s="53">
        <f t="shared" si="1333"/>
        <v>1348.971046227372</v>
      </c>
      <c r="NB63" s="53">
        <f t="shared" si="1334"/>
        <v>1109.9573269094458</v>
      </c>
      <c r="NC63" s="53">
        <f t="shared" si="1335"/>
        <v>881.89314299365583</v>
      </c>
      <c r="ND63" s="53">
        <f t="shared" si="1336"/>
        <v>1803.2492635508236</v>
      </c>
      <c r="NE63" s="53">
        <f t="shared" si="1337"/>
        <v>2119.9637521871509</v>
      </c>
      <c r="NF63" s="53">
        <f t="shared" si="1338"/>
        <v>1060.6562285467726</v>
      </c>
      <c r="NG63" s="53">
        <f t="shared" si="1339"/>
        <v>508.82652670722666</v>
      </c>
      <c r="NH63" s="53">
        <f t="shared" si="1340"/>
        <v>456.96458003547457</v>
      </c>
      <c r="NI63" s="53">
        <f t="shared" si="1341"/>
        <v>542.0201192329049</v>
      </c>
      <c r="NJ63" s="53">
        <f t="shared" si="1342"/>
        <v>515.44097027769624</v>
      </c>
      <c r="NK63" s="53">
        <f t="shared" si="1343"/>
        <v>772.8737872445613</v>
      </c>
      <c r="NL63" s="53">
        <f t="shared" si="1344"/>
        <v>1091.5375656266244</v>
      </c>
      <c r="NM63" s="53">
        <f t="shared" si="1345"/>
        <v>362.15552478132503</v>
      </c>
      <c r="NN63" s="53">
        <f t="shared" si="1346"/>
        <v>375.01128999099819</v>
      </c>
      <c r="NO63" s="53">
        <f t="shared" si="1347"/>
        <v>329.73600827550973</v>
      </c>
      <c r="NP63" s="53">
        <f t="shared" si="1348"/>
        <v>511.1373520165622</v>
      </c>
      <c r="NQ63" s="53">
        <f t="shared" si="1349"/>
        <v>333.11721203400538</v>
      </c>
      <c r="NR63" s="53">
        <f t="shared" si="1350"/>
        <v>496.48209097990372</v>
      </c>
      <c r="NS63" s="53">
        <f t="shared" si="1351"/>
        <v>1622.6194777592859</v>
      </c>
      <c r="NT63" s="53">
        <f t="shared" si="1352"/>
        <v>-414.79392189649053</v>
      </c>
      <c r="NU63" s="53">
        <f t="shared" si="1353"/>
        <v>813.95225527406762</v>
      </c>
      <c r="NV63" s="53">
        <f t="shared" si="1354"/>
        <v>624.33681193176437</v>
      </c>
      <c r="NW63" s="53">
        <f t="shared" si="1355"/>
        <v>160.10929683721622</v>
      </c>
      <c r="NX63" s="53">
        <f t="shared" si="1356"/>
        <v>481.23377351075175</v>
      </c>
      <c r="NY63" s="53">
        <f t="shared" si="1357"/>
        <v>724.9426092260428</v>
      </c>
      <c r="NZ63" s="53">
        <f t="shared" si="1358"/>
        <v>1256.2639562142658</v>
      </c>
      <c r="OA63" s="53">
        <f t="shared" si="1359"/>
        <v>-822.17246349538516</v>
      </c>
      <c r="OB63" s="53">
        <f t="shared" si="1360"/>
        <v>45.131503519556503</v>
      </c>
      <c r="OC63" s="53" t="e">
        <f t="shared" si="1361"/>
        <v>#VALUE!</v>
      </c>
      <c r="OD63" s="53">
        <f t="shared" si="1362"/>
        <v>1520.0048558480225</v>
      </c>
      <c r="OE63" s="53">
        <f t="shared" si="1363"/>
        <v>2418.7733968955667</v>
      </c>
      <c r="OF63" s="53">
        <f t="shared" si="1364"/>
        <v>3767.7444431229387</v>
      </c>
      <c r="OG63" s="53">
        <f t="shared" si="1365"/>
        <v>4877.701770032385</v>
      </c>
      <c r="OH63" s="53">
        <f t="shared" si="1366"/>
        <v>5759.5949130260406</v>
      </c>
      <c r="OI63" s="53">
        <f t="shared" si="1367"/>
        <v>7562.8441765768639</v>
      </c>
      <c r="OJ63" s="53">
        <f t="shared" si="1368"/>
        <v>9682.8079287640139</v>
      </c>
      <c r="OK63" s="53">
        <f t="shared" si="1369"/>
        <v>10743.464157310787</v>
      </c>
      <c r="OL63" s="53">
        <f t="shared" si="1370"/>
        <v>11252.290684018015</v>
      </c>
      <c r="OM63" s="53">
        <f t="shared" si="1371"/>
        <v>11709.255264053489</v>
      </c>
      <c r="ON63" s="53">
        <f t="shared" si="1372"/>
        <v>12251.275383286393</v>
      </c>
      <c r="OO63" s="53">
        <f t="shared" si="1373"/>
        <v>12766.716353564088</v>
      </c>
      <c r="OP63" s="53">
        <f t="shared" si="1374"/>
        <v>13539.59014080865</v>
      </c>
      <c r="OQ63" s="53">
        <f t="shared" si="1375"/>
        <v>14631.127706435274</v>
      </c>
      <c r="OR63" s="53">
        <f t="shared" si="1376"/>
        <v>14993.283231216599</v>
      </c>
      <c r="OS63" s="53">
        <f t="shared" si="1377"/>
        <v>15368.294521207597</v>
      </c>
      <c r="OT63" s="53">
        <f t="shared" si="1378"/>
        <v>15698.030529483107</v>
      </c>
      <c r="OU63" s="53">
        <f t="shared" si="1379"/>
        <v>16209.167881499669</v>
      </c>
      <c r="OV63" s="53">
        <f t="shared" si="1380"/>
        <v>16542.285093533676</v>
      </c>
      <c r="OW63" s="53">
        <f t="shared" si="1381"/>
        <v>17038.767184513581</v>
      </c>
      <c r="OX63" s="53">
        <f t="shared" si="1382"/>
        <v>18661.386662272867</v>
      </c>
      <c r="OY63" s="53">
        <f t="shared" si="1383"/>
        <v>18246.592740376378</v>
      </c>
      <c r="OZ63" s="53">
        <f t="shared" si="1384"/>
        <v>19060.544995650445</v>
      </c>
      <c r="PA63" s="53">
        <f t="shared" si="1385"/>
        <v>19684.881807582209</v>
      </c>
      <c r="PB63" s="53">
        <f t="shared" si="1386"/>
        <v>19844.991104419427</v>
      </c>
      <c r="PC63" s="53">
        <f t="shared" si="1387"/>
        <v>20326.224877930177</v>
      </c>
      <c r="PD63" s="53">
        <f t="shared" si="1388"/>
        <v>21051.167487156221</v>
      </c>
      <c r="PE63" s="53">
        <f t="shared" si="1389"/>
        <v>22307.431443370486</v>
      </c>
      <c r="PF63" s="53">
        <f t="shared" si="1390"/>
        <v>21485.2589798751</v>
      </c>
      <c r="PG63" s="53">
        <f t="shared" si="1391"/>
        <v>21530.390483394654</v>
      </c>
      <c r="PH63" s="53" t="e">
        <f t="shared" si="1392"/>
        <v>#VALUE!</v>
      </c>
      <c r="PI63" s="111">
        <f t="shared" ref="PI63:PR64" si="1729">IF(MY63*$G63&lt;0, 0, MY63*$G63)</f>
        <v>1444.0046130556213</v>
      </c>
      <c r="PJ63" s="111">
        <f t="shared" si="1729"/>
        <v>853.83011399516693</v>
      </c>
      <c r="PK63" s="111">
        <f t="shared" si="1729"/>
        <v>1281.5224939160032</v>
      </c>
      <c r="PL63" s="111">
        <f t="shared" si="1729"/>
        <v>1054.4594605639734</v>
      </c>
      <c r="PM63" s="111">
        <f t="shared" si="1729"/>
        <v>837.79848584397303</v>
      </c>
      <c r="PN63" s="111">
        <f t="shared" si="1729"/>
        <v>1713.0868003732824</v>
      </c>
      <c r="PO63" s="111">
        <f t="shared" si="1729"/>
        <v>2013.9655645777932</v>
      </c>
      <c r="PP63" s="111">
        <f t="shared" si="1729"/>
        <v>1007.623417119434</v>
      </c>
      <c r="PQ63" s="111">
        <f t="shared" si="1729"/>
        <v>483.38520037186532</v>
      </c>
      <c r="PR63" s="111">
        <f t="shared" si="1729"/>
        <v>434.11635103370082</v>
      </c>
      <c r="PS63" s="111">
        <f t="shared" ref="PS63:QB64" si="1730">IF(NI63*$G63&lt;0, 0, NI63*$G63)</f>
        <v>514.91911327125968</v>
      </c>
      <c r="PT63" s="111">
        <f t="shared" si="1730"/>
        <v>489.6689217638114</v>
      </c>
      <c r="PU63" s="111">
        <f t="shared" si="1730"/>
        <v>734.23009788233321</v>
      </c>
      <c r="PV63" s="111">
        <f t="shared" si="1730"/>
        <v>1036.9606873452931</v>
      </c>
      <c r="PW63" s="111">
        <f t="shared" si="1730"/>
        <v>344.04774854225877</v>
      </c>
      <c r="PX63" s="111">
        <f t="shared" si="1730"/>
        <v>356.26072549144828</v>
      </c>
      <c r="PY63" s="111">
        <f t="shared" si="1730"/>
        <v>313.24920786173425</v>
      </c>
      <c r="PZ63" s="111">
        <f t="shared" si="1730"/>
        <v>485.58048441573408</v>
      </c>
      <c r="QA63" s="111">
        <f t="shared" si="1730"/>
        <v>316.46135143230509</v>
      </c>
      <c r="QB63" s="111">
        <f t="shared" si="1730"/>
        <v>471.65798643090852</v>
      </c>
      <c r="QC63" s="111">
        <f t="shared" ref="QC63:QL64" si="1731">IF(NS63*$G63&lt;0, 0, NS63*$G63)</f>
        <v>1541.4885038713217</v>
      </c>
      <c r="QD63" s="111">
        <f t="shared" si="1731"/>
        <v>0</v>
      </c>
      <c r="QE63" s="111">
        <f t="shared" si="1731"/>
        <v>773.25464251036419</v>
      </c>
      <c r="QF63" s="111">
        <f t="shared" si="1731"/>
        <v>593.11997133517616</v>
      </c>
      <c r="QG63" s="111">
        <f t="shared" si="1731"/>
        <v>152.10383199535539</v>
      </c>
      <c r="QH63" s="111">
        <f t="shared" si="1731"/>
        <v>457.17208483521415</v>
      </c>
      <c r="QI63" s="111">
        <f t="shared" si="1731"/>
        <v>688.69547876474064</v>
      </c>
      <c r="QJ63" s="111">
        <f t="shared" si="1731"/>
        <v>1193.4507584035525</v>
      </c>
      <c r="QK63" s="111">
        <f t="shared" si="1731"/>
        <v>0</v>
      </c>
      <c r="QL63" s="111">
        <f t="shared" si="1731"/>
        <v>42.874928343578674</v>
      </c>
      <c r="QM63" s="111" t="e">
        <f t="shared" ref="QM63:QM64" si="1732">IF(OC63*$G63&lt;0, 0, OC63*$G63)</f>
        <v>#VALUE!</v>
      </c>
      <c r="QN63" s="54">
        <f t="shared" si="1393"/>
        <v>1444.0046130556213</v>
      </c>
      <c r="QO63" s="53">
        <f t="shared" si="1394"/>
        <v>2297.8347270507884</v>
      </c>
      <c r="QP63" s="53">
        <f t="shared" si="1395"/>
        <v>3579.3572209667918</v>
      </c>
      <c r="QQ63" s="53">
        <f t="shared" si="1396"/>
        <v>4633.816681530765</v>
      </c>
      <c r="QR63" s="53">
        <f t="shared" si="1397"/>
        <v>5471.6151673747381</v>
      </c>
      <c r="QS63" s="53">
        <f t="shared" si="1398"/>
        <v>7184.7019677480203</v>
      </c>
      <c r="QT63" s="53">
        <f t="shared" si="1399"/>
        <v>9198.6675323258132</v>
      </c>
      <c r="QU63" s="53">
        <f t="shared" si="1400"/>
        <v>10206.290949445247</v>
      </c>
      <c r="QV63" s="53">
        <f t="shared" si="1401"/>
        <v>10689.676149817113</v>
      </c>
      <c r="QW63" s="53">
        <f t="shared" si="1402"/>
        <v>11123.792500850814</v>
      </c>
      <c r="QX63" s="53">
        <f t="shared" si="1403"/>
        <v>11638.711614122074</v>
      </c>
      <c r="QY63" s="53">
        <f t="shared" si="1404"/>
        <v>12128.380535885886</v>
      </c>
      <c r="QZ63" s="53">
        <f t="shared" si="1405"/>
        <v>12862.610633768219</v>
      </c>
      <c r="RA63" s="53">
        <f t="shared" si="1406"/>
        <v>13899.571321113512</v>
      </c>
      <c r="RB63" s="53">
        <f t="shared" si="1407"/>
        <v>14243.61906965577</v>
      </c>
      <c r="RC63" s="53">
        <f t="shared" si="1408"/>
        <v>14599.879795147219</v>
      </c>
      <c r="RD63" s="53">
        <f t="shared" si="1409"/>
        <v>14913.129003008953</v>
      </c>
      <c r="RE63" s="53">
        <f t="shared" si="1410"/>
        <v>15398.709487424687</v>
      </c>
      <c r="RF63" s="53">
        <f t="shared" si="1411"/>
        <v>15715.170838856991</v>
      </c>
      <c r="RG63" s="53">
        <f t="shared" si="1412"/>
        <v>16186.828825287899</v>
      </c>
      <c r="RH63" s="53">
        <f t="shared" si="1413"/>
        <v>17728.317329159221</v>
      </c>
      <c r="RI63" s="53">
        <f t="shared" si="1414"/>
        <v>17728.317329159221</v>
      </c>
      <c r="RJ63" s="53">
        <f t="shared" si="1415"/>
        <v>18501.571971669586</v>
      </c>
      <c r="RK63" s="53">
        <f t="shared" si="1416"/>
        <v>19094.691943004764</v>
      </c>
      <c r="RL63" s="53">
        <f t="shared" si="1417"/>
        <v>19246.795775000119</v>
      </c>
      <c r="RM63" s="53">
        <f t="shared" si="1418"/>
        <v>19703.967859835331</v>
      </c>
      <c r="RN63" s="53">
        <f t="shared" si="1419"/>
        <v>20392.663338600072</v>
      </c>
      <c r="RO63" s="53">
        <f t="shared" si="1420"/>
        <v>21586.114097003625</v>
      </c>
      <c r="RP63" s="53">
        <f t="shared" si="1421"/>
        <v>21586.114097003625</v>
      </c>
      <c r="RQ63" s="53">
        <f t="shared" si="1422"/>
        <v>21628.989025347204</v>
      </c>
      <c r="RR63" s="53" t="e">
        <f t="shared" si="1423"/>
        <v>#VALUE!</v>
      </c>
      <c r="RS63" s="111">
        <f t="shared" si="1424"/>
        <v>333.06551990923481</v>
      </c>
      <c r="RT63" s="111">
        <f t="shared" si="1425"/>
        <v>194.83134644488564</v>
      </c>
      <c r="RU63" s="111">
        <f t="shared" si="1426"/>
        <v>747.97548551588443</v>
      </c>
      <c r="RV63" s="111">
        <f t="shared" si="1427"/>
        <v>1020.022588649912</v>
      </c>
      <c r="RW63" s="111">
        <f t="shared" si="1428"/>
        <v>973.10433883645146</v>
      </c>
      <c r="RX63" s="111">
        <f t="shared" si="1429"/>
        <v>1642.9746626364722</v>
      </c>
      <c r="RY63" s="111">
        <f t="shared" si="1430"/>
        <v>2628.1328179969887</v>
      </c>
      <c r="RZ63" s="111">
        <f t="shared" si="1431"/>
        <v>2617.755626416134</v>
      </c>
      <c r="SA63" s="111">
        <f t="shared" si="1432"/>
        <v>2059.3652569503374</v>
      </c>
      <c r="SB63" s="111">
        <f t="shared" si="1433"/>
        <v>1466.8355588701597</v>
      </c>
      <c r="SC63" s="111">
        <f t="shared" si="1434"/>
        <v>1039.4016670600486</v>
      </c>
      <c r="SD63" s="111">
        <f t="shared" si="1435"/>
        <v>705.59238942936099</v>
      </c>
      <c r="SE63" s="111">
        <f t="shared" si="1436"/>
        <v>487.38313508113424</v>
      </c>
      <c r="SF63" s="111">
        <f t="shared" si="1437"/>
        <v>820.46088208659603</v>
      </c>
      <c r="SG63" s="111">
        <f t="shared" si="1438"/>
        <v>112.64671364200331</v>
      </c>
      <c r="SH63" s="111">
        <f t="shared" si="1439"/>
        <v>-662.20434831131206</v>
      </c>
      <c r="SI63" s="111">
        <f t="shared" si="1440"/>
        <v>-1395.7738838618352</v>
      </c>
      <c r="SJ63" s="111">
        <f t="shared" si="1441"/>
        <v>-1988.7120910415251</v>
      </c>
      <c r="SK63" s="111">
        <f t="shared" si="1442"/>
        <v>-2739.2421773198566</v>
      </c>
      <c r="SL63" s="111">
        <f t="shared" si="1443"/>
        <v>-3342.5006156453746</v>
      </c>
      <c r="SM63" s="111">
        <f t="shared" si="1444"/>
        <v>-2955.1784069883906</v>
      </c>
      <c r="SN63" s="111">
        <f t="shared" si="1445"/>
        <v>-4184.9923058216482</v>
      </c>
      <c r="SO63" s="111">
        <f t="shared" si="1446"/>
        <v>-4678.2946839022989</v>
      </c>
      <c r="SP63" s="111">
        <f t="shared" si="1447"/>
        <v>-5426.6588834092545</v>
      </c>
      <c r="SQ63" s="111">
        <f t="shared" si="1448"/>
        <v>-6603.0710616356482</v>
      </c>
      <c r="SR63" s="111">
        <f t="shared" si="1449"/>
        <v>-7426.8650647474387</v>
      </c>
      <c r="SS63" s="111">
        <f t="shared" si="1450"/>
        <v>-8168.2695210641359</v>
      </c>
      <c r="ST63" s="111">
        <f t="shared" si="1451"/>
        <v>-8450.3072599133702</v>
      </c>
      <c r="SU63" s="111">
        <f t="shared" si="1452"/>
        <v>-9840.061806398051</v>
      </c>
      <c r="SV63" s="111">
        <f t="shared" si="1453"/>
        <v>-11029.162136991126</v>
      </c>
      <c r="SW63" s="111" t="e">
        <f t="shared" si="1454"/>
        <v>#VALUE!</v>
      </c>
      <c r="SX63" s="111">
        <f t="shared" si="1455"/>
        <v>0</v>
      </c>
      <c r="SY63" s="111">
        <f t="shared" si="1456"/>
        <v>0</v>
      </c>
      <c r="SZ63" s="111">
        <f t="shared" si="1457"/>
        <v>0</v>
      </c>
      <c r="TA63" s="111">
        <f t="shared" si="1458"/>
        <v>0</v>
      </c>
      <c r="TB63" s="111">
        <f t="shared" si="1459"/>
        <v>0</v>
      </c>
      <c r="TC63" s="111">
        <f t="shared" si="1460"/>
        <v>0</v>
      </c>
      <c r="TD63" s="111">
        <f t="shared" si="1461"/>
        <v>0</v>
      </c>
      <c r="TE63" s="111">
        <f t="shared" si="1462"/>
        <v>0</v>
      </c>
      <c r="TF63" s="111">
        <f t="shared" si="1463"/>
        <v>0</v>
      </c>
      <c r="TG63" s="111">
        <f t="shared" si="1464"/>
        <v>0</v>
      </c>
      <c r="TH63" s="111">
        <f t="shared" si="1465"/>
        <v>0</v>
      </c>
      <c r="TI63" s="111">
        <f t="shared" si="1466"/>
        <v>0</v>
      </c>
      <c r="TJ63" s="111">
        <f t="shared" si="1467"/>
        <v>0</v>
      </c>
      <c r="TK63" s="111">
        <f t="shared" si="1468"/>
        <v>0</v>
      </c>
      <c r="TL63" s="111">
        <f t="shared" si="1469"/>
        <v>0</v>
      </c>
      <c r="TM63" s="111">
        <f t="shared" si="1470"/>
        <v>697.05720874875249</v>
      </c>
      <c r="TN63" s="111">
        <f t="shared" si="1471"/>
        <v>1469.235667222986</v>
      </c>
      <c r="TO63" s="111">
        <f t="shared" si="1472"/>
        <v>2093.3811484647658</v>
      </c>
      <c r="TP63" s="111">
        <f t="shared" si="1473"/>
        <v>2883.4128182314289</v>
      </c>
      <c r="TQ63" s="111">
        <f t="shared" si="1474"/>
        <v>3518.4217006793428</v>
      </c>
      <c r="TR63" s="111">
        <f t="shared" si="1475"/>
        <v>3110.7141126193624</v>
      </c>
      <c r="TS63" s="111">
        <f t="shared" si="1476"/>
        <v>4820.0489806561227</v>
      </c>
      <c r="TT63" s="111">
        <f t="shared" si="1477"/>
        <v>5339.3146417936523</v>
      </c>
      <c r="TU63" s="111">
        <f t="shared" si="1478"/>
        <v>6127.0664307483457</v>
      </c>
      <c r="TV63" s="111">
        <f t="shared" si="1479"/>
        <v>7365.3950394077056</v>
      </c>
      <c r="TW63" s="111">
        <f t="shared" si="1480"/>
        <v>8232.5466216306395</v>
      </c>
      <c r="TX63" s="111">
        <f t="shared" si="1481"/>
        <v>9012.9723651219028</v>
      </c>
      <c r="TY63" s="111">
        <f t="shared" si="1482"/>
        <v>9309.8541954895154</v>
      </c>
      <c r="TZ63" s="111">
        <f t="shared" si="1483"/>
        <v>11594.926181600356</v>
      </c>
      <c r="UA63" s="111">
        <f t="shared" si="1484"/>
        <v>12846.610740119382</v>
      </c>
      <c r="UB63" s="111">
        <f t="shared" si="1485"/>
        <v>12846.610740119382</v>
      </c>
      <c r="UC63" s="112">
        <f t="shared" si="1486"/>
        <v>116.94095717330386</v>
      </c>
      <c r="UD63" s="112">
        <f t="shared" si="1487"/>
        <v>221.36877690588454</v>
      </c>
      <c r="UE63" s="112">
        <f t="shared" si="1488"/>
        <v>298.04018267904291</v>
      </c>
      <c r="UF63" s="112">
        <f t="shared" si="1489"/>
        <v>380.39937819798456</v>
      </c>
      <c r="UG63" s="112">
        <f t="shared" si="1490"/>
        <v>473.52745563560921</v>
      </c>
      <c r="UH63" s="112">
        <f t="shared" si="1491"/>
        <v>583.33971632753139</v>
      </c>
      <c r="UI63" s="112">
        <f t="shared" si="1492"/>
        <v>691.63523308724473</v>
      </c>
      <c r="UJ63" s="112">
        <f t="shared" si="1493"/>
        <v>798.79319189780142</v>
      </c>
      <c r="UK63" s="112">
        <f t="shared" si="1494"/>
        <v>908.45377819650264</v>
      </c>
      <c r="UL63" s="112">
        <f t="shared" si="1495"/>
        <v>1016.5217833663846</v>
      </c>
      <c r="UM63" s="112">
        <f t="shared" si="1496"/>
        <v>1115.7168365328448</v>
      </c>
      <c r="UN63" s="112">
        <f t="shared" si="1497"/>
        <v>1202.3987522585817</v>
      </c>
      <c r="UO63" s="112">
        <f t="shared" si="1498"/>
        <v>1302.6555261775879</v>
      </c>
      <c r="UP63" s="112">
        <f t="shared" si="1499"/>
        <v>1376.7484672659912</v>
      </c>
      <c r="UQ63" s="112">
        <f t="shared" si="1500"/>
        <v>1487.4707743172387</v>
      </c>
      <c r="UR63" s="112">
        <f t="shared" si="1501"/>
        <v>1606.5351729956351</v>
      </c>
      <c r="US63" s="112">
        <f t="shared" si="1502"/>
        <v>1716.7266196706096</v>
      </c>
      <c r="UT63" s="112">
        <f t="shared" si="1503"/>
        <v>1830.2549029964439</v>
      </c>
      <c r="UU63" s="112">
        <f t="shared" si="1504"/>
        <v>1942.5697911765108</v>
      </c>
      <c r="UV63" s="112">
        <f t="shared" si="1505"/>
        <v>2055.7188885192922</v>
      </c>
      <c r="UW63" s="112">
        <f t="shared" si="1506"/>
        <v>2177.2100774892228</v>
      </c>
      <c r="UX63" s="112">
        <f t="shared" si="1507"/>
        <v>2306.6641721032497</v>
      </c>
      <c r="UY63" s="112">
        <f t="shared" si="1508"/>
        <v>2439.9859637444092</v>
      </c>
      <c r="UZ63" s="112">
        <f t="shared" si="1509"/>
        <v>2581.1948238330551</v>
      </c>
      <c r="VA63" s="112">
        <f t="shared" si="1510"/>
        <v>2721.0386143827127</v>
      </c>
      <c r="VB63" s="112">
        <f t="shared" si="1511"/>
        <v>2855.8771499560812</v>
      </c>
      <c r="VC63" s="112">
        <f t="shared" si="1512"/>
        <v>3006.4139852278117</v>
      </c>
      <c r="VD63" s="112">
        <f t="shared" si="1513"/>
        <v>3161.7285638859998</v>
      </c>
      <c r="VE63" s="112">
        <f t="shared" si="1514"/>
        <v>3308.0185161475456</v>
      </c>
      <c r="VF63" s="112">
        <f t="shared" si="1515"/>
        <v>3437.7001223514039</v>
      </c>
      <c r="VG63" s="112">
        <f t="shared" si="1516"/>
        <v>3437.7001223514039</v>
      </c>
      <c r="VH63" s="111">
        <f t="shared" si="1517"/>
        <v>-1444.0046130556213</v>
      </c>
      <c r="VI63" s="111">
        <f t="shared" si="1518"/>
        <v>-2297.8347270507884</v>
      </c>
      <c r="VJ63" s="111">
        <f t="shared" si="1519"/>
        <v>-3579.3572209667918</v>
      </c>
      <c r="VK63" s="111">
        <f t="shared" si="1520"/>
        <v>-4633.816681530765</v>
      </c>
      <c r="VL63" s="111">
        <f t="shared" si="1521"/>
        <v>-5471.6151673747381</v>
      </c>
      <c r="VM63" s="111">
        <f t="shared" si="1522"/>
        <v>-7184.7019677480203</v>
      </c>
      <c r="VN63" s="111">
        <f t="shared" si="1523"/>
        <v>-9198.6675323258132</v>
      </c>
      <c r="VO63" s="111">
        <f t="shared" si="1524"/>
        <v>-10206.290949445247</v>
      </c>
      <c r="VP63" s="111">
        <f t="shared" si="1525"/>
        <v>-10689.676149817113</v>
      </c>
      <c r="VQ63" s="111">
        <f t="shared" si="1526"/>
        <v>-11123.792500850814</v>
      </c>
      <c r="VR63" s="111">
        <f t="shared" si="1527"/>
        <v>-11638.711614122074</v>
      </c>
      <c r="VS63" s="111">
        <f t="shared" si="1528"/>
        <v>-12128.380535885886</v>
      </c>
      <c r="VT63" s="111">
        <f t="shared" si="1529"/>
        <v>-12862.610633768219</v>
      </c>
      <c r="VU63" s="111">
        <f t="shared" si="1530"/>
        <v>-13899.571321113512</v>
      </c>
      <c r="VV63" s="111">
        <f t="shared" si="1531"/>
        <v>-14243.61906965577</v>
      </c>
      <c r="VW63" s="111">
        <f t="shared" si="1532"/>
        <v>-13902.822586398466</v>
      </c>
      <c r="VX63" s="111">
        <f t="shared" si="1533"/>
        <v>-13443.893335785968</v>
      </c>
      <c r="VY63" s="111">
        <f t="shared" si="1534"/>
        <v>-13305.32833895992</v>
      </c>
      <c r="VZ63" s="111">
        <f t="shared" si="1535"/>
        <v>-12831.758020625562</v>
      </c>
      <c r="WA63" s="111">
        <f t="shared" si="1536"/>
        <v>-12668.407124608557</v>
      </c>
      <c r="WB63" s="111">
        <f t="shared" si="1537"/>
        <v>-14617.603216539859</v>
      </c>
      <c r="WC63" s="111">
        <f t="shared" si="1538"/>
        <v>-12908.268348503098</v>
      </c>
      <c r="WD63" s="111">
        <f t="shared" si="1539"/>
        <v>-13162.257329875934</v>
      </c>
      <c r="WE63" s="111">
        <f t="shared" si="1540"/>
        <v>-12967.625512256418</v>
      </c>
      <c r="WF63" s="111">
        <f t="shared" si="1541"/>
        <v>-11881.400735592413</v>
      </c>
      <c r="WG63" s="111">
        <f t="shared" si="1542"/>
        <v>-11471.421238204692</v>
      </c>
      <c r="WH63" s="111">
        <f t="shared" si="1543"/>
        <v>-11379.690973478169</v>
      </c>
      <c r="WI63" s="111">
        <f t="shared" si="1544"/>
        <v>-12276.25990151411</v>
      </c>
      <c r="WJ63" s="111">
        <f t="shared" si="1545"/>
        <v>-9991.1879154032686</v>
      </c>
      <c r="WK63" s="111">
        <f t="shared" si="1546"/>
        <v>-8782.3782852278218</v>
      </c>
      <c r="WL63" s="111" t="e">
        <f t="shared" si="1547"/>
        <v>#VALUE!</v>
      </c>
      <c r="WM63" s="111">
        <f t="shared" si="1548"/>
        <v>0</v>
      </c>
      <c r="WN63" s="111">
        <f t="shared" si="1549"/>
        <v>0</v>
      </c>
      <c r="WO63" s="111">
        <f t="shared" si="1550"/>
        <v>0</v>
      </c>
      <c r="WP63" s="111">
        <f t="shared" si="1551"/>
        <v>0</v>
      </c>
      <c r="WQ63" s="111">
        <f t="shared" si="1552"/>
        <v>0</v>
      </c>
      <c r="WR63" s="111">
        <f t="shared" si="1553"/>
        <v>0</v>
      </c>
      <c r="WS63" s="111">
        <f t="shared" si="1554"/>
        <v>0</v>
      </c>
      <c r="WT63" s="111">
        <f t="shared" si="1555"/>
        <v>0</v>
      </c>
      <c r="WU63" s="111">
        <f t="shared" si="1556"/>
        <v>0</v>
      </c>
      <c r="WV63" s="111">
        <f t="shared" si="1557"/>
        <v>0</v>
      </c>
      <c r="WW63" s="111">
        <f t="shared" si="1558"/>
        <v>0</v>
      </c>
      <c r="WX63" s="111">
        <f t="shared" si="1559"/>
        <v>0</v>
      </c>
      <c r="WY63" s="111">
        <f t="shared" si="1560"/>
        <v>0</v>
      </c>
      <c r="WZ63" s="111">
        <f t="shared" si="1561"/>
        <v>0</v>
      </c>
      <c r="XA63" s="111">
        <f t="shared" si="1562"/>
        <v>0</v>
      </c>
      <c r="XB63" s="111">
        <f t="shared" si="1563"/>
        <v>697.05720874875249</v>
      </c>
      <c r="XC63" s="111">
        <f t="shared" si="1564"/>
        <v>1469.235667222986</v>
      </c>
      <c r="XD63" s="111">
        <f t="shared" si="1565"/>
        <v>2093.3811484647658</v>
      </c>
      <c r="XE63" s="111">
        <f t="shared" si="1566"/>
        <v>2883.4128182314289</v>
      </c>
      <c r="XF63" s="111">
        <f t="shared" si="1567"/>
        <v>3518.4217006793428</v>
      </c>
      <c r="XG63" s="111">
        <f t="shared" si="1568"/>
        <v>3110.7141126193624</v>
      </c>
      <c r="XH63" s="111">
        <f t="shared" si="1569"/>
        <v>4820.0489806561227</v>
      </c>
      <c r="XI63" s="111">
        <f t="shared" si="1570"/>
        <v>5339.3146417936523</v>
      </c>
      <c r="XJ63" s="111">
        <f t="shared" si="1571"/>
        <v>6127.0664307483457</v>
      </c>
      <c r="XK63" s="111">
        <f t="shared" si="1572"/>
        <v>7365.3950394077056</v>
      </c>
      <c r="XL63" s="111">
        <f t="shared" si="1573"/>
        <v>8232.5466216306395</v>
      </c>
      <c r="XM63" s="111">
        <f t="shared" si="1574"/>
        <v>9012.9723651219028</v>
      </c>
      <c r="XN63" s="111">
        <f t="shared" si="1575"/>
        <v>9309.8541954895154</v>
      </c>
      <c r="XO63" s="111">
        <f t="shared" si="1576"/>
        <v>11594.926181600356</v>
      </c>
      <c r="XP63" s="111">
        <f t="shared" si="1577"/>
        <v>12846.610740119382</v>
      </c>
      <c r="XQ63" s="111" t="e">
        <f t="shared" si="1578"/>
        <v>#VALUE!</v>
      </c>
      <c r="XR63" s="111">
        <f t="shared" si="1579"/>
        <v>1444.0046130556213</v>
      </c>
      <c r="XS63" s="111">
        <f t="shared" si="1580"/>
        <v>2297.8347270507884</v>
      </c>
      <c r="XT63" s="111">
        <f t="shared" si="1581"/>
        <v>3579.3572209667918</v>
      </c>
      <c r="XU63" s="111">
        <f t="shared" si="1582"/>
        <v>4633.816681530765</v>
      </c>
      <c r="XV63" s="111">
        <f t="shared" si="1583"/>
        <v>5471.6151673747381</v>
      </c>
      <c r="XW63" s="111">
        <f t="shared" si="1584"/>
        <v>7184.7019677480203</v>
      </c>
      <c r="XX63" s="111">
        <f t="shared" si="1585"/>
        <v>9198.6675323258132</v>
      </c>
      <c r="XY63" s="111">
        <f t="shared" si="1586"/>
        <v>10206.290949445247</v>
      </c>
      <c r="XZ63" s="111">
        <f t="shared" si="1587"/>
        <v>10689.676149817113</v>
      </c>
      <c r="YA63" s="111">
        <f t="shared" si="1588"/>
        <v>11123.792500850814</v>
      </c>
      <c r="YB63" s="111">
        <f t="shared" si="1589"/>
        <v>11638.711614122074</v>
      </c>
      <c r="YC63" s="111">
        <f t="shared" si="1590"/>
        <v>12128.380535885886</v>
      </c>
      <c r="YD63" s="111">
        <f t="shared" si="1591"/>
        <v>12862.610633768219</v>
      </c>
      <c r="YE63" s="111">
        <f t="shared" si="1592"/>
        <v>13899.571321113512</v>
      </c>
      <c r="YF63" s="111">
        <f t="shared" si="1593"/>
        <v>14243.61906965577</v>
      </c>
      <c r="YG63" s="111">
        <f t="shared" si="1594"/>
        <v>13902.822586398466</v>
      </c>
      <c r="YH63" s="111">
        <f t="shared" si="1595"/>
        <v>13443.893335785968</v>
      </c>
      <c r="YI63" s="111">
        <f t="shared" si="1596"/>
        <v>13305.32833895992</v>
      </c>
      <c r="YJ63" s="111">
        <f t="shared" si="1597"/>
        <v>12831.758020625562</v>
      </c>
      <c r="YK63" s="111">
        <f t="shared" si="1598"/>
        <v>12668.407124608557</v>
      </c>
      <c r="YL63" s="111">
        <f t="shared" si="1599"/>
        <v>14617.603216539859</v>
      </c>
      <c r="YM63" s="111">
        <f t="shared" si="1600"/>
        <v>12908.268348503098</v>
      </c>
      <c r="YN63" s="111">
        <f t="shared" si="1601"/>
        <v>13162.257329875934</v>
      </c>
      <c r="YO63" s="111">
        <f t="shared" si="1602"/>
        <v>12967.625512256418</v>
      </c>
      <c r="YP63" s="111">
        <f t="shared" si="1603"/>
        <v>11881.400735592413</v>
      </c>
      <c r="YQ63" s="111">
        <f t="shared" si="1604"/>
        <v>11471.421238204692</v>
      </c>
      <c r="YR63" s="111">
        <f t="shared" si="1605"/>
        <v>11379.690973478169</v>
      </c>
      <c r="YS63" s="111">
        <f t="shared" si="1606"/>
        <v>12276.25990151411</v>
      </c>
      <c r="YT63" s="111">
        <f t="shared" si="1607"/>
        <v>9991.1879154032686</v>
      </c>
      <c r="YU63" s="111">
        <f t="shared" si="1608"/>
        <v>8782.3782852278218</v>
      </c>
      <c r="YV63" s="111" t="e">
        <f t="shared" si="1609"/>
        <v>#VALUE!</v>
      </c>
      <c r="YW63" s="111">
        <f t="shared" si="1610"/>
        <v>0</v>
      </c>
      <c r="YX63" s="111">
        <f t="shared" si="1611"/>
        <v>0</v>
      </c>
      <c r="YY63" s="111">
        <f t="shared" si="1612"/>
        <v>0</v>
      </c>
      <c r="YZ63" s="111">
        <f t="shared" si="1613"/>
        <v>0</v>
      </c>
      <c r="ZA63" s="111">
        <f t="shared" si="1614"/>
        <v>0</v>
      </c>
      <c r="ZB63" s="111">
        <f t="shared" si="1615"/>
        <v>0</v>
      </c>
      <c r="ZC63" s="111">
        <f t="shared" si="1616"/>
        <v>0</v>
      </c>
      <c r="ZD63" s="111">
        <f t="shared" si="1617"/>
        <v>0</v>
      </c>
      <c r="ZE63" s="111">
        <f t="shared" si="1618"/>
        <v>0</v>
      </c>
      <c r="ZF63" s="111">
        <f t="shared" si="1619"/>
        <v>0</v>
      </c>
      <c r="ZG63" s="111">
        <f t="shared" si="1620"/>
        <v>0</v>
      </c>
      <c r="ZH63" s="111">
        <f t="shared" si="1621"/>
        <v>0</v>
      </c>
      <c r="ZI63" s="111">
        <f t="shared" si="1622"/>
        <v>0</v>
      </c>
      <c r="ZJ63" s="111">
        <f t="shared" si="1623"/>
        <v>0</v>
      </c>
      <c r="ZK63" s="111">
        <f t="shared" si="1624"/>
        <v>0</v>
      </c>
      <c r="ZL63" s="111">
        <f t="shared" si="1625"/>
        <v>0</v>
      </c>
      <c r="ZM63" s="111">
        <f t="shared" si="1626"/>
        <v>0</v>
      </c>
      <c r="ZN63" s="111">
        <f t="shared" si="1627"/>
        <v>0</v>
      </c>
      <c r="ZO63" s="111">
        <f t="shared" si="1628"/>
        <v>0</v>
      </c>
      <c r="ZP63" s="111">
        <f t="shared" si="1629"/>
        <v>0</v>
      </c>
      <c r="ZQ63" s="111">
        <f t="shared" si="1630"/>
        <v>0</v>
      </c>
      <c r="ZR63" s="111">
        <f t="shared" si="1631"/>
        <v>0</v>
      </c>
      <c r="ZS63" s="111">
        <f t="shared" si="1632"/>
        <v>0</v>
      </c>
      <c r="ZT63" s="111">
        <f t="shared" si="1633"/>
        <v>0</v>
      </c>
      <c r="ZU63" s="111">
        <f t="shared" si="1634"/>
        <v>0</v>
      </c>
      <c r="ZV63" s="111">
        <f t="shared" si="1635"/>
        <v>0</v>
      </c>
      <c r="ZW63" s="111">
        <f t="shared" si="1636"/>
        <v>0</v>
      </c>
      <c r="ZX63" s="111">
        <f t="shared" si="1637"/>
        <v>0</v>
      </c>
      <c r="ZY63" s="111">
        <f t="shared" si="1638"/>
        <v>0</v>
      </c>
      <c r="ZZ63" s="111">
        <f t="shared" si="1639"/>
        <v>0</v>
      </c>
      <c r="AAA63" s="111" t="e">
        <f t="shared" si="1640"/>
        <v>#VALUE!</v>
      </c>
      <c r="AAB63" s="111">
        <f t="shared" si="1641"/>
        <v>333.06551990923481</v>
      </c>
      <c r="AAC63" s="111">
        <f t="shared" si="1642"/>
        <v>-138.23417346434917</v>
      </c>
      <c r="AAD63" s="111">
        <f t="shared" si="1643"/>
        <v>553.14413907099879</v>
      </c>
      <c r="AAE63" s="111">
        <f t="shared" si="1644"/>
        <v>272.04710313402757</v>
      </c>
      <c r="AAF63" s="111">
        <f t="shared" si="1645"/>
        <v>-46.918249813460534</v>
      </c>
      <c r="AAG63" s="111">
        <f t="shared" si="1646"/>
        <v>669.87032380002074</v>
      </c>
      <c r="AAH63" s="111">
        <f t="shared" si="1647"/>
        <v>985.1581553605165</v>
      </c>
      <c r="AAI63" s="111">
        <f t="shared" si="1648"/>
        <v>-10.377191580854742</v>
      </c>
      <c r="AAJ63" s="111">
        <f t="shared" si="1649"/>
        <v>-558.39036946579654</v>
      </c>
      <c r="AAK63" s="111">
        <f t="shared" si="1650"/>
        <v>-592.5296980801777</v>
      </c>
      <c r="AAL63" s="111">
        <f t="shared" si="1651"/>
        <v>-427.43389181011116</v>
      </c>
      <c r="AAM63" s="111">
        <f t="shared" si="1652"/>
        <v>-333.80927763068757</v>
      </c>
      <c r="AAN63" s="111">
        <f t="shared" si="1653"/>
        <v>-218.20925434822675</v>
      </c>
      <c r="AAO63" s="111">
        <f t="shared" si="1654"/>
        <v>333.07774700546179</v>
      </c>
      <c r="AAP63" s="111">
        <f t="shared" si="1655"/>
        <v>-707.81416844459272</v>
      </c>
      <c r="AAQ63" s="111">
        <f t="shared" si="1656"/>
        <v>-774.85106195331537</v>
      </c>
      <c r="AAR63" s="111">
        <f t="shared" si="1657"/>
        <v>-733.56953555052314</v>
      </c>
      <c r="AAS63" s="111">
        <f t="shared" si="1658"/>
        <v>-592.93820717968993</v>
      </c>
      <c r="AAT63" s="111">
        <f t="shared" si="1659"/>
        <v>-750.53008627833151</v>
      </c>
      <c r="AAU63" s="111">
        <f t="shared" si="1660"/>
        <v>-603.258438325518</v>
      </c>
      <c r="AAV63" s="111">
        <f t="shared" si="1661"/>
        <v>387.322208656984</v>
      </c>
      <c r="AAW63" s="111">
        <f t="shared" si="1662"/>
        <v>-1229.8138988332576</v>
      </c>
      <c r="AAX63" s="111">
        <f t="shared" si="1663"/>
        <v>-493.30237808065067</v>
      </c>
      <c r="AAY63" s="111">
        <f t="shared" si="1664"/>
        <v>-748.36419950695563</v>
      </c>
      <c r="AAZ63" s="111">
        <f t="shared" si="1665"/>
        <v>-1176.4121782263937</v>
      </c>
      <c r="ABA63" s="111">
        <f t="shared" si="1666"/>
        <v>-823.79400311179052</v>
      </c>
      <c r="ABB63" s="111">
        <f t="shared" si="1667"/>
        <v>-741.40445631669718</v>
      </c>
      <c r="ABC63" s="111">
        <f t="shared" si="1668"/>
        <v>-282.0377388492343</v>
      </c>
      <c r="ABD63" s="111">
        <f t="shared" si="1669"/>
        <v>-1389.7545464846808</v>
      </c>
      <c r="ABE63" s="111">
        <f t="shared" si="1670"/>
        <v>-1189.1003305930753</v>
      </c>
      <c r="ABF63" s="111" t="e">
        <f t="shared" si="1671"/>
        <v>#VALUE!</v>
      </c>
    </row>
    <row r="64" spans="1:734" ht="75" hidden="1" customHeight="1">
      <c r="A64" s="92">
        <v>76</v>
      </c>
      <c r="B64" s="59" t="s">
        <v>75</v>
      </c>
      <c r="C64" s="100" t="s">
        <v>90</v>
      </c>
      <c r="D64" s="101">
        <v>1100333</v>
      </c>
      <c r="E64" s="59" t="s">
        <v>91</v>
      </c>
      <c r="F64" s="46" t="s">
        <v>115</v>
      </c>
      <c r="G64" s="47">
        <v>0.95</v>
      </c>
      <c r="H64" s="48">
        <v>1958.2</v>
      </c>
      <c r="I64" s="48">
        <v>21.5</v>
      </c>
      <c r="J64" s="49">
        <v>1.1000000000000001</v>
      </c>
      <c r="K64" s="50">
        <v>30</v>
      </c>
      <c r="L64" s="49">
        <v>19.675230623205298</v>
      </c>
      <c r="M64" s="49">
        <v>44.55</v>
      </c>
      <c r="N64" s="49">
        <v>0</v>
      </c>
      <c r="O64" s="49">
        <f t="shared" si="1169"/>
        <v>0.65584102077350992</v>
      </c>
      <c r="P64" s="49">
        <f t="shared" si="1170"/>
        <v>1.4849999999999999</v>
      </c>
      <c r="Q64" s="49">
        <f t="shared" si="1171"/>
        <v>0</v>
      </c>
      <c r="R64" s="51">
        <v>30</v>
      </c>
      <c r="S64" s="52">
        <f t="shared" si="1172"/>
        <v>19.675230623205298</v>
      </c>
      <c r="T64" s="52">
        <f t="shared" si="1173"/>
        <v>44.55</v>
      </c>
      <c r="U64" s="52">
        <f t="shared" si="1174"/>
        <v>0</v>
      </c>
      <c r="V64" s="130">
        <f>$O64*($I64-(метеостанция!B$12))/($I64-$J64)</f>
        <v>0.66789692189067007</v>
      </c>
      <c r="W64" s="130">
        <f>$O64*($I64-(метеостанция!C$12))/($I64-$J64)</f>
        <v>0.60158946574628946</v>
      </c>
      <c r="X64" s="130">
        <f>$O64*($I64-(метеостанция!D$12))/($I64-$J64)</f>
        <v>0.45450747211693615</v>
      </c>
      <c r="Y64" s="130">
        <f>$O64*($I64-(метеостанция!E$12))/($I64-$J64)</f>
        <v>0.48464722490983636</v>
      </c>
      <c r="Z64" s="130">
        <f>$O64*($I64-(метеостанция!F$12))/($I64-$J64)</f>
        <v>0.54171182353106095</v>
      </c>
      <c r="AA64" s="130">
        <f>$O64*($I64-(метеостанция!G$12))/($I64-$J64)</f>
        <v>0.63012176505690176</v>
      </c>
      <c r="AB64" s="130">
        <f>$O64*($I64-(метеостанция!H$12))/($I64-$J64)</f>
        <v>0.6220844976454617</v>
      </c>
      <c r="AC64" s="130">
        <f>$O64*($I64-(метеостанция!I$12))/($I64-$J64)</f>
        <v>0.61605654708688162</v>
      </c>
      <c r="AD64" s="130">
        <f>$O64*($I64-(метеостанция!J$12))/($I64-$J64)</f>
        <v>0.62931803831575772</v>
      </c>
      <c r="AE64" s="130">
        <f>$O64*($I64-(метеостанция!K$12))/($I64-$J64)</f>
        <v>0.62087890753374564</v>
      </c>
      <c r="AF64" s="130">
        <f>$O64*($I64-(метеостанция!L$12))/($I64-$J64)</f>
        <v>0.57386089317682132</v>
      </c>
      <c r="AG64" s="130">
        <f>$O64*($I64-(метеостанция!M$12))/($I64-$J64)</f>
        <v>0.5075534370324406</v>
      </c>
      <c r="AH64" s="130">
        <f>$O64*($I64-(метеостанция!N$12))/($I64-$J64)</f>
        <v>0.57948698036482926</v>
      </c>
      <c r="AI64" s="130">
        <f>$O64*($I64-(метеостанция!O$12))/($I64-$J64)</f>
        <v>0.44084411751748792</v>
      </c>
      <c r="AJ64" s="130">
        <f>$O64*($I64-(метеостанция!P$12))/($I64-$J64)</f>
        <v>0.63494412550376578</v>
      </c>
      <c r="AK64" s="130">
        <f>$O64*($I64-(метеостанция!Q$12))/($I64-$J64)</f>
        <v>0.67914909626668618</v>
      </c>
      <c r="AL64" s="130">
        <f>$O64*($I64-(метеостанция!R$12))/($I64-$J64)</f>
        <v>0.63213108190976175</v>
      </c>
      <c r="AM64" s="130">
        <f>$O64*($I64-(метеостанция!S$12))/($I64-$J64)</f>
        <v>0.64981307021492996</v>
      </c>
      <c r="AN64" s="130">
        <f>$O64*($I64-(метеостанция!T$12))/($I64-$J64)</f>
        <v>0.64338325628577786</v>
      </c>
      <c r="AO64" s="130">
        <f>$O64*($I64-(метеостанция!U$12))/($I64-$J64)</f>
        <v>0.64780375336206986</v>
      </c>
      <c r="AP64" s="130">
        <f>$O64*($I64-(метеостанция!V$12))/($I64-$J64)</f>
        <v>0.69200872412499026</v>
      </c>
      <c r="AQ64" s="130">
        <f>$O64*($I64-(метеостанция!W$12))/($I64-$J64)</f>
        <v>0.73420437803505056</v>
      </c>
      <c r="AR64" s="130">
        <f>$O64*($I64-(метеостанция!X$12))/($I64-$J64)</f>
        <v>0.75469940993422291</v>
      </c>
      <c r="AS64" s="130">
        <f>$O64*($I64-(метеостанция!Y$12))/($I64-$J64)</f>
        <v>0.7964932004737113</v>
      </c>
      <c r="AT64" s="130">
        <f>$O64*($I64-(метеостанция!Z$12))/($I64-$J64)</f>
        <v>0.78925965980341528</v>
      </c>
      <c r="AU64" s="130">
        <f>$O64*($I64-(метеостанция!AA$12))/($I64-$J64)</f>
        <v>0.76273667734566297</v>
      </c>
      <c r="AV64" s="130">
        <f>$O64*($I64-(метеостанция!AB$12))/($I64-$J64)</f>
        <v>0.84592239505406763</v>
      </c>
      <c r="AW64" s="130">
        <f>$O64*($I64-(метеостанция!AC$12))/($I64-$J64)</f>
        <v>0.87123978740010399</v>
      </c>
      <c r="AX64" s="130">
        <f>$O64*($I64-(метеостанция!AD$12))/($I64-$J64)</f>
        <v>0.82341804630203563</v>
      </c>
      <c r="AY64" s="130">
        <f>$O64*($I64-(метеостанция!AE$12))/($I64-$J64)</f>
        <v>0.73540996814676673</v>
      </c>
      <c r="AZ64" s="130"/>
      <c r="BA64" s="130">
        <f t="shared" si="1175"/>
        <v>0.66789692189067007</v>
      </c>
      <c r="BB64" s="130">
        <f t="shared" si="1680"/>
        <v>1.2694863876369595</v>
      </c>
      <c r="BC64" s="130">
        <f t="shared" si="1681"/>
        <v>1.7239938597538957</v>
      </c>
      <c r="BD64" s="130">
        <f t="shared" si="1682"/>
        <v>2.2086410846637321</v>
      </c>
      <c r="BE64" s="130">
        <f t="shared" si="1683"/>
        <v>2.7503529081947931</v>
      </c>
      <c r="BF64" s="130">
        <f t="shared" si="1684"/>
        <v>3.3804746732516948</v>
      </c>
      <c r="BG64" s="130">
        <f t="shared" si="1685"/>
        <v>4.0025591708971566</v>
      </c>
      <c r="BH64" s="130">
        <f t="shared" si="1686"/>
        <v>4.6186157179840386</v>
      </c>
      <c r="BI64" s="130">
        <f t="shared" si="1687"/>
        <v>5.2479337562997959</v>
      </c>
      <c r="BJ64" s="130">
        <f t="shared" si="1688"/>
        <v>5.8688126638335412</v>
      </c>
      <c r="BK64" s="130">
        <f t="shared" si="1689"/>
        <v>6.4426735570103624</v>
      </c>
      <c r="BL64" s="130">
        <f t="shared" si="1690"/>
        <v>6.9502269940428025</v>
      </c>
      <c r="BM64" s="130">
        <f t="shared" si="1691"/>
        <v>7.529713974407632</v>
      </c>
      <c r="BN64" s="130">
        <f t="shared" si="1692"/>
        <v>7.9705580919251195</v>
      </c>
      <c r="BO64" s="130">
        <f t="shared" si="1693"/>
        <v>8.6055022174288851</v>
      </c>
      <c r="BP64" s="130">
        <f t="shared" si="1694"/>
        <v>9.2846513136955711</v>
      </c>
      <c r="BQ64" s="130">
        <f t="shared" si="1695"/>
        <v>9.9167823956053329</v>
      </c>
      <c r="BR64" s="130">
        <f t="shared" si="1696"/>
        <v>10.566595465820264</v>
      </c>
      <c r="BS64" s="130">
        <f t="shared" si="1697"/>
        <v>11.209978722106042</v>
      </c>
      <c r="BT64" s="130">
        <f t="shared" si="1698"/>
        <v>11.857782475468111</v>
      </c>
      <c r="BU64" s="130">
        <f t="shared" si="1699"/>
        <v>12.549791199593102</v>
      </c>
      <c r="BV64" s="130">
        <f t="shared" si="1700"/>
        <v>13.283995577628152</v>
      </c>
      <c r="BW64" s="130">
        <f t="shared" si="1701"/>
        <v>14.038694987562375</v>
      </c>
      <c r="BX64" s="130">
        <f t="shared" si="1702"/>
        <v>14.835188188036085</v>
      </c>
      <c r="BY64" s="130">
        <f t="shared" si="1703"/>
        <v>15.6244478478395</v>
      </c>
      <c r="BZ64" s="130">
        <f t="shared" si="1704"/>
        <v>16.387184525185162</v>
      </c>
      <c r="CA64" s="130">
        <f t="shared" si="1705"/>
        <v>17.23310692023923</v>
      </c>
      <c r="CB64" s="130">
        <f t="shared" si="1706"/>
        <v>18.104346707639333</v>
      </c>
      <c r="CC64" s="130">
        <f t="shared" si="1707"/>
        <v>18.927764753941368</v>
      </c>
      <c r="CD64" s="130">
        <f t="shared" si="1708"/>
        <v>19.663174722088133</v>
      </c>
      <c r="CE64" s="130">
        <f t="shared" si="1709"/>
        <v>19.663174722088133</v>
      </c>
      <c r="CF64" s="130">
        <f t="shared" si="1176"/>
        <v>1307.8757524463101</v>
      </c>
      <c r="CG64" s="130">
        <f t="shared" si="1177"/>
        <v>1178.0324918243841</v>
      </c>
      <c r="CH64" s="130">
        <f t="shared" si="1178"/>
        <v>890.0165318993844</v>
      </c>
      <c r="CI64" s="130">
        <f t="shared" si="1179"/>
        <v>949.03619581844157</v>
      </c>
      <c r="CJ64" s="130">
        <f t="shared" si="1180"/>
        <v>1060.7800928385236</v>
      </c>
      <c r="CK64" s="130">
        <f t="shared" si="1181"/>
        <v>1233.9044403344251</v>
      </c>
      <c r="CL64" s="130">
        <f t="shared" si="1182"/>
        <v>1218.1658632893432</v>
      </c>
      <c r="CM64" s="130">
        <f t="shared" si="1183"/>
        <v>1206.3619305055315</v>
      </c>
      <c r="CN64" s="130">
        <f t="shared" si="1184"/>
        <v>1232.3305826299168</v>
      </c>
      <c r="CO64" s="130">
        <f t="shared" si="1185"/>
        <v>1215.8050767325808</v>
      </c>
      <c r="CP64" s="130">
        <f t="shared" si="1186"/>
        <v>1123.7344010188515</v>
      </c>
      <c r="CQ64" s="130">
        <f t="shared" si="1187"/>
        <v>993.89114039692527</v>
      </c>
      <c r="CR64" s="130">
        <f t="shared" si="1188"/>
        <v>1134.7514049504086</v>
      </c>
      <c r="CS64" s="130">
        <f t="shared" si="1189"/>
        <v>863.26095092274488</v>
      </c>
      <c r="CT64" s="130">
        <f t="shared" si="1190"/>
        <v>1243.3475865614741</v>
      </c>
      <c r="CU64" s="130">
        <f t="shared" si="1191"/>
        <v>1329.9097603094249</v>
      </c>
      <c r="CV64" s="130">
        <f t="shared" si="1192"/>
        <v>1237.8390845956956</v>
      </c>
      <c r="CW64" s="130">
        <f t="shared" si="1193"/>
        <v>1272.4639540948758</v>
      </c>
      <c r="CX64" s="130">
        <f t="shared" si="1194"/>
        <v>1259.8730924588103</v>
      </c>
      <c r="CY64" s="130">
        <f t="shared" si="1195"/>
        <v>1268.5293098336051</v>
      </c>
      <c r="CZ64" s="130">
        <f t="shared" si="1196"/>
        <v>1355.0914835815558</v>
      </c>
      <c r="DA64" s="130">
        <f t="shared" si="1197"/>
        <v>1437.7190130682361</v>
      </c>
      <c r="DB64" s="130">
        <f t="shared" si="1198"/>
        <v>1477.8523845331954</v>
      </c>
      <c r="DC64" s="130">
        <f t="shared" si="1199"/>
        <v>1559.6929851676216</v>
      </c>
      <c r="DD64" s="130">
        <f t="shared" si="1200"/>
        <v>1545.5282658270478</v>
      </c>
      <c r="DE64" s="130">
        <f t="shared" si="1201"/>
        <v>1493.5909615782773</v>
      </c>
      <c r="DF64" s="130">
        <f t="shared" si="1202"/>
        <v>1656.4852339948752</v>
      </c>
      <c r="DG64" s="130">
        <f t="shared" si="1203"/>
        <v>1706.0617516868838</v>
      </c>
      <c r="DH64" s="130">
        <f t="shared" si="1204"/>
        <v>1612.4172182686461</v>
      </c>
      <c r="DI64" s="130">
        <f t="shared" si="1205"/>
        <v>1440.0797996249987</v>
      </c>
      <c r="DJ64" s="130">
        <f t="shared" si="1206"/>
        <v>0</v>
      </c>
      <c r="DK64" s="110">
        <f t="shared" si="1207"/>
        <v>1307.8757524463101</v>
      </c>
      <c r="DL64" s="130">
        <f t="shared" si="1208"/>
        <v>2485.908244270694</v>
      </c>
      <c r="DM64" s="130">
        <f t="shared" si="1209"/>
        <v>3375.9247761700785</v>
      </c>
      <c r="DN64" s="130">
        <f t="shared" si="1210"/>
        <v>4324.9609719885202</v>
      </c>
      <c r="DO64" s="130">
        <f t="shared" si="1211"/>
        <v>5385.7410648270434</v>
      </c>
      <c r="DP64" s="130">
        <f t="shared" si="1212"/>
        <v>6619.6455051614685</v>
      </c>
      <c r="DQ64" s="130">
        <f t="shared" si="1213"/>
        <v>7837.8113684508116</v>
      </c>
      <c r="DR64" s="130">
        <f t="shared" si="1214"/>
        <v>9044.1732989563425</v>
      </c>
      <c r="DS64" s="130">
        <f t="shared" si="1215"/>
        <v>10276.503881586259</v>
      </c>
      <c r="DT64" s="130">
        <f t="shared" si="1216"/>
        <v>11492.308958318839</v>
      </c>
      <c r="DU64" s="130">
        <f t="shared" si="1217"/>
        <v>12616.043359337691</v>
      </c>
      <c r="DV64" s="130">
        <f t="shared" si="1218"/>
        <v>13609.934499734616</v>
      </c>
      <c r="DW64" s="130">
        <f t="shared" si="1219"/>
        <v>14744.685904685024</v>
      </c>
      <c r="DX64" s="130">
        <f t="shared" si="1220"/>
        <v>15607.946855607768</v>
      </c>
      <c r="DY64" s="130">
        <f t="shared" si="1221"/>
        <v>16851.294442169241</v>
      </c>
      <c r="DZ64" s="130">
        <f t="shared" si="1222"/>
        <v>18181.204202478664</v>
      </c>
      <c r="EA64" s="130">
        <f t="shared" si="1223"/>
        <v>19419.043287074361</v>
      </c>
      <c r="EB64" s="130">
        <f t="shared" si="1224"/>
        <v>20691.507241169238</v>
      </c>
      <c r="EC64" s="130">
        <f t="shared" si="1225"/>
        <v>21951.380333628047</v>
      </c>
      <c r="ED64" s="130">
        <f t="shared" si="1226"/>
        <v>23219.909643461651</v>
      </c>
      <c r="EE64" s="130">
        <f t="shared" si="1227"/>
        <v>24575.001127043208</v>
      </c>
      <c r="EF64" s="130">
        <f t="shared" si="1228"/>
        <v>26012.720140111443</v>
      </c>
      <c r="EG64" s="130">
        <f t="shared" si="1229"/>
        <v>27490.572524644638</v>
      </c>
      <c r="EH64" s="130">
        <f t="shared" si="1230"/>
        <v>29050.26550981226</v>
      </c>
      <c r="EI64" s="130">
        <f t="shared" si="1231"/>
        <v>30595.793775639308</v>
      </c>
      <c r="EJ64" s="130">
        <f t="shared" si="1232"/>
        <v>32089.384737217584</v>
      </c>
      <c r="EK64" s="130">
        <f t="shared" si="1233"/>
        <v>33745.869971212458</v>
      </c>
      <c r="EL64" s="130">
        <f t="shared" si="1234"/>
        <v>35451.931722899339</v>
      </c>
      <c r="EM64" s="130">
        <f t="shared" si="1235"/>
        <v>37064.348941167984</v>
      </c>
      <c r="EN64" s="130">
        <f t="shared" si="1236"/>
        <v>38504.428740792981</v>
      </c>
      <c r="EO64" s="130">
        <f t="shared" si="1237"/>
        <v>38504.428740792981</v>
      </c>
      <c r="EP64" s="130">
        <f t="shared" si="1238"/>
        <v>1242.4819648239945</v>
      </c>
      <c r="EQ64" s="130">
        <f t="shared" si="1239"/>
        <v>1119.130867233165</v>
      </c>
      <c r="ER64" s="130">
        <f t="shared" si="1240"/>
        <v>845.51570530441518</v>
      </c>
      <c r="ES64" s="130">
        <f t="shared" si="1241"/>
        <v>901.58438602751949</v>
      </c>
      <c r="ET64" s="130">
        <f t="shared" si="1242"/>
        <v>1007.7410881965974</v>
      </c>
      <c r="EU64" s="130">
        <f t="shared" si="1243"/>
        <v>1172.2092183177037</v>
      </c>
      <c r="EV64" s="130">
        <f t="shared" si="1244"/>
        <v>1157.2575701248759</v>
      </c>
      <c r="EW64" s="130">
        <f t="shared" si="1245"/>
        <v>1146.0438339802549</v>
      </c>
      <c r="EX64" s="130">
        <f t="shared" si="1246"/>
        <v>1170.714053498421</v>
      </c>
      <c r="EY64" s="130">
        <f t="shared" si="1247"/>
        <v>1155.0148228959517</v>
      </c>
      <c r="EZ64" s="130">
        <f t="shared" si="1248"/>
        <v>1067.5476809679089</v>
      </c>
      <c r="FA64" s="130">
        <f t="shared" si="1249"/>
        <v>944.19658337707892</v>
      </c>
      <c r="FB64" s="130">
        <f t="shared" si="1250"/>
        <v>1078.0138347028881</v>
      </c>
      <c r="FC64" s="130">
        <f t="shared" si="1251"/>
        <v>820.09790337660763</v>
      </c>
      <c r="FD64" s="130">
        <f t="shared" si="1252"/>
        <v>1181.1802072334003</v>
      </c>
      <c r="FE64" s="130">
        <f t="shared" si="1253"/>
        <v>1263.4142722939537</v>
      </c>
      <c r="FF64" s="130">
        <f t="shared" si="1254"/>
        <v>1175.9471303659107</v>
      </c>
      <c r="FG64" s="130">
        <f t="shared" si="1255"/>
        <v>1208.8407563901319</v>
      </c>
      <c r="FH64" s="130">
        <f t="shared" si="1256"/>
        <v>1196.8794378358698</v>
      </c>
      <c r="FI64" s="130">
        <f t="shared" si="1257"/>
        <v>1205.1028443419248</v>
      </c>
      <c r="FJ64" s="130">
        <f t="shared" si="1258"/>
        <v>1287.3369094024779</v>
      </c>
      <c r="FK64" s="130">
        <f t="shared" si="1259"/>
        <v>1365.8330624148243</v>
      </c>
      <c r="FL64" s="130">
        <f t="shared" si="1260"/>
        <v>1403.9597653065355</v>
      </c>
      <c r="FM64" s="130">
        <f t="shared" si="1261"/>
        <v>1481.7083359092405</v>
      </c>
      <c r="FN64" s="130">
        <f t="shared" si="1262"/>
        <v>1468.2518525356954</v>
      </c>
      <c r="FO64" s="130">
        <f t="shared" si="1263"/>
        <v>1418.9114134993633</v>
      </c>
      <c r="FP64" s="130">
        <f t="shared" si="1264"/>
        <v>1573.6609722951314</v>
      </c>
      <c r="FQ64" s="130">
        <f t="shared" si="1265"/>
        <v>1620.7586641025396</v>
      </c>
      <c r="FR64" s="130">
        <f t="shared" si="1266"/>
        <v>1531.7963573552138</v>
      </c>
      <c r="FS64" s="130">
        <f t="shared" si="1267"/>
        <v>1368.0758096437487</v>
      </c>
      <c r="FT64" s="130">
        <f t="shared" si="1268"/>
        <v>0</v>
      </c>
      <c r="FU64" s="110">
        <f t="shared" si="1269"/>
        <v>1242.4819648239945</v>
      </c>
      <c r="FV64" s="130">
        <f t="shared" si="1270"/>
        <v>2361.6128320571597</v>
      </c>
      <c r="FW64" s="130">
        <f t="shared" si="1271"/>
        <v>3207.1285373615747</v>
      </c>
      <c r="FX64" s="130">
        <f t="shared" si="1272"/>
        <v>4108.7129233890937</v>
      </c>
      <c r="FY64" s="130">
        <f t="shared" si="1273"/>
        <v>5116.4540115856908</v>
      </c>
      <c r="FZ64" s="130">
        <f t="shared" si="1274"/>
        <v>6288.6632299033945</v>
      </c>
      <c r="GA64" s="130">
        <f t="shared" si="1275"/>
        <v>7445.9208000282706</v>
      </c>
      <c r="GB64" s="130">
        <f t="shared" si="1276"/>
        <v>8591.9646340085255</v>
      </c>
      <c r="GC64" s="130">
        <f t="shared" si="1277"/>
        <v>9762.6786875069465</v>
      </c>
      <c r="GD64" s="130">
        <f t="shared" si="1278"/>
        <v>10917.693510402898</v>
      </c>
      <c r="GE64" s="130">
        <f t="shared" si="1279"/>
        <v>11985.241191370807</v>
      </c>
      <c r="GF64" s="130">
        <f t="shared" si="1280"/>
        <v>12929.437774747887</v>
      </c>
      <c r="GG64" s="130">
        <f t="shared" si="1281"/>
        <v>14007.451609450774</v>
      </c>
      <c r="GH64" s="130">
        <f t="shared" si="1282"/>
        <v>14827.549512827381</v>
      </c>
      <c r="GI64" s="130">
        <f t="shared" si="1283"/>
        <v>16008.729720060783</v>
      </c>
      <c r="GJ64" s="130">
        <f t="shared" si="1284"/>
        <v>17272.143992354737</v>
      </c>
      <c r="GK64" s="130">
        <f t="shared" si="1285"/>
        <v>18448.091122720649</v>
      </c>
      <c r="GL64" s="130">
        <f t="shared" si="1286"/>
        <v>19656.93187911078</v>
      </c>
      <c r="GM64" s="130">
        <f t="shared" si="1287"/>
        <v>20853.811316946649</v>
      </c>
      <c r="GN64" s="130">
        <f t="shared" si="1288"/>
        <v>22058.914161288572</v>
      </c>
      <c r="GO64" s="130">
        <f t="shared" si="1289"/>
        <v>23346.251070691051</v>
      </c>
      <c r="GP64" s="130">
        <f t="shared" si="1290"/>
        <v>24712.084133105876</v>
      </c>
      <c r="GQ64" s="130">
        <f t="shared" si="1291"/>
        <v>26116.043898412412</v>
      </c>
      <c r="GR64" s="130">
        <f t="shared" si="1292"/>
        <v>27597.752234321651</v>
      </c>
      <c r="GS64" s="130">
        <f t="shared" si="1293"/>
        <v>29066.004086857349</v>
      </c>
      <c r="GT64" s="130">
        <f t="shared" si="1294"/>
        <v>30484.915500356714</v>
      </c>
      <c r="GU64" s="130">
        <f t="shared" si="1295"/>
        <v>32058.576472651846</v>
      </c>
      <c r="GV64" s="130">
        <f t="shared" si="1296"/>
        <v>33679.335136754387</v>
      </c>
      <c r="GW64" s="130">
        <f t="shared" si="1297"/>
        <v>35211.131494109599</v>
      </c>
      <c r="GX64" s="130">
        <f t="shared" si="1298"/>
        <v>36579.207303753348</v>
      </c>
      <c r="GY64" s="130">
        <f t="shared" si="1299"/>
        <v>36579.207303753348</v>
      </c>
      <c r="GZ64" s="130">
        <f>($T64+$U64)/$R64*($I64-(метеостанция!B$12))/($I64-$J64)</f>
        <v>1.512297794117647</v>
      </c>
      <c r="HA64" s="130">
        <f>($T64+$U64)/$R64*($I64-(метеостанция!C$12))/($I64-$J64)</f>
        <v>1.3621599264705881</v>
      </c>
      <c r="HB64" s="130">
        <f>($T64+$U64)/$R64*($I64-(метеостанция!D$12))/($I64-$J64)</f>
        <v>1.0291268382352941</v>
      </c>
      <c r="HC64" s="130">
        <f>($T64+$U64)/$R64*($I64-(метеостанция!E$12))/($I64-$J64)</f>
        <v>1.0973713235294118</v>
      </c>
      <c r="HD64" s="130">
        <f>($T64+$U64)/$R64*($I64-(метеостанция!F$12))/($I64-$J64)</f>
        <v>1.2265808823529412</v>
      </c>
      <c r="HE64" s="130">
        <f>($T64+$U64)/$R64*($I64-(метеостанция!G$12))/($I64-$J64)</f>
        <v>1.4267647058823529</v>
      </c>
      <c r="HF64" s="130">
        <f>($T64+$U64)/$R64*($I64-(метеостанция!H$12))/($I64-$J64)</f>
        <v>1.4085661764705883</v>
      </c>
      <c r="HG64" s="130">
        <f>($T64+$U64)/$R64*($I64-(метеостанция!I$12))/($I64-$J64)</f>
        <v>1.3949172794117648</v>
      </c>
      <c r="HH64" s="130">
        <f>($T64+$U64)/$R64*($I64-(метеостанция!J$12))/($I64-$J64)</f>
        <v>1.4249448529411763</v>
      </c>
      <c r="HI64" s="130">
        <f>($T64+$U64)/$R64*($I64-(метеостанция!K$12))/($I64-$J64)</f>
        <v>1.4058363970588235</v>
      </c>
      <c r="HJ64" s="130">
        <f>($T64+$U64)/$R64*($I64-(метеостанция!L$12))/($I64-$J64)</f>
        <v>1.2993749999999999</v>
      </c>
      <c r="HK64" s="130">
        <f>($T64+$U64)/$R64*($I64-(метеостанция!M$12))/($I64-$J64)</f>
        <v>1.1492371323529411</v>
      </c>
      <c r="HL64" s="130">
        <f>($T64+$U64)/$R64*($I64-(метеостанция!N$12))/($I64-$J64)</f>
        <v>1.3121139705882352</v>
      </c>
      <c r="HM64" s="130">
        <f>($T64+$U64)/$R64*($I64-(метеостанция!O$12))/($I64-$J64)</f>
        <v>0.99818933823529388</v>
      </c>
      <c r="HN64" s="130">
        <f>($T64+$U64)/$R64*($I64-(метеостанция!P$12))/($I64-$J64)</f>
        <v>1.4376838235294116</v>
      </c>
      <c r="HO64" s="130">
        <f>($T64+$U64)/$R64*($I64-(метеостанция!Q$12))/($I64-$J64)</f>
        <v>1.5377757352941177</v>
      </c>
      <c r="HP64" s="130">
        <f>($T64+$U64)/$R64*($I64-(метеостанция!R$12))/($I64-$J64)</f>
        <v>1.4313143382352942</v>
      </c>
      <c r="HQ64" s="130">
        <f>($T64+$U64)/$R64*($I64-(метеостанция!S$12))/($I64-$J64)</f>
        <v>1.4713511029411763</v>
      </c>
      <c r="HR64" s="130">
        <f>($T64+$U64)/$R64*($I64-(метеостанция!T$12))/($I64-$J64)</f>
        <v>1.4567922794117647</v>
      </c>
      <c r="HS64" s="130">
        <f>($T64+$U64)/$R64*($I64-(метеостанция!U$12))/($I64-$J64)</f>
        <v>1.4668014705882353</v>
      </c>
      <c r="HT64" s="130">
        <f>($T64+$U64)/$R64*($I64-(метеостанция!V$12))/($I64-$J64)</f>
        <v>1.566893382352941</v>
      </c>
      <c r="HU64" s="130">
        <f>($T64+$U64)/$R64*($I64-(метеостанция!W$12))/($I64-$J64)</f>
        <v>1.6624356617647058</v>
      </c>
      <c r="HV64" s="130">
        <f>($T64+$U64)/$R64*($I64-(метеостанция!X$12))/($I64-$J64)</f>
        <v>1.7088419117647058</v>
      </c>
      <c r="HW64" s="130">
        <f>($T64+$U64)/$R64*($I64-(метеостанция!Y$12))/($I64-$J64)</f>
        <v>1.8034742647058821</v>
      </c>
      <c r="HX64" s="130">
        <f>($T64+$U64)/$R64*($I64-(метеостанция!Z$12))/($I64-$J64)</f>
        <v>1.7870955882352941</v>
      </c>
      <c r="HY64" s="130">
        <f>($T64+$U64)/$R64*($I64-(метеостанция!AA$12))/($I64-$J64)</f>
        <v>1.7270404411764708</v>
      </c>
      <c r="HZ64" s="130">
        <f>($T64+$U64)/$R64*($I64-(метеостанция!AB$12))/($I64-$J64)</f>
        <v>1.9153952205882352</v>
      </c>
      <c r="IA64" s="130">
        <f>($T64+$U64)/$R64*($I64-(метеостанция!AC$12))/($I64-$J64)</f>
        <v>1.9727205882352941</v>
      </c>
      <c r="IB64" s="130">
        <f>($T64+$U64)/$R64*($I64-(метеостанция!AD$12))/($I64-$J64)</f>
        <v>1.8644393382352942</v>
      </c>
      <c r="IC64" s="130">
        <f>($T64+$U64)/$R64*($I64-(метеостанция!AE$12))/($I64-$J64)</f>
        <v>1.6651654411764707</v>
      </c>
      <c r="ID64" s="130"/>
      <c r="IE64" s="131">
        <f>VLOOKUP($F64,метеостанция!$A$4:$AF$7,2,0)</f>
        <v>6.1</v>
      </c>
      <c r="IF64" s="131">
        <f>VLOOKUP($F64,метеостанция!$A$4:$AF$7,3,0)</f>
        <v>9</v>
      </c>
      <c r="IG64" s="131">
        <f>VLOOKUP($F64,метеостанция!$A$4:$AF$7,4,0)</f>
        <v>7.4</v>
      </c>
      <c r="IH64" s="131">
        <f>VLOOKUP($F64,метеостанция!$A$4:$AF$7,5,0)</f>
        <v>10.9</v>
      </c>
      <c r="II64" s="131">
        <f>VLOOKUP($F64,метеостанция!$A$4:$AF$7,6,0)</f>
        <v>12.1</v>
      </c>
      <c r="IJ64" s="131">
        <f>VLOOKUP($F64,метеостанция!$A$4:$AF$7,7,0)</f>
        <v>9.4</v>
      </c>
      <c r="IK64" s="131">
        <f>VLOOKUP($F64,метеостанция!$A$4:$AF$7,8,0)</f>
        <v>6.1</v>
      </c>
      <c r="IL64" s="131">
        <f>VLOOKUP($F64,метеостанция!$A$4:$AF$7,9,0)</f>
        <v>8.1</v>
      </c>
      <c r="IM64" s="131">
        <f>VLOOKUP($F64,метеостанция!$A$4:$AF$7,10,0)</f>
        <v>3.4</v>
      </c>
      <c r="IN64" s="131">
        <f>VLOOKUP($F64,метеостанция!$A$4:$AF$7,11,0)</f>
        <v>-1.2</v>
      </c>
      <c r="IO64" s="131">
        <f>VLOOKUP($F64,метеостанция!$A$4:$AF$7,12,0)</f>
        <v>0.4</v>
      </c>
      <c r="IP64" s="131">
        <f>VLOOKUP($F64,метеостанция!$A$4:$AF$7,13,0)</f>
        <v>3</v>
      </c>
      <c r="IQ64" s="131">
        <f>VLOOKUP($F64,метеостанция!$A$4:$AF$7,14,0)</f>
        <v>2.5</v>
      </c>
      <c r="IR64" s="131">
        <f>VLOOKUP($F64,метеостанция!$A$4:$AF$7,15,0)</f>
        <v>1.5</v>
      </c>
      <c r="IS64" s="131">
        <f>VLOOKUP($F64,метеостанция!$A$4:$AF$7,16,0)</f>
        <v>-0.4</v>
      </c>
      <c r="IT64" s="131">
        <f>VLOOKUP($F64,метеостанция!$A$4:$AF$7,17,0)</f>
        <v>-2.6</v>
      </c>
      <c r="IU64" s="131">
        <f>VLOOKUP($F64,метеостанция!$A$4:$AF$7,18,0)</f>
        <v>-3.5</v>
      </c>
      <c r="IV64" s="131">
        <f>VLOOKUP($F64,метеостанция!$A$4:$AF$7,19,0)</f>
        <v>-4.4000000000000004</v>
      </c>
      <c r="IW64" s="131">
        <f>VLOOKUP($F64,метеостанция!$A$4:$AF$7,20,0)</f>
        <v>-0.3</v>
      </c>
      <c r="IX64" s="131">
        <f>VLOOKUP($F64,метеостанция!$A$4:$AF$7,21,0)</f>
        <v>4.5</v>
      </c>
      <c r="IY64" s="131">
        <f>VLOOKUP($F64,метеостанция!$A$4:$AF$7,22,0)</f>
        <v>3.5</v>
      </c>
      <c r="IZ64" s="131">
        <f>VLOOKUP($F64,метеостанция!$A$4:$AF$7,23,0)</f>
        <v>5</v>
      </c>
      <c r="JA64" s="131">
        <f>VLOOKUP($F64,метеостанция!$A$4:$AF$7,24,0)</f>
        <v>-1.7</v>
      </c>
      <c r="JB64" s="131">
        <f>VLOOKUP($F64,метеостанция!$A$4:$AF$7,25,0)</f>
        <v>-3.7</v>
      </c>
      <c r="JC64" s="131">
        <f>VLOOKUP($F64,метеостанция!$A$4:$AF$7,26,0)</f>
        <v>0.7</v>
      </c>
      <c r="JD64" s="131">
        <f>VLOOKUP($F64,метеостанция!$A$4:$AF$7,27,0)</f>
        <v>-1.6</v>
      </c>
      <c r="JE64" s="131">
        <f>VLOOKUP($F64,метеостанция!$A$4:$AF$7,28,0)</f>
        <v>0.7</v>
      </c>
      <c r="JF64" s="131">
        <f>VLOOKUP($F64,метеостанция!$A$4:$AF$7,29,0)</f>
        <v>6.6</v>
      </c>
      <c r="JG64" s="131">
        <f>VLOOKUP($F64,метеостанция!$A$4:$AF$7,30,0)</f>
        <v>9</v>
      </c>
      <c r="JH64" s="131">
        <f>VLOOKUP($F64,метеостанция!$A$4:$AF$7,31,0)</f>
        <v>4.8</v>
      </c>
      <c r="JI64" s="131">
        <f>VLOOKUP($F64,метеостанция!$A$4:$AF$7,32,0)</f>
        <v>0</v>
      </c>
      <c r="JJ64" s="202">
        <f>VLOOKUP(D64,'Qп, Гкал'!$D$6:$O$63,2,FALSE)</f>
        <v>0.63676999999999995</v>
      </c>
      <c r="JK64" s="202">
        <f>VLOOKUP(D64,'Qп, Гкал'!$D$6:AI$64,3,FALSE)</f>
        <v>0.42207</v>
      </c>
      <c r="JL64" s="202">
        <f>VLOOKUP(D64,'Qп, Гкал'!$D$6:$AI$64,4,FALSE)</f>
        <v>0.42648000000000003</v>
      </c>
      <c r="JM64" s="202">
        <f>VLOOKUP(D64,'Qп, Гкал'!$D$6:$O$60,5,FALSE)</f>
        <v>0.42697000000000002</v>
      </c>
      <c r="JN64" s="202">
        <f>VLOOKUP(D64,'Qп, Гкал'!$D$6:$O$60,6,FALSE)</f>
        <v>0.42642000000000002</v>
      </c>
      <c r="JO64" s="202">
        <f>VLOOKUP(D64,'Qп, Гкал'!$D$6:$O$60,7,FALSE)</f>
        <v>0.42398000000000002</v>
      </c>
      <c r="JP64" s="202">
        <f>VLOOKUP(D64,'Qп, Гкал'!$D$6:$O$60,8,FALSE)</f>
        <v>0.56894999999999996</v>
      </c>
      <c r="JQ64" s="202">
        <f>VLOOKUP(D64,'Qп, Гкал'!$D$6:$O$60,9,FALSE)</f>
        <v>0.78956999999999999</v>
      </c>
      <c r="JR64" s="202">
        <f>VLOOKUP(D64,'Qп, Гкал'!$D$6:$O$60,10,FALSE)</f>
        <v>0.88773999999999997</v>
      </c>
      <c r="JS64" s="202">
        <f>VLOOKUP(D64,'Qп, Гкал'!$D$6:$O$60,11,FALSE)</f>
        <v>0.98817999999999995</v>
      </c>
      <c r="JT64" s="202">
        <f>VLOOKUP(D64,'Qп, Гкал'!$D$6:$O$60,12,FALSE)</f>
        <v>1.00589</v>
      </c>
      <c r="JU64" s="202">
        <f>VLOOKUP(D64,'Qп, Гкал'!$D$6:$P$60,13,FALSE)</f>
        <v>1.00743</v>
      </c>
      <c r="JV64" s="202">
        <f>VLOOKUP(D64,'Qп, Гкал'!$D$6:$Q$63,14,FALSE)</f>
        <v>0.45713999999999999</v>
      </c>
      <c r="JW64" s="203">
        <f>VLOOKUP(D64,'Qп, Гкал'!$D$6:$AI$65,15,FALSE)</f>
        <v>0.71708000000000005</v>
      </c>
      <c r="JX64" s="203">
        <f>VLOOKUP(D64,'Qп, Гкал'!$D$6:$AI$65,16,FALSE)</f>
        <v>0.99926000000000004</v>
      </c>
      <c r="JY64" s="203">
        <f>VLOOKUP(D64,'Qп, Гкал'!$D$6:$AI$65,17,FALSE)</f>
        <v>1.1124799999999999</v>
      </c>
      <c r="JZ64" s="203">
        <f>VLOOKUP(D64,'Qп, Гкал'!$D$6:$AI$65,18,FALSE)</f>
        <v>1.18028</v>
      </c>
      <c r="KA64" s="203">
        <f>VLOOKUP(D64,'Qп, Гкал'!$D$6:$AI$65,19,FALSE)</f>
        <v>1.15913</v>
      </c>
      <c r="KB64" s="203">
        <f>VLOOKUP(D64,'Qп, Гкал'!$D$6:$AI$65,20,FALSE)</f>
        <v>1.0527500000000001</v>
      </c>
      <c r="KC64" s="203">
        <f>VLOOKUP(D64,'Qп, Гкал'!$D$6:$AI$65,21,FALSE)</f>
        <v>0.51192000000000004</v>
      </c>
      <c r="KD64" s="203">
        <f>VLOOKUP(D64,'Qп, Гкал'!$D$6:$AI$65,22,FALSE)</f>
        <v>0.76004000000000005</v>
      </c>
      <c r="KE64" s="203">
        <f>VLOOKUP(D64,'Qп, Гкал'!$D$6:$AI$65,23,FALSE)</f>
        <v>0.99924999999999997</v>
      </c>
      <c r="KF64" s="203">
        <f>VLOOKUP(D64,'Qп, Гкал'!$D$6:$AI$65,24,FALSE)</f>
        <v>1.07799</v>
      </c>
      <c r="KG64" s="203">
        <f>VLOOKUP(D64,'Qп, Гкал'!$D$6:$AI$65,25,FALSE)</f>
        <v>1.43381</v>
      </c>
      <c r="KH64" s="203">
        <f>VLOOKUP(D64,'Qп, Гкал'!$D$6:$AI$65,26,FALSE)</f>
        <v>1.1967099999999999</v>
      </c>
      <c r="KI64" s="203">
        <f>VLOOKUP(D64,'Qп, Гкал'!$D$6:$AI$65,27,FALSE)</f>
        <v>1.28538</v>
      </c>
      <c r="KJ64" s="203">
        <f>VLOOKUP(D64,'Qп, Гкал'!$D$6:$AI$65,28,FALSE)</f>
        <v>0.52793000000000001</v>
      </c>
      <c r="KK64" s="203">
        <f>VLOOKUP(D64,'Qп, Гкал'!$D$6:$AI$65,29,FALSE)</f>
        <v>0.71899999999999997</v>
      </c>
      <c r="KL64" s="203">
        <f>VLOOKUP(D64,'Qп, Гкал'!$D$6:$AI$65,30,FALSE)</f>
        <v>0.85026999999999997</v>
      </c>
      <c r="KM64" s="203">
        <f>VLOOKUP(D64,'Qп, Гкал'!$D$6:$AI$65,31,FALSE)</f>
        <v>0.92171999999999998</v>
      </c>
      <c r="KN64" s="203">
        <f>VLOOKUP(D64,'Qп, Гкал'!$D$6:$AI$65,32,FALSE)</f>
        <v>0</v>
      </c>
      <c r="KO64" s="110">
        <f>IF(JJ64="","Нет показаний",IF(JJ64&lt;=0,"Ошибка ПУ",(GZ64-JJ64*(($I64-метеостанция!B$12)/($I64-IE64)))))</f>
        <v>0.65327852463712777</v>
      </c>
      <c r="KP64" s="110">
        <f>IF(JK64="","Нет показаний",IF(JK64&lt;=0,"Ошибка ПУ",(HA64-JK64*(($I64-метеостанция!C$12)/($I64-IF64)))))</f>
        <v>0.73032113647058816</v>
      </c>
      <c r="KQ64" s="110">
        <f>IF(JL64="","Нет показаний",IF(JL64&lt;=0,"Ошибка ПУ",(HB64-JL64*(($I64-метеостанция!D$12)/($I64-IG64)))))</f>
        <v>0.60151258291614518</v>
      </c>
      <c r="KR64" s="110">
        <f>IF(JM64="","Нет показаний",IF(JM64&lt;=0,"Ошибка ПУ",(HC64-JM64*(($I64-метеостанция!E$12)/($I64-IH64)))))</f>
        <v>0.49014747918978918</v>
      </c>
      <c r="KS64" s="110">
        <f>IF(JN64="","Нет показаний",IF(JN64&lt;=0,"Ошибка ПУ",(HD64-JN64*(($I64-метеостанция!F$12)/($I64-II64)))))</f>
        <v>0.46220035043804752</v>
      </c>
      <c r="KT64" s="110">
        <f>IF(JO64="","Нет показаний",IF(JO64&lt;=0,"Ошибка ПУ",(HE64-JO64*(($I64-метеостанция!G$12)/($I64-IJ64)))))</f>
        <v>0.73998718522119578</v>
      </c>
      <c r="KU64" s="110">
        <f>IF(JP64="","Нет показаний",IF(JP64&lt;=0,"Ошибка ПУ",(HF64-JP64*(($I64-метеостанция!H$12)/($I64-IK64)))))</f>
        <v>0.69368419595110786</v>
      </c>
      <c r="KV64" s="110">
        <f>IF(JQ64="","Нет показаний",IF(JQ64&lt;=0,"Ошибка ПУ",(HG64-JQ64*(($I64-метеостанция!I$12)/($I64-IL64)))))</f>
        <v>0.26580271784460052</v>
      </c>
      <c r="KW64" s="110">
        <f>IF(JR64="","Нет показаний",IF(JR64&lt;=0,"Ошибка ПУ",(HH64-JR64*(($I64-метеостанция!J$12)/($I64-IM64)))))</f>
        <v>0.46486139990250253</v>
      </c>
      <c r="KX64" s="110">
        <f>IF(JS64="","Нет показаний",IF(JS64&lt;=0,"Ошибка ПУ",(HI64-JS64*(($I64-метеостанция!K$12)/($I64-IN64)))))</f>
        <v>0.56512158428349313</v>
      </c>
      <c r="KY64" s="110">
        <f>IF(JT64="","Нет показаний",IF(JT64&lt;=0,"Ошибка ПУ",(HJ64-JT64*(($I64-метеостанция!L$12)/($I64-IO64)))))</f>
        <v>0.44842066350710896</v>
      </c>
      <c r="KZ64" s="110">
        <f>IF(JU64="","Нет показаний",IF(JU64&lt;=0,"Ошибка ПУ",(HK64-JU64*(($I64-метеостанция!M$12)/($I64-IP64)))))</f>
        <v>0.28951815262321146</v>
      </c>
      <c r="LA64" s="110">
        <f>IF(JV64="","Нет показаний",IF(JV64&lt;=0,"Ошибка ПУ",(HL64-JV64*(($I64-метеостанция!N$12)/($I64-IQ64)))))</f>
        <v>0.87843247058823526</v>
      </c>
      <c r="LB64" s="110">
        <f>IF(JW64="","Нет показаний",IF(JW64&lt;=0,"Ошибка ПУ",(HM64-JW64*(($I64-метеостанция!O$12)/($I64-IR64)))))</f>
        <v>0.50654136323529397</v>
      </c>
      <c r="LC64" s="110">
        <f>IF(JX64="","Нет показаний",IF(JX64&lt;=0,"Ошибка ПУ",(HN64-JX64*(($I64-метеостанция!P$12)/($I64-IS64)))))</f>
        <v>0.53652469110932011</v>
      </c>
      <c r="LD64" s="110">
        <f>IF(JY64="","Нет показаний",IF(JY64&lt;=0,"Ошибка ПУ",(HO64-JY64*(($I64-метеостанция!Q$12)/($I64-IT64)))))</f>
        <v>0.56262469794971948</v>
      </c>
      <c r="LE64" s="110">
        <f>IF(JZ64="","Нет показаний",IF(JZ64&lt;=0,"Ошибка ПУ",(HP64-JZ64*(($I64-метеостанция!R$12)/($I64-IU64)))))</f>
        <v>0.50302411823529414</v>
      </c>
      <c r="LF64" s="110">
        <f>IF(KA64="","Нет показаний",IF(KA64&lt;=0,"Ошибка ПУ",(HQ64-KA64*(($I64-метеостанция!S$12)/($I64-IV64)))))</f>
        <v>0.56675978537360883</v>
      </c>
      <c r="LG64" s="110">
        <f>IF(KB64="","Нет показаний",IF(KB64&lt;=0,"Ошибка ПУ",(HR64-KB64*(($I64-метеостанция!T$12)/($I64-IW64)))))</f>
        <v>0.49036295028332433</v>
      </c>
      <c r="LH64" s="110">
        <f>IF(KC64="","Нет показаний",IF(KC64&lt;=0,"Ошибка ПУ",(HS64-KC64*(($I64-метеостанция!U$12)/($I64-IX64)))))</f>
        <v>0.86002570588235283</v>
      </c>
      <c r="LI64" s="110">
        <f>IF(KD64="","Нет показаний",IF(KD64&lt;=0,"Ошибка ПУ",(HT64-KD64*(($I64-метеостанция!V$12)/($I64-IY64)))))</f>
        <v>0.65801221568627422</v>
      </c>
      <c r="LJ64" s="110">
        <f>IF(KE64="","Нет показаний",IF(KE64&lt;=0,"Ошибка ПУ",(HU64-KE64*(($I64-метеостанция!W$12)/($I64-IZ64)))))</f>
        <v>0.27938282085561505</v>
      </c>
      <c r="LK64" s="110">
        <f>IF(KF64="","Нет показаний",IF(KF64&lt;=0,"Ошибка ПУ",(HV64-KF64*(($I64-метеостанция!X$12)/($I64-JA64)))))</f>
        <v>0.61807401305780929</v>
      </c>
      <c r="LL64" s="110">
        <f>IF(KG64="","Нет показаний",IF(KG64&lt;=0,"Ошибка ПУ",(HW64-KG64*(($I64-метеостанция!Y$12)/($I64-JB64)))))</f>
        <v>0.39384558415032656</v>
      </c>
      <c r="LM64" s="110">
        <f>IF(KH64="","Нет показаний",IF(KH64&lt;=0,"Ошибка ПУ",(HX64-KH64*(($I64-метеостанция!Z$12)/($I64-JC64)))))</f>
        <v>0.37463258342760208</v>
      </c>
      <c r="LN64" s="110">
        <f>IF(KI64="","Нет показаний",IF(KI64&lt;=0,"Ошибка ПУ",(HY64-KI64*(($I64-метеостанция!AA$12)/($I64-JD64)))))</f>
        <v>0.40688284377387363</v>
      </c>
      <c r="LO64" s="110">
        <f>IF(KJ64="","Нет показаний",IF(KJ64&lt;=0,"Ошибка ПУ",(HZ64-KJ64*(($I64-метеостанция!AB$12)/($I64-JE64)))))</f>
        <v>1.2475510799632352</v>
      </c>
      <c r="LP64" s="110">
        <f>IF(KK64="","Нет показаний",IF(KK64&lt;=0,"Ошибка ПУ",(IA64-KK64*(($I64-метеостанция!AC$12)/($I64-JF64)))))</f>
        <v>0.66500917883932087</v>
      </c>
      <c r="LQ64" s="110">
        <f>IF(KL64="","Нет показаний",IF(KL64&lt;=0,"Ошибка ПУ",(IB64-KL64*(($I64-метеостанция!AD$12)/($I64-JG64)))))</f>
        <v>0.12223610823529429</v>
      </c>
      <c r="LR64" s="110">
        <f>IF(KM64="","Нет показаний",IF(KM64&lt;=0,"Ошибка ПУ",(IC64-KM64*(($I64-метеостанция!AE$12)/($I64-JH64)))))</f>
        <v>0.40262981243395579</v>
      </c>
      <c r="LS64" s="110" t="str">
        <f>IF(KN64="","Нет показаний",IF(KN64&lt;=0,"Ошибка ПУ",(ID64-KN64*(($I64-метеостанция!AF$12)/($I64-JI64)))))</f>
        <v>Ошибка ПУ</v>
      </c>
      <c r="LT64" s="54">
        <f t="shared" si="1300"/>
        <v>0.65327852463712777</v>
      </c>
      <c r="LU64" s="54">
        <f t="shared" si="1301"/>
        <v>1.3835996611077159</v>
      </c>
      <c r="LV64" s="54">
        <f t="shared" si="1302"/>
        <v>1.9851122440238611</v>
      </c>
      <c r="LW64" s="54">
        <f t="shared" si="1303"/>
        <v>2.4752597232136502</v>
      </c>
      <c r="LX64" s="54">
        <f t="shared" si="1304"/>
        <v>2.9374600736516978</v>
      </c>
      <c r="LY64" s="54">
        <f t="shared" si="1305"/>
        <v>3.6774472588728937</v>
      </c>
      <c r="LZ64" s="54">
        <f t="shared" si="1306"/>
        <v>4.3711314548240017</v>
      </c>
      <c r="MA64" s="54">
        <f t="shared" si="1307"/>
        <v>4.6369341726686022</v>
      </c>
      <c r="MB64" s="54">
        <f t="shared" si="1308"/>
        <v>5.1017955725711044</v>
      </c>
      <c r="MC64" s="54">
        <f t="shared" si="1309"/>
        <v>5.6669171568545975</v>
      </c>
      <c r="MD64" s="54">
        <f t="shared" si="1310"/>
        <v>6.1153378203617068</v>
      </c>
      <c r="ME64" s="54">
        <f t="shared" si="1311"/>
        <v>6.4048559729849179</v>
      </c>
      <c r="MF64" s="54">
        <f t="shared" si="1312"/>
        <v>7.2832884435731531</v>
      </c>
      <c r="MG64" s="54">
        <f t="shared" si="1313"/>
        <v>7.7898298068084468</v>
      </c>
      <c r="MH64" s="54">
        <f t="shared" si="1314"/>
        <v>8.3263544979177677</v>
      </c>
      <c r="MI64" s="54">
        <f t="shared" si="1315"/>
        <v>8.8889791958674866</v>
      </c>
      <c r="MJ64" s="54">
        <f t="shared" si="1316"/>
        <v>9.3920033141027801</v>
      </c>
      <c r="MK64" s="54">
        <f t="shared" si="1317"/>
        <v>9.9587630994763892</v>
      </c>
      <c r="ML64" s="54">
        <f t="shared" si="1318"/>
        <v>10.449126049759714</v>
      </c>
      <c r="MM64" s="54">
        <f t="shared" si="1319"/>
        <v>11.309151755642066</v>
      </c>
      <c r="MN64" s="54">
        <f t="shared" si="1320"/>
        <v>11.96716397132834</v>
      </c>
      <c r="MO64" s="54">
        <f t="shared" si="1321"/>
        <v>12.246546792183954</v>
      </c>
      <c r="MP64" s="54">
        <f t="shared" si="1322"/>
        <v>12.864620805241763</v>
      </c>
      <c r="MQ64" s="54">
        <f t="shared" si="1323"/>
        <v>13.25846638939209</v>
      </c>
      <c r="MR64" s="54">
        <f t="shared" si="1324"/>
        <v>13.633098972819692</v>
      </c>
      <c r="MS64" s="54">
        <f t="shared" si="1325"/>
        <v>14.039981816593565</v>
      </c>
      <c r="MT64" s="54">
        <f t="shared" si="1326"/>
        <v>15.287532896556801</v>
      </c>
      <c r="MU64" s="54">
        <f t="shared" si="1327"/>
        <v>15.952542075396122</v>
      </c>
      <c r="MV64" s="54">
        <f t="shared" si="1328"/>
        <v>16.074778183631416</v>
      </c>
      <c r="MW64" s="54">
        <f t="shared" si="1329"/>
        <v>16.477407996065374</v>
      </c>
      <c r="MX64" s="54">
        <f t="shared" si="1330"/>
        <v>16.477407996065374</v>
      </c>
      <c r="MY64" s="53">
        <f t="shared" si="1331"/>
        <v>1279.2500069444236</v>
      </c>
      <c r="MZ64" s="53">
        <f t="shared" si="1332"/>
        <v>1430.1148494367058</v>
      </c>
      <c r="NA64" s="53">
        <f t="shared" si="1333"/>
        <v>1177.8819398663954</v>
      </c>
      <c r="NB64" s="53">
        <f t="shared" si="1334"/>
        <v>959.80679374944521</v>
      </c>
      <c r="NC64" s="53">
        <f t="shared" si="1335"/>
        <v>905.08072622778468</v>
      </c>
      <c r="ND64" s="53">
        <f t="shared" si="1336"/>
        <v>1449.0429061001455</v>
      </c>
      <c r="NE64" s="53">
        <f t="shared" si="1337"/>
        <v>1358.3723925114593</v>
      </c>
      <c r="NF64" s="53">
        <f t="shared" si="1338"/>
        <v>520.49488208329672</v>
      </c>
      <c r="NG64" s="53">
        <f t="shared" si="1339"/>
        <v>910.29159328908042</v>
      </c>
      <c r="NH64" s="53">
        <f t="shared" si="1340"/>
        <v>1106.6210863439362</v>
      </c>
      <c r="NI64" s="53">
        <f t="shared" si="1341"/>
        <v>878.09734327962076</v>
      </c>
      <c r="NJ64" s="53">
        <f t="shared" si="1342"/>
        <v>566.93444646677267</v>
      </c>
      <c r="NK64" s="53">
        <f t="shared" si="1343"/>
        <v>1720.1464639058822</v>
      </c>
      <c r="NL64" s="53">
        <f t="shared" si="1344"/>
        <v>991.90929748735266</v>
      </c>
      <c r="NM64" s="53">
        <f t="shared" si="1345"/>
        <v>1050.6226501302706</v>
      </c>
      <c r="NN64" s="53">
        <f t="shared" si="1346"/>
        <v>1101.7316835251406</v>
      </c>
      <c r="NO64" s="53">
        <f t="shared" si="1347"/>
        <v>985.02182832835297</v>
      </c>
      <c r="NP64" s="53">
        <f t="shared" si="1348"/>
        <v>1109.8290117186009</v>
      </c>
      <c r="NQ64" s="53">
        <f t="shared" si="1349"/>
        <v>960.22872924480578</v>
      </c>
      <c r="NR64" s="53">
        <f t="shared" si="1350"/>
        <v>1684.1023372588234</v>
      </c>
      <c r="NS64" s="53">
        <f t="shared" si="1351"/>
        <v>1288.5195207568622</v>
      </c>
      <c r="NT64" s="53">
        <f t="shared" si="1352"/>
        <v>547.08743979946541</v>
      </c>
      <c r="NU64" s="53">
        <f t="shared" si="1353"/>
        <v>1210.3125323698023</v>
      </c>
      <c r="NV64" s="53">
        <f t="shared" si="1354"/>
        <v>771.22842288316951</v>
      </c>
      <c r="NW64" s="53">
        <f t="shared" si="1355"/>
        <v>733.6055248679304</v>
      </c>
      <c r="NX64" s="53">
        <f t="shared" si="1356"/>
        <v>796.75798467799939</v>
      </c>
      <c r="NY64" s="53">
        <f t="shared" si="1357"/>
        <v>2442.9545247840074</v>
      </c>
      <c r="NZ64" s="53">
        <f t="shared" si="1358"/>
        <v>1302.2209740031581</v>
      </c>
      <c r="OA64" s="53">
        <f t="shared" si="1359"/>
        <v>239.36274714635329</v>
      </c>
      <c r="OB64" s="53">
        <f t="shared" si="1360"/>
        <v>788.42969870817228</v>
      </c>
      <c r="OC64" s="53" t="e">
        <f t="shared" si="1361"/>
        <v>#VALUE!</v>
      </c>
      <c r="OD64" s="53">
        <f t="shared" si="1362"/>
        <v>1279.2500069444236</v>
      </c>
      <c r="OE64" s="53">
        <f t="shared" si="1363"/>
        <v>2709.3648563811294</v>
      </c>
      <c r="OF64" s="53">
        <f t="shared" si="1364"/>
        <v>3887.2467962475248</v>
      </c>
      <c r="OG64" s="53">
        <f t="shared" si="1365"/>
        <v>4847.05358999697</v>
      </c>
      <c r="OH64" s="53">
        <f t="shared" si="1366"/>
        <v>5752.1343162247549</v>
      </c>
      <c r="OI64" s="53">
        <f t="shared" si="1367"/>
        <v>7201.1772223249009</v>
      </c>
      <c r="OJ64" s="53">
        <f t="shared" si="1368"/>
        <v>8559.54961483636</v>
      </c>
      <c r="OK64" s="53">
        <f t="shared" si="1369"/>
        <v>9080.044496919656</v>
      </c>
      <c r="OL64" s="53">
        <f t="shared" si="1370"/>
        <v>9990.336090208737</v>
      </c>
      <c r="OM64" s="53">
        <f t="shared" si="1371"/>
        <v>11096.957176552673</v>
      </c>
      <c r="ON64" s="53">
        <f t="shared" si="1372"/>
        <v>11975.054519832292</v>
      </c>
      <c r="OO64" s="53">
        <f t="shared" si="1373"/>
        <v>12541.988966299064</v>
      </c>
      <c r="OP64" s="53">
        <f t="shared" si="1374"/>
        <v>14262.135430204948</v>
      </c>
      <c r="OQ64" s="53">
        <f t="shared" si="1375"/>
        <v>15254.044727692301</v>
      </c>
      <c r="OR64" s="53">
        <f t="shared" si="1376"/>
        <v>16304.66737782257</v>
      </c>
      <c r="OS64" s="53">
        <f t="shared" si="1377"/>
        <v>17406.399061347711</v>
      </c>
      <c r="OT64" s="53">
        <f t="shared" si="1378"/>
        <v>18391.420889676065</v>
      </c>
      <c r="OU64" s="53">
        <f t="shared" si="1379"/>
        <v>19501.249901394665</v>
      </c>
      <c r="OV64" s="53">
        <f t="shared" si="1380"/>
        <v>20461.478630639471</v>
      </c>
      <c r="OW64" s="53">
        <f t="shared" si="1381"/>
        <v>22145.580967898295</v>
      </c>
      <c r="OX64" s="53">
        <f t="shared" si="1382"/>
        <v>23434.100488655156</v>
      </c>
      <c r="OY64" s="53">
        <f t="shared" si="1383"/>
        <v>23981.187928454623</v>
      </c>
      <c r="OZ64" s="53">
        <f t="shared" si="1384"/>
        <v>25191.500460824427</v>
      </c>
      <c r="PA64" s="53">
        <f t="shared" si="1385"/>
        <v>25962.728883707598</v>
      </c>
      <c r="PB64" s="53">
        <f t="shared" si="1386"/>
        <v>26696.334408575527</v>
      </c>
      <c r="PC64" s="53">
        <f t="shared" si="1387"/>
        <v>27493.092393253526</v>
      </c>
      <c r="PD64" s="53">
        <f t="shared" si="1388"/>
        <v>29936.046918037533</v>
      </c>
      <c r="PE64" s="53">
        <f t="shared" si="1389"/>
        <v>31238.267892040691</v>
      </c>
      <c r="PF64" s="53">
        <f t="shared" si="1390"/>
        <v>31477.630639187046</v>
      </c>
      <c r="PG64" s="53">
        <f t="shared" si="1391"/>
        <v>32266.060337895218</v>
      </c>
      <c r="PH64" s="53" t="e">
        <f t="shared" si="1392"/>
        <v>#VALUE!</v>
      </c>
      <c r="PI64" s="111">
        <f t="shared" si="1729"/>
        <v>1215.2875065972023</v>
      </c>
      <c r="PJ64" s="111">
        <f t="shared" si="1729"/>
        <v>1358.6091069648703</v>
      </c>
      <c r="PK64" s="111">
        <f t="shared" si="1729"/>
        <v>1118.9878428730756</v>
      </c>
      <c r="PL64" s="111">
        <f t="shared" si="1729"/>
        <v>911.81645406197288</v>
      </c>
      <c r="PM64" s="111">
        <f t="shared" si="1729"/>
        <v>859.82668991639537</v>
      </c>
      <c r="PN64" s="111">
        <f t="shared" si="1729"/>
        <v>1376.5907607951381</v>
      </c>
      <c r="PO64" s="111">
        <f t="shared" si="1729"/>
        <v>1290.4537728858863</v>
      </c>
      <c r="PP64" s="111">
        <f t="shared" si="1729"/>
        <v>494.47013797913183</v>
      </c>
      <c r="PQ64" s="111">
        <f t="shared" si="1729"/>
        <v>864.77701362462631</v>
      </c>
      <c r="PR64" s="111">
        <f t="shared" si="1729"/>
        <v>1051.2900320267393</v>
      </c>
      <c r="PS64" s="111">
        <f t="shared" si="1730"/>
        <v>834.19247611563969</v>
      </c>
      <c r="PT64" s="111">
        <f t="shared" si="1730"/>
        <v>538.587724143434</v>
      </c>
      <c r="PU64" s="111">
        <f t="shared" si="1730"/>
        <v>1634.139140710588</v>
      </c>
      <c r="PV64" s="111">
        <f t="shared" si="1730"/>
        <v>942.31383261298504</v>
      </c>
      <c r="PW64" s="111">
        <f t="shared" si="1730"/>
        <v>998.091517623757</v>
      </c>
      <c r="PX64" s="111">
        <f t="shared" si="1730"/>
        <v>1046.6450993488836</v>
      </c>
      <c r="PY64" s="111">
        <f t="shared" si="1730"/>
        <v>935.77073691193527</v>
      </c>
      <c r="PZ64" s="111">
        <f t="shared" si="1730"/>
        <v>1054.3375611326708</v>
      </c>
      <c r="QA64" s="111">
        <f t="shared" si="1730"/>
        <v>912.21729278256544</v>
      </c>
      <c r="QB64" s="111">
        <f t="shared" si="1730"/>
        <v>1599.8972203958822</v>
      </c>
      <c r="QC64" s="111">
        <f t="shared" si="1731"/>
        <v>1224.0935447190191</v>
      </c>
      <c r="QD64" s="111">
        <f t="shared" si="1731"/>
        <v>519.73306780949213</v>
      </c>
      <c r="QE64" s="111">
        <f t="shared" si="1731"/>
        <v>1149.7969057513121</v>
      </c>
      <c r="QF64" s="111">
        <f t="shared" si="1731"/>
        <v>732.66700173901097</v>
      </c>
      <c r="QG64" s="111">
        <f t="shared" si="1731"/>
        <v>696.92524862453388</v>
      </c>
      <c r="QH64" s="111">
        <f t="shared" si="1731"/>
        <v>756.92008544409941</v>
      </c>
      <c r="QI64" s="111">
        <f t="shared" si="1731"/>
        <v>2320.806798544807</v>
      </c>
      <c r="QJ64" s="111">
        <f t="shared" si="1731"/>
        <v>1237.1099253030002</v>
      </c>
      <c r="QK64" s="111">
        <f t="shared" si="1731"/>
        <v>227.3946097890356</v>
      </c>
      <c r="QL64" s="111">
        <f t="shared" si="1731"/>
        <v>749.00821377276361</v>
      </c>
      <c r="QM64" s="111" t="e">
        <f t="shared" si="1732"/>
        <v>#VALUE!</v>
      </c>
      <c r="QN64" s="54">
        <f t="shared" si="1393"/>
        <v>1215.2875065972023</v>
      </c>
      <c r="QO64" s="53">
        <f t="shared" si="1394"/>
        <v>2573.8966135620726</v>
      </c>
      <c r="QP64" s="53">
        <f t="shared" si="1395"/>
        <v>3692.8844564351484</v>
      </c>
      <c r="QQ64" s="53">
        <f t="shared" si="1396"/>
        <v>4604.7009104971212</v>
      </c>
      <c r="QR64" s="53">
        <f t="shared" si="1397"/>
        <v>5464.5276004135167</v>
      </c>
      <c r="QS64" s="53">
        <f t="shared" si="1398"/>
        <v>6841.1183612086552</v>
      </c>
      <c r="QT64" s="53">
        <f t="shared" si="1399"/>
        <v>8131.572134094542</v>
      </c>
      <c r="QU64" s="53">
        <f t="shared" si="1400"/>
        <v>8626.0422720736733</v>
      </c>
      <c r="QV64" s="53">
        <f t="shared" si="1401"/>
        <v>9490.8192856983005</v>
      </c>
      <c r="QW64" s="53">
        <f t="shared" si="1402"/>
        <v>10542.10931772504</v>
      </c>
      <c r="QX64" s="53">
        <f t="shared" si="1403"/>
        <v>11376.301793840681</v>
      </c>
      <c r="QY64" s="53">
        <f t="shared" si="1404"/>
        <v>11914.889517984115</v>
      </c>
      <c r="QZ64" s="53">
        <f t="shared" si="1405"/>
        <v>13549.028658694702</v>
      </c>
      <c r="RA64" s="53">
        <f t="shared" si="1406"/>
        <v>14491.342491307687</v>
      </c>
      <c r="RB64" s="53">
        <f t="shared" si="1407"/>
        <v>15489.434008931445</v>
      </c>
      <c r="RC64" s="53">
        <f t="shared" si="1408"/>
        <v>16536.07910828033</v>
      </c>
      <c r="RD64" s="53">
        <f t="shared" si="1409"/>
        <v>17471.849845192264</v>
      </c>
      <c r="RE64" s="53">
        <f t="shared" si="1410"/>
        <v>18526.187406324934</v>
      </c>
      <c r="RF64" s="53">
        <f t="shared" si="1411"/>
        <v>19438.404699107501</v>
      </c>
      <c r="RG64" s="53">
        <f t="shared" si="1412"/>
        <v>21038.301919503385</v>
      </c>
      <c r="RH64" s="53">
        <f t="shared" si="1413"/>
        <v>22262.395464222405</v>
      </c>
      <c r="RI64" s="53">
        <f t="shared" si="1414"/>
        <v>22782.128532031897</v>
      </c>
      <c r="RJ64" s="53">
        <f t="shared" si="1415"/>
        <v>23931.925437783208</v>
      </c>
      <c r="RK64" s="53">
        <f t="shared" si="1416"/>
        <v>24664.592439522217</v>
      </c>
      <c r="RL64" s="53">
        <f t="shared" si="1417"/>
        <v>25361.517688146752</v>
      </c>
      <c r="RM64" s="53">
        <f t="shared" si="1418"/>
        <v>26118.437773590853</v>
      </c>
      <c r="RN64" s="53">
        <f t="shared" si="1419"/>
        <v>28439.24457213566</v>
      </c>
      <c r="RO64" s="53">
        <f t="shared" si="1420"/>
        <v>29676.35449743866</v>
      </c>
      <c r="RP64" s="53">
        <f t="shared" si="1421"/>
        <v>29903.749107227697</v>
      </c>
      <c r="RQ64" s="53">
        <f t="shared" si="1422"/>
        <v>30652.757321000459</v>
      </c>
      <c r="RR64" s="53" t="e">
        <f t="shared" si="1423"/>
        <v>#VALUE!</v>
      </c>
      <c r="RS64" s="111">
        <f t="shared" si="1424"/>
        <v>-27.194458226792221</v>
      </c>
      <c r="RT64" s="111">
        <f t="shared" si="1425"/>
        <v>212.28378150491289</v>
      </c>
      <c r="RU64" s="111">
        <f t="shared" si="1426"/>
        <v>485.75591907357375</v>
      </c>
      <c r="RV64" s="111">
        <f t="shared" si="1427"/>
        <v>495.98798710802748</v>
      </c>
      <c r="RW64" s="111">
        <f t="shared" si="1428"/>
        <v>348.07358882782592</v>
      </c>
      <c r="RX64" s="111">
        <f t="shared" si="1429"/>
        <v>552.45513130526069</v>
      </c>
      <c r="RY64" s="111">
        <f t="shared" si="1430"/>
        <v>685.65133406627137</v>
      </c>
      <c r="RZ64" s="111">
        <f t="shared" si="1431"/>
        <v>34.077638065147767</v>
      </c>
      <c r="SA64" s="111">
        <f t="shared" si="1432"/>
        <v>-271.859401808646</v>
      </c>
      <c r="SB64" s="111">
        <f t="shared" si="1433"/>
        <v>-375.58419267785757</v>
      </c>
      <c r="SC64" s="111">
        <f t="shared" si="1434"/>
        <v>-608.93939753012637</v>
      </c>
      <c r="SD64" s="111">
        <f t="shared" si="1435"/>
        <v>-1014.5482567637719</v>
      </c>
      <c r="SE64" s="111">
        <f t="shared" si="1436"/>
        <v>-458.42295075607217</v>
      </c>
      <c r="SF64" s="111">
        <f t="shared" si="1437"/>
        <v>-336.20702151969454</v>
      </c>
      <c r="SG64" s="111">
        <f t="shared" si="1438"/>
        <v>-519.29571112933809</v>
      </c>
      <c r="SH64" s="111">
        <f t="shared" si="1439"/>
        <v>-736.06488407440702</v>
      </c>
      <c r="SI64" s="111">
        <f t="shared" si="1440"/>
        <v>-976.24127752838467</v>
      </c>
      <c r="SJ64" s="111">
        <f t="shared" si="1441"/>
        <v>-1130.7444727858456</v>
      </c>
      <c r="SK64" s="111">
        <f t="shared" si="1442"/>
        <v>-1415.4066178391477</v>
      </c>
      <c r="SL64" s="111">
        <f t="shared" si="1443"/>
        <v>-1020.6122417851875</v>
      </c>
      <c r="SM64" s="111">
        <f t="shared" si="1444"/>
        <v>-1083.8556064686454</v>
      </c>
      <c r="SN64" s="111">
        <f t="shared" si="1445"/>
        <v>-1929.9556010739798</v>
      </c>
      <c r="SO64" s="111">
        <f t="shared" si="1446"/>
        <v>-2184.1184606292045</v>
      </c>
      <c r="SP64" s="111">
        <f t="shared" si="1447"/>
        <v>-2933.1597947994342</v>
      </c>
      <c r="SQ64" s="111">
        <f t="shared" si="1448"/>
        <v>-3704.4863987105964</v>
      </c>
      <c r="SR64" s="111">
        <f t="shared" si="1449"/>
        <v>-4366.477726765861</v>
      </c>
      <c r="SS64" s="111">
        <f t="shared" si="1450"/>
        <v>-3619.3319005161866</v>
      </c>
      <c r="ST64" s="111">
        <f t="shared" si="1451"/>
        <v>-4002.9806393157269</v>
      </c>
      <c r="SU64" s="111">
        <f t="shared" si="1452"/>
        <v>-5307.3823868819018</v>
      </c>
      <c r="SV64" s="111">
        <f t="shared" si="1453"/>
        <v>-5926.4499827528889</v>
      </c>
      <c r="SW64" s="111" t="e">
        <f t="shared" si="1454"/>
        <v>#VALUE!</v>
      </c>
      <c r="SX64" s="111">
        <f t="shared" si="1455"/>
        <v>28.625745501886538</v>
      </c>
      <c r="SY64" s="111">
        <f t="shared" si="1456"/>
        <v>0</v>
      </c>
      <c r="SZ64" s="111">
        <f t="shared" si="1457"/>
        <v>0</v>
      </c>
      <c r="TA64" s="111">
        <f t="shared" si="1458"/>
        <v>0</v>
      </c>
      <c r="TB64" s="111">
        <f t="shared" si="1459"/>
        <v>0</v>
      </c>
      <c r="TC64" s="111">
        <f t="shared" si="1460"/>
        <v>0</v>
      </c>
      <c r="TD64" s="111">
        <f t="shared" si="1461"/>
        <v>0</v>
      </c>
      <c r="TE64" s="111">
        <f t="shared" si="1462"/>
        <v>0</v>
      </c>
      <c r="TF64" s="111">
        <f t="shared" si="1463"/>
        <v>286.16779137752366</v>
      </c>
      <c r="TG64" s="111">
        <f t="shared" si="1464"/>
        <v>395.35178176616745</v>
      </c>
      <c r="TH64" s="111">
        <f t="shared" si="1465"/>
        <v>640.98883950539732</v>
      </c>
      <c r="TI64" s="111">
        <f t="shared" si="1466"/>
        <v>1067.9455334355496</v>
      </c>
      <c r="TJ64" s="111">
        <f t="shared" si="1467"/>
        <v>482.55047448007667</v>
      </c>
      <c r="TK64" s="111">
        <f t="shared" si="1468"/>
        <v>353.9021279154685</v>
      </c>
      <c r="TL64" s="111">
        <f t="shared" si="1469"/>
        <v>546.62706434667007</v>
      </c>
      <c r="TM64" s="111">
        <f t="shared" si="1470"/>
        <v>774.80514113095489</v>
      </c>
      <c r="TN64" s="111">
        <f t="shared" si="1471"/>
        <v>1027.622397398299</v>
      </c>
      <c r="TO64" s="111">
        <f t="shared" si="1472"/>
        <v>1190.257339774575</v>
      </c>
      <c r="TP64" s="111">
        <f t="shared" si="1473"/>
        <v>1489.9017029885792</v>
      </c>
      <c r="TQ64" s="111">
        <f t="shared" si="1474"/>
        <v>1074.3286755633617</v>
      </c>
      <c r="TR64" s="111">
        <f t="shared" si="1475"/>
        <v>1140.9006383880574</v>
      </c>
      <c r="TS64" s="111">
        <f t="shared" si="1476"/>
        <v>2031.5322116568286</v>
      </c>
      <c r="TT64" s="111">
        <f t="shared" si="1477"/>
        <v>2299.0720638202206</v>
      </c>
      <c r="TU64" s="111">
        <f t="shared" si="1478"/>
        <v>3087.5366261046702</v>
      </c>
      <c r="TV64" s="111">
        <f t="shared" si="1479"/>
        <v>3899.4593670637882</v>
      </c>
      <c r="TW64" s="111">
        <f t="shared" si="1480"/>
        <v>4596.2923439640654</v>
      </c>
      <c r="TX64" s="111">
        <f t="shared" si="1481"/>
        <v>3809.8230531749327</v>
      </c>
      <c r="TY64" s="111">
        <f t="shared" si="1482"/>
        <v>4213.6638308586562</v>
      </c>
      <c r="TZ64" s="111">
        <f t="shared" si="1483"/>
        <v>5586.7183019809472</v>
      </c>
      <c r="UA64" s="111">
        <f t="shared" si="1484"/>
        <v>6238.3684028977677</v>
      </c>
      <c r="UB64" s="111">
        <f t="shared" si="1485"/>
        <v>6238.3684028977677</v>
      </c>
      <c r="UC64" s="112">
        <f t="shared" si="1486"/>
        <v>130.78757524463103</v>
      </c>
      <c r="UD64" s="112">
        <f t="shared" si="1487"/>
        <v>248.59082442706941</v>
      </c>
      <c r="UE64" s="112">
        <f t="shared" si="1488"/>
        <v>337.59247761700789</v>
      </c>
      <c r="UF64" s="112">
        <f t="shared" si="1489"/>
        <v>432.49609719885206</v>
      </c>
      <c r="UG64" s="112">
        <f t="shared" si="1490"/>
        <v>538.57410648270445</v>
      </c>
      <c r="UH64" s="112">
        <f t="shared" si="1491"/>
        <v>661.96455051614703</v>
      </c>
      <c r="UI64" s="112">
        <f t="shared" si="1492"/>
        <v>783.78113684508128</v>
      </c>
      <c r="UJ64" s="112">
        <f t="shared" si="1493"/>
        <v>904.41732989563445</v>
      </c>
      <c r="UK64" s="112">
        <f t="shared" si="1494"/>
        <v>1027.6503881586261</v>
      </c>
      <c r="UL64" s="112">
        <f t="shared" si="1495"/>
        <v>1149.2308958318843</v>
      </c>
      <c r="UM64" s="112">
        <f t="shared" si="1496"/>
        <v>1261.6043359337691</v>
      </c>
      <c r="UN64" s="112">
        <f t="shared" si="1497"/>
        <v>1360.9934499734618</v>
      </c>
      <c r="UO64" s="112">
        <f t="shared" si="1498"/>
        <v>1474.4685904685027</v>
      </c>
      <c r="UP64" s="112">
        <f t="shared" si="1499"/>
        <v>1560.794685560777</v>
      </c>
      <c r="UQ64" s="112">
        <f t="shared" si="1500"/>
        <v>1685.1294442169246</v>
      </c>
      <c r="UR64" s="112">
        <f t="shared" si="1501"/>
        <v>1818.1204202478668</v>
      </c>
      <c r="US64" s="112">
        <f t="shared" si="1502"/>
        <v>1941.9043287074364</v>
      </c>
      <c r="UT64" s="112">
        <f t="shared" si="1503"/>
        <v>2069.1507241169243</v>
      </c>
      <c r="UU64" s="112">
        <f t="shared" si="1504"/>
        <v>2195.1380333628053</v>
      </c>
      <c r="UV64" s="112">
        <f t="shared" si="1505"/>
        <v>2321.9909643461656</v>
      </c>
      <c r="UW64" s="112">
        <f t="shared" si="1506"/>
        <v>2457.5001127043215</v>
      </c>
      <c r="UX64" s="112">
        <f t="shared" si="1507"/>
        <v>2601.2720140111451</v>
      </c>
      <c r="UY64" s="112">
        <f t="shared" si="1508"/>
        <v>2749.0572524644645</v>
      </c>
      <c r="UZ64" s="112">
        <f t="shared" si="1509"/>
        <v>2905.0265509812266</v>
      </c>
      <c r="VA64" s="112">
        <f t="shared" si="1510"/>
        <v>3059.5793775639313</v>
      </c>
      <c r="VB64" s="112">
        <f t="shared" si="1511"/>
        <v>3208.9384737217588</v>
      </c>
      <c r="VC64" s="112">
        <f t="shared" si="1512"/>
        <v>3374.586997121246</v>
      </c>
      <c r="VD64" s="112">
        <f t="shared" si="1513"/>
        <v>3545.1931722899349</v>
      </c>
      <c r="VE64" s="112">
        <f t="shared" si="1514"/>
        <v>3706.4348941167987</v>
      </c>
      <c r="VF64" s="112">
        <f t="shared" si="1515"/>
        <v>3850.4428740792982</v>
      </c>
      <c r="VG64" s="112">
        <f t="shared" si="1516"/>
        <v>3850.4428740792982</v>
      </c>
      <c r="VH64" s="111">
        <f t="shared" si="1517"/>
        <v>-1186.6617610953158</v>
      </c>
      <c r="VI64" s="111">
        <f t="shared" si="1518"/>
        <v>-2573.8966135620726</v>
      </c>
      <c r="VJ64" s="111">
        <f t="shared" si="1519"/>
        <v>-3692.8844564351484</v>
      </c>
      <c r="VK64" s="111">
        <f t="shared" si="1520"/>
        <v>-4604.7009104971212</v>
      </c>
      <c r="VL64" s="111">
        <f t="shared" si="1521"/>
        <v>-5464.5276004135167</v>
      </c>
      <c r="VM64" s="111">
        <f t="shared" si="1522"/>
        <v>-6841.1183612086552</v>
      </c>
      <c r="VN64" s="111">
        <f t="shared" si="1523"/>
        <v>-8131.572134094542</v>
      </c>
      <c r="VO64" s="111">
        <f t="shared" si="1524"/>
        <v>-8626.0422720736733</v>
      </c>
      <c r="VP64" s="111">
        <f t="shared" si="1525"/>
        <v>-9204.6514943207767</v>
      </c>
      <c r="VQ64" s="111">
        <f t="shared" si="1526"/>
        <v>-10146.757535958874</v>
      </c>
      <c r="VR64" s="111">
        <f t="shared" si="1527"/>
        <v>-10735.312954335284</v>
      </c>
      <c r="VS64" s="111">
        <f t="shared" si="1528"/>
        <v>-10846.943984548565</v>
      </c>
      <c r="VT64" s="111">
        <f t="shared" si="1529"/>
        <v>-13066.478184214626</v>
      </c>
      <c r="VU64" s="111">
        <f t="shared" si="1530"/>
        <v>-14137.440363392219</v>
      </c>
      <c r="VV64" s="111">
        <f t="shared" si="1531"/>
        <v>-14942.806944584774</v>
      </c>
      <c r="VW64" s="111">
        <f t="shared" si="1532"/>
        <v>-15761.273967149375</v>
      </c>
      <c r="VX64" s="111">
        <f t="shared" si="1533"/>
        <v>-16444.227447793965</v>
      </c>
      <c r="VY64" s="111">
        <f t="shared" si="1534"/>
        <v>-17335.930066550358</v>
      </c>
      <c r="VZ64" s="111">
        <f t="shared" si="1535"/>
        <v>-17948.502996118921</v>
      </c>
      <c r="WA64" s="111">
        <f t="shared" si="1536"/>
        <v>-19963.973243940025</v>
      </c>
      <c r="WB64" s="111">
        <f t="shared" si="1537"/>
        <v>-21121.494825834347</v>
      </c>
      <c r="WC64" s="111">
        <f t="shared" si="1538"/>
        <v>-20750.596320375069</v>
      </c>
      <c r="WD64" s="111">
        <f t="shared" si="1539"/>
        <v>-21632.853373962986</v>
      </c>
      <c r="WE64" s="111">
        <f t="shared" si="1540"/>
        <v>-21577.055813417548</v>
      </c>
      <c r="WF64" s="111">
        <f t="shared" si="1541"/>
        <v>-21462.058321082965</v>
      </c>
      <c r="WG64" s="111">
        <f t="shared" si="1542"/>
        <v>-21522.145429626788</v>
      </c>
      <c r="WH64" s="111">
        <f t="shared" si="1543"/>
        <v>-24629.421518960728</v>
      </c>
      <c r="WI64" s="111">
        <f t="shared" si="1544"/>
        <v>-25462.690666580005</v>
      </c>
      <c r="WJ64" s="111">
        <f t="shared" si="1545"/>
        <v>-24317.030805246752</v>
      </c>
      <c r="WK64" s="111">
        <f t="shared" si="1546"/>
        <v>-24414.38891810269</v>
      </c>
      <c r="WL64" s="111" t="e">
        <f t="shared" si="1547"/>
        <v>#VALUE!</v>
      </c>
      <c r="WM64" s="111">
        <f t="shared" si="1548"/>
        <v>28.625745501886538</v>
      </c>
      <c r="WN64" s="111">
        <f t="shared" si="1549"/>
        <v>0</v>
      </c>
      <c r="WO64" s="111">
        <f t="shared" si="1550"/>
        <v>0</v>
      </c>
      <c r="WP64" s="111">
        <f t="shared" si="1551"/>
        <v>0</v>
      </c>
      <c r="WQ64" s="111">
        <f t="shared" si="1552"/>
        <v>0</v>
      </c>
      <c r="WR64" s="111">
        <f t="shared" si="1553"/>
        <v>0</v>
      </c>
      <c r="WS64" s="111">
        <f t="shared" si="1554"/>
        <v>0</v>
      </c>
      <c r="WT64" s="111">
        <f t="shared" si="1555"/>
        <v>0</v>
      </c>
      <c r="WU64" s="111">
        <f t="shared" si="1556"/>
        <v>286.16779137752366</v>
      </c>
      <c r="WV64" s="111">
        <f t="shared" si="1557"/>
        <v>395.35178176616745</v>
      </c>
      <c r="WW64" s="111">
        <f t="shared" si="1558"/>
        <v>640.98883950539732</v>
      </c>
      <c r="WX64" s="111">
        <f t="shared" si="1559"/>
        <v>1067.9455334355496</v>
      </c>
      <c r="WY64" s="111">
        <f t="shared" si="1560"/>
        <v>482.55047448007667</v>
      </c>
      <c r="WZ64" s="111">
        <f t="shared" si="1561"/>
        <v>353.9021279154685</v>
      </c>
      <c r="XA64" s="111">
        <f t="shared" si="1562"/>
        <v>546.62706434667007</v>
      </c>
      <c r="XB64" s="111">
        <f t="shared" si="1563"/>
        <v>774.80514113095489</v>
      </c>
      <c r="XC64" s="111">
        <f t="shared" si="1564"/>
        <v>1027.622397398299</v>
      </c>
      <c r="XD64" s="111">
        <f t="shared" si="1565"/>
        <v>1190.257339774575</v>
      </c>
      <c r="XE64" s="111">
        <f t="shared" si="1566"/>
        <v>1489.9017029885792</v>
      </c>
      <c r="XF64" s="111">
        <f t="shared" si="1567"/>
        <v>1074.3286755633617</v>
      </c>
      <c r="XG64" s="111">
        <f t="shared" si="1568"/>
        <v>1140.9006383880574</v>
      </c>
      <c r="XH64" s="111">
        <f t="shared" si="1569"/>
        <v>2031.5322116568286</v>
      </c>
      <c r="XI64" s="111">
        <f t="shared" si="1570"/>
        <v>2299.0720638202206</v>
      </c>
      <c r="XJ64" s="111">
        <f t="shared" si="1571"/>
        <v>3087.5366261046702</v>
      </c>
      <c r="XK64" s="111">
        <f t="shared" si="1572"/>
        <v>3899.4593670637882</v>
      </c>
      <c r="XL64" s="111">
        <f t="shared" si="1573"/>
        <v>4596.2923439640654</v>
      </c>
      <c r="XM64" s="111">
        <f t="shared" si="1574"/>
        <v>3809.8230531749327</v>
      </c>
      <c r="XN64" s="111">
        <f t="shared" si="1575"/>
        <v>4213.6638308586562</v>
      </c>
      <c r="XO64" s="111">
        <f t="shared" si="1576"/>
        <v>5586.7183019809472</v>
      </c>
      <c r="XP64" s="111">
        <f t="shared" si="1577"/>
        <v>6238.3684028977677</v>
      </c>
      <c r="XQ64" s="111" t="e">
        <f t="shared" si="1578"/>
        <v>#VALUE!</v>
      </c>
      <c r="XR64" s="111">
        <f t="shared" si="1579"/>
        <v>1186.6617610953158</v>
      </c>
      <c r="XS64" s="111">
        <f t="shared" si="1580"/>
        <v>2573.8966135620726</v>
      </c>
      <c r="XT64" s="111">
        <f t="shared" si="1581"/>
        <v>3692.8844564351484</v>
      </c>
      <c r="XU64" s="111">
        <f t="shared" si="1582"/>
        <v>4604.7009104971212</v>
      </c>
      <c r="XV64" s="111">
        <f t="shared" si="1583"/>
        <v>5464.5276004135167</v>
      </c>
      <c r="XW64" s="111">
        <f t="shared" si="1584"/>
        <v>6841.1183612086552</v>
      </c>
      <c r="XX64" s="111">
        <f t="shared" si="1585"/>
        <v>8131.572134094542</v>
      </c>
      <c r="XY64" s="111">
        <f t="shared" si="1586"/>
        <v>8626.0422720736733</v>
      </c>
      <c r="XZ64" s="111">
        <f t="shared" si="1587"/>
        <v>9204.6514943207767</v>
      </c>
      <c r="YA64" s="111">
        <f t="shared" si="1588"/>
        <v>10146.757535958874</v>
      </c>
      <c r="YB64" s="111">
        <f t="shared" si="1589"/>
        <v>10735.312954335284</v>
      </c>
      <c r="YC64" s="111">
        <f t="shared" si="1590"/>
        <v>10846.943984548565</v>
      </c>
      <c r="YD64" s="111">
        <f t="shared" si="1591"/>
        <v>13066.478184214626</v>
      </c>
      <c r="YE64" s="111">
        <f t="shared" si="1592"/>
        <v>14137.440363392219</v>
      </c>
      <c r="YF64" s="111">
        <f t="shared" si="1593"/>
        <v>14942.806944584774</v>
      </c>
      <c r="YG64" s="111">
        <f t="shared" si="1594"/>
        <v>15761.273967149375</v>
      </c>
      <c r="YH64" s="111">
        <f t="shared" si="1595"/>
        <v>16444.227447793965</v>
      </c>
      <c r="YI64" s="111">
        <f t="shared" si="1596"/>
        <v>17335.930066550358</v>
      </c>
      <c r="YJ64" s="111">
        <f t="shared" si="1597"/>
        <v>17948.502996118921</v>
      </c>
      <c r="YK64" s="111">
        <f t="shared" si="1598"/>
        <v>19963.973243940025</v>
      </c>
      <c r="YL64" s="111">
        <f t="shared" si="1599"/>
        <v>21121.494825834347</v>
      </c>
      <c r="YM64" s="111">
        <f t="shared" si="1600"/>
        <v>20750.596320375069</v>
      </c>
      <c r="YN64" s="111">
        <f t="shared" si="1601"/>
        <v>21632.853373962986</v>
      </c>
      <c r="YO64" s="111">
        <f t="shared" si="1602"/>
        <v>21577.055813417548</v>
      </c>
      <c r="YP64" s="111">
        <f t="shared" si="1603"/>
        <v>21462.058321082965</v>
      </c>
      <c r="YQ64" s="111">
        <f t="shared" si="1604"/>
        <v>21522.145429626788</v>
      </c>
      <c r="YR64" s="111">
        <f t="shared" si="1605"/>
        <v>24629.421518960728</v>
      </c>
      <c r="YS64" s="111">
        <f t="shared" si="1606"/>
        <v>25462.690666580005</v>
      </c>
      <c r="YT64" s="111">
        <f t="shared" si="1607"/>
        <v>24317.030805246752</v>
      </c>
      <c r="YU64" s="111">
        <f t="shared" si="1608"/>
        <v>24414.38891810269</v>
      </c>
      <c r="YV64" s="111" t="e">
        <f t="shared" si="1609"/>
        <v>#VALUE!</v>
      </c>
      <c r="YW64" s="111">
        <f t="shared" si="1610"/>
        <v>0</v>
      </c>
      <c r="YX64" s="111">
        <f t="shared" si="1611"/>
        <v>0</v>
      </c>
      <c r="YY64" s="111">
        <f t="shared" si="1612"/>
        <v>0</v>
      </c>
      <c r="YZ64" s="111">
        <f t="shared" si="1613"/>
        <v>0</v>
      </c>
      <c r="ZA64" s="111">
        <f t="shared" si="1614"/>
        <v>0</v>
      </c>
      <c r="ZB64" s="111">
        <f t="shared" si="1615"/>
        <v>0</v>
      </c>
      <c r="ZC64" s="111">
        <f t="shared" si="1616"/>
        <v>0</v>
      </c>
      <c r="ZD64" s="111">
        <f t="shared" si="1617"/>
        <v>0</v>
      </c>
      <c r="ZE64" s="111">
        <f t="shared" si="1618"/>
        <v>0</v>
      </c>
      <c r="ZF64" s="111">
        <f t="shared" si="1619"/>
        <v>0</v>
      </c>
      <c r="ZG64" s="111">
        <f t="shared" si="1620"/>
        <v>0</v>
      </c>
      <c r="ZH64" s="111">
        <f t="shared" si="1621"/>
        <v>0</v>
      </c>
      <c r="ZI64" s="111">
        <f t="shared" si="1622"/>
        <v>0</v>
      </c>
      <c r="ZJ64" s="111">
        <f t="shared" si="1623"/>
        <v>0</v>
      </c>
      <c r="ZK64" s="111">
        <f t="shared" si="1624"/>
        <v>0</v>
      </c>
      <c r="ZL64" s="111">
        <f t="shared" si="1625"/>
        <v>0</v>
      </c>
      <c r="ZM64" s="111">
        <f t="shared" si="1626"/>
        <v>0</v>
      </c>
      <c r="ZN64" s="111">
        <f t="shared" si="1627"/>
        <v>0</v>
      </c>
      <c r="ZO64" s="111">
        <f t="shared" si="1628"/>
        <v>0</v>
      </c>
      <c r="ZP64" s="111">
        <f t="shared" si="1629"/>
        <v>0</v>
      </c>
      <c r="ZQ64" s="111">
        <f t="shared" si="1630"/>
        <v>0</v>
      </c>
      <c r="ZR64" s="111">
        <f t="shared" si="1631"/>
        <v>0</v>
      </c>
      <c r="ZS64" s="111">
        <f t="shared" si="1632"/>
        <v>0</v>
      </c>
      <c r="ZT64" s="111">
        <f t="shared" si="1633"/>
        <v>0</v>
      </c>
      <c r="ZU64" s="111">
        <f t="shared" si="1634"/>
        <v>0</v>
      </c>
      <c r="ZV64" s="111">
        <f t="shared" si="1635"/>
        <v>0</v>
      </c>
      <c r="ZW64" s="111">
        <f t="shared" si="1636"/>
        <v>0</v>
      </c>
      <c r="ZX64" s="111">
        <f t="shared" si="1637"/>
        <v>0</v>
      </c>
      <c r="ZY64" s="111">
        <f t="shared" si="1638"/>
        <v>0</v>
      </c>
      <c r="ZZ64" s="111">
        <f t="shared" si="1639"/>
        <v>0</v>
      </c>
      <c r="AAA64" s="111" t="e">
        <f t="shared" si="1640"/>
        <v>#VALUE!</v>
      </c>
      <c r="AAB64" s="111">
        <f t="shared" si="1641"/>
        <v>-27.194458226792221</v>
      </c>
      <c r="AAC64" s="111">
        <f t="shared" si="1642"/>
        <v>239.47823973170512</v>
      </c>
      <c r="AAD64" s="111">
        <f t="shared" si="1643"/>
        <v>273.47213756866086</v>
      </c>
      <c r="AAE64" s="111">
        <f t="shared" si="1644"/>
        <v>10.232068034453732</v>
      </c>
      <c r="AAF64" s="111">
        <f t="shared" si="1645"/>
        <v>-147.91439828020157</v>
      </c>
      <c r="AAG64" s="111">
        <f t="shared" si="1646"/>
        <v>204.38154247743478</v>
      </c>
      <c r="AAH64" s="111">
        <f t="shared" si="1647"/>
        <v>133.19620276101068</v>
      </c>
      <c r="AAI64" s="111">
        <f t="shared" si="1648"/>
        <v>-651.57369600112361</v>
      </c>
      <c r="AAJ64" s="111">
        <f t="shared" si="1649"/>
        <v>-305.93703987379376</v>
      </c>
      <c r="AAK64" s="111">
        <f t="shared" si="1650"/>
        <v>-103.72479086921157</v>
      </c>
      <c r="AAL64" s="111">
        <f t="shared" si="1651"/>
        <v>-233.3552048522688</v>
      </c>
      <c r="AAM64" s="111">
        <f t="shared" si="1652"/>
        <v>-405.60885923364549</v>
      </c>
      <c r="AAN64" s="111">
        <f t="shared" si="1653"/>
        <v>556.12530600769969</v>
      </c>
      <c r="AAO64" s="111">
        <f t="shared" si="1654"/>
        <v>122.21592923637763</v>
      </c>
      <c r="AAP64" s="111">
        <f t="shared" si="1655"/>
        <v>-183.08868960964355</v>
      </c>
      <c r="AAQ64" s="111">
        <f t="shared" si="1656"/>
        <v>-216.76917294506893</v>
      </c>
      <c r="AAR64" s="111">
        <f t="shared" si="1657"/>
        <v>-240.17639345397765</v>
      </c>
      <c r="AAS64" s="111">
        <f t="shared" si="1658"/>
        <v>-154.5031952574609</v>
      </c>
      <c r="AAT64" s="111">
        <f t="shared" si="1659"/>
        <v>-284.66214505330208</v>
      </c>
      <c r="AAU64" s="111">
        <f t="shared" si="1660"/>
        <v>394.79437605396015</v>
      </c>
      <c r="AAV64" s="111">
        <f t="shared" si="1661"/>
        <v>-63.243364683457912</v>
      </c>
      <c r="AAW64" s="111">
        <f t="shared" si="1662"/>
        <v>-846.09999460533436</v>
      </c>
      <c r="AAX64" s="111">
        <f t="shared" si="1663"/>
        <v>-254.16285955522471</v>
      </c>
      <c r="AAY64" s="111">
        <f t="shared" si="1664"/>
        <v>-749.04133417022967</v>
      </c>
      <c r="AAZ64" s="111">
        <f t="shared" si="1665"/>
        <v>-771.32660391116224</v>
      </c>
      <c r="ABA64" s="111">
        <f t="shared" si="1666"/>
        <v>-661.9913280552646</v>
      </c>
      <c r="ABB64" s="111">
        <f t="shared" si="1667"/>
        <v>747.14582624967443</v>
      </c>
      <c r="ABC64" s="111">
        <f t="shared" si="1668"/>
        <v>-383.6487387995403</v>
      </c>
      <c r="ABD64" s="111">
        <f t="shared" si="1669"/>
        <v>-1304.4017475661749</v>
      </c>
      <c r="ABE64" s="111">
        <f t="shared" si="1670"/>
        <v>-619.06759587098713</v>
      </c>
      <c r="ABF64" s="111" t="e">
        <f t="shared" si="1671"/>
        <v>#VALUE!</v>
      </c>
    </row>
    <row r="65" spans="1:734" ht="75" hidden="1" customHeight="1">
      <c r="A65" s="92">
        <v>62</v>
      </c>
      <c r="B65" s="59" t="s">
        <v>69</v>
      </c>
      <c r="C65" s="100" t="s">
        <v>71</v>
      </c>
      <c r="D65" s="101">
        <v>1203367</v>
      </c>
      <c r="E65" s="59">
        <v>3120009307</v>
      </c>
      <c r="F65" s="46" t="s">
        <v>115</v>
      </c>
      <c r="G65" s="47">
        <v>0.9</v>
      </c>
      <c r="H65" s="48">
        <v>3377.64</v>
      </c>
      <c r="I65" s="48">
        <v>20</v>
      </c>
      <c r="J65" s="49">
        <v>1.1000000000000001</v>
      </c>
      <c r="K65" s="50">
        <v>30</v>
      </c>
      <c r="L65" s="49">
        <v>17.649999999999999</v>
      </c>
      <c r="M65" s="49">
        <v>54.36</v>
      </c>
      <c r="N65" s="49">
        <v>0</v>
      </c>
      <c r="O65" s="49">
        <f t="shared" si="1169"/>
        <v>0.58833333333333326</v>
      </c>
      <c r="P65" s="49">
        <f t="shared" si="1170"/>
        <v>1.8120000000000001</v>
      </c>
      <c r="Q65" s="49">
        <f t="shared" si="1171"/>
        <v>0</v>
      </c>
      <c r="R65" s="51">
        <v>30</v>
      </c>
      <c r="S65" s="52">
        <f t="shared" si="1172"/>
        <v>17.649999999999999</v>
      </c>
      <c r="T65" s="52">
        <f t="shared" si="1173"/>
        <v>54.36</v>
      </c>
      <c r="U65" s="52">
        <f t="shared" si="1174"/>
        <v>0</v>
      </c>
      <c r="V65" s="130">
        <f>$O65*($I65-(метеостанция!B$12))/($I65-$J65)</f>
        <v>0.60000661375661368</v>
      </c>
      <c r="W65" s="130">
        <f>$O65*($I65-(метеостанция!C$12))/($I65-$J65)</f>
        <v>0.53580357142857138</v>
      </c>
      <c r="X65" s="130">
        <f>$O65*($I65-(метеостанция!D$12))/($I65-$J65)</f>
        <v>0.39338955026455025</v>
      </c>
      <c r="Y65" s="130">
        <f>$O65*($I65-(метеостанция!E$12))/($I65-$J65)</f>
        <v>0.42257275132275124</v>
      </c>
      <c r="Z65" s="130">
        <f>$O65*($I65-(метеостанция!F$12))/($I65-$J65)</f>
        <v>0.47782627865961202</v>
      </c>
      <c r="AA65" s="130">
        <f>$O65*($I65-(метеостанция!G$12))/($I65-$J65)</f>
        <v>0.5634303350970018</v>
      </c>
      <c r="AB65" s="130">
        <f>$O65*($I65-(метеостанция!H$12))/($I65-$J65)</f>
        <v>0.55564814814814811</v>
      </c>
      <c r="AC65" s="130">
        <f>$O65*($I65-(метеостанция!I$12))/($I65-$J65)</f>
        <v>0.54981150793650801</v>
      </c>
      <c r="AD65" s="130">
        <f>$O65*($I65-(метеостанция!J$12))/($I65-$J65)</f>
        <v>0.56265211640211643</v>
      </c>
      <c r="AE65" s="130">
        <f>$O65*($I65-(метеостанция!K$12))/($I65-$J65)</f>
        <v>0.55448082010582012</v>
      </c>
      <c r="AF65" s="130">
        <f>$O65*($I65-(метеостанция!L$12))/($I65-$J65)</f>
        <v>0.50895502645502644</v>
      </c>
      <c r="AG65" s="130">
        <f>$O65*($I65-(метеостанция!M$12))/($I65-$J65)</f>
        <v>0.44475198412698402</v>
      </c>
      <c r="AH65" s="130">
        <f>$O65*($I65-(метеостанция!N$12))/($I65-$J65)</f>
        <v>0.51440255731922391</v>
      </c>
      <c r="AI65" s="130">
        <f>$O65*($I65-(метеостанция!O$12))/($I65-$J65)</f>
        <v>0.38015983245149909</v>
      </c>
      <c r="AJ65" s="130">
        <f>$O65*($I65-(метеостанция!P$12))/($I65-$J65)</f>
        <v>0.5680996472663139</v>
      </c>
      <c r="AK65" s="130">
        <f>$O65*($I65-(метеостанция!Q$12))/($I65-$J65)</f>
        <v>0.61090167548500884</v>
      </c>
      <c r="AL65" s="130">
        <f>$O65*($I65-(метеостанция!R$12))/($I65-$J65)</f>
        <v>0.56537588183421517</v>
      </c>
      <c r="AM65" s="130">
        <f>$O65*($I65-(метеостанция!S$12))/($I65-$J65)</f>
        <v>0.58249669312169305</v>
      </c>
      <c r="AN65" s="130">
        <f>$O65*($I65-(метеостанция!T$12))/($I65-$J65)</f>
        <v>0.57627094356261011</v>
      </c>
      <c r="AO65" s="130">
        <f>$O65*($I65-(метеостанция!U$12))/($I65-$J65)</f>
        <v>0.58055114638447958</v>
      </c>
      <c r="AP65" s="130">
        <f>$O65*($I65-(метеостанция!V$12))/($I65-$J65)</f>
        <v>0.62335317460317452</v>
      </c>
      <c r="AQ65" s="130">
        <f>$O65*($I65-(метеостанция!W$12))/($I65-$J65)</f>
        <v>0.66420965608465599</v>
      </c>
      <c r="AR65" s="130">
        <f>$O65*($I65-(метеостанция!X$12))/($I65-$J65)</f>
        <v>0.68405423280423272</v>
      </c>
      <c r="AS65" s="130">
        <f>$O65*($I65-(метеостанция!Y$12))/($I65-$J65)</f>
        <v>0.72452160493827156</v>
      </c>
      <c r="AT65" s="130">
        <f>$O65*($I65-(метеостанция!Z$12))/($I65-$J65)</f>
        <v>0.71751763668430335</v>
      </c>
      <c r="AU65" s="130">
        <f>$O65*($I65-(метеостанция!AA$12))/($I65-$J65)</f>
        <v>0.69183641975308641</v>
      </c>
      <c r="AV65" s="130">
        <f>$O65*($I65-(метеостанция!AB$12))/($I65-$J65)</f>
        <v>0.77238205467372134</v>
      </c>
      <c r="AW65" s="130">
        <f>$O65*($I65-(метеостанция!AC$12))/($I65-$J65)</f>
        <v>0.79689594356261018</v>
      </c>
      <c r="AX65" s="130">
        <f>$O65*($I65-(метеостанция!AD$12))/($I65-$J65)</f>
        <v>0.75059193121693124</v>
      </c>
      <c r="AY65" s="130">
        <f>$O65*($I65-(метеостанция!AE$12))/($I65-$J65)</f>
        <v>0.66537698412698409</v>
      </c>
      <c r="AZ65" s="130"/>
      <c r="BA65" s="130">
        <f t="shared" si="1175"/>
        <v>0.60000661375661368</v>
      </c>
      <c r="BB65" s="130">
        <f t="shared" si="1680"/>
        <v>1.1358101851851852</v>
      </c>
      <c r="BC65" s="130">
        <f t="shared" si="1681"/>
        <v>1.5291997354497355</v>
      </c>
      <c r="BD65" s="130">
        <f t="shared" si="1682"/>
        <v>1.9517724867724868</v>
      </c>
      <c r="BE65" s="130">
        <f t="shared" si="1683"/>
        <v>2.429598765432099</v>
      </c>
      <c r="BF65" s="130">
        <f t="shared" si="1684"/>
        <v>2.9930291005291005</v>
      </c>
      <c r="BG65" s="130">
        <f t="shared" si="1685"/>
        <v>3.5486772486772487</v>
      </c>
      <c r="BH65" s="130">
        <f t="shared" si="1686"/>
        <v>4.0984887566137562</v>
      </c>
      <c r="BI65" s="130">
        <f t="shared" si="1687"/>
        <v>4.6611408730158725</v>
      </c>
      <c r="BJ65" s="130">
        <f t="shared" si="1688"/>
        <v>5.215621693121693</v>
      </c>
      <c r="BK65" s="130">
        <f t="shared" si="1689"/>
        <v>5.724576719576719</v>
      </c>
      <c r="BL65" s="130">
        <f t="shared" si="1690"/>
        <v>6.1693287037037035</v>
      </c>
      <c r="BM65" s="130">
        <f t="shared" si="1691"/>
        <v>6.6837312610229276</v>
      </c>
      <c r="BN65" s="130">
        <f t="shared" si="1692"/>
        <v>7.0638910934744263</v>
      </c>
      <c r="BO65" s="130">
        <f t="shared" si="1693"/>
        <v>7.6319907407407399</v>
      </c>
      <c r="BP65" s="130">
        <f t="shared" si="1694"/>
        <v>8.2428924162257484</v>
      </c>
      <c r="BQ65" s="130">
        <f t="shared" si="1695"/>
        <v>8.8082682980599643</v>
      </c>
      <c r="BR65" s="130">
        <f t="shared" si="1696"/>
        <v>9.3907649911816566</v>
      </c>
      <c r="BS65" s="130">
        <f t="shared" si="1697"/>
        <v>9.967035934744267</v>
      </c>
      <c r="BT65" s="130">
        <f t="shared" si="1698"/>
        <v>10.547587081128746</v>
      </c>
      <c r="BU65" s="130">
        <f t="shared" si="1699"/>
        <v>11.170940255731921</v>
      </c>
      <c r="BV65" s="130">
        <f t="shared" si="1700"/>
        <v>11.835149911816577</v>
      </c>
      <c r="BW65" s="130">
        <f t="shared" si="1701"/>
        <v>12.51920414462081</v>
      </c>
      <c r="BX65" s="130">
        <f t="shared" si="1702"/>
        <v>13.243725749559081</v>
      </c>
      <c r="BY65" s="130">
        <f t="shared" si="1703"/>
        <v>13.961243386243384</v>
      </c>
      <c r="BZ65" s="130">
        <f t="shared" si="1704"/>
        <v>14.65307980599647</v>
      </c>
      <c r="CA65" s="130">
        <f t="shared" si="1705"/>
        <v>15.425461860670191</v>
      </c>
      <c r="CB65" s="130">
        <f t="shared" si="1706"/>
        <v>16.2223578042328</v>
      </c>
      <c r="CC65" s="130">
        <f t="shared" si="1707"/>
        <v>16.972949735449731</v>
      </c>
      <c r="CD65" s="130">
        <f t="shared" si="1708"/>
        <v>17.638326719576714</v>
      </c>
      <c r="CE65" s="130">
        <f t="shared" si="1709"/>
        <v>17.638326719576714</v>
      </c>
      <c r="CF65" s="130">
        <f t="shared" si="1176"/>
        <v>2026.6063388888886</v>
      </c>
      <c r="CG65" s="130">
        <f t="shared" si="1177"/>
        <v>1809.7515749999998</v>
      </c>
      <c r="CH65" s="130">
        <f t="shared" si="1178"/>
        <v>1328.7282805555556</v>
      </c>
      <c r="CI65" s="130">
        <f t="shared" si="1179"/>
        <v>1427.2986277777775</v>
      </c>
      <c r="CJ65" s="130">
        <f t="shared" si="1180"/>
        <v>1613.925151851852</v>
      </c>
      <c r="CK65" s="130">
        <f t="shared" si="1181"/>
        <v>1903.064837037037</v>
      </c>
      <c r="CL65" s="130">
        <f t="shared" si="1182"/>
        <v>1876.7794111111109</v>
      </c>
      <c r="CM65" s="130">
        <f t="shared" si="1183"/>
        <v>1857.0653416666669</v>
      </c>
      <c r="CN65" s="130">
        <f t="shared" si="1184"/>
        <v>1900.4362944444445</v>
      </c>
      <c r="CO65" s="130">
        <f t="shared" si="1185"/>
        <v>1872.8365972222223</v>
      </c>
      <c r="CP65" s="130">
        <f t="shared" si="1186"/>
        <v>1719.0668555555553</v>
      </c>
      <c r="CQ65" s="130">
        <f t="shared" si="1187"/>
        <v>1502.2120916666663</v>
      </c>
      <c r="CR65" s="130">
        <f t="shared" si="1188"/>
        <v>1737.4666537037033</v>
      </c>
      <c r="CS65" s="130">
        <f t="shared" si="1189"/>
        <v>1284.0430564814812</v>
      </c>
      <c r="CT65" s="130">
        <f t="shared" si="1190"/>
        <v>1918.8360925925924</v>
      </c>
      <c r="CU65" s="130">
        <f t="shared" si="1191"/>
        <v>2063.4059351851852</v>
      </c>
      <c r="CV65" s="130">
        <f t="shared" si="1192"/>
        <v>1909.6361935185184</v>
      </c>
      <c r="CW65" s="130">
        <f t="shared" si="1193"/>
        <v>1967.4641305555554</v>
      </c>
      <c r="CX65" s="130">
        <f t="shared" si="1194"/>
        <v>1946.4357898148144</v>
      </c>
      <c r="CY65" s="130">
        <f t="shared" si="1195"/>
        <v>1960.8927740740735</v>
      </c>
      <c r="CZ65" s="130">
        <f t="shared" si="1196"/>
        <v>2105.4626166666662</v>
      </c>
      <c r="DA65" s="130">
        <f t="shared" si="1197"/>
        <v>2243.4611027777773</v>
      </c>
      <c r="DB65" s="130">
        <f t="shared" si="1198"/>
        <v>2310.4889388888887</v>
      </c>
      <c r="DC65" s="130">
        <f t="shared" si="1199"/>
        <v>2447.1731537037035</v>
      </c>
      <c r="DD65" s="130">
        <f t="shared" si="1200"/>
        <v>2423.5162703703704</v>
      </c>
      <c r="DE65" s="130">
        <f t="shared" si="1201"/>
        <v>2336.7743648148148</v>
      </c>
      <c r="DF65" s="130">
        <f t="shared" si="1202"/>
        <v>2608.8285231481482</v>
      </c>
      <c r="DG65" s="130">
        <f t="shared" si="1203"/>
        <v>2691.6276148148145</v>
      </c>
      <c r="DH65" s="130">
        <f t="shared" si="1204"/>
        <v>2535.2293305555554</v>
      </c>
      <c r="DI65" s="130">
        <f t="shared" si="1205"/>
        <v>2247.4039166666666</v>
      </c>
      <c r="DJ65" s="130">
        <f t="shared" si="1206"/>
        <v>0</v>
      </c>
      <c r="DK65" s="110">
        <f t="shared" si="1207"/>
        <v>2026.6063388888886</v>
      </c>
      <c r="DL65" s="130">
        <f t="shared" si="1208"/>
        <v>3836.3579138888881</v>
      </c>
      <c r="DM65" s="130">
        <f t="shared" si="1209"/>
        <v>5165.0861944444441</v>
      </c>
      <c r="DN65" s="130">
        <f t="shared" si="1210"/>
        <v>6592.3848222222214</v>
      </c>
      <c r="DO65" s="130">
        <f t="shared" si="1211"/>
        <v>8206.3099740740727</v>
      </c>
      <c r="DP65" s="130">
        <f t="shared" si="1212"/>
        <v>10109.374811111109</v>
      </c>
      <c r="DQ65" s="130">
        <f t="shared" si="1213"/>
        <v>11986.15422222222</v>
      </c>
      <c r="DR65" s="130">
        <f t="shared" si="1214"/>
        <v>13843.219563888886</v>
      </c>
      <c r="DS65" s="130">
        <f t="shared" si="1215"/>
        <v>15743.65585833333</v>
      </c>
      <c r="DT65" s="130">
        <f t="shared" si="1216"/>
        <v>17616.492455555552</v>
      </c>
      <c r="DU65" s="130">
        <f t="shared" si="1217"/>
        <v>19335.559311111108</v>
      </c>
      <c r="DV65" s="130">
        <f t="shared" si="1218"/>
        <v>20837.771402777777</v>
      </c>
      <c r="DW65" s="130">
        <f t="shared" si="1219"/>
        <v>22575.238056481481</v>
      </c>
      <c r="DX65" s="130">
        <f t="shared" si="1220"/>
        <v>23859.281112962963</v>
      </c>
      <c r="DY65" s="130">
        <f t="shared" si="1221"/>
        <v>25778.117205555554</v>
      </c>
      <c r="DZ65" s="130">
        <f t="shared" si="1222"/>
        <v>27841.523140740741</v>
      </c>
      <c r="EA65" s="130">
        <f t="shared" si="1223"/>
        <v>29751.159334259261</v>
      </c>
      <c r="EB65" s="130">
        <f t="shared" si="1224"/>
        <v>31718.623464814817</v>
      </c>
      <c r="EC65" s="130">
        <f t="shared" si="1225"/>
        <v>33665.059254629632</v>
      </c>
      <c r="ED65" s="130">
        <f t="shared" si="1226"/>
        <v>35625.952028703708</v>
      </c>
      <c r="EE65" s="130">
        <f t="shared" si="1227"/>
        <v>37731.414645370372</v>
      </c>
      <c r="EF65" s="130">
        <f t="shared" si="1228"/>
        <v>39974.875748148152</v>
      </c>
      <c r="EG65" s="130">
        <f t="shared" si="1229"/>
        <v>42285.364687037043</v>
      </c>
      <c r="EH65" s="130">
        <f t="shared" si="1230"/>
        <v>44732.537840740748</v>
      </c>
      <c r="EI65" s="130">
        <f t="shared" si="1231"/>
        <v>47156.054111111116</v>
      </c>
      <c r="EJ65" s="130">
        <f t="shared" si="1232"/>
        <v>49492.828475925933</v>
      </c>
      <c r="EK65" s="130">
        <f t="shared" si="1233"/>
        <v>52101.656999074083</v>
      </c>
      <c r="EL65" s="130">
        <f t="shared" si="1234"/>
        <v>54793.2846138889</v>
      </c>
      <c r="EM65" s="130">
        <f t="shared" si="1235"/>
        <v>57328.513944444458</v>
      </c>
      <c r="EN65" s="130">
        <f t="shared" si="1236"/>
        <v>59575.917861111127</v>
      </c>
      <c r="EO65" s="130">
        <f t="shared" si="1237"/>
        <v>59575.917861111127</v>
      </c>
      <c r="EP65" s="130">
        <f t="shared" si="1238"/>
        <v>1823.9457049999996</v>
      </c>
      <c r="EQ65" s="130">
        <f t="shared" si="1239"/>
        <v>1628.7764174999998</v>
      </c>
      <c r="ER65" s="130">
        <f t="shared" si="1240"/>
        <v>1195.8554525</v>
      </c>
      <c r="ES65" s="130">
        <f t="shared" si="1241"/>
        <v>1284.5687649999998</v>
      </c>
      <c r="ET65" s="130">
        <f t="shared" si="1242"/>
        <v>1452.5326366666668</v>
      </c>
      <c r="EU65" s="130">
        <f t="shared" si="1243"/>
        <v>1712.7583533333334</v>
      </c>
      <c r="EV65" s="130">
        <f t="shared" si="1244"/>
        <v>1689.1014699999998</v>
      </c>
      <c r="EW65" s="130">
        <f t="shared" si="1245"/>
        <v>1671.3588075000002</v>
      </c>
      <c r="EX65" s="130">
        <f t="shared" si="1246"/>
        <v>1710.3926650000001</v>
      </c>
      <c r="EY65" s="130">
        <f t="shared" si="1247"/>
        <v>1685.5529375000001</v>
      </c>
      <c r="EZ65" s="130">
        <f t="shared" si="1248"/>
        <v>1547.1601699999999</v>
      </c>
      <c r="FA65" s="130">
        <f t="shared" si="1249"/>
        <v>1351.9908824999998</v>
      </c>
      <c r="FB65" s="130">
        <f t="shared" si="1250"/>
        <v>1563.719988333333</v>
      </c>
      <c r="FC65" s="130">
        <f t="shared" si="1251"/>
        <v>1155.6387508333332</v>
      </c>
      <c r="FD65" s="130">
        <f t="shared" si="1252"/>
        <v>1726.9524833333332</v>
      </c>
      <c r="FE65" s="130">
        <f t="shared" si="1253"/>
        <v>1857.0653416666667</v>
      </c>
      <c r="FF65" s="130">
        <f t="shared" si="1254"/>
        <v>1718.6725741666667</v>
      </c>
      <c r="FG65" s="130">
        <f t="shared" si="1255"/>
        <v>1770.7177174999999</v>
      </c>
      <c r="FH65" s="130">
        <f t="shared" si="1256"/>
        <v>1751.792210833333</v>
      </c>
      <c r="FI65" s="130">
        <f t="shared" si="1257"/>
        <v>1764.8034966666662</v>
      </c>
      <c r="FJ65" s="130">
        <f t="shared" si="1258"/>
        <v>1894.9163549999996</v>
      </c>
      <c r="FK65" s="130">
        <f t="shared" si="1259"/>
        <v>2019.1149924999997</v>
      </c>
      <c r="FL65" s="130">
        <f t="shared" si="1260"/>
        <v>2079.4400449999998</v>
      </c>
      <c r="FM65" s="130">
        <f t="shared" si="1261"/>
        <v>2202.4558383333333</v>
      </c>
      <c r="FN65" s="130">
        <f t="shared" si="1262"/>
        <v>2181.1646433333335</v>
      </c>
      <c r="FO65" s="130">
        <f t="shared" si="1263"/>
        <v>2103.0969283333334</v>
      </c>
      <c r="FP65" s="130">
        <f t="shared" si="1264"/>
        <v>2347.9456708333332</v>
      </c>
      <c r="FQ65" s="130">
        <f t="shared" si="1265"/>
        <v>2422.4648533333329</v>
      </c>
      <c r="FR65" s="130">
        <f t="shared" si="1266"/>
        <v>2281.7063975000001</v>
      </c>
      <c r="FS65" s="130">
        <f t="shared" si="1267"/>
        <v>2022.6635249999999</v>
      </c>
      <c r="FT65" s="130">
        <f t="shared" si="1268"/>
        <v>0</v>
      </c>
      <c r="FU65" s="110">
        <f t="shared" si="1269"/>
        <v>1823.9457049999996</v>
      </c>
      <c r="FV65" s="130">
        <f t="shared" si="1270"/>
        <v>3452.7221224999994</v>
      </c>
      <c r="FW65" s="130">
        <f t="shared" si="1271"/>
        <v>4648.5775749999993</v>
      </c>
      <c r="FX65" s="130">
        <f t="shared" si="1272"/>
        <v>5933.1463399999993</v>
      </c>
      <c r="FY65" s="130">
        <f t="shared" si="1273"/>
        <v>7385.6789766666661</v>
      </c>
      <c r="FZ65" s="130">
        <f t="shared" si="1274"/>
        <v>9098.4373299999988</v>
      </c>
      <c r="GA65" s="130">
        <f t="shared" si="1275"/>
        <v>10787.538799999998</v>
      </c>
      <c r="GB65" s="130">
        <f t="shared" si="1276"/>
        <v>12458.897607499999</v>
      </c>
      <c r="GC65" s="130">
        <f t="shared" si="1277"/>
        <v>14169.290272499999</v>
      </c>
      <c r="GD65" s="130">
        <f t="shared" si="1278"/>
        <v>15854.843209999999</v>
      </c>
      <c r="GE65" s="130">
        <f t="shared" si="1279"/>
        <v>17402.003379999998</v>
      </c>
      <c r="GF65" s="130">
        <f t="shared" si="1280"/>
        <v>18753.994262499997</v>
      </c>
      <c r="GG65" s="130">
        <f t="shared" si="1281"/>
        <v>20317.714250833331</v>
      </c>
      <c r="GH65" s="130">
        <f t="shared" si="1282"/>
        <v>21473.353001666663</v>
      </c>
      <c r="GI65" s="130">
        <f t="shared" si="1283"/>
        <v>23200.305484999997</v>
      </c>
      <c r="GJ65" s="130">
        <f t="shared" si="1284"/>
        <v>25057.370826666665</v>
      </c>
      <c r="GK65" s="130">
        <f t="shared" si="1285"/>
        <v>26776.043400833332</v>
      </c>
      <c r="GL65" s="130">
        <f t="shared" si="1286"/>
        <v>28546.761118333332</v>
      </c>
      <c r="GM65" s="130">
        <f t="shared" si="1287"/>
        <v>30298.553329166665</v>
      </c>
      <c r="GN65" s="130">
        <f t="shared" si="1288"/>
        <v>32063.356825833333</v>
      </c>
      <c r="GO65" s="130">
        <f t="shared" si="1289"/>
        <v>33958.273180833334</v>
      </c>
      <c r="GP65" s="130">
        <f t="shared" si="1290"/>
        <v>35977.388173333333</v>
      </c>
      <c r="GQ65" s="130">
        <f t="shared" si="1291"/>
        <v>38056.828218333336</v>
      </c>
      <c r="GR65" s="130">
        <f t="shared" si="1292"/>
        <v>40259.284056666671</v>
      </c>
      <c r="GS65" s="130">
        <f t="shared" si="1293"/>
        <v>42440.448700000008</v>
      </c>
      <c r="GT65" s="130">
        <f t="shared" si="1294"/>
        <v>44543.545628333341</v>
      </c>
      <c r="GU65" s="130">
        <f t="shared" si="1295"/>
        <v>46891.491299166672</v>
      </c>
      <c r="GV65" s="130">
        <f t="shared" si="1296"/>
        <v>49313.956152500003</v>
      </c>
      <c r="GW65" s="130">
        <f t="shared" si="1297"/>
        <v>51595.662550000001</v>
      </c>
      <c r="GX65" s="130">
        <f t="shared" si="1298"/>
        <v>53618.326075000004</v>
      </c>
      <c r="GY65" s="130">
        <f t="shared" si="1299"/>
        <v>53618.326075000004</v>
      </c>
      <c r="GZ65" s="130">
        <f>($T65+$U65)/$R65*($I65-(метеостанция!B$12))/($I65-$J65)</f>
        <v>1.847952380952381</v>
      </c>
      <c r="HA65" s="130">
        <f>($T65+$U65)/$R65*($I65-(метеостанция!C$12))/($I65-$J65)</f>
        <v>1.6502142857142856</v>
      </c>
      <c r="HB65" s="130">
        <f>($T65+$U65)/$R65*($I65-(метеостанция!D$12))/($I65-$J65)</f>
        <v>1.2115952380952382</v>
      </c>
      <c r="HC65" s="130">
        <f>($T65+$U65)/$R65*($I65-(метеостанция!E$12))/($I65-$J65)</f>
        <v>1.3014761904761905</v>
      </c>
      <c r="HD65" s="130">
        <f>($T65+$U65)/$R65*($I65-(метеостанция!F$12))/($I65-$J65)</f>
        <v>1.4716507936507939</v>
      </c>
      <c r="HE65" s="130">
        <f>($T65+$U65)/$R65*($I65-(метеостанция!G$12))/($I65-$J65)</f>
        <v>1.7353015873015876</v>
      </c>
      <c r="HF65" s="130">
        <f>($T65+$U65)/$R65*($I65-(метеостанция!H$12))/($I65-$J65)</f>
        <v>1.7113333333333336</v>
      </c>
      <c r="HG65" s="130">
        <f>($T65+$U65)/$R65*($I65-(метеостанция!I$12))/($I65-$J65)</f>
        <v>1.6933571428571432</v>
      </c>
      <c r="HH65" s="130">
        <f>($T65+$U65)/$R65*($I65-(метеостанция!J$12))/($I65-$J65)</f>
        <v>1.7329047619047619</v>
      </c>
      <c r="HI65" s="130">
        <f>($T65+$U65)/$R65*($I65-(метеостанция!K$12))/($I65-$J65)</f>
        <v>1.7077380952380952</v>
      </c>
      <c r="HJ65" s="130">
        <f>($T65+$U65)/$R65*($I65-(метеостанция!L$12))/($I65-$J65)</f>
        <v>1.5675238095238098</v>
      </c>
      <c r="HK65" s="130">
        <f>($T65+$U65)/$R65*($I65-(метеостанция!M$12))/($I65-$J65)</f>
        <v>1.3697857142857142</v>
      </c>
      <c r="HL65" s="130">
        <f>($T65+$U65)/$R65*($I65-(метеостанция!N$12))/($I65-$J65)</f>
        <v>1.5843015873015873</v>
      </c>
      <c r="HM65" s="130">
        <f>($T65+$U65)/$R65*($I65-(метеостанция!O$12))/($I65-$J65)</f>
        <v>1.1708492063492064</v>
      </c>
      <c r="HN65" s="130">
        <f>($T65+$U65)/$R65*($I65-(метеостанция!P$12))/($I65-$J65)</f>
        <v>1.74968253968254</v>
      </c>
      <c r="HO65" s="130">
        <f>($T65+$U65)/$R65*($I65-(метеостанция!Q$12))/($I65-$J65)</f>
        <v>1.8815079365079366</v>
      </c>
      <c r="HP65" s="130">
        <f>($T65+$U65)/$R65*($I65-(метеостанция!R$12))/($I65-$J65)</f>
        <v>1.7412936507936512</v>
      </c>
      <c r="HQ65" s="130">
        <f>($T65+$U65)/$R65*($I65-(метеостанция!S$12))/($I65-$J65)</f>
        <v>1.7940238095238095</v>
      </c>
      <c r="HR65" s="130">
        <f>($T65+$U65)/$R65*($I65-(метеостанция!T$12))/($I65-$J65)</f>
        <v>1.7748492063492063</v>
      </c>
      <c r="HS65" s="130">
        <f>($T65+$U65)/$R65*($I65-(метеостанция!U$12))/($I65-$J65)</f>
        <v>1.7880317460317461</v>
      </c>
      <c r="HT65" s="130">
        <f>($T65+$U65)/$R65*($I65-(метеостанция!V$12))/($I65-$J65)</f>
        <v>1.9198571428571429</v>
      </c>
      <c r="HU65" s="130">
        <f>($T65+$U65)/$R65*($I65-(метеостанция!W$12))/($I65-$J65)</f>
        <v>2.0456904761904764</v>
      </c>
      <c r="HV65" s="130">
        <f>($T65+$U65)/$R65*($I65-(метеостанция!X$12))/($I65-$J65)</f>
        <v>2.1068095238095244</v>
      </c>
      <c r="HW65" s="130">
        <f>($T65+$U65)/$R65*($I65-(метеостанция!Y$12))/($I65-$J65)</f>
        <v>2.2314444444444446</v>
      </c>
      <c r="HX65" s="130">
        <f>($T65+$U65)/$R65*($I65-(метеостанция!Z$12))/($I65-$J65)</f>
        <v>2.2098730158730162</v>
      </c>
      <c r="HY65" s="130">
        <f>($T65+$U65)/$R65*($I65-(метеостанция!AA$12))/($I65-$J65)</f>
        <v>2.1307777777777779</v>
      </c>
      <c r="HZ65" s="130">
        <f>($T65+$U65)/$R65*($I65-(метеостанция!AB$12))/($I65-$J65)</f>
        <v>2.3788492063492068</v>
      </c>
      <c r="IA65" s="130">
        <f>($T65+$U65)/$R65*($I65-(метеостанция!AC$12))/($I65-$J65)</f>
        <v>2.4543492063492067</v>
      </c>
      <c r="IB65" s="130">
        <f>($T65+$U65)/$R65*($I65-(метеостанция!AD$12))/($I65-$J65)</f>
        <v>2.3117380952380957</v>
      </c>
      <c r="IC65" s="130">
        <f>($T65+$U65)/$R65*($I65-(метеостанция!AE$12))/($I65-$J65)</f>
        <v>2.0492857142857148</v>
      </c>
      <c r="ID65" s="130"/>
      <c r="IE65" s="131">
        <f>VLOOKUP($F65,метеостанция!$A$4:$AF$7,2,0)</f>
        <v>6.1</v>
      </c>
      <c r="IF65" s="131">
        <f>VLOOKUP($F65,метеостанция!$A$4:$AF$7,3,0)</f>
        <v>9</v>
      </c>
      <c r="IG65" s="131">
        <f>VLOOKUP($F65,метеостанция!$A$4:$AF$7,4,0)</f>
        <v>7.4</v>
      </c>
      <c r="IH65" s="131">
        <f>VLOOKUP($F65,метеостанция!$A$4:$AF$7,5,0)</f>
        <v>10.9</v>
      </c>
      <c r="II65" s="131">
        <f>VLOOKUP($F65,метеостанция!$A$4:$AF$7,6,0)</f>
        <v>12.1</v>
      </c>
      <c r="IJ65" s="131">
        <f>VLOOKUP($F65,метеостанция!$A$4:$AF$7,7,0)</f>
        <v>9.4</v>
      </c>
      <c r="IK65" s="131">
        <f>VLOOKUP($F65,метеостанция!$A$4:$AF$7,8,0)</f>
        <v>6.1</v>
      </c>
      <c r="IL65" s="131">
        <f>VLOOKUP($F65,метеостанция!$A$4:$AF$7,9,0)</f>
        <v>8.1</v>
      </c>
      <c r="IM65" s="131">
        <f>VLOOKUP($F65,метеостанция!$A$4:$AF$7,10,0)</f>
        <v>3.4</v>
      </c>
      <c r="IN65" s="131">
        <f>VLOOKUP($F65,метеостанция!$A$4:$AF$7,11,0)</f>
        <v>-1.2</v>
      </c>
      <c r="IO65" s="131">
        <f>VLOOKUP($F65,метеостанция!$A$4:$AF$7,12,0)</f>
        <v>0.4</v>
      </c>
      <c r="IP65" s="131">
        <f>VLOOKUP($F65,метеостанция!$A$4:$AF$7,13,0)</f>
        <v>3</v>
      </c>
      <c r="IQ65" s="131">
        <f>VLOOKUP($F65,метеостанция!$A$4:$AF$7,14,0)</f>
        <v>2.5</v>
      </c>
      <c r="IR65" s="131">
        <f>VLOOKUP($F65,метеостанция!$A$4:$AF$7,15,0)</f>
        <v>1.5</v>
      </c>
      <c r="IS65" s="131">
        <f>VLOOKUP($F65,метеостанция!$A$4:$AF$7,16,0)</f>
        <v>-0.4</v>
      </c>
      <c r="IT65" s="131">
        <f>VLOOKUP($F65,метеостанция!$A$4:$AF$7,17,0)</f>
        <v>-2.6</v>
      </c>
      <c r="IU65" s="131">
        <f>VLOOKUP($F65,метеостанция!$A$4:$AF$7,18,0)</f>
        <v>-3.5</v>
      </c>
      <c r="IV65" s="131">
        <f>VLOOKUP($F65,метеостанция!$A$4:$AF$7,19,0)</f>
        <v>-4.4000000000000004</v>
      </c>
      <c r="IW65" s="131">
        <f>VLOOKUP($F65,метеостанция!$A$4:$AF$7,20,0)</f>
        <v>-0.3</v>
      </c>
      <c r="IX65" s="131">
        <f>VLOOKUP($F65,метеостанция!$A$4:$AF$7,21,0)</f>
        <v>4.5</v>
      </c>
      <c r="IY65" s="131">
        <f>VLOOKUP($F65,метеостанция!$A$4:$AF$7,22,0)</f>
        <v>3.5</v>
      </c>
      <c r="IZ65" s="131">
        <f>VLOOKUP($F65,метеостанция!$A$4:$AF$7,23,0)</f>
        <v>5</v>
      </c>
      <c r="JA65" s="131">
        <f>VLOOKUP($F65,метеостанция!$A$4:$AF$7,24,0)</f>
        <v>-1.7</v>
      </c>
      <c r="JB65" s="131">
        <f>VLOOKUP($F65,метеостанция!$A$4:$AF$7,25,0)</f>
        <v>-3.7</v>
      </c>
      <c r="JC65" s="131">
        <f>VLOOKUP($F65,метеостанция!$A$4:$AF$7,26,0)</f>
        <v>0.7</v>
      </c>
      <c r="JD65" s="131">
        <f>VLOOKUP($F65,метеостанция!$A$4:$AF$7,27,0)</f>
        <v>-1.6</v>
      </c>
      <c r="JE65" s="131">
        <f>VLOOKUP($F65,метеостанция!$A$4:$AF$7,28,0)</f>
        <v>0.7</v>
      </c>
      <c r="JF65" s="131">
        <f>VLOOKUP($F65,метеостанция!$A$4:$AF$7,29,0)</f>
        <v>6.6</v>
      </c>
      <c r="JG65" s="131">
        <f>VLOOKUP($F65,метеостанция!$A$4:$AF$7,30,0)</f>
        <v>9</v>
      </c>
      <c r="JH65" s="131">
        <f>VLOOKUP($F65,метеостанция!$A$4:$AF$7,31,0)</f>
        <v>4.8</v>
      </c>
      <c r="JI65" s="131">
        <f>VLOOKUP($F65,метеостанция!$A$4:$AF$7,32,0)</f>
        <v>0</v>
      </c>
      <c r="JJ65" s="202" t="str">
        <f>VLOOKUP(D65,'Qп, Гкал'!$D$6:$O$60,2,FALSE)</f>
        <v>-</v>
      </c>
      <c r="JK65" s="202" t="str">
        <f>VLOOKUP(D65,'Qп, Гкал'!$D$6:AI$64,3,FALSE)</f>
        <v>-</v>
      </c>
      <c r="JL65" s="202" t="str">
        <f>VLOOKUP(D65,'Qп, Гкал'!$D$6:$AI$64,4,FALSE)</f>
        <v>-</v>
      </c>
      <c r="JM65" s="202" t="str">
        <f>VLOOKUP(D65,'Qп, Гкал'!$D$6:$O$60,5,FALSE)</f>
        <v>-</v>
      </c>
      <c r="JN65" s="202" t="str">
        <f>VLOOKUP(D65,'Qп, Гкал'!$D$6:$O$60,6,FALSE)</f>
        <v>-</v>
      </c>
      <c r="JO65" s="202" t="str">
        <f>VLOOKUP(D65,'Qп, Гкал'!$D$6:$O$60,7,FALSE)</f>
        <v>-</v>
      </c>
      <c r="JP65" s="202" t="str">
        <f>VLOOKUP(D65,'Qп, Гкал'!$D$6:$O$60,8,FALSE)</f>
        <v>-</v>
      </c>
      <c r="JQ65" s="202" t="str">
        <f>VLOOKUP(D65,'Qп, Гкал'!$D$6:$O$60,9,FALSE)</f>
        <v>-</v>
      </c>
      <c r="JR65" s="202" t="str">
        <f>VLOOKUP(D65,'Qп, Гкал'!$D$6:$O$60,10,FALSE)</f>
        <v>-</v>
      </c>
      <c r="JS65" s="202" t="str">
        <f>VLOOKUP(D65,'Qп, Гкал'!$D$6:$O$60,11,FALSE)</f>
        <v>-</v>
      </c>
      <c r="JT65" s="202" t="str">
        <f>VLOOKUP(D65,'Qп, Гкал'!$D$6:$O$60,12,FALSE)</f>
        <v>-</v>
      </c>
      <c r="JU65" s="202" t="str">
        <f>VLOOKUP(D65,'Qп, Гкал'!$D$6:$P$60,13,FALSE)</f>
        <v>-</v>
      </c>
      <c r="JV65" s="202" t="str">
        <f>VLOOKUP(D65,'Qп, Гкал'!$D$6:$Q$63,14,FALSE)</f>
        <v>-</v>
      </c>
      <c r="JW65" s="203" t="str">
        <f>VLOOKUP(D65,'Qп, Гкал'!$D$6:$AI$65,15,FALSE)</f>
        <v>-</v>
      </c>
      <c r="JX65" s="203" t="str">
        <f>VLOOKUP(D65,'Qп, Гкал'!$D$6:$AI$65,16,FALSE)</f>
        <v>-</v>
      </c>
      <c r="JY65" s="204" t="str">
        <f>VLOOKUP(D65,'Qп, Гкал'!$D$6:$AI$65,17,FALSE)</f>
        <v>-</v>
      </c>
      <c r="JZ65" s="203" t="str">
        <f>VLOOKUP(D65,'Qп, Гкал'!$D$6:$AI$65,18,FALSE)</f>
        <v>-</v>
      </c>
      <c r="KA65" s="203" t="str">
        <f>VLOOKUP(D65,'Qп, Гкал'!$D$6:$AI$65,19,FALSE)</f>
        <v>-</v>
      </c>
      <c r="KB65" s="203" t="str">
        <f>VLOOKUP(D65,'Qп, Гкал'!$D$6:$AI$65,20,FALSE)</f>
        <v>-</v>
      </c>
      <c r="KC65" s="203" t="str">
        <f>VLOOKUP(D65,'Qп, Гкал'!$D$6:$AI$65,21,FALSE)</f>
        <v>-</v>
      </c>
      <c r="KD65" s="203" t="str">
        <f>VLOOKUP(D65,'Qп, Гкал'!$D$6:$AI$65,22,FALSE)</f>
        <v>-</v>
      </c>
      <c r="KE65" s="203" t="str">
        <f>VLOOKUP(D65,'Qп, Гкал'!$D$6:$AI$65,23,FALSE)</f>
        <v>-</v>
      </c>
      <c r="KF65" s="203" t="str">
        <f>VLOOKUP(D65,'Qп, Гкал'!$D$6:$AI$65,24,FALSE)</f>
        <v>-</v>
      </c>
      <c r="KG65" s="203" t="str">
        <f>VLOOKUP(D65,'Qп, Гкал'!$D$6:$AI$65,25,FALSE)</f>
        <v>-</v>
      </c>
      <c r="KH65" s="203" t="str">
        <f>VLOOKUP(D65,'Qп, Гкал'!$D$6:$AI$65,26,FALSE)</f>
        <v>-</v>
      </c>
      <c r="KI65" s="203" t="str">
        <f>VLOOKUP(D65,'Qп, Гкал'!$D$6:$AI$65,27,FALSE)</f>
        <v>-</v>
      </c>
      <c r="KJ65" s="203" t="str">
        <f>VLOOKUP(D65,'Qп, Гкал'!$D$6:$AI$65,28,FALSE)</f>
        <v>-</v>
      </c>
      <c r="KK65" s="203" t="str">
        <f>VLOOKUP(D65,'Qп, Гкал'!$D$6:$AI$65,29,FALSE)</f>
        <v>-</v>
      </c>
      <c r="KL65" s="203" t="str">
        <f>VLOOKUP(D65,'Qп, Гкал'!$D$6:$AI$65,30,FALSE)</f>
        <v>-</v>
      </c>
      <c r="KM65" s="203" t="str">
        <f>VLOOKUP(D65,'Qп, Гкал'!$D$6:$AI$65,31,FALSE)</f>
        <v>-</v>
      </c>
      <c r="KN65" s="203">
        <f>VLOOKUP(D65,'Qп, Гкал'!$D$6:$AI$65,32,FALSE)</f>
        <v>0</v>
      </c>
      <c r="KO65" s="110" t="e">
        <f>IF(JJ65="","Нет показаний",IF(JJ65&lt;=0,"Ошибка ПУ",(GZ65-JJ65*(($I65-метеостанция!B$12)/($I65-IE65)))))</f>
        <v>#VALUE!</v>
      </c>
      <c r="KP65" s="110" t="e">
        <f>IF(JK65="","Нет показаний",IF(JK65&lt;=0,"Ошибка ПУ",(HA65-JK65*(($I65-метеостанция!C$12)/($I65-IF65)))))</f>
        <v>#VALUE!</v>
      </c>
      <c r="KQ65" s="110" t="e">
        <f>IF(JL65="","Нет показаний",IF(JL65&lt;=0,"Ошибка ПУ",(HB65-JL65*(($I65-метеостанция!D$12)/($I65-IG65)))))</f>
        <v>#VALUE!</v>
      </c>
      <c r="KR65" s="110" t="e">
        <f>IF(JM65="","Нет показаний",IF(JM65&lt;=0,"Ошибка ПУ",(HC65-JM65*(($I65-метеостанция!E$12)/($I65-IH65)))))</f>
        <v>#VALUE!</v>
      </c>
      <c r="KS65" s="110" t="e">
        <f>IF(JN65="","Нет показаний",IF(JN65&lt;=0,"Ошибка ПУ",(HD65-JN65*(($I65-метеостанция!F$12)/($I65-II65)))))</f>
        <v>#VALUE!</v>
      </c>
      <c r="KT65" s="110" t="e">
        <f>IF(JO65="","Нет показаний",IF(JO65&lt;=0,"Ошибка ПУ",(HE65-JO65*(($I65-метеостанция!G$12)/($I65-IJ65)))))</f>
        <v>#VALUE!</v>
      </c>
      <c r="KU65" s="110" t="e">
        <f>IF(JP65="","Нет показаний",IF(JP65&lt;=0,"Ошибка ПУ",(HF65-JP65*(($I65-метеостанция!H$12)/($I65-IK65)))))</f>
        <v>#VALUE!</v>
      </c>
      <c r="KV65" s="110" t="e">
        <f>IF(JQ65="","Нет показаний",IF(JQ65&lt;=0,"Ошибка ПУ",(HG65-JQ65*(($I65-метеостанция!I$12)/($I65-IL65)))))</f>
        <v>#VALUE!</v>
      </c>
      <c r="KW65" s="110" t="e">
        <f>IF(JR65="","Нет показаний",IF(JR65&lt;=0,"Ошибка ПУ",(HH65-JR65*(($I65-метеостанция!J$12)/($I65-IM65)))))</f>
        <v>#VALUE!</v>
      </c>
      <c r="KX65" s="110" t="e">
        <f>IF(JS65="","Нет показаний",IF(JS65&lt;=0,"Ошибка ПУ",(HI65-JS65*(($I65-метеостанция!K$12)/($I65-IN65)))))</f>
        <v>#VALUE!</v>
      </c>
      <c r="KY65" s="110" t="e">
        <f>IF(JT65="","Нет показаний",IF(JT65&lt;=0,"Ошибка ПУ",(HJ65-JT65*(($I65-метеостанция!L$12)/($I65-IO65)))))</f>
        <v>#VALUE!</v>
      </c>
      <c r="KZ65" s="110" t="e">
        <f>IF(JU65="","Нет показаний",IF(JU65&lt;=0,"Ошибка ПУ",(HK65-JU65*(($I65-метеостанция!M$12)/($I65-IP65)))))</f>
        <v>#VALUE!</v>
      </c>
      <c r="LA65" s="110" t="e">
        <f>IF(JV65="","Нет показаний",IF(JV65&lt;=0,"Ошибка ПУ",(HL65-JV65*(($I65-метеостанция!N$12)/($I65-IQ65)))))</f>
        <v>#VALUE!</v>
      </c>
      <c r="LB65" s="110" t="e">
        <f>IF(JW65="","Нет показаний",IF(JW65&lt;=0,"Ошибка ПУ",(HM65-JW65*(($I65-метеостанция!O$12)/($I65-IR65)))))</f>
        <v>#VALUE!</v>
      </c>
      <c r="LC65" s="110" t="e">
        <f>IF(JX65="","Нет показаний",IF(JX65&lt;=0,"Ошибка ПУ",(HN65-JX65*(($I65-метеостанция!P$12)/($I65-IS65)))))</f>
        <v>#VALUE!</v>
      </c>
      <c r="LD65" s="110" t="e">
        <f>IF(JY65="","Нет показаний",IF(JY65&lt;=0,"Ошибка ПУ",(HO65-JY65*(($I65-метеостанция!Q$12)/($I65-IT65)))))</f>
        <v>#VALUE!</v>
      </c>
      <c r="LE65" s="110" t="e">
        <f>IF(JZ65="","Нет показаний",IF(JZ65&lt;=0,"Ошибка ПУ",(HP65-JZ65*(($I65-метеостанция!R$12)/($I65-IU65)))))</f>
        <v>#VALUE!</v>
      </c>
      <c r="LF65" s="110" t="e">
        <f>IF(KA65="","Нет показаний",IF(KA65&lt;=0,"Ошибка ПУ",(HQ65-KA65*(($I65-метеостанция!S$12)/($I65-IV65)))))</f>
        <v>#VALUE!</v>
      </c>
      <c r="LG65" s="110" t="e">
        <f>IF(KB65="","Нет показаний",IF(KB65&lt;=0,"Ошибка ПУ",(HR65-KB65*(($I65-метеостанция!T$12)/($I65-IW65)))))</f>
        <v>#VALUE!</v>
      </c>
      <c r="LH65" s="110" t="e">
        <f>IF(KC65="","Нет показаний",IF(KC65&lt;=0,"Ошибка ПУ",(HS65-KC65*(($I65-метеостанция!U$12)/($I65-IX65)))))</f>
        <v>#VALUE!</v>
      </c>
      <c r="LI65" s="110" t="e">
        <f>IF(KD65="","Нет показаний",IF(KD65&lt;=0,"Ошибка ПУ",(HT65-KD65*(($I65-метеостанция!V$12)/($I65-IY65)))))</f>
        <v>#VALUE!</v>
      </c>
      <c r="LJ65" s="110" t="e">
        <f>IF(KE65="","Нет показаний",IF(KE65&lt;=0,"Ошибка ПУ",(HU65-KE65*(($I65-метеостанция!W$12)/($I65-IZ65)))))</f>
        <v>#VALUE!</v>
      </c>
      <c r="LK65" s="110" t="e">
        <f>IF(KF65="","Нет показаний",IF(KF65&lt;=0,"Ошибка ПУ",(HV65-KF65*(($I65-метеостанция!X$12)/($I65-JA65)))))</f>
        <v>#VALUE!</v>
      </c>
      <c r="LL65" s="110" t="e">
        <f>IF(KG65="","Нет показаний",IF(KG65&lt;=0,"Ошибка ПУ",(HW65-KG65*(($I65-метеостанция!Y$12)/($I65-JB65)))))</f>
        <v>#VALUE!</v>
      </c>
      <c r="LM65" s="110" t="e">
        <f>IF(KH65="","Нет показаний",IF(KH65&lt;=0,"Ошибка ПУ",(HX65-KH65*(($I65-метеостанция!Z$12)/($I65-JC65)))))</f>
        <v>#VALUE!</v>
      </c>
      <c r="LN65" s="110" t="e">
        <f>IF(KI65="","Нет показаний",IF(KI65&lt;=0,"Ошибка ПУ",(HY65-KI65*(($I65-метеостанция!AA$12)/($I65-JD65)))))</f>
        <v>#VALUE!</v>
      </c>
      <c r="LO65" s="110" t="e">
        <f>IF(KJ65="","Нет показаний",IF(KJ65&lt;=0,"Ошибка ПУ",(HZ65-KJ65*(($I65-метеостанция!AB$12)/($I65-JE65)))))</f>
        <v>#VALUE!</v>
      </c>
      <c r="LP65" s="110" t="e">
        <f>IF(KK65="","Нет показаний",IF(KK65&lt;=0,"Ошибка ПУ",(IA65-KK65*(($I65-метеостанция!AC$12)/($I65-JF65)))))</f>
        <v>#VALUE!</v>
      </c>
      <c r="LQ65" s="110" t="e">
        <f>IF(KL65="","Нет показаний",IF(KL65&lt;=0,"Ошибка ПУ",(IB65-KL65*(($I65-метеостанция!AD$12)/($I65-JG65)))))</f>
        <v>#VALUE!</v>
      </c>
      <c r="LR65" s="110" t="e">
        <f>IF(KM65="","Нет показаний",IF(KM65&lt;=0,"Ошибка ПУ",(IC65-KM65*(($I65-метеостанция!AE$12)/($I65-JH65)))))</f>
        <v>#VALUE!</v>
      </c>
      <c r="LS65" s="110" t="str">
        <f>IF(KN65="","Нет показаний",IF(KN65&lt;=0,"Ошибка ПУ",(ID65-KN65*(($I65-метеостанция!AF$12)/($I65-JI65)))))</f>
        <v>Ошибка ПУ</v>
      </c>
      <c r="LT65" s="54" t="e">
        <f t="shared" si="1300"/>
        <v>#VALUE!</v>
      </c>
      <c r="LU65" s="54" t="e">
        <f t="shared" si="1301"/>
        <v>#VALUE!</v>
      </c>
      <c r="LV65" s="54" t="e">
        <f t="shared" si="1302"/>
        <v>#VALUE!</v>
      </c>
      <c r="LW65" s="54" t="e">
        <f t="shared" si="1303"/>
        <v>#VALUE!</v>
      </c>
      <c r="LX65" s="54" t="e">
        <f t="shared" si="1304"/>
        <v>#VALUE!</v>
      </c>
      <c r="LY65" s="54" t="e">
        <f t="shared" si="1305"/>
        <v>#VALUE!</v>
      </c>
      <c r="LZ65" s="54" t="e">
        <f t="shared" si="1306"/>
        <v>#VALUE!</v>
      </c>
      <c r="MA65" s="54" t="e">
        <f t="shared" si="1307"/>
        <v>#VALUE!</v>
      </c>
      <c r="MB65" s="54" t="e">
        <f t="shared" si="1308"/>
        <v>#VALUE!</v>
      </c>
      <c r="MC65" s="54" t="e">
        <f t="shared" si="1309"/>
        <v>#VALUE!</v>
      </c>
      <c r="MD65" s="54" t="e">
        <f t="shared" si="1310"/>
        <v>#VALUE!</v>
      </c>
      <c r="ME65" s="54" t="e">
        <f t="shared" si="1311"/>
        <v>#VALUE!</v>
      </c>
      <c r="MF65" s="54" t="e">
        <f t="shared" si="1312"/>
        <v>#VALUE!</v>
      </c>
      <c r="MG65" s="54" t="e">
        <f t="shared" si="1313"/>
        <v>#VALUE!</v>
      </c>
      <c r="MH65" s="54" t="e">
        <f t="shared" si="1314"/>
        <v>#VALUE!</v>
      </c>
      <c r="MI65" s="54" t="e">
        <f t="shared" si="1315"/>
        <v>#VALUE!</v>
      </c>
      <c r="MJ65" s="54" t="e">
        <f t="shared" si="1316"/>
        <v>#VALUE!</v>
      </c>
      <c r="MK65" s="54" t="e">
        <f t="shared" si="1317"/>
        <v>#VALUE!</v>
      </c>
      <c r="ML65" s="54" t="e">
        <f t="shared" si="1318"/>
        <v>#VALUE!</v>
      </c>
      <c r="MM65" s="54" t="e">
        <f t="shared" si="1319"/>
        <v>#VALUE!</v>
      </c>
      <c r="MN65" s="54" t="e">
        <f t="shared" si="1320"/>
        <v>#VALUE!</v>
      </c>
      <c r="MO65" s="54" t="e">
        <f t="shared" si="1321"/>
        <v>#VALUE!</v>
      </c>
      <c r="MP65" s="54" t="e">
        <f t="shared" si="1322"/>
        <v>#VALUE!</v>
      </c>
      <c r="MQ65" s="54" t="e">
        <f t="shared" si="1323"/>
        <v>#VALUE!</v>
      </c>
      <c r="MR65" s="54" t="e">
        <f t="shared" si="1324"/>
        <v>#VALUE!</v>
      </c>
      <c r="MS65" s="54" t="e">
        <f t="shared" si="1325"/>
        <v>#VALUE!</v>
      </c>
      <c r="MT65" s="54" t="e">
        <f t="shared" si="1326"/>
        <v>#VALUE!</v>
      </c>
      <c r="MU65" s="54" t="e">
        <f t="shared" si="1327"/>
        <v>#VALUE!</v>
      </c>
      <c r="MV65" s="54" t="e">
        <f t="shared" si="1328"/>
        <v>#VALUE!</v>
      </c>
      <c r="MW65" s="54" t="e">
        <f t="shared" si="1329"/>
        <v>#VALUE!</v>
      </c>
      <c r="MX65" s="54" t="e">
        <f t="shared" si="1330"/>
        <v>#VALUE!</v>
      </c>
      <c r="MY65" s="53" t="e">
        <f t="shared" si="1331"/>
        <v>#VALUE!</v>
      </c>
      <c r="MZ65" s="53" t="e">
        <f t="shared" si="1332"/>
        <v>#VALUE!</v>
      </c>
      <c r="NA65" s="53" t="e">
        <f t="shared" si="1333"/>
        <v>#VALUE!</v>
      </c>
      <c r="NB65" s="53" t="e">
        <f t="shared" si="1334"/>
        <v>#VALUE!</v>
      </c>
      <c r="NC65" s="53" t="e">
        <f t="shared" si="1335"/>
        <v>#VALUE!</v>
      </c>
      <c r="ND65" s="53" t="e">
        <f t="shared" si="1336"/>
        <v>#VALUE!</v>
      </c>
      <c r="NE65" s="53" t="e">
        <f t="shared" si="1337"/>
        <v>#VALUE!</v>
      </c>
      <c r="NF65" s="53" t="e">
        <f t="shared" si="1338"/>
        <v>#VALUE!</v>
      </c>
      <c r="NG65" s="53" t="e">
        <f t="shared" si="1339"/>
        <v>#VALUE!</v>
      </c>
      <c r="NH65" s="53" t="e">
        <f t="shared" si="1340"/>
        <v>#VALUE!</v>
      </c>
      <c r="NI65" s="53" t="e">
        <f t="shared" si="1341"/>
        <v>#VALUE!</v>
      </c>
      <c r="NJ65" s="53" t="e">
        <f t="shared" si="1342"/>
        <v>#VALUE!</v>
      </c>
      <c r="NK65" s="53" t="e">
        <f t="shared" si="1343"/>
        <v>#VALUE!</v>
      </c>
      <c r="NL65" s="53" t="e">
        <f t="shared" si="1344"/>
        <v>#VALUE!</v>
      </c>
      <c r="NM65" s="53" t="e">
        <f t="shared" si="1345"/>
        <v>#VALUE!</v>
      </c>
      <c r="NN65" s="53" t="e">
        <f t="shared" si="1346"/>
        <v>#VALUE!</v>
      </c>
      <c r="NO65" s="53" t="e">
        <f t="shared" si="1347"/>
        <v>#VALUE!</v>
      </c>
      <c r="NP65" s="53" t="e">
        <f t="shared" si="1348"/>
        <v>#VALUE!</v>
      </c>
      <c r="NQ65" s="53" t="e">
        <f t="shared" si="1349"/>
        <v>#VALUE!</v>
      </c>
      <c r="NR65" s="53" t="e">
        <f t="shared" si="1350"/>
        <v>#VALUE!</v>
      </c>
      <c r="NS65" s="53" t="e">
        <f t="shared" si="1351"/>
        <v>#VALUE!</v>
      </c>
      <c r="NT65" s="53" t="e">
        <f t="shared" si="1352"/>
        <v>#VALUE!</v>
      </c>
      <c r="NU65" s="53" t="e">
        <f t="shared" si="1353"/>
        <v>#VALUE!</v>
      </c>
      <c r="NV65" s="53" t="e">
        <f t="shared" si="1354"/>
        <v>#VALUE!</v>
      </c>
      <c r="NW65" s="53" t="e">
        <f t="shared" si="1355"/>
        <v>#VALUE!</v>
      </c>
      <c r="NX65" s="53" t="e">
        <f t="shared" si="1356"/>
        <v>#VALUE!</v>
      </c>
      <c r="NY65" s="53" t="e">
        <f t="shared" si="1357"/>
        <v>#VALUE!</v>
      </c>
      <c r="NZ65" s="53" t="e">
        <f t="shared" si="1358"/>
        <v>#VALUE!</v>
      </c>
      <c r="OA65" s="53" t="e">
        <f t="shared" si="1359"/>
        <v>#VALUE!</v>
      </c>
      <c r="OB65" s="53" t="e">
        <f t="shared" si="1360"/>
        <v>#VALUE!</v>
      </c>
      <c r="OC65" s="53" t="e">
        <f t="shared" si="1361"/>
        <v>#VALUE!</v>
      </c>
      <c r="OD65" s="53" t="e">
        <f t="shared" si="1362"/>
        <v>#VALUE!</v>
      </c>
      <c r="OE65" s="53" t="e">
        <f t="shared" si="1363"/>
        <v>#VALUE!</v>
      </c>
      <c r="OF65" s="53" t="e">
        <f t="shared" si="1364"/>
        <v>#VALUE!</v>
      </c>
      <c r="OG65" s="53" t="e">
        <f t="shared" si="1365"/>
        <v>#VALUE!</v>
      </c>
      <c r="OH65" s="53" t="e">
        <f t="shared" si="1366"/>
        <v>#VALUE!</v>
      </c>
      <c r="OI65" s="53" t="e">
        <f t="shared" si="1367"/>
        <v>#VALUE!</v>
      </c>
      <c r="OJ65" s="53" t="e">
        <f t="shared" si="1368"/>
        <v>#VALUE!</v>
      </c>
      <c r="OK65" s="53" t="e">
        <f t="shared" si="1369"/>
        <v>#VALUE!</v>
      </c>
      <c r="OL65" s="53" t="e">
        <f t="shared" si="1370"/>
        <v>#VALUE!</v>
      </c>
      <c r="OM65" s="53" t="e">
        <f t="shared" si="1371"/>
        <v>#VALUE!</v>
      </c>
      <c r="ON65" s="53" t="e">
        <f t="shared" si="1372"/>
        <v>#VALUE!</v>
      </c>
      <c r="OO65" s="53" t="e">
        <f t="shared" si="1373"/>
        <v>#VALUE!</v>
      </c>
      <c r="OP65" s="53" t="e">
        <f t="shared" si="1374"/>
        <v>#VALUE!</v>
      </c>
      <c r="OQ65" s="53" t="e">
        <f t="shared" si="1375"/>
        <v>#VALUE!</v>
      </c>
      <c r="OR65" s="53" t="e">
        <f t="shared" si="1376"/>
        <v>#VALUE!</v>
      </c>
      <c r="OS65" s="53" t="e">
        <f t="shared" si="1377"/>
        <v>#VALUE!</v>
      </c>
      <c r="OT65" s="53" t="e">
        <f t="shared" si="1378"/>
        <v>#VALUE!</v>
      </c>
      <c r="OU65" s="53" t="e">
        <f t="shared" si="1379"/>
        <v>#VALUE!</v>
      </c>
      <c r="OV65" s="53" t="e">
        <f t="shared" si="1380"/>
        <v>#VALUE!</v>
      </c>
      <c r="OW65" s="53" t="e">
        <f t="shared" si="1381"/>
        <v>#VALUE!</v>
      </c>
      <c r="OX65" s="53" t="e">
        <f t="shared" si="1382"/>
        <v>#VALUE!</v>
      </c>
      <c r="OY65" s="53" t="e">
        <f t="shared" si="1383"/>
        <v>#VALUE!</v>
      </c>
      <c r="OZ65" s="53" t="e">
        <f t="shared" si="1384"/>
        <v>#VALUE!</v>
      </c>
      <c r="PA65" s="53" t="e">
        <f t="shared" si="1385"/>
        <v>#VALUE!</v>
      </c>
      <c r="PB65" s="53" t="e">
        <f t="shared" si="1386"/>
        <v>#VALUE!</v>
      </c>
      <c r="PC65" s="53" t="e">
        <f t="shared" si="1387"/>
        <v>#VALUE!</v>
      </c>
      <c r="PD65" s="53" t="e">
        <f t="shared" si="1388"/>
        <v>#VALUE!</v>
      </c>
      <c r="PE65" s="53" t="e">
        <f t="shared" si="1389"/>
        <v>#VALUE!</v>
      </c>
      <c r="PF65" s="53" t="e">
        <f t="shared" si="1390"/>
        <v>#VALUE!</v>
      </c>
      <c r="PG65" s="53" t="e">
        <f t="shared" si="1391"/>
        <v>#VALUE!</v>
      </c>
      <c r="PH65" s="53" t="e">
        <f t="shared" si="1392"/>
        <v>#VALUE!</v>
      </c>
      <c r="PI65" s="111" t="e">
        <f t="shared" ref="PI65:PR66" si="1733">MY65*$G65</f>
        <v>#VALUE!</v>
      </c>
      <c r="PJ65" s="111" t="e">
        <f t="shared" si="1733"/>
        <v>#VALUE!</v>
      </c>
      <c r="PK65" s="111" t="e">
        <f t="shared" si="1733"/>
        <v>#VALUE!</v>
      </c>
      <c r="PL65" s="111" t="e">
        <f t="shared" si="1733"/>
        <v>#VALUE!</v>
      </c>
      <c r="PM65" s="111" t="e">
        <f t="shared" si="1733"/>
        <v>#VALUE!</v>
      </c>
      <c r="PN65" s="111" t="e">
        <f t="shared" si="1733"/>
        <v>#VALUE!</v>
      </c>
      <c r="PO65" s="111" t="e">
        <f t="shared" si="1733"/>
        <v>#VALUE!</v>
      </c>
      <c r="PP65" s="111" t="e">
        <f t="shared" si="1733"/>
        <v>#VALUE!</v>
      </c>
      <c r="PQ65" s="111" t="e">
        <f t="shared" si="1733"/>
        <v>#VALUE!</v>
      </c>
      <c r="PR65" s="111" t="e">
        <f t="shared" si="1733"/>
        <v>#VALUE!</v>
      </c>
      <c r="PS65" s="111" t="e">
        <f t="shared" ref="PS65:QB66" si="1734">NI65*$G65</f>
        <v>#VALUE!</v>
      </c>
      <c r="PT65" s="111" t="e">
        <f t="shared" si="1734"/>
        <v>#VALUE!</v>
      </c>
      <c r="PU65" s="111" t="e">
        <f t="shared" si="1734"/>
        <v>#VALUE!</v>
      </c>
      <c r="PV65" s="111" t="e">
        <f t="shared" si="1734"/>
        <v>#VALUE!</v>
      </c>
      <c r="PW65" s="111" t="e">
        <f t="shared" si="1734"/>
        <v>#VALUE!</v>
      </c>
      <c r="PX65" s="111" t="e">
        <f t="shared" si="1734"/>
        <v>#VALUE!</v>
      </c>
      <c r="PY65" s="111" t="e">
        <f t="shared" si="1734"/>
        <v>#VALUE!</v>
      </c>
      <c r="PZ65" s="111" t="e">
        <f t="shared" si="1734"/>
        <v>#VALUE!</v>
      </c>
      <c r="QA65" s="111" t="e">
        <f t="shared" si="1734"/>
        <v>#VALUE!</v>
      </c>
      <c r="QB65" s="111" t="e">
        <f t="shared" si="1734"/>
        <v>#VALUE!</v>
      </c>
      <c r="QC65" s="111" t="e">
        <f t="shared" ref="QC65:QL66" si="1735">NS65*$G65</f>
        <v>#VALUE!</v>
      </c>
      <c r="QD65" s="111" t="e">
        <f t="shared" si="1735"/>
        <v>#VALUE!</v>
      </c>
      <c r="QE65" s="111" t="e">
        <f t="shared" si="1735"/>
        <v>#VALUE!</v>
      </c>
      <c r="QF65" s="111" t="e">
        <f t="shared" si="1735"/>
        <v>#VALUE!</v>
      </c>
      <c r="QG65" s="111" t="e">
        <f t="shared" si="1735"/>
        <v>#VALUE!</v>
      </c>
      <c r="QH65" s="111" t="e">
        <f t="shared" si="1735"/>
        <v>#VALUE!</v>
      </c>
      <c r="QI65" s="111" t="e">
        <f t="shared" si="1735"/>
        <v>#VALUE!</v>
      </c>
      <c r="QJ65" s="111" t="e">
        <f t="shared" si="1735"/>
        <v>#VALUE!</v>
      </c>
      <c r="QK65" s="111" t="e">
        <f t="shared" si="1735"/>
        <v>#VALUE!</v>
      </c>
      <c r="QL65" s="111" t="e">
        <f t="shared" si="1735"/>
        <v>#VALUE!</v>
      </c>
      <c r="QM65" s="111" t="e">
        <f t="shared" ref="QM65:QM66" si="1736">OC65*$G65</f>
        <v>#VALUE!</v>
      </c>
      <c r="QN65" s="54" t="e">
        <f t="shared" si="1393"/>
        <v>#VALUE!</v>
      </c>
      <c r="QO65" s="53" t="e">
        <f t="shared" si="1394"/>
        <v>#VALUE!</v>
      </c>
      <c r="QP65" s="53" t="e">
        <f t="shared" si="1395"/>
        <v>#VALUE!</v>
      </c>
      <c r="QQ65" s="53" t="e">
        <f t="shared" si="1396"/>
        <v>#VALUE!</v>
      </c>
      <c r="QR65" s="53" t="e">
        <f t="shared" si="1397"/>
        <v>#VALUE!</v>
      </c>
      <c r="QS65" s="53" t="e">
        <f t="shared" si="1398"/>
        <v>#VALUE!</v>
      </c>
      <c r="QT65" s="53" t="e">
        <f t="shared" si="1399"/>
        <v>#VALUE!</v>
      </c>
      <c r="QU65" s="53" t="e">
        <f t="shared" si="1400"/>
        <v>#VALUE!</v>
      </c>
      <c r="QV65" s="53" t="e">
        <f t="shared" si="1401"/>
        <v>#VALUE!</v>
      </c>
      <c r="QW65" s="53" t="e">
        <f t="shared" si="1402"/>
        <v>#VALUE!</v>
      </c>
      <c r="QX65" s="53" t="e">
        <f t="shared" si="1403"/>
        <v>#VALUE!</v>
      </c>
      <c r="QY65" s="53" t="e">
        <f t="shared" si="1404"/>
        <v>#VALUE!</v>
      </c>
      <c r="QZ65" s="53" t="e">
        <f t="shared" si="1405"/>
        <v>#VALUE!</v>
      </c>
      <c r="RA65" s="53" t="e">
        <f t="shared" si="1406"/>
        <v>#VALUE!</v>
      </c>
      <c r="RB65" s="53" t="e">
        <f t="shared" si="1407"/>
        <v>#VALUE!</v>
      </c>
      <c r="RC65" s="53" t="e">
        <f t="shared" si="1408"/>
        <v>#VALUE!</v>
      </c>
      <c r="RD65" s="53" t="e">
        <f t="shared" si="1409"/>
        <v>#VALUE!</v>
      </c>
      <c r="RE65" s="53" t="e">
        <f t="shared" si="1410"/>
        <v>#VALUE!</v>
      </c>
      <c r="RF65" s="53" t="e">
        <f t="shared" si="1411"/>
        <v>#VALUE!</v>
      </c>
      <c r="RG65" s="53" t="e">
        <f t="shared" si="1412"/>
        <v>#VALUE!</v>
      </c>
      <c r="RH65" s="53" t="e">
        <f t="shared" si="1413"/>
        <v>#VALUE!</v>
      </c>
      <c r="RI65" s="53" t="e">
        <f t="shared" si="1414"/>
        <v>#VALUE!</v>
      </c>
      <c r="RJ65" s="53" t="e">
        <f t="shared" si="1415"/>
        <v>#VALUE!</v>
      </c>
      <c r="RK65" s="53" t="e">
        <f t="shared" si="1416"/>
        <v>#VALUE!</v>
      </c>
      <c r="RL65" s="53" t="e">
        <f t="shared" si="1417"/>
        <v>#VALUE!</v>
      </c>
      <c r="RM65" s="53" t="e">
        <f t="shared" si="1418"/>
        <v>#VALUE!</v>
      </c>
      <c r="RN65" s="53" t="e">
        <f t="shared" si="1419"/>
        <v>#VALUE!</v>
      </c>
      <c r="RO65" s="53" t="e">
        <f t="shared" si="1420"/>
        <v>#VALUE!</v>
      </c>
      <c r="RP65" s="53" t="e">
        <f t="shared" si="1421"/>
        <v>#VALUE!</v>
      </c>
      <c r="RQ65" s="53" t="e">
        <f t="shared" si="1422"/>
        <v>#VALUE!</v>
      </c>
      <c r="RR65" s="53" t="e">
        <f t="shared" si="1423"/>
        <v>#VALUE!</v>
      </c>
      <c r="RS65" s="111" t="e">
        <f t="shared" si="1424"/>
        <v>#VALUE!</v>
      </c>
      <c r="RT65" s="111" t="e">
        <f t="shared" si="1425"/>
        <v>#VALUE!</v>
      </c>
      <c r="RU65" s="111" t="e">
        <f t="shared" si="1426"/>
        <v>#VALUE!</v>
      </c>
      <c r="RV65" s="111" t="e">
        <f t="shared" si="1427"/>
        <v>#VALUE!</v>
      </c>
      <c r="RW65" s="111" t="e">
        <f t="shared" si="1428"/>
        <v>#VALUE!</v>
      </c>
      <c r="RX65" s="111" t="e">
        <f t="shared" si="1429"/>
        <v>#VALUE!</v>
      </c>
      <c r="RY65" s="111" t="e">
        <f t="shared" si="1430"/>
        <v>#VALUE!</v>
      </c>
      <c r="RZ65" s="111" t="e">
        <f t="shared" si="1431"/>
        <v>#VALUE!</v>
      </c>
      <c r="SA65" s="111" t="e">
        <f t="shared" si="1432"/>
        <v>#VALUE!</v>
      </c>
      <c r="SB65" s="111" t="e">
        <f t="shared" si="1433"/>
        <v>#VALUE!</v>
      </c>
      <c r="SC65" s="111" t="e">
        <f t="shared" si="1434"/>
        <v>#VALUE!</v>
      </c>
      <c r="SD65" s="111" t="e">
        <f t="shared" si="1435"/>
        <v>#VALUE!</v>
      </c>
      <c r="SE65" s="111" t="e">
        <f t="shared" si="1436"/>
        <v>#VALUE!</v>
      </c>
      <c r="SF65" s="111" t="e">
        <f t="shared" si="1437"/>
        <v>#VALUE!</v>
      </c>
      <c r="SG65" s="111" t="e">
        <f t="shared" si="1438"/>
        <v>#VALUE!</v>
      </c>
      <c r="SH65" s="111" t="e">
        <f t="shared" si="1439"/>
        <v>#VALUE!</v>
      </c>
      <c r="SI65" s="111" t="e">
        <f t="shared" si="1440"/>
        <v>#VALUE!</v>
      </c>
      <c r="SJ65" s="111" t="e">
        <f t="shared" si="1441"/>
        <v>#VALUE!</v>
      </c>
      <c r="SK65" s="111" t="e">
        <f t="shared" si="1442"/>
        <v>#VALUE!</v>
      </c>
      <c r="SL65" s="111" t="e">
        <f t="shared" si="1443"/>
        <v>#VALUE!</v>
      </c>
      <c r="SM65" s="111" t="e">
        <f t="shared" si="1444"/>
        <v>#VALUE!</v>
      </c>
      <c r="SN65" s="111" t="e">
        <f t="shared" si="1445"/>
        <v>#VALUE!</v>
      </c>
      <c r="SO65" s="111" t="e">
        <f t="shared" si="1446"/>
        <v>#VALUE!</v>
      </c>
      <c r="SP65" s="111" t="e">
        <f t="shared" si="1447"/>
        <v>#VALUE!</v>
      </c>
      <c r="SQ65" s="111" t="e">
        <f t="shared" si="1448"/>
        <v>#VALUE!</v>
      </c>
      <c r="SR65" s="111" t="e">
        <f t="shared" si="1449"/>
        <v>#VALUE!</v>
      </c>
      <c r="SS65" s="111" t="e">
        <f t="shared" si="1450"/>
        <v>#VALUE!</v>
      </c>
      <c r="ST65" s="111" t="e">
        <f t="shared" si="1451"/>
        <v>#VALUE!</v>
      </c>
      <c r="SU65" s="111" t="e">
        <f t="shared" si="1452"/>
        <v>#VALUE!</v>
      </c>
      <c r="SV65" s="111" t="e">
        <f t="shared" si="1453"/>
        <v>#VALUE!</v>
      </c>
      <c r="SW65" s="111" t="e">
        <f t="shared" si="1454"/>
        <v>#VALUE!</v>
      </c>
      <c r="SX65" s="111" t="e">
        <f t="shared" si="1455"/>
        <v>#VALUE!</v>
      </c>
      <c r="SY65" s="111" t="e">
        <f t="shared" si="1456"/>
        <v>#VALUE!</v>
      </c>
      <c r="SZ65" s="111" t="e">
        <f t="shared" si="1457"/>
        <v>#VALUE!</v>
      </c>
      <c r="TA65" s="111" t="e">
        <f t="shared" si="1458"/>
        <v>#VALUE!</v>
      </c>
      <c r="TB65" s="111" t="e">
        <f t="shared" si="1459"/>
        <v>#VALUE!</v>
      </c>
      <c r="TC65" s="111" t="e">
        <f t="shared" si="1460"/>
        <v>#VALUE!</v>
      </c>
      <c r="TD65" s="111" t="e">
        <f t="shared" si="1461"/>
        <v>#VALUE!</v>
      </c>
      <c r="TE65" s="111" t="e">
        <f t="shared" si="1462"/>
        <v>#VALUE!</v>
      </c>
      <c r="TF65" s="111" t="e">
        <f t="shared" si="1463"/>
        <v>#VALUE!</v>
      </c>
      <c r="TG65" s="111" t="e">
        <f t="shared" si="1464"/>
        <v>#VALUE!</v>
      </c>
      <c r="TH65" s="111" t="e">
        <f t="shared" si="1465"/>
        <v>#VALUE!</v>
      </c>
      <c r="TI65" s="111" t="e">
        <f t="shared" si="1466"/>
        <v>#VALUE!</v>
      </c>
      <c r="TJ65" s="111" t="e">
        <f t="shared" si="1467"/>
        <v>#VALUE!</v>
      </c>
      <c r="TK65" s="111" t="e">
        <f t="shared" si="1468"/>
        <v>#VALUE!</v>
      </c>
      <c r="TL65" s="111" t="e">
        <f t="shared" si="1469"/>
        <v>#VALUE!</v>
      </c>
      <c r="TM65" s="111" t="e">
        <f t="shared" si="1470"/>
        <v>#VALUE!</v>
      </c>
      <c r="TN65" s="111" t="e">
        <f t="shared" si="1471"/>
        <v>#VALUE!</v>
      </c>
      <c r="TO65" s="111" t="e">
        <f t="shared" si="1472"/>
        <v>#VALUE!</v>
      </c>
      <c r="TP65" s="111" t="e">
        <f t="shared" si="1473"/>
        <v>#VALUE!</v>
      </c>
      <c r="TQ65" s="111" t="e">
        <f t="shared" si="1474"/>
        <v>#VALUE!</v>
      </c>
      <c r="TR65" s="111" t="e">
        <f t="shared" si="1475"/>
        <v>#VALUE!</v>
      </c>
      <c r="TS65" s="111" t="e">
        <f t="shared" si="1476"/>
        <v>#VALUE!</v>
      </c>
      <c r="TT65" s="111" t="e">
        <f t="shared" si="1477"/>
        <v>#VALUE!</v>
      </c>
      <c r="TU65" s="111" t="e">
        <f t="shared" si="1478"/>
        <v>#VALUE!</v>
      </c>
      <c r="TV65" s="111" t="e">
        <f t="shared" si="1479"/>
        <v>#VALUE!</v>
      </c>
      <c r="TW65" s="111" t="e">
        <f t="shared" si="1480"/>
        <v>#VALUE!</v>
      </c>
      <c r="TX65" s="111" t="e">
        <f t="shared" si="1481"/>
        <v>#VALUE!</v>
      </c>
      <c r="TY65" s="111" t="e">
        <f t="shared" si="1482"/>
        <v>#VALUE!</v>
      </c>
      <c r="TZ65" s="111" t="e">
        <f t="shared" si="1483"/>
        <v>#VALUE!</v>
      </c>
      <c r="UA65" s="111" t="e">
        <f t="shared" si="1484"/>
        <v>#VALUE!</v>
      </c>
      <c r="UB65" s="111" t="e">
        <f t="shared" si="1485"/>
        <v>#VALUE!</v>
      </c>
      <c r="UC65" s="112">
        <f t="shared" si="1486"/>
        <v>202.66063388888887</v>
      </c>
      <c r="UD65" s="112">
        <f t="shared" si="1487"/>
        <v>383.63579138888889</v>
      </c>
      <c r="UE65" s="112">
        <f t="shared" si="1488"/>
        <v>516.50861944444443</v>
      </c>
      <c r="UF65" s="112">
        <f t="shared" si="1489"/>
        <v>659.23848222222227</v>
      </c>
      <c r="UG65" s="112">
        <f t="shared" si="1490"/>
        <v>820.63099740740745</v>
      </c>
      <c r="UH65" s="112">
        <f t="shared" si="1491"/>
        <v>1010.9374811111111</v>
      </c>
      <c r="UI65" s="112">
        <f t="shared" si="1492"/>
        <v>1198.6154222222222</v>
      </c>
      <c r="UJ65" s="112">
        <f t="shared" si="1493"/>
        <v>1384.3219563888888</v>
      </c>
      <c r="UK65" s="112">
        <f t="shared" si="1494"/>
        <v>1574.3655858333332</v>
      </c>
      <c r="UL65" s="112">
        <f t="shared" si="1495"/>
        <v>1761.6492455555556</v>
      </c>
      <c r="UM65" s="112">
        <f t="shared" si="1496"/>
        <v>1933.555931111111</v>
      </c>
      <c r="UN65" s="112">
        <f t="shared" si="1497"/>
        <v>2083.7771402777776</v>
      </c>
      <c r="UO65" s="112">
        <f t="shared" si="1498"/>
        <v>2257.523805648148</v>
      </c>
      <c r="UP65" s="112">
        <f t="shared" si="1499"/>
        <v>2385.9281112962958</v>
      </c>
      <c r="UQ65" s="112">
        <f t="shared" si="1500"/>
        <v>2577.8117205555554</v>
      </c>
      <c r="UR65" s="112">
        <f t="shared" si="1501"/>
        <v>2784.1523140740737</v>
      </c>
      <c r="US65" s="112">
        <f t="shared" si="1502"/>
        <v>2975.115933425926</v>
      </c>
      <c r="UT65" s="112">
        <f t="shared" si="1503"/>
        <v>3171.8623464814809</v>
      </c>
      <c r="UU65" s="112">
        <f t="shared" si="1504"/>
        <v>3366.5059254629628</v>
      </c>
      <c r="UV65" s="112">
        <f t="shared" si="1505"/>
        <v>3562.5952028703705</v>
      </c>
      <c r="UW65" s="112">
        <f t="shared" si="1506"/>
        <v>3773.1414645370369</v>
      </c>
      <c r="UX65" s="112">
        <f t="shared" si="1507"/>
        <v>3997.4875748148147</v>
      </c>
      <c r="UY65" s="112">
        <f t="shared" si="1508"/>
        <v>4228.5364687037027</v>
      </c>
      <c r="UZ65" s="112">
        <f t="shared" si="1509"/>
        <v>4473.2537840740733</v>
      </c>
      <c r="VA65" s="112">
        <f t="shared" si="1510"/>
        <v>4715.6054111111107</v>
      </c>
      <c r="VB65" s="112">
        <f t="shared" si="1511"/>
        <v>4949.2828475925917</v>
      </c>
      <c r="VC65" s="112">
        <f t="shared" si="1512"/>
        <v>5210.1656999074066</v>
      </c>
      <c r="VD65" s="112">
        <f t="shared" si="1513"/>
        <v>5479.3284613888873</v>
      </c>
      <c r="VE65" s="112">
        <f t="shared" si="1514"/>
        <v>5732.851394444443</v>
      </c>
      <c r="VF65" s="112">
        <f t="shared" si="1515"/>
        <v>5957.5917861111093</v>
      </c>
      <c r="VG65" s="112">
        <f t="shared" si="1516"/>
        <v>5957.5917861111093</v>
      </c>
      <c r="VH65" s="111" t="e">
        <f t="shared" si="1517"/>
        <v>#VALUE!</v>
      </c>
      <c r="VI65" s="111" t="e">
        <f t="shared" si="1518"/>
        <v>#VALUE!</v>
      </c>
      <c r="VJ65" s="111" t="e">
        <f t="shared" si="1519"/>
        <v>#VALUE!</v>
      </c>
      <c r="VK65" s="111" t="e">
        <f t="shared" si="1520"/>
        <v>#VALUE!</v>
      </c>
      <c r="VL65" s="111" t="e">
        <f t="shared" si="1521"/>
        <v>#VALUE!</v>
      </c>
      <c r="VM65" s="111" t="e">
        <f t="shared" si="1522"/>
        <v>#VALUE!</v>
      </c>
      <c r="VN65" s="111" t="e">
        <f t="shared" si="1523"/>
        <v>#VALUE!</v>
      </c>
      <c r="VO65" s="111" t="e">
        <f t="shared" si="1524"/>
        <v>#VALUE!</v>
      </c>
      <c r="VP65" s="111" t="e">
        <f t="shared" si="1525"/>
        <v>#VALUE!</v>
      </c>
      <c r="VQ65" s="111" t="e">
        <f t="shared" si="1526"/>
        <v>#VALUE!</v>
      </c>
      <c r="VR65" s="111" t="e">
        <f t="shared" si="1527"/>
        <v>#VALUE!</v>
      </c>
      <c r="VS65" s="111" t="e">
        <f t="shared" si="1528"/>
        <v>#VALUE!</v>
      </c>
      <c r="VT65" s="111" t="e">
        <f t="shared" si="1529"/>
        <v>#VALUE!</v>
      </c>
      <c r="VU65" s="111" t="e">
        <f t="shared" si="1530"/>
        <v>#VALUE!</v>
      </c>
      <c r="VV65" s="111" t="e">
        <f t="shared" si="1531"/>
        <v>#VALUE!</v>
      </c>
      <c r="VW65" s="111" t="e">
        <f t="shared" si="1532"/>
        <v>#VALUE!</v>
      </c>
      <c r="VX65" s="111" t="e">
        <f t="shared" si="1533"/>
        <v>#VALUE!</v>
      </c>
      <c r="VY65" s="111" t="e">
        <f t="shared" si="1534"/>
        <v>#VALUE!</v>
      </c>
      <c r="VZ65" s="111" t="e">
        <f t="shared" si="1535"/>
        <v>#VALUE!</v>
      </c>
      <c r="WA65" s="111" t="e">
        <f t="shared" si="1536"/>
        <v>#VALUE!</v>
      </c>
      <c r="WB65" s="111" t="e">
        <f t="shared" si="1537"/>
        <v>#VALUE!</v>
      </c>
      <c r="WC65" s="111" t="e">
        <f t="shared" si="1538"/>
        <v>#VALUE!</v>
      </c>
      <c r="WD65" s="111" t="e">
        <f t="shared" si="1539"/>
        <v>#VALUE!</v>
      </c>
      <c r="WE65" s="111" t="e">
        <f t="shared" si="1540"/>
        <v>#VALUE!</v>
      </c>
      <c r="WF65" s="111" t="e">
        <f t="shared" si="1541"/>
        <v>#VALUE!</v>
      </c>
      <c r="WG65" s="111" t="e">
        <f t="shared" si="1542"/>
        <v>#VALUE!</v>
      </c>
      <c r="WH65" s="111" t="e">
        <f t="shared" si="1543"/>
        <v>#VALUE!</v>
      </c>
      <c r="WI65" s="111" t="e">
        <f t="shared" si="1544"/>
        <v>#VALUE!</v>
      </c>
      <c r="WJ65" s="111" t="e">
        <f t="shared" si="1545"/>
        <v>#VALUE!</v>
      </c>
      <c r="WK65" s="111" t="e">
        <f t="shared" si="1546"/>
        <v>#VALUE!</v>
      </c>
      <c r="WL65" s="111" t="e">
        <f t="shared" si="1547"/>
        <v>#VALUE!</v>
      </c>
      <c r="WM65" s="111" t="e">
        <f t="shared" si="1548"/>
        <v>#VALUE!</v>
      </c>
      <c r="WN65" s="111" t="e">
        <f t="shared" si="1549"/>
        <v>#VALUE!</v>
      </c>
      <c r="WO65" s="111" t="e">
        <f t="shared" si="1550"/>
        <v>#VALUE!</v>
      </c>
      <c r="WP65" s="111" t="e">
        <f t="shared" si="1551"/>
        <v>#VALUE!</v>
      </c>
      <c r="WQ65" s="111" t="e">
        <f t="shared" si="1552"/>
        <v>#VALUE!</v>
      </c>
      <c r="WR65" s="111" t="e">
        <f t="shared" si="1553"/>
        <v>#VALUE!</v>
      </c>
      <c r="WS65" s="111" t="e">
        <f t="shared" si="1554"/>
        <v>#VALUE!</v>
      </c>
      <c r="WT65" s="111" t="e">
        <f t="shared" si="1555"/>
        <v>#VALUE!</v>
      </c>
      <c r="WU65" s="111" t="e">
        <f t="shared" si="1556"/>
        <v>#VALUE!</v>
      </c>
      <c r="WV65" s="111" t="e">
        <f t="shared" si="1557"/>
        <v>#VALUE!</v>
      </c>
      <c r="WW65" s="111" t="e">
        <f t="shared" si="1558"/>
        <v>#VALUE!</v>
      </c>
      <c r="WX65" s="111" t="e">
        <f t="shared" si="1559"/>
        <v>#VALUE!</v>
      </c>
      <c r="WY65" s="111" t="e">
        <f t="shared" si="1560"/>
        <v>#VALUE!</v>
      </c>
      <c r="WZ65" s="111" t="e">
        <f t="shared" si="1561"/>
        <v>#VALUE!</v>
      </c>
      <c r="XA65" s="111" t="e">
        <f t="shared" si="1562"/>
        <v>#VALUE!</v>
      </c>
      <c r="XB65" s="111" t="e">
        <f t="shared" si="1563"/>
        <v>#VALUE!</v>
      </c>
      <c r="XC65" s="111" t="e">
        <f t="shared" si="1564"/>
        <v>#VALUE!</v>
      </c>
      <c r="XD65" s="111" t="e">
        <f t="shared" si="1565"/>
        <v>#VALUE!</v>
      </c>
      <c r="XE65" s="111" t="e">
        <f t="shared" si="1566"/>
        <v>#VALUE!</v>
      </c>
      <c r="XF65" s="111" t="e">
        <f t="shared" si="1567"/>
        <v>#VALUE!</v>
      </c>
      <c r="XG65" s="111" t="e">
        <f t="shared" si="1568"/>
        <v>#VALUE!</v>
      </c>
      <c r="XH65" s="111" t="e">
        <f t="shared" si="1569"/>
        <v>#VALUE!</v>
      </c>
      <c r="XI65" s="111" t="e">
        <f t="shared" si="1570"/>
        <v>#VALUE!</v>
      </c>
      <c r="XJ65" s="111" t="e">
        <f t="shared" si="1571"/>
        <v>#VALUE!</v>
      </c>
      <c r="XK65" s="111" t="e">
        <f t="shared" si="1572"/>
        <v>#VALUE!</v>
      </c>
      <c r="XL65" s="111" t="e">
        <f t="shared" si="1573"/>
        <v>#VALUE!</v>
      </c>
      <c r="XM65" s="111" t="e">
        <f t="shared" si="1574"/>
        <v>#VALUE!</v>
      </c>
      <c r="XN65" s="111" t="e">
        <f t="shared" si="1575"/>
        <v>#VALUE!</v>
      </c>
      <c r="XO65" s="111" t="e">
        <f t="shared" si="1576"/>
        <v>#VALUE!</v>
      </c>
      <c r="XP65" s="111" t="e">
        <f t="shared" si="1577"/>
        <v>#VALUE!</v>
      </c>
      <c r="XQ65" s="111" t="e">
        <f t="shared" si="1578"/>
        <v>#VALUE!</v>
      </c>
      <c r="XR65" s="111" t="e">
        <f t="shared" si="1579"/>
        <v>#VALUE!</v>
      </c>
      <c r="XS65" s="111" t="e">
        <f t="shared" si="1580"/>
        <v>#VALUE!</v>
      </c>
      <c r="XT65" s="111" t="e">
        <f t="shared" si="1581"/>
        <v>#VALUE!</v>
      </c>
      <c r="XU65" s="111" t="e">
        <f t="shared" si="1582"/>
        <v>#VALUE!</v>
      </c>
      <c r="XV65" s="111" t="e">
        <f t="shared" si="1583"/>
        <v>#VALUE!</v>
      </c>
      <c r="XW65" s="111" t="e">
        <f t="shared" si="1584"/>
        <v>#VALUE!</v>
      </c>
      <c r="XX65" s="111" t="e">
        <f t="shared" si="1585"/>
        <v>#VALUE!</v>
      </c>
      <c r="XY65" s="111" t="e">
        <f t="shared" si="1586"/>
        <v>#VALUE!</v>
      </c>
      <c r="XZ65" s="111" t="e">
        <f t="shared" si="1587"/>
        <v>#VALUE!</v>
      </c>
      <c r="YA65" s="111" t="e">
        <f t="shared" si="1588"/>
        <v>#VALUE!</v>
      </c>
      <c r="YB65" s="111" t="e">
        <f t="shared" si="1589"/>
        <v>#VALUE!</v>
      </c>
      <c r="YC65" s="111" t="e">
        <f t="shared" si="1590"/>
        <v>#VALUE!</v>
      </c>
      <c r="YD65" s="111" t="e">
        <f t="shared" si="1591"/>
        <v>#VALUE!</v>
      </c>
      <c r="YE65" s="111" t="e">
        <f t="shared" si="1592"/>
        <v>#VALUE!</v>
      </c>
      <c r="YF65" s="111" t="e">
        <f t="shared" si="1593"/>
        <v>#VALUE!</v>
      </c>
      <c r="YG65" s="111" t="e">
        <f t="shared" si="1594"/>
        <v>#VALUE!</v>
      </c>
      <c r="YH65" s="111" t="e">
        <f t="shared" si="1595"/>
        <v>#VALUE!</v>
      </c>
      <c r="YI65" s="111" t="e">
        <f t="shared" si="1596"/>
        <v>#VALUE!</v>
      </c>
      <c r="YJ65" s="111" t="e">
        <f t="shared" si="1597"/>
        <v>#VALUE!</v>
      </c>
      <c r="YK65" s="111" t="e">
        <f t="shared" si="1598"/>
        <v>#VALUE!</v>
      </c>
      <c r="YL65" s="111" t="e">
        <f t="shared" si="1599"/>
        <v>#VALUE!</v>
      </c>
      <c r="YM65" s="111" t="e">
        <f t="shared" si="1600"/>
        <v>#VALUE!</v>
      </c>
      <c r="YN65" s="111" t="e">
        <f t="shared" si="1601"/>
        <v>#VALUE!</v>
      </c>
      <c r="YO65" s="111" t="e">
        <f t="shared" si="1602"/>
        <v>#VALUE!</v>
      </c>
      <c r="YP65" s="111" t="e">
        <f t="shared" si="1603"/>
        <v>#VALUE!</v>
      </c>
      <c r="YQ65" s="111" t="e">
        <f t="shared" si="1604"/>
        <v>#VALUE!</v>
      </c>
      <c r="YR65" s="111" t="e">
        <f t="shared" si="1605"/>
        <v>#VALUE!</v>
      </c>
      <c r="YS65" s="111" t="e">
        <f t="shared" si="1606"/>
        <v>#VALUE!</v>
      </c>
      <c r="YT65" s="111" t="e">
        <f t="shared" si="1607"/>
        <v>#VALUE!</v>
      </c>
      <c r="YU65" s="111" t="e">
        <f t="shared" si="1608"/>
        <v>#VALUE!</v>
      </c>
      <c r="YV65" s="111" t="e">
        <f t="shared" si="1609"/>
        <v>#VALUE!</v>
      </c>
      <c r="YW65" s="111" t="e">
        <f t="shared" si="1610"/>
        <v>#VALUE!</v>
      </c>
      <c r="YX65" s="111" t="e">
        <f t="shared" si="1611"/>
        <v>#VALUE!</v>
      </c>
      <c r="YY65" s="111" t="e">
        <f t="shared" si="1612"/>
        <v>#VALUE!</v>
      </c>
      <c r="YZ65" s="111" t="e">
        <f t="shared" si="1613"/>
        <v>#VALUE!</v>
      </c>
      <c r="ZA65" s="111" t="e">
        <f t="shared" si="1614"/>
        <v>#VALUE!</v>
      </c>
      <c r="ZB65" s="111" t="e">
        <f t="shared" si="1615"/>
        <v>#VALUE!</v>
      </c>
      <c r="ZC65" s="111" t="e">
        <f t="shared" si="1616"/>
        <v>#VALUE!</v>
      </c>
      <c r="ZD65" s="111" t="e">
        <f t="shared" si="1617"/>
        <v>#VALUE!</v>
      </c>
      <c r="ZE65" s="111" t="e">
        <f t="shared" si="1618"/>
        <v>#VALUE!</v>
      </c>
      <c r="ZF65" s="111" t="e">
        <f t="shared" si="1619"/>
        <v>#VALUE!</v>
      </c>
      <c r="ZG65" s="111" t="e">
        <f t="shared" si="1620"/>
        <v>#VALUE!</v>
      </c>
      <c r="ZH65" s="111" t="e">
        <f t="shared" si="1621"/>
        <v>#VALUE!</v>
      </c>
      <c r="ZI65" s="111" t="e">
        <f t="shared" si="1622"/>
        <v>#VALUE!</v>
      </c>
      <c r="ZJ65" s="111" t="e">
        <f t="shared" si="1623"/>
        <v>#VALUE!</v>
      </c>
      <c r="ZK65" s="111" t="e">
        <f t="shared" si="1624"/>
        <v>#VALUE!</v>
      </c>
      <c r="ZL65" s="111" t="e">
        <f t="shared" si="1625"/>
        <v>#VALUE!</v>
      </c>
      <c r="ZM65" s="111" t="e">
        <f t="shared" si="1626"/>
        <v>#VALUE!</v>
      </c>
      <c r="ZN65" s="111" t="e">
        <f t="shared" si="1627"/>
        <v>#VALUE!</v>
      </c>
      <c r="ZO65" s="111" t="e">
        <f t="shared" si="1628"/>
        <v>#VALUE!</v>
      </c>
      <c r="ZP65" s="111" t="e">
        <f t="shared" si="1629"/>
        <v>#VALUE!</v>
      </c>
      <c r="ZQ65" s="111" t="e">
        <f t="shared" si="1630"/>
        <v>#VALUE!</v>
      </c>
      <c r="ZR65" s="111" t="e">
        <f t="shared" si="1631"/>
        <v>#VALUE!</v>
      </c>
      <c r="ZS65" s="111" t="e">
        <f t="shared" si="1632"/>
        <v>#VALUE!</v>
      </c>
      <c r="ZT65" s="111" t="e">
        <f t="shared" si="1633"/>
        <v>#VALUE!</v>
      </c>
      <c r="ZU65" s="111" t="e">
        <f t="shared" si="1634"/>
        <v>#VALUE!</v>
      </c>
      <c r="ZV65" s="111" t="e">
        <f t="shared" si="1635"/>
        <v>#VALUE!</v>
      </c>
      <c r="ZW65" s="111" t="e">
        <f t="shared" si="1636"/>
        <v>#VALUE!</v>
      </c>
      <c r="ZX65" s="111" t="e">
        <f t="shared" si="1637"/>
        <v>#VALUE!</v>
      </c>
      <c r="ZY65" s="111" t="e">
        <f t="shared" si="1638"/>
        <v>#VALUE!</v>
      </c>
      <c r="ZZ65" s="111" t="e">
        <f t="shared" si="1639"/>
        <v>#VALUE!</v>
      </c>
      <c r="AAA65" s="111" t="e">
        <f t="shared" si="1640"/>
        <v>#VALUE!</v>
      </c>
      <c r="AAB65" s="111" t="e">
        <f t="shared" si="1641"/>
        <v>#VALUE!</v>
      </c>
      <c r="AAC65" s="111" t="e">
        <f t="shared" si="1642"/>
        <v>#VALUE!</v>
      </c>
      <c r="AAD65" s="111" t="e">
        <f t="shared" si="1643"/>
        <v>#VALUE!</v>
      </c>
      <c r="AAE65" s="111" t="e">
        <f t="shared" si="1644"/>
        <v>#VALUE!</v>
      </c>
      <c r="AAF65" s="111" t="e">
        <f t="shared" si="1645"/>
        <v>#VALUE!</v>
      </c>
      <c r="AAG65" s="111" t="e">
        <f t="shared" si="1646"/>
        <v>#VALUE!</v>
      </c>
      <c r="AAH65" s="111" t="e">
        <f t="shared" si="1647"/>
        <v>#VALUE!</v>
      </c>
      <c r="AAI65" s="111" t="e">
        <f t="shared" si="1648"/>
        <v>#VALUE!</v>
      </c>
      <c r="AAJ65" s="111" t="e">
        <f t="shared" si="1649"/>
        <v>#VALUE!</v>
      </c>
      <c r="AAK65" s="111" t="e">
        <f t="shared" si="1650"/>
        <v>#VALUE!</v>
      </c>
      <c r="AAL65" s="111" t="e">
        <f t="shared" si="1651"/>
        <v>#VALUE!</v>
      </c>
      <c r="AAM65" s="111" t="e">
        <f t="shared" si="1652"/>
        <v>#VALUE!</v>
      </c>
      <c r="AAN65" s="111" t="e">
        <f t="shared" si="1653"/>
        <v>#VALUE!</v>
      </c>
      <c r="AAO65" s="111" t="e">
        <f t="shared" si="1654"/>
        <v>#VALUE!</v>
      </c>
      <c r="AAP65" s="111" t="e">
        <f t="shared" si="1655"/>
        <v>#VALUE!</v>
      </c>
      <c r="AAQ65" s="111" t="e">
        <f t="shared" si="1656"/>
        <v>#VALUE!</v>
      </c>
      <c r="AAR65" s="111" t="e">
        <f t="shared" si="1657"/>
        <v>#VALUE!</v>
      </c>
      <c r="AAS65" s="111" t="e">
        <f t="shared" si="1658"/>
        <v>#VALUE!</v>
      </c>
      <c r="AAT65" s="111" t="e">
        <f t="shared" si="1659"/>
        <v>#VALUE!</v>
      </c>
      <c r="AAU65" s="111" t="e">
        <f t="shared" si="1660"/>
        <v>#VALUE!</v>
      </c>
      <c r="AAV65" s="111" t="e">
        <f t="shared" si="1661"/>
        <v>#VALUE!</v>
      </c>
      <c r="AAW65" s="111" t="e">
        <f t="shared" si="1662"/>
        <v>#VALUE!</v>
      </c>
      <c r="AAX65" s="111" t="e">
        <f t="shared" si="1663"/>
        <v>#VALUE!</v>
      </c>
      <c r="AAY65" s="111" t="e">
        <f t="shared" si="1664"/>
        <v>#VALUE!</v>
      </c>
      <c r="AAZ65" s="111" t="e">
        <f t="shared" si="1665"/>
        <v>#VALUE!</v>
      </c>
      <c r="ABA65" s="111" t="e">
        <f t="shared" si="1666"/>
        <v>#VALUE!</v>
      </c>
      <c r="ABB65" s="111" t="e">
        <f t="shared" si="1667"/>
        <v>#VALUE!</v>
      </c>
      <c r="ABC65" s="111" t="e">
        <f t="shared" si="1668"/>
        <v>#VALUE!</v>
      </c>
      <c r="ABD65" s="111" t="e">
        <f t="shared" si="1669"/>
        <v>#VALUE!</v>
      </c>
      <c r="ABE65" s="111" t="e">
        <f t="shared" si="1670"/>
        <v>#VALUE!</v>
      </c>
      <c r="ABF65" s="111" t="e">
        <f t="shared" si="1671"/>
        <v>#VALUE!</v>
      </c>
    </row>
    <row r="66" spans="1:734" ht="75" hidden="1" customHeight="1">
      <c r="A66" s="92">
        <v>63</v>
      </c>
      <c r="B66" s="59" t="s">
        <v>69</v>
      </c>
      <c r="C66" s="100" t="s">
        <v>72</v>
      </c>
      <c r="D66" s="101">
        <v>1400274</v>
      </c>
      <c r="E66" s="59">
        <v>3120009515</v>
      </c>
      <c r="F66" s="46" t="s">
        <v>115</v>
      </c>
      <c r="G66" s="47">
        <v>0.9</v>
      </c>
      <c r="H66" s="48">
        <v>3377.64</v>
      </c>
      <c r="I66" s="48">
        <v>20</v>
      </c>
      <c r="J66" s="49">
        <v>1.1000000000000001</v>
      </c>
      <c r="K66" s="50">
        <v>30</v>
      </c>
      <c r="L66" s="49">
        <v>11.05</v>
      </c>
      <c r="M66" s="49">
        <v>44</v>
      </c>
      <c r="N66" s="49">
        <v>0</v>
      </c>
      <c r="O66" s="49">
        <f t="shared" si="1169"/>
        <v>0.36833333333333335</v>
      </c>
      <c r="P66" s="49">
        <f t="shared" si="1170"/>
        <v>1.4666666666666666</v>
      </c>
      <c r="Q66" s="49">
        <f t="shared" si="1171"/>
        <v>0</v>
      </c>
      <c r="R66" s="51">
        <v>30</v>
      </c>
      <c r="S66" s="52">
        <f t="shared" si="1172"/>
        <v>11.05</v>
      </c>
      <c r="T66" s="52">
        <f t="shared" si="1173"/>
        <v>44</v>
      </c>
      <c r="U66" s="52">
        <f t="shared" si="1174"/>
        <v>0</v>
      </c>
      <c r="V66" s="130">
        <f>$O66*($I66-(метеостанция!B$12))/($I66-$J66)</f>
        <v>0.37564153439153442</v>
      </c>
      <c r="W66" s="130">
        <f>$O66*($I66-(метеостанция!C$12))/($I66-$J66)</f>
        <v>0.33544642857142859</v>
      </c>
      <c r="X66" s="130">
        <f>$O66*($I66-(метеостанция!D$12))/($I66-$J66)</f>
        <v>0.24628637566137571</v>
      </c>
      <c r="Y66" s="130">
        <f>$O66*($I66-(метеостанция!E$12))/($I66-$J66)</f>
        <v>0.2645568783068783</v>
      </c>
      <c r="Z66" s="130">
        <f>$O66*($I66-(метеостанция!F$12))/($I66-$J66)</f>
        <v>0.29914902998236337</v>
      </c>
      <c r="AA66" s="130">
        <f>$O66*($I66-(метеостанция!G$12))/($I66-$J66)</f>
        <v>0.35274250440917115</v>
      </c>
      <c r="AB66" s="130">
        <f>$O66*($I66-(метеостанция!H$12))/($I66-$J66)</f>
        <v>0.34787037037037044</v>
      </c>
      <c r="AC66" s="130">
        <f>$O66*($I66-(метеостанция!I$12))/($I66-$J66)</f>
        <v>0.34421626984126991</v>
      </c>
      <c r="AD66" s="130">
        <f>$O66*($I66-(метеостанция!J$12))/($I66-$J66)</f>
        <v>0.35225529100529107</v>
      </c>
      <c r="AE66" s="130">
        <f>$O66*($I66-(метеостанция!K$12))/($I66-$J66)</f>
        <v>0.34713955026455035</v>
      </c>
      <c r="AF66" s="130">
        <f>$O66*($I66-(метеостанция!L$12))/($I66-$J66)</f>
        <v>0.31863756613756616</v>
      </c>
      <c r="AG66" s="130">
        <f>$O66*($I66-(метеостанция!M$12))/($I66-$J66)</f>
        <v>0.27844246031746034</v>
      </c>
      <c r="AH66" s="130">
        <f>$O66*($I66-(метеостанция!N$12))/($I66-$J66)</f>
        <v>0.32204805996472663</v>
      </c>
      <c r="AI66" s="130">
        <f>$O66*($I66-(метеостанция!O$12))/($I66-$J66)</f>
        <v>0.23800374779541444</v>
      </c>
      <c r="AJ66" s="130">
        <f>$O66*($I66-(метеостанция!P$12))/($I66-$J66)</f>
        <v>0.35566578483245154</v>
      </c>
      <c r="AK66" s="130">
        <f>$O66*($I66-(метеостанция!Q$12))/($I66-$J66)</f>
        <v>0.3824625220458554</v>
      </c>
      <c r="AL66" s="130">
        <f>$O66*($I66-(метеостанция!R$12))/($I66-$J66)</f>
        <v>0.35396053791887133</v>
      </c>
      <c r="AM66" s="130">
        <f>$O66*($I66-(метеостанция!S$12))/($I66-$J66)</f>
        <v>0.36467923280423281</v>
      </c>
      <c r="AN66" s="130">
        <f>$O66*($I66-(метеостанция!T$12))/($I66-$J66)</f>
        <v>0.36078152557319226</v>
      </c>
      <c r="AO66" s="130">
        <f>$O66*($I66-(метеостанция!U$12))/($I66-$J66)</f>
        <v>0.36346119929453263</v>
      </c>
      <c r="AP66" s="130">
        <f>$O66*($I66-(метеостанция!V$12))/($I66-$J66)</f>
        <v>0.3902579365079365</v>
      </c>
      <c r="AQ66" s="130">
        <f>$O66*($I66-(метеостанция!W$12))/($I66-$J66)</f>
        <v>0.41583664021164024</v>
      </c>
      <c r="AR66" s="130">
        <f>$O66*($I66-(метеостанция!X$12))/($I66-$J66)</f>
        <v>0.42826058201058204</v>
      </c>
      <c r="AS66" s="130">
        <f>$O66*($I66-(метеостанция!Y$12))/($I66-$J66)</f>
        <v>0.45359567901234565</v>
      </c>
      <c r="AT66" s="130">
        <f>$O66*($I66-(метеостанция!Z$12))/($I66-$J66)</f>
        <v>0.44921075837742513</v>
      </c>
      <c r="AU66" s="130">
        <f>$O66*($I66-(метеостанция!AA$12))/($I66-$J66)</f>
        <v>0.4331327160493828</v>
      </c>
      <c r="AV66" s="130">
        <f>$O66*($I66-(метеостанция!AB$12))/($I66-$J66)</f>
        <v>0.48355930335097003</v>
      </c>
      <c r="AW66" s="130">
        <f>$O66*($I66-(метеостанция!AC$12))/($I66-$J66)</f>
        <v>0.49890652557319232</v>
      </c>
      <c r="AX66" s="130">
        <f>$O66*($I66-(метеостанция!AD$12))/($I66-$J66)</f>
        <v>0.46991732804232811</v>
      </c>
      <c r="AY66" s="130">
        <f>$O66*($I66-(метеостанция!AE$12))/($I66-$J66)</f>
        <v>0.41656746031746034</v>
      </c>
      <c r="AZ66" s="130"/>
      <c r="BA66" s="130">
        <f t="shared" si="1175"/>
        <v>0.37564153439153442</v>
      </c>
      <c r="BB66" s="130">
        <f t="shared" si="1680"/>
        <v>0.71108796296296295</v>
      </c>
      <c r="BC66" s="130">
        <f t="shared" si="1681"/>
        <v>0.95737433862433863</v>
      </c>
      <c r="BD66" s="130">
        <f t="shared" si="1682"/>
        <v>1.2219312169312169</v>
      </c>
      <c r="BE66" s="130">
        <f t="shared" si="1683"/>
        <v>1.5210802469135802</v>
      </c>
      <c r="BF66" s="130">
        <f t="shared" si="1684"/>
        <v>1.8738227513227514</v>
      </c>
      <c r="BG66" s="130">
        <f t="shared" si="1685"/>
        <v>2.2216931216931219</v>
      </c>
      <c r="BH66" s="130">
        <f t="shared" si="1686"/>
        <v>2.565909391534392</v>
      </c>
      <c r="BI66" s="130">
        <f t="shared" si="1687"/>
        <v>2.918164682539683</v>
      </c>
      <c r="BJ66" s="130">
        <f t="shared" si="1688"/>
        <v>3.2653042328042332</v>
      </c>
      <c r="BK66" s="130">
        <f t="shared" si="1689"/>
        <v>3.5839417989417992</v>
      </c>
      <c r="BL66" s="130">
        <f t="shared" si="1690"/>
        <v>3.8623842592592594</v>
      </c>
      <c r="BM66" s="130">
        <f t="shared" si="1691"/>
        <v>4.1844323192239861</v>
      </c>
      <c r="BN66" s="130">
        <f t="shared" si="1692"/>
        <v>4.422436067019401</v>
      </c>
      <c r="BO66" s="130">
        <f t="shared" si="1693"/>
        <v>4.7781018518518525</v>
      </c>
      <c r="BP66" s="130">
        <f t="shared" si="1694"/>
        <v>5.1605643738977083</v>
      </c>
      <c r="BQ66" s="130">
        <f t="shared" si="1695"/>
        <v>5.5145249118165793</v>
      </c>
      <c r="BR66" s="130">
        <f t="shared" si="1696"/>
        <v>5.8792041446208119</v>
      </c>
      <c r="BS66" s="130">
        <f t="shared" si="1697"/>
        <v>6.2399856701940042</v>
      </c>
      <c r="BT66" s="130">
        <f t="shared" si="1698"/>
        <v>6.6034468694885371</v>
      </c>
      <c r="BU66" s="130">
        <f t="shared" si="1699"/>
        <v>6.9937048059964733</v>
      </c>
      <c r="BV66" s="130">
        <f t="shared" si="1700"/>
        <v>7.4095414462081131</v>
      </c>
      <c r="BW66" s="130">
        <f t="shared" si="1701"/>
        <v>7.8378020282186949</v>
      </c>
      <c r="BX66" s="130">
        <f t="shared" si="1702"/>
        <v>8.2913977072310399</v>
      </c>
      <c r="BY66" s="130">
        <f t="shared" si="1703"/>
        <v>8.7406084656084655</v>
      </c>
      <c r="BZ66" s="130">
        <f t="shared" si="1704"/>
        <v>9.1737411816578476</v>
      </c>
      <c r="CA66" s="130">
        <f t="shared" si="1705"/>
        <v>9.6573004850088182</v>
      </c>
      <c r="CB66" s="130">
        <f t="shared" si="1706"/>
        <v>10.15620701058201</v>
      </c>
      <c r="CC66" s="130">
        <f t="shared" si="1707"/>
        <v>10.626124338624338</v>
      </c>
      <c r="CD66" s="130">
        <f t="shared" si="1708"/>
        <v>11.042691798941799</v>
      </c>
      <c r="CE66" s="130">
        <f t="shared" si="1709"/>
        <v>11.042691798941799</v>
      </c>
      <c r="CF66" s="130">
        <f t="shared" si="1176"/>
        <v>1268.7818722222223</v>
      </c>
      <c r="CG66" s="130">
        <f t="shared" si="1177"/>
        <v>1133.0172749999999</v>
      </c>
      <c r="CH66" s="130">
        <f t="shared" si="1178"/>
        <v>831.86671388888897</v>
      </c>
      <c r="CI66" s="130">
        <f t="shared" si="1179"/>
        <v>893.57789444444438</v>
      </c>
      <c r="CJ66" s="130">
        <f t="shared" si="1180"/>
        <v>1010.4177296296298</v>
      </c>
      <c r="CK66" s="130">
        <f t="shared" si="1181"/>
        <v>1191.4371925925927</v>
      </c>
      <c r="CL66" s="130">
        <f t="shared" si="1182"/>
        <v>1174.980877777778</v>
      </c>
      <c r="CM66" s="130">
        <f t="shared" si="1183"/>
        <v>1162.6386416666669</v>
      </c>
      <c r="CN66" s="130">
        <f t="shared" si="1184"/>
        <v>1189.7915611111114</v>
      </c>
      <c r="CO66" s="130">
        <f t="shared" si="1185"/>
        <v>1172.5124305555557</v>
      </c>
      <c r="CP66" s="130">
        <f t="shared" si="1186"/>
        <v>1076.2429888888889</v>
      </c>
      <c r="CQ66" s="130">
        <f t="shared" si="1187"/>
        <v>940.47839166666665</v>
      </c>
      <c r="CR66" s="130">
        <f t="shared" si="1188"/>
        <v>1087.7624092592591</v>
      </c>
      <c r="CS66" s="130">
        <f t="shared" si="1189"/>
        <v>803.89097870370358</v>
      </c>
      <c r="CT66" s="130">
        <f t="shared" si="1190"/>
        <v>1201.3109814814816</v>
      </c>
      <c r="CU66" s="130">
        <f t="shared" si="1191"/>
        <v>1291.8207129629629</v>
      </c>
      <c r="CV66" s="130">
        <f t="shared" si="1192"/>
        <v>1195.5512712962966</v>
      </c>
      <c r="CW66" s="130">
        <f t="shared" si="1193"/>
        <v>1231.7551638888888</v>
      </c>
      <c r="CX66" s="130">
        <f t="shared" si="1194"/>
        <v>1218.590112037037</v>
      </c>
      <c r="CY66" s="130">
        <f t="shared" si="1195"/>
        <v>1227.6410851851851</v>
      </c>
      <c r="CZ66" s="130">
        <f t="shared" si="1196"/>
        <v>1318.1508166666665</v>
      </c>
      <c r="DA66" s="130">
        <f t="shared" si="1197"/>
        <v>1404.5464694444445</v>
      </c>
      <c r="DB66" s="130">
        <f t="shared" si="1198"/>
        <v>1446.5100722222223</v>
      </c>
      <c r="DC66" s="130">
        <f t="shared" si="1199"/>
        <v>1532.0829092592592</v>
      </c>
      <c r="DD66" s="130">
        <f t="shared" si="1200"/>
        <v>1517.2722259259263</v>
      </c>
      <c r="DE66" s="130">
        <f t="shared" si="1201"/>
        <v>1462.9663870370373</v>
      </c>
      <c r="DF66" s="130">
        <f t="shared" si="1202"/>
        <v>1633.2892453703703</v>
      </c>
      <c r="DG66" s="130">
        <f t="shared" si="1203"/>
        <v>1685.1266370370372</v>
      </c>
      <c r="DH66" s="130">
        <f t="shared" si="1204"/>
        <v>1587.211563888889</v>
      </c>
      <c r="DI66" s="130">
        <f t="shared" si="1205"/>
        <v>1407.0149166666667</v>
      </c>
      <c r="DJ66" s="130">
        <f t="shared" si="1206"/>
        <v>0</v>
      </c>
      <c r="DK66" s="110">
        <f t="shared" si="1207"/>
        <v>1268.7818722222223</v>
      </c>
      <c r="DL66" s="130">
        <f t="shared" si="1208"/>
        <v>2401.799147222222</v>
      </c>
      <c r="DM66" s="130">
        <f t="shared" si="1209"/>
        <v>3233.6658611111111</v>
      </c>
      <c r="DN66" s="130">
        <f t="shared" si="1210"/>
        <v>4127.2437555555553</v>
      </c>
      <c r="DO66" s="130">
        <f t="shared" si="1211"/>
        <v>5137.6614851851846</v>
      </c>
      <c r="DP66" s="130">
        <f t="shared" si="1212"/>
        <v>6329.0986777777771</v>
      </c>
      <c r="DQ66" s="130">
        <f t="shared" si="1213"/>
        <v>7504.0795555555551</v>
      </c>
      <c r="DR66" s="130">
        <f t="shared" si="1214"/>
        <v>8666.7181972222224</v>
      </c>
      <c r="DS66" s="130">
        <f t="shared" si="1215"/>
        <v>9856.5097583333336</v>
      </c>
      <c r="DT66" s="130">
        <f t="shared" si="1216"/>
        <v>11029.02218888889</v>
      </c>
      <c r="DU66" s="130">
        <f t="shared" si="1217"/>
        <v>12105.265177777779</v>
      </c>
      <c r="DV66" s="130">
        <f t="shared" si="1218"/>
        <v>13045.743569444447</v>
      </c>
      <c r="DW66" s="130">
        <f t="shared" si="1219"/>
        <v>14133.505978703706</v>
      </c>
      <c r="DX66" s="130">
        <f t="shared" si="1220"/>
        <v>14937.396957407409</v>
      </c>
      <c r="DY66" s="130">
        <f t="shared" si="1221"/>
        <v>16138.707938888891</v>
      </c>
      <c r="DZ66" s="130">
        <f t="shared" si="1222"/>
        <v>17430.528651851855</v>
      </c>
      <c r="EA66" s="130">
        <f t="shared" si="1223"/>
        <v>18626.079923148151</v>
      </c>
      <c r="EB66" s="130">
        <f t="shared" si="1224"/>
        <v>19857.835087037038</v>
      </c>
      <c r="EC66" s="130">
        <f t="shared" si="1225"/>
        <v>21076.425199074074</v>
      </c>
      <c r="ED66" s="130">
        <f t="shared" si="1226"/>
        <v>22304.066284259257</v>
      </c>
      <c r="EE66" s="130">
        <f t="shared" si="1227"/>
        <v>23622.217100925925</v>
      </c>
      <c r="EF66" s="130">
        <f t="shared" si="1228"/>
        <v>25026.763570370371</v>
      </c>
      <c r="EG66" s="130">
        <f t="shared" si="1229"/>
        <v>26473.273642592594</v>
      </c>
      <c r="EH66" s="130">
        <f t="shared" si="1230"/>
        <v>28005.356551851852</v>
      </c>
      <c r="EI66" s="130">
        <f t="shared" si="1231"/>
        <v>29522.628777777776</v>
      </c>
      <c r="EJ66" s="130">
        <f t="shared" si="1232"/>
        <v>30985.595164814815</v>
      </c>
      <c r="EK66" s="130">
        <f t="shared" si="1233"/>
        <v>32618.884410185186</v>
      </c>
      <c r="EL66" s="130">
        <f t="shared" si="1234"/>
        <v>34304.011047222222</v>
      </c>
      <c r="EM66" s="130">
        <f t="shared" si="1235"/>
        <v>35891.222611111109</v>
      </c>
      <c r="EN66" s="130">
        <f t="shared" si="1236"/>
        <v>37298.237527777776</v>
      </c>
      <c r="EO66" s="130">
        <f t="shared" si="1237"/>
        <v>37298.237527777776</v>
      </c>
      <c r="EP66" s="130">
        <f t="shared" si="1238"/>
        <v>1141.9036850000002</v>
      </c>
      <c r="EQ66" s="130">
        <f t="shared" si="1239"/>
        <v>1019.7155475</v>
      </c>
      <c r="ER66" s="130">
        <f t="shared" si="1240"/>
        <v>748.68004250000013</v>
      </c>
      <c r="ES66" s="130">
        <f t="shared" si="1241"/>
        <v>804.22010499999999</v>
      </c>
      <c r="ET66" s="130">
        <f t="shared" si="1242"/>
        <v>909.37595666666687</v>
      </c>
      <c r="EU66" s="130">
        <f t="shared" si="1243"/>
        <v>1072.2934733333334</v>
      </c>
      <c r="EV66" s="130">
        <f t="shared" si="1244"/>
        <v>1057.4827900000003</v>
      </c>
      <c r="EW66" s="130">
        <f t="shared" si="1245"/>
        <v>1046.3747775000002</v>
      </c>
      <c r="EX66" s="130">
        <f t="shared" si="1246"/>
        <v>1070.8124050000004</v>
      </c>
      <c r="EY66" s="130">
        <f t="shared" si="1247"/>
        <v>1055.2611875000002</v>
      </c>
      <c r="EZ66" s="130">
        <f t="shared" si="1248"/>
        <v>968.61869000000002</v>
      </c>
      <c r="FA66" s="130">
        <f t="shared" si="1249"/>
        <v>846.43055249999998</v>
      </c>
      <c r="FB66" s="130">
        <f t="shared" si="1250"/>
        <v>978.98616833333324</v>
      </c>
      <c r="FC66" s="130">
        <f t="shared" si="1251"/>
        <v>723.50188083333319</v>
      </c>
      <c r="FD66" s="130">
        <f t="shared" si="1252"/>
        <v>1081.1798833333335</v>
      </c>
      <c r="FE66" s="130">
        <f t="shared" si="1253"/>
        <v>1162.6386416666667</v>
      </c>
      <c r="FF66" s="130">
        <f t="shared" si="1254"/>
        <v>1075.9961441666669</v>
      </c>
      <c r="FG66" s="130">
        <f t="shared" si="1255"/>
        <v>1108.5796475</v>
      </c>
      <c r="FH66" s="130">
        <f t="shared" si="1256"/>
        <v>1096.7311008333334</v>
      </c>
      <c r="FI66" s="130">
        <f t="shared" si="1257"/>
        <v>1104.8769766666667</v>
      </c>
      <c r="FJ66" s="130">
        <f t="shared" si="1258"/>
        <v>1186.3357349999999</v>
      </c>
      <c r="FK66" s="130">
        <f t="shared" si="1259"/>
        <v>1264.0918225</v>
      </c>
      <c r="FL66" s="130">
        <f t="shared" si="1260"/>
        <v>1301.8590650000001</v>
      </c>
      <c r="FM66" s="130">
        <f t="shared" si="1261"/>
        <v>1378.8746183333333</v>
      </c>
      <c r="FN66" s="130">
        <f t="shared" si="1262"/>
        <v>1365.5450033333336</v>
      </c>
      <c r="FO66" s="130">
        <f t="shared" si="1263"/>
        <v>1316.6697483333337</v>
      </c>
      <c r="FP66" s="130">
        <f t="shared" si="1264"/>
        <v>1469.9603208333333</v>
      </c>
      <c r="FQ66" s="130">
        <f t="shared" si="1265"/>
        <v>1516.6139733333334</v>
      </c>
      <c r="FR66" s="130">
        <f t="shared" si="1266"/>
        <v>1428.4904075000002</v>
      </c>
      <c r="FS66" s="130">
        <f t="shared" si="1267"/>
        <v>1266.3134250000001</v>
      </c>
      <c r="FT66" s="130">
        <f t="shared" si="1268"/>
        <v>0</v>
      </c>
      <c r="FU66" s="110">
        <f t="shared" si="1269"/>
        <v>1141.9036850000002</v>
      </c>
      <c r="FV66" s="130">
        <f t="shared" si="1270"/>
        <v>2161.6192325000002</v>
      </c>
      <c r="FW66" s="130">
        <f t="shared" si="1271"/>
        <v>2910.2992750000003</v>
      </c>
      <c r="FX66" s="130">
        <f t="shared" si="1272"/>
        <v>3714.5193800000002</v>
      </c>
      <c r="FY66" s="130">
        <f t="shared" si="1273"/>
        <v>4623.8953366666674</v>
      </c>
      <c r="FZ66" s="130">
        <f t="shared" si="1274"/>
        <v>5696.1888100000006</v>
      </c>
      <c r="GA66" s="130">
        <f t="shared" si="1275"/>
        <v>6753.6716000000006</v>
      </c>
      <c r="GB66" s="130">
        <f t="shared" si="1276"/>
        <v>7800.0463775000007</v>
      </c>
      <c r="GC66" s="130">
        <f t="shared" si="1277"/>
        <v>8870.8587825000013</v>
      </c>
      <c r="GD66" s="130">
        <f t="shared" si="1278"/>
        <v>9926.1199700000016</v>
      </c>
      <c r="GE66" s="130">
        <f t="shared" si="1279"/>
        <v>10894.738660000001</v>
      </c>
      <c r="GF66" s="130">
        <f t="shared" si="1280"/>
        <v>11741.169212500001</v>
      </c>
      <c r="GG66" s="130">
        <f t="shared" si="1281"/>
        <v>12720.155380833334</v>
      </c>
      <c r="GH66" s="130">
        <f t="shared" si="1282"/>
        <v>13443.657261666667</v>
      </c>
      <c r="GI66" s="130">
        <f t="shared" si="1283"/>
        <v>14524.837145000001</v>
      </c>
      <c r="GJ66" s="130">
        <f t="shared" si="1284"/>
        <v>15687.475786666668</v>
      </c>
      <c r="GK66" s="130">
        <f t="shared" si="1285"/>
        <v>16763.471930833333</v>
      </c>
      <c r="GL66" s="130">
        <f t="shared" si="1286"/>
        <v>17872.051578333332</v>
      </c>
      <c r="GM66" s="130">
        <f t="shared" si="1287"/>
        <v>18968.782679166667</v>
      </c>
      <c r="GN66" s="130">
        <f t="shared" si="1288"/>
        <v>20073.659655833333</v>
      </c>
      <c r="GO66" s="130">
        <f t="shared" si="1289"/>
        <v>21259.995390833334</v>
      </c>
      <c r="GP66" s="130">
        <f t="shared" si="1290"/>
        <v>22524.087213333332</v>
      </c>
      <c r="GQ66" s="130">
        <f t="shared" si="1291"/>
        <v>23825.946278333333</v>
      </c>
      <c r="GR66" s="130">
        <f t="shared" si="1292"/>
        <v>25204.820896666664</v>
      </c>
      <c r="GS66" s="130">
        <f t="shared" si="1293"/>
        <v>26570.365899999997</v>
      </c>
      <c r="GT66" s="130">
        <f t="shared" si="1294"/>
        <v>27887.035648333331</v>
      </c>
      <c r="GU66" s="130">
        <f t="shared" si="1295"/>
        <v>29356.995969166663</v>
      </c>
      <c r="GV66" s="130">
        <f t="shared" si="1296"/>
        <v>30873.609942499996</v>
      </c>
      <c r="GW66" s="130">
        <f t="shared" si="1297"/>
        <v>32302.100349999997</v>
      </c>
      <c r="GX66" s="130">
        <f t="shared" si="1298"/>
        <v>33568.413774999994</v>
      </c>
      <c r="GY66" s="130">
        <f t="shared" si="1299"/>
        <v>33568.413774999994</v>
      </c>
      <c r="GZ66" s="130">
        <f>($T66+$U66)/$R66*($I66-(метеостанция!B$12))/($I66-$J66)</f>
        <v>1.4957671957671956</v>
      </c>
      <c r="HA66" s="130">
        <f>($T66+$U66)/$R66*($I66-(метеостанция!C$12))/($I66-$J66)</f>
        <v>1.3357142857142856</v>
      </c>
      <c r="HB66" s="130">
        <f>($T66+$U66)/$R66*($I66-(метеостанция!D$12))/($I66-$J66)</f>
        <v>0.98068783068783061</v>
      </c>
      <c r="HC66" s="130">
        <f>($T66+$U66)/$R66*($I66-(метеостанция!E$12))/($I66-$J66)</f>
        <v>1.0534391534391534</v>
      </c>
      <c r="HD66" s="130">
        <f>($T66+$U66)/$R66*($I66-(метеостанция!F$12))/($I66-$J66)</f>
        <v>1.1911816578483247</v>
      </c>
      <c r="HE66" s="130">
        <f>($T66+$U66)/$R66*($I66-(метеостанция!G$12))/($I66-$J66)</f>
        <v>1.4045855379188714</v>
      </c>
      <c r="HF66" s="130">
        <f>($T66+$U66)/$R66*($I66-(метеостанция!H$12))/($I66-$J66)</f>
        <v>1.3851851851851853</v>
      </c>
      <c r="HG66" s="130">
        <f>($T66+$U66)/$R66*($I66-(метеостанция!I$12))/($I66-$J66)</f>
        <v>1.3706349206349209</v>
      </c>
      <c r="HH66" s="130">
        <f>($T66+$U66)/$R66*($I66-(метеостанция!J$12))/($I66-$J66)</f>
        <v>1.4026455026455027</v>
      </c>
      <c r="HI66" s="130">
        <f>($T66+$U66)/$R66*($I66-(метеостанция!K$12))/($I66-$J66)</f>
        <v>1.3822751322751321</v>
      </c>
      <c r="HJ66" s="130">
        <f>($T66+$U66)/$R66*($I66-(метеостанция!L$12))/($I66-$J66)</f>
        <v>1.2687830687830688</v>
      </c>
      <c r="HK66" s="130">
        <f>($T66+$U66)/$R66*($I66-(метеостанция!M$12))/($I66-$J66)</f>
        <v>1.1087301587301586</v>
      </c>
      <c r="HL66" s="130">
        <f>($T66+$U66)/$R66*($I66-(метеостанция!N$12))/($I66-$J66)</f>
        <v>1.282363315696649</v>
      </c>
      <c r="HM66" s="130">
        <f>($T66+$U66)/$R66*($I66-(метеостанция!O$12))/($I66-$J66)</f>
        <v>0.9477072310405642</v>
      </c>
      <c r="HN66" s="130">
        <f>($T66+$U66)/$R66*($I66-(метеостанция!P$12))/($I66-$J66)</f>
        <v>1.4162257495590829</v>
      </c>
      <c r="HO66" s="130">
        <f>($T66+$U66)/$R66*($I66-(метеостанция!Q$12))/($I66-$J66)</f>
        <v>1.5229276895943562</v>
      </c>
      <c r="HP66" s="130">
        <f>($T66+$U66)/$R66*($I66-(метеостанция!R$12))/($I66-$J66)</f>
        <v>1.4094356261022929</v>
      </c>
      <c r="HQ66" s="130">
        <f>($T66+$U66)/$R66*($I66-(метеостанция!S$12))/($I66-$J66)</f>
        <v>1.4521164021164021</v>
      </c>
      <c r="HR66" s="130">
        <f>($T66+$U66)/$R66*($I66-(метеостанция!T$12))/($I66-$J66)</f>
        <v>1.4365961199294532</v>
      </c>
      <c r="HS66" s="130">
        <f>($T66+$U66)/$R66*($I66-(метеостанция!U$12))/($I66-$J66)</f>
        <v>1.4472663139329804</v>
      </c>
      <c r="HT66" s="130">
        <f>($T66+$U66)/$R66*($I66-(метеостанция!V$12))/($I66-$J66)</f>
        <v>1.553968253968254</v>
      </c>
      <c r="HU66" s="130">
        <f>($T66+$U66)/$R66*($I66-(метеостанция!W$12))/($I66-$J66)</f>
        <v>1.6558201058201056</v>
      </c>
      <c r="HV66" s="130">
        <f>($T66+$U66)/$R66*($I66-(метеостанция!X$12))/($I66-$J66)</f>
        <v>1.7052910052910053</v>
      </c>
      <c r="HW66" s="130">
        <f>($T66+$U66)/$R66*($I66-(метеостанция!Y$12))/($I66-$J66)</f>
        <v>1.8061728395061727</v>
      </c>
      <c r="HX66" s="130">
        <f>($T66+$U66)/$R66*($I66-(метеостанция!Z$12))/($I66-$J66)</f>
        <v>1.7887125220458555</v>
      </c>
      <c r="HY66" s="130">
        <f>($T66+$U66)/$R66*($I66-(метеостанция!AA$12))/($I66-$J66)</f>
        <v>1.7246913580246914</v>
      </c>
      <c r="HZ66" s="130">
        <f>($T66+$U66)/$R66*($I66-(метеостанция!AB$12))/($I66-$J66)</f>
        <v>1.9254850088183422</v>
      </c>
      <c r="IA66" s="130">
        <f>($T66+$U66)/$R66*($I66-(метеостанция!AC$12))/($I66-$J66)</f>
        <v>1.9865961199294535</v>
      </c>
      <c r="IB66" s="130">
        <f>($T66+$U66)/$R66*($I66-(метеостанция!AD$12))/($I66-$J66)</f>
        <v>1.8711640211640215</v>
      </c>
      <c r="IC66" s="130">
        <f>($T66+$U66)/$R66*($I66-(метеостанция!AE$12))/($I66-$J66)</f>
        <v>1.6587301587301588</v>
      </c>
      <c r="ID66" s="130"/>
      <c r="IE66" s="131">
        <f>VLOOKUP($F66,метеостанция!$A$4:$AF$7,2,0)</f>
        <v>6.1</v>
      </c>
      <c r="IF66" s="131">
        <f>VLOOKUP($F66,метеостанция!$A$4:$AF$7,3,0)</f>
        <v>9</v>
      </c>
      <c r="IG66" s="131">
        <f>VLOOKUP($F66,метеостанция!$A$4:$AF$7,4,0)</f>
        <v>7.4</v>
      </c>
      <c r="IH66" s="131">
        <f>VLOOKUP($F66,метеостанция!$A$4:$AF$7,5,0)</f>
        <v>10.9</v>
      </c>
      <c r="II66" s="131">
        <f>VLOOKUP($F66,метеостанция!$A$4:$AF$7,6,0)</f>
        <v>12.1</v>
      </c>
      <c r="IJ66" s="131">
        <f>VLOOKUP($F66,метеостанция!$A$4:$AF$7,7,0)</f>
        <v>9.4</v>
      </c>
      <c r="IK66" s="131">
        <f>VLOOKUP($F66,метеостанция!$A$4:$AF$7,8,0)</f>
        <v>6.1</v>
      </c>
      <c r="IL66" s="131">
        <f>VLOOKUP($F66,метеостанция!$A$4:$AF$7,9,0)</f>
        <v>8.1</v>
      </c>
      <c r="IM66" s="131">
        <f>VLOOKUP($F66,метеостанция!$A$4:$AF$7,10,0)</f>
        <v>3.4</v>
      </c>
      <c r="IN66" s="131">
        <f>VLOOKUP($F66,метеостанция!$A$4:$AF$7,11,0)</f>
        <v>-1.2</v>
      </c>
      <c r="IO66" s="131">
        <f>VLOOKUP($F66,метеостанция!$A$4:$AF$7,12,0)</f>
        <v>0.4</v>
      </c>
      <c r="IP66" s="131">
        <f>VLOOKUP($F66,метеостанция!$A$4:$AF$7,13,0)</f>
        <v>3</v>
      </c>
      <c r="IQ66" s="131">
        <f>VLOOKUP($F66,метеостанция!$A$4:$AF$7,14,0)</f>
        <v>2.5</v>
      </c>
      <c r="IR66" s="131">
        <f>VLOOKUP($F66,метеостанция!$A$4:$AF$7,15,0)</f>
        <v>1.5</v>
      </c>
      <c r="IS66" s="131">
        <f>VLOOKUP($F66,метеостанция!$A$4:$AF$7,16,0)</f>
        <v>-0.4</v>
      </c>
      <c r="IT66" s="131">
        <f>VLOOKUP($F66,метеостанция!$A$4:$AF$7,17,0)</f>
        <v>-2.6</v>
      </c>
      <c r="IU66" s="131">
        <f>VLOOKUP($F66,метеостанция!$A$4:$AF$7,18,0)</f>
        <v>-3.5</v>
      </c>
      <c r="IV66" s="131">
        <f>VLOOKUP($F66,метеостанция!$A$4:$AF$7,19,0)</f>
        <v>-4.4000000000000004</v>
      </c>
      <c r="IW66" s="131">
        <f>VLOOKUP($F66,метеостанция!$A$4:$AF$7,20,0)</f>
        <v>-0.3</v>
      </c>
      <c r="IX66" s="131">
        <f>VLOOKUP($F66,метеостанция!$A$4:$AF$7,21,0)</f>
        <v>4.5</v>
      </c>
      <c r="IY66" s="131">
        <f>VLOOKUP($F66,метеостанция!$A$4:$AF$7,22,0)</f>
        <v>3.5</v>
      </c>
      <c r="IZ66" s="131">
        <f>VLOOKUP($F66,метеостанция!$A$4:$AF$7,23,0)</f>
        <v>5</v>
      </c>
      <c r="JA66" s="131">
        <f>VLOOKUP($F66,метеостанция!$A$4:$AF$7,24,0)</f>
        <v>-1.7</v>
      </c>
      <c r="JB66" s="131">
        <f>VLOOKUP($F66,метеостанция!$A$4:$AF$7,25,0)</f>
        <v>-3.7</v>
      </c>
      <c r="JC66" s="131">
        <f>VLOOKUP($F66,метеостанция!$A$4:$AF$7,26,0)</f>
        <v>0.7</v>
      </c>
      <c r="JD66" s="131">
        <f>VLOOKUP($F66,метеостанция!$A$4:$AF$7,27,0)</f>
        <v>-1.6</v>
      </c>
      <c r="JE66" s="131">
        <f>VLOOKUP($F66,метеостанция!$A$4:$AF$7,28,0)</f>
        <v>0.7</v>
      </c>
      <c r="JF66" s="131">
        <f>VLOOKUP($F66,метеостанция!$A$4:$AF$7,29,0)</f>
        <v>6.6</v>
      </c>
      <c r="JG66" s="131">
        <f>VLOOKUP($F66,метеостанция!$A$4:$AF$7,30,0)</f>
        <v>9</v>
      </c>
      <c r="JH66" s="131">
        <f>VLOOKUP($F66,метеостанция!$A$4:$AF$7,31,0)</f>
        <v>4.8</v>
      </c>
      <c r="JI66" s="131">
        <f>VLOOKUP($F66,метеостанция!$A$4:$AF$7,32,0)</f>
        <v>0</v>
      </c>
      <c r="JJ66" s="202" t="str">
        <f>VLOOKUP(D66,'Qп, Гкал'!$D$6:$O$60,2,FALSE)</f>
        <v>-</v>
      </c>
      <c r="JK66" s="202" t="str">
        <f>VLOOKUP(D66,'Qп, Гкал'!$D$6:AI$64,3,FALSE)</f>
        <v>-</v>
      </c>
      <c r="JL66" s="202" t="str">
        <f>VLOOKUP(D66,'Qп, Гкал'!$D$6:$AI$64,4,FALSE)</f>
        <v>-</v>
      </c>
      <c r="JM66" s="202" t="str">
        <f>VLOOKUP(D66,'Qп, Гкал'!$D$6:$O$60,5,FALSE)</f>
        <v>-</v>
      </c>
      <c r="JN66" s="202" t="str">
        <f>VLOOKUP(D66,'Qп, Гкал'!$D$6:$O$60,6,FALSE)</f>
        <v>-</v>
      </c>
      <c r="JO66" s="202" t="str">
        <f>VLOOKUP(D66,'Qп, Гкал'!$D$6:$O$60,7,FALSE)</f>
        <v>-</v>
      </c>
      <c r="JP66" s="202" t="str">
        <f>VLOOKUP(D66,'Qп, Гкал'!$D$6:$O$60,8,FALSE)</f>
        <v>-</v>
      </c>
      <c r="JQ66" s="202" t="str">
        <f>VLOOKUP(D66,'Qп, Гкал'!$D$6:$O$60,9,FALSE)</f>
        <v>-</v>
      </c>
      <c r="JR66" s="202" t="str">
        <f>VLOOKUP(D66,'Qп, Гкал'!$D$6:$O$60,10,FALSE)</f>
        <v>-</v>
      </c>
      <c r="JS66" s="202" t="str">
        <f>VLOOKUP(D66,'Qп, Гкал'!$D$6:$O$60,11,FALSE)</f>
        <v>-</v>
      </c>
      <c r="JT66" s="202" t="str">
        <f>VLOOKUP(D66,'Qп, Гкал'!$D$6:$O$60,12,FALSE)</f>
        <v>-</v>
      </c>
      <c r="JU66" s="202" t="str">
        <f>VLOOKUP(D66,'Qп, Гкал'!$D$6:$P$60,13,FALSE)</f>
        <v>-</v>
      </c>
      <c r="JV66" s="202" t="str">
        <f>VLOOKUP(D66,'Qп, Гкал'!$D$6:$Q$63,14,FALSE)</f>
        <v>-</v>
      </c>
      <c r="JW66" s="203" t="str">
        <f>VLOOKUP(D66,'Qп, Гкал'!$D$6:$AI$65,15,FALSE)</f>
        <v>-</v>
      </c>
      <c r="JX66" s="203" t="str">
        <f>VLOOKUP(D66,'Qп, Гкал'!$D$6:$AI$65,16,FALSE)</f>
        <v>-</v>
      </c>
      <c r="JY66" s="204" t="str">
        <f>VLOOKUP(D66,'Qп, Гкал'!$D$6:$AI$65,17,FALSE)</f>
        <v>-</v>
      </c>
      <c r="JZ66" s="203" t="str">
        <f>VLOOKUP(D66,'Qп, Гкал'!$D$6:$AI$65,18,FALSE)</f>
        <v>-</v>
      </c>
      <c r="KA66" s="203" t="str">
        <f>VLOOKUP(D66,'Qп, Гкал'!$D$6:$AI$65,19,FALSE)</f>
        <v>-</v>
      </c>
      <c r="KB66" s="203" t="str">
        <f>VLOOKUP(D66,'Qп, Гкал'!$D$6:$AI$65,20,FALSE)</f>
        <v>-</v>
      </c>
      <c r="KC66" s="203" t="str">
        <f>VLOOKUP(D66,'Qп, Гкал'!$D$6:$AI$65,21,FALSE)</f>
        <v>-</v>
      </c>
      <c r="KD66" s="203" t="str">
        <f>VLOOKUP(D66,'Qп, Гкал'!$D$6:$AI$65,22,FALSE)</f>
        <v>-</v>
      </c>
      <c r="KE66" s="203" t="str">
        <f>VLOOKUP(D66,'Qп, Гкал'!$D$6:$AI$65,23,FALSE)</f>
        <v>-</v>
      </c>
      <c r="KF66" s="203" t="str">
        <f>VLOOKUP(D66,'Qп, Гкал'!$D$6:$AI$65,24,FALSE)</f>
        <v>-</v>
      </c>
      <c r="KG66" s="203" t="str">
        <f>VLOOKUP(D66,'Qп, Гкал'!$D$6:$AI$65,25,FALSE)</f>
        <v>-</v>
      </c>
      <c r="KH66" s="203" t="str">
        <f>VLOOKUP(D66,'Qп, Гкал'!$D$6:$AI$65,26,FALSE)</f>
        <v>-</v>
      </c>
      <c r="KI66" s="203" t="str">
        <f>VLOOKUP(D66,'Qп, Гкал'!$D$6:$AI$65,27,FALSE)</f>
        <v>-</v>
      </c>
      <c r="KJ66" s="203" t="str">
        <f>VLOOKUP(D66,'Qп, Гкал'!$D$6:$AI$65,28,FALSE)</f>
        <v>-</v>
      </c>
      <c r="KK66" s="203" t="str">
        <f>VLOOKUP(D66,'Qп, Гкал'!$D$6:$AI$65,29,FALSE)</f>
        <v>-</v>
      </c>
      <c r="KL66" s="203" t="str">
        <f>VLOOKUP(D66,'Qп, Гкал'!$D$6:$AI$65,30,FALSE)</f>
        <v>-</v>
      </c>
      <c r="KM66" s="203" t="str">
        <f>VLOOKUP(D66,'Qп, Гкал'!$D$6:$AI$65,31,FALSE)</f>
        <v>-</v>
      </c>
      <c r="KN66" s="203">
        <f>VLOOKUP(D66,'Qп, Гкал'!$D$6:$AI$65,32,FALSE)</f>
        <v>0</v>
      </c>
      <c r="KO66" s="110" t="e">
        <f>IF(JJ66="","Нет показаний",IF(JJ66&lt;=0,"Ошибка ПУ",(GZ66-JJ66*(($I66-метеостанция!B$12)/($I66-IE66)))))</f>
        <v>#VALUE!</v>
      </c>
      <c r="KP66" s="110" t="e">
        <f>IF(JK66="","Нет показаний",IF(JK66&lt;=0,"Ошибка ПУ",(HA66-JK66*(($I66-метеостанция!C$12)/($I66-IF66)))))</f>
        <v>#VALUE!</v>
      </c>
      <c r="KQ66" s="110" t="e">
        <f>IF(JL66="","Нет показаний",IF(JL66&lt;=0,"Ошибка ПУ",(HB66-JL66*(($I66-метеостанция!D$12)/($I66-IG66)))))</f>
        <v>#VALUE!</v>
      </c>
      <c r="KR66" s="110" t="e">
        <f>IF(JM66="","Нет показаний",IF(JM66&lt;=0,"Ошибка ПУ",(HC66-JM66*(($I66-метеостанция!E$12)/($I66-IH66)))))</f>
        <v>#VALUE!</v>
      </c>
      <c r="KS66" s="110" t="e">
        <f>IF(JN66="","Нет показаний",IF(JN66&lt;=0,"Ошибка ПУ",(HD66-JN66*(($I66-метеостанция!F$12)/($I66-II66)))))</f>
        <v>#VALUE!</v>
      </c>
      <c r="KT66" s="110" t="e">
        <f>IF(JO66="","Нет показаний",IF(JO66&lt;=0,"Ошибка ПУ",(HE66-JO66*(($I66-метеостанция!G$12)/($I66-IJ66)))))</f>
        <v>#VALUE!</v>
      </c>
      <c r="KU66" s="110" t="e">
        <f>IF(JP66="","Нет показаний",IF(JP66&lt;=0,"Ошибка ПУ",(HF66-JP66*(($I66-метеостанция!H$12)/($I66-IK66)))))</f>
        <v>#VALUE!</v>
      </c>
      <c r="KV66" s="110" t="e">
        <f>IF(JQ66="","Нет показаний",IF(JQ66&lt;=0,"Ошибка ПУ",(HG66-JQ66*(($I66-метеостанция!I$12)/($I66-IL66)))))</f>
        <v>#VALUE!</v>
      </c>
      <c r="KW66" s="110" t="e">
        <f>IF(JR66="","Нет показаний",IF(JR66&lt;=0,"Ошибка ПУ",(HH66-JR66*(($I66-метеостанция!J$12)/($I66-IM66)))))</f>
        <v>#VALUE!</v>
      </c>
      <c r="KX66" s="110" t="e">
        <f>IF(JS66="","Нет показаний",IF(JS66&lt;=0,"Ошибка ПУ",(HI66-JS66*(($I66-метеостанция!K$12)/($I66-IN66)))))</f>
        <v>#VALUE!</v>
      </c>
      <c r="KY66" s="110" t="e">
        <f>IF(JT66="","Нет показаний",IF(JT66&lt;=0,"Ошибка ПУ",(HJ66-JT66*(($I66-метеостанция!L$12)/($I66-IO66)))))</f>
        <v>#VALUE!</v>
      </c>
      <c r="KZ66" s="110" t="e">
        <f>IF(JU66="","Нет показаний",IF(JU66&lt;=0,"Ошибка ПУ",(HK66-JU66*(($I66-метеостанция!M$12)/($I66-IP66)))))</f>
        <v>#VALUE!</v>
      </c>
      <c r="LA66" s="110" t="e">
        <f>IF(JV66="","Нет показаний",IF(JV66&lt;=0,"Ошибка ПУ",(HL66-JV66*(($I66-метеостанция!N$12)/($I66-IQ66)))))</f>
        <v>#VALUE!</v>
      </c>
      <c r="LB66" s="110" t="e">
        <f>IF(JW66="","Нет показаний",IF(JW66&lt;=0,"Ошибка ПУ",(HM66-JW66*(($I66-метеостанция!O$12)/($I66-IR66)))))</f>
        <v>#VALUE!</v>
      </c>
      <c r="LC66" s="110" t="e">
        <f>IF(JX66="","Нет показаний",IF(JX66&lt;=0,"Ошибка ПУ",(HN66-JX66*(($I66-метеостанция!P$12)/($I66-IS66)))))</f>
        <v>#VALUE!</v>
      </c>
      <c r="LD66" s="110" t="e">
        <f>IF(JY66="","Нет показаний",IF(JY66&lt;=0,"Ошибка ПУ",(HO66-JY66*(($I66-метеостанция!Q$12)/($I66-IT66)))))</f>
        <v>#VALUE!</v>
      </c>
      <c r="LE66" s="110" t="e">
        <f>IF(JZ66="","Нет показаний",IF(JZ66&lt;=0,"Ошибка ПУ",(HP66-JZ66*(($I66-метеостанция!R$12)/($I66-IU66)))))</f>
        <v>#VALUE!</v>
      </c>
      <c r="LF66" s="110" t="e">
        <f>IF(KA66="","Нет показаний",IF(KA66&lt;=0,"Ошибка ПУ",(HQ66-KA66*(($I66-метеостанция!S$12)/($I66-IV66)))))</f>
        <v>#VALUE!</v>
      </c>
      <c r="LG66" s="110" t="e">
        <f>IF(KB66="","Нет показаний",IF(KB66&lt;=0,"Ошибка ПУ",(HR66-KB66*(($I66-метеостанция!T$12)/($I66-IW66)))))</f>
        <v>#VALUE!</v>
      </c>
      <c r="LH66" s="110" t="e">
        <f>IF(KC66="","Нет показаний",IF(KC66&lt;=0,"Ошибка ПУ",(HS66-KC66*(($I66-метеостанция!U$12)/($I66-IX66)))))</f>
        <v>#VALUE!</v>
      </c>
      <c r="LI66" s="110" t="e">
        <f>IF(KD66="","Нет показаний",IF(KD66&lt;=0,"Ошибка ПУ",(HT66-KD66*(($I66-метеостанция!V$12)/($I66-IY66)))))</f>
        <v>#VALUE!</v>
      </c>
      <c r="LJ66" s="110" t="e">
        <f>IF(KE66="","Нет показаний",IF(KE66&lt;=0,"Ошибка ПУ",(HU66-KE66*(($I66-метеостанция!W$12)/($I66-IZ66)))))</f>
        <v>#VALUE!</v>
      </c>
      <c r="LK66" s="110" t="e">
        <f>IF(KF66="","Нет показаний",IF(KF66&lt;=0,"Ошибка ПУ",(HV66-KF66*(($I66-метеостанция!X$12)/($I66-JA66)))))</f>
        <v>#VALUE!</v>
      </c>
      <c r="LL66" s="110" t="e">
        <f>IF(KG66="","Нет показаний",IF(KG66&lt;=0,"Ошибка ПУ",(HW66-KG66*(($I66-метеостанция!Y$12)/($I66-JB66)))))</f>
        <v>#VALUE!</v>
      </c>
      <c r="LM66" s="110" t="e">
        <f>IF(KH66="","Нет показаний",IF(KH66&lt;=0,"Ошибка ПУ",(HX66-KH66*(($I66-метеостанция!Z$12)/($I66-JC66)))))</f>
        <v>#VALUE!</v>
      </c>
      <c r="LN66" s="110" t="e">
        <f>IF(KI66="","Нет показаний",IF(KI66&lt;=0,"Ошибка ПУ",(HY66-KI66*(($I66-метеостанция!AA$12)/($I66-JD66)))))</f>
        <v>#VALUE!</v>
      </c>
      <c r="LO66" s="110" t="e">
        <f>IF(KJ66="","Нет показаний",IF(KJ66&lt;=0,"Ошибка ПУ",(HZ66-KJ66*(($I66-метеостанция!AB$12)/($I66-JE66)))))</f>
        <v>#VALUE!</v>
      </c>
      <c r="LP66" s="110" t="e">
        <f>IF(KK66="","Нет показаний",IF(KK66&lt;=0,"Ошибка ПУ",(IA66-KK66*(($I66-метеостанция!AC$12)/($I66-JF66)))))</f>
        <v>#VALUE!</v>
      </c>
      <c r="LQ66" s="110" t="e">
        <f>IF(KL66="","Нет показаний",IF(KL66&lt;=0,"Ошибка ПУ",(IB66-KL66*(($I66-метеостанция!AD$12)/($I66-JG66)))))</f>
        <v>#VALUE!</v>
      </c>
      <c r="LR66" s="110" t="e">
        <f>IF(KM66="","Нет показаний",IF(KM66&lt;=0,"Ошибка ПУ",(IC66-KM66*(($I66-метеостанция!AE$12)/($I66-JH66)))))</f>
        <v>#VALUE!</v>
      </c>
      <c r="LS66" s="110" t="str">
        <f>IF(KN66="","Нет показаний",IF(KN66&lt;=0,"Ошибка ПУ",(ID66-KN66*(($I66-метеостанция!AF$12)/($I66-JI66)))))</f>
        <v>Ошибка ПУ</v>
      </c>
      <c r="LT66" s="54" t="e">
        <f t="shared" si="1300"/>
        <v>#VALUE!</v>
      </c>
      <c r="LU66" s="54" t="e">
        <f t="shared" si="1301"/>
        <v>#VALUE!</v>
      </c>
      <c r="LV66" s="54" t="e">
        <f t="shared" si="1302"/>
        <v>#VALUE!</v>
      </c>
      <c r="LW66" s="54" t="e">
        <f t="shared" si="1303"/>
        <v>#VALUE!</v>
      </c>
      <c r="LX66" s="54" t="e">
        <f t="shared" si="1304"/>
        <v>#VALUE!</v>
      </c>
      <c r="LY66" s="54" t="e">
        <f t="shared" si="1305"/>
        <v>#VALUE!</v>
      </c>
      <c r="LZ66" s="54" t="e">
        <f t="shared" si="1306"/>
        <v>#VALUE!</v>
      </c>
      <c r="MA66" s="54" t="e">
        <f t="shared" si="1307"/>
        <v>#VALUE!</v>
      </c>
      <c r="MB66" s="54" t="e">
        <f t="shared" si="1308"/>
        <v>#VALUE!</v>
      </c>
      <c r="MC66" s="54" t="e">
        <f t="shared" si="1309"/>
        <v>#VALUE!</v>
      </c>
      <c r="MD66" s="54" t="e">
        <f t="shared" si="1310"/>
        <v>#VALUE!</v>
      </c>
      <c r="ME66" s="54" t="e">
        <f t="shared" si="1311"/>
        <v>#VALUE!</v>
      </c>
      <c r="MF66" s="54" t="e">
        <f t="shared" si="1312"/>
        <v>#VALUE!</v>
      </c>
      <c r="MG66" s="54" t="e">
        <f t="shared" si="1313"/>
        <v>#VALUE!</v>
      </c>
      <c r="MH66" s="54" t="e">
        <f t="shared" si="1314"/>
        <v>#VALUE!</v>
      </c>
      <c r="MI66" s="54" t="e">
        <f t="shared" si="1315"/>
        <v>#VALUE!</v>
      </c>
      <c r="MJ66" s="54" t="e">
        <f t="shared" si="1316"/>
        <v>#VALUE!</v>
      </c>
      <c r="MK66" s="54" t="e">
        <f t="shared" si="1317"/>
        <v>#VALUE!</v>
      </c>
      <c r="ML66" s="54" t="e">
        <f t="shared" si="1318"/>
        <v>#VALUE!</v>
      </c>
      <c r="MM66" s="54" t="e">
        <f t="shared" si="1319"/>
        <v>#VALUE!</v>
      </c>
      <c r="MN66" s="54" t="e">
        <f t="shared" si="1320"/>
        <v>#VALUE!</v>
      </c>
      <c r="MO66" s="54" t="e">
        <f t="shared" si="1321"/>
        <v>#VALUE!</v>
      </c>
      <c r="MP66" s="54" t="e">
        <f t="shared" si="1322"/>
        <v>#VALUE!</v>
      </c>
      <c r="MQ66" s="54" t="e">
        <f t="shared" si="1323"/>
        <v>#VALUE!</v>
      </c>
      <c r="MR66" s="54" t="e">
        <f t="shared" si="1324"/>
        <v>#VALUE!</v>
      </c>
      <c r="MS66" s="54" t="e">
        <f t="shared" si="1325"/>
        <v>#VALUE!</v>
      </c>
      <c r="MT66" s="54" t="e">
        <f t="shared" si="1326"/>
        <v>#VALUE!</v>
      </c>
      <c r="MU66" s="54" t="e">
        <f t="shared" si="1327"/>
        <v>#VALUE!</v>
      </c>
      <c r="MV66" s="54" t="e">
        <f t="shared" si="1328"/>
        <v>#VALUE!</v>
      </c>
      <c r="MW66" s="54" t="e">
        <f t="shared" si="1329"/>
        <v>#VALUE!</v>
      </c>
      <c r="MX66" s="54" t="e">
        <f t="shared" si="1330"/>
        <v>#VALUE!</v>
      </c>
      <c r="MY66" s="53" t="e">
        <f t="shared" si="1331"/>
        <v>#VALUE!</v>
      </c>
      <c r="MZ66" s="53" t="e">
        <f t="shared" si="1332"/>
        <v>#VALUE!</v>
      </c>
      <c r="NA66" s="53" t="e">
        <f t="shared" si="1333"/>
        <v>#VALUE!</v>
      </c>
      <c r="NB66" s="53" t="e">
        <f t="shared" si="1334"/>
        <v>#VALUE!</v>
      </c>
      <c r="NC66" s="53" t="e">
        <f t="shared" si="1335"/>
        <v>#VALUE!</v>
      </c>
      <c r="ND66" s="53" t="e">
        <f t="shared" si="1336"/>
        <v>#VALUE!</v>
      </c>
      <c r="NE66" s="53" t="e">
        <f t="shared" si="1337"/>
        <v>#VALUE!</v>
      </c>
      <c r="NF66" s="53" t="e">
        <f t="shared" si="1338"/>
        <v>#VALUE!</v>
      </c>
      <c r="NG66" s="53" t="e">
        <f t="shared" si="1339"/>
        <v>#VALUE!</v>
      </c>
      <c r="NH66" s="53" t="e">
        <f t="shared" si="1340"/>
        <v>#VALUE!</v>
      </c>
      <c r="NI66" s="53" t="e">
        <f t="shared" si="1341"/>
        <v>#VALUE!</v>
      </c>
      <c r="NJ66" s="53" t="e">
        <f t="shared" si="1342"/>
        <v>#VALUE!</v>
      </c>
      <c r="NK66" s="53" t="e">
        <f t="shared" si="1343"/>
        <v>#VALUE!</v>
      </c>
      <c r="NL66" s="53" t="e">
        <f t="shared" si="1344"/>
        <v>#VALUE!</v>
      </c>
      <c r="NM66" s="53" t="e">
        <f t="shared" si="1345"/>
        <v>#VALUE!</v>
      </c>
      <c r="NN66" s="53" t="e">
        <f t="shared" si="1346"/>
        <v>#VALUE!</v>
      </c>
      <c r="NO66" s="53" t="e">
        <f t="shared" si="1347"/>
        <v>#VALUE!</v>
      </c>
      <c r="NP66" s="53" t="e">
        <f t="shared" si="1348"/>
        <v>#VALUE!</v>
      </c>
      <c r="NQ66" s="53" t="e">
        <f t="shared" si="1349"/>
        <v>#VALUE!</v>
      </c>
      <c r="NR66" s="53" t="e">
        <f t="shared" si="1350"/>
        <v>#VALUE!</v>
      </c>
      <c r="NS66" s="53" t="e">
        <f t="shared" si="1351"/>
        <v>#VALUE!</v>
      </c>
      <c r="NT66" s="53" t="e">
        <f t="shared" si="1352"/>
        <v>#VALUE!</v>
      </c>
      <c r="NU66" s="53" t="e">
        <f t="shared" si="1353"/>
        <v>#VALUE!</v>
      </c>
      <c r="NV66" s="53" t="e">
        <f t="shared" si="1354"/>
        <v>#VALUE!</v>
      </c>
      <c r="NW66" s="53" t="e">
        <f t="shared" si="1355"/>
        <v>#VALUE!</v>
      </c>
      <c r="NX66" s="53" t="e">
        <f t="shared" si="1356"/>
        <v>#VALUE!</v>
      </c>
      <c r="NY66" s="53" t="e">
        <f t="shared" si="1357"/>
        <v>#VALUE!</v>
      </c>
      <c r="NZ66" s="53" t="e">
        <f t="shared" si="1358"/>
        <v>#VALUE!</v>
      </c>
      <c r="OA66" s="53" t="e">
        <f t="shared" si="1359"/>
        <v>#VALUE!</v>
      </c>
      <c r="OB66" s="53" t="e">
        <f t="shared" si="1360"/>
        <v>#VALUE!</v>
      </c>
      <c r="OC66" s="53" t="e">
        <f t="shared" si="1361"/>
        <v>#VALUE!</v>
      </c>
      <c r="OD66" s="53" t="e">
        <f t="shared" si="1362"/>
        <v>#VALUE!</v>
      </c>
      <c r="OE66" s="53" t="e">
        <f t="shared" si="1363"/>
        <v>#VALUE!</v>
      </c>
      <c r="OF66" s="53" t="e">
        <f t="shared" si="1364"/>
        <v>#VALUE!</v>
      </c>
      <c r="OG66" s="53" t="e">
        <f t="shared" si="1365"/>
        <v>#VALUE!</v>
      </c>
      <c r="OH66" s="53" t="e">
        <f t="shared" si="1366"/>
        <v>#VALUE!</v>
      </c>
      <c r="OI66" s="53" t="e">
        <f t="shared" si="1367"/>
        <v>#VALUE!</v>
      </c>
      <c r="OJ66" s="53" t="e">
        <f t="shared" si="1368"/>
        <v>#VALUE!</v>
      </c>
      <c r="OK66" s="53" t="e">
        <f t="shared" si="1369"/>
        <v>#VALUE!</v>
      </c>
      <c r="OL66" s="53" t="e">
        <f t="shared" si="1370"/>
        <v>#VALUE!</v>
      </c>
      <c r="OM66" s="53" t="e">
        <f t="shared" si="1371"/>
        <v>#VALUE!</v>
      </c>
      <c r="ON66" s="53" t="e">
        <f t="shared" si="1372"/>
        <v>#VALUE!</v>
      </c>
      <c r="OO66" s="53" t="e">
        <f t="shared" si="1373"/>
        <v>#VALUE!</v>
      </c>
      <c r="OP66" s="53" t="e">
        <f t="shared" si="1374"/>
        <v>#VALUE!</v>
      </c>
      <c r="OQ66" s="53" t="e">
        <f t="shared" si="1375"/>
        <v>#VALUE!</v>
      </c>
      <c r="OR66" s="53" t="e">
        <f t="shared" si="1376"/>
        <v>#VALUE!</v>
      </c>
      <c r="OS66" s="53" t="e">
        <f t="shared" si="1377"/>
        <v>#VALUE!</v>
      </c>
      <c r="OT66" s="53" t="e">
        <f t="shared" si="1378"/>
        <v>#VALUE!</v>
      </c>
      <c r="OU66" s="53" t="e">
        <f t="shared" si="1379"/>
        <v>#VALUE!</v>
      </c>
      <c r="OV66" s="53" t="e">
        <f t="shared" si="1380"/>
        <v>#VALUE!</v>
      </c>
      <c r="OW66" s="53" t="e">
        <f t="shared" si="1381"/>
        <v>#VALUE!</v>
      </c>
      <c r="OX66" s="53" t="e">
        <f t="shared" si="1382"/>
        <v>#VALUE!</v>
      </c>
      <c r="OY66" s="53" t="e">
        <f t="shared" si="1383"/>
        <v>#VALUE!</v>
      </c>
      <c r="OZ66" s="53" t="e">
        <f t="shared" si="1384"/>
        <v>#VALUE!</v>
      </c>
      <c r="PA66" s="53" t="e">
        <f t="shared" si="1385"/>
        <v>#VALUE!</v>
      </c>
      <c r="PB66" s="53" t="e">
        <f t="shared" si="1386"/>
        <v>#VALUE!</v>
      </c>
      <c r="PC66" s="53" t="e">
        <f t="shared" si="1387"/>
        <v>#VALUE!</v>
      </c>
      <c r="PD66" s="53" t="e">
        <f t="shared" si="1388"/>
        <v>#VALUE!</v>
      </c>
      <c r="PE66" s="53" t="e">
        <f t="shared" si="1389"/>
        <v>#VALUE!</v>
      </c>
      <c r="PF66" s="53" t="e">
        <f t="shared" si="1390"/>
        <v>#VALUE!</v>
      </c>
      <c r="PG66" s="53" t="e">
        <f t="shared" si="1391"/>
        <v>#VALUE!</v>
      </c>
      <c r="PH66" s="53" t="e">
        <f t="shared" si="1392"/>
        <v>#VALUE!</v>
      </c>
      <c r="PI66" s="111" t="e">
        <f t="shared" si="1733"/>
        <v>#VALUE!</v>
      </c>
      <c r="PJ66" s="111" t="e">
        <f t="shared" si="1733"/>
        <v>#VALUE!</v>
      </c>
      <c r="PK66" s="111" t="e">
        <f t="shared" si="1733"/>
        <v>#VALUE!</v>
      </c>
      <c r="PL66" s="111" t="e">
        <f t="shared" si="1733"/>
        <v>#VALUE!</v>
      </c>
      <c r="PM66" s="111" t="e">
        <f t="shared" si="1733"/>
        <v>#VALUE!</v>
      </c>
      <c r="PN66" s="111" t="e">
        <f t="shared" si="1733"/>
        <v>#VALUE!</v>
      </c>
      <c r="PO66" s="111" t="e">
        <f t="shared" si="1733"/>
        <v>#VALUE!</v>
      </c>
      <c r="PP66" s="111" t="e">
        <f t="shared" si="1733"/>
        <v>#VALUE!</v>
      </c>
      <c r="PQ66" s="111" t="e">
        <f t="shared" si="1733"/>
        <v>#VALUE!</v>
      </c>
      <c r="PR66" s="111" t="e">
        <f t="shared" si="1733"/>
        <v>#VALUE!</v>
      </c>
      <c r="PS66" s="111" t="e">
        <f t="shared" si="1734"/>
        <v>#VALUE!</v>
      </c>
      <c r="PT66" s="111" t="e">
        <f t="shared" si="1734"/>
        <v>#VALUE!</v>
      </c>
      <c r="PU66" s="111" t="e">
        <f t="shared" si="1734"/>
        <v>#VALUE!</v>
      </c>
      <c r="PV66" s="111" t="e">
        <f t="shared" si="1734"/>
        <v>#VALUE!</v>
      </c>
      <c r="PW66" s="111" t="e">
        <f t="shared" si="1734"/>
        <v>#VALUE!</v>
      </c>
      <c r="PX66" s="111" t="e">
        <f t="shared" si="1734"/>
        <v>#VALUE!</v>
      </c>
      <c r="PY66" s="111" t="e">
        <f t="shared" si="1734"/>
        <v>#VALUE!</v>
      </c>
      <c r="PZ66" s="111" t="e">
        <f t="shared" si="1734"/>
        <v>#VALUE!</v>
      </c>
      <c r="QA66" s="111" t="e">
        <f t="shared" si="1734"/>
        <v>#VALUE!</v>
      </c>
      <c r="QB66" s="111" t="e">
        <f t="shared" si="1734"/>
        <v>#VALUE!</v>
      </c>
      <c r="QC66" s="111" t="e">
        <f t="shared" si="1735"/>
        <v>#VALUE!</v>
      </c>
      <c r="QD66" s="111" t="e">
        <f t="shared" si="1735"/>
        <v>#VALUE!</v>
      </c>
      <c r="QE66" s="111" t="e">
        <f t="shared" si="1735"/>
        <v>#VALUE!</v>
      </c>
      <c r="QF66" s="111" t="e">
        <f t="shared" si="1735"/>
        <v>#VALUE!</v>
      </c>
      <c r="QG66" s="111" t="e">
        <f t="shared" si="1735"/>
        <v>#VALUE!</v>
      </c>
      <c r="QH66" s="111" t="e">
        <f t="shared" si="1735"/>
        <v>#VALUE!</v>
      </c>
      <c r="QI66" s="111" t="e">
        <f t="shared" si="1735"/>
        <v>#VALUE!</v>
      </c>
      <c r="QJ66" s="111" t="e">
        <f t="shared" si="1735"/>
        <v>#VALUE!</v>
      </c>
      <c r="QK66" s="111" t="e">
        <f t="shared" si="1735"/>
        <v>#VALUE!</v>
      </c>
      <c r="QL66" s="111" t="e">
        <f t="shared" si="1735"/>
        <v>#VALUE!</v>
      </c>
      <c r="QM66" s="111" t="e">
        <f t="shared" si="1736"/>
        <v>#VALUE!</v>
      </c>
      <c r="QN66" s="54" t="e">
        <f t="shared" si="1393"/>
        <v>#VALUE!</v>
      </c>
      <c r="QO66" s="53" t="e">
        <f t="shared" si="1394"/>
        <v>#VALUE!</v>
      </c>
      <c r="QP66" s="53" t="e">
        <f t="shared" si="1395"/>
        <v>#VALUE!</v>
      </c>
      <c r="QQ66" s="53" t="e">
        <f t="shared" si="1396"/>
        <v>#VALUE!</v>
      </c>
      <c r="QR66" s="53" t="e">
        <f t="shared" si="1397"/>
        <v>#VALUE!</v>
      </c>
      <c r="QS66" s="53" t="e">
        <f t="shared" si="1398"/>
        <v>#VALUE!</v>
      </c>
      <c r="QT66" s="53" t="e">
        <f t="shared" si="1399"/>
        <v>#VALUE!</v>
      </c>
      <c r="QU66" s="53" t="e">
        <f t="shared" si="1400"/>
        <v>#VALUE!</v>
      </c>
      <c r="QV66" s="53" t="e">
        <f t="shared" si="1401"/>
        <v>#VALUE!</v>
      </c>
      <c r="QW66" s="53" t="e">
        <f t="shared" si="1402"/>
        <v>#VALUE!</v>
      </c>
      <c r="QX66" s="53" t="e">
        <f t="shared" si="1403"/>
        <v>#VALUE!</v>
      </c>
      <c r="QY66" s="53" t="e">
        <f t="shared" si="1404"/>
        <v>#VALUE!</v>
      </c>
      <c r="QZ66" s="53" t="e">
        <f t="shared" si="1405"/>
        <v>#VALUE!</v>
      </c>
      <c r="RA66" s="53" t="e">
        <f t="shared" si="1406"/>
        <v>#VALUE!</v>
      </c>
      <c r="RB66" s="53" t="e">
        <f t="shared" si="1407"/>
        <v>#VALUE!</v>
      </c>
      <c r="RC66" s="53" t="e">
        <f t="shared" si="1408"/>
        <v>#VALUE!</v>
      </c>
      <c r="RD66" s="53" t="e">
        <f t="shared" si="1409"/>
        <v>#VALUE!</v>
      </c>
      <c r="RE66" s="53" t="e">
        <f t="shared" si="1410"/>
        <v>#VALUE!</v>
      </c>
      <c r="RF66" s="53" t="e">
        <f t="shared" si="1411"/>
        <v>#VALUE!</v>
      </c>
      <c r="RG66" s="53" t="e">
        <f t="shared" si="1412"/>
        <v>#VALUE!</v>
      </c>
      <c r="RH66" s="53" t="e">
        <f t="shared" si="1413"/>
        <v>#VALUE!</v>
      </c>
      <c r="RI66" s="53" t="e">
        <f t="shared" si="1414"/>
        <v>#VALUE!</v>
      </c>
      <c r="RJ66" s="53" t="e">
        <f t="shared" si="1415"/>
        <v>#VALUE!</v>
      </c>
      <c r="RK66" s="53" t="e">
        <f t="shared" si="1416"/>
        <v>#VALUE!</v>
      </c>
      <c r="RL66" s="53" t="e">
        <f t="shared" si="1417"/>
        <v>#VALUE!</v>
      </c>
      <c r="RM66" s="53" t="e">
        <f t="shared" si="1418"/>
        <v>#VALUE!</v>
      </c>
      <c r="RN66" s="53" t="e">
        <f t="shared" si="1419"/>
        <v>#VALUE!</v>
      </c>
      <c r="RO66" s="53" t="e">
        <f t="shared" si="1420"/>
        <v>#VALUE!</v>
      </c>
      <c r="RP66" s="53" t="e">
        <f t="shared" si="1421"/>
        <v>#VALUE!</v>
      </c>
      <c r="RQ66" s="53" t="e">
        <f t="shared" si="1422"/>
        <v>#VALUE!</v>
      </c>
      <c r="RR66" s="53" t="e">
        <f t="shared" si="1423"/>
        <v>#VALUE!</v>
      </c>
      <c r="RS66" s="111" t="e">
        <f t="shared" si="1424"/>
        <v>#VALUE!</v>
      </c>
      <c r="RT66" s="111" t="e">
        <f t="shared" si="1425"/>
        <v>#VALUE!</v>
      </c>
      <c r="RU66" s="111" t="e">
        <f t="shared" si="1426"/>
        <v>#VALUE!</v>
      </c>
      <c r="RV66" s="111" t="e">
        <f t="shared" si="1427"/>
        <v>#VALUE!</v>
      </c>
      <c r="RW66" s="111" t="e">
        <f t="shared" si="1428"/>
        <v>#VALUE!</v>
      </c>
      <c r="RX66" s="111" t="e">
        <f t="shared" si="1429"/>
        <v>#VALUE!</v>
      </c>
      <c r="RY66" s="111" t="e">
        <f t="shared" si="1430"/>
        <v>#VALUE!</v>
      </c>
      <c r="RZ66" s="111" t="e">
        <f t="shared" si="1431"/>
        <v>#VALUE!</v>
      </c>
      <c r="SA66" s="111" t="e">
        <f t="shared" si="1432"/>
        <v>#VALUE!</v>
      </c>
      <c r="SB66" s="111" t="e">
        <f t="shared" si="1433"/>
        <v>#VALUE!</v>
      </c>
      <c r="SC66" s="111" t="e">
        <f t="shared" si="1434"/>
        <v>#VALUE!</v>
      </c>
      <c r="SD66" s="111" t="e">
        <f t="shared" si="1435"/>
        <v>#VALUE!</v>
      </c>
      <c r="SE66" s="111" t="e">
        <f t="shared" si="1436"/>
        <v>#VALUE!</v>
      </c>
      <c r="SF66" s="111" t="e">
        <f t="shared" si="1437"/>
        <v>#VALUE!</v>
      </c>
      <c r="SG66" s="111" t="e">
        <f t="shared" si="1438"/>
        <v>#VALUE!</v>
      </c>
      <c r="SH66" s="111" t="e">
        <f t="shared" si="1439"/>
        <v>#VALUE!</v>
      </c>
      <c r="SI66" s="111" t="e">
        <f t="shared" si="1440"/>
        <v>#VALUE!</v>
      </c>
      <c r="SJ66" s="111" t="e">
        <f t="shared" si="1441"/>
        <v>#VALUE!</v>
      </c>
      <c r="SK66" s="111" t="e">
        <f t="shared" si="1442"/>
        <v>#VALUE!</v>
      </c>
      <c r="SL66" s="111" t="e">
        <f t="shared" si="1443"/>
        <v>#VALUE!</v>
      </c>
      <c r="SM66" s="111" t="e">
        <f t="shared" si="1444"/>
        <v>#VALUE!</v>
      </c>
      <c r="SN66" s="111" t="e">
        <f t="shared" si="1445"/>
        <v>#VALUE!</v>
      </c>
      <c r="SO66" s="111" t="e">
        <f t="shared" si="1446"/>
        <v>#VALUE!</v>
      </c>
      <c r="SP66" s="111" t="e">
        <f t="shared" si="1447"/>
        <v>#VALUE!</v>
      </c>
      <c r="SQ66" s="111" t="e">
        <f t="shared" si="1448"/>
        <v>#VALUE!</v>
      </c>
      <c r="SR66" s="111" t="e">
        <f t="shared" si="1449"/>
        <v>#VALUE!</v>
      </c>
      <c r="SS66" s="111" t="e">
        <f t="shared" si="1450"/>
        <v>#VALUE!</v>
      </c>
      <c r="ST66" s="111" t="e">
        <f t="shared" si="1451"/>
        <v>#VALUE!</v>
      </c>
      <c r="SU66" s="111" t="e">
        <f t="shared" si="1452"/>
        <v>#VALUE!</v>
      </c>
      <c r="SV66" s="111" t="e">
        <f t="shared" si="1453"/>
        <v>#VALUE!</v>
      </c>
      <c r="SW66" s="111" t="e">
        <f t="shared" si="1454"/>
        <v>#VALUE!</v>
      </c>
      <c r="SX66" s="111" t="e">
        <f t="shared" si="1455"/>
        <v>#VALUE!</v>
      </c>
      <c r="SY66" s="111" t="e">
        <f t="shared" si="1456"/>
        <v>#VALUE!</v>
      </c>
      <c r="SZ66" s="111" t="e">
        <f t="shared" si="1457"/>
        <v>#VALUE!</v>
      </c>
      <c r="TA66" s="111" t="e">
        <f t="shared" si="1458"/>
        <v>#VALUE!</v>
      </c>
      <c r="TB66" s="111" t="e">
        <f t="shared" si="1459"/>
        <v>#VALUE!</v>
      </c>
      <c r="TC66" s="111" t="e">
        <f t="shared" si="1460"/>
        <v>#VALUE!</v>
      </c>
      <c r="TD66" s="111" t="e">
        <f t="shared" si="1461"/>
        <v>#VALUE!</v>
      </c>
      <c r="TE66" s="111" t="e">
        <f t="shared" si="1462"/>
        <v>#VALUE!</v>
      </c>
      <c r="TF66" s="111" t="e">
        <f t="shared" si="1463"/>
        <v>#VALUE!</v>
      </c>
      <c r="TG66" s="111" t="e">
        <f t="shared" si="1464"/>
        <v>#VALUE!</v>
      </c>
      <c r="TH66" s="111" t="e">
        <f t="shared" si="1465"/>
        <v>#VALUE!</v>
      </c>
      <c r="TI66" s="111" t="e">
        <f t="shared" si="1466"/>
        <v>#VALUE!</v>
      </c>
      <c r="TJ66" s="111" t="e">
        <f t="shared" si="1467"/>
        <v>#VALUE!</v>
      </c>
      <c r="TK66" s="111" t="e">
        <f t="shared" si="1468"/>
        <v>#VALUE!</v>
      </c>
      <c r="TL66" s="111" t="e">
        <f t="shared" si="1469"/>
        <v>#VALUE!</v>
      </c>
      <c r="TM66" s="111" t="e">
        <f t="shared" si="1470"/>
        <v>#VALUE!</v>
      </c>
      <c r="TN66" s="111" t="e">
        <f t="shared" si="1471"/>
        <v>#VALUE!</v>
      </c>
      <c r="TO66" s="111" t="e">
        <f t="shared" si="1472"/>
        <v>#VALUE!</v>
      </c>
      <c r="TP66" s="111" t="e">
        <f t="shared" si="1473"/>
        <v>#VALUE!</v>
      </c>
      <c r="TQ66" s="111" t="e">
        <f t="shared" si="1474"/>
        <v>#VALUE!</v>
      </c>
      <c r="TR66" s="111" t="e">
        <f t="shared" si="1475"/>
        <v>#VALUE!</v>
      </c>
      <c r="TS66" s="111" t="e">
        <f t="shared" si="1476"/>
        <v>#VALUE!</v>
      </c>
      <c r="TT66" s="111" t="e">
        <f t="shared" si="1477"/>
        <v>#VALUE!</v>
      </c>
      <c r="TU66" s="111" t="e">
        <f t="shared" si="1478"/>
        <v>#VALUE!</v>
      </c>
      <c r="TV66" s="111" t="e">
        <f t="shared" si="1479"/>
        <v>#VALUE!</v>
      </c>
      <c r="TW66" s="111" t="e">
        <f t="shared" si="1480"/>
        <v>#VALUE!</v>
      </c>
      <c r="TX66" s="111" t="e">
        <f t="shared" si="1481"/>
        <v>#VALUE!</v>
      </c>
      <c r="TY66" s="111" t="e">
        <f t="shared" si="1482"/>
        <v>#VALUE!</v>
      </c>
      <c r="TZ66" s="111" t="e">
        <f t="shared" si="1483"/>
        <v>#VALUE!</v>
      </c>
      <c r="UA66" s="111" t="e">
        <f t="shared" si="1484"/>
        <v>#VALUE!</v>
      </c>
      <c r="UB66" s="111" t="e">
        <f t="shared" si="1485"/>
        <v>#VALUE!</v>
      </c>
      <c r="UC66" s="112">
        <f t="shared" si="1486"/>
        <v>126.87818722222224</v>
      </c>
      <c r="UD66" s="112">
        <f t="shared" si="1487"/>
        <v>240.17991472222221</v>
      </c>
      <c r="UE66" s="112">
        <f t="shared" si="1488"/>
        <v>323.36658611111113</v>
      </c>
      <c r="UF66" s="112">
        <f t="shared" si="1489"/>
        <v>412.72437555555553</v>
      </c>
      <c r="UG66" s="112">
        <f t="shared" si="1490"/>
        <v>513.76614851851843</v>
      </c>
      <c r="UH66" s="112">
        <f t="shared" si="1491"/>
        <v>632.90986777777789</v>
      </c>
      <c r="UI66" s="112">
        <f t="shared" si="1492"/>
        <v>750.40795555555565</v>
      </c>
      <c r="UJ66" s="112">
        <f t="shared" si="1493"/>
        <v>866.67181972222249</v>
      </c>
      <c r="UK66" s="112">
        <f t="shared" si="1494"/>
        <v>985.6509758333334</v>
      </c>
      <c r="UL66" s="112">
        <f t="shared" si="1495"/>
        <v>1102.9022188888891</v>
      </c>
      <c r="UM66" s="112">
        <f t="shared" si="1496"/>
        <v>1210.5265177777778</v>
      </c>
      <c r="UN66" s="112">
        <f t="shared" si="1497"/>
        <v>1304.5743569444446</v>
      </c>
      <c r="UO66" s="112">
        <f t="shared" si="1498"/>
        <v>1413.3505978703706</v>
      </c>
      <c r="UP66" s="112">
        <f t="shared" si="1499"/>
        <v>1493.7396957407409</v>
      </c>
      <c r="UQ66" s="112">
        <f t="shared" si="1500"/>
        <v>1613.8707938888892</v>
      </c>
      <c r="UR66" s="112">
        <f t="shared" si="1501"/>
        <v>1743.0528651851855</v>
      </c>
      <c r="US66" s="112">
        <f t="shared" si="1502"/>
        <v>1862.6079923148152</v>
      </c>
      <c r="UT66" s="112">
        <f t="shared" si="1503"/>
        <v>1985.7835087037038</v>
      </c>
      <c r="UU66" s="112">
        <f t="shared" si="1504"/>
        <v>2107.6425199074074</v>
      </c>
      <c r="UV66" s="112">
        <f t="shared" si="1505"/>
        <v>2230.4066284259261</v>
      </c>
      <c r="UW66" s="112">
        <f t="shared" si="1506"/>
        <v>2362.2217100925927</v>
      </c>
      <c r="UX66" s="112">
        <f t="shared" si="1507"/>
        <v>2502.6763570370372</v>
      </c>
      <c r="UY66" s="112">
        <f t="shared" si="1508"/>
        <v>2647.3273642592594</v>
      </c>
      <c r="UZ66" s="112">
        <f t="shared" si="1509"/>
        <v>2800.5356551851851</v>
      </c>
      <c r="VA66" s="112">
        <f t="shared" si="1510"/>
        <v>2952.2628777777777</v>
      </c>
      <c r="VB66" s="112">
        <f t="shared" si="1511"/>
        <v>3098.5595164814813</v>
      </c>
      <c r="VC66" s="112">
        <f t="shared" si="1512"/>
        <v>3261.8884410185183</v>
      </c>
      <c r="VD66" s="112">
        <f t="shared" si="1513"/>
        <v>3430.4011047222225</v>
      </c>
      <c r="VE66" s="112">
        <f t="shared" si="1514"/>
        <v>3589.1222611111111</v>
      </c>
      <c r="VF66" s="112">
        <f t="shared" si="1515"/>
        <v>3729.8237527777778</v>
      </c>
      <c r="VG66" s="112">
        <f t="shared" si="1516"/>
        <v>3729.8237527777778</v>
      </c>
      <c r="VH66" s="111" t="e">
        <f t="shared" si="1517"/>
        <v>#VALUE!</v>
      </c>
      <c r="VI66" s="111" t="e">
        <f t="shared" si="1518"/>
        <v>#VALUE!</v>
      </c>
      <c r="VJ66" s="111" t="e">
        <f t="shared" si="1519"/>
        <v>#VALUE!</v>
      </c>
      <c r="VK66" s="111" t="e">
        <f t="shared" si="1520"/>
        <v>#VALUE!</v>
      </c>
      <c r="VL66" s="111" t="e">
        <f t="shared" si="1521"/>
        <v>#VALUE!</v>
      </c>
      <c r="VM66" s="111" t="e">
        <f t="shared" si="1522"/>
        <v>#VALUE!</v>
      </c>
      <c r="VN66" s="111" t="e">
        <f t="shared" si="1523"/>
        <v>#VALUE!</v>
      </c>
      <c r="VO66" s="111" t="e">
        <f t="shared" si="1524"/>
        <v>#VALUE!</v>
      </c>
      <c r="VP66" s="111" t="e">
        <f t="shared" si="1525"/>
        <v>#VALUE!</v>
      </c>
      <c r="VQ66" s="111" t="e">
        <f t="shared" si="1526"/>
        <v>#VALUE!</v>
      </c>
      <c r="VR66" s="111" t="e">
        <f t="shared" si="1527"/>
        <v>#VALUE!</v>
      </c>
      <c r="VS66" s="111" t="e">
        <f t="shared" si="1528"/>
        <v>#VALUE!</v>
      </c>
      <c r="VT66" s="111" t="e">
        <f t="shared" si="1529"/>
        <v>#VALUE!</v>
      </c>
      <c r="VU66" s="111" t="e">
        <f t="shared" si="1530"/>
        <v>#VALUE!</v>
      </c>
      <c r="VV66" s="111" t="e">
        <f t="shared" si="1531"/>
        <v>#VALUE!</v>
      </c>
      <c r="VW66" s="111" t="e">
        <f t="shared" si="1532"/>
        <v>#VALUE!</v>
      </c>
      <c r="VX66" s="111" t="e">
        <f t="shared" si="1533"/>
        <v>#VALUE!</v>
      </c>
      <c r="VY66" s="111" t="e">
        <f t="shared" si="1534"/>
        <v>#VALUE!</v>
      </c>
      <c r="VZ66" s="111" t="e">
        <f t="shared" si="1535"/>
        <v>#VALUE!</v>
      </c>
      <c r="WA66" s="111" t="e">
        <f t="shared" si="1536"/>
        <v>#VALUE!</v>
      </c>
      <c r="WB66" s="111" t="e">
        <f t="shared" si="1537"/>
        <v>#VALUE!</v>
      </c>
      <c r="WC66" s="111" t="e">
        <f t="shared" si="1538"/>
        <v>#VALUE!</v>
      </c>
      <c r="WD66" s="111" t="e">
        <f t="shared" si="1539"/>
        <v>#VALUE!</v>
      </c>
      <c r="WE66" s="111" t="e">
        <f t="shared" si="1540"/>
        <v>#VALUE!</v>
      </c>
      <c r="WF66" s="111" t="e">
        <f t="shared" si="1541"/>
        <v>#VALUE!</v>
      </c>
      <c r="WG66" s="111" t="e">
        <f t="shared" si="1542"/>
        <v>#VALUE!</v>
      </c>
      <c r="WH66" s="111" t="e">
        <f t="shared" si="1543"/>
        <v>#VALUE!</v>
      </c>
      <c r="WI66" s="111" t="e">
        <f t="shared" si="1544"/>
        <v>#VALUE!</v>
      </c>
      <c r="WJ66" s="111" t="e">
        <f t="shared" si="1545"/>
        <v>#VALUE!</v>
      </c>
      <c r="WK66" s="111" t="e">
        <f t="shared" si="1546"/>
        <v>#VALUE!</v>
      </c>
      <c r="WL66" s="111" t="e">
        <f t="shared" si="1547"/>
        <v>#VALUE!</v>
      </c>
      <c r="WM66" s="111" t="e">
        <f t="shared" si="1548"/>
        <v>#VALUE!</v>
      </c>
      <c r="WN66" s="111" t="e">
        <f t="shared" si="1549"/>
        <v>#VALUE!</v>
      </c>
      <c r="WO66" s="111" t="e">
        <f t="shared" si="1550"/>
        <v>#VALUE!</v>
      </c>
      <c r="WP66" s="111" t="e">
        <f t="shared" si="1551"/>
        <v>#VALUE!</v>
      </c>
      <c r="WQ66" s="111" t="e">
        <f t="shared" si="1552"/>
        <v>#VALUE!</v>
      </c>
      <c r="WR66" s="111" t="e">
        <f t="shared" si="1553"/>
        <v>#VALUE!</v>
      </c>
      <c r="WS66" s="111" t="e">
        <f t="shared" si="1554"/>
        <v>#VALUE!</v>
      </c>
      <c r="WT66" s="111" t="e">
        <f t="shared" si="1555"/>
        <v>#VALUE!</v>
      </c>
      <c r="WU66" s="111" t="e">
        <f t="shared" si="1556"/>
        <v>#VALUE!</v>
      </c>
      <c r="WV66" s="111" t="e">
        <f t="shared" si="1557"/>
        <v>#VALUE!</v>
      </c>
      <c r="WW66" s="111" t="e">
        <f t="shared" si="1558"/>
        <v>#VALUE!</v>
      </c>
      <c r="WX66" s="111" t="e">
        <f t="shared" si="1559"/>
        <v>#VALUE!</v>
      </c>
      <c r="WY66" s="111" t="e">
        <f t="shared" si="1560"/>
        <v>#VALUE!</v>
      </c>
      <c r="WZ66" s="111" t="e">
        <f t="shared" si="1561"/>
        <v>#VALUE!</v>
      </c>
      <c r="XA66" s="111" t="e">
        <f t="shared" si="1562"/>
        <v>#VALUE!</v>
      </c>
      <c r="XB66" s="111" t="e">
        <f t="shared" si="1563"/>
        <v>#VALUE!</v>
      </c>
      <c r="XC66" s="111" t="e">
        <f t="shared" si="1564"/>
        <v>#VALUE!</v>
      </c>
      <c r="XD66" s="111" t="e">
        <f t="shared" si="1565"/>
        <v>#VALUE!</v>
      </c>
      <c r="XE66" s="111" t="e">
        <f t="shared" si="1566"/>
        <v>#VALUE!</v>
      </c>
      <c r="XF66" s="111" t="e">
        <f t="shared" si="1567"/>
        <v>#VALUE!</v>
      </c>
      <c r="XG66" s="111" t="e">
        <f t="shared" si="1568"/>
        <v>#VALUE!</v>
      </c>
      <c r="XH66" s="111" t="e">
        <f t="shared" si="1569"/>
        <v>#VALUE!</v>
      </c>
      <c r="XI66" s="111" t="e">
        <f t="shared" si="1570"/>
        <v>#VALUE!</v>
      </c>
      <c r="XJ66" s="111" t="e">
        <f t="shared" si="1571"/>
        <v>#VALUE!</v>
      </c>
      <c r="XK66" s="111" t="e">
        <f t="shared" si="1572"/>
        <v>#VALUE!</v>
      </c>
      <c r="XL66" s="111" t="e">
        <f t="shared" si="1573"/>
        <v>#VALUE!</v>
      </c>
      <c r="XM66" s="111" t="e">
        <f t="shared" si="1574"/>
        <v>#VALUE!</v>
      </c>
      <c r="XN66" s="111" t="e">
        <f t="shared" si="1575"/>
        <v>#VALUE!</v>
      </c>
      <c r="XO66" s="111" t="e">
        <f t="shared" si="1576"/>
        <v>#VALUE!</v>
      </c>
      <c r="XP66" s="111" t="e">
        <f t="shared" si="1577"/>
        <v>#VALUE!</v>
      </c>
      <c r="XQ66" s="111" t="e">
        <f t="shared" si="1578"/>
        <v>#VALUE!</v>
      </c>
      <c r="XR66" s="111" t="e">
        <f t="shared" si="1579"/>
        <v>#VALUE!</v>
      </c>
      <c r="XS66" s="111" t="e">
        <f t="shared" si="1580"/>
        <v>#VALUE!</v>
      </c>
      <c r="XT66" s="111" t="e">
        <f t="shared" si="1581"/>
        <v>#VALUE!</v>
      </c>
      <c r="XU66" s="111" t="e">
        <f t="shared" si="1582"/>
        <v>#VALUE!</v>
      </c>
      <c r="XV66" s="111" t="e">
        <f t="shared" si="1583"/>
        <v>#VALUE!</v>
      </c>
      <c r="XW66" s="111" t="e">
        <f t="shared" si="1584"/>
        <v>#VALUE!</v>
      </c>
      <c r="XX66" s="111" t="e">
        <f t="shared" si="1585"/>
        <v>#VALUE!</v>
      </c>
      <c r="XY66" s="111" t="e">
        <f t="shared" si="1586"/>
        <v>#VALUE!</v>
      </c>
      <c r="XZ66" s="111" t="e">
        <f t="shared" si="1587"/>
        <v>#VALUE!</v>
      </c>
      <c r="YA66" s="111" t="e">
        <f t="shared" si="1588"/>
        <v>#VALUE!</v>
      </c>
      <c r="YB66" s="111" t="e">
        <f t="shared" si="1589"/>
        <v>#VALUE!</v>
      </c>
      <c r="YC66" s="111" t="e">
        <f t="shared" si="1590"/>
        <v>#VALUE!</v>
      </c>
      <c r="YD66" s="111" t="e">
        <f t="shared" si="1591"/>
        <v>#VALUE!</v>
      </c>
      <c r="YE66" s="111" t="e">
        <f t="shared" si="1592"/>
        <v>#VALUE!</v>
      </c>
      <c r="YF66" s="111" t="e">
        <f t="shared" si="1593"/>
        <v>#VALUE!</v>
      </c>
      <c r="YG66" s="111" t="e">
        <f t="shared" si="1594"/>
        <v>#VALUE!</v>
      </c>
      <c r="YH66" s="111" t="e">
        <f t="shared" si="1595"/>
        <v>#VALUE!</v>
      </c>
      <c r="YI66" s="111" t="e">
        <f t="shared" si="1596"/>
        <v>#VALUE!</v>
      </c>
      <c r="YJ66" s="111" t="e">
        <f t="shared" si="1597"/>
        <v>#VALUE!</v>
      </c>
      <c r="YK66" s="111" t="e">
        <f t="shared" si="1598"/>
        <v>#VALUE!</v>
      </c>
      <c r="YL66" s="111" t="e">
        <f t="shared" si="1599"/>
        <v>#VALUE!</v>
      </c>
      <c r="YM66" s="111" t="e">
        <f t="shared" si="1600"/>
        <v>#VALUE!</v>
      </c>
      <c r="YN66" s="111" t="e">
        <f t="shared" si="1601"/>
        <v>#VALUE!</v>
      </c>
      <c r="YO66" s="111" t="e">
        <f t="shared" si="1602"/>
        <v>#VALUE!</v>
      </c>
      <c r="YP66" s="111" t="e">
        <f t="shared" si="1603"/>
        <v>#VALUE!</v>
      </c>
      <c r="YQ66" s="111" t="e">
        <f t="shared" si="1604"/>
        <v>#VALUE!</v>
      </c>
      <c r="YR66" s="111" t="e">
        <f t="shared" si="1605"/>
        <v>#VALUE!</v>
      </c>
      <c r="YS66" s="111" t="e">
        <f t="shared" si="1606"/>
        <v>#VALUE!</v>
      </c>
      <c r="YT66" s="111" t="e">
        <f t="shared" si="1607"/>
        <v>#VALUE!</v>
      </c>
      <c r="YU66" s="111" t="e">
        <f t="shared" si="1608"/>
        <v>#VALUE!</v>
      </c>
      <c r="YV66" s="111" t="e">
        <f t="shared" si="1609"/>
        <v>#VALUE!</v>
      </c>
      <c r="YW66" s="111" t="e">
        <f t="shared" si="1610"/>
        <v>#VALUE!</v>
      </c>
      <c r="YX66" s="111" t="e">
        <f t="shared" si="1611"/>
        <v>#VALUE!</v>
      </c>
      <c r="YY66" s="111" t="e">
        <f t="shared" si="1612"/>
        <v>#VALUE!</v>
      </c>
      <c r="YZ66" s="111" t="e">
        <f t="shared" si="1613"/>
        <v>#VALUE!</v>
      </c>
      <c r="ZA66" s="111" t="e">
        <f t="shared" si="1614"/>
        <v>#VALUE!</v>
      </c>
      <c r="ZB66" s="111" t="e">
        <f t="shared" si="1615"/>
        <v>#VALUE!</v>
      </c>
      <c r="ZC66" s="111" t="e">
        <f t="shared" si="1616"/>
        <v>#VALUE!</v>
      </c>
      <c r="ZD66" s="111" t="e">
        <f t="shared" si="1617"/>
        <v>#VALUE!</v>
      </c>
      <c r="ZE66" s="111" t="e">
        <f t="shared" si="1618"/>
        <v>#VALUE!</v>
      </c>
      <c r="ZF66" s="111" t="e">
        <f t="shared" si="1619"/>
        <v>#VALUE!</v>
      </c>
      <c r="ZG66" s="111" t="e">
        <f t="shared" si="1620"/>
        <v>#VALUE!</v>
      </c>
      <c r="ZH66" s="111" t="e">
        <f t="shared" si="1621"/>
        <v>#VALUE!</v>
      </c>
      <c r="ZI66" s="111" t="e">
        <f t="shared" si="1622"/>
        <v>#VALUE!</v>
      </c>
      <c r="ZJ66" s="111" t="e">
        <f t="shared" si="1623"/>
        <v>#VALUE!</v>
      </c>
      <c r="ZK66" s="111" t="e">
        <f t="shared" si="1624"/>
        <v>#VALUE!</v>
      </c>
      <c r="ZL66" s="111" t="e">
        <f t="shared" si="1625"/>
        <v>#VALUE!</v>
      </c>
      <c r="ZM66" s="111" t="e">
        <f t="shared" si="1626"/>
        <v>#VALUE!</v>
      </c>
      <c r="ZN66" s="111" t="e">
        <f t="shared" si="1627"/>
        <v>#VALUE!</v>
      </c>
      <c r="ZO66" s="111" t="e">
        <f t="shared" si="1628"/>
        <v>#VALUE!</v>
      </c>
      <c r="ZP66" s="111" t="e">
        <f t="shared" si="1629"/>
        <v>#VALUE!</v>
      </c>
      <c r="ZQ66" s="111" t="e">
        <f t="shared" si="1630"/>
        <v>#VALUE!</v>
      </c>
      <c r="ZR66" s="111" t="e">
        <f t="shared" si="1631"/>
        <v>#VALUE!</v>
      </c>
      <c r="ZS66" s="111" t="e">
        <f t="shared" si="1632"/>
        <v>#VALUE!</v>
      </c>
      <c r="ZT66" s="111" t="e">
        <f t="shared" si="1633"/>
        <v>#VALUE!</v>
      </c>
      <c r="ZU66" s="111" t="e">
        <f t="shared" si="1634"/>
        <v>#VALUE!</v>
      </c>
      <c r="ZV66" s="111" t="e">
        <f t="shared" si="1635"/>
        <v>#VALUE!</v>
      </c>
      <c r="ZW66" s="111" t="e">
        <f t="shared" si="1636"/>
        <v>#VALUE!</v>
      </c>
      <c r="ZX66" s="111" t="e">
        <f t="shared" si="1637"/>
        <v>#VALUE!</v>
      </c>
      <c r="ZY66" s="111" t="e">
        <f t="shared" si="1638"/>
        <v>#VALUE!</v>
      </c>
      <c r="ZZ66" s="111" t="e">
        <f t="shared" si="1639"/>
        <v>#VALUE!</v>
      </c>
      <c r="AAA66" s="111" t="e">
        <f t="shared" si="1640"/>
        <v>#VALUE!</v>
      </c>
      <c r="AAB66" s="111" t="e">
        <f t="shared" si="1641"/>
        <v>#VALUE!</v>
      </c>
      <c r="AAC66" s="111" t="e">
        <f t="shared" si="1642"/>
        <v>#VALUE!</v>
      </c>
      <c r="AAD66" s="111" t="e">
        <f t="shared" si="1643"/>
        <v>#VALUE!</v>
      </c>
      <c r="AAE66" s="111" t="e">
        <f t="shared" si="1644"/>
        <v>#VALUE!</v>
      </c>
      <c r="AAF66" s="111" t="e">
        <f t="shared" si="1645"/>
        <v>#VALUE!</v>
      </c>
      <c r="AAG66" s="111" t="e">
        <f t="shared" si="1646"/>
        <v>#VALUE!</v>
      </c>
      <c r="AAH66" s="111" t="e">
        <f t="shared" si="1647"/>
        <v>#VALUE!</v>
      </c>
      <c r="AAI66" s="111" t="e">
        <f t="shared" si="1648"/>
        <v>#VALUE!</v>
      </c>
      <c r="AAJ66" s="111" t="e">
        <f t="shared" si="1649"/>
        <v>#VALUE!</v>
      </c>
      <c r="AAK66" s="111" t="e">
        <f t="shared" si="1650"/>
        <v>#VALUE!</v>
      </c>
      <c r="AAL66" s="111" t="e">
        <f t="shared" si="1651"/>
        <v>#VALUE!</v>
      </c>
      <c r="AAM66" s="111" t="e">
        <f t="shared" si="1652"/>
        <v>#VALUE!</v>
      </c>
      <c r="AAN66" s="111" t="e">
        <f t="shared" si="1653"/>
        <v>#VALUE!</v>
      </c>
      <c r="AAO66" s="111" t="e">
        <f t="shared" si="1654"/>
        <v>#VALUE!</v>
      </c>
      <c r="AAP66" s="111" t="e">
        <f t="shared" si="1655"/>
        <v>#VALUE!</v>
      </c>
      <c r="AAQ66" s="111" t="e">
        <f t="shared" si="1656"/>
        <v>#VALUE!</v>
      </c>
      <c r="AAR66" s="111" t="e">
        <f t="shared" si="1657"/>
        <v>#VALUE!</v>
      </c>
      <c r="AAS66" s="111" t="e">
        <f t="shared" si="1658"/>
        <v>#VALUE!</v>
      </c>
      <c r="AAT66" s="111" t="e">
        <f t="shared" si="1659"/>
        <v>#VALUE!</v>
      </c>
      <c r="AAU66" s="111" t="e">
        <f t="shared" si="1660"/>
        <v>#VALUE!</v>
      </c>
      <c r="AAV66" s="111" t="e">
        <f t="shared" si="1661"/>
        <v>#VALUE!</v>
      </c>
      <c r="AAW66" s="111" t="e">
        <f t="shared" si="1662"/>
        <v>#VALUE!</v>
      </c>
      <c r="AAX66" s="111" t="e">
        <f t="shared" si="1663"/>
        <v>#VALUE!</v>
      </c>
      <c r="AAY66" s="111" t="e">
        <f t="shared" si="1664"/>
        <v>#VALUE!</v>
      </c>
      <c r="AAZ66" s="111" t="e">
        <f t="shared" si="1665"/>
        <v>#VALUE!</v>
      </c>
      <c r="ABA66" s="111" t="e">
        <f t="shared" si="1666"/>
        <v>#VALUE!</v>
      </c>
      <c r="ABB66" s="111" t="e">
        <f t="shared" si="1667"/>
        <v>#VALUE!</v>
      </c>
      <c r="ABC66" s="111" t="e">
        <f t="shared" si="1668"/>
        <v>#VALUE!</v>
      </c>
      <c r="ABD66" s="111" t="e">
        <f t="shared" si="1669"/>
        <v>#VALUE!</v>
      </c>
      <c r="ABE66" s="111" t="e">
        <f t="shared" si="1670"/>
        <v>#VALUE!</v>
      </c>
      <c r="ABF66" s="111" t="e">
        <f t="shared" si="1671"/>
        <v>#VALUE!</v>
      </c>
    </row>
    <row r="67" spans="1:734" ht="75" hidden="1" customHeight="1">
      <c r="A67" s="92">
        <v>2</v>
      </c>
      <c r="B67" s="59" t="s">
        <v>4</v>
      </c>
      <c r="C67" s="250" t="s">
        <v>6</v>
      </c>
      <c r="D67" s="101">
        <v>94901</v>
      </c>
      <c r="E67" s="59">
        <v>3122508319</v>
      </c>
      <c r="F67" s="46" t="s">
        <v>14</v>
      </c>
      <c r="G67" s="47">
        <v>0.9</v>
      </c>
      <c r="H67" s="48">
        <v>3700.72</v>
      </c>
      <c r="I67" s="48">
        <v>20</v>
      </c>
      <c r="J67" s="49">
        <v>1.2</v>
      </c>
      <c r="K67" s="50">
        <v>30</v>
      </c>
      <c r="L67" s="49">
        <v>7.65</v>
      </c>
      <c r="M67" s="49">
        <v>30.78</v>
      </c>
      <c r="N67" s="49">
        <v>2.2200000000000002</v>
      </c>
      <c r="O67" s="49">
        <f t="shared" si="1169"/>
        <v>0.255</v>
      </c>
      <c r="P67" s="49">
        <f t="shared" si="1170"/>
        <v>1.026</v>
      </c>
      <c r="Q67" s="49">
        <f t="shared" si="1171"/>
        <v>7.400000000000001E-2</v>
      </c>
      <c r="R67" s="51">
        <v>30</v>
      </c>
      <c r="S67" s="52">
        <f t="shared" si="1172"/>
        <v>7.65</v>
      </c>
      <c r="T67" s="52">
        <f t="shared" si="1173"/>
        <v>30.78</v>
      </c>
      <c r="U67" s="52">
        <f t="shared" si="1174"/>
        <v>2.2200000000000002</v>
      </c>
      <c r="V67" s="130">
        <v>0.01</v>
      </c>
      <c r="W67" s="130">
        <v>0.01</v>
      </c>
      <c r="X67" s="130">
        <v>0.01</v>
      </c>
      <c r="Y67" s="130">
        <v>0.01</v>
      </c>
      <c r="Z67" s="130">
        <v>0.01</v>
      </c>
      <c r="AA67" s="130">
        <v>0.01</v>
      </c>
      <c r="AB67" s="130">
        <v>0.01</v>
      </c>
      <c r="AC67" s="130">
        <f>$O67*($I67-(метеостанция!I$13))/($I67-$J67)</f>
        <v>0.23024601063829789</v>
      </c>
      <c r="AD67" s="130">
        <f>$O67*($I67-(метеостанция!J$13))/($I67-$J67)</f>
        <v>0.232280585106383</v>
      </c>
      <c r="AE67" s="130">
        <f>$O67*($I67-(метеостанция!K$13))/($I67-$J67)</f>
        <v>0.24160571808510636</v>
      </c>
      <c r="AF67" s="130">
        <f>$O67*($I67-(метеостанция!L$13))/($I67-$J67)</f>
        <v>0.22227726063829789</v>
      </c>
      <c r="AG67" s="130">
        <f>$O67*($I67-(метеостанция!M$13))/($I67-$J67)</f>
        <v>0.1878590425531915</v>
      </c>
      <c r="AH67" s="130">
        <f>$O67*($I67-(метеостанция!N$13))/($I67-$J67)</f>
        <v>0.21447805851063828</v>
      </c>
      <c r="AI67" s="130">
        <f>$O67*($I67-(метеостанция!O$13))/($I67-$J67)</f>
        <v>0.14937167553191491</v>
      </c>
      <c r="AJ67" s="130">
        <f>$O67*($I67-(метеостанция!P$13))/($I67-$J67)</f>
        <v>0.2383843085106383</v>
      </c>
      <c r="AK67" s="130">
        <f>$O67*($I67-(метеостанция!Q$13))/($I67-$J67)</f>
        <v>0.2621210106382979</v>
      </c>
      <c r="AL67" s="130">
        <f>$O67*($I67-(метеостанция!R$13))/($I67-$J67)</f>
        <v>0.28467087765957449</v>
      </c>
      <c r="AM67" s="130">
        <f>$O67*($I67-(метеостанция!S$13))/($I67-$J67)</f>
        <v>0.28941821808510637</v>
      </c>
      <c r="AN67" s="130">
        <f>$O67*($I67-(метеостанция!T$13))/($I67-$J67)</f>
        <v>0.24007978723404252</v>
      </c>
      <c r="AO67" s="130">
        <f>$O67*($I67-(метеостанция!U$13))/($I67-$J67)</f>
        <v>0.23143284574468082</v>
      </c>
      <c r="AP67" s="130">
        <f>$O67*($I67-(метеостанция!V$13))/($I67-$J67)</f>
        <v>0.25584773936170213</v>
      </c>
      <c r="AQ67" s="130">
        <f>$O67*($I67-(метеостанция!W$13))/($I67-$J67)</f>
        <v>0.27670212765957447</v>
      </c>
      <c r="AR67" s="130">
        <f>$O67*($I67-(метеостанция!X$13))/($I67-$J67)</f>
        <v>0.29399601063829783</v>
      </c>
      <c r="AS67" s="130">
        <f>$O67*($I67-(метеостанция!Y$13))/($I67-$J67)</f>
        <v>0.31739361702127655</v>
      </c>
      <c r="AT67" s="130">
        <f>$O67*($I67-(метеостанция!Z$13))/($I67-$J67)</f>
        <v>0.30806848404255316</v>
      </c>
      <c r="AU67" s="130">
        <f>$O67*($I67-(метеостанция!AA$13))/($I67-$J67)</f>
        <v>0.3228191489361702</v>
      </c>
      <c r="AV67" s="130">
        <f>$O67*($I67-(метеостанция!AB$13))/($I67-$J67)</f>
        <v>0.33909574468085107</v>
      </c>
      <c r="AW67" s="130">
        <f>$O67*($I67-(метеостанция!AC$13))/($I67-$J67)</f>
        <v>0.36469747340425529</v>
      </c>
      <c r="AX67" s="130">
        <f>$O67*($I67-(метеостанция!AD$13))/($I67-$J67)</f>
        <v>0.31874999999999998</v>
      </c>
      <c r="AY67" s="130">
        <f>$O67*($I67-(метеостанция!AE$13))/($I67-$J67)</f>
        <v>0.28806183510638295</v>
      </c>
      <c r="AZ67" s="130"/>
      <c r="BA67" s="130">
        <f t="shared" si="1175"/>
        <v>0.01</v>
      </c>
      <c r="BB67" s="130">
        <f t="shared" si="1680"/>
        <v>0.02</v>
      </c>
      <c r="BC67" s="130">
        <f t="shared" si="1681"/>
        <v>0.03</v>
      </c>
      <c r="BD67" s="130">
        <f t="shared" si="1682"/>
        <v>0.04</v>
      </c>
      <c r="BE67" s="130">
        <f t="shared" si="1683"/>
        <v>0.05</v>
      </c>
      <c r="BF67" s="130">
        <f t="shared" si="1684"/>
        <v>6.0000000000000005E-2</v>
      </c>
      <c r="BG67" s="130">
        <f t="shared" si="1685"/>
        <v>7.0000000000000007E-2</v>
      </c>
      <c r="BH67" s="130">
        <f t="shared" si="1686"/>
        <v>0.30024601063829792</v>
      </c>
      <c r="BI67" s="130">
        <f t="shared" si="1687"/>
        <v>0.53252659574468098</v>
      </c>
      <c r="BJ67" s="130">
        <f t="shared" si="1688"/>
        <v>0.77413231382978731</v>
      </c>
      <c r="BK67" s="130">
        <f t="shared" si="1689"/>
        <v>0.9964095744680852</v>
      </c>
      <c r="BL67" s="130">
        <f t="shared" si="1690"/>
        <v>1.1842686170212766</v>
      </c>
      <c r="BM67" s="130">
        <f t="shared" si="1691"/>
        <v>1.3987466755319149</v>
      </c>
      <c r="BN67" s="130">
        <f t="shared" si="1692"/>
        <v>1.5481183510638299</v>
      </c>
      <c r="BO67" s="130">
        <f t="shared" si="1693"/>
        <v>1.7865026595744682</v>
      </c>
      <c r="BP67" s="130">
        <f t="shared" si="1694"/>
        <v>2.0486236702127663</v>
      </c>
      <c r="BQ67" s="130">
        <f t="shared" si="1695"/>
        <v>2.3332945478723408</v>
      </c>
      <c r="BR67" s="130">
        <f t="shared" si="1696"/>
        <v>2.6227127659574472</v>
      </c>
      <c r="BS67" s="130">
        <f t="shared" si="1697"/>
        <v>2.8627925531914897</v>
      </c>
      <c r="BT67" s="130">
        <f t="shared" si="1698"/>
        <v>3.0942253989361705</v>
      </c>
      <c r="BU67" s="130">
        <f t="shared" si="1699"/>
        <v>3.3500731382978728</v>
      </c>
      <c r="BV67" s="130">
        <f t="shared" si="1700"/>
        <v>3.6267752659574475</v>
      </c>
      <c r="BW67" s="130">
        <f t="shared" si="1701"/>
        <v>3.9207712765957452</v>
      </c>
      <c r="BX67" s="130">
        <f t="shared" si="1702"/>
        <v>4.2381648936170215</v>
      </c>
      <c r="BY67" s="130">
        <f t="shared" si="1703"/>
        <v>4.5462333776595747</v>
      </c>
      <c r="BZ67" s="130">
        <f t="shared" si="1704"/>
        <v>4.8690525265957447</v>
      </c>
      <c r="CA67" s="130">
        <f t="shared" si="1705"/>
        <v>5.2081482712765954</v>
      </c>
      <c r="CB67" s="130">
        <f t="shared" si="1706"/>
        <v>5.5728457446808504</v>
      </c>
      <c r="CC67" s="130">
        <f t="shared" si="1707"/>
        <v>5.89159574468085</v>
      </c>
      <c r="CD67" s="130">
        <f t="shared" si="1708"/>
        <v>6.1796575797872331</v>
      </c>
      <c r="CE67" s="130">
        <f t="shared" si="1709"/>
        <v>6.1796575797872331</v>
      </c>
      <c r="CF67" s="130">
        <f t="shared" si="1176"/>
        <v>37.007199999999997</v>
      </c>
      <c r="CG67" s="130">
        <f t="shared" si="1177"/>
        <v>37.007199999999997</v>
      </c>
      <c r="CH67" s="130">
        <f t="shared" si="1178"/>
        <v>37.007199999999997</v>
      </c>
      <c r="CI67" s="130">
        <f t="shared" si="1179"/>
        <v>37.007199999999997</v>
      </c>
      <c r="CJ67" s="130">
        <f t="shared" si="1180"/>
        <v>37.007199999999997</v>
      </c>
      <c r="CK67" s="130">
        <f t="shared" si="1181"/>
        <v>37.007199999999997</v>
      </c>
      <c r="CL67" s="130">
        <f t="shared" si="1182"/>
        <v>37.007199999999997</v>
      </c>
      <c r="CM67" s="130">
        <f t="shared" si="1183"/>
        <v>852.07601648936168</v>
      </c>
      <c r="CN67" s="130">
        <f t="shared" si="1184"/>
        <v>859.60540691489359</v>
      </c>
      <c r="CO67" s="130">
        <f t="shared" si="1185"/>
        <v>894.1151130319148</v>
      </c>
      <c r="CP67" s="130">
        <f t="shared" si="1186"/>
        <v>822.58590398936178</v>
      </c>
      <c r="CQ67" s="130">
        <f t="shared" si="1187"/>
        <v>695.21371595744677</v>
      </c>
      <c r="CR67" s="130">
        <f t="shared" si="1188"/>
        <v>793.72324069148931</v>
      </c>
      <c r="CS67" s="130">
        <f t="shared" si="1189"/>
        <v>552.78274707446815</v>
      </c>
      <c r="CT67" s="130">
        <f t="shared" si="1190"/>
        <v>882.19357819148934</v>
      </c>
      <c r="CU67" s="130">
        <f t="shared" si="1191"/>
        <v>970.03646648936171</v>
      </c>
      <c r="CV67" s="130">
        <f t="shared" si="1192"/>
        <v>1053.4872103723405</v>
      </c>
      <c r="CW67" s="130">
        <f t="shared" si="1193"/>
        <v>1071.0557880319147</v>
      </c>
      <c r="CX67" s="130">
        <f t="shared" si="1194"/>
        <v>888.46807021276584</v>
      </c>
      <c r="CY67" s="130">
        <f t="shared" si="1195"/>
        <v>856.46816090425511</v>
      </c>
      <c r="CZ67" s="130">
        <f t="shared" si="1196"/>
        <v>946.82084601063821</v>
      </c>
      <c r="DA67" s="130">
        <f t="shared" si="1197"/>
        <v>1023.9970978723404</v>
      </c>
      <c r="DB67" s="130">
        <f t="shared" si="1198"/>
        <v>1087.9969164893614</v>
      </c>
      <c r="DC67" s="130">
        <f t="shared" si="1199"/>
        <v>1174.5849063829785</v>
      </c>
      <c r="DD67" s="130">
        <f t="shared" si="1200"/>
        <v>1140.0752002659572</v>
      </c>
      <c r="DE67" s="130">
        <f t="shared" si="1201"/>
        <v>1194.6632808510637</v>
      </c>
      <c r="DF67" s="130">
        <f t="shared" si="1202"/>
        <v>1254.8984042553191</v>
      </c>
      <c r="DG67" s="130">
        <f t="shared" si="1203"/>
        <v>1349.6432337765955</v>
      </c>
      <c r="DH67" s="130">
        <f t="shared" si="1204"/>
        <v>1179.6044999999999</v>
      </c>
      <c r="DI67" s="130">
        <f t="shared" si="1205"/>
        <v>1066.0361944148935</v>
      </c>
      <c r="DJ67" s="130">
        <f t="shared" si="1206"/>
        <v>0</v>
      </c>
      <c r="DK67" s="110">
        <f t="shared" si="1207"/>
        <v>37.007199999999997</v>
      </c>
      <c r="DL67" s="130">
        <f t="shared" si="1208"/>
        <v>74.014399999999995</v>
      </c>
      <c r="DM67" s="130">
        <f t="shared" si="1209"/>
        <v>111.02159999999999</v>
      </c>
      <c r="DN67" s="130">
        <f t="shared" si="1210"/>
        <v>148.02879999999999</v>
      </c>
      <c r="DO67" s="130">
        <f t="shared" si="1211"/>
        <v>185.036</v>
      </c>
      <c r="DP67" s="130">
        <f t="shared" si="1212"/>
        <v>222.04320000000001</v>
      </c>
      <c r="DQ67" s="130">
        <f t="shared" si="1213"/>
        <v>259.05040000000002</v>
      </c>
      <c r="DR67" s="130">
        <f t="shared" si="1214"/>
        <v>1111.1264164893616</v>
      </c>
      <c r="DS67" s="130">
        <f t="shared" si="1215"/>
        <v>1970.7318234042552</v>
      </c>
      <c r="DT67" s="130">
        <f t="shared" si="1216"/>
        <v>2864.8469364361699</v>
      </c>
      <c r="DU67" s="130">
        <f t="shared" si="1217"/>
        <v>3687.4328404255316</v>
      </c>
      <c r="DV67" s="130">
        <f t="shared" si="1218"/>
        <v>4382.6465563829788</v>
      </c>
      <c r="DW67" s="130">
        <f t="shared" si="1219"/>
        <v>5176.3697970744679</v>
      </c>
      <c r="DX67" s="130">
        <f t="shared" si="1220"/>
        <v>5729.1525441489357</v>
      </c>
      <c r="DY67" s="130">
        <f t="shared" si="1221"/>
        <v>6611.3461223404247</v>
      </c>
      <c r="DZ67" s="130">
        <f t="shared" si="1222"/>
        <v>7581.3825888297861</v>
      </c>
      <c r="EA67" s="130">
        <f t="shared" si="1223"/>
        <v>8634.8697992021262</v>
      </c>
      <c r="EB67" s="130">
        <f t="shared" si="1224"/>
        <v>9705.92558723404</v>
      </c>
      <c r="EC67" s="130">
        <f t="shared" si="1225"/>
        <v>10594.393657446806</v>
      </c>
      <c r="ED67" s="130">
        <f t="shared" si="1226"/>
        <v>11450.861818351061</v>
      </c>
      <c r="EE67" s="130">
        <f t="shared" si="1227"/>
        <v>12397.682664361699</v>
      </c>
      <c r="EF67" s="130">
        <f t="shared" si="1228"/>
        <v>13421.679762234038</v>
      </c>
      <c r="EG67" s="130">
        <f t="shared" si="1229"/>
        <v>14509.676678723399</v>
      </c>
      <c r="EH67" s="130">
        <f t="shared" si="1230"/>
        <v>15684.261585106378</v>
      </c>
      <c r="EI67" s="130">
        <f t="shared" si="1231"/>
        <v>16824.336785372336</v>
      </c>
      <c r="EJ67" s="130">
        <f t="shared" si="1232"/>
        <v>18019.000066223398</v>
      </c>
      <c r="EK67" s="130">
        <f t="shared" si="1233"/>
        <v>19273.898470478718</v>
      </c>
      <c r="EL67" s="130">
        <f t="shared" si="1234"/>
        <v>20623.541704255313</v>
      </c>
      <c r="EM67" s="130">
        <f t="shared" si="1235"/>
        <v>21803.146204255314</v>
      </c>
      <c r="EN67" s="130">
        <f t="shared" si="1236"/>
        <v>22869.182398670207</v>
      </c>
      <c r="EO67" s="130">
        <f t="shared" si="1237"/>
        <v>22869.182398670207</v>
      </c>
      <c r="EP67" s="130">
        <f t="shared" si="1238"/>
        <v>33.306480000000001</v>
      </c>
      <c r="EQ67" s="130">
        <f t="shared" si="1239"/>
        <v>33.306480000000001</v>
      </c>
      <c r="ER67" s="130">
        <f t="shared" si="1240"/>
        <v>33.306480000000001</v>
      </c>
      <c r="ES67" s="130">
        <f t="shared" si="1241"/>
        <v>33.306480000000001</v>
      </c>
      <c r="ET67" s="130">
        <f t="shared" si="1242"/>
        <v>33.306480000000001</v>
      </c>
      <c r="EU67" s="130">
        <f t="shared" si="1243"/>
        <v>33.306480000000001</v>
      </c>
      <c r="EV67" s="130">
        <f t="shared" si="1244"/>
        <v>33.306480000000001</v>
      </c>
      <c r="EW67" s="130">
        <f t="shared" si="1245"/>
        <v>766.86841484042554</v>
      </c>
      <c r="EX67" s="130">
        <f t="shared" si="1246"/>
        <v>773.64486622340428</v>
      </c>
      <c r="EY67" s="130">
        <f t="shared" si="1247"/>
        <v>804.70360172872336</v>
      </c>
      <c r="EZ67" s="130">
        <f t="shared" si="1248"/>
        <v>740.32731359042566</v>
      </c>
      <c r="FA67" s="130">
        <f t="shared" si="1249"/>
        <v>625.69234436170211</v>
      </c>
      <c r="FB67" s="130">
        <f t="shared" si="1250"/>
        <v>714.35091662234038</v>
      </c>
      <c r="FC67" s="130">
        <f t="shared" si="1251"/>
        <v>497.50447236702132</v>
      </c>
      <c r="FD67" s="130">
        <f t="shared" si="1252"/>
        <v>793.97422037234037</v>
      </c>
      <c r="FE67" s="130">
        <f t="shared" si="1253"/>
        <v>873.03281984042553</v>
      </c>
      <c r="FF67" s="130">
        <f t="shared" si="1254"/>
        <v>948.13848933510656</v>
      </c>
      <c r="FG67" s="130">
        <f t="shared" si="1255"/>
        <v>963.95020922872334</v>
      </c>
      <c r="FH67" s="130">
        <f t="shared" si="1256"/>
        <v>799.62126319148922</v>
      </c>
      <c r="FI67" s="130">
        <f t="shared" si="1257"/>
        <v>770.82134481382957</v>
      </c>
      <c r="FJ67" s="130">
        <f t="shared" si="1258"/>
        <v>852.13876140957439</v>
      </c>
      <c r="FK67" s="130">
        <f t="shared" si="1259"/>
        <v>921.59738808510645</v>
      </c>
      <c r="FL67" s="130">
        <f t="shared" si="1260"/>
        <v>979.19722484042529</v>
      </c>
      <c r="FM67" s="130">
        <f t="shared" si="1261"/>
        <v>1057.1264157446806</v>
      </c>
      <c r="FN67" s="130">
        <f t="shared" si="1262"/>
        <v>1026.0676802393614</v>
      </c>
      <c r="FO67" s="130">
        <f t="shared" si="1263"/>
        <v>1075.1969527659573</v>
      </c>
      <c r="FP67" s="130">
        <f t="shared" si="1264"/>
        <v>1129.4085638297872</v>
      </c>
      <c r="FQ67" s="130">
        <f t="shared" si="1265"/>
        <v>1214.6789103989361</v>
      </c>
      <c r="FR67" s="130">
        <f t="shared" si="1266"/>
        <v>1061.6440499999999</v>
      </c>
      <c r="FS67" s="130">
        <f t="shared" si="1267"/>
        <v>959.43257497340426</v>
      </c>
      <c r="FT67" s="130">
        <f t="shared" si="1268"/>
        <v>0</v>
      </c>
      <c r="FU67" s="110">
        <f t="shared" si="1269"/>
        <v>33.306480000000001</v>
      </c>
      <c r="FV67" s="130">
        <f t="shared" si="1270"/>
        <v>66.612960000000001</v>
      </c>
      <c r="FW67" s="130">
        <f t="shared" si="1271"/>
        <v>99.919440000000009</v>
      </c>
      <c r="FX67" s="130">
        <f t="shared" si="1272"/>
        <v>133.22592</v>
      </c>
      <c r="FY67" s="130">
        <f t="shared" si="1273"/>
        <v>166.5324</v>
      </c>
      <c r="FZ67" s="130">
        <f t="shared" si="1274"/>
        <v>199.83887999999999</v>
      </c>
      <c r="GA67" s="130">
        <f t="shared" si="1275"/>
        <v>233.14535999999998</v>
      </c>
      <c r="GB67" s="130">
        <f t="shared" si="1276"/>
        <v>1000.0137748404255</v>
      </c>
      <c r="GC67" s="130">
        <f t="shared" si="1277"/>
        <v>1773.6586410638297</v>
      </c>
      <c r="GD67" s="130">
        <f t="shared" si="1278"/>
        <v>2578.3622427925529</v>
      </c>
      <c r="GE67" s="130">
        <f t="shared" si="1279"/>
        <v>3318.6895563829785</v>
      </c>
      <c r="GF67" s="130">
        <f t="shared" si="1280"/>
        <v>3944.3819007446805</v>
      </c>
      <c r="GG67" s="130">
        <f t="shared" si="1281"/>
        <v>4658.7328173670212</v>
      </c>
      <c r="GH67" s="130">
        <f t="shared" si="1282"/>
        <v>5156.2372897340429</v>
      </c>
      <c r="GI67" s="130">
        <f t="shared" si="1283"/>
        <v>5950.2115101063828</v>
      </c>
      <c r="GJ67" s="130">
        <f t="shared" si="1284"/>
        <v>6823.2443299468086</v>
      </c>
      <c r="GK67" s="130">
        <f t="shared" si="1285"/>
        <v>7771.3828192819155</v>
      </c>
      <c r="GL67" s="130">
        <f t="shared" si="1286"/>
        <v>8735.3330285106385</v>
      </c>
      <c r="GM67" s="130">
        <f t="shared" si="1287"/>
        <v>9534.9542917021281</v>
      </c>
      <c r="GN67" s="130">
        <f t="shared" si="1288"/>
        <v>10305.775636515958</v>
      </c>
      <c r="GO67" s="130">
        <f t="shared" si="1289"/>
        <v>11157.914397925533</v>
      </c>
      <c r="GP67" s="130">
        <f t="shared" si="1290"/>
        <v>12079.51178601064</v>
      </c>
      <c r="GQ67" s="130">
        <f t="shared" si="1291"/>
        <v>13058.709010851066</v>
      </c>
      <c r="GR67" s="130">
        <f t="shared" si="1292"/>
        <v>14115.835426595746</v>
      </c>
      <c r="GS67" s="130">
        <f t="shared" si="1293"/>
        <v>15141.903106835107</v>
      </c>
      <c r="GT67" s="130">
        <f t="shared" si="1294"/>
        <v>16217.100059601064</v>
      </c>
      <c r="GU67" s="130">
        <f t="shared" si="1295"/>
        <v>17346.508623430851</v>
      </c>
      <c r="GV67" s="130">
        <f t="shared" si="1296"/>
        <v>18561.187533829787</v>
      </c>
      <c r="GW67" s="130">
        <f t="shared" si="1297"/>
        <v>19622.831583829786</v>
      </c>
      <c r="GX67" s="130">
        <f t="shared" si="1298"/>
        <v>20582.264158803191</v>
      </c>
      <c r="GY67" s="130">
        <f t="shared" si="1299"/>
        <v>20582.264158803191</v>
      </c>
      <c r="GZ67" s="130">
        <v>0.01</v>
      </c>
      <c r="HA67" s="130">
        <v>0.01</v>
      </c>
      <c r="HB67" s="130">
        <v>0.01</v>
      </c>
      <c r="HC67" s="130">
        <v>0.01</v>
      </c>
      <c r="HD67" s="130">
        <v>0.01</v>
      </c>
      <c r="HE67" s="130">
        <v>0.01</v>
      </c>
      <c r="HF67" s="130">
        <v>0.01</v>
      </c>
      <c r="HG67" s="130">
        <f>($T67+$U67)/$R67*($I67-(метеостанция!I$13))/($I67-$J67)</f>
        <v>0.9932180851063831</v>
      </c>
      <c r="HH67" s="130">
        <f>($T67+$U67)/$R67*($I67-(метеостанция!J$13))/($I67-$J67)</f>
        <v>1.0019946808510638</v>
      </c>
      <c r="HI67" s="130">
        <f>($T67+$U67)/$R67*($I67-(метеостанция!K$13))/($I67-$J67)</f>
        <v>1.0422207446808511</v>
      </c>
      <c r="HJ67" s="130">
        <f>($T67+$U67)/$R67*($I67-(метеостанция!L$13))/($I67-$J67)</f>
        <v>0.95884308510638294</v>
      </c>
      <c r="HK67" s="130">
        <f>($T67+$U67)/$R67*($I67-(метеостанция!M$13))/($I67-$J67)</f>
        <v>0.81037234042553197</v>
      </c>
      <c r="HL67" s="130">
        <f>($T67+$U67)/$R67*($I67-(метеостанция!N$13))/($I67-$J67)</f>
        <v>0.92519946808510634</v>
      </c>
      <c r="HM67" s="130">
        <f>($T67+$U67)/$R67*($I67-(метеостанция!O$13))/($I67-$J67)</f>
        <v>0.64434840425531925</v>
      </c>
      <c r="HN67" s="130">
        <f>($T67+$U67)/$R67*($I67-(метеостанция!P$13))/($I67-$J67)</f>
        <v>1.0283244680851062</v>
      </c>
      <c r="HO67" s="130">
        <f>($T67+$U67)/$R67*($I67-(метеостанция!Q$13))/($I67-$J67)</f>
        <v>1.1307180851063829</v>
      </c>
      <c r="HP67" s="130">
        <f>($T67+$U67)/$R67*($I67-(метеостанция!R$13))/($I67-$J67)</f>
        <v>1.2279920212765958</v>
      </c>
      <c r="HQ67" s="130">
        <f>($T67+$U67)/$R67*($I67-(метеостанция!S$13))/($I67-$J67)</f>
        <v>1.2484707446808512</v>
      </c>
      <c r="HR67" s="130">
        <f>($T67+$U67)/$R67*($I67-(метеостанция!T$13))/($I67-$J67)</f>
        <v>1.0356382978723404</v>
      </c>
      <c r="HS67" s="130">
        <f>($T67+$U67)/$R67*($I67-(метеостанция!U$13))/($I67-$J67)</f>
        <v>0.99833776595744683</v>
      </c>
      <c r="HT67" s="130">
        <f>($T67+$U67)/$R67*($I67-(метеостанция!V$13))/($I67-$J67)</f>
        <v>1.1036569148936171</v>
      </c>
      <c r="HU67" s="130">
        <f>($T67+$U67)/$R67*($I67-(метеостанция!W$13))/($I67-$J67)</f>
        <v>1.1936170212765957</v>
      </c>
      <c r="HV67" s="130">
        <f>($T67+$U67)/$R67*($I67-(метеостанция!X$13))/($I67-$J67)</f>
        <v>1.2682180851063829</v>
      </c>
      <c r="HW67" s="130">
        <f>($T67+$U67)/$R67*($I67-(метеостанция!Y$13))/($I67-$J67)</f>
        <v>1.3691489361702127</v>
      </c>
      <c r="HX67" s="130">
        <f>($T67+$U67)/$R67*($I67-(метеостанция!Z$13))/($I67-$J67)</f>
        <v>1.3289228723404256</v>
      </c>
      <c r="HY67" s="130">
        <f>($T67+$U67)/$R67*($I67-(метеостанция!AA$13))/($I67-$J67)</f>
        <v>1.3925531914893619</v>
      </c>
      <c r="HZ67" s="130">
        <f>($T67+$U67)/$R67*($I67-(метеостанция!AB$13))/($I67-$J67)</f>
        <v>1.4627659574468086</v>
      </c>
      <c r="IA67" s="130">
        <f>($T67+$U67)/$R67*($I67-(метеостанция!AC$13))/($I67-$J67)</f>
        <v>1.5732047872340427</v>
      </c>
      <c r="IB67" s="130">
        <f>($T67+$U67)/$R67*($I67-(метеостанция!AD$13))/($I67-$J67)</f>
        <v>1.375</v>
      </c>
      <c r="IC67" s="130">
        <f>($T67+$U67)/$R67*($I67-(метеостанция!AE$13))/($I67-$J67)</f>
        <v>1.2426196808510639</v>
      </c>
      <c r="ID67" s="130"/>
      <c r="IE67" s="131">
        <f>VLOOKUP($F67,метеостанция!$A$4:$AF$7,2,0)</f>
        <v>4.3</v>
      </c>
      <c r="IF67" s="131">
        <f>VLOOKUP($F67,метеостанция!$A$4:$AF$7,3,0)</f>
        <v>10.6</v>
      </c>
      <c r="IG67" s="131">
        <f>VLOOKUP($F67,метеостанция!$A$4:$AF$7,4,0)</f>
        <v>9.5</v>
      </c>
      <c r="IH67" s="131">
        <f>VLOOKUP($F67,метеостанция!$A$4:$AF$7,5,0)</f>
        <v>10.5</v>
      </c>
      <c r="II67" s="131">
        <f>VLOOKUP($F67,метеостанция!$A$4:$AF$7,6,0)</f>
        <v>11.6</v>
      </c>
      <c r="IJ67" s="131">
        <f>VLOOKUP($F67,метеостанция!$A$4:$AF$7,7,0)</f>
        <v>9.4</v>
      </c>
      <c r="IK67" s="131">
        <f>VLOOKUP($F67,метеостанция!$A$4:$AF$7,8,0)</f>
        <v>5.8</v>
      </c>
      <c r="IL67" s="131">
        <f>VLOOKUP($F67,метеостанция!$A$4:$AF$7,9,0)</f>
        <v>7.8</v>
      </c>
      <c r="IM67" s="131">
        <f>VLOOKUP($F67,метеостанция!$A$4:$AF$7,10,0)</f>
        <v>4.2</v>
      </c>
      <c r="IN67" s="131">
        <f>VLOOKUP($F67,метеостанция!$A$4:$AF$7,11,0)</f>
        <v>-1.1000000000000001</v>
      </c>
      <c r="IO67" s="131">
        <f>VLOOKUP($F67,метеостанция!$A$4:$AF$7,12,0)</f>
        <v>-1.3</v>
      </c>
      <c r="IP67" s="131">
        <f>VLOOKUP($F67,метеостанция!$A$4:$AF$7,13,0)</f>
        <v>3.1</v>
      </c>
      <c r="IQ67" s="131">
        <f>VLOOKUP($F67,метеостанция!$A$4:$AF$7,14,0)</f>
        <v>4</v>
      </c>
      <c r="IR67" s="131">
        <f>VLOOKUP($F67,метеостанция!$A$4:$AF$7,15,0)</f>
        <v>3.2</v>
      </c>
      <c r="IS67" s="131">
        <f>VLOOKUP($F67,метеостанция!$A$4:$AF$7,16,0)</f>
        <v>1.3</v>
      </c>
      <c r="IT67" s="131">
        <f>VLOOKUP($F67,метеостанция!$A$4:$AF$7,17,0)</f>
        <v>-2.6</v>
      </c>
      <c r="IU67" s="131">
        <f>VLOOKUP($F67,метеостанция!$A$4:$AF$7,18,0)</f>
        <v>-4.2</v>
      </c>
      <c r="IV67" s="131">
        <f>VLOOKUP($F67,метеостанция!$A$4:$AF$7,19,0)</f>
        <v>-5.4</v>
      </c>
      <c r="IW67" s="131">
        <f>VLOOKUP($F67,метеостанция!$A$4:$AF$7,20,0)</f>
        <v>-1.9</v>
      </c>
      <c r="IX67" s="131">
        <f>VLOOKUP($F67,метеостанция!$A$4:$AF$7,21,0)</f>
        <v>4.5999999999999996</v>
      </c>
      <c r="IY67" s="131">
        <f>VLOOKUP($F67,метеостанция!$A$4:$AF$7,22,0)</f>
        <v>3.8</v>
      </c>
      <c r="IZ67" s="131">
        <f>VLOOKUP($F67,метеостанция!$A$4:$AF$7,23,0)</f>
        <v>6</v>
      </c>
      <c r="JA67" s="131">
        <f>VLOOKUP($F67,метеостанция!$A$4:$AF$7,24,0)</f>
        <v>-1.2</v>
      </c>
      <c r="JB67" s="131">
        <f>VLOOKUP($F67,метеостанция!$A$4:$AF$7,25,0)</f>
        <v>-4.2</v>
      </c>
      <c r="JC67" s="131">
        <f>VLOOKUP($F67,метеостанция!$A$4:$AF$7,26,0)</f>
        <v>0.5</v>
      </c>
      <c r="JD67" s="131">
        <f>VLOOKUP($F67,метеостанция!$A$4:$AF$7,27,0)</f>
        <v>-2.2000000000000002</v>
      </c>
      <c r="JE67" s="131">
        <f>VLOOKUP($F67,метеостанция!$A$4:$AF$7,28,0)</f>
        <v>0.8</v>
      </c>
      <c r="JF67" s="131">
        <f>VLOOKUP($F67,метеостанция!$A$4:$AF$7,29,0)</f>
        <v>6.5</v>
      </c>
      <c r="JG67" s="131">
        <f>VLOOKUP($F67,метеостанция!$A$4:$AF$7,30,0)</f>
        <v>9.1</v>
      </c>
      <c r="JH67" s="131">
        <f>VLOOKUP($F67,метеостанция!$A$4:$AF$7,31,0)</f>
        <v>6.4</v>
      </c>
      <c r="JI67" s="131">
        <f>VLOOKUP($F67,метеостанция!$A$4:$AF$7,32,0)</f>
        <v>0</v>
      </c>
      <c r="JJ67" s="202">
        <v>0.01</v>
      </c>
      <c r="JK67" s="202">
        <v>0.01</v>
      </c>
      <c r="JL67" s="202">
        <v>0.01</v>
      </c>
      <c r="JM67" s="202">
        <v>0.01</v>
      </c>
      <c r="JN67" s="202">
        <v>0.01</v>
      </c>
      <c r="JO67" s="202">
        <v>0.01</v>
      </c>
      <c r="JP67" s="202">
        <v>0.01</v>
      </c>
      <c r="JQ67" s="202">
        <f>VLOOKUP(D67,'Qп, Гкал'!$D$6:$O$60,9,FALSE)</f>
        <v>0.42899999999999999</v>
      </c>
      <c r="JR67" s="202">
        <f>VLOOKUP(D67,'Qп, Гкал'!$D$6:$O$60,10,FALSE)</f>
        <v>0.999</v>
      </c>
      <c r="JS67" s="202">
        <f>VLOOKUP(D67,'Qп, Гкал'!$D$6:$O$60,11,FALSE)</f>
        <v>1.425</v>
      </c>
      <c r="JT67" s="202">
        <f>VLOOKUP(D67,'Qп, Гкал'!$D$6:$O$60,12,FALSE)</f>
        <v>1.2050000000000001</v>
      </c>
      <c r="JU67" s="202">
        <f>VLOOKUP(D67,'Qп, Гкал'!$D$6:$P$60,13,FALSE)</f>
        <v>0.88100000000000001</v>
      </c>
      <c r="JV67" s="202">
        <f>VLOOKUP(D67,'Qп, Гкал'!$D$6:$Q$63,14,FALSE)</f>
        <v>0.88200000000000001</v>
      </c>
      <c r="JW67" s="203">
        <f>VLOOKUP(D67,'Qп, Гкал'!$D$6:$AI$65,15,FALSE)</f>
        <v>0.85399999999999998</v>
      </c>
      <c r="JX67" s="203">
        <f>VLOOKUP(D67,'Qп, Гкал'!$D$6:$AI$65,16,FALSE)</f>
        <v>0.97799999999999998</v>
      </c>
      <c r="JY67" s="203">
        <f>VLOOKUP(D67,'Qп, Гкал'!$D$6:$AI$65,17,FALSE)</f>
        <v>1.1599999999999999</v>
      </c>
      <c r="JZ67" s="203">
        <f>VLOOKUP(D67,'Qп, Гкал'!$D$6:$AI$65,18,FALSE)</f>
        <v>1.242</v>
      </c>
      <c r="KA67" s="203">
        <f>VLOOKUP(D67,'Qп, Гкал'!$D$6:$AI$65,19,FALSE)</f>
        <v>1.304</v>
      </c>
      <c r="KB67" s="203">
        <f>VLOOKUP(D67,'Qп, Гкал'!$D$6:$AI$65,20,FALSE)</f>
        <v>1.1259999999999999</v>
      </c>
      <c r="KC67" s="203">
        <f>VLOOKUP(D67,'Qп, Гкал'!$D$6:$AI$65,21,FALSE)</f>
        <v>0.877</v>
      </c>
      <c r="KD67" s="203">
        <f>VLOOKUP(D67,'Qп, Гкал'!$D$6:$AI$65,22,FALSE)</f>
        <v>0.89800000000000002</v>
      </c>
      <c r="KE67" s="203">
        <f>VLOOKUP(D67,'Qп, Гкал'!$D$6:$AI$65,23,FALSE)</f>
        <v>0.80200000000000005</v>
      </c>
      <c r="KF67" s="203">
        <f>VLOOKUP(D67,'Qп, Гкал'!$D$6:$AI$65,24,FALSE)</f>
        <v>1.024</v>
      </c>
      <c r="KG67" s="203">
        <f>VLOOKUP(D67,'Qп, Гкал'!$D$6:$AI$65,25,FALSE)</f>
        <v>1.2430000000000001</v>
      </c>
      <c r="KH67" s="203">
        <f>VLOOKUP(D67,'Qп, Гкал'!$D$6:$AI$65,26,FALSE)</f>
        <v>0.99</v>
      </c>
      <c r="KI67" s="203">
        <f>VLOOKUP(D67,'Qп, Гкал'!$D$6:$AI$65,27,FALSE)</f>
        <v>1.1519999999999999</v>
      </c>
      <c r="KJ67" s="203">
        <f>VLOOKUP(D67,'Qп, Гкал'!$D$6:$AI$65,28,FALSE)</f>
        <v>0.97899999999999998</v>
      </c>
      <c r="KK67" s="203">
        <f>VLOOKUP(D67,'Qп, Гкал'!$D$6:$AI$65,29,FALSE)</f>
        <v>0.77400000000000002</v>
      </c>
      <c r="KL67" s="203">
        <f>VLOOKUP(D67,'Qп, Гкал'!$D$6:$AI$65,30,FALSE)</f>
        <v>0.76600000000000001</v>
      </c>
      <c r="KM67" s="203">
        <f>VLOOKUP(D67,'Qп, Гкал'!$D$6:$AI$65,31,FALSE)</f>
        <v>0.79500000000000004</v>
      </c>
      <c r="KN67" s="203">
        <f>VLOOKUP(D67,'Qп, Гкал'!$D$6:$AI$65,32,FALSE)</f>
        <v>0</v>
      </c>
      <c r="KO67" s="110">
        <f>IF(JJ67="","Нет показаний",IF(JJ67&lt;=0,"Ошибка ПУ",(GZ67-JJ67*(($I67-метеостанция!B$14)/($I67-IE67)))))</f>
        <v>-2.1337579617834394E-3</v>
      </c>
      <c r="KP67" s="110">
        <f>IF(JK67="","Нет показаний",IF(JK67&lt;=0,"Ошибка ПУ",(HA67-JK67*(($I67-метеостанция!C$14)/($I67-IF67)))))</f>
        <v>-1.1156914893617019E-2</v>
      </c>
      <c r="KQ67" s="110">
        <f>IF(JL67="","Нет показаний",IF(JL67&lt;=0,"Ошибка ПУ",(HB67-JL67*(($I67-метеостанция!D$14)/($I67-IG67)))))</f>
        <v>-4.0714285714285731E-3</v>
      </c>
      <c r="KR67" s="110">
        <f>IF(JM67="","Нет показаний",IF(JM67&lt;=0,"Ошибка ПУ",(HC67-JM67*(($I67-метеостанция!E$14)/($I67-IH67)))))</f>
        <v>-6.5921052631578939E-3</v>
      </c>
      <c r="KS67" s="110">
        <f>IF(JN67="","Нет показаний",IF(JN67&lt;=0,"Ошибка ПУ",(HD67-JN67*(($I67-метеостанция!F$14)/($I67-II67)))))</f>
        <v>-1.0193452380952378E-2</v>
      </c>
      <c r="KT67" s="110">
        <f>IF(JO67="","Нет показаний",IF(JO67&lt;=0,"Ошибка ПУ",(HE67-JO67*(($I67-метеостанция!G$14)/($I67-IJ67)))))</f>
        <v>-6.5094339622641505E-3</v>
      </c>
      <c r="KU67" s="110">
        <f>IF(JP67="","Нет показаний",IF(JP67&lt;=0,"Ошибка ПУ",(HF67-JP67*(($I67-метеостанция!H$14)/($I67-IK67)))))</f>
        <v>-2.9841549295774646E-3</v>
      </c>
      <c r="KV67" s="110">
        <f>IF(JQ67="","Нет показаний",IF(JQ67&lt;=0,"Ошибка ПУ",(HG67-JQ67*(($I67-метеостанция!I$14)/($I67-IL67)))))</f>
        <v>0.3716955441227765</v>
      </c>
      <c r="KW67" s="110">
        <f>IF(JR67="","Нет показаний",IF(JR67&lt;=0,"Ошибка ПУ",(HH67-JR67*(($I67-метеостанция!J$13)/($I67-IM67)))))</f>
        <v>-8.0782217883113461E-2</v>
      </c>
      <c r="KX67" s="110">
        <f>IF(JS67="","Нет показаний",IF(JS67&lt;=0,"Ошибка ПУ",(HI67-JS67*(($I67-метеостанция!K$13)/($I67-IN67)))))</f>
        <v>-0.16075615105374608</v>
      </c>
      <c r="KY67" s="110">
        <f>IF(JT67="","Нет показаний",IF(JT67&lt;=0,"Ошибка ПУ",(HJ67-JT67*(($I67-метеостанция!L$13)/($I67-IO67)))))</f>
        <v>3.1756817500749213E-2</v>
      </c>
      <c r="KZ67" s="110">
        <f>IF(JU67="","Нет показаний",IF(JU67&lt;=0,"Ошибка ПУ",(HK67-JU67*(($I67-метеостанция!M$13)/($I67-IP67)))))</f>
        <v>8.8369381845650241E-2</v>
      </c>
      <c r="LA67" s="110">
        <f>IF(JV67="","Нет показаний",IF(JV67&lt;=0,"Ошибка ПУ",(HL67-JV67*(($I67-метеостанция!N$13)/($I67-IQ67)))))</f>
        <v>5.3535405585106277E-2</v>
      </c>
      <c r="LB67" s="110">
        <f>IF(JW67="","Нет показаний",IF(JW67&lt;=0,"Ошибка ПУ",(HM67-JW67*(($I67-метеостанция!O$13)/($I67-IR67)))))</f>
        <v>8.4546320921985885E-2</v>
      </c>
      <c r="LC67" s="110">
        <f>IF(JX67="","Нет показаний",IF(JX67&lt;=0,"Ошибка ПУ",(HN67-JX67*(($I67-метеостанция!P$13)/($I67-IS67)))))</f>
        <v>0.10916136648082819</v>
      </c>
      <c r="LD67" s="110">
        <f>IF(JY67="","Нет показаний",IF(JY67&lt;=0,"Ошибка ПУ",(HO67-JY67*(($I67-метеостанция!Q$13)/($I67-IT67)))))</f>
        <v>0.13881543023912646</v>
      </c>
      <c r="LE67" s="110">
        <f>IF(JZ67="","Нет показаний",IF(JZ67&lt;=0,"Ошибка ПУ",(HP67-JZ67*(($I67-метеостанция!R$13)/($I67-IU67)))))</f>
        <v>0.15086495516089338</v>
      </c>
      <c r="LF67" s="110">
        <f>IF(KA67="","Нет показаний",IF(KA67&lt;=0,"Ошибка ПУ",(HQ67-KA67*(($I67-метеостанция!S$13)/($I67-IV67)))))</f>
        <v>0.15303373680683552</v>
      </c>
      <c r="LG67" s="110">
        <f>IF(KB67="","Нет показаний",IF(KB67&lt;=0,"Ошибка ПУ",(HR67-KB67*(($I67-метеостанция!T$13)/($I67-IW67)))))</f>
        <v>0.12558350335179258</v>
      </c>
      <c r="LH67" s="110">
        <f>IF(KC67="","Нет показаний",IF(KC67&lt;=0,"Ошибка ПУ",(HS67-KC67*(($I67-метеостанция!U$13)/($I67-IX67)))))</f>
        <v>2.6661629593810465E-2</v>
      </c>
      <c r="LI67" s="110">
        <f>IF(KD67="","Нет показаний",IF(KD67&lt;=0,"Ошибка ПУ",(HT67-KD67*(($I67-метеостанция!V$13)/($I67-IY67)))))</f>
        <v>5.8068951930654089E-2</v>
      </c>
      <c r="LJ67" s="110">
        <f>IF(KE67="","Нет показаний",IF(KE67&lt;=0,"Ошибка ПУ",(HU67-KE67*(($I67-метеостанция!W$13)/($I67-IZ67)))))</f>
        <v>2.4988449848024397E-2</v>
      </c>
      <c r="LK67" s="110">
        <f>IF(KF67="","Нет показаний",IF(KF67&lt;=0,"Ошибка ПУ",(HV67-KF67*(($I67-метеостанция!X$13)/($I67-JA67)))))</f>
        <v>0.22127468887996771</v>
      </c>
      <c r="LL67" s="110">
        <f>IF(KG67="","Нет показаний",IF(KG67&lt;=0,"Ошибка ПУ",(HW67-KG67*(($I67-метеостанция!Y$13)/($I67-JB67)))))</f>
        <v>0.16723984526112168</v>
      </c>
      <c r="LM67" s="110">
        <f>IF(KH67="","Нет показаний",IF(KH67&lt;=0,"Ошибка ПУ",(HX67-KH67*(($I67-метеостанция!Z$13)/($I67-JC67)))))</f>
        <v>0.17582671849427189</v>
      </c>
      <c r="LN67" s="110">
        <f>IF(KI67="","Нет показаний",IF(KI67&lt;=0,"Ошибка ПУ",(HY67-KI67*(($I67-метеостанция!AA$13)/($I67-JD67)))))</f>
        <v>0.15752616446233469</v>
      </c>
      <c r="LO67" s="110">
        <f>IF(KJ67="","Нет показаний",IF(KJ67&lt;=0,"Ошибка ПУ",(HZ67-KJ67*(($I67-метеостанция!AB$13)/($I67-JE67)))))</f>
        <v>0.18802637411347511</v>
      </c>
      <c r="LP67" s="110">
        <f>IF(KK67="","Нет показаний",IF(KK67&lt;=0,"Ошибка ПУ",(IA67-KK67*(($I67-метеостанция!AC$13)/($I67-JF67)))))</f>
        <v>3.1654787234042692E-2</v>
      </c>
      <c r="LQ67" s="110">
        <f>IF(KL67="","Нет показаний",IF(KL67&lt;=0,"Ошибка ПУ",(IB67-KL67*(($I67-метеостанция!AD$13)/($I67-JG67)))))</f>
        <v>-0.27646788990825666</v>
      </c>
      <c r="LR67" s="110">
        <f>IF(KM67="","Нет показаний",IF(KM67&lt;=0,"Ошибка ПУ",(IC67-KM67*(($I67-метеостанция!AE$13)/($I67-JH67)))))</f>
        <v>1.1628793804754345E-3</v>
      </c>
      <c r="LS67" s="110" t="str">
        <f>IF(KN67="","Нет показаний",IF(KN67&lt;=0,"Ошибка ПУ",(ID67-KN67*(($I67-метеостанция!AF$13)/($I67-JI67)))))</f>
        <v>Ошибка ПУ</v>
      </c>
      <c r="LT67" s="54">
        <f t="shared" si="1300"/>
        <v>-2.1337579617834394E-3</v>
      </c>
      <c r="LU67" s="54">
        <f t="shared" si="1301"/>
        <v>-1.3290672855400459E-2</v>
      </c>
      <c r="LV67" s="54">
        <f t="shared" si="1302"/>
        <v>-1.7362101426829032E-2</v>
      </c>
      <c r="LW67" s="54">
        <f t="shared" si="1303"/>
        <v>-2.3954206689986927E-2</v>
      </c>
      <c r="LX67" s="54">
        <f t="shared" si="1304"/>
        <v>-3.4147659070939307E-2</v>
      </c>
      <c r="LY67" s="54">
        <f t="shared" si="1305"/>
        <v>-4.0657093033203459E-2</v>
      </c>
      <c r="LZ67" s="54">
        <f t="shared" si="1306"/>
        <v>-4.3641247962780925E-2</v>
      </c>
      <c r="MA67" s="54">
        <f t="shared" si="1307"/>
        <v>0.3280542961599956</v>
      </c>
      <c r="MB67" s="54">
        <f t="shared" si="1308"/>
        <v>0.24727207827688213</v>
      </c>
      <c r="MC67" s="54">
        <f t="shared" si="1309"/>
        <v>8.6515927223136058E-2</v>
      </c>
      <c r="MD67" s="54">
        <f t="shared" si="1310"/>
        <v>0.11827274472388527</v>
      </c>
      <c r="ME67" s="54">
        <f t="shared" si="1311"/>
        <v>0.20664212656953551</v>
      </c>
      <c r="MF67" s="54">
        <f t="shared" si="1312"/>
        <v>0.26017753215464179</v>
      </c>
      <c r="MG67" s="54">
        <f t="shared" si="1313"/>
        <v>0.34472385307662767</v>
      </c>
      <c r="MH67" s="54">
        <f t="shared" si="1314"/>
        <v>0.45388521955745587</v>
      </c>
      <c r="MI67" s="54">
        <f t="shared" si="1315"/>
        <v>0.59270064979658232</v>
      </c>
      <c r="MJ67" s="54">
        <f t="shared" si="1316"/>
        <v>0.7435656049574757</v>
      </c>
      <c r="MK67" s="54">
        <f t="shared" si="1317"/>
        <v>0.89659934176431122</v>
      </c>
      <c r="ML67" s="54">
        <f t="shared" si="1318"/>
        <v>1.0221828451161037</v>
      </c>
      <c r="MM67" s="54">
        <f t="shared" si="1319"/>
        <v>1.0488444747099142</v>
      </c>
      <c r="MN67" s="54">
        <f t="shared" si="1320"/>
        <v>1.1069134266405682</v>
      </c>
      <c r="MO67" s="54">
        <f t="shared" si="1321"/>
        <v>1.1319018764885926</v>
      </c>
      <c r="MP67" s="54">
        <f t="shared" si="1322"/>
        <v>1.3531765653685603</v>
      </c>
      <c r="MQ67" s="54">
        <f t="shared" si="1323"/>
        <v>1.520416410629682</v>
      </c>
      <c r="MR67" s="54">
        <f t="shared" si="1324"/>
        <v>1.6962431291239539</v>
      </c>
      <c r="MS67" s="54">
        <f t="shared" si="1325"/>
        <v>1.8537692935862886</v>
      </c>
      <c r="MT67" s="54">
        <f t="shared" si="1326"/>
        <v>2.0417956676997635</v>
      </c>
      <c r="MU67" s="54">
        <f t="shared" si="1327"/>
        <v>2.0734504549338064</v>
      </c>
      <c r="MV67" s="54">
        <f t="shared" si="1328"/>
        <v>1.7969825650255498</v>
      </c>
      <c r="MW67" s="54">
        <f t="shared" si="1329"/>
        <v>1.7981454444060252</v>
      </c>
      <c r="MX67" s="54">
        <f t="shared" si="1330"/>
        <v>1.7981454444060252</v>
      </c>
      <c r="MY67" s="53">
        <f t="shared" si="1331"/>
        <v>-7.8964407643312091</v>
      </c>
      <c r="MZ67" s="53">
        <f t="shared" si="1332"/>
        <v>-41.288618085106371</v>
      </c>
      <c r="NA67" s="53">
        <f t="shared" si="1333"/>
        <v>-15.067217142857148</v>
      </c>
      <c r="NB67" s="53">
        <f t="shared" si="1334"/>
        <v>-24.39553578947368</v>
      </c>
      <c r="NC67" s="53">
        <f t="shared" si="1335"/>
        <v>-37.723113095238084</v>
      </c>
      <c r="ND67" s="53">
        <f t="shared" si="1336"/>
        <v>-24.089592452830185</v>
      </c>
      <c r="NE67" s="53">
        <f t="shared" si="1337"/>
        <v>-11.043521830985915</v>
      </c>
      <c r="NF67" s="53">
        <f t="shared" si="1338"/>
        <v>1375.5411340460414</v>
      </c>
      <c r="NG67" s="53">
        <f t="shared" si="1339"/>
        <v>-298.95236936439562</v>
      </c>
      <c r="NH67" s="53">
        <f t="shared" si="1340"/>
        <v>-594.9135033276192</v>
      </c>
      <c r="NI67" s="53">
        <f t="shared" si="1341"/>
        <v>117.52308966137262</v>
      </c>
      <c r="NJ67" s="53">
        <f t="shared" si="1342"/>
        <v>327.03033878383474</v>
      </c>
      <c r="NK67" s="53">
        <f t="shared" si="1343"/>
        <v>198.11954615691448</v>
      </c>
      <c r="NL67" s="53">
        <f t="shared" si="1344"/>
        <v>312.88226076241159</v>
      </c>
      <c r="NM67" s="53">
        <f t="shared" si="1345"/>
        <v>403.97565216293049</v>
      </c>
      <c r="NN67" s="53">
        <f t="shared" si="1346"/>
        <v>513.71703899454008</v>
      </c>
      <c r="NO67" s="53">
        <f t="shared" si="1347"/>
        <v>558.30895686302131</v>
      </c>
      <c r="NP67" s="53">
        <f t="shared" si="1348"/>
        <v>566.33501047579227</v>
      </c>
      <c r="NQ67" s="53">
        <f t="shared" si="1349"/>
        <v>464.74938252404581</v>
      </c>
      <c r="NR67" s="53">
        <f t="shared" si="1350"/>
        <v>98.667225870406256</v>
      </c>
      <c r="NS67" s="53">
        <f t="shared" si="1351"/>
        <v>214.89693178881018</v>
      </c>
      <c r="NT67" s="53">
        <f t="shared" si="1352"/>
        <v>92.475256121580841</v>
      </c>
      <c r="NU67" s="53">
        <f t="shared" si="1353"/>
        <v>818.87566663187408</v>
      </c>
      <c r="NV67" s="53">
        <f t="shared" si="1354"/>
        <v>618.90784015473821</v>
      </c>
      <c r="NW67" s="53">
        <f t="shared" si="1355"/>
        <v>650.68545366612182</v>
      </c>
      <c r="NX67" s="53">
        <f t="shared" si="1356"/>
        <v>582.96022734905125</v>
      </c>
      <c r="NY67" s="53">
        <f t="shared" si="1357"/>
        <v>695.83296320921954</v>
      </c>
      <c r="NZ67" s="53">
        <f t="shared" si="1358"/>
        <v>117.14550421276647</v>
      </c>
      <c r="OA67" s="53">
        <f t="shared" si="1359"/>
        <v>-1023.1302495412835</v>
      </c>
      <c r="OB67" s="53">
        <f t="shared" si="1360"/>
        <v>4.3034909809130495</v>
      </c>
      <c r="OC67" s="53" t="e">
        <f t="shared" si="1361"/>
        <v>#VALUE!</v>
      </c>
      <c r="OD67" s="53">
        <f t="shared" si="1362"/>
        <v>-7.8964407643312091</v>
      </c>
      <c r="OE67" s="53">
        <f t="shared" si="1363"/>
        <v>-49.185058849437581</v>
      </c>
      <c r="OF67" s="53">
        <f t="shared" si="1364"/>
        <v>-64.252275992294727</v>
      </c>
      <c r="OG67" s="53">
        <f t="shared" si="1365"/>
        <v>-88.647811781768411</v>
      </c>
      <c r="OH67" s="53">
        <f t="shared" si="1366"/>
        <v>-126.3709248770065</v>
      </c>
      <c r="OI67" s="53">
        <f t="shared" si="1367"/>
        <v>-150.46051732983668</v>
      </c>
      <c r="OJ67" s="53">
        <f t="shared" si="1368"/>
        <v>-161.5040391608226</v>
      </c>
      <c r="OK67" s="53">
        <f t="shared" si="1369"/>
        <v>1214.0370948852187</v>
      </c>
      <c r="OL67" s="53">
        <f t="shared" si="1370"/>
        <v>915.0847255208231</v>
      </c>
      <c r="OM67" s="53">
        <f t="shared" si="1371"/>
        <v>320.1712221932039</v>
      </c>
      <c r="ON67" s="53">
        <f t="shared" si="1372"/>
        <v>437.69431185457654</v>
      </c>
      <c r="OO67" s="53">
        <f t="shared" si="1373"/>
        <v>764.72465063841128</v>
      </c>
      <c r="OP67" s="53">
        <f t="shared" si="1374"/>
        <v>962.84419679532573</v>
      </c>
      <c r="OQ67" s="53">
        <f t="shared" si="1375"/>
        <v>1275.7264575577374</v>
      </c>
      <c r="OR67" s="53">
        <f t="shared" si="1376"/>
        <v>1679.702109720668</v>
      </c>
      <c r="OS67" s="53">
        <f t="shared" si="1377"/>
        <v>2193.4191487152079</v>
      </c>
      <c r="OT67" s="53">
        <f t="shared" si="1378"/>
        <v>2751.7281055782291</v>
      </c>
      <c r="OU67" s="53">
        <f t="shared" si="1379"/>
        <v>3318.0631160540215</v>
      </c>
      <c r="OV67" s="53">
        <f t="shared" si="1380"/>
        <v>3782.8124985780673</v>
      </c>
      <c r="OW67" s="53">
        <f t="shared" si="1381"/>
        <v>3881.4797244484735</v>
      </c>
      <c r="OX67" s="53">
        <f t="shared" si="1382"/>
        <v>4096.3766562372839</v>
      </c>
      <c r="OY67" s="53">
        <f t="shared" si="1383"/>
        <v>4188.8519123588649</v>
      </c>
      <c r="OZ67" s="53">
        <f t="shared" si="1384"/>
        <v>5007.7275789907389</v>
      </c>
      <c r="PA67" s="53">
        <f t="shared" si="1385"/>
        <v>5626.6354191454775</v>
      </c>
      <c r="PB67" s="53">
        <f t="shared" si="1386"/>
        <v>6277.3208728115997</v>
      </c>
      <c r="PC67" s="53">
        <f t="shared" si="1387"/>
        <v>6860.2811001606506</v>
      </c>
      <c r="PD67" s="53">
        <f t="shared" si="1388"/>
        <v>7556.1140633698706</v>
      </c>
      <c r="PE67" s="53">
        <f t="shared" si="1389"/>
        <v>7673.2595675826369</v>
      </c>
      <c r="PF67" s="53">
        <f t="shared" si="1390"/>
        <v>6650.1293180413531</v>
      </c>
      <c r="PG67" s="53">
        <f t="shared" si="1391"/>
        <v>6654.4328090222662</v>
      </c>
      <c r="PH67" s="53" t="e">
        <f t="shared" si="1392"/>
        <v>#VALUE!</v>
      </c>
      <c r="PI67" s="111">
        <f t="shared" ref="PI67:PR68" si="1737">IF(MY67*$G67&lt;0, 0, MY67*$G67)</f>
        <v>0</v>
      </c>
      <c r="PJ67" s="111">
        <f t="shared" si="1737"/>
        <v>0</v>
      </c>
      <c r="PK67" s="111">
        <f t="shared" si="1737"/>
        <v>0</v>
      </c>
      <c r="PL67" s="111">
        <f t="shared" si="1737"/>
        <v>0</v>
      </c>
      <c r="PM67" s="111">
        <f t="shared" si="1737"/>
        <v>0</v>
      </c>
      <c r="PN67" s="111">
        <f t="shared" si="1737"/>
        <v>0</v>
      </c>
      <c r="PO67" s="111">
        <f t="shared" si="1737"/>
        <v>0</v>
      </c>
      <c r="PP67" s="111">
        <f t="shared" si="1737"/>
        <v>1237.9870206414373</v>
      </c>
      <c r="PQ67" s="111">
        <f t="shared" si="1737"/>
        <v>0</v>
      </c>
      <c r="PR67" s="111">
        <f t="shared" si="1737"/>
        <v>0</v>
      </c>
      <c r="PS67" s="111">
        <f t="shared" ref="PS67:QB68" si="1738">IF(NI67*$G67&lt;0, 0, NI67*$G67)</f>
        <v>105.77078069523536</v>
      </c>
      <c r="PT67" s="111">
        <f t="shared" si="1738"/>
        <v>294.32730490545129</v>
      </c>
      <c r="PU67" s="111">
        <f t="shared" si="1738"/>
        <v>178.30759154122305</v>
      </c>
      <c r="PV67" s="111">
        <f t="shared" si="1738"/>
        <v>281.59403468617046</v>
      </c>
      <c r="PW67" s="111">
        <f t="shared" si="1738"/>
        <v>363.57808694663743</v>
      </c>
      <c r="PX67" s="111">
        <f t="shared" si="1738"/>
        <v>462.34533509508606</v>
      </c>
      <c r="PY67" s="111">
        <f t="shared" si="1738"/>
        <v>502.47806117671917</v>
      </c>
      <c r="PZ67" s="111">
        <f t="shared" si="1738"/>
        <v>509.70150942821306</v>
      </c>
      <c r="QA67" s="111">
        <f t="shared" si="1738"/>
        <v>418.27444427164124</v>
      </c>
      <c r="QB67" s="111">
        <f t="shared" si="1738"/>
        <v>88.800503283365629</v>
      </c>
      <c r="QC67" s="111">
        <f t="shared" ref="QC67:QL68" si="1739">IF(NS67*$G67&lt;0, 0, NS67*$G67)</f>
        <v>193.40723860992915</v>
      </c>
      <c r="QD67" s="111">
        <f t="shared" si="1739"/>
        <v>83.227730509422756</v>
      </c>
      <c r="QE67" s="111">
        <f t="shared" si="1739"/>
        <v>736.9880999686867</v>
      </c>
      <c r="QF67" s="111">
        <f t="shared" si="1739"/>
        <v>557.01705613926435</v>
      </c>
      <c r="QG67" s="111">
        <f t="shared" si="1739"/>
        <v>585.61690829950965</v>
      </c>
      <c r="QH67" s="111">
        <f t="shared" si="1739"/>
        <v>524.66420461414612</v>
      </c>
      <c r="QI67" s="111">
        <f t="shared" si="1739"/>
        <v>626.24966688829761</v>
      </c>
      <c r="QJ67" s="111">
        <f t="shared" si="1739"/>
        <v>105.43095379148983</v>
      </c>
      <c r="QK67" s="111">
        <f t="shared" si="1739"/>
        <v>0</v>
      </c>
      <c r="QL67" s="111">
        <f t="shared" si="1739"/>
        <v>3.8731418828217445</v>
      </c>
      <c r="QM67" s="111" t="e">
        <f t="shared" ref="QM67:QM68" si="1740">IF(OC67*$G67&lt;0, 0, OC67*$G67)</f>
        <v>#VALUE!</v>
      </c>
      <c r="QN67" s="54">
        <f t="shared" si="1393"/>
        <v>0</v>
      </c>
      <c r="QO67" s="53">
        <f t="shared" si="1394"/>
        <v>0</v>
      </c>
      <c r="QP67" s="53">
        <f t="shared" si="1395"/>
        <v>0</v>
      </c>
      <c r="QQ67" s="53">
        <f t="shared" si="1396"/>
        <v>0</v>
      </c>
      <c r="QR67" s="53">
        <f t="shared" si="1397"/>
        <v>0</v>
      </c>
      <c r="QS67" s="53">
        <f t="shared" si="1398"/>
        <v>0</v>
      </c>
      <c r="QT67" s="53">
        <f t="shared" si="1399"/>
        <v>0</v>
      </c>
      <c r="QU67" s="53">
        <f t="shared" si="1400"/>
        <v>1237.9870206414373</v>
      </c>
      <c r="QV67" s="53">
        <f t="shared" si="1401"/>
        <v>1237.9870206414373</v>
      </c>
      <c r="QW67" s="53">
        <f t="shared" si="1402"/>
        <v>1237.9870206414373</v>
      </c>
      <c r="QX67" s="53">
        <f t="shared" si="1403"/>
        <v>1343.7578013366726</v>
      </c>
      <c r="QY67" s="53">
        <f t="shared" si="1404"/>
        <v>1638.0851062421239</v>
      </c>
      <c r="QZ67" s="53">
        <f t="shared" si="1405"/>
        <v>1816.3926977833469</v>
      </c>
      <c r="RA67" s="53">
        <f t="shared" si="1406"/>
        <v>2097.9867324695174</v>
      </c>
      <c r="RB67" s="53">
        <f t="shared" si="1407"/>
        <v>2461.5648194161549</v>
      </c>
      <c r="RC67" s="53">
        <f t="shared" si="1408"/>
        <v>2923.9101545112408</v>
      </c>
      <c r="RD67" s="53">
        <f t="shared" si="1409"/>
        <v>3426.3882156879599</v>
      </c>
      <c r="RE67" s="53">
        <f t="shared" si="1410"/>
        <v>3936.0897251161732</v>
      </c>
      <c r="RF67" s="53">
        <f t="shared" si="1411"/>
        <v>4354.3641693878144</v>
      </c>
      <c r="RG67" s="53">
        <f t="shared" si="1412"/>
        <v>4443.1646726711797</v>
      </c>
      <c r="RH67" s="53">
        <f t="shared" si="1413"/>
        <v>4636.5719112811084</v>
      </c>
      <c r="RI67" s="53">
        <f t="shared" si="1414"/>
        <v>4719.7996417905315</v>
      </c>
      <c r="RJ67" s="53">
        <f t="shared" si="1415"/>
        <v>5456.7877417592181</v>
      </c>
      <c r="RK67" s="53">
        <f t="shared" si="1416"/>
        <v>6013.8047978984823</v>
      </c>
      <c r="RL67" s="53">
        <f t="shared" si="1417"/>
        <v>6599.4217061979916</v>
      </c>
      <c r="RM67" s="53">
        <f t="shared" si="1418"/>
        <v>7124.0859108121376</v>
      </c>
      <c r="RN67" s="53">
        <f t="shared" si="1419"/>
        <v>7750.3355777004354</v>
      </c>
      <c r="RO67" s="53">
        <f t="shared" si="1420"/>
        <v>7855.766531491925</v>
      </c>
      <c r="RP67" s="53">
        <f t="shared" si="1421"/>
        <v>7855.766531491925</v>
      </c>
      <c r="RQ67" s="53">
        <f t="shared" si="1422"/>
        <v>7859.639673374747</v>
      </c>
      <c r="RR67" s="53" t="e">
        <f t="shared" si="1423"/>
        <v>#VALUE!</v>
      </c>
      <c r="RS67" s="111">
        <f t="shared" si="1424"/>
        <v>-33.306480000000001</v>
      </c>
      <c r="RT67" s="111">
        <f t="shared" si="1425"/>
        <v>-66.612960000000001</v>
      </c>
      <c r="RU67" s="111">
        <f t="shared" si="1426"/>
        <v>-99.919440000000009</v>
      </c>
      <c r="RV67" s="111">
        <f t="shared" si="1427"/>
        <v>-133.22592</v>
      </c>
      <c r="RW67" s="111">
        <f t="shared" si="1428"/>
        <v>-166.5324</v>
      </c>
      <c r="RX67" s="111">
        <f t="shared" si="1429"/>
        <v>-199.83887999999999</v>
      </c>
      <c r="RY67" s="111">
        <f t="shared" si="1430"/>
        <v>-233.14535999999998</v>
      </c>
      <c r="RZ67" s="111">
        <f t="shared" si="1431"/>
        <v>237.97324580101179</v>
      </c>
      <c r="SA67" s="111">
        <f t="shared" si="1432"/>
        <v>-535.67162042239238</v>
      </c>
      <c r="SB67" s="111">
        <f t="shared" si="1433"/>
        <v>-1340.3752221511156</v>
      </c>
      <c r="SC67" s="111">
        <f t="shared" si="1434"/>
        <v>-1974.9317550463059</v>
      </c>
      <c r="SD67" s="111">
        <f t="shared" si="1435"/>
        <v>-2306.2967945025566</v>
      </c>
      <c r="SE67" s="111">
        <f t="shared" si="1436"/>
        <v>-2842.3401195836741</v>
      </c>
      <c r="SF67" s="111">
        <f t="shared" si="1437"/>
        <v>-3058.2505572645255</v>
      </c>
      <c r="SG67" s="111">
        <f t="shared" si="1438"/>
        <v>-3488.6466906902278</v>
      </c>
      <c r="SH67" s="111">
        <f t="shared" si="1439"/>
        <v>-3899.3341754355679</v>
      </c>
      <c r="SI67" s="111">
        <f t="shared" si="1440"/>
        <v>-4344.9946035939556</v>
      </c>
      <c r="SJ67" s="111">
        <f t="shared" si="1441"/>
        <v>-4799.2433033944653</v>
      </c>
      <c r="SK67" s="111">
        <f t="shared" si="1442"/>
        <v>-5180.5901223143137</v>
      </c>
      <c r="SL67" s="111">
        <f t="shared" si="1443"/>
        <v>-5862.6109638447788</v>
      </c>
      <c r="SM67" s="111">
        <f t="shared" si="1444"/>
        <v>-6521.3424866444248</v>
      </c>
      <c r="SN67" s="111">
        <f t="shared" si="1445"/>
        <v>-7359.7121442201087</v>
      </c>
      <c r="SO67" s="111">
        <f t="shared" si="1446"/>
        <v>-7601.9212690918475</v>
      </c>
      <c r="SP67" s="111">
        <f t="shared" si="1447"/>
        <v>-8102.0306286972636</v>
      </c>
      <c r="SQ67" s="111">
        <f t="shared" si="1448"/>
        <v>-8542.4814006371162</v>
      </c>
      <c r="SR67" s="111">
        <f t="shared" si="1449"/>
        <v>-9093.0141487889268</v>
      </c>
      <c r="SS67" s="111">
        <f t="shared" si="1450"/>
        <v>-9596.1730457304147</v>
      </c>
      <c r="ST67" s="111">
        <f t="shared" si="1451"/>
        <v>-10705.421002337862</v>
      </c>
      <c r="SU67" s="111">
        <f t="shared" si="1452"/>
        <v>-11767.065052337861</v>
      </c>
      <c r="SV67" s="111">
        <f t="shared" si="1453"/>
        <v>-12722.624485428445</v>
      </c>
      <c r="SW67" s="111" t="e">
        <f t="shared" si="1454"/>
        <v>#VALUE!</v>
      </c>
      <c r="SX67" s="111">
        <f t="shared" si="1455"/>
        <v>44.903640764331207</v>
      </c>
      <c r="SY67" s="111">
        <f t="shared" si="1456"/>
        <v>123.19945884943758</v>
      </c>
      <c r="SZ67" s="111">
        <f t="shared" si="1457"/>
        <v>175.27387599229473</v>
      </c>
      <c r="TA67" s="111">
        <f t="shared" si="1458"/>
        <v>236.6766117817684</v>
      </c>
      <c r="TB67" s="111">
        <f t="shared" si="1459"/>
        <v>311.40692487700653</v>
      </c>
      <c r="TC67" s="111">
        <f t="shared" si="1460"/>
        <v>372.50371732983672</v>
      </c>
      <c r="TD67" s="111">
        <f t="shared" si="1461"/>
        <v>420.55443916082265</v>
      </c>
      <c r="TE67" s="111">
        <f t="shared" si="1462"/>
        <v>0</v>
      </c>
      <c r="TF67" s="111">
        <f t="shared" si="1463"/>
        <v>1055.6470978834325</v>
      </c>
      <c r="TG67" s="111">
        <f t="shared" si="1464"/>
        <v>2544.6757142429665</v>
      </c>
      <c r="TH67" s="111">
        <f t="shared" si="1465"/>
        <v>3249.7385285709552</v>
      </c>
      <c r="TI67" s="111">
        <f t="shared" si="1466"/>
        <v>3617.9219057445671</v>
      </c>
      <c r="TJ67" s="111">
        <f t="shared" si="1467"/>
        <v>4213.5256002791421</v>
      </c>
      <c r="TK67" s="111">
        <f t="shared" si="1468"/>
        <v>4453.4260865911983</v>
      </c>
      <c r="TL67" s="111">
        <f t="shared" si="1469"/>
        <v>4931.6440126197576</v>
      </c>
      <c r="TM67" s="111">
        <f t="shared" si="1470"/>
        <v>5387.9634401145795</v>
      </c>
      <c r="TN67" s="111">
        <f t="shared" si="1471"/>
        <v>5883.1416936238993</v>
      </c>
      <c r="TO67" s="111">
        <f t="shared" si="1472"/>
        <v>6387.8624711800221</v>
      </c>
      <c r="TP67" s="111">
        <f t="shared" si="1473"/>
        <v>6811.581158868742</v>
      </c>
      <c r="TQ67" s="111">
        <f t="shared" si="1474"/>
        <v>7569.38209390259</v>
      </c>
      <c r="TR67" s="111">
        <f t="shared" si="1475"/>
        <v>8301.3060081244203</v>
      </c>
      <c r="TS67" s="111">
        <f t="shared" si="1476"/>
        <v>9232.8278498751788</v>
      </c>
      <c r="TT67" s="111">
        <f t="shared" si="1477"/>
        <v>9501.9490997326666</v>
      </c>
      <c r="TU67" s="111">
        <f t="shared" si="1478"/>
        <v>10057.626165960906</v>
      </c>
      <c r="TV67" s="111">
        <f t="shared" si="1479"/>
        <v>10547.015912560741</v>
      </c>
      <c r="TW67" s="111">
        <f t="shared" si="1480"/>
        <v>11158.718966062755</v>
      </c>
      <c r="TX67" s="111">
        <f t="shared" si="1481"/>
        <v>11717.784407108853</v>
      </c>
      <c r="TY67" s="111">
        <f t="shared" si="1482"/>
        <v>12950.28213667268</v>
      </c>
      <c r="TZ67" s="111">
        <f t="shared" si="1483"/>
        <v>15153.016886213962</v>
      </c>
      <c r="UA67" s="111">
        <f t="shared" si="1484"/>
        <v>16214.749589647941</v>
      </c>
      <c r="UB67" s="111">
        <f t="shared" si="1485"/>
        <v>16214.749589647941</v>
      </c>
      <c r="UC67" s="112">
        <f t="shared" si="1486"/>
        <v>3.70072</v>
      </c>
      <c r="UD67" s="112">
        <f t="shared" si="1487"/>
        <v>7.40144</v>
      </c>
      <c r="UE67" s="112">
        <f t="shared" si="1488"/>
        <v>11.10216</v>
      </c>
      <c r="UF67" s="112">
        <f t="shared" si="1489"/>
        <v>14.80288</v>
      </c>
      <c r="UG67" s="112">
        <f t="shared" si="1490"/>
        <v>18.503600000000002</v>
      </c>
      <c r="UH67" s="112">
        <f t="shared" si="1491"/>
        <v>22.204320000000003</v>
      </c>
      <c r="UI67" s="112">
        <f t="shared" si="1492"/>
        <v>25.905040000000003</v>
      </c>
      <c r="UJ67" s="112">
        <f t="shared" si="1493"/>
        <v>111.11264164893619</v>
      </c>
      <c r="UK67" s="112">
        <f t="shared" si="1494"/>
        <v>197.07318234042557</v>
      </c>
      <c r="UL67" s="112">
        <f t="shared" si="1495"/>
        <v>286.48469364361705</v>
      </c>
      <c r="UM67" s="112">
        <f t="shared" si="1496"/>
        <v>368.74328404255323</v>
      </c>
      <c r="UN67" s="112">
        <f t="shared" si="1497"/>
        <v>438.26465563829788</v>
      </c>
      <c r="UO67" s="112">
        <f t="shared" si="1498"/>
        <v>517.63697970744681</v>
      </c>
      <c r="UP67" s="112">
        <f t="shared" si="1499"/>
        <v>572.91525441489364</v>
      </c>
      <c r="UQ67" s="112">
        <f t="shared" si="1500"/>
        <v>661.13461223404261</v>
      </c>
      <c r="UR67" s="112">
        <f t="shared" si="1501"/>
        <v>758.13825888297879</v>
      </c>
      <c r="US67" s="112">
        <f t="shared" si="1502"/>
        <v>863.48697992021289</v>
      </c>
      <c r="UT67" s="112">
        <f t="shared" si="1503"/>
        <v>970.59255872340441</v>
      </c>
      <c r="UU67" s="112">
        <f t="shared" si="1504"/>
        <v>1059.439365744681</v>
      </c>
      <c r="UV67" s="112">
        <f t="shared" si="1505"/>
        <v>1145.0861818351066</v>
      </c>
      <c r="UW67" s="112">
        <f t="shared" si="1506"/>
        <v>1239.7682664361703</v>
      </c>
      <c r="UX67" s="112">
        <f t="shared" si="1507"/>
        <v>1342.1679762234044</v>
      </c>
      <c r="UY67" s="112">
        <f t="shared" si="1508"/>
        <v>1450.9676678723406</v>
      </c>
      <c r="UZ67" s="112">
        <f t="shared" si="1509"/>
        <v>1568.4261585106385</v>
      </c>
      <c r="VA67" s="112">
        <f t="shared" si="1510"/>
        <v>1682.4336785372341</v>
      </c>
      <c r="VB67" s="112">
        <f t="shared" si="1511"/>
        <v>1801.9000066223407</v>
      </c>
      <c r="VC67" s="112">
        <f t="shared" si="1512"/>
        <v>1927.3898470478723</v>
      </c>
      <c r="VD67" s="112">
        <f t="shared" si="1513"/>
        <v>2062.3541704255317</v>
      </c>
      <c r="VE67" s="112">
        <f t="shared" si="1514"/>
        <v>2180.3146204255313</v>
      </c>
      <c r="VF67" s="112">
        <f t="shared" si="1515"/>
        <v>2286.9182398670209</v>
      </c>
      <c r="VG67" s="112">
        <f t="shared" si="1516"/>
        <v>2286.9182398670209</v>
      </c>
      <c r="VH67" s="111">
        <f t="shared" si="1517"/>
        <v>44.903640764331207</v>
      </c>
      <c r="VI67" s="111">
        <f t="shared" si="1518"/>
        <v>123.19945884943758</v>
      </c>
      <c r="VJ67" s="111">
        <f t="shared" si="1519"/>
        <v>175.27387599229473</v>
      </c>
      <c r="VK67" s="111">
        <f t="shared" si="1520"/>
        <v>236.6766117817684</v>
      </c>
      <c r="VL67" s="111">
        <f t="shared" si="1521"/>
        <v>311.40692487700653</v>
      </c>
      <c r="VM67" s="111">
        <f t="shared" si="1522"/>
        <v>372.50371732983672</v>
      </c>
      <c r="VN67" s="111">
        <f t="shared" si="1523"/>
        <v>420.55443916082265</v>
      </c>
      <c r="VO67" s="111">
        <f t="shared" si="1524"/>
        <v>-1237.9870206414373</v>
      </c>
      <c r="VP67" s="111">
        <f t="shared" si="1525"/>
        <v>-182.33992275800483</v>
      </c>
      <c r="VQ67" s="111">
        <f t="shared" si="1526"/>
        <v>1306.6886936015292</v>
      </c>
      <c r="VR67" s="111">
        <f t="shared" si="1527"/>
        <v>1905.9807272342825</v>
      </c>
      <c r="VS67" s="111">
        <f t="shared" si="1528"/>
        <v>1979.8367995024432</v>
      </c>
      <c r="VT67" s="111">
        <f t="shared" si="1529"/>
        <v>2397.132902495795</v>
      </c>
      <c r="VU67" s="111">
        <f t="shared" si="1530"/>
        <v>2355.4393541216809</v>
      </c>
      <c r="VV67" s="111">
        <f t="shared" si="1531"/>
        <v>2470.0791932036027</v>
      </c>
      <c r="VW67" s="111">
        <f t="shared" si="1532"/>
        <v>2464.0532856033387</v>
      </c>
      <c r="VX67" s="111">
        <f t="shared" si="1533"/>
        <v>2456.7534779359394</v>
      </c>
      <c r="VY67" s="111">
        <f t="shared" si="1534"/>
        <v>2451.7727460638489</v>
      </c>
      <c r="VZ67" s="111">
        <f t="shared" si="1535"/>
        <v>2457.2169894809276</v>
      </c>
      <c r="WA67" s="111">
        <f t="shared" si="1536"/>
        <v>3126.2174212314103</v>
      </c>
      <c r="WB67" s="111">
        <f t="shared" si="1537"/>
        <v>3664.7340968433118</v>
      </c>
      <c r="WC67" s="111">
        <f t="shared" si="1538"/>
        <v>4513.0282080846473</v>
      </c>
      <c r="WD67" s="111">
        <f t="shared" si="1539"/>
        <v>4045.1613579734485</v>
      </c>
      <c r="WE67" s="111">
        <f t="shared" si="1540"/>
        <v>4043.821368062424</v>
      </c>
      <c r="WF67" s="111">
        <f t="shared" si="1541"/>
        <v>3947.594206362749</v>
      </c>
      <c r="WG67" s="111">
        <f t="shared" si="1542"/>
        <v>4034.6330552506179</v>
      </c>
      <c r="WH67" s="111">
        <f t="shared" si="1543"/>
        <v>3967.4488294084176</v>
      </c>
      <c r="WI67" s="111">
        <f t="shared" si="1544"/>
        <v>5094.5156051807553</v>
      </c>
      <c r="WJ67" s="111">
        <f t="shared" si="1545"/>
        <v>7297.2503547220367</v>
      </c>
      <c r="WK67" s="111">
        <f t="shared" si="1546"/>
        <v>8355.1099162731953</v>
      </c>
      <c r="WL67" s="111" t="e">
        <f t="shared" si="1547"/>
        <v>#VALUE!</v>
      </c>
      <c r="WM67" s="111">
        <f t="shared" si="1548"/>
        <v>3.70072</v>
      </c>
      <c r="WN67" s="111">
        <f t="shared" si="1549"/>
        <v>7.40144</v>
      </c>
      <c r="WO67" s="111">
        <f t="shared" si="1550"/>
        <v>11.10216</v>
      </c>
      <c r="WP67" s="111">
        <f t="shared" si="1551"/>
        <v>14.80288</v>
      </c>
      <c r="WQ67" s="111">
        <f t="shared" si="1552"/>
        <v>18.503600000000002</v>
      </c>
      <c r="WR67" s="111">
        <f t="shared" si="1553"/>
        <v>22.204320000000003</v>
      </c>
      <c r="WS67" s="111">
        <f t="shared" si="1554"/>
        <v>25.905040000000003</v>
      </c>
      <c r="WT67" s="111">
        <f t="shared" si="1555"/>
        <v>0</v>
      </c>
      <c r="WU67" s="111">
        <f t="shared" si="1556"/>
        <v>1055.6470978834325</v>
      </c>
      <c r="WV67" s="111">
        <f t="shared" si="1557"/>
        <v>1524.4717142850543</v>
      </c>
      <c r="WW67" s="111">
        <f t="shared" si="1558"/>
        <v>1712.501085379226</v>
      </c>
      <c r="WX67" s="111">
        <f t="shared" si="1559"/>
        <v>2076.3497618804217</v>
      </c>
      <c r="WY67" s="111">
        <f t="shared" si="1560"/>
        <v>2334.0296774907938</v>
      </c>
      <c r="WZ67" s="111">
        <f t="shared" si="1561"/>
        <v>2670.9019868844111</v>
      </c>
      <c r="XA67" s="111">
        <f t="shared" si="1562"/>
        <v>3122.6994316501978</v>
      </c>
      <c r="XB67" s="111">
        <f t="shared" si="1563"/>
        <v>3682.0484133942196</v>
      </c>
      <c r="XC67" s="111">
        <f t="shared" si="1564"/>
        <v>4289.8751956081724</v>
      </c>
      <c r="XD67" s="111">
        <f t="shared" si="1565"/>
        <v>4906.6822838395774</v>
      </c>
      <c r="XE67" s="111">
        <f t="shared" si="1566"/>
        <v>5413.8035351324952</v>
      </c>
      <c r="XF67" s="111">
        <f t="shared" si="1567"/>
        <v>5588.2508545062865</v>
      </c>
      <c r="XG67" s="111">
        <f t="shared" si="1568"/>
        <v>5876.3401777172785</v>
      </c>
      <c r="XH67" s="111">
        <f t="shared" si="1569"/>
        <v>6061.9676180139359</v>
      </c>
      <c r="XI67" s="111">
        <f t="shared" si="1570"/>
        <v>6907.7554096315589</v>
      </c>
      <c r="XJ67" s="111">
        <f t="shared" si="1571"/>
        <v>7582.2309564091211</v>
      </c>
      <c r="XK67" s="111">
        <f t="shared" si="1572"/>
        <v>8281.855384735225</v>
      </c>
      <c r="XL67" s="111">
        <f t="shared" si="1573"/>
        <v>8925.9859174344783</v>
      </c>
      <c r="XM67" s="111">
        <f t="shared" si="1574"/>
        <v>9677.725424748307</v>
      </c>
      <c r="XN67" s="111">
        <f t="shared" si="1575"/>
        <v>9918.1207019174562</v>
      </c>
      <c r="XO67" s="111">
        <f t="shared" si="1576"/>
        <v>10036.081151917457</v>
      </c>
      <c r="XP67" s="111">
        <f t="shared" si="1577"/>
        <v>10146.557913241768</v>
      </c>
      <c r="XQ67" s="111" t="e">
        <f t="shared" si="1578"/>
        <v>#VALUE!</v>
      </c>
      <c r="XR67" s="111">
        <f t="shared" si="1579"/>
        <v>0</v>
      </c>
      <c r="XS67" s="111">
        <f t="shared" si="1580"/>
        <v>0</v>
      </c>
      <c r="XT67" s="111">
        <f t="shared" si="1581"/>
        <v>0</v>
      </c>
      <c r="XU67" s="111">
        <f t="shared" si="1582"/>
        <v>0</v>
      </c>
      <c r="XV67" s="111">
        <f t="shared" si="1583"/>
        <v>0</v>
      </c>
      <c r="XW67" s="111">
        <f t="shared" si="1584"/>
        <v>0</v>
      </c>
      <c r="XX67" s="111">
        <f t="shared" si="1585"/>
        <v>0</v>
      </c>
      <c r="XY67" s="111">
        <f t="shared" si="1586"/>
        <v>1237.9870206414373</v>
      </c>
      <c r="XZ67" s="111">
        <f t="shared" si="1587"/>
        <v>182.33992275800483</v>
      </c>
      <c r="YA67" s="111">
        <f t="shared" si="1588"/>
        <v>0</v>
      </c>
      <c r="YB67" s="111">
        <f t="shared" si="1589"/>
        <v>0</v>
      </c>
      <c r="YC67" s="111">
        <f t="shared" si="1590"/>
        <v>0</v>
      </c>
      <c r="YD67" s="111">
        <f t="shared" si="1591"/>
        <v>0</v>
      </c>
      <c r="YE67" s="111">
        <f t="shared" si="1592"/>
        <v>0</v>
      </c>
      <c r="YF67" s="111">
        <f t="shared" si="1593"/>
        <v>0</v>
      </c>
      <c r="YG67" s="111">
        <f t="shared" si="1594"/>
        <v>0</v>
      </c>
      <c r="YH67" s="111">
        <f t="shared" si="1595"/>
        <v>0</v>
      </c>
      <c r="YI67" s="111">
        <f t="shared" si="1596"/>
        <v>0</v>
      </c>
      <c r="YJ67" s="111">
        <f t="shared" si="1597"/>
        <v>0</v>
      </c>
      <c r="YK67" s="111">
        <f t="shared" si="1598"/>
        <v>0</v>
      </c>
      <c r="YL67" s="111">
        <f t="shared" si="1599"/>
        <v>0</v>
      </c>
      <c r="YM67" s="111">
        <f t="shared" si="1600"/>
        <v>0</v>
      </c>
      <c r="YN67" s="111">
        <f t="shared" si="1601"/>
        <v>0</v>
      </c>
      <c r="YO67" s="111">
        <f t="shared" si="1602"/>
        <v>0</v>
      </c>
      <c r="YP67" s="111">
        <f t="shared" si="1603"/>
        <v>0</v>
      </c>
      <c r="YQ67" s="111">
        <f t="shared" si="1604"/>
        <v>0</v>
      </c>
      <c r="YR67" s="111">
        <f t="shared" si="1605"/>
        <v>0</v>
      </c>
      <c r="YS67" s="111">
        <f t="shared" si="1606"/>
        <v>0</v>
      </c>
      <c r="YT67" s="111">
        <f t="shared" si="1607"/>
        <v>0</v>
      </c>
      <c r="YU67" s="111">
        <f t="shared" si="1608"/>
        <v>0</v>
      </c>
      <c r="YV67" s="111" t="e">
        <f t="shared" si="1609"/>
        <v>#VALUE!</v>
      </c>
      <c r="YW67" s="111">
        <f t="shared" si="1610"/>
        <v>3.70072</v>
      </c>
      <c r="YX67" s="111">
        <f t="shared" si="1611"/>
        <v>7.40144</v>
      </c>
      <c r="YY67" s="111">
        <f t="shared" si="1612"/>
        <v>11.10216</v>
      </c>
      <c r="YZ67" s="111">
        <f t="shared" si="1613"/>
        <v>14.80288</v>
      </c>
      <c r="ZA67" s="111">
        <f t="shared" si="1614"/>
        <v>18.503600000000002</v>
      </c>
      <c r="ZB67" s="111">
        <f t="shared" si="1615"/>
        <v>22.204320000000003</v>
      </c>
      <c r="ZC67" s="111">
        <f t="shared" si="1616"/>
        <v>25.905040000000003</v>
      </c>
      <c r="ZD67" s="111">
        <f t="shared" si="1617"/>
        <v>0</v>
      </c>
      <c r="ZE67" s="111">
        <f t="shared" si="1618"/>
        <v>0</v>
      </c>
      <c r="ZF67" s="111">
        <f t="shared" si="1619"/>
        <v>286.48469364361699</v>
      </c>
      <c r="ZG67" s="111">
        <f t="shared" si="1620"/>
        <v>368.74328404255334</v>
      </c>
      <c r="ZH67" s="111">
        <f t="shared" si="1621"/>
        <v>438.26465563829788</v>
      </c>
      <c r="ZI67" s="111">
        <f t="shared" si="1622"/>
        <v>517.63697970744693</v>
      </c>
      <c r="ZJ67" s="111">
        <f t="shared" si="1623"/>
        <v>572.91525441489375</v>
      </c>
      <c r="ZK67" s="111">
        <f t="shared" si="1624"/>
        <v>661.13461223404283</v>
      </c>
      <c r="ZL67" s="111">
        <f t="shared" si="1625"/>
        <v>758.13825888297879</v>
      </c>
      <c r="ZM67" s="111">
        <f t="shared" si="1626"/>
        <v>863.48697992021243</v>
      </c>
      <c r="ZN67" s="111">
        <f t="shared" si="1627"/>
        <v>970.59255872340418</v>
      </c>
      <c r="ZO67" s="111">
        <f t="shared" si="1628"/>
        <v>1059.4393657446808</v>
      </c>
      <c r="ZP67" s="111">
        <f t="shared" si="1629"/>
        <v>1145.0861818351068</v>
      </c>
      <c r="ZQ67" s="111">
        <f t="shared" si="1630"/>
        <v>1239.7682664361701</v>
      </c>
      <c r="ZR67" s="111">
        <f t="shared" si="1631"/>
        <v>1342.1679762234044</v>
      </c>
      <c r="ZS67" s="111">
        <f t="shared" si="1632"/>
        <v>1450.9676678723408</v>
      </c>
      <c r="ZT67" s="111">
        <f t="shared" si="1633"/>
        <v>1568.4261585106387</v>
      </c>
      <c r="ZU67" s="111">
        <f t="shared" si="1634"/>
        <v>1682.4336785372334</v>
      </c>
      <c r="ZV67" s="111">
        <f t="shared" si="1635"/>
        <v>1801.9000066223407</v>
      </c>
      <c r="ZW67" s="111">
        <f t="shared" si="1636"/>
        <v>1927.3898470478716</v>
      </c>
      <c r="ZX67" s="111">
        <f t="shared" si="1637"/>
        <v>2062.3541704255313</v>
      </c>
      <c r="ZY67" s="111">
        <f t="shared" si="1638"/>
        <v>2180.3146204255318</v>
      </c>
      <c r="ZZ67" s="111">
        <f t="shared" si="1639"/>
        <v>2286.9182398670209</v>
      </c>
      <c r="AAA67" s="111" t="e">
        <f t="shared" si="1640"/>
        <v>#VALUE!</v>
      </c>
      <c r="AAB67" s="111">
        <f t="shared" si="1641"/>
        <v>-33.306480000000001</v>
      </c>
      <c r="AAC67" s="111">
        <f t="shared" si="1642"/>
        <v>-33.306480000000001</v>
      </c>
      <c r="AAD67" s="111">
        <f t="shared" si="1643"/>
        <v>-33.306480000000008</v>
      </c>
      <c r="AAE67" s="111">
        <f t="shared" si="1644"/>
        <v>-33.306479999999993</v>
      </c>
      <c r="AAF67" s="111">
        <f t="shared" si="1645"/>
        <v>-33.306479999999993</v>
      </c>
      <c r="AAG67" s="111">
        <f t="shared" si="1646"/>
        <v>-33.306479999999993</v>
      </c>
      <c r="AAH67" s="111">
        <f t="shared" si="1647"/>
        <v>-33.306479999999993</v>
      </c>
      <c r="AAI67" s="111">
        <f t="shared" si="1648"/>
        <v>471.11860580101177</v>
      </c>
      <c r="AAJ67" s="111">
        <f t="shared" si="1649"/>
        <v>-773.64486622340416</v>
      </c>
      <c r="AAK67" s="111">
        <f t="shared" si="1650"/>
        <v>-804.70360172872324</v>
      </c>
      <c r="AAL67" s="111">
        <f t="shared" si="1651"/>
        <v>-634.55653289519023</v>
      </c>
      <c r="AAM67" s="111">
        <f t="shared" si="1652"/>
        <v>-331.36503945625077</v>
      </c>
      <c r="AAN67" s="111">
        <f t="shared" si="1653"/>
        <v>-536.04332508111747</v>
      </c>
      <c r="AAO67" s="111">
        <f t="shared" si="1654"/>
        <v>-215.91043768085137</v>
      </c>
      <c r="AAP67" s="111">
        <f t="shared" si="1655"/>
        <v>-430.39613342570237</v>
      </c>
      <c r="AAQ67" s="111">
        <f t="shared" si="1656"/>
        <v>-410.68748474534004</v>
      </c>
      <c r="AAR67" s="111">
        <f t="shared" si="1657"/>
        <v>-445.66042815838773</v>
      </c>
      <c r="AAS67" s="111">
        <f t="shared" si="1658"/>
        <v>-454.24869980050971</v>
      </c>
      <c r="AAT67" s="111">
        <f t="shared" si="1659"/>
        <v>-381.34681891984837</v>
      </c>
      <c r="AAU67" s="111">
        <f t="shared" si="1660"/>
        <v>-682.02084153046508</v>
      </c>
      <c r="AAV67" s="111">
        <f t="shared" si="1661"/>
        <v>-658.73152279964597</v>
      </c>
      <c r="AAW67" s="111">
        <f t="shared" si="1662"/>
        <v>-838.36965757568396</v>
      </c>
      <c r="AAX67" s="111">
        <f t="shared" si="1663"/>
        <v>-242.20912487173882</v>
      </c>
      <c r="AAY67" s="111">
        <f t="shared" si="1664"/>
        <v>-500.1093596054161</v>
      </c>
      <c r="AAZ67" s="111">
        <f t="shared" si="1665"/>
        <v>-440.45077193985253</v>
      </c>
      <c r="ABA67" s="111">
        <f t="shared" si="1666"/>
        <v>-550.53274815181067</v>
      </c>
      <c r="ABB67" s="111">
        <f t="shared" si="1667"/>
        <v>-503.15889694148791</v>
      </c>
      <c r="ABC67" s="111">
        <f t="shared" si="1668"/>
        <v>-1109.2479566074471</v>
      </c>
      <c r="ABD67" s="111">
        <f t="shared" si="1669"/>
        <v>-1061.644049999999</v>
      </c>
      <c r="ABE67" s="111">
        <f t="shared" si="1670"/>
        <v>-955.55943309058421</v>
      </c>
      <c r="ABF67" s="111" t="e">
        <f t="shared" si="1671"/>
        <v>#VALUE!</v>
      </c>
    </row>
    <row r="68" spans="1:734" ht="75" hidden="1" customHeight="1">
      <c r="A68" s="92">
        <v>93</v>
      </c>
      <c r="B68" s="59" t="s">
        <v>75</v>
      </c>
      <c r="C68" s="100" t="s">
        <v>109</v>
      </c>
      <c r="D68" s="101">
        <v>1801833</v>
      </c>
      <c r="E68" s="59">
        <v>3124014001</v>
      </c>
      <c r="F68" s="46" t="s">
        <v>115</v>
      </c>
      <c r="G68" s="47">
        <v>0.9</v>
      </c>
      <c r="H68" s="48">
        <v>1958.2</v>
      </c>
      <c r="I68" s="48">
        <v>22</v>
      </c>
      <c r="J68" s="49">
        <v>1.1000000000000001</v>
      </c>
      <c r="K68" s="50">
        <v>30</v>
      </c>
      <c r="L68" s="49">
        <v>37.178129814799831</v>
      </c>
      <c r="M68" s="49">
        <v>104.23</v>
      </c>
      <c r="N68" s="49">
        <v>0</v>
      </c>
      <c r="O68" s="49">
        <f t="shared" si="1169"/>
        <v>1.2392709938266611</v>
      </c>
      <c r="P68" s="49">
        <f t="shared" si="1170"/>
        <v>3.4743333333333335</v>
      </c>
      <c r="Q68" s="49">
        <f t="shared" si="1171"/>
        <v>0</v>
      </c>
      <c r="R68" s="51">
        <v>30</v>
      </c>
      <c r="S68" s="52">
        <f t="shared" si="1172"/>
        <v>37.178129814799831</v>
      </c>
      <c r="T68" s="52">
        <f t="shared" si="1173"/>
        <v>104.23</v>
      </c>
      <c r="U68" s="52">
        <f t="shared" si="1174"/>
        <v>0</v>
      </c>
      <c r="V68" s="130">
        <f>$O68*($I68-(метеостанция!B$12))/($I68-$J68)</f>
        <v>1.261506717400106</v>
      </c>
      <c r="W68" s="130">
        <f>$O68*($I68-(метеостанция!C$12))/($I68-$J68)</f>
        <v>1.139210237746159</v>
      </c>
      <c r="X68" s="130">
        <f>$O68*($I68-(метеостанция!D$12))/($I68-$J68)</f>
        <v>0.86793441015013173</v>
      </c>
      <c r="Y68" s="130">
        <f>$O68*($I68-(метеостанция!E$12))/($I68-$J68)</f>
        <v>0.92352371908374387</v>
      </c>
      <c r="Z68" s="130">
        <f>$O68*($I68-(метеостанция!F$12))/($I68-$J68)</f>
        <v>1.0287728106647163</v>
      </c>
      <c r="AA68" s="130">
        <f>$O68*($I68-(метеостанция!G$12))/($I68-$J68)</f>
        <v>1.1918347835366454</v>
      </c>
      <c r="AB68" s="130">
        <f>$O68*($I68-(метеостанция!H$12))/($I68-$J68)</f>
        <v>1.1770109678210157</v>
      </c>
      <c r="AC68" s="130">
        <f>$O68*($I68-(метеостанция!I$12))/($I68-$J68)</f>
        <v>1.1658931060342932</v>
      </c>
      <c r="AD68" s="130">
        <f>$O68*($I68-(метеостанция!J$12))/($I68-$J68)</f>
        <v>1.1903524019650824</v>
      </c>
      <c r="AE68" s="130">
        <f>$O68*($I68-(метеостанция!K$12))/($I68-$J68)</f>
        <v>1.1747873954636709</v>
      </c>
      <c r="AF68" s="130">
        <f>$O68*($I68-(метеостанция!L$12))/($I68-$J68)</f>
        <v>1.0880680735272361</v>
      </c>
      <c r="AG68" s="130">
        <f>$O68*($I68-(метеостанция!M$12))/($I68-$J68)</f>
        <v>0.96577159387328904</v>
      </c>
      <c r="AH68" s="130">
        <f>$O68*($I68-(метеостанция!N$12))/($I68-$J68)</f>
        <v>1.0984447445281769</v>
      </c>
      <c r="AI68" s="130">
        <f>$O68*($I68-(метеостанция!O$12))/($I68-$J68)</f>
        <v>0.84273392343356068</v>
      </c>
      <c r="AJ68" s="130">
        <f>$O68*($I68-(метеостанция!P$12))/($I68-$J68)</f>
        <v>1.2007290729660234</v>
      </c>
      <c r="AK68" s="130">
        <f>$O68*($I68-(метеостанция!Q$12))/($I68-$J68)</f>
        <v>1.282260059401988</v>
      </c>
      <c r="AL68" s="130">
        <f>$O68*($I68-(метеостанция!R$12))/($I68-$J68)</f>
        <v>1.1955407374655529</v>
      </c>
      <c r="AM68" s="130">
        <f>$O68*($I68-(метеостанция!S$12))/($I68-$J68)</f>
        <v>1.2281531320399386</v>
      </c>
      <c r="AN68" s="130">
        <f>$O68*($I68-(метеостанция!T$12))/($I68-$J68)</f>
        <v>1.2162940794674346</v>
      </c>
      <c r="AO68" s="130">
        <f>$O68*($I68-(метеостанция!U$12))/($I68-$J68)</f>
        <v>1.2244471781110311</v>
      </c>
      <c r="AP68" s="130">
        <f>$O68*($I68-(метеостанция!V$12))/($I68-$J68)</f>
        <v>1.3059781645469957</v>
      </c>
      <c r="AQ68" s="130">
        <f>$O68*($I68-(метеостанция!W$12))/($I68-$J68)</f>
        <v>1.3838031970540527</v>
      </c>
      <c r="AR68" s="130">
        <f>$O68*($I68-(метеостанция!X$12))/($I68-$J68)</f>
        <v>1.4216039271289092</v>
      </c>
      <c r="AS68" s="130">
        <f>$O68*($I68-(метеостанция!Y$12))/($I68-$J68)</f>
        <v>1.4986877688501845</v>
      </c>
      <c r="AT68" s="130">
        <f>$O68*($I68-(метеостанция!Z$12))/($I68-$J68)</f>
        <v>1.4853463347061178</v>
      </c>
      <c r="AU68" s="130">
        <f>$O68*($I68-(метеостанция!AA$12))/($I68-$J68)</f>
        <v>1.4364277428445391</v>
      </c>
      <c r="AV68" s="130">
        <f>$O68*($I68-(метеостанция!AB$12))/($I68-$J68)</f>
        <v>1.5898542355013086</v>
      </c>
      <c r="AW68" s="130">
        <f>$O68*($I68-(метеостанция!AC$12))/($I68-$J68)</f>
        <v>1.6365492550055429</v>
      </c>
      <c r="AX68" s="130">
        <f>$O68*($I68-(метеостанция!AD$12))/($I68-$J68)</f>
        <v>1.5483475514975451</v>
      </c>
      <c r="AY68" s="130">
        <f>$O68*($I68-(метеостанция!AE$12))/($I68-$J68)</f>
        <v>1.3860267694113972</v>
      </c>
      <c r="AZ68" s="130"/>
      <c r="BA68" s="130">
        <f t="shared" si="1175"/>
        <v>1.261506717400106</v>
      </c>
      <c r="BB68" s="130">
        <f t="shared" si="1680"/>
        <v>2.4007169551462653</v>
      </c>
      <c r="BC68" s="130">
        <f t="shared" si="1681"/>
        <v>3.2686513652963969</v>
      </c>
      <c r="BD68" s="130">
        <f t="shared" si="1682"/>
        <v>4.1921750843801409</v>
      </c>
      <c r="BE68" s="130">
        <f t="shared" si="1683"/>
        <v>5.2209478950448567</v>
      </c>
      <c r="BF68" s="130">
        <f t="shared" si="1684"/>
        <v>6.4127826785815021</v>
      </c>
      <c r="BG68" s="130">
        <f t="shared" si="1685"/>
        <v>7.5897936464025175</v>
      </c>
      <c r="BH68" s="130">
        <f t="shared" si="1686"/>
        <v>8.7556867524368105</v>
      </c>
      <c r="BI68" s="130">
        <f t="shared" si="1687"/>
        <v>9.9460391544018929</v>
      </c>
      <c r="BJ68" s="130">
        <f t="shared" si="1688"/>
        <v>11.120826549865564</v>
      </c>
      <c r="BK68" s="130">
        <f t="shared" si="1689"/>
        <v>12.2088946233928</v>
      </c>
      <c r="BL68" s="130">
        <f t="shared" si="1690"/>
        <v>13.174666217266088</v>
      </c>
      <c r="BM68" s="130">
        <f t="shared" si="1691"/>
        <v>14.273110961794265</v>
      </c>
      <c r="BN68" s="130">
        <f t="shared" si="1692"/>
        <v>15.115844885227826</v>
      </c>
      <c r="BO68" s="130">
        <f t="shared" si="1693"/>
        <v>16.31657395819385</v>
      </c>
      <c r="BP68" s="130">
        <f t="shared" si="1694"/>
        <v>17.598834017595838</v>
      </c>
      <c r="BQ68" s="130">
        <f t="shared" si="1695"/>
        <v>18.794374755061391</v>
      </c>
      <c r="BR68" s="130">
        <f t="shared" si="1696"/>
        <v>20.022527887101329</v>
      </c>
      <c r="BS68" s="130">
        <f t="shared" si="1697"/>
        <v>21.238821966568764</v>
      </c>
      <c r="BT68" s="130">
        <f t="shared" si="1698"/>
        <v>22.463269144679796</v>
      </c>
      <c r="BU68" s="130">
        <f t="shared" si="1699"/>
        <v>23.769247309226792</v>
      </c>
      <c r="BV68" s="130">
        <f t="shared" si="1700"/>
        <v>25.153050506280845</v>
      </c>
      <c r="BW68" s="130">
        <f t="shared" si="1701"/>
        <v>26.574654433409755</v>
      </c>
      <c r="BX68" s="130">
        <f t="shared" si="1702"/>
        <v>28.073342202259941</v>
      </c>
      <c r="BY68" s="130">
        <f t="shared" si="1703"/>
        <v>29.558688536966059</v>
      </c>
      <c r="BZ68" s="130">
        <f t="shared" si="1704"/>
        <v>30.995116279810599</v>
      </c>
      <c r="CA68" s="130">
        <f t="shared" si="1705"/>
        <v>32.584970515311909</v>
      </c>
      <c r="CB68" s="130">
        <f t="shared" si="1706"/>
        <v>34.22151977031745</v>
      </c>
      <c r="CC68" s="130">
        <f t="shared" si="1707"/>
        <v>35.769867321814992</v>
      </c>
      <c r="CD68" s="130">
        <f t="shared" si="1708"/>
        <v>37.155894091226386</v>
      </c>
      <c r="CE68" s="130">
        <f t="shared" si="1709"/>
        <v>37.155894091226386</v>
      </c>
      <c r="CF68" s="130">
        <f t="shared" si="1176"/>
        <v>2470.2824540128877</v>
      </c>
      <c r="CG68" s="130">
        <f t="shared" si="1177"/>
        <v>2230.8014875545286</v>
      </c>
      <c r="CH68" s="130">
        <f t="shared" si="1178"/>
        <v>1699.5891619559879</v>
      </c>
      <c r="CI68" s="130">
        <f t="shared" si="1179"/>
        <v>1808.4441467097872</v>
      </c>
      <c r="CJ68" s="130">
        <f t="shared" si="1180"/>
        <v>2014.5429178436475</v>
      </c>
      <c r="CK68" s="130">
        <f t="shared" si="1181"/>
        <v>2333.8508731214592</v>
      </c>
      <c r="CL68" s="130">
        <f t="shared" si="1182"/>
        <v>2304.8228771871131</v>
      </c>
      <c r="CM68" s="130">
        <f t="shared" si="1183"/>
        <v>2283.0518802363531</v>
      </c>
      <c r="CN68" s="130">
        <f t="shared" si="1184"/>
        <v>2330.9480735280245</v>
      </c>
      <c r="CO68" s="130">
        <f t="shared" si="1185"/>
        <v>2300.4686777969605</v>
      </c>
      <c r="CP68" s="130">
        <f t="shared" si="1186"/>
        <v>2130.6549015810338</v>
      </c>
      <c r="CQ68" s="130">
        <f t="shared" si="1187"/>
        <v>1891.1739351226747</v>
      </c>
      <c r="CR68" s="130">
        <f t="shared" si="1188"/>
        <v>2150.9744987350759</v>
      </c>
      <c r="CS68" s="130">
        <f t="shared" si="1189"/>
        <v>1650.2415688675985</v>
      </c>
      <c r="CT68" s="130">
        <f t="shared" si="1190"/>
        <v>2351.2676706820671</v>
      </c>
      <c r="CU68" s="130">
        <f t="shared" si="1191"/>
        <v>2510.921648320973</v>
      </c>
      <c r="CV68" s="130">
        <f t="shared" si="1192"/>
        <v>2341.1078721050458</v>
      </c>
      <c r="CW68" s="130">
        <f t="shared" si="1193"/>
        <v>2404.9694631606076</v>
      </c>
      <c r="CX68" s="130">
        <f t="shared" si="1194"/>
        <v>2381.7470664131306</v>
      </c>
      <c r="CY68" s="130">
        <f t="shared" si="1195"/>
        <v>2397.712464177021</v>
      </c>
      <c r="CZ68" s="130">
        <f t="shared" si="1196"/>
        <v>2557.3664418159269</v>
      </c>
      <c r="DA68" s="130">
        <f t="shared" si="1197"/>
        <v>2709.7634204712463</v>
      </c>
      <c r="DB68" s="130">
        <f t="shared" si="1198"/>
        <v>2783.7848101038298</v>
      </c>
      <c r="DC68" s="130">
        <f t="shared" si="1199"/>
        <v>2934.7303889624313</v>
      </c>
      <c r="DD68" s="130">
        <f t="shared" si="1200"/>
        <v>2908.60519262152</v>
      </c>
      <c r="DE68" s="130">
        <f t="shared" si="1201"/>
        <v>2812.8128060381764</v>
      </c>
      <c r="DF68" s="130">
        <f t="shared" si="1202"/>
        <v>3113.2525639586624</v>
      </c>
      <c r="DG68" s="130">
        <f t="shared" si="1203"/>
        <v>3204.6907511518543</v>
      </c>
      <c r="DH68" s="130">
        <f t="shared" si="1204"/>
        <v>3031.9741753424928</v>
      </c>
      <c r="DI68" s="130">
        <f t="shared" si="1205"/>
        <v>2714.117619861398</v>
      </c>
      <c r="DJ68" s="130">
        <f t="shared" si="1206"/>
        <v>0</v>
      </c>
      <c r="DK68" s="110">
        <f t="shared" si="1207"/>
        <v>2470.2824540128877</v>
      </c>
      <c r="DL68" s="130">
        <f t="shared" si="1208"/>
        <v>4701.0839415674163</v>
      </c>
      <c r="DM68" s="130">
        <f t="shared" si="1209"/>
        <v>6400.6731035234043</v>
      </c>
      <c r="DN68" s="130">
        <f t="shared" si="1210"/>
        <v>8209.117250233192</v>
      </c>
      <c r="DO68" s="130">
        <f t="shared" si="1211"/>
        <v>10223.66016807684</v>
      </c>
      <c r="DP68" s="130">
        <f t="shared" si="1212"/>
        <v>12557.511041198299</v>
      </c>
      <c r="DQ68" s="130">
        <f t="shared" si="1213"/>
        <v>14862.333918385411</v>
      </c>
      <c r="DR68" s="130">
        <f t="shared" si="1214"/>
        <v>17145.385798621763</v>
      </c>
      <c r="DS68" s="130">
        <f t="shared" si="1215"/>
        <v>19476.333872149786</v>
      </c>
      <c r="DT68" s="130">
        <f t="shared" si="1216"/>
        <v>21776.802549946748</v>
      </c>
      <c r="DU68" s="130">
        <f t="shared" si="1217"/>
        <v>23907.457451527782</v>
      </c>
      <c r="DV68" s="130">
        <f t="shared" si="1218"/>
        <v>25798.631386650457</v>
      </c>
      <c r="DW68" s="130">
        <f t="shared" si="1219"/>
        <v>27949.605885385532</v>
      </c>
      <c r="DX68" s="130">
        <f t="shared" si="1220"/>
        <v>29599.847454253129</v>
      </c>
      <c r="DY68" s="130">
        <f t="shared" si="1221"/>
        <v>31951.115124935197</v>
      </c>
      <c r="DZ68" s="130">
        <f t="shared" si="1222"/>
        <v>34462.036773256172</v>
      </c>
      <c r="EA68" s="130">
        <f t="shared" si="1223"/>
        <v>36803.144645361215</v>
      </c>
      <c r="EB68" s="130">
        <f t="shared" si="1224"/>
        <v>39208.114108521826</v>
      </c>
      <c r="EC68" s="130">
        <f t="shared" si="1225"/>
        <v>41589.861174934958</v>
      </c>
      <c r="ED68" s="130">
        <f t="shared" si="1226"/>
        <v>43987.573639111979</v>
      </c>
      <c r="EE68" s="130">
        <f t="shared" si="1227"/>
        <v>46544.940080927903</v>
      </c>
      <c r="EF68" s="130">
        <f t="shared" si="1228"/>
        <v>49254.703501399148</v>
      </c>
      <c r="EG68" s="130">
        <f t="shared" si="1229"/>
        <v>52038.488311502981</v>
      </c>
      <c r="EH68" s="130">
        <f t="shared" si="1230"/>
        <v>54973.218700465412</v>
      </c>
      <c r="EI68" s="130">
        <f t="shared" si="1231"/>
        <v>57881.823893086934</v>
      </c>
      <c r="EJ68" s="130">
        <f t="shared" si="1232"/>
        <v>60694.636699125113</v>
      </c>
      <c r="EK68" s="130">
        <f t="shared" si="1233"/>
        <v>63807.889263083773</v>
      </c>
      <c r="EL68" s="130">
        <f t="shared" si="1234"/>
        <v>67012.580014235631</v>
      </c>
      <c r="EM68" s="130">
        <f t="shared" si="1235"/>
        <v>70044.554189578121</v>
      </c>
      <c r="EN68" s="130">
        <f t="shared" si="1236"/>
        <v>72758.671809439518</v>
      </c>
      <c r="EO68" s="130">
        <f t="shared" si="1237"/>
        <v>72758.671809439518</v>
      </c>
      <c r="EP68" s="130">
        <f t="shared" si="1238"/>
        <v>2223.2542086115991</v>
      </c>
      <c r="EQ68" s="130">
        <f t="shared" si="1239"/>
        <v>2007.7213387990757</v>
      </c>
      <c r="ER68" s="130">
        <f t="shared" si="1240"/>
        <v>1529.6302457603892</v>
      </c>
      <c r="ES68" s="130">
        <f t="shared" si="1241"/>
        <v>1627.5997320388085</v>
      </c>
      <c r="ET68" s="130">
        <f t="shared" si="1242"/>
        <v>1813.0886260592829</v>
      </c>
      <c r="EU68" s="130">
        <f t="shared" si="1243"/>
        <v>2100.4657858093133</v>
      </c>
      <c r="EV68" s="130">
        <f t="shared" si="1244"/>
        <v>2074.340589468402</v>
      </c>
      <c r="EW68" s="130">
        <f t="shared" si="1245"/>
        <v>2054.7466922127178</v>
      </c>
      <c r="EX68" s="130">
        <f t="shared" si="1246"/>
        <v>2097.853266175222</v>
      </c>
      <c r="EY68" s="130">
        <f t="shared" si="1247"/>
        <v>2070.4218100172643</v>
      </c>
      <c r="EZ68" s="130">
        <f t="shared" si="1248"/>
        <v>1917.5894114229304</v>
      </c>
      <c r="FA68" s="130">
        <f t="shared" si="1249"/>
        <v>1702.0565416104073</v>
      </c>
      <c r="FB68" s="130">
        <f t="shared" si="1250"/>
        <v>1935.8770488615685</v>
      </c>
      <c r="FC68" s="130">
        <f t="shared" si="1251"/>
        <v>1485.2174119808387</v>
      </c>
      <c r="FD68" s="130">
        <f t="shared" si="1252"/>
        <v>2116.1409036138602</v>
      </c>
      <c r="FE68" s="130">
        <f t="shared" si="1253"/>
        <v>2259.8294834888757</v>
      </c>
      <c r="FF68" s="130">
        <f t="shared" si="1254"/>
        <v>2106.9970848945413</v>
      </c>
      <c r="FG68" s="130">
        <f t="shared" si="1255"/>
        <v>2164.472516844547</v>
      </c>
      <c r="FH68" s="130">
        <f t="shared" si="1256"/>
        <v>2143.5723597718174</v>
      </c>
      <c r="FI68" s="130">
        <f t="shared" si="1257"/>
        <v>2157.941217759319</v>
      </c>
      <c r="FJ68" s="130">
        <f t="shared" si="1258"/>
        <v>2301.6297976343344</v>
      </c>
      <c r="FK68" s="130">
        <f t="shared" si="1259"/>
        <v>2438.7870784241218</v>
      </c>
      <c r="FL68" s="130">
        <f t="shared" si="1260"/>
        <v>2505.4063290934469</v>
      </c>
      <c r="FM68" s="130">
        <f t="shared" si="1261"/>
        <v>2641.2573500661883</v>
      </c>
      <c r="FN68" s="130">
        <f t="shared" si="1262"/>
        <v>2617.7446733593679</v>
      </c>
      <c r="FO68" s="130">
        <f t="shared" si="1263"/>
        <v>2531.5315254343586</v>
      </c>
      <c r="FP68" s="130">
        <f t="shared" si="1264"/>
        <v>2801.9273075627962</v>
      </c>
      <c r="FQ68" s="130">
        <f t="shared" si="1265"/>
        <v>2884.2216760366691</v>
      </c>
      <c r="FR68" s="130">
        <f t="shared" si="1266"/>
        <v>2728.7767578082435</v>
      </c>
      <c r="FS68" s="130">
        <f t="shared" si="1267"/>
        <v>2442.7058578752581</v>
      </c>
      <c r="FT68" s="130">
        <f t="shared" si="1268"/>
        <v>0</v>
      </c>
      <c r="FU68" s="110">
        <f t="shared" si="1269"/>
        <v>2223.2542086115991</v>
      </c>
      <c r="FV68" s="130">
        <f t="shared" si="1270"/>
        <v>4230.9755474106751</v>
      </c>
      <c r="FW68" s="130">
        <f t="shared" si="1271"/>
        <v>5760.6057931710639</v>
      </c>
      <c r="FX68" s="130">
        <f t="shared" si="1272"/>
        <v>7388.2055252098726</v>
      </c>
      <c r="FY68" s="130">
        <f t="shared" si="1273"/>
        <v>9201.2941512691559</v>
      </c>
      <c r="FZ68" s="130">
        <f t="shared" si="1274"/>
        <v>11301.75993707847</v>
      </c>
      <c r="GA68" s="130">
        <f t="shared" si="1275"/>
        <v>13376.100526546872</v>
      </c>
      <c r="GB68" s="130">
        <f t="shared" si="1276"/>
        <v>15430.847218759591</v>
      </c>
      <c r="GC68" s="130">
        <f t="shared" si="1277"/>
        <v>17528.700484934812</v>
      </c>
      <c r="GD68" s="130">
        <f t="shared" si="1278"/>
        <v>19599.122294952078</v>
      </c>
      <c r="GE68" s="130">
        <f t="shared" si="1279"/>
        <v>21516.711706375008</v>
      </c>
      <c r="GF68" s="130">
        <f t="shared" si="1280"/>
        <v>23218.768247985416</v>
      </c>
      <c r="GG68" s="130">
        <f t="shared" si="1281"/>
        <v>25154.645296846986</v>
      </c>
      <c r="GH68" s="130">
        <f t="shared" si="1282"/>
        <v>26639.862708827823</v>
      </c>
      <c r="GI68" s="130">
        <f t="shared" si="1283"/>
        <v>28756.003612441684</v>
      </c>
      <c r="GJ68" s="130">
        <f t="shared" si="1284"/>
        <v>31015.83309593056</v>
      </c>
      <c r="GK68" s="130">
        <f t="shared" si="1285"/>
        <v>33122.830180825098</v>
      </c>
      <c r="GL68" s="130">
        <f t="shared" si="1286"/>
        <v>35287.302697669642</v>
      </c>
      <c r="GM68" s="130">
        <f t="shared" si="1287"/>
        <v>37430.875057441459</v>
      </c>
      <c r="GN68" s="130">
        <f t="shared" si="1288"/>
        <v>39588.816275200777</v>
      </c>
      <c r="GO68" s="130">
        <f t="shared" si="1289"/>
        <v>41890.446072835111</v>
      </c>
      <c r="GP68" s="130">
        <f t="shared" si="1290"/>
        <v>44329.233151259235</v>
      </c>
      <c r="GQ68" s="130">
        <f t="shared" si="1291"/>
        <v>46834.639480352685</v>
      </c>
      <c r="GR68" s="130">
        <f t="shared" si="1292"/>
        <v>49475.896830418875</v>
      </c>
      <c r="GS68" s="130">
        <f t="shared" si="1293"/>
        <v>52093.641503778243</v>
      </c>
      <c r="GT68" s="130">
        <f t="shared" si="1294"/>
        <v>54625.173029212601</v>
      </c>
      <c r="GU68" s="130">
        <f t="shared" si="1295"/>
        <v>57427.100336775395</v>
      </c>
      <c r="GV68" s="130">
        <f t="shared" si="1296"/>
        <v>60311.322012812067</v>
      </c>
      <c r="GW68" s="130">
        <f t="shared" si="1297"/>
        <v>63040.098770620309</v>
      </c>
      <c r="GX68" s="130">
        <f t="shared" si="1298"/>
        <v>65482.804628495564</v>
      </c>
      <c r="GY68" s="130">
        <f t="shared" si="1299"/>
        <v>65482.804628495564</v>
      </c>
      <c r="GZ68" s="130">
        <f>($T68+$U68)/$R68*($I68-(метеостанция!B$12))/($I68-$J68)</f>
        <v>3.5366718500797454</v>
      </c>
      <c r="HA68" s="130">
        <f>($T68+$U68)/$R68*($I68-(метеостанция!C$12))/($I68-$J68)</f>
        <v>3.193810007974482</v>
      </c>
      <c r="HB68" s="130">
        <f>($T68+$U68)/$R68*($I68-(метеостанция!D$12))/($I68-$J68)</f>
        <v>2.4332801036682614</v>
      </c>
      <c r="HC68" s="130">
        <f>($T68+$U68)/$R68*($I68-(метеостанция!E$12))/($I68-$J68)</f>
        <v>2.5891263955342905</v>
      </c>
      <c r="HD68" s="130">
        <f>($T68+$U68)/$R68*($I68-(метеостанция!F$12))/($I68-$J68)</f>
        <v>2.8841953748006386</v>
      </c>
      <c r="HE68" s="130">
        <f>($T68+$U68)/$R68*($I68-(метеостанция!G$12))/($I68-$J68)</f>
        <v>3.3413444976076558</v>
      </c>
      <c r="HF68" s="130">
        <f>($T68+$U68)/$R68*($I68-(метеостанция!H$12))/($I68-$J68)</f>
        <v>3.2997854864433815</v>
      </c>
      <c r="HG68" s="130">
        <f>($T68+$U68)/$R68*($I68-(метеостанция!I$12))/($I68-$J68)</f>
        <v>3.2686162280701758</v>
      </c>
      <c r="HH68" s="130">
        <f>($T68+$U68)/$R68*($I68-(метеостанция!J$12))/($I68-$J68)</f>
        <v>3.3371885964912282</v>
      </c>
      <c r="HI68" s="130">
        <f>($T68+$U68)/$R68*($I68-(метеостанция!K$12))/($I68-$J68)</f>
        <v>3.2935516347687401</v>
      </c>
      <c r="HJ68" s="130">
        <f>($T68+$U68)/$R68*($I68-(метеостанция!L$12))/($I68-$J68)</f>
        <v>3.0504314194577358</v>
      </c>
      <c r="HK68" s="130">
        <f>($T68+$U68)/$R68*($I68-(метеостанция!M$12))/($I68-$J68)</f>
        <v>2.7075695773524719</v>
      </c>
      <c r="HL68" s="130">
        <f>($T68+$U68)/$R68*($I68-(метеостанция!N$12))/($I68-$J68)</f>
        <v>3.0795227272727277</v>
      </c>
      <c r="HM68" s="130">
        <f>($T68+$U68)/$R68*($I68-(метеостанция!O$12))/($I68-$J68)</f>
        <v>2.3626297846889952</v>
      </c>
      <c r="HN68" s="130">
        <f>($T68+$U68)/$R68*($I68-(метеостанция!P$12))/($I68-$J68)</f>
        <v>3.3662799043062201</v>
      </c>
      <c r="HO68" s="130">
        <f>($T68+$U68)/$R68*($I68-(метеостанция!Q$12))/($I68-$J68)</f>
        <v>3.5948544657097292</v>
      </c>
      <c r="HP68" s="130">
        <f>($T68+$U68)/$R68*($I68-(метеостанция!R$12))/($I68-$J68)</f>
        <v>3.3517342503987244</v>
      </c>
      <c r="HQ68" s="130">
        <f>($T68+$U68)/$R68*($I68-(метеостанция!S$12))/($I68-$J68)</f>
        <v>3.4431640749601282</v>
      </c>
      <c r="HR68" s="130">
        <f>($T68+$U68)/$R68*($I68-(метеостанция!T$12))/($I68-$J68)</f>
        <v>3.4099168660287082</v>
      </c>
      <c r="HS68" s="130">
        <f>($T68+$U68)/$R68*($I68-(метеостанция!U$12))/($I68-$J68)</f>
        <v>3.4327743221690596</v>
      </c>
      <c r="HT68" s="130">
        <f>($T68+$U68)/$R68*($I68-(метеостанция!V$12))/($I68-$J68)</f>
        <v>3.6613488835725683</v>
      </c>
      <c r="HU68" s="130">
        <f>($T68+$U68)/$R68*($I68-(метеостанция!W$12))/($I68-$J68)</f>
        <v>3.8795336921850083</v>
      </c>
      <c r="HV68" s="130">
        <f>($T68+$U68)/$R68*($I68-(метеостанция!X$12))/($I68-$J68)</f>
        <v>3.9855091706539083</v>
      </c>
      <c r="HW68" s="130">
        <f>($T68+$U68)/$R68*($I68-(метеостанция!Y$12))/($I68-$J68)</f>
        <v>4.2016160287081341</v>
      </c>
      <c r="HX68" s="130">
        <f>($T68+$U68)/$R68*($I68-(метеостанция!Z$12))/($I68-$J68)</f>
        <v>4.1642129186602883</v>
      </c>
      <c r="HY68" s="130">
        <f>($T68+$U68)/$R68*($I68-(метеостанция!AA$12))/($I68-$J68)</f>
        <v>4.0270681818181826</v>
      </c>
      <c r="HZ68" s="130">
        <f>($T68+$U68)/$R68*($I68-(метеостанция!AB$12))/($I68-$J68)</f>
        <v>4.4572039473684217</v>
      </c>
      <c r="IA68" s="130">
        <f>($T68+$U68)/$R68*($I68-(метеостанция!AC$12))/($I68-$J68)</f>
        <v>4.5881148325358856</v>
      </c>
      <c r="IB68" s="130">
        <f>($T68+$U68)/$R68*($I68-(метеостанция!AD$12))/($I68-$J68)</f>
        <v>4.3408387161084541</v>
      </c>
      <c r="IC68" s="130">
        <f>($T68+$U68)/$R68*($I68-(метеостанция!AE$12))/($I68-$J68)</f>
        <v>3.8857675438596493</v>
      </c>
      <c r="ID68" s="130"/>
      <c r="IE68" s="131">
        <f>VLOOKUP($F68,метеостанция!$A$4:$AF$7,2,0)</f>
        <v>6.1</v>
      </c>
      <c r="IF68" s="131">
        <f>VLOOKUP($F68,метеостанция!$A$4:$AF$7,3,0)</f>
        <v>9</v>
      </c>
      <c r="IG68" s="131">
        <f>VLOOKUP($F68,метеостанция!$A$4:$AF$7,4,0)</f>
        <v>7.4</v>
      </c>
      <c r="IH68" s="131">
        <f>VLOOKUP($F68,метеостанция!$A$4:$AF$7,5,0)</f>
        <v>10.9</v>
      </c>
      <c r="II68" s="131">
        <f>VLOOKUP($F68,метеостанция!$A$4:$AF$7,6,0)</f>
        <v>12.1</v>
      </c>
      <c r="IJ68" s="131">
        <f>VLOOKUP($F68,метеостанция!$A$4:$AF$7,7,0)</f>
        <v>9.4</v>
      </c>
      <c r="IK68" s="131">
        <f>VLOOKUP($F68,метеостанция!$A$4:$AF$7,8,0)</f>
        <v>6.1</v>
      </c>
      <c r="IL68" s="131">
        <f>VLOOKUP($F68,метеостанция!$A$4:$AF$7,9,0)</f>
        <v>8.1</v>
      </c>
      <c r="IM68" s="131">
        <f>VLOOKUP($F68,метеостанция!$A$4:$AF$7,10,0)</f>
        <v>3.4</v>
      </c>
      <c r="IN68" s="131">
        <f>VLOOKUP($F68,метеостанция!$A$4:$AF$7,11,0)</f>
        <v>-1.2</v>
      </c>
      <c r="IO68" s="131">
        <f>VLOOKUP($F68,метеостанция!$A$4:$AF$7,12,0)</f>
        <v>0.4</v>
      </c>
      <c r="IP68" s="131">
        <f>VLOOKUP($F68,метеостанция!$A$4:$AF$7,13,0)</f>
        <v>3</v>
      </c>
      <c r="IQ68" s="131">
        <f>VLOOKUP($F68,метеостанция!$A$4:$AF$7,14,0)</f>
        <v>2.5</v>
      </c>
      <c r="IR68" s="131">
        <f>VLOOKUP($F68,метеостанция!$A$4:$AF$7,15,0)</f>
        <v>1.5</v>
      </c>
      <c r="IS68" s="131">
        <f>VLOOKUP($F68,метеостанция!$A$4:$AF$7,16,0)</f>
        <v>-0.4</v>
      </c>
      <c r="IT68" s="131">
        <f>VLOOKUP($F68,метеостанция!$A$4:$AF$7,17,0)</f>
        <v>-2.6</v>
      </c>
      <c r="IU68" s="131">
        <f>VLOOKUP($F68,метеостанция!$A$4:$AF$7,18,0)</f>
        <v>-3.5</v>
      </c>
      <c r="IV68" s="131">
        <f>VLOOKUP($F68,метеостанция!$A$4:$AF$7,19,0)</f>
        <v>-4.4000000000000004</v>
      </c>
      <c r="IW68" s="131">
        <f>VLOOKUP($F68,метеостанция!$A$4:$AF$7,20,0)</f>
        <v>-0.3</v>
      </c>
      <c r="IX68" s="131">
        <f>VLOOKUP($F68,метеостанция!$A$4:$AF$7,21,0)</f>
        <v>4.5</v>
      </c>
      <c r="IY68" s="131">
        <f>VLOOKUP($F68,метеостанция!$A$4:$AF$7,22,0)</f>
        <v>3.5</v>
      </c>
      <c r="IZ68" s="131">
        <f>VLOOKUP($F68,метеостанция!$A$4:$AF$7,23,0)</f>
        <v>5</v>
      </c>
      <c r="JA68" s="131">
        <f>VLOOKUP($F68,метеостанция!$A$4:$AF$7,24,0)</f>
        <v>-1.7</v>
      </c>
      <c r="JB68" s="131">
        <f>VLOOKUP($F68,метеостанция!$A$4:$AF$7,25,0)</f>
        <v>-3.7</v>
      </c>
      <c r="JC68" s="131">
        <f>VLOOKUP($F68,метеостанция!$A$4:$AF$7,26,0)</f>
        <v>0.7</v>
      </c>
      <c r="JD68" s="131">
        <f>VLOOKUP($F68,метеостанция!$A$4:$AF$7,27,0)</f>
        <v>-1.6</v>
      </c>
      <c r="JE68" s="131">
        <f>VLOOKUP($F68,метеостанция!$A$4:$AF$7,28,0)</f>
        <v>0.7</v>
      </c>
      <c r="JF68" s="131">
        <f>VLOOKUP($F68,метеостанция!$A$4:$AF$7,29,0)</f>
        <v>6.6</v>
      </c>
      <c r="JG68" s="131">
        <f>VLOOKUP($F68,метеостанция!$A$4:$AF$7,30,0)</f>
        <v>9</v>
      </c>
      <c r="JH68" s="131">
        <f>VLOOKUP($F68,метеостанция!$A$4:$AF$7,31,0)</f>
        <v>4.8</v>
      </c>
      <c r="JI68" s="131">
        <f>VLOOKUP($F68,метеостанция!$A$4:$AF$7,32,0)</f>
        <v>0</v>
      </c>
      <c r="JJ68" s="202">
        <f>VLOOKUP(D68,'Qп, Гкал'!$D$6:$O$63,2,FALSE)</f>
        <v>1.7218400687876201</v>
      </c>
      <c r="JK68" s="202">
        <f>VLOOKUP(D68,'Qп, Гкал'!$D$6:AI$64,3,FALSE)</f>
        <v>1.35545046336104</v>
      </c>
      <c r="JL68" s="202">
        <f>VLOOKUP(D68,'Qп, Гкал'!$D$6:$AI$64,4,FALSE)</f>
        <v>1.26349479315945</v>
      </c>
      <c r="JM68" s="202">
        <f>VLOOKUP(D68,'Qп, Гкал'!$D$6:$O$60,5,FALSE)</f>
        <v>1.16891181809497</v>
      </c>
      <c r="JN68" s="202">
        <f>VLOOKUP(D68,'Qп, Гкал'!$D$6:$O$60,6,FALSE)</f>
        <v>1.0502054074711</v>
      </c>
      <c r="JO68" s="202">
        <f>VLOOKUP(D68,'Qп, Гкал'!$D$6:$O$60,7,FALSE)</f>
        <v>0.27467278112162002</v>
      </c>
      <c r="JP68" s="202">
        <f>VLOOKUP(D68,'Qп, Гкал'!$D$6:$O$60,8,FALSE)</f>
        <v>1.53506257762492</v>
      </c>
      <c r="JQ68" s="202">
        <f>VLOOKUP(D68,'Qп, Гкал'!$D$6:$O$60,9,FALSE)</f>
        <v>1.6148371070984999</v>
      </c>
      <c r="JR68" s="202">
        <f>VLOOKUP(D68,'Qп, Гкал'!$D$6:$O$60,10,FALSE)</f>
        <v>2.01824782650234</v>
      </c>
      <c r="JS68" s="202">
        <f>VLOOKUP(D68,'Qп, Гкал'!$D$6:$O$60,11,FALSE)</f>
        <v>2.3297028757046001</v>
      </c>
      <c r="JT68" s="202">
        <f>VLOOKUP(D68,'Qп, Гкал'!$D$6:$O$60,12,FALSE)</f>
        <v>2.1699149708608001</v>
      </c>
      <c r="JU68" s="202">
        <f>VLOOKUP(D68,'Qп, Гкал'!$D$6:$P$60,13,FALSE)</f>
        <v>2.0313843508168499</v>
      </c>
      <c r="JV68" s="202">
        <f>VLOOKUP(D68,'Qп, Гкал'!$D$6:$Q$63,14,FALSE)</f>
        <v>0.62625394095729403</v>
      </c>
      <c r="JW68" s="203">
        <f>VLOOKUP(D68,'Qп, Гкал'!$D$6:$AI$65,15,FALSE)</f>
        <v>2.1037546574949801</v>
      </c>
      <c r="JX68" s="203">
        <f>VLOOKUP(D68,'Qп, Гкал'!$D$6:$AI$65,16,FALSE)</f>
        <v>2.1610776726855798</v>
      </c>
      <c r="JY68" s="203">
        <f>VLOOKUP(D68,'Qп, Гкал'!$D$6:$AI$65,17,FALSE)</f>
        <v>2.51265883252126</v>
      </c>
      <c r="JZ68" s="203">
        <f>VLOOKUP(D68,'Qп, Гкал'!$D$6:$AI$65,18,FALSE)</f>
        <v>2.6423521543899899</v>
      </c>
      <c r="KA68" s="203">
        <f>VLOOKUP(D68,'Qп, Гкал'!$D$6:$AI$65,19,FALSE)</f>
        <v>2.9313556893092598</v>
      </c>
      <c r="KB68" s="203">
        <f>VLOOKUP(D68,'Qп, Гкал'!$D$6:$AI$65,20,FALSE)</f>
        <v>2.8331900257953602</v>
      </c>
      <c r="KC68" s="203">
        <f>VLOOKUP(D68,'Qп, Гкал'!$D$6:$AI$65,21,FALSE)</f>
        <v>1.7982707557084201</v>
      </c>
      <c r="KD68" s="203">
        <f>VLOOKUP(D68,'Qп, Гкал'!$D$6:$AI$65,22,FALSE)</f>
        <v>2.4273908474252401</v>
      </c>
      <c r="KE68" s="203">
        <f>VLOOKUP(D68,'Qп, Гкал'!$D$6:$AI$65,23,FALSE)</f>
        <v>2.5255565109391398</v>
      </c>
      <c r="KF68" s="203">
        <f>VLOOKUP(D68,'Qп, Гкал'!$D$6:$AI$65,24,FALSE)</f>
        <v>2.65859367536066</v>
      </c>
      <c r="KG68" s="203">
        <f>VLOOKUP(D68,'Qп, Гкал'!$D$6:$AI$65,25,FALSE)</f>
        <v>3.0010986911244899</v>
      </c>
      <c r="KH68" s="203">
        <f>VLOOKUP(D68,'Qп, Гкал'!$D$6:$AI$65,26,FALSE)</f>
        <v>2.79282506926531</v>
      </c>
      <c r="KI68" s="203">
        <f>VLOOKUP(D68,'Qп, Гкал'!$D$6:$AI$65,27,FALSE)</f>
        <v>2.9029330276105898</v>
      </c>
      <c r="KJ68" s="203">
        <f>VLOOKUP(D68,'Qп, Гкал'!$D$6:$AI$65,28,FALSE)</f>
        <v>2.2150568453233999</v>
      </c>
      <c r="KK68" s="203">
        <f>VLOOKUP(D68,'Qп, Гкал'!$D$6:$AI$65,29,FALSE)</f>
        <v>2.1405369255756201</v>
      </c>
      <c r="KL68" s="203">
        <f>VLOOKUP(D68,'Qп, Гкал'!$D$6:$AI$65,30,FALSE)</f>
        <v>2.0129932167765401</v>
      </c>
      <c r="KM68" s="203">
        <f>VLOOKUP(D68,'Qп, Гкал'!$D$6:$AI$65,31,FALSE)</f>
        <v>2.3502436228145598</v>
      </c>
      <c r="KN68" s="203">
        <f>VLOOKUP(D68,'Qп, Гкал'!$D$6:$AI$65,32,FALSE)</f>
        <v>0</v>
      </c>
      <c r="KO68" s="110">
        <f>IF(JJ68="","Нет показаний",IF(JJ68&lt;=0,"Ошибка ПУ",(GZ68-JJ68*(($I68-метеостанция!B$12)/($I68-IE68)))))</f>
        <v>1.2327632045793293</v>
      </c>
      <c r="KP68" s="110">
        <f>IF(JK68="","Нет показаний",IF(JK68&lt;=0,"Ошибка ПУ",(HA68-JK68*(($I68-метеостанция!C$12)/($I68-IF68)))))</f>
        <v>1.1906106212572527</v>
      </c>
      <c r="KQ68" s="110">
        <f>IF(JL68="","Нет показаний",IF(JL68&lt;=0,"Ошибка ПУ",(HB68-JL68*(($I68-метеостанция!D$12)/($I68-IG68)))))</f>
        <v>1.1665400327866553</v>
      </c>
      <c r="KR68" s="110">
        <f>IF(JM68="","Нет показаний",IF(JM68&lt;=0,"Ошибка ПУ",(HC68-JM68*(($I68-метеостанция!E$12)/($I68-IH68)))))</f>
        <v>0.94896409221634825</v>
      </c>
      <c r="KS68" s="110">
        <f>IF(JN68="","Нет показаний",IF(JN68&lt;=0,"Ошибка ПУ",(HD68-JN68*(($I68-метеостанция!F$12)/($I68-II68)))))</f>
        <v>1.0436838778689632</v>
      </c>
      <c r="KT68" s="110">
        <f>IF(JO68="","Нет показаний",IF(JO68&lt;=0,"Ошибка ПУ",(HE68-JO68*(($I68-метеостанция!G$12)/($I68-IJ68)))))</f>
        <v>2.9031760134374522</v>
      </c>
      <c r="KU68" s="110">
        <f>IF(JP68="","Нет показаний",IF(JP68&lt;=0,"Ошибка ПУ",(HF68-JP68*(($I68-метеостанция!H$12)/($I68-IK68)))))</f>
        <v>1.3833708848173021</v>
      </c>
      <c r="KV68" s="110">
        <f>IF(JQ68="","Нет показаний",IF(JQ68&lt;=0,"Ошибка ПУ",(HG68-JQ68*(($I68-метеостанция!I$12)/($I68-IL68)))))</f>
        <v>0.98431877351447428</v>
      </c>
      <c r="KW68" s="110">
        <f>IF(JR68="","Нет показаний",IF(JR68&lt;=0,"Ошибка ПУ",(HH68-JR68*(($I68-метеостанция!J$12)/($I68-IM68)))))</f>
        <v>1.1588915471882997</v>
      </c>
      <c r="KX68" s="110">
        <f>IF(JS68="","Нет показаний",IF(JS68&lt;=0,"Ошибка ПУ",(HI68-JS68*(($I68-метеостанция!K$12)/($I68-IN68)))))</f>
        <v>1.3040155043852319</v>
      </c>
      <c r="KY68" s="110">
        <f>IF(JT68="","Нет показаний",IF(JT68&lt;=0,"Ошибка ПУ",(HJ68-JT68*(($I68-метеостанция!L$12)/($I68-IO68)))))</f>
        <v>1.2070082844903429</v>
      </c>
      <c r="KZ68" s="110">
        <f>IF(JU68="","Нет показаний",IF(JU68&lt;=0,"Ошибка ПУ",(HK68-JU68*(($I68-метеостанция!M$12)/($I68-IP68)))))</f>
        <v>0.96619207135618579</v>
      </c>
      <c r="LA68" s="110">
        <f>IF(JV68="","Нет показаний",IF(JV68&lt;=0,"Ошибка ПУ",(HL68-JV68*(($I68-метеостанция!N$12)/($I68-IQ68)))))</f>
        <v>2.4845814833632982</v>
      </c>
      <c r="LB68" s="110">
        <f>IF(JW68="","Нет показаний",IF(JW68&lt;=0,"Ошибка ПУ",(HM68-JW68*(($I68-метеостанция!O$12)/($I68-IR68)))))</f>
        <v>0.90411207397448767</v>
      </c>
      <c r="LC68" s="110">
        <f>IF(JX68="","Нет показаний",IF(JX68&lt;=0,"Ошибка ПУ",(HN68-JX68*(($I68-метеостанция!P$12)/($I68-IS68)))))</f>
        <v>1.4126270975257293</v>
      </c>
      <c r="LD68" s="110">
        <f>IF(JY68="","Нет показаний",IF(JY68&lt;=0,"Ошибка ПУ",(HO68-JY68*(($I68-метеостанция!Q$12)/($I68-IT68)))))</f>
        <v>1.3860639269588249</v>
      </c>
      <c r="LE68" s="110">
        <f>IF(JZ68="","Нет показаний",IF(JZ68&lt;=0,"Ошибка ПУ",(HP68-JZ68*(($I68-метеостанция!R$12)/($I68-IU68)))))</f>
        <v>1.2624626695011489</v>
      </c>
      <c r="LF68" s="110">
        <f>IF(KA68="","Нет показаний",IF(KA68&lt;=0,"Ошибка ПУ",(HQ68-KA68*(($I68-метеостанция!S$12)/($I68-IV68)))))</f>
        <v>1.1433267751564147</v>
      </c>
      <c r="LG68" s="110">
        <f>IF(KB68="","Нет показаний",IF(KB68&lt;=0,"Ошибка ПУ",(HR68-KB68*(($I68-метеостанция!T$12)/($I68-IW68)))))</f>
        <v>0.80382671337725897</v>
      </c>
      <c r="LH68" s="110">
        <f>IF(KC68="","Нет показаний",IF(KC68&lt;=0,"Ошибка ПУ",(HS68-KC68*(($I68-метеостанция!U$12)/($I68-IX68)))))</f>
        <v>1.3108148304331242</v>
      </c>
      <c r="LI68" s="110">
        <f>IF(KD68="","Нет показаний",IF(KD68&lt;=0,"Ошибка ПУ",(HT68-KD68*(($I68-метеостанция!V$12)/($I68-IY68)))))</f>
        <v>0.77144167197576241</v>
      </c>
      <c r="LJ68" s="110">
        <f>IF(KE68="","Нет показаний",IF(KE68&lt;=0,"Ошибка ПУ",(HU68-KE68*(($I68-метеостанция!W$12)/($I68-IZ68)))))</f>
        <v>0.41246457018252736</v>
      </c>
      <c r="LK68" s="110">
        <f>IF(KF68="","Нет показаний",IF(KF68&lt;=0,"Ошибка ПУ",(HV68-KF68*(($I68-метеостанция!X$12)/($I68-JA68)))))</f>
        <v>1.2960668345031983</v>
      </c>
      <c r="LL68" s="110">
        <f>IF(KG68="","Нет показаний",IF(KG68&lt;=0,"Ошибка ПУ",(HW68-KG68*(($I68-метеостанция!Y$12)/($I68-JB68)))))</f>
        <v>1.2501464015419286</v>
      </c>
      <c r="LM68" s="110">
        <f>IF(KH68="","Нет показаний",IF(KH68&lt;=0,"Ошибка ПУ",(HX68-KH68*(($I68-метеостанция!Z$12)/($I68-JC68)))))</f>
        <v>0.87969329494686033</v>
      </c>
      <c r="LN68" s="110">
        <f>IF(KI68="","Нет показаний",IF(KI68&lt;=0,"Ошибка ПУ",(HY68-KI68*(($I68-метеостанция!AA$12)/($I68-JD68)))))</f>
        <v>1.0472566312306175</v>
      </c>
      <c r="LO68" s="110">
        <f>IF(KJ68="","Нет показаний",IF(KJ68&lt;=0,"Ошибка ПУ",(HZ68-KJ68*(($I68-метеостанция!AB$12)/($I68-JE68)))))</f>
        <v>1.6688841508785783</v>
      </c>
      <c r="LP68" s="110">
        <f>IF(KK68="","Нет показаний",IF(KK68&lt;=0,"Ошибка ПУ",(IA68-KK68*(($I68-метеостанция!AC$12)/($I68-JF68)))))</f>
        <v>0.75182787501074788</v>
      </c>
      <c r="LQ68" s="110">
        <f>IF(KL68="","Нет показаний",IF(KL68&lt;=0,"Ошибка ПУ",(IB68-KL68*(($I68-метеостанция!AD$12)/($I68-JG68)))))</f>
        <v>0.29743214894865311</v>
      </c>
      <c r="LR68" s="110">
        <f>IF(KM68="","Нет показаний",IF(KM68&lt;=0,"Ошибка ПУ",(IC68-KM68*(($I68-метеостанция!AE$12)/($I68-JH68)))))</f>
        <v>0.6917591320404437</v>
      </c>
      <c r="LS68" s="110" t="str">
        <f>IF(KN68="","Нет показаний",IF(KN68&lt;=0,"Ошибка ПУ",(ID68-KN68*(($I68-метеостанция!AF$12)/($I68-JI68)))))</f>
        <v>Ошибка ПУ</v>
      </c>
      <c r="LT68" s="54">
        <f t="shared" si="1300"/>
        <v>1.2327632045793293</v>
      </c>
      <c r="LU68" s="54">
        <f t="shared" si="1301"/>
        <v>2.423373825836582</v>
      </c>
      <c r="LV68" s="54">
        <f t="shared" si="1302"/>
        <v>3.5899138586232375</v>
      </c>
      <c r="LW68" s="54">
        <f t="shared" si="1303"/>
        <v>4.538877950839586</v>
      </c>
      <c r="LX68" s="54">
        <f t="shared" si="1304"/>
        <v>5.582561828708549</v>
      </c>
      <c r="LY68" s="54">
        <f t="shared" si="1305"/>
        <v>8.4857378421460012</v>
      </c>
      <c r="LZ68" s="54">
        <f t="shared" si="1306"/>
        <v>9.8691087269633027</v>
      </c>
      <c r="MA68" s="54">
        <f t="shared" si="1307"/>
        <v>10.853427500477776</v>
      </c>
      <c r="MB68" s="54">
        <f t="shared" si="1308"/>
        <v>12.012319047666075</v>
      </c>
      <c r="MC68" s="54">
        <f t="shared" si="1309"/>
        <v>13.316334552051307</v>
      </c>
      <c r="MD68" s="54">
        <f t="shared" si="1310"/>
        <v>14.52334283654165</v>
      </c>
      <c r="ME68" s="54">
        <f t="shared" si="1311"/>
        <v>15.489534907897836</v>
      </c>
      <c r="MF68" s="54">
        <f t="shared" si="1312"/>
        <v>17.974116391261134</v>
      </c>
      <c r="MG68" s="54">
        <f t="shared" si="1313"/>
        <v>18.878228465235622</v>
      </c>
      <c r="MH68" s="54">
        <f t="shared" si="1314"/>
        <v>20.290855562761351</v>
      </c>
      <c r="MI68" s="54">
        <f t="shared" si="1315"/>
        <v>21.676919489720177</v>
      </c>
      <c r="MJ68" s="54">
        <f t="shared" si="1316"/>
        <v>22.939382159221324</v>
      </c>
      <c r="MK68" s="54">
        <f t="shared" si="1317"/>
        <v>24.082708934377738</v>
      </c>
      <c r="ML68" s="54">
        <f t="shared" si="1318"/>
        <v>24.886535647754997</v>
      </c>
      <c r="MM68" s="54">
        <f t="shared" si="1319"/>
        <v>26.19735047818812</v>
      </c>
      <c r="MN68" s="54">
        <f t="shared" si="1320"/>
        <v>26.968792150163882</v>
      </c>
      <c r="MO68" s="54">
        <f t="shared" si="1321"/>
        <v>27.381256720346411</v>
      </c>
      <c r="MP68" s="54">
        <f t="shared" si="1322"/>
        <v>28.677323554849607</v>
      </c>
      <c r="MQ68" s="54">
        <f t="shared" si="1323"/>
        <v>29.927469956391537</v>
      </c>
      <c r="MR68" s="54">
        <f t="shared" si="1324"/>
        <v>30.807163251338398</v>
      </c>
      <c r="MS68" s="54">
        <f t="shared" si="1325"/>
        <v>31.854419882569015</v>
      </c>
      <c r="MT68" s="54">
        <f t="shared" si="1326"/>
        <v>33.523304033447594</v>
      </c>
      <c r="MU68" s="54">
        <f t="shared" si="1327"/>
        <v>34.275131908458341</v>
      </c>
      <c r="MV68" s="54">
        <f t="shared" si="1328"/>
        <v>34.572564057406993</v>
      </c>
      <c r="MW68" s="54">
        <f t="shared" si="1329"/>
        <v>35.264323189447438</v>
      </c>
      <c r="MX68" s="54">
        <f t="shared" si="1330"/>
        <v>35.264323189447438</v>
      </c>
      <c r="MY68" s="53">
        <f t="shared" si="1331"/>
        <v>2413.9969072072427</v>
      </c>
      <c r="MZ68" s="53">
        <f t="shared" si="1332"/>
        <v>2331.4537185459521</v>
      </c>
      <c r="NA68" s="53">
        <f t="shared" si="1333"/>
        <v>2284.3186922028285</v>
      </c>
      <c r="NB68" s="53">
        <f t="shared" si="1334"/>
        <v>1858.2614853780533</v>
      </c>
      <c r="NC68" s="53">
        <f t="shared" si="1335"/>
        <v>2043.7417696430039</v>
      </c>
      <c r="ND68" s="53">
        <f t="shared" si="1336"/>
        <v>5684.9992695132187</v>
      </c>
      <c r="NE68" s="53">
        <f t="shared" si="1337"/>
        <v>2708.916866649241</v>
      </c>
      <c r="NF68" s="53">
        <f t="shared" si="1338"/>
        <v>1927.4930222960436</v>
      </c>
      <c r="NG68" s="53">
        <f t="shared" si="1339"/>
        <v>2269.3414277041284</v>
      </c>
      <c r="NH68" s="53">
        <f t="shared" si="1340"/>
        <v>2553.5231606871612</v>
      </c>
      <c r="NI68" s="53">
        <f t="shared" si="1341"/>
        <v>2363.5636226889897</v>
      </c>
      <c r="NJ68" s="53">
        <f t="shared" si="1342"/>
        <v>1891.997314129683</v>
      </c>
      <c r="NK68" s="53">
        <f t="shared" si="1343"/>
        <v>4865.3074607220105</v>
      </c>
      <c r="NL68" s="53">
        <f t="shared" si="1344"/>
        <v>1770.4322632568419</v>
      </c>
      <c r="NM68" s="53">
        <f t="shared" si="1345"/>
        <v>2766.2063823748831</v>
      </c>
      <c r="NN68" s="53">
        <f t="shared" si="1346"/>
        <v>2714.1903817707707</v>
      </c>
      <c r="NO68" s="53">
        <f t="shared" si="1347"/>
        <v>2472.1543994171498</v>
      </c>
      <c r="NP68" s="53">
        <f t="shared" si="1348"/>
        <v>2238.8624911112911</v>
      </c>
      <c r="NQ68" s="53">
        <f t="shared" si="1349"/>
        <v>1574.0534701353486</v>
      </c>
      <c r="NR68" s="53">
        <f t="shared" si="1350"/>
        <v>2566.8376009541439</v>
      </c>
      <c r="NS68" s="53">
        <f t="shared" si="1351"/>
        <v>1510.6370820629379</v>
      </c>
      <c r="NT68" s="53">
        <f t="shared" si="1352"/>
        <v>807.68812133142512</v>
      </c>
      <c r="NU68" s="53">
        <f t="shared" si="1353"/>
        <v>2537.958075324163</v>
      </c>
      <c r="NV68" s="53">
        <f t="shared" si="1354"/>
        <v>2448.0366834994047</v>
      </c>
      <c r="NW68" s="53">
        <f t="shared" si="1355"/>
        <v>1722.615410164942</v>
      </c>
      <c r="NX68" s="53">
        <f t="shared" si="1356"/>
        <v>2050.7379352757953</v>
      </c>
      <c r="NY68" s="53">
        <f t="shared" si="1357"/>
        <v>3268.0089442504323</v>
      </c>
      <c r="NZ68" s="53">
        <f t="shared" si="1358"/>
        <v>1472.2293448460466</v>
      </c>
      <c r="OA68" s="53">
        <f t="shared" si="1359"/>
        <v>582.43163407125257</v>
      </c>
      <c r="OB68" s="53">
        <f t="shared" si="1360"/>
        <v>1354.602732361597</v>
      </c>
      <c r="OC68" s="53" t="e">
        <f t="shared" si="1361"/>
        <v>#VALUE!</v>
      </c>
      <c r="OD68" s="53">
        <f t="shared" si="1362"/>
        <v>2413.9969072072427</v>
      </c>
      <c r="OE68" s="53">
        <f t="shared" si="1363"/>
        <v>4745.4506257531948</v>
      </c>
      <c r="OF68" s="53">
        <f t="shared" si="1364"/>
        <v>7029.7693179560229</v>
      </c>
      <c r="OG68" s="53">
        <f t="shared" si="1365"/>
        <v>8888.0308033340771</v>
      </c>
      <c r="OH68" s="53">
        <f t="shared" si="1366"/>
        <v>10931.772572977081</v>
      </c>
      <c r="OI68" s="53">
        <f t="shared" si="1367"/>
        <v>16616.7718424903</v>
      </c>
      <c r="OJ68" s="53">
        <f t="shared" si="1368"/>
        <v>19325.68870913954</v>
      </c>
      <c r="OK68" s="53">
        <f t="shared" si="1369"/>
        <v>21253.181731435583</v>
      </c>
      <c r="OL68" s="53">
        <f t="shared" si="1370"/>
        <v>23522.52315913971</v>
      </c>
      <c r="OM68" s="53">
        <f t="shared" si="1371"/>
        <v>26076.04631982687</v>
      </c>
      <c r="ON68" s="53">
        <f t="shared" si="1372"/>
        <v>28439.609942515861</v>
      </c>
      <c r="OO68" s="53">
        <f t="shared" si="1373"/>
        <v>30331.607256645544</v>
      </c>
      <c r="OP68" s="53">
        <f t="shared" si="1374"/>
        <v>35196.914717367552</v>
      </c>
      <c r="OQ68" s="53">
        <f t="shared" si="1375"/>
        <v>36967.346980624396</v>
      </c>
      <c r="OR68" s="53">
        <f t="shared" si="1376"/>
        <v>39733.553362999279</v>
      </c>
      <c r="OS68" s="53">
        <f t="shared" si="1377"/>
        <v>42447.74374477005</v>
      </c>
      <c r="OT68" s="53">
        <f t="shared" si="1378"/>
        <v>44919.898144187202</v>
      </c>
      <c r="OU68" s="53">
        <f t="shared" si="1379"/>
        <v>47158.760635298495</v>
      </c>
      <c r="OV68" s="53">
        <f t="shared" si="1380"/>
        <v>48732.814105433841</v>
      </c>
      <c r="OW68" s="53">
        <f t="shared" si="1381"/>
        <v>51299.651706387987</v>
      </c>
      <c r="OX68" s="53">
        <f t="shared" si="1382"/>
        <v>52810.288788450925</v>
      </c>
      <c r="OY68" s="53">
        <f t="shared" si="1383"/>
        <v>53617.976909782352</v>
      </c>
      <c r="OZ68" s="53">
        <f t="shared" si="1384"/>
        <v>56155.934985106513</v>
      </c>
      <c r="PA68" s="53">
        <f t="shared" si="1385"/>
        <v>58603.971668605918</v>
      </c>
      <c r="PB68" s="53">
        <f t="shared" si="1386"/>
        <v>60326.587078770863</v>
      </c>
      <c r="PC68" s="53">
        <f t="shared" si="1387"/>
        <v>62377.325014046655</v>
      </c>
      <c r="PD68" s="53">
        <f t="shared" si="1388"/>
        <v>65645.333958297095</v>
      </c>
      <c r="PE68" s="53">
        <f t="shared" si="1389"/>
        <v>67117.563303143135</v>
      </c>
      <c r="PF68" s="53">
        <f t="shared" si="1390"/>
        <v>67699.994937214389</v>
      </c>
      <c r="PG68" s="53">
        <f t="shared" si="1391"/>
        <v>69054.597669575989</v>
      </c>
      <c r="PH68" s="53" t="e">
        <f t="shared" si="1392"/>
        <v>#VALUE!</v>
      </c>
      <c r="PI68" s="111">
        <f t="shared" si="1737"/>
        <v>2172.5972164865184</v>
      </c>
      <c r="PJ68" s="111">
        <f t="shared" si="1737"/>
        <v>2098.3083466913572</v>
      </c>
      <c r="PK68" s="111">
        <f t="shared" si="1737"/>
        <v>2055.8868229825457</v>
      </c>
      <c r="PL68" s="111">
        <f t="shared" si="1737"/>
        <v>1672.4353368402481</v>
      </c>
      <c r="PM68" s="111">
        <f t="shared" si="1737"/>
        <v>1839.3675926787034</v>
      </c>
      <c r="PN68" s="111">
        <f t="shared" si="1737"/>
        <v>5116.4993425618968</v>
      </c>
      <c r="PO68" s="111">
        <f t="shared" si="1737"/>
        <v>2438.0251799843168</v>
      </c>
      <c r="PP68" s="111">
        <f t="shared" si="1737"/>
        <v>1734.7437200664392</v>
      </c>
      <c r="PQ68" s="111">
        <f t="shared" si="1737"/>
        <v>2042.4072849337156</v>
      </c>
      <c r="PR68" s="111">
        <f t="shared" si="1737"/>
        <v>2298.1708446184452</v>
      </c>
      <c r="PS68" s="111">
        <f t="shared" si="1738"/>
        <v>2127.2072604200907</v>
      </c>
      <c r="PT68" s="111">
        <f t="shared" si="1738"/>
        <v>1702.7975827167147</v>
      </c>
      <c r="PU68" s="111">
        <f t="shared" si="1738"/>
        <v>4378.7767146498099</v>
      </c>
      <c r="PV68" s="111">
        <f t="shared" si="1738"/>
        <v>1593.3890369311578</v>
      </c>
      <c r="PW68" s="111">
        <f t="shared" si="1738"/>
        <v>2489.5857441373951</v>
      </c>
      <c r="PX68" s="111">
        <f t="shared" si="1738"/>
        <v>2442.7713435936939</v>
      </c>
      <c r="PY68" s="111">
        <f t="shared" si="1738"/>
        <v>2224.9389594754348</v>
      </c>
      <c r="PZ68" s="111">
        <f t="shared" si="1738"/>
        <v>2014.9762420001621</v>
      </c>
      <c r="QA68" s="111">
        <f t="shared" si="1738"/>
        <v>1416.6481231218138</v>
      </c>
      <c r="QB68" s="111">
        <f t="shared" si="1738"/>
        <v>2310.1538408587294</v>
      </c>
      <c r="QC68" s="111">
        <f t="shared" si="1739"/>
        <v>1359.5733738566441</v>
      </c>
      <c r="QD68" s="111">
        <f t="shared" si="1739"/>
        <v>726.91930919828258</v>
      </c>
      <c r="QE68" s="111">
        <f t="shared" si="1739"/>
        <v>2284.1622677917467</v>
      </c>
      <c r="QF68" s="111">
        <f t="shared" si="1739"/>
        <v>2203.2330151494643</v>
      </c>
      <c r="QG68" s="111">
        <f t="shared" si="1739"/>
        <v>1550.3538691484478</v>
      </c>
      <c r="QH68" s="111">
        <f t="shared" si="1739"/>
        <v>1845.6641417482158</v>
      </c>
      <c r="QI68" s="111">
        <f t="shared" si="1739"/>
        <v>2941.208049825389</v>
      </c>
      <c r="QJ68" s="111">
        <f t="shared" si="1739"/>
        <v>1325.006410361442</v>
      </c>
      <c r="QK68" s="111">
        <f t="shared" si="1739"/>
        <v>524.18847066412729</v>
      </c>
      <c r="QL68" s="111">
        <f t="shared" si="1739"/>
        <v>1219.1424591254372</v>
      </c>
      <c r="QM68" s="111" t="e">
        <f t="shared" si="1740"/>
        <v>#VALUE!</v>
      </c>
      <c r="QN68" s="54">
        <f t="shared" si="1393"/>
        <v>2172.5972164865184</v>
      </c>
      <c r="QO68" s="53">
        <f t="shared" si="1394"/>
        <v>4270.9055631778756</v>
      </c>
      <c r="QP68" s="53">
        <f t="shared" si="1395"/>
        <v>6326.7923861604213</v>
      </c>
      <c r="QQ68" s="53">
        <f t="shared" si="1396"/>
        <v>7999.2277230006694</v>
      </c>
      <c r="QR68" s="53">
        <f t="shared" si="1397"/>
        <v>9838.595315679373</v>
      </c>
      <c r="QS68" s="53">
        <f t="shared" si="1398"/>
        <v>14955.094658241269</v>
      </c>
      <c r="QT68" s="53">
        <f t="shared" si="1399"/>
        <v>17393.119838225586</v>
      </c>
      <c r="QU68" s="53">
        <f t="shared" si="1400"/>
        <v>19127.863558292025</v>
      </c>
      <c r="QV68" s="53">
        <f t="shared" si="1401"/>
        <v>21170.270843225742</v>
      </c>
      <c r="QW68" s="53">
        <f t="shared" si="1402"/>
        <v>23468.441687844188</v>
      </c>
      <c r="QX68" s="53">
        <f t="shared" si="1403"/>
        <v>25595.648948264279</v>
      </c>
      <c r="QY68" s="53">
        <f t="shared" si="1404"/>
        <v>27298.446530980993</v>
      </c>
      <c r="QZ68" s="53">
        <f t="shared" si="1405"/>
        <v>31677.223245630805</v>
      </c>
      <c r="RA68" s="53">
        <f t="shared" si="1406"/>
        <v>33270.61228256196</v>
      </c>
      <c r="RB68" s="53">
        <f t="shared" si="1407"/>
        <v>35760.198026699356</v>
      </c>
      <c r="RC68" s="53">
        <f t="shared" si="1408"/>
        <v>38202.969370293053</v>
      </c>
      <c r="RD68" s="53">
        <f t="shared" si="1409"/>
        <v>40427.908329768485</v>
      </c>
      <c r="RE68" s="53">
        <f t="shared" si="1410"/>
        <v>42442.884571768649</v>
      </c>
      <c r="RF68" s="53">
        <f t="shared" si="1411"/>
        <v>43859.532694890462</v>
      </c>
      <c r="RG68" s="53">
        <f t="shared" si="1412"/>
        <v>46169.686535749192</v>
      </c>
      <c r="RH68" s="53">
        <f t="shared" si="1413"/>
        <v>47529.259909605833</v>
      </c>
      <c r="RI68" s="53">
        <f t="shared" si="1414"/>
        <v>48256.179218804114</v>
      </c>
      <c r="RJ68" s="53">
        <f t="shared" si="1415"/>
        <v>50540.341486595862</v>
      </c>
      <c r="RK68" s="53">
        <f t="shared" si="1416"/>
        <v>52743.57450174533</v>
      </c>
      <c r="RL68" s="53">
        <f t="shared" si="1417"/>
        <v>54293.92837089378</v>
      </c>
      <c r="RM68" s="53">
        <f t="shared" si="1418"/>
        <v>56139.592512641997</v>
      </c>
      <c r="RN68" s="53">
        <f t="shared" si="1419"/>
        <v>59080.800562467382</v>
      </c>
      <c r="RO68" s="53">
        <f t="shared" si="1420"/>
        <v>60405.806972828825</v>
      </c>
      <c r="RP68" s="53">
        <f t="shared" si="1421"/>
        <v>60929.995443492953</v>
      </c>
      <c r="RQ68" s="53">
        <f t="shared" si="1422"/>
        <v>62149.137902618393</v>
      </c>
      <c r="RR68" s="53" t="e">
        <f t="shared" si="1423"/>
        <v>#VALUE!</v>
      </c>
      <c r="RS68" s="111">
        <f t="shared" si="1424"/>
        <v>-50.656992125080706</v>
      </c>
      <c r="RT68" s="111">
        <f t="shared" si="1425"/>
        <v>39.93001576720053</v>
      </c>
      <c r="RU68" s="111">
        <f t="shared" si="1426"/>
        <v>566.18659298935745</v>
      </c>
      <c r="RV68" s="111">
        <f t="shared" si="1427"/>
        <v>611.02219779079678</v>
      </c>
      <c r="RW68" s="111">
        <f t="shared" si="1428"/>
        <v>637.3011644102171</v>
      </c>
      <c r="RX68" s="111">
        <f t="shared" si="1429"/>
        <v>3653.3347211627988</v>
      </c>
      <c r="RY68" s="111">
        <f t="shared" si="1430"/>
        <v>4017.0193116787141</v>
      </c>
      <c r="RZ68" s="111">
        <f t="shared" si="1431"/>
        <v>3697.0163395324344</v>
      </c>
      <c r="SA68" s="111">
        <f t="shared" si="1432"/>
        <v>3641.57035829093</v>
      </c>
      <c r="SB68" s="111">
        <f t="shared" si="1433"/>
        <v>3869.31939289211</v>
      </c>
      <c r="SC68" s="111">
        <f t="shared" si="1434"/>
        <v>4078.9372418892708</v>
      </c>
      <c r="SD68" s="111">
        <f t="shared" si="1435"/>
        <v>4079.6782829955773</v>
      </c>
      <c r="SE68" s="111">
        <f t="shared" si="1436"/>
        <v>6522.577948783819</v>
      </c>
      <c r="SF68" s="111">
        <f t="shared" si="1437"/>
        <v>6630.7495737341378</v>
      </c>
      <c r="SG68" s="111">
        <f t="shared" si="1438"/>
        <v>7004.1944142576722</v>
      </c>
      <c r="SH68" s="111">
        <f t="shared" si="1439"/>
        <v>7187.1362743624923</v>
      </c>
      <c r="SI68" s="111">
        <f t="shared" si="1440"/>
        <v>7305.0781489433866</v>
      </c>
      <c r="SJ68" s="111">
        <f t="shared" si="1441"/>
        <v>7155.5818740990071</v>
      </c>
      <c r="SK68" s="111">
        <f t="shared" si="1442"/>
        <v>6428.6576374490032</v>
      </c>
      <c r="SL68" s="111">
        <f t="shared" si="1443"/>
        <v>6580.8702605484141</v>
      </c>
      <c r="SM68" s="111">
        <f t="shared" si="1444"/>
        <v>5638.8138367707215</v>
      </c>
      <c r="SN68" s="111">
        <f t="shared" si="1445"/>
        <v>3926.946067544879</v>
      </c>
      <c r="SO68" s="111">
        <f t="shared" si="1446"/>
        <v>3705.7020062431766</v>
      </c>
      <c r="SP68" s="111">
        <f t="shared" si="1447"/>
        <v>3267.6776713264553</v>
      </c>
      <c r="SQ68" s="111">
        <f t="shared" si="1448"/>
        <v>2200.2868671155375</v>
      </c>
      <c r="SR68" s="111">
        <f t="shared" si="1449"/>
        <v>1514.4194834293958</v>
      </c>
      <c r="SS68" s="111">
        <f t="shared" si="1450"/>
        <v>1653.7002256919877</v>
      </c>
      <c r="ST68" s="111">
        <f t="shared" si="1451"/>
        <v>94.484960016758123</v>
      </c>
      <c r="SU68" s="111">
        <f t="shared" si="1452"/>
        <v>-2110.1033271273554</v>
      </c>
      <c r="SV68" s="111">
        <f t="shared" si="1453"/>
        <v>-3333.6667258771704</v>
      </c>
      <c r="SW68" s="111" t="e">
        <f t="shared" si="1454"/>
        <v>#VALUE!</v>
      </c>
      <c r="SX68" s="111">
        <f t="shared" si="1455"/>
        <v>56.285546805644927</v>
      </c>
      <c r="SY68" s="111">
        <f t="shared" si="1456"/>
        <v>0</v>
      </c>
      <c r="SZ68" s="111">
        <f t="shared" si="1457"/>
        <v>0</v>
      </c>
      <c r="TA68" s="111">
        <f t="shared" si="1458"/>
        <v>0</v>
      </c>
      <c r="TB68" s="111">
        <f t="shared" si="1459"/>
        <v>0</v>
      </c>
      <c r="TC68" s="111">
        <f t="shared" si="1460"/>
        <v>0</v>
      </c>
      <c r="TD68" s="111">
        <f t="shared" si="1461"/>
        <v>0</v>
      </c>
      <c r="TE68" s="111">
        <f t="shared" si="1462"/>
        <v>0</v>
      </c>
      <c r="TF68" s="111">
        <f t="shared" si="1463"/>
        <v>0</v>
      </c>
      <c r="TG68" s="111">
        <f t="shared" si="1464"/>
        <v>0</v>
      </c>
      <c r="TH68" s="111">
        <f t="shared" si="1465"/>
        <v>0</v>
      </c>
      <c r="TI68" s="111">
        <f t="shared" si="1466"/>
        <v>0</v>
      </c>
      <c r="TJ68" s="111">
        <f t="shared" si="1467"/>
        <v>0</v>
      </c>
      <c r="TK68" s="111">
        <f t="shared" si="1468"/>
        <v>0</v>
      </c>
      <c r="TL68" s="111">
        <f t="shared" si="1469"/>
        <v>0</v>
      </c>
      <c r="TM68" s="111">
        <f t="shared" si="1470"/>
        <v>0</v>
      </c>
      <c r="TN68" s="111">
        <f t="shared" si="1471"/>
        <v>0</v>
      </c>
      <c r="TO68" s="111">
        <f t="shared" si="1472"/>
        <v>0</v>
      </c>
      <c r="TP68" s="111">
        <f t="shared" si="1473"/>
        <v>0</v>
      </c>
      <c r="TQ68" s="111">
        <f t="shared" si="1474"/>
        <v>0</v>
      </c>
      <c r="TR68" s="111">
        <f t="shared" si="1475"/>
        <v>0</v>
      </c>
      <c r="TS68" s="111">
        <f t="shared" si="1476"/>
        <v>0</v>
      </c>
      <c r="TT68" s="111">
        <f t="shared" si="1477"/>
        <v>0</v>
      </c>
      <c r="TU68" s="111">
        <f t="shared" si="1478"/>
        <v>0</v>
      </c>
      <c r="TV68" s="111">
        <f t="shared" si="1479"/>
        <v>0</v>
      </c>
      <c r="TW68" s="111">
        <f t="shared" si="1480"/>
        <v>0</v>
      </c>
      <c r="TX68" s="111">
        <f t="shared" si="1481"/>
        <v>0</v>
      </c>
      <c r="TY68" s="111">
        <f t="shared" si="1482"/>
        <v>0</v>
      </c>
      <c r="TZ68" s="111">
        <f t="shared" si="1483"/>
        <v>2344.5592523637442</v>
      </c>
      <c r="UA68" s="111">
        <f t="shared" si="1484"/>
        <v>3704.0741398635364</v>
      </c>
      <c r="UB68" s="111">
        <f t="shared" si="1485"/>
        <v>3704.0741398635364</v>
      </c>
      <c r="UC68" s="112">
        <f t="shared" si="1486"/>
        <v>247.02824540128879</v>
      </c>
      <c r="UD68" s="112">
        <f t="shared" si="1487"/>
        <v>470.10839415674167</v>
      </c>
      <c r="UE68" s="112">
        <f t="shared" si="1488"/>
        <v>640.06731035234043</v>
      </c>
      <c r="UF68" s="112">
        <f t="shared" si="1489"/>
        <v>820.91172502331926</v>
      </c>
      <c r="UG68" s="112">
        <f t="shared" si="1490"/>
        <v>1022.3660168076839</v>
      </c>
      <c r="UH68" s="112">
        <f t="shared" si="1491"/>
        <v>1255.7511041198297</v>
      </c>
      <c r="UI68" s="112">
        <f t="shared" si="1492"/>
        <v>1486.2333918385411</v>
      </c>
      <c r="UJ68" s="112">
        <f t="shared" si="1493"/>
        <v>1714.5385798621764</v>
      </c>
      <c r="UK68" s="112">
        <f t="shared" si="1494"/>
        <v>1947.6333872149787</v>
      </c>
      <c r="UL68" s="112">
        <f t="shared" si="1495"/>
        <v>2177.6802549946747</v>
      </c>
      <c r="UM68" s="112">
        <f t="shared" si="1496"/>
        <v>2390.7457451527785</v>
      </c>
      <c r="UN68" s="112">
        <f t="shared" si="1497"/>
        <v>2579.8631386650454</v>
      </c>
      <c r="UO68" s="112">
        <f t="shared" si="1498"/>
        <v>2794.9605885385531</v>
      </c>
      <c r="UP68" s="112">
        <f t="shared" si="1499"/>
        <v>2959.9847454253131</v>
      </c>
      <c r="UQ68" s="112">
        <f t="shared" si="1500"/>
        <v>3195.11151249352</v>
      </c>
      <c r="UR68" s="112">
        <f t="shared" si="1501"/>
        <v>3446.2036773256173</v>
      </c>
      <c r="US68" s="112">
        <f t="shared" si="1502"/>
        <v>3680.3144645361217</v>
      </c>
      <c r="UT68" s="112">
        <f t="shared" si="1503"/>
        <v>3920.8114108521827</v>
      </c>
      <c r="UU68" s="112">
        <f t="shared" si="1504"/>
        <v>4158.9861174934958</v>
      </c>
      <c r="UV68" s="112">
        <f t="shared" si="1505"/>
        <v>4398.7573639111979</v>
      </c>
      <c r="UW68" s="112">
        <f t="shared" si="1506"/>
        <v>4654.4940080927909</v>
      </c>
      <c r="UX68" s="112">
        <f t="shared" si="1507"/>
        <v>4925.4703501399163</v>
      </c>
      <c r="UY68" s="112">
        <f t="shared" si="1508"/>
        <v>5203.8488311502988</v>
      </c>
      <c r="UZ68" s="112">
        <f t="shared" si="1509"/>
        <v>5497.3218700465422</v>
      </c>
      <c r="VA68" s="112">
        <f t="shared" si="1510"/>
        <v>5788.1823893086948</v>
      </c>
      <c r="VB68" s="112">
        <f t="shared" si="1511"/>
        <v>6069.4636699125122</v>
      </c>
      <c r="VC68" s="112">
        <f t="shared" si="1512"/>
        <v>6380.788926308378</v>
      </c>
      <c r="VD68" s="112">
        <f t="shared" si="1513"/>
        <v>6701.2580014235637</v>
      </c>
      <c r="VE68" s="112">
        <f t="shared" si="1514"/>
        <v>7004.4554189578121</v>
      </c>
      <c r="VF68" s="112">
        <f t="shared" si="1515"/>
        <v>7275.867180943952</v>
      </c>
      <c r="VG68" s="112">
        <f t="shared" si="1516"/>
        <v>7275.867180943952</v>
      </c>
      <c r="VH68" s="111">
        <f t="shared" si="1517"/>
        <v>-2116.3116696808734</v>
      </c>
      <c r="VI68" s="111">
        <f t="shared" si="1518"/>
        <v>-4270.9055631778756</v>
      </c>
      <c r="VJ68" s="111">
        <f t="shared" si="1519"/>
        <v>-6326.7923861604213</v>
      </c>
      <c r="VK68" s="111">
        <f t="shared" si="1520"/>
        <v>-7999.2277230006694</v>
      </c>
      <c r="VL68" s="111">
        <f t="shared" si="1521"/>
        <v>-9838.595315679373</v>
      </c>
      <c r="VM68" s="111">
        <f t="shared" si="1522"/>
        <v>-14955.094658241269</v>
      </c>
      <c r="VN68" s="111">
        <f t="shared" si="1523"/>
        <v>-17393.119838225586</v>
      </c>
      <c r="VO68" s="111">
        <f t="shared" si="1524"/>
        <v>-19127.863558292025</v>
      </c>
      <c r="VP68" s="111">
        <f t="shared" si="1525"/>
        <v>-21170.270843225742</v>
      </c>
      <c r="VQ68" s="111">
        <f t="shared" si="1526"/>
        <v>-23468.441687844188</v>
      </c>
      <c r="VR68" s="111">
        <f t="shared" si="1527"/>
        <v>-25595.648948264279</v>
      </c>
      <c r="VS68" s="111">
        <f t="shared" si="1528"/>
        <v>-27298.446530980993</v>
      </c>
      <c r="VT68" s="111">
        <f t="shared" si="1529"/>
        <v>-31677.223245630805</v>
      </c>
      <c r="VU68" s="111">
        <f t="shared" si="1530"/>
        <v>-33270.61228256196</v>
      </c>
      <c r="VV68" s="111">
        <f t="shared" si="1531"/>
        <v>-35760.198026699356</v>
      </c>
      <c r="VW68" s="111">
        <f t="shared" si="1532"/>
        <v>-38202.969370293053</v>
      </c>
      <c r="VX68" s="111">
        <f t="shared" si="1533"/>
        <v>-40427.908329768485</v>
      </c>
      <c r="VY68" s="111">
        <f t="shared" si="1534"/>
        <v>-42442.884571768649</v>
      </c>
      <c r="VZ68" s="111">
        <f t="shared" si="1535"/>
        <v>-43859.532694890462</v>
      </c>
      <c r="WA68" s="111">
        <f t="shared" si="1536"/>
        <v>-46169.686535749192</v>
      </c>
      <c r="WB68" s="111">
        <f t="shared" si="1537"/>
        <v>-47529.259909605833</v>
      </c>
      <c r="WC68" s="111">
        <f t="shared" si="1538"/>
        <v>-48256.179218804114</v>
      </c>
      <c r="WD68" s="111">
        <f t="shared" si="1539"/>
        <v>-50540.341486595862</v>
      </c>
      <c r="WE68" s="111">
        <f t="shared" si="1540"/>
        <v>-52743.57450174533</v>
      </c>
      <c r="WF68" s="111">
        <f t="shared" si="1541"/>
        <v>-54293.92837089378</v>
      </c>
      <c r="WG68" s="111">
        <f t="shared" si="1542"/>
        <v>-56139.592512641997</v>
      </c>
      <c r="WH68" s="111">
        <f t="shared" si="1543"/>
        <v>-59080.800562467382</v>
      </c>
      <c r="WI68" s="111">
        <f t="shared" si="1544"/>
        <v>-60405.806972828825</v>
      </c>
      <c r="WJ68" s="111">
        <f t="shared" si="1545"/>
        <v>-58585.436191129207</v>
      </c>
      <c r="WK68" s="111">
        <f t="shared" si="1546"/>
        <v>-58445.063762754857</v>
      </c>
      <c r="WL68" s="111" t="e">
        <f t="shared" si="1547"/>
        <v>#VALUE!</v>
      </c>
      <c r="WM68" s="111">
        <f t="shared" si="1548"/>
        <v>56.285546805644927</v>
      </c>
      <c r="WN68" s="111">
        <f t="shared" si="1549"/>
        <v>0</v>
      </c>
      <c r="WO68" s="111">
        <f t="shared" si="1550"/>
        <v>0</v>
      </c>
      <c r="WP68" s="111">
        <f t="shared" si="1551"/>
        <v>0</v>
      </c>
      <c r="WQ68" s="111">
        <f t="shared" si="1552"/>
        <v>0</v>
      </c>
      <c r="WR68" s="111">
        <f t="shared" si="1553"/>
        <v>0</v>
      </c>
      <c r="WS68" s="111">
        <f t="shared" si="1554"/>
        <v>0</v>
      </c>
      <c r="WT68" s="111">
        <f t="shared" si="1555"/>
        <v>0</v>
      </c>
      <c r="WU68" s="111">
        <f t="shared" si="1556"/>
        <v>0</v>
      </c>
      <c r="WV68" s="111">
        <f t="shared" si="1557"/>
        <v>0</v>
      </c>
      <c r="WW68" s="111">
        <f t="shared" si="1558"/>
        <v>0</v>
      </c>
      <c r="WX68" s="111">
        <f t="shared" si="1559"/>
        <v>0</v>
      </c>
      <c r="WY68" s="111">
        <f t="shared" si="1560"/>
        <v>0</v>
      </c>
      <c r="WZ68" s="111">
        <f t="shared" si="1561"/>
        <v>0</v>
      </c>
      <c r="XA68" s="111">
        <f t="shared" si="1562"/>
        <v>0</v>
      </c>
      <c r="XB68" s="111">
        <f t="shared" si="1563"/>
        <v>0</v>
      </c>
      <c r="XC68" s="111">
        <f t="shared" si="1564"/>
        <v>0</v>
      </c>
      <c r="XD68" s="111">
        <f t="shared" si="1565"/>
        <v>0</v>
      </c>
      <c r="XE68" s="111">
        <f t="shared" si="1566"/>
        <v>0</v>
      </c>
      <c r="XF68" s="111">
        <f t="shared" si="1567"/>
        <v>0</v>
      </c>
      <c r="XG68" s="111">
        <f t="shared" si="1568"/>
        <v>0</v>
      </c>
      <c r="XH68" s="111">
        <f t="shared" si="1569"/>
        <v>0</v>
      </c>
      <c r="XI68" s="111">
        <f t="shared" si="1570"/>
        <v>0</v>
      </c>
      <c r="XJ68" s="111">
        <f t="shared" si="1571"/>
        <v>0</v>
      </c>
      <c r="XK68" s="111">
        <f t="shared" si="1572"/>
        <v>0</v>
      </c>
      <c r="XL68" s="111">
        <f t="shared" si="1573"/>
        <v>0</v>
      </c>
      <c r="XM68" s="111">
        <f t="shared" si="1574"/>
        <v>0</v>
      </c>
      <c r="XN68" s="111">
        <f t="shared" si="1575"/>
        <v>0</v>
      </c>
      <c r="XO68" s="111">
        <f t="shared" si="1576"/>
        <v>2344.5592523637442</v>
      </c>
      <c r="XP68" s="111">
        <f t="shared" si="1577"/>
        <v>3704.0741398635364</v>
      </c>
      <c r="XQ68" s="111" t="e">
        <f t="shared" si="1578"/>
        <v>#VALUE!</v>
      </c>
      <c r="XR68" s="111">
        <f t="shared" si="1579"/>
        <v>2116.3116696808734</v>
      </c>
      <c r="XS68" s="111">
        <f t="shared" si="1580"/>
        <v>4270.9055631778756</v>
      </c>
      <c r="XT68" s="111">
        <f t="shared" si="1581"/>
        <v>6326.7923861604213</v>
      </c>
      <c r="XU68" s="111">
        <f t="shared" si="1582"/>
        <v>7999.2277230006694</v>
      </c>
      <c r="XV68" s="111">
        <f t="shared" si="1583"/>
        <v>9838.595315679373</v>
      </c>
      <c r="XW68" s="111">
        <f t="shared" si="1584"/>
        <v>14955.094658241269</v>
      </c>
      <c r="XX68" s="111">
        <f t="shared" si="1585"/>
        <v>17393.119838225586</v>
      </c>
      <c r="XY68" s="111">
        <f t="shared" si="1586"/>
        <v>19127.863558292025</v>
      </c>
      <c r="XZ68" s="111">
        <f t="shared" si="1587"/>
        <v>21170.270843225742</v>
      </c>
      <c r="YA68" s="111">
        <f t="shared" si="1588"/>
        <v>23468.441687844188</v>
      </c>
      <c r="YB68" s="111">
        <f t="shared" si="1589"/>
        <v>25595.648948264279</v>
      </c>
      <c r="YC68" s="111">
        <f t="shared" si="1590"/>
        <v>27298.446530980993</v>
      </c>
      <c r="YD68" s="111">
        <f t="shared" si="1591"/>
        <v>31677.223245630805</v>
      </c>
      <c r="YE68" s="111">
        <f t="shared" si="1592"/>
        <v>33270.61228256196</v>
      </c>
      <c r="YF68" s="111">
        <f t="shared" si="1593"/>
        <v>35760.198026699356</v>
      </c>
      <c r="YG68" s="111">
        <f t="shared" si="1594"/>
        <v>38202.969370293053</v>
      </c>
      <c r="YH68" s="111">
        <f t="shared" si="1595"/>
        <v>40427.908329768485</v>
      </c>
      <c r="YI68" s="111">
        <f t="shared" si="1596"/>
        <v>42442.884571768649</v>
      </c>
      <c r="YJ68" s="111">
        <f t="shared" si="1597"/>
        <v>43859.532694890462</v>
      </c>
      <c r="YK68" s="111">
        <f t="shared" si="1598"/>
        <v>46169.686535749192</v>
      </c>
      <c r="YL68" s="111">
        <f t="shared" si="1599"/>
        <v>47529.259909605833</v>
      </c>
      <c r="YM68" s="111">
        <f t="shared" si="1600"/>
        <v>48256.179218804114</v>
      </c>
      <c r="YN68" s="111">
        <f t="shared" si="1601"/>
        <v>50540.341486595862</v>
      </c>
      <c r="YO68" s="111">
        <f t="shared" si="1602"/>
        <v>52743.57450174533</v>
      </c>
      <c r="YP68" s="111">
        <f t="shared" si="1603"/>
        <v>54293.92837089378</v>
      </c>
      <c r="YQ68" s="111">
        <f t="shared" si="1604"/>
        <v>56139.592512641997</v>
      </c>
      <c r="YR68" s="111">
        <f t="shared" si="1605"/>
        <v>59080.800562467382</v>
      </c>
      <c r="YS68" s="111">
        <f t="shared" si="1606"/>
        <v>60405.806972828825</v>
      </c>
      <c r="YT68" s="111">
        <f t="shared" si="1607"/>
        <v>58585.436191129207</v>
      </c>
      <c r="YU68" s="111">
        <f t="shared" si="1608"/>
        <v>58445.063762754857</v>
      </c>
      <c r="YV68" s="111" t="e">
        <f t="shared" si="1609"/>
        <v>#VALUE!</v>
      </c>
      <c r="YW68" s="111">
        <f t="shared" si="1610"/>
        <v>0</v>
      </c>
      <c r="YX68" s="111">
        <f t="shared" si="1611"/>
        <v>0</v>
      </c>
      <c r="YY68" s="111">
        <f t="shared" si="1612"/>
        <v>0</v>
      </c>
      <c r="YZ68" s="111">
        <f t="shared" si="1613"/>
        <v>0</v>
      </c>
      <c r="ZA68" s="111">
        <f t="shared" si="1614"/>
        <v>0</v>
      </c>
      <c r="ZB68" s="111">
        <f t="shared" si="1615"/>
        <v>0</v>
      </c>
      <c r="ZC68" s="111">
        <f t="shared" si="1616"/>
        <v>0</v>
      </c>
      <c r="ZD68" s="111">
        <f t="shared" si="1617"/>
        <v>0</v>
      </c>
      <c r="ZE68" s="111">
        <f t="shared" si="1618"/>
        <v>0</v>
      </c>
      <c r="ZF68" s="111">
        <f t="shared" si="1619"/>
        <v>0</v>
      </c>
      <c r="ZG68" s="111">
        <f t="shared" si="1620"/>
        <v>0</v>
      </c>
      <c r="ZH68" s="111">
        <f t="shared" si="1621"/>
        <v>0</v>
      </c>
      <c r="ZI68" s="111">
        <f t="shared" si="1622"/>
        <v>0</v>
      </c>
      <c r="ZJ68" s="111">
        <f t="shared" si="1623"/>
        <v>0</v>
      </c>
      <c r="ZK68" s="111">
        <f t="shared" si="1624"/>
        <v>0</v>
      </c>
      <c r="ZL68" s="111">
        <f t="shared" si="1625"/>
        <v>0</v>
      </c>
      <c r="ZM68" s="111">
        <f t="shared" si="1626"/>
        <v>0</v>
      </c>
      <c r="ZN68" s="111">
        <f t="shared" si="1627"/>
        <v>0</v>
      </c>
      <c r="ZO68" s="111">
        <f t="shared" si="1628"/>
        <v>0</v>
      </c>
      <c r="ZP68" s="111">
        <f t="shared" si="1629"/>
        <v>0</v>
      </c>
      <c r="ZQ68" s="111">
        <f t="shared" si="1630"/>
        <v>0</v>
      </c>
      <c r="ZR68" s="111">
        <f t="shared" si="1631"/>
        <v>0</v>
      </c>
      <c r="ZS68" s="111">
        <f t="shared" si="1632"/>
        <v>0</v>
      </c>
      <c r="ZT68" s="111">
        <f t="shared" si="1633"/>
        <v>0</v>
      </c>
      <c r="ZU68" s="111">
        <f t="shared" si="1634"/>
        <v>0</v>
      </c>
      <c r="ZV68" s="111">
        <f t="shared" si="1635"/>
        <v>0</v>
      </c>
      <c r="ZW68" s="111">
        <f t="shared" si="1636"/>
        <v>0</v>
      </c>
      <c r="ZX68" s="111">
        <f t="shared" si="1637"/>
        <v>0</v>
      </c>
      <c r="ZY68" s="111">
        <f t="shared" si="1638"/>
        <v>0</v>
      </c>
      <c r="ZZ68" s="111">
        <f t="shared" si="1639"/>
        <v>0</v>
      </c>
      <c r="AAA68" s="111" t="e">
        <f t="shared" si="1640"/>
        <v>#VALUE!</v>
      </c>
      <c r="AAB68" s="111">
        <f t="shared" si="1641"/>
        <v>-50.656992125080706</v>
      </c>
      <c r="AAC68" s="111">
        <f t="shared" si="1642"/>
        <v>90.587007892281235</v>
      </c>
      <c r="AAD68" s="111">
        <f t="shared" si="1643"/>
        <v>526.25657722215692</v>
      </c>
      <c r="AAE68" s="111">
        <f t="shared" si="1644"/>
        <v>44.835604801439331</v>
      </c>
      <c r="AAF68" s="111">
        <f t="shared" si="1645"/>
        <v>26.278966619420316</v>
      </c>
      <c r="AAG68" s="111">
        <f t="shared" si="1646"/>
        <v>3016.0335567525817</v>
      </c>
      <c r="AAH68" s="111">
        <f t="shared" si="1647"/>
        <v>363.68459051591526</v>
      </c>
      <c r="AAI68" s="111">
        <f t="shared" si="1648"/>
        <v>-320.00297214627972</v>
      </c>
      <c r="AAJ68" s="111">
        <f t="shared" si="1649"/>
        <v>-55.445981241504342</v>
      </c>
      <c r="AAK68" s="111">
        <f t="shared" si="1650"/>
        <v>227.74903460118003</v>
      </c>
      <c r="AAL68" s="111">
        <f t="shared" si="1651"/>
        <v>209.61784899716076</v>
      </c>
      <c r="AAM68" s="111">
        <f t="shared" si="1652"/>
        <v>0.74104110630651121</v>
      </c>
      <c r="AAN68" s="111">
        <f t="shared" si="1653"/>
        <v>2442.8996657882417</v>
      </c>
      <c r="AAO68" s="111">
        <f t="shared" si="1654"/>
        <v>108.1716249503188</v>
      </c>
      <c r="AAP68" s="111">
        <f t="shared" si="1655"/>
        <v>373.44484052353437</v>
      </c>
      <c r="AAQ68" s="111">
        <f t="shared" si="1656"/>
        <v>182.94186010482008</v>
      </c>
      <c r="AAR68" s="111">
        <f t="shared" si="1657"/>
        <v>117.94187458089436</v>
      </c>
      <c r="AAS68" s="111">
        <f t="shared" si="1658"/>
        <v>-149.49627484437951</v>
      </c>
      <c r="AAT68" s="111">
        <f t="shared" si="1659"/>
        <v>-726.92423665000388</v>
      </c>
      <c r="AAU68" s="111">
        <f t="shared" si="1660"/>
        <v>152.21262309941085</v>
      </c>
      <c r="AAV68" s="111">
        <f t="shared" si="1661"/>
        <v>-942.05642377769254</v>
      </c>
      <c r="AAW68" s="111">
        <f t="shared" si="1662"/>
        <v>-1711.8677692258425</v>
      </c>
      <c r="AAX68" s="111">
        <f t="shared" si="1663"/>
        <v>-221.24406130170246</v>
      </c>
      <c r="AAY68" s="111">
        <f t="shared" si="1664"/>
        <v>-438.02433491672127</v>
      </c>
      <c r="AAZ68" s="111">
        <f t="shared" si="1665"/>
        <v>-1067.3908042109178</v>
      </c>
      <c r="ABA68" s="111">
        <f t="shared" si="1666"/>
        <v>-685.86738368614169</v>
      </c>
      <c r="ABB68" s="111">
        <f t="shared" si="1667"/>
        <v>139.28074226259196</v>
      </c>
      <c r="ABC68" s="111">
        <f t="shared" si="1668"/>
        <v>-1559.2152656752296</v>
      </c>
      <c r="ABD68" s="111">
        <f t="shared" si="1669"/>
        <v>-2204.5882871441136</v>
      </c>
      <c r="ABE68" s="111">
        <f t="shared" si="1670"/>
        <v>-1223.563398749815</v>
      </c>
      <c r="ABF68" s="111" t="e">
        <f t="shared" si="1671"/>
        <v>#VALUE!</v>
      </c>
    </row>
    <row r="69" spans="1:734" ht="75" hidden="1" customHeight="1">
      <c r="A69" s="92">
        <v>66</v>
      </c>
      <c r="B69" s="59" t="s">
        <v>75</v>
      </c>
      <c r="C69" s="100" t="s">
        <v>76</v>
      </c>
      <c r="D69" s="101">
        <v>2397</v>
      </c>
      <c r="E69" s="59">
        <v>3123035792</v>
      </c>
      <c r="F69" s="46" t="s">
        <v>115</v>
      </c>
      <c r="G69" s="47">
        <v>0.9</v>
      </c>
      <c r="H69" s="48">
        <v>1958.2</v>
      </c>
      <c r="I69" s="48">
        <v>21.5</v>
      </c>
      <c r="J69" s="49">
        <v>1.1000000000000001</v>
      </c>
      <c r="K69" s="50">
        <v>30</v>
      </c>
      <c r="L69" s="49">
        <v>24.889055087160934</v>
      </c>
      <c r="M69" s="49">
        <v>87.71</v>
      </c>
      <c r="N69" s="49">
        <v>0</v>
      </c>
      <c r="O69" s="49">
        <f t="shared" ref="O69:O97" si="1741">S69/R69</f>
        <v>0.82963516957203109</v>
      </c>
      <c r="P69" s="49">
        <f t="shared" ref="P69:P97" si="1742">M69/K69</f>
        <v>2.9236666666666666</v>
      </c>
      <c r="Q69" s="49">
        <f t="shared" ref="Q69:Q97" si="1743">N69/K69</f>
        <v>0</v>
      </c>
      <c r="R69" s="51">
        <v>30</v>
      </c>
      <c r="S69" s="52">
        <f t="shared" si="1172"/>
        <v>24.889055087160934</v>
      </c>
      <c r="T69" s="52">
        <f t="shared" ref="T69:T97" si="1744">P69*R69</f>
        <v>87.71</v>
      </c>
      <c r="U69" s="52">
        <f t="shared" ref="U69:U97" si="1745">Q69*R69</f>
        <v>0</v>
      </c>
      <c r="V69" s="130">
        <f>$O69*($I69-(метеостанция!B$12))/($I69-$J69)</f>
        <v>0.84488581607151703</v>
      </c>
      <c r="W69" s="130">
        <f>$O69*($I69-(метеостанция!C$12))/($I69-$J69)</f>
        <v>0.76100726032434463</v>
      </c>
      <c r="X69" s="130">
        <f>$O69*($I69-(метеостанция!D$12))/($I69-$J69)</f>
        <v>0.57494937303061711</v>
      </c>
      <c r="Y69" s="130">
        <f>$O69*($I69-(метеостанция!E$12))/($I69-$J69)</f>
        <v>0.61307598927933182</v>
      </c>
      <c r="Z69" s="130">
        <f>$O69*($I69-(метеостанция!F$12))/($I69-$J69)</f>
        <v>0.68526238271023165</v>
      </c>
      <c r="AA69" s="130">
        <f>$O69*($I69-(метеостанция!G$12))/($I69-$J69)</f>
        <v>0.79710045703979471</v>
      </c>
      <c r="AB69" s="130">
        <f>$O69*($I69-(метеостанция!H$12))/($I69-$J69)</f>
        <v>0.78693335937347086</v>
      </c>
      <c r="AC69" s="130">
        <f>$O69*($I69-(метеостанция!I$12))/($I69-$J69)</f>
        <v>0.7793080361237279</v>
      </c>
      <c r="AD69" s="130">
        <f>$O69*($I69-(метеостанция!J$12))/($I69-$J69)</f>
        <v>0.79608374727316233</v>
      </c>
      <c r="AE69" s="130">
        <f>$O69*($I69-(метеостанция!K$12))/($I69-$J69)</f>
        <v>0.78540829472352214</v>
      </c>
      <c r="AF69" s="130">
        <f>$O69*($I69-(метеостанция!L$12))/($I69-$J69)</f>
        <v>0.72593077337552725</v>
      </c>
      <c r="AG69" s="130">
        <f>$O69*($I69-(метеостанция!M$12))/($I69-$J69)</f>
        <v>0.64205221762835496</v>
      </c>
      <c r="AH69" s="130">
        <f>$O69*($I69-(метеостанция!N$12))/($I69-$J69)</f>
        <v>0.73304774174195397</v>
      </c>
      <c r="AI69" s="130">
        <f>$O69*($I69-(метеостанция!O$12))/($I69-$J69)</f>
        <v>0.55766530699786654</v>
      </c>
      <c r="AJ69" s="130">
        <f>$O69*($I69-(метеостанция!P$12))/($I69-$J69)</f>
        <v>0.80320071563958906</v>
      </c>
      <c r="AK69" s="130">
        <f>$O69*($I69-(метеостанция!Q$12))/($I69-$J69)</f>
        <v>0.85911975280437047</v>
      </c>
      <c r="AL69" s="130">
        <f>$O69*($I69-(метеостанция!R$12))/($I69-$J69)</f>
        <v>0.7996422314563757</v>
      </c>
      <c r="AM69" s="130">
        <f>$O69*($I69-(метеостанция!S$12))/($I69-$J69)</f>
        <v>0.82200984632228824</v>
      </c>
      <c r="AN69" s="130">
        <f>$O69*($I69-(метеостанция!T$12))/($I69-$J69)</f>
        <v>0.81387616818922903</v>
      </c>
      <c r="AO69" s="130">
        <f>$O69*($I69-(метеостанция!U$12))/($I69-$J69)</f>
        <v>0.81946807190570725</v>
      </c>
      <c r="AP69" s="130">
        <f>$O69*($I69-(метеостанция!V$12))/($I69-$J69)</f>
        <v>0.87538710907048867</v>
      </c>
      <c r="AQ69" s="130">
        <f>$O69*($I69-(метеостанция!W$12))/($I69-$J69)</f>
        <v>0.92876437181868932</v>
      </c>
      <c r="AR69" s="130">
        <f>$O69*($I69-(метеостанция!X$12))/($I69-$J69)</f>
        <v>0.95469047086781544</v>
      </c>
      <c r="AS69" s="130">
        <f>$O69*($I69-(метеостанция!Y$12))/($I69-$J69)</f>
        <v>1.0075593787326995</v>
      </c>
      <c r="AT69" s="130">
        <f>$O69*($I69-(метеостанция!Z$12))/($I69-$J69)</f>
        <v>0.99840899083300805</v>
      </c>
      <c r="AU69" s="130">
        <f>$O69*($I69-(метеостанция!AA$12))/($I69-$J69)</f>
        <v>0.96485756853413929</v>
      </c>
      <c r="AV69" s="130">
        <f>$O69*($I69-(метеостанция!AB$12))/($I69-$J69)</f>
        <v>1.0700870293805915</v>
      </c>
      <c r="AW69" s="130">
        <f>$O69*($I69-(метеостанция!AC$12))/($I69-$J69)</f>
        <v>1.1021133870295119</v>
      </c>
      <c r="AX69" s="130">
        <f>$O69*($I69-(метеостанция!AD$12))/($I69-$J69)</f>
        <v>1.0416191559148849</v>
      </c>
      <c r="AY69" s="130">
        <f>$O69*($I69-(метеостанция!AE$12))/($I69-$J69)</f>
        <v>0.93028943646863782</v>
      </c>
      <c r="AZ69" s="130"/>
      <c r="BA69" s="130">
        <f t="shared" ref="BA69:BA97" si="1746">V69</f>
        <v>0.84488581607151703</v>
      </c>
      <c r="BB69" s="130">
        <f t="shared" si="1680"/>
        <v>1.6058930763958617</v>
      </c>
      <c r="BC69" s="130">
        <f t="shared" si="1681"/>
        <v>2.1808424494264789</v>
      </c>
      <c r="BD69" s="130">
        <f t="shared" si="1682"/>
        <v>2.7939184387058109</v>
      </c>
      <c r="BE69" s="130">
        <f t="shared" si="1683"/>
        <v>3.4791808214160427</v>
      </c>
      <c r="BF69" s="130">
        <f t="shared" si="1684"/>
        <v>4.2762812784558371</v>
      </c>
      <c r="BG69" s="130">
        <f t="shared" si="1685"/>
        <v>5.0632146378293079</v>
      </c>
      <c r="BH69" s="130">
        <f t="shared" si="1686"/>
        <v>5.8425226739530363</v>
      </c>
      <c r="BI69" s="130">
        <f t="shared" si="1687"/>
        <v>6.6386064212261982</v>
      </c>
      <c r="BJ69" s="130">
        <f t="shared" si="1688"/>
        <v>7.4240147159497205</v>
      </c>
      <c r="BK69" s="130">
        <f t="shared" si="1689"/>
        <v>8.1499454893252476</v>
      </c>
      <c r="BL69" s="130">
        <f t="shared" si="1690"/>
        <v>8.7919977069536017</v>
      </c>
      <c r="BM69" s="130">
        <f t="shared" si="1691"/>
        <v>9.5250454486955558</v>
      </c>
      <c r="BN69" s="130">
        <f t="shared" si="1692"/>
        <v>10.082710755693423</v>
      </c>
      <c r="BO69" s="130">
        <f t="shared" si="1693"/>
        <v>10.885911471333012</v>
      </c>
      <c r="BP69" s="130">
        <f t="shared" si="1694"/>
        <v>11.745031224137382</v>
      </c>
      <c r="BQ69" s="130">
        <f t="shared" si="1695"/>
        <v>12.544673455593758</v>
      </c>
      <c r="BR69" s="130">
        <f t="shared" si="1696"/>
        <v>13.366683301916046</v>
      </c>
      <c r="BS69" s="130">
        <f t="shared" si="1697"/>
        <v>14.180559470105274</v>
      </c>
      <c r="BT69" s="130">
        <f t="shared" si="1698"/>
        <v>15.000027542010981</v>
      </c>
      <c r="BU69" s="130">
        <f t="shared" si="1699"/>
        <v>15.875414651081471</v>
      </c>
      <c r="BV69" s="130">
        <f t="shared" si="1700"/>
        <v>16.804179022900161</v>
      </c>
      <c r="BW69" s="130">
        <f t="shared" si="1701"/>
        <v>17.758869493767978</v>
      </c>
      <c r="BX69" s="130">
        <f t="shared" si="1702"/>
        <v>18.766428872500679</v>
      </c>
      <c r="BY69" s="130">
        <f t="shared" si="1703"/>
        <v>19.764837863333689</v>
      </c>
      <c r="BZ69" s="130">
        <f t="shared" si="1704"/>
        <v>20.729695431867828</v>
      </c>
      <c r="CA69" s="130">
        <f t="shared" si="1705"/>
        <v>21.799782461248419</v>
      </c>
      <c r="CB69" s="130">
        <f t="shared" si="1706"/>
        <v>22.901895848277931</v>
      </c>
      <c r="CC69" s="130">
        <f t="shared" si="1707"/>
        <v>23.943515004192815</v>
      </c>
      <c r="CD69" s="130">
        <f t="shared" si="1708"/>
        <v>24.873804440661452</v>
      </c>
      <c r="CE69" s="130">
        <f t="shared" si="1709"/>
        <v>24.873804440661452</v>
      </c>
      <c r="CF69" s="130">
        <f t="shared" ref="CF69:CF97" si="1747">V69*$H69</f>
        <v>1654.4554050312447</v>
      </c>
      <c r="CG69" s="130">
        <f t="shared" ref="CG69:CG97" si="1748">W69*$H69</f>
        <v>1490.2044171671316</v>
      </c>
      <c r="CH69" s="130">
        <f t="shared" ref="CH69:CH97" si="1749">X69*$H69</f>
        <v>1125.8658622685543</v>
      </c>
      <c r="CI69" s="130">
        <f t="shared" ref="CI69:CI97" si="1750">Y69*$H69</f>
        <v>1200.5254022067877</v>
      </c>
      <c r="CJ69" s="130">
        <f t="shared" ref="CJ69:CJ97" si="1751">Z69*$H69</f>
        <v>1341.8807978231757</v>
      </c>
      <c r="CK69" s="130">
        <f t="shared" ref="CK69:CK97" si="1752">AA69*$H69</f>
        <v>1560.882114975326</v>
      </c>
      <c r="CL69" s="130">
        <f t="shared" ref="CL69:CL97" si="1753">AB69*$H69</f>
        <v>1540.9729043251307</v>
      </c>
      <c r="CM69" s="130">
        <f t="shared" ref="CM69:CM97" si="1754">AC69*$H69</f>
        <v>1526.0409963374841</v>
      </c>
      <c r="CN69" s="130">
        <f t="shared" ref="CN69:CN97" si="1755">AD69*$H69</f>
        <v>1558.8911939103066</v>
      </c>
      <c r="CO69" s="130">
        <f t="shared" ref="CO69:CO97" si="1756">AE69*$H69</f>
        <v>1537.9865227276011</v>
      </c>
      <c r="CP69" s="130">
        <f t="shared" ref="CP69:CP97" si="1757">AF69*$H69</f>
        <v>1421.5176404239576</v>
      </c>
      <c r="CQ69" s="130">
        <f t="shared" ref="CQ69:CQ97" si="1758">AG69*$H69</f>
        <v>1257.2666525598447</v>
      </c>
      <c r="CR69" s="130">
        <f t="shared" ref="CR69:CR97" si="1759">AH69*$H69</f>
        <v>1435.4540878790942</v>
      </c>
      <c r="CS69" s="130">
        <f t="shared" ref="CS69:CS97" si="1760">AI69*$H69</f>
        <v>1092.0202041632224</v>
      </c>
      <c r="CT69" s="130">
        <f t="shared" ref="CT69:CT97" si="1761">AJ69*$H69</f>
        <v>1572.8276413654432</v>
      </c>
      <c r="CU69" s="130">
        <f t="shared" ref="CU69:CU97" si="1762">AK69*$H69</f>
        <v>1682.3282999415183</v>
      </c>
      <c r="CV69" s="130">
        <f t="shared" ref="CV69:CV97" si="1763">AL69*$H69</f>
        <v>1565.8594176378749</v>
      </c>
      <c r="CW69" s="130">
        <f t="shared" ref="CW69:CW97" si="1764">AM69*$H69</f>
        <v>1609.659681068305</v>
      </c>
      <c r="CX69" s="130">
        <f t="shared" ref="CX69:CX97" si="1765">AN69*$H69</f>
        <v>1593.7323125481482</v>
      </c>
      <c r="CY69" s="130">
        <f t="shared" ref="CY69:CY97" si="1766">AO69*$H69</f>
        <v>1604.682378405756</v>
      </c>
      <c r="CZ69" s="130">
        <f t="shared" ref="CZ69:CZ97" si="1767">AP69*$H69</f>
        <v>1714.183036981831</v>
      </c>
      <c r="DA69" s="130">
        <f t="shared" ref="DA69:DA97" si="1768">AQ69*$H69</f>
        <v>1818.7063928953576</v>
      </c>
      <c r="DB69" s="130">
        <f t="shared" ref="DB69:DB97" si="1769">AR69*$H69</f>
        <v>1869.4748800533562</v>
      </c>
      <c r="DC69" s="130">
        <f t="shared" ref="DC69:DC97" si="1770">AS69*$H69</f>
        <v>1973.0027754343723</v>
      </c>
      <c r="DD69" s="130">
        <f t="shared" ref="DD69:DD97" si="1771">AT69*$H69</f>
        <v>1955.0844858491964</v>
      </c>
      <c r="DE69" s="130">
        <f t="shared" ref="DE69:DE97" si="1772">AU69*$H69</f>
        <v>1889.3840907035517</v>
      </c>
      <c r="DF69" s="130">
        <f t="shared" ref="DF69:DF97" si="1773">AV69*$H69</f>
        <v>2095.4444209330745</v>
      </c>
      <c r="DG69" s="130">
        <f t="shared" ref="DG69:DG97" si="1774">AW69*$H69</f>
        <v>2158.1584344811904</v>
      </c>
      <c r="DH69" s="130">
        <f t="shared" ref="DH69:DH97" si="1775">AX69*$H69</f>
        <v>2039.6986311125277</v>
      </c>
      <c r="DI69" s="130">
        <f t="shared" ref="DI69:DI97" si="1776">AY69*$H69</f>
        <v>1821.6927744928867</v>
      </c>
      <c r="DJ69" s="130">
        <f t="shared" ref="DJ69:DJ97" si="1777">AZ69*$H69</f>
        <v>0</v>
      </c>
      <c r="DK69" s="110">
        <f t="shared" ref="DK69:DK97" si="1778">CF69</f>
        <v>1654.4554050312447</v>
      </c>
      <c r="DL69" s="130">
        <f t="shared" ref="DL69:DL97" si="1779">SUM(DK69,CG69)</f>
        <v>3144.6598221983763</v>
      </c>
      <c r="DM69" s="130">
        <f t="shared" ref="DM69:DM97" si="1780">SUM(DL69,CH69)</f>
        <v>4270.5256844669311</v>
      </c>
      <c r="DN69" s="130">
        <f t="shared" ref="DN69:DN97" si="1781">SUM(DM69,CI69)</f>
        <v>5471.0510866737186</v>
      </c>
      <c r="DO69" s="130">
        <f t="shared" ref="DO69:DO97" si="1782">SUM(DN69,CJ69)</f>
        <v>6812.9318844968948</v>
      </c>
      <c r="DP69" s="130">
        <f t="shared" ref="DP69:DP97" si="1783">SUM(DO69,CK69)</f>
        <v>8373.8139994722205</v>
      </c>
      <c r="DQ69" s="130">
        <f t="shared" ref="DQ69:DQ97" si="1784">SUM(DP69,CL69)</f>
        <v>9914.7869037973505</v>
      </c>
      <c r="DR69" s="130">
        <f t="shared" ref="DR69:DR97" si="1785">SUM(DQ69,CM69)</f>
        <v>11440.827900134835</v>
      </c>
      <c r="DS69" s="130">
        <f t="shared" ref="DS69:DS97" si="1786">SUM(DR69,CN69)</f>
        <v>12999.719094045142</v>
      </c>
      <c r="DT69" s="130">
        <f t="shared" ref="DT69:DT97" si="1787">SUM(DS69,CO69)</f>
        <v>14537.705616772742</v>
      </c>
      <c r="DU69" s="130">
        <f t="shared" ref="DU69:DU97" si="1788">SUM(DT69,CP69)</f>
        <v>15959.2232571967</v>
      </c>
      <c r="DV69" s="130">
        <f t="shared" ref="DV69:DV97" si="1789">SUM(DU69,CQ69)</f>
        <v>17216.489909756543</v>
      </c>
      <c r="DW69" s="130">
        <f t="shared" ref="DW69:DW97" si="1790">SUM(DV69,CR69)</f>
        <v>18651.943997635637</v>
      </c>
      <c r="DX69" s="130">
        <f t="shared" ref="DX69:DX97" si="1791">SUM(DW69,CS69)</f>
        <v>19743.964201798859</v>
      </c>
      <c r="DY69" s="130">
        <f t="shared" ref="DY69:DY97" si="1792">SUM(DX69,CT69)</f>
        <v>21316.791843164301</v>
      </c>
      <c r="DZ69" s="130">
        <f t="shared" ref="DZ69:DZ97" si="1793">SUM(DY69,CU69)</f>
        <v>22999.120143105818</v>
      </c>
      <c r="EA69" s="130">
        <f t="shared" ref="EA69:EA97" si="1794">SUM(DZ69,CV69)</f>
        <v>24564.979560743694</v>
      </c>
      <c r="EB69" s="130">
        <f t="shared" ref="EB69:EB97" si="1795">SUM(EA69,CW69)</f>
        <v>26174.639241811998</v>
      </c>
      <c r="EC69" s="130">
        <f t="shared" ref="EC69:EC97" si="1796">SUM(EB69,CX69)</f>
        <v>27768.371554360147</v>
      </c>
      <c r="ED69" s="130">
        <f t="shared" ref="ED69:ED97" si="1797">SUM(EC69,CY69)</f>
        <v>29373.053932765903</v>
      </c>
      <c r="EE69" s="130">
        <f t="shared" ref="EE69:EE97" si="1798">SUM(ED69,CZ69)</f>
        <v>31087.236969747733</v>
      </c>
      <c r="EF69" s="130">
        <f t="shared" ref="EF69:EF97" si="1799">SUM(EE69,DA69)</f>
        <v>32905.943362643091</v>
      </c>
      <c r="EG69" s="130">
        <f t="shared" ref="EG69:EG97" si="1800">SUM(EF69,DB69)</f>
        <v>34775.418242696447</v>
      </c>
      <c r="EH69" s="130">
        <f t="shared" ref="EH69:EH97" si="1801">SUM(EG69,DC69)</f>
        <v>36748.421018130823</v>
      </c>
      <c r="EI69" s="130">
        <f t="shared" ref="EI69:EI97" si="1802">SUM(EH69,DD69)</f>
        <v>38703.505503980021</v>
      </c>
      <c r="EJ69" s="130">
        <f t="shared" ref="EJ69:EJ97" si="1803">SUM(EI69,DE69)</f>
        <v>40592.889594683569</v>
      </c>
      <c r="EK69" s="130">
        <f t="shared" ref="EK69:EK97" si="1804">SUM(EJ69,DF69)</f>
        <v>42688.334015616645</v>
      </c>
      <c r="EL69" s="130">
        <f t="shared" ref="EL69:EL97" si="1805">SUM(EK69,DG69)</f>
        <v>44846.492450097838</v>
      </c>
      <c r="EM69" s="130">
        <f t="shared" ref="EM69:EM97" si="1806">SUM(EL69,DH69)</f>
        <v>46886.191081210367</v>
      </c>
      <c r="EN69" s="130">
        <f t="shared" ref="EN69:EN97" si="1807">SUM(EM69,DI69)</f>
        <v>48707.88385570325</v>
      </c>
      <c r="EO69" s="130">
        <f t="shared" ref="EO69:EO97" si="1808">SUM(EN69,DJ69)</f>
        <v>48707.88385570325</v>
      </c>
      <c r="EP69" s="130">
        <f t="shared" ref="EP69:EP97" si="1809">V69*$H69*$G69</f>
        <v>1489.0098645281203</v>
      </c>
      <c r="EQ69" s="130">
        <f t="shared" ref="EQ69:EQ97" si="1810">W69*$H69*$G69</f>
        <v>1341.1839754504185</v>
      </c>
      <c r="ER69" s="130">
        <f t="shared" ref="ER69:ER97" si="1811">X69*$H69*$G69</f>
        <v>1013.2792760416989</v>
      </c>
      <c r="ES69" s="130">
        <f t="shared" ref="ES69:ES97" si="1812">Y69*$H69*$G69</f>
        <v>1080.4728619861089</v>
      </c>
      <c r="ET69" s="130">
        <f t="shared" ref="ET69:ET97" si="1813">Z69*$H69*$G69</f>
        <v>1207.6927180408582</v>
      </c>
      <c r="EU69" s="130">
        <f t="shared" ref="EU69:EU97" si="1814">AA69*$H69*$G69</f>
        <v>1404.7939034777935</v>
      </c>
      <c r="EV69" s="130">
        <f t="shared" ref="EV69:EV97" si="1815">AB69*$H69*$G69</f>
        <v>1386.8756138926176</v>
      </c>
      <c r="EW69" s="130">
        <f t="shared" ref="EW69:EW97" si="1816">AC69*$H69*$G69</f>
        <v>1373.4368967037358</v>
      </c>
      <c r="EX69" s="130">
        <f t="shared" ref="EX69:EX97" si="1817">AD69*$H69*$G69</f>
        <v>1403.002074519276</v>
      </c>
      <c r="EY69" s="130">
        <f t="shared" ref="EY69:EY97" si="1818">AE69*$H69*$G69</f>
        <v>1384.187870454841</v>
      </c>
      <c r="EZ69" s="130">
        <f t="shared" ref="EZ69:EZ97" si="1819">AF69*$H69*$G69</f>
        <v>1279.3658763815617</v>
      </c>
      <c r="FA69" s="130">
        <f t="shared" ref="FA69:FA97" si="1820">AG69*$H69*$G69</f>
        <v>1131.5399873038602</v>
      </c>
      <c r="FB69" s="130">
        <f t="shared" ref="FB69:FB97" si="1821">AH69*$H69*$G69</f>
        <v>1291.9086790911849</v>
      </c>
      <c r="FC69" s="130">
        <f t="shared" ref="FC69:FC97" si="1822">AI69*$H69*$G69</f>
        <v>982.81818374690022</v>
      </c>
      <c r="FD69" s="130">
        <f t="shared" ref="FD69:FD97" si="1823">AJ69*$H69*$G69</f>
        <v>1415.5448772288989</v>
      </c>
      <c r="FE69" s="130">
        <f t="shared" ref="FE69:FE97" si="1824">AK69*$H69*$G69</f>
        <v>1514.0954699473664</v>
      </c>
      <c r="FF69" s="130">
        <f t="shared" ref="FF69:FF97" si="1825">AL69*$H69*$G69</f>
        <v>1409.2734758740874</v>
      </c>
      <c r="FG69" s="130">
        <f t="shared" ref="FG69:FG97" si="1826">AM69*$H69*$G69</f>
        <v>1448.6937129614746</v>
      </c>
      <c r="FH69" s="130">
        <f t="shared" ref="FH69:FH97" si="1827">AN69*$H69*$G69</f>
        <v>1434.3590812933335</v>
      </c>
      <c r="FI69" s="130">
        <f t="shared" ref="FI69:FI97" si="1828">AO69*$H69*$G69</f>
        <v>1444.2141405651805</v>
      </c>
      <c r="FJ69" s="130">
        <f t="shared" ref="FJ69:FJ97" si="1829">AP69*$H69*$G69</f>
        <v>1542.764733283648</v>
      </c>
      <c r="FK69" s="130">
        <f t="shared" ref="FK69:FK97" si="1830">AQ69*$H69*$G69</f>
        <v>1636.8357536058218</v>
      </c>
      <c r="FL69" s="130">
        <f t="shared" ref="FL69:FL97" si="1831">AR69*$H69*$G69</f>
        <v>1682.5273920480206</v>
      </c>
      <c r="FM69" s="130">
        <f t="shared" ref="FM69:FM97" si="1832">AS69*$H69*$G69</f>
        <v>1775.7024978909351</v>
      </c>
      <c r="FN69" s="130">
        <f t="shared" ref="FN69:FN97" si="1833">AT69*$H69*$G69</f>
        <v>1759.5760372642769</v>
      </c>
      <c r="FO69" s="130">
        <f t="shared" ref="FO69:FO97" si="1834">AU69*$H69*$G69</f>
        <v>1700.4456816331965</v>
      </c>
      <c r="FP69" s="130">
        <f t="shared" ref="FP69:FP97" si="1835">AV69*$H69*$G69</f>
        <v>1885.8999788397671</v>
      </c>
      <c r="FQ69" s="130">
        <f t="shared" ref="FQ69:FQ97" si="1836">AW69*$H69*$G69</f>
        <v>1942.3425910330714</v>
      </c>
      <c r="FR69" s="130">
        <f t="shared" ref="FR69:FR97" si="1837">AX69*$H69*$G69</f>
        <v>1835.7287680012748</v>
      </c>
      <c r="FS69" s="130">
        <f t="shared" ref="FS69:FS97" si="1838">AY69*$H69*$G69</f>
        <v>1639.5234970435981</v>
      </c>
      <c r="FT69" s="130">
        <f t="shared" ref="FT69:FT97" si="1839">AZ69*$H69*$G69</f>
        <v>0</v>
      </c>
      <c r="FU69" s="110">
        <f t="shared" ref="FU69:FU97" si="1840">EP69</f>
        <v>1489.0098645281203</v>
      </c>
      <c r="FV69" s="130">
        <f t="shared" ref="FV69:FV97" si="1841">SUM(FU69,EQ69)</f>
        <v>2830.1938399785386</v>
      </c>
      <c r="FW69" s="130">
        <f t="shared" ref="FW69:FW97" si="1842">SUM(FV69,ER69)</f>
        <v>3843.4731160202373</v>
      </c>
      <c r="FX69" s="130">
        <f t="shared" ref="FX69:FX97" si="1843">SUM(FW69,ES69)</f>
        <v>4923.9459780063462</v>
      </c>
      <c r="FY69" s="130">
        <f t="shared" ref="FY69:FY97" si="1844">SUM(FX69,ET69)</f>
        <v>6131.6386960472046</v>
      </c>
      <c r="FZ69" s="130">
        <f t="shared" ref="FZ69:FZ97" si="1845">SUM(FY69,EU69)</f>
        <v>7536.4325995249983</v>
      </c>
      <c r="GA69" s="130">
        <f t="shared" ref="GA69:GA97" si="1846">SUM(FZ69,EV69)</f>
        <v>8923.3082134176166</v>
      </c>
      <c r="GB69" s="130">
        <f t="shared" ref="GB69:GB97" si="1847">SUM(GA69,EW69)</f>
        <v>10296.745110121352</v>
      </c>
      <c r="GC69" s="130">
        <f t="shared" ref="GC69:GC97" si="1848">SUM(GB69,EX69)</f>
        <v>11699.747184640628</v>
      </c>
      <c r="GD69" s="130">
        <f t="shared" ref="GD69:GD97" si="1849">SUM(GC69,EY69)</f>
        <v>13083.93505509547</v>
      </c>
      <c r="GE69" s="130">
        <f t="shared" ref="GE69:GE97" si="1850">SUM(GD69,EZ69)</f>
        <v>14363.300931477032</v>
      </c>
      <c r="GF69" s="130">
        <f t="shared" ref="GF69:GF97" si="1851">SUM(GE69,FA69)</f>
        <v>15494.840918780892</v>
      </c>
      <c r="GG69" s="130">
        <f t="shared" ref="GG69:GG97" si="1852">SUM(GF69,FB69)</f>
        <v>16786.749597872076</v>
      </c>
      <c r="GH69" s="130">
        <f t="shared" ref="GH69:GH97" si="1853">SUM(GG69,FC69)</f>
        <v>17769.567781618978</v>
      </c>
      <c r="GI69" s="130">
        <f t="shared" ref="GI69:GI97" si="1854">SUM(GH69,FD69)</f>
        <v>19185.112658847876</v>
      </c>
      <c r="GJ69" s="130">
        <f t="shared" ref="GJ69:GJ97" si="1855">SUM(GI69,FE69)</f>
        <v>20699.208128795242</v>
      </c>
      <c r="GK69" s="130">
        <f t="shared" ref="GK69:GK97" si="1856">SUM(GJ69,FF69)</f>
        <v>22108.48160466933</v>
      </c>
      <c r="GL69" s="130">
        <f t="shared" ref="GL69:GL97" si="1857">SUM(GK69,FG69)</f>
        <v>23557.175317630805</v>
      </c>
      <c r="GM69" s="130">
        <f t="shared" ref="GM69:GM97" si="1858">SUM(GL69,FH69)</f>
        <v>24991.534398924137</v>
      </c>
      <c r="GN69" s="130">
        <f t="shared" ref="GN69:GN97" si="1859">SUM(GM69,FI69)</f>
        <v>26435.748539489319</v>
      </c>
      <c r="GO69" s="130">
        <f t="shared" ref="GO69:GO97" si="1860">SUM(GN69,FJ69)</f>
        <v>27978.513272772969</v>
      </c>
      <c r="GP69" s="130">
        <f t="shared" ref="GP69:GP97" si="1861">SUM(GO69,FK69)</f>
        <v>29615.34902637879</v>
      </c>
      <c r="GQ69" s="130">
        <f t="shared" ref="GQ69:GQ97" si="1862">SUM(GP69,FL69)</f>
        <v>31297.876418426811</v>
      </c>
      <c r="GR69" s="130">
        <f t="shared" ref="GR69:GR97" si="1863">SUM(GQ69,FM69)</f>
        <v>33073.578916317747</v>
      </c>
      <c r="GS69" s="130">
        <f t="shared" ref="GS69:GS97" si="1864">SUM(GR69,FN69)</f>
        <v>34833.154953582023</v>
      </c>
      <c r="GT69" s="130">
        <f t="shared" ref="GT69:GT97" si="1865">SUM(GS69,FO69)</f>
        <v>36533.600635215218</v>
      </c>
      <c r="GU69" s="130">
        <f t="shared" ref="GU69:GU97" si="1866">SUM(GT69,FP69)</f>
        <v>38419.500614054989</v>
      </c>
      <c r="GV69" s="130">
        <f t="shared" ref="GV69:GV97" si="1867">SUM(GU69,FQ69)</f>
        <v>40361.843205088058</v>
      </c>
      <c r="GW69" s="130">
        <f t="shared" ref="GW69:GW97" si="1868">SUM(GV69,FR69)</f>
        <v>42197.571973089332</v>
      </c>
      <c r="GX69" s="130">
        <f t="shared" ref="GX69:GX97" si="1869">SUM(GW69,FS69)</f>
        <v>43837.095470132932</v>
      </c>
      <c r="GY69" s="130">
        <f t="shared" ref="GY69:GY97" si="1870">SUM(GX69,FT69)</f>
        <v>43837.095470132932</v>
      </c>
      <c r="GZ69" s="130">
        <f>($T69+$U69)/$R69*($I69-(метеостанция!B$12))/($I69-$J69)</f>
        <v>2.9774105392156862</v>
      </c>
      <c r="HA69" s="130">
        <f>($T69+$U69)/$R69*($I69-(метеостанция!C$12))/($I69-$J69)</f>
        <v>2.6818192401960785</v>
      </c>
      <c r="HB69" s="130">
        <f>($T69+$U69)/$R69*($I69-(метеостанция!D$12))/($I69-$J69)</f>
        <v>2.0261439950980393</v>
      </c>
      <c r="HC69" s="130">
        <f>($T69+$U69)/$R69*($I69-(метеостанция!E$12))/($I69-$J69)</f>
        <v>2.1605036764705883</v>
      </c>
      <c r="HD69" s="130">
        <f>($T69+$U69)/$R69*($I69-(метеостанция!F$12))/($I69-$J69)</f>
        <v>2.4148913398692815</v>
      </c>
      <c r="HE69" s="130">
        <f>($T69+$U69)/$R69*($I69-(метеостанция!G$12))/($I69-$J69)</f>
        <v>2.8090130718954254</v>
      </c>
      <c r="HF69" s="130">
        <f>($T69+$U69)/$R69*($I69-(метеостанция!H$12))/($I69-$J69)</f>
        <v>2.7731838235294122</v>
      </c>
      <c r="HG69" s="130">
        <f>($T69+$U69)/$R69*($I69-(метеостанция!I$12))/($I69-$J69)</f>
        <v>2.7463118872549024</v>
      </c>
      <c r="HH69" s="130">
        <f>($T69+$U69)/$R69*($I69-(метеостанция!J$12))/($I69-$J69)</f>
        <v>2.8054301470588237</v>
      </c>
      <c r="HI69" s="130">
        <f>($T69+$U69)/$R69*($I69-(метеостанция!K$12))/($I69-$J69)</f>
        <v>2.76780943627451</v>
      </c>
      <c r="HJ69" s="130">
        <f>($T69+$U69)/$R69*($I69-(метеостанция!L$12))/($I69-$J69)</f>
        <v>2.5582083333333339</v>
      </c>
      <c r="HK69" s="130">
        <f>($T69+$U69)/$R69*($I69-(метеостанция!M$12))/($I69-$J69)</f>
        <v>2.2626170343137253</v>
      </c>
      <c r="HL69" s="130">
        <f>($T69+$U69)/$R69*($I69-(метеостанция!N$12))/($I69-$J69)</f>
        <v>2.5832888071895423</v>
      </c>
      <c r="HM69" s="130">
        <f>($T69+$U69)/$R69*($I69-(метеостанция!O$12))/($I69-$J69)</f>
        <v>1.965234272875817</v>
      </c>
      <c r="HN69" s="130">
        <f>($T69+$U69)/$R69*($I69-(метеостанция!P$12))/($I69-$J69)</f>
        <v>2.8305106209150326</v>
      </c>
      <c r="HO69" s="130">
        <f>($T69+$U69)/$R69*($I69-(метеостанция!Q$12))/($I69-$J69)</f>
        <v>3.027571486928105</v>
      </c>
      <c r="HP69" s="130">
        <f>($T69+$U69)/$R69*($I69-(метеостанция!R$12))/($I69-$J69)</f>
        <v>2.8179703839869288</v>
      </c>
      <c r="HQ69" s="130">
        <f>($T69+$U69)/$R69*($I69-(метеостанция!S$12))/($I69-$J69)</f>
        <v>2.8967947303921568</v>
      </c>
      <c r="HR69" s="130">
        <f>($T69+$U69)/$R69*($I69-(метеостанция!T$12))/($I69-$J69)</f>
        <v>2.8681313316993466</v>
      </c>
      <c r="HS69" s="130">
        <f>($T69+$U69)/$R69*($I69-(метеостанция!U$12))/($I69-$J69)</f>
        <v>2.8878374183006534</v>
      </c>
      <c r="HT69" s="130">
        <f>($T69+$U69)/$R69*($I69-(метеостанция!V$12))/($I69-$J69)</f>
        <v>3.0848982843137254</v>
      </c>
      <c r="HU69" s="130">
        <f>($T69+$U69)/$R69*($I69-(метеостанция!W$12))/($I69-$J69)</f>
        <v>3.2730018382352939</v>
      </c>
      <c r="HV69" s="130">
        <f>($T69+$U69)/$R69*($I69-(метеостанция!X$12))/($I69-$J69)</f>
        <v>3.364366421568628</v>
      </c>
      <c r="HW69" s="130">
        <f>($T69+$U69)/$R69*($I69-(метеостанция!Y$12))/($I69-$J69)</f>
        <v>3.5506785130718956</v>
      </c>
      <c r="HX69" s="130">
        <f>($T69+$U69)/$R69*($I69-(метеостанция!Z$12))/($I69-$J69)</f>
        <v>3.5184321895424837</v>
      </c>
      <c r="HY69" s="130">
        <f>($T69+$U69)/$R69*($I69-(метеостанция!AA$12))/($I69-$J69)</f>
        <v>3.4001956699346407</v>
      </c>
      <c r="HZ69" s="130">
        <f>($T69+$U69)/$R69*($I69-(метеостанция!AB$12))/($I69-$J69)</f>
        <v>3.7710283905228761</v>
      </c>
      <c r="IA69" s="130">
        <f>($T69+$U69)/$R69*($I69-(метеостанция!AC$12))/($I69-$J69)</f>
        <v>3.8838905228758174</v>
      </c>
      <c r="IB69" s="130">
        <f>($T69+$U69)/$R69*($I69-(метеостанция!AD$12))/($I69-$J69)</f>
        <v>3.6707064950980395</v>
      </c>
      <c r="IC69" s="130">
        <f>($T69+$U69)/$R69*($I69-(метеостанция!AE$12))/($I69-$J69)</f>
        <v>3.278376225490196</v>
      </c>
      <c r="ID69" s="130"/>
      <c r="IE69" s="131">
        <f>VLOOKUP($F69,метеостанция!$A$4:$AF$7,2,0)</f>
        <v>6.1</v>
      </c>
      <c r="IF69" s="131">
        <f>VLOOKUP($F69,метеостанция!$A$4:$AF$7,3,0)</f>
        <v>9</v>
      </c>
      <c r="IG69" s="131">
        <f>VLOOKUP($F69,метеостанция!$A$4:$AF$7,4,0)</f>
        <v>7.4</v>
      </c>
      <c r="IH69" s="131">
        <f>VLOOKUP($F69,метеостанция!$A$4:$AF$7,5,0)</f>
        <v>10.9</v>
      </c>
      <c r="II69" s="131">
        <f>VLOOKUP($F69,метеостанция!$A$4:$AF$7,6,0)</f>
        <v>12.1</v>
      </c>
      <c r="IJ69" s="131">
        <f>VLOOKUP($F69,метеостанция!$A$4:$AF$7,7,0)</f>
        <v>9.4</v>
      </c>
      <c r="IK69" s="131">
        <f>VLOOKUP($F69,метеостанция!$A$4:$AF$7,8,0)</f>
        <v>6.1</v>
      </c>
      <c r="IL69" s="131">
        <f>VLOOKUP($F69,метеостанция!$A$4:$AF$7,9,0)</f>
        <v>8.1</v>
      </c>
      <c r="IM69" s="131">
        <f>VLOOKUP($F69,метеостанция!$A$4:$AF$7,10,0)</f>
        <v>3.4</v>
      </c>
      <c r="IN69" s="131">
        <f>VLOOKUP($F69,метеостанция!$A$4:$AF$7,11,0)</f>
        <v>-1.2</v>
      </c>
      <c r="IO69" s="131">
        <f>VLOOKUP($F69,метеостанция!$A$4:$AF$7,12,0)</f>
        <v>0.4</v>
      </c>
      <c r="IP69" s="131">
        <f>VLOOKUP($F69,метеостанция!$A$4:$AF$7,13,0)</f>
        <v>3</v>
      </c>
      <c r="IQ69" s="131">
        <f>VLOOKUP($F69,метеостанция!$A$4:$AF$7,14,0)</f>
        <v>2.5</v>
      </c>
      <c r="IR69" s="131">
        <f>VLOOKUP($F69,метеостанция!$A$4:$AF$7,15,0)</f>
        <v>1.5</v>
      </c>
      <c r="IS69" s="131">
        <f>VLOOKUP($F69,метеостанция!$A$4:$AF$7,16,0)</f>
        <v>-0.4</v>
      </c>
      <c r="IT69" s="131">
        <f>VLOOKUP($F69,метеостанция!$A$4:$AF$7,17,0)</f>
        <v>-2.6</v>
      </c>
      <c r="IU69" s="131">
        <f>VLOOKUP($F69,метеостанция!$A$4:$AF$7,18,0)</f>
        <v>-3.5</v>
      </c>
      <c r="IV69" s="131">
        <f>VLOOKUP($F69,метеостанция!$A$4:$AF$7,19,0)</f>
        <v>-4.4000000000000004</v>
      </c>
      <c r="IW69" s="131">
        <f>VLOOKUP($F69,метеостанция!$A$4:$AF$7,20,0)</f>
        <v>-0.3</v>
      </c>
      <c r="IX69" s="131">
        <f>VLOOKUP($F69,метеостанция!$A$4:$AF$7,21,0)</f>
        <v>4.5</v>
      </c>
      <c r="IY69" s="131">
        <f>VLOOKUP($F69,метеостанция!$A$4:$AF$7,22,0)</f>
        <v>3.5</v>
      </c>
      <c r="IZ69" s="131">
        <f>VLOOKUP($F69,метеостанция!$A$4:$AF$7,23,0)</f>
        <v>5</v>
      </c>
      <c r="JA69" s="131">
        <f>VLOOKUP($F69,метеостанция!$A$4:$AF$7,24,0)</f>
        <v>-1.7</v>
      </c>
      <c r="JB69" s="131">
        <f>VLOOKUP($F69,метеостанция!$A$4:$AF$7,25,0)</f>
        <v>-3.7</v>
      </c>
      <c r="JC69" s="131">
        <f>VLOOKUP($F69,метеостанция!$A$4:$AF$7,26,0)</f>
        <v>0.7</v>
      </c>
      <c r="JD69" s="131">
        <f>VLOOKUP($F69,метеостанция!$A$4:$AF$7,27,0)</f>
        <v>-1.6</v>
      </c>
      <c r="JE69" s="131">
        <f>VLOOKUP($F69,метеостанция!$A$4:$AF$7,28,0)</f>
        <v>0.7</v>
      </c>
      <c r="JF69" s="131">
        <f>VLOOKUP($F69,метеостанция!$A$4:$AF$7,29,0)</f>
        <v>6.6</v>
      </c>
      <c r="JG69" s="131">
        <f>VLOOKUP($F69,метеостанция!$A$4:$AF$7,30,0)</f>
        <v>9</v>
      </c>
      <c r="JH69" s="131">
        <f>VLOOKUP($F69,метеостанция!$A$4:$AF$7,31,0)</f>
        <v>4.8</v>
      </c>
      <c r="JI69" s="131">
        <f>VLOOKUP($F69,метеостанция!$A$4:$AF$7,32,0)</f>
        <v>0</v>
      </c>
      <c r="JJ69" s="202" t="str">
        <f>VLOOKUP(D69,'Qп, Гкал'!$D$6:$O$60,2,FALSE)</f>
        <v>-</v>
      </c>
      <c r="JK69" s="202" t="str">
        <f>VLOOKUP(D69,'Qп, Гкал'!$D$6:AI$64,3,FALSE)</f>
        <v>-</v>
      </c>
      <c r="JL69" s="202" t="str">
        <f>VLOOKUP(D69,'Qп, Гкал'!$D$6:$AI$64,4,FALSE)</f>
        <v>-</v>
      </c>
      <c r="JM69" s="202" t="str">
        <f>VLOOKUP(D69,'Qп, Гкал'!$D$6:$O$60,5,FALSE)</f>
        <v>-</v>
      </c>
      <c r="JN69" s="202" t="str">
        <f>VLOOKUP(D69,'Qп, Гкал'!$D$6:$O$60,6,FALSE)</f>
        <v>-</v>
      </c>
      <c r="JO69" s="202" t="str">
        <f>VLOOKUP(D69,'Qп, Гкал'!$D$6:$O$60,7,FALSE)</f>
        <v>-</v>
      </c>
      <c r="JP69" s="202" t="str">
        <f>VLOOKUP(D69,'Qп, Гкал'!$D$6:$O$60,8,FALSE)</f>
        <v>-</v>
      </c>
      <c r="JQ69" s="202" t="str">
        <f>VLOOKUP(D69,'Qп, Гкал'!$D$6:$O$60,9,FALSE)</f>
        <v>-</v>
      </c>
      <c r="JR69" s="202" t="str">
        <f>VLOOKUP(D69,'Qп, Гкал'!$D$6:$O$60,10,FALSE)</f>
        <v>-</v>
      </c>
      <c r="JS69" s="202" t="str">
        <f>VLOOKUP(D69,'Qп, Гкал'!$D$6:$O$60,11,FALSE)</f>
        <v>-</v>
      </c>
      <c r="JT69" s="202" t="str">
        <f>VLOOKUP(D69,'Qп, Гкал'!$D$6:$O$60,12,FALSE)</f>
        <v>-</v>
      </c>
      <c r="JU69" s="202" t="str">
        <f>VLOOKUP(D69,'Qп, Гкал'!$D$6:$P$60,13,FALSE)</f>
        <v>-</v>
      </c>
      <c r="JV69" s="202" t="str">
        <f>VLOOKUP(D69,'Qп, Гкал'!$D$6:$Q$63,14,FALSE)</f>
        <v>-</v>
      </c>
      <c r="JW69" s="203" t="str">
        <f>VLOOKUP(D69,'Qп, Гкал'!$D$6:$AI$65,15,FALSE)</f>
        <v>-</v>
      </c>
      <c r="JX69" s="203" t="str">
        <f>VLOOKUP(D69,'Qп, Гкал'!$D$6:$AI$65,16,FALSE)</f>
        <v>-</v>
      </c>
      <c r="JY69" s="204" t="str">
        <f>VLOOKUP(D69,'Qп, Гкал'!$D$6:$AI$65,17,FALSE)</f>
        <v>-</v>
      </c>
      <c r="JZ69" s="203" t="str">
        <f>VLOOKUP(D69,'Qп, Гкал'!$D$6:$AI$65,18,FALSE)</f>
        <v>-</v>
      </c>
      <c r="KA69" s="203" t="str">
        <f>VLOOKUP(D69,'Qп, Гкал'!$D$6:$AI$65,19,FALSE)</f>
        <v>-</v>
      </c>
      <c r="KB69" s="203" t="str">
        <f>VLOOKUP(D69,'Qп, Гкал'!$D$6:$AI$65,20,FALSE)</f>
        <v>-</v>
      </c>
      <c r="KC69" s="203" t="str">
        <f>VLOOKUP(D69,'Qп, Гкал'!$D$6:$AI$65,21,FALSE)</f>
        <v>-</v>
      </c>
      <c r="KD69" s="203" t="str">
        <f>VLOOKUP(D69,'Qп, Гкал'!$D$6:$AI$65,22,FALSE)</f>
        <v>-</v>
      </c>
      <c r="KE69" s="203" t="str">
        <f>VLOOKUP(D69,'Qп, Гкал'!$D$6:$AI$65,23,FALSE)</f>
        <v>-</v>
      </c>
      <c r="KF69" s="203" t="str">
        <f>VLOOKUP(D69,'Qп, Гкал'!$D$6:$AI$65,24,FALSE)</f>
        <v>-</v>
      </c>
      <c r="KG69" s="203" t="str">
        <f>VLOOKUP(D69,'Qп, Гкал'!$D$6:$AI$65,25,FALSE)</f>
        <v>-</v>
      </c>
      <c r="KH69" s="203" t="str">
        <f>VLOOKUP(D69,'Qп, Гкал'!$D$6:$AI$65,26,FALSE)</f>
        <v>-</v>
      </c>
      <c r="KI69" s="203" t="str">
        <f>VLOOKUP(D69,'Qп, Гкал'!$D$6:$AI$65,27,FALSE)</f>
        <v>-</v>
      </c>
      <c r="KJ69" s="203" t="str">
        <f>VLOOKUP(D69,'Qп, Гкал'!$D$6:$AI$65,28,FALSE)</f>
        <v>-</v>
      </c>
      <c r="KK69" s="203" t="str">
        <f>VLOOKUP(D69,'Qп, Гкал'!$D$6:$AI$65,29,FALSE)</f>
        <v>-</v>
      </c>
      <c r="KL69" s="203" t="str">
        <f>VLOOKUP(D69,'Qп, Гкал'!$D$6:$AI$65,30,FALSE)</f>
        <v>-</v>
      </c>
      <c r="KM69" s="203" t="str">
        <f>VLOOKUP(D69,'Qп, Гкал'!$D$6:$AI$65,31,FALSE)</f>
        <v>-</v>
      </c>
      <c r="KN69" s="203">
        <f>VLOOKUP(D69,'Qп, Гкал'!$D$6:$AI$65,32,FALSE)</f>
        <v>0</v>
      </c>
      <c r="KO69" s="110" t="e">
        <f>IF(JJ69="","Нет показаний",IF(JJ69&lt;=0,"Ошибка ПУ",(GZ69-JJ69*(($I69-метеостанция!B$12)/($I69-IE69)))))</f>
        <v>#VALUE!</v>
      </c>
      <c r="KP69" s="110" t="e">
        <f>IF(JK69="","Нет показаний",IF(JK69&lt;=0,"Ошибка ПУ",(HA69-JK69*(($I69-метеостанция!C$12)/($I69-IF69)))))</f>
        <v>#VALUE!</v>
      </c>
      <c r="KQ69" s="110" t="e">
        <f>IF(JL69="","Нет показаний",IF(JL69&lt;=0,"Ошибка ПУ",(HB69-JL69*(($I69-метеостанция!D$12)/($I69-IG69)))))</f>
        <v>#VALUE!</v>
      </c>
      <c r="KR69" s="110" t="e">
        <f>IF(JM69="","Нет показаний",IF(JM69&lt;=0,"Ошибка ПУ",(HC69-JM69*(($I69-метеостанция!E$12)/($I69-IH69)))))</f>
        <v>#VALUE!</v>
      </c>
      <c r="KS69" s="110" t="e">
        <f>IF(JN69="","Нет показаний",IF(JN69&lt;=0,"Ошибка ПУ",(HD69-JN69*(($I69-метеостанция!F$12)/($I69-II69)))))</f>
        <v>#VALUE!</v>
      </c>
      <c r="KT69" s="110" t="e">
        <f>IF(JO69="","Нет показаний",IF(JO69&lt;=0,"Ошибка ПУ",(HE69-JO69*(($I69-метеостанция!G$12)/($I69-IJ69)))))</f>
        <v>#VALUE!</v>
      </c>
      <c r="KU69" s="110" t="e">
        <f>IF(JP69="","Нет показаний",IF(JP69&lt;=0,"Ошибка ПУ",(HF69-JP69*(($I69-метеостанция!H$12)/($I69-IK69)))))</f>
        <v>#VALUE!</v>
      </c>
      <c r="KV69" s="110" t="e">
        <f>IF(JQ69="","Нет показаний",IF(JQ69&lt;=0,"Ошибка ПУ",(HG69-JQ69*(($I69-метеостанция!I$12)/($I69-IL69)))))</f>
        <v>#VALUE!</v>
      </c>
      <c r="KW69" s="110" t="e">
        <f>IF(JR69="","Нет показаний",IF(JR69&lt;=0,"Ошибка ПУ",(HH69-JR69*(($I69-метеостанция!J$12)/($I69-IM69)))))</f>
        <v>#VALUE!</v>
      </c>
      <c r="KX69" s="110" t="e">
        <f>IF(JS69="","Нет показаний",IF(JS69&lt;=0,"Ошибка ПУ",(HI69-JS69*(($I69-метеостанция!K$12)/($I69-IN69)))))</f>
        <v>#VALUE!</v>
      </c>
      <c r="KY69" s="110" t="e">
        <f>IF(JT69="","Нет показаний",IF(JT69&lt;=0,"Ошибка ПУ",(HJ69-JT69*(($I69-метеостанция!L$12)/($I69-IO69)))))</f>
        <v>#VALUE!</v>
      </c>
      <c r="KZ69" s="110" t="e">
        <f>IF(JU69="","Нет показаний",IF(JU69&lt;=0,"Ошибка ПУ",(HK69-JU69*(($I69-метеостанция!M$12)/($I69-IP69)))))</f>
        <v>#VALUE!</v>
      </c>
      <c r="LA69" s="110" t="e">
        <f>IF(JV69="","Нет показаний",IF(JV69&lt;=0,"Ошибка ПУ",(HL69-JV69*(($I69-метеостанция!N$12)/($I69-IQ69)))))</f>
        <v>#VALUE!</v>
      </c>
      <c r="LB69" s="110" t="e">
        <f>IF(JW69="","Нет показаний",IF(JW69&lt;=0,"Ошибка ПУ",(HM69-JW69*(($I69-метеостанция!O$12)/($I69-IR69)))))</f>
        <v>#VALUE!</v>
      </c>
      <c r="LC69" s="110" t="e">
        <f>IF(JX69="","Нет показаний",IF(JX69&lt;=0,"Ошибка ПУ",(HN69-JX69*(($I69-метеостанция!P$12)/($I69-IS69)))))</f>
        <v>#VALUE!</v>
      </c>
      <c r="LD69" s="110" t="e">
        <f>IF(JY69="","Нет показаний",IF(JY69&lt;=0,"Ошибка ПУ",(HO69-JY69*(($I69-метеостанция!Q$12)/($I69-IT69)))))</f>
        <v>#VALUE!</v>
      </c>
      <c r="LE69" s="110" t="e">
        <f>IF(JZ69="","Нет показаний",IF(JZ69&lt;=0,"Ошибка ПУ",(HP69-JZ69*(($I69-метеостанция!R$12)/($I69-IU69)))))</f>
        <v>#VALUE!</v>
      </c>
      <c r="LF69" s="110" t="e">
        <f>IF(KA69="","Нет показаний",IF(KA69&lt;=0,"Ошибка ПУ",(HQ69-KA69*(($I69-метеостанция!S$12)/($I69-IV69)))))</f>
        <v>#VALUE!</v>
      </c>
      <c r="LG69" s="110" t="e">
        <f>IF(KB69="","Нет показаний",IF(KB69&lt;=0,"Ошибка ПУ",(HR69-KB69*(($I69-метеостанция!T$12)/($I69-IW69)))))</f>
        <v>#VALUE!</v>
      </c>
      <c r="LH69" s="110" t="e">
        <f>IF(KC69="","Нет показаний",IF(KC69&lt;=0,"Ошибка ПУ",(HS69-KC69*(($I69-метеостанция!U$12)/($I69-IX69)))))</f>
        <v>#VALUE!</v>
      </c>
      <c r="LI69" s="110" t="e">
        <f>IF(KD69="","Нет показаний",IF(KD69&lt;=0,"Ошибка ПУ",(HT69-KD69*(($I69-метеостанция!V$12)/($I69-IY69)))))</f>
        <v>#VALUE!</v>
      </c>
      <c r="LJ69" s="110" t="e">
        <f>IF(KE69="","Нет показаний",IF(KE69&lt;=0,"Ошибка ПУ",(HU69-KE69*(($I69-метеостанция!W$12)/($I69-IZ69)))))</f>
        <v>#VALUE!</v>
      </c>
      <c r="LK69" s="110" t="e">
        <f>IF(KF69="","Нет показаний",IF(KF69&lt;=0,"Ошибка ПУ",(HV69-KF69*(($I69-метеостанция!X$12)/($I69-JA69)))))</f>
        <v>#VALUE!</v>
      </c>
      <c r="LL69" s="110" t="e">
        <f>IF(KG69="","Нет показаний",IF(KG69&lt;=0,"Ошибка ПУ",(HW69-KG69*(($I69-метеостанция!Y$12)/($I69-JB69)))))</f>
        <v>#VALUE!</v>
      </c>
      <c r="LM69" s="110" t="e">
        <f>IF(KH69="","Нет показаний",IF(KH69&lt;=0,"Ошибка ПУ",(HX69-KH69*(($I69-метеостанция!Z$12)/($I69-JC69)))))</f>
        <v>#VALUE!</v>
      </c>
      <c r="LN69" s="110" t="e">
        <f>IF(KI69="","Нет показаний",IF(KI69&lt;=0,"Ошибка ПУ",(HY69-KI69*(($I69-метеостанция!AA$12)/($I69-JD69)))))</f>
        <v>#VALUE!</v>
      </c>
      <c r="LO69" s="110" t="e">
        <f>IF(KJ69="","Нет показаний",IF(KJ69&lt;=0,"Ошибка ПУ",(HZ69-KJ69*(($I69-метеостанция!AB$12)/($I69-JE69)))))</f>
        <v>#VALUE!</v>
      </c>
      <c r="LP69" s="110" t="e">
        <f>IF(KK69="","Нет показаний",IF(KK69&lt;=0,"Ошибка ПУ",(IA69-KK69*(($I69-метеостанция!AC$12)/($I69-JF69)))))</f>
        <v>#VALUE!</v>
      </c>
      <c r="LQ69" s="110" t="e">
        <f>IF(KL69="","Нет показаний",IF(KL69&lt;=0,"Ошибка ПУ",(IB69-KL69*(($I69-метеостанция!AD$12)/($I69-JG69)))))</f>
        <v>#VALUE!</v>
      </c>
      <c r="LR69" s="110" t="e">
        <f>IF(KM69="","Нет показаний",IF(KM69&lt;=0,"Ошибка ПУ",(IC69-KM69*(($I69-метеостанция!AE$12)/($I69-JH69)))))</f>
        <v>#VALUE!</v>
      </c>
      <c r="LS69" s="110" t="str">
        <f>IF(KN69="","Нет показаний",IF(KN69&lt;=0,"Ошибка ПУ",(ID69-KN69*(($I69-метеостанция!AF$12)/($I69-JI69)))))</f>
        <v>Ошибка ПУ</v>
      </c>
      <c r="LT69" s="54" t="e">
        <f t="shared" ref="LT69:LT97" si="1871">IF(JJ69="", "Нет показаний", KO69)</f>
        <v>#VALUE!</v>
      </c>
      <c r="LU69" s="54" t="e">
        <f t="shared" ref="LU69:LU97" si="1872">IF(JK69&lt;0, "Ошибка ПУ", IF(JK69="", "Нет показаний", SUM(LT69,KP69)))</f>
        <v>#VALUE!</v>
      </c>
      <c r="LV69" s="54" t="e">
        <f t="shared" ref="LV69:LV97" si="1873">IF(JL69&lt;0, "Ошибка ПУ", IF(JL69="", "Нет показаний", SUM(LU69,KQ69)))</f>
        <v>#VALUE!</v>
      </c>
      <c r="LW69" s="54" t="e">
        <f t="shared" ref="LW69:LW97" si="1874">IF(JM69&lt;0, "Ошибка ПУ", IF(JM69="", "Нет показаний", SUM(LV69,KR69)))</f>
        <v>#VALUE!</v>
      </c>
      <c r="LX69" s="54" t="e">
        <f t="shared" ref="LX69:LX97" si="1875">IF(JN69&lt;0, "Ошибка ПУ", IF(JN69="", "Нет показаний", SUM(LW69,KS69)))</f>
        <v>#VALUE!</v>
      </c>
      <c r="LY69" s="54" t="e">
        <f t="shared" ref="LY69:LY97" si="1876">IF(JO69&lt;0, "Ошибка ПУ", IF(JO69="", "Нет показаний", SUM(LX69,KT69)))</f>
        <v>#VALUE!</v>
      </c>
      <c r="LZ69" s="54" t="e">
        <f t="shared" ref="LZ69:LZ97" si="1877">IF(JP69&lt;0, "Ошибка ПУ", IF(JP69="", "Нет показаний", SUM(LY69,KU69)))</f>
        <v>#VALUE!</v>
      </c>
      <c r="MA69" s="54" t="e">
        <f t="shared" ref="MA69:MA97" si="1878">IF(JQ69&lt;0, "Ошибка ПУ", IF(JQ69="", "Нет показаний", SUM(LZ69,KV69)))</f>
        <v>#VALUE!</v>
      </c>
      <c r="MB69" s="54" t="e">
        <f t="shared" ref="MB69:MB97" si="1879">IF(JR69&lt;0, "Ошибка ПУ", IF(JR69="", "Нет показаний", SUM(MA69,KW69)))</f>
        <v>#VALUE!</v>
      </c>
      <c r="MC69" s="54" t="e">
        <f t="shared" ref="MC69:MC97" si="1880">IF(JS69&lt;0, "Ошибка ПУ", IF(JS69="", "Нет показаний", SUM(MB69,KX69)))</f>
        <v>#VALUE!</v>
      </c>
      <c r="MD69" s="54" t="e">
        <f t="shared" ref="MD69:MD97" si="1881">IF(JT69&lt;0, "Ошибка ПУ", IF(JT69="", "Нет показаний", SUM(MC69,KY69)))</f>
        <v>#VALUE!</v>
      </c>
      <c r="ME69" s="54" t="e">
        <f t="shared" ref="ME69:ME97" si="1882">IF(JU69&lt;0, "Ошибка ПУ", IF(JU69="", "Нет показаний", SUM(MD69,KZ69)))</f>
        <v>#VALUE!</v>
      </c>
      <c r="MF69" s="54" t="e">
        <f t="shared" ref="MF69:MF97" si="1883">IF(JV69&lt;0, "Ошибка ПУ", IF(JV69="", "Нет показаний", SUM(ME69,LA69)))</f>
        <v>#VALUE!</v>
      </c>
      <c r="MG69" s="54" t="e">
        <f t="shared" ref="MG69:MG97" si="1884">IF(JW69&lt;0, "Ошибка ПУ", IF(JW69="", "Нет показаний", SUM(MF69,LB69)))</f>
        <v>#VALUE!</v>
      </c>
      <c r="MH69" s="54" t="e">
        <f t="shared" ref="MH69:MH97" si="1885">IF(JX69&lt;0, "Ошибка ПУ", IF(JX69="", "Нет показаний", SUM(MG69,LC69)))</f>
        <v>#VALUE!</v>
      </c>
      <c r="MI69" s="54" t="e">
        <f t="shared" ref="MI69:MI97" si="1886">IF(JY69&lt;0, "Ошибка ПУ", IF(JY69="", "Нет показаний", SUM(MH69,LD69)))</f>
        <v>#VALUE!</v>
      </c>
      <c r="MJ69" s="54" t="e">
        <f t="shared" ref="MJ69:MJ97" si="1887">IF(JZ69&lt;0, "Ошибка ПУ", IF(JZ69="", "Нет показаний", SUM(MI69,LE69)))</f>
        <v>#VALUE!</v>
      </c>
      <c r="MK69" s="54" t="e">
        <f t="shared" ref="MK69:MK97" si="1888">IF(KA69&lt;0, "Ошибка ПУ", IF(KA69="", "Нет показаний", SUM(MJ69,LF69)))</f>
        <v>#VALUE!</v>
      </c>
      <c r="ML69" s="54" t="e">
        <f t="shared" ref="ML69:ML97" si="1889">IF(KB69&lt;0, "Ошибка ПУ", IF(KB69="", "Нет показаний", SUM(MK69,LG69)))</f>
        <v>#VALUE!</v>
      </c>
      <c r="MM69" s="54" t="e">
        <f t="shared" ref="MM69:MM97" si="1890">IF(KC69&lt;0, "Ошибка ПУ", IF(KC69="", "Нет показаний", SUM(ML69,LH69)))</f>
        <v>#VALUE!</v>
      </c>
      <c r="MN69" s="54" t="e">
        <f t="shared" ref="MN69:MN97" si="1891">IF(KD69&lt;0, "Ошибка ПУ", IF(KD69="", "Нет показаний", SUM(MM69,LI69)))</f>
        <v>#VALUE!</v>
      </c>
      <c r="MO69" s="54" t="e">
        <f t="shared" ref="MO69:MO97" si="1892">IF(KE69&lt;0, "Ошибка ПУ", IF(KE69="", "Нет показаний", SUM(MN69,LJ69)))</f>
        <v>#VALUE!</v>
      </c>
      <c r="MP69" s="54" t="e">
        <f t="shared" ref="MP69:MP97" si="1893">IF(KF69&lt;0, "Ошибка ПУ", IF(KF69="", "Нет показаний", SUM(MO69,LK69)))</f>
        <v>#VALUE!</v>
      </c>
      <c r="MQ69" s="54" t="e">
        <f t="shared" ref="MQ69:MQ97" si="1894">IF(KG69&lt;0, "Ошибка ПУ", IF(KG69="", "Нет показаний", SUM(MP69,LL69)))</f>
        <v>#VALUE!</v>
      </c>
      <c r="MR69" s="54" t="e">
        <f t="shared" ref="MR69:MR97" si="1895">IF(KH69&lt;0, "Ошибка ПУ", IF(KH69="", "Нет показаний", SUM(MQ69,LM69)))</f>
        <v>#VALUE!</v>
      </c>
      <c r="MS69" s="54" t="e">
        <f t="shared" ref="MS69:MS97" si="1896">IF(KI69&lt;0, "Ошибка ПУ", IF(KI69="", "Нет показаний", SUM(MR69,LN69)))</f>
        <v>#VALUE!</v>
      </c>
      <c r="MT69" s="54" t="e">
        <f t="shared" ref="MT69:MT97" si="1897">IF(KJ69&lt;0, "Ошибка ПУ", IF(KJ69="", "Нет показаний", SUM(MS69,LO69)))</f>
        <v>#VALUE!</v>
      </c>
      <c r="MU69" s="54" t="e">
        <f t="shared" ref="MU69:MU97" si="1898">IF(KK69&lt;0, "Ошибка ПУ", IF(KK69="", "Нет показаний", SUM(MT69,LP69)))</f>
        <v>#VALUE!</v>
      </c>
      <c r="MV69" s="54" t="e">
        <f t="shared" ref="MV69:MV97" si="1899">IF(KL69&lt;0, "Ошибка ПУ", IF(KL69="", "Нет показаний", SUM(MU69,LQ69)))</f>
        <v>#VALUE!</v>
      </c>
      <c r="MW69" s="54" t="e">
        <f t="shared" ref="MW69:MW97" si="1900">IF(KM69&lt;0, "Ошибка ПУ", IF(KM69="", "Нет показаний", SUM(MV69,LR69)))</f>
        <v>#VALUE!</v>
      </c>
      <c r="MX69" s="54" t="e">
        <f t="shared" ref="MX69:MX97" si="1901">IF(KN69&lt;0, "Ошибка ПУ", IF(KN69="", "Нет показаний", SUM(MW69,LS69)))</f>
        <v>#VALUE!</v>
      </c>
      <c r="MY69" s="53" t="e">
        <f t="shared" ref="MY69:MY97" si="1902">KO69*$H69</f>
        <v>#VALUE!</v>
      </c>
      <c r="MZ69" s="53" t="e">
        <f t="shared" ref="MZ69:MZ97" si="1903">KP69*$H69</f>
        <v>#VALUE!</v>
      </c>
      <c r="NA69" s="53" t="e">
        <f t="shared" ref="NA69:NA97" si="1904">KQ69*$H69</f>
        <v>#VALUE!</v>
      </c>
      <c r="NB69" s="53" t="e">
        <f t="shared" ref="NB69:NB97" si="1905">KR69*$H69</f>
        <v>#VALUE!</v>
      </c>
      <c r="NC69" s="53" t="e">
        <f t="shared" ref="NC69:NC97" si="1906">KS69*$H69</f>
        <v>#VALUE!</v>
      </c>
      <c r="ND69" s="53" t="e">
        <f t="shared" ref="ND69:ND97" si="1907">KT69*$H69</f>
        <v>#VALUE!</v>
      </c>
      <c r="NE69" s="53" t="e">
        <f t="shared" ref="NE69:NE97" si="1908">KU69*$H69</f>
        <v>#VALUE!</v>
      </c>
      <c r="NF69" s="53" t="e">
        <f t="shared" ref="NF69:NF97" si="1909">KV69*$H69</f>
        <v>#VALUE!</v>
      </c>
      <c r="NG69" s="53" t="e">
        <f t="shared" ref="NG69:NG97" si="1910">KW69*$H69</f>
        <v>#VALUE!</v>
      </c>
      <c r="NH69" s="53" t="e">
        <f t="shared" ref="NH69:NH97" si="1911">KX69*$H69</f>
        <v>#VALUE!</v>
      </c>
      <c r="NI69" s="53" t="e">
        <f t="shared" ref="NI69:NI97" si="1912">KY69*$H69</f>
        <v>#VALUE!</v>
      </c>
      <c r="NJ69" s="53" t="e">
        <f t="shared" ref="NJ69:NJ97" si="1913">KZ69*$H69</f>
        <v>#VALUE!</v>
      </c>
      <c r="NK69" s="53" t="e">
        <f t="shared" ref="NK69:NK97" si="1914">LA69*$H69</f>
        <v>#VALUE!</v>
      </c>
      <c r="NL69" s="53" t="e">
        <f t="shared" ref="NL69:NL97" si="1915">LB69*$H69</f>
        <v>#VALUE!</v>
      </c>
      <c r="NM69" s="53" t="e">
        <f t="shared" ref="NM69:NM97" si="1916">LC69*$H69</f>
        <v>#VALUE!</v>
      </c>
      <c r="NN69" s="53" t="e">
        <f t="shared" ref="NN69:NN97" si="1917">LD69*$H69</f>
        <v>#VALUE!</v>
      </c>
      <c r="NO69" s="53" t="e">
        <f t="shared" ref="NO69:NO97" si="1918">LE69*$H69</f>
        <v>#VALUE!</v>
      </c>
      <c r="NP69" s="53" t="e">
        <f t="shared" ref="NP69:NP97" si="1919">LF69*$H69</f>
        <v>#VALUE!</v>
      </c>
      <c r="NQ69" s="53" t="e">
        <f t="shared" ref="NQ69:NQ97" si="1920">LG69*$H69</f>
        <v>#VALUE!</v>
      </c>
      <c r="NR69" s="53" t="e">
        <f t="shared" ref="NR69:NR97" si="1921">LH69*$H69</f>
        <v>#VALUE!</v>
      </c>
      <c r="NS69" s="53" t="e">
        <f t="shared" ref="NS69:NS97" si="1922">LI69*$H69</f>
        <v>#VALUE!</v>
      </c>
      <c r="NT69" s="53" t="e">
        <f t="shared" ref="NT69:NT97" si="1923">LJ69*$H69</f>
        <v>#VALUE!</v>
      </c>
      <c r="NU69" s="53" t="e">
        <f t="shared" ref="NU69:NU97" si="1924">LK69*$H69</f>
        <v>#VALUE!</v>
      </c>
      <c r="NV69" s="53" t="e">
        <f t="shared" ref="NV69:NV97" si="1925">LL69*$H69</f>
        <v>#VALUE!</v>
      </c>
      <c r="NW69" s="53" t="e">
        <f t="shared" ref="NW69:NW97" si="1926">LM69*$H69</f>
        <v>#VALUE!</v>
      </c>
      <c r="NX69" s="53" t="e">
        <f t="shared" ref="NX69:NX97" si="1927">LN69*$H69</f>
        <v>#VALUE!</v>
      </c>
      <c r="NY69" s="53" t="e">
        <f t="shared" ref="NY69:NY97" si="1928">LO69*$H69</f>
        <v>#VALUE!</v>
      </c>
      <c r="NZ69" s="53" t="e">
        <f t="shared" ref="NZ69:NZ97" si="1929">LP69*$H69</f>
        <v>#VALUE!</v>
      </c>
      <c r="OA69" s="53" t="e">
        <f t="shared" ref="OA69:OA97" si="1930">LQ69*$H69</f>
        <v>#VALUE!</v>
      </c>
      <c r="OB69" s="53" t="e">
        <f t="shared" ref="OB69:OB97" si="1931">LR69*$H69</f>
        <v>#VALUE!</v>
      </c>
      <c r="OC69" s="53" t="e">
        <f t="shared" ref="OC69:OC97" si="1932">LS69*$H69</f>
        <v>#VALUE!</v>
      </c>
      <c r="OD69" s="53" t="e">
        <f t="shared" ref="OD69:OD97" si="1933">MY69</f>
        <v>#VALUE!</v>
      </c>
      <c r="OE69" s="53" t="e">
        <f t="shared" ref="OE69:OE97" si="1934">SUM(MY69,MZ69)</f>
        <v>#VALUE!</v>
      </c>
      <c r="OF69" s="53" t="e">
        <f t="shared" ref="OF69:OF97" si="1935">SUM(OE69,NA69)</f>
        <v>#VALUE!</v>
      </c>
      <c r="OG69" s="53" t="e">
        <f t="shared" ref="OG69:OG97" si="1936">SUM(OF69,NB69)</f>
        <v>#VALUE!</v>
      </c>
      <c r="OH69" s="53" t="e">
        <f t="shared" ref="OH69:OH97" si="1937">SUM(OG69,NC69)</f>
        <v>#VALUE!</v>
      </c>
      <c r="OI69" s="53" t="e">
        <f t="shared" ref="OI69:OI97" si="1938">SUM(OH69,ND69)</f>
        <v>#VALUE!</v>
      </c>
      <c r="OJ69" s="53" t="e">
        <f t="shared" ref="OJ69:OJ97" si="1939">SUM(OI69,NE69)</f>
        <v>#VALUE!</v>
      </c>
      <c r="OK69" s="53" t="e">
        <f t="shared" ref="OK69:OK97" si="1940">SUM(OJ69,NF69)</f>
        <v>#VALUE!</v>
      </c>
      <c r="OL69" s="53" t="e">
        <f t="shared" ref="OL69:OL97" si="1941">SUM(OK69,NG69)</f>
        <v>#VALUE!</v>
      </c>
      <c r="OM69" s="53" t="e">
        <f t="shared" ref="OM69:OM97" si="1942">SUM(OL69,NH69)</f>
        <v>#VALUE!</v>
      </c>
      <c r="ON69" s="53" t="e">
        <f t="shared" ref="ON69:ON97" si="1943">SUM(OM69,NI69)</f>
        <v>#VALUE!</v>
      </c>
      <c r="OO69" s="53" t="e">
        <f t="shared" ref="OO69:OO97" si="1944">SUM(ON69,NJ69)</f>
        <v>#VALUE!</v>
      </c>
      <c r="OP69" s="53" t="e">
        <f t="shared" ref="OP69:OP97" si="1945">SUM(OO69,NK69)</f>
        <v>#VALUE!</v>
      </c>
      <c r="OQ69" s="53" t="e">
        <f t="shared" ref="OQ69:OQ97" si="1946">SUM(OP69,NL69)</f>
        <v>#VALUE!</v>
      </c>
      <c r="OR69" s="53" t="e">
        <f t="shared" ref="OR69:OR97" si="1947">SUM(OQ69,NM69)</f>
        <v>#VALUE!</v>
      </c>
      <c r="OS69" s="53" t="e">
        <f t="shared" ref="OS69:OS97" si="1948">SUM(OR69,NN69)</f>
        <v>#VALUE!</v>
      </c>
      <c r="OT69" s="53" t="e">
        <f t="shared" ref="OT69:OT97" si="1949">SUM(OS69,NO69)</f>
        <v>#VALUE!</v>
      </c>
      <c r="OU69" s="53" t="e">
        <f t="shared" ref="OU69:OU97" si="1950">SUM(OT69,NP69)</f>
        <v>#VALUE!</v>
      </c>
      <c r="OV69" s="53" t="e">
        <f t="shared" ref="OV69:OV97" si="1951">SUM(OU69,NQ69)</f>
        <v>#VALUE!</v>
      </c>
      <c r="OW69" s="53" t="e">
        <f t="shared" ref="OW69:OW97" si="1952">SUM(OV69,NR69)</f>
        <v>#VALUE!</v>
      </c>
      <c r="OX69" s="53" t="e">
        <f t="shared" ref="OX69:OX97" si="1953">SUM(OW69,NS69)</f>
        <v>#VALUE!</v>
      </c>
      <c r="OY69" s="53" t="e">
        <f t="shared" ref="OY69:OY97" si="1954">SUM(OX69,NT69)</f>
        <v>#VALUE!</v>
      </c>
      <c r="OZ69" s="53" t="e">
        <f t="shared" ref="OZ69:OZ97" si="1955">SUM(OY69,NU69)</f>
        <v>#VALUE!</v>
      </c>
      <c r="PA69" s="53" t="e">
        <f t="shared" ref="PA69:PA97" si="1956">SUM(OZ69,NV69)</f>
        <v>#VALUE!</v>
      </c>
      <c r="PB69" s="53" t="e">
        <f t="shared" ref="PB69:PB97" si="1957">SUM(PA69,NW69)</f>
        <v>#VALUE!</v>
      </c>
      <c r="PC69" s="53" t="e">
        <f t="shared" ref="PC69:PC97" si="1958">SUM(PB69,NX69)</f>
        <v>#VALUE!</v>
      </c>
      <c r="PD69" s="53" t="e">
        <f t="shared" ref="PD69:PD97" si="1959">SUM(PC69,NY69)</f>
        <v>#VALUE!</v>
      </c>
      <c r="PE69" s="53" t="e">
        <f t="shared" ref="PE69:PE97" si="1960">SUM(PD69,NZ69)</f>
        <v>#VALUE!</v>
      </c>
      <c r="PF69" s="53" t="e">
        <f t="shared" ref="PF69:PF97" si="1961">SUM(PE69,OA69)</f>
        <v>#VALUE!</v>
      </c>
      <c r="PG69" s="53" t="e">
        <f t="shared" ref="PG69:PG97" si="1962">SUM(PF69,OB69)</f>
        <v>#VALUE!</v>
      </c>
      <c r="PH69" s="53" t="e">
        <f t="shared" ref="PH69:PH97" si="1963">SUM(PG69,OC69)</f>
        <v>#VALUE!</v>
      </c>
      <c r="PI69" s="111" t="e">
        <f t="shared" ref="PI69:PR70" si="1964">MY69*$G69</f>
        <v>#VALUE!</v>
      </c>
      <c r="PJ69" s="111" t="e">
        <f t="shared" si="1964"/>
        <v>#VALUE!</v>
      </c>
      <c r="PK69" s="111" t="e">
        <f t="shared" si="1964"/>
        <v>#VALUE!</v>
      </c>
      <c r="PL69" s="111" t="e">
        <f t="shared" si="1964"/>
        <v>#VALUE!</v>
      </c>
      <c r="PM69" s="111" t="e">
        <f t="shared" si="1964"/>
        <v>#VALUE!</v>
      </c>
      <c r="PN69" s="111" t="e">
        <f t="shared" si="1964"/>
        <v>#VALUE!</v>
      </c>
      <c r="PO69" s="111" t="e">
        <f t="shared" si="1964"/>
        <v>#VALUE!</v>
      </c>
      <c r="PP69" s="111" t="e">
        <f t="shared" si="1964"/>
        <v>#VALUE!</v>
      </c>
      <c r="PQ69" s="111" t="e">
        <f t="shared" si="1964"/>
        <v>#VALUE!</v>
      </c>
      <c r="PR69" s="111" t="e">
        <f t="shared" si="1964"/>
        <v>#VALUE!</v>
      </c>
      <c r="PS69" s="111" t="e">
        <f t="shared" ref="PS69:QB70" si="1965">NI69*$G69</f>
        <v>#VALUE!</v>
      </c>
      <c r="PT69" s="111" t="e">
        <f t="shared" si="1965"/>
        <v>#VALUE!</v>
      </c>
      <c r="PU69" s="111" t="e">
        <f t="shared" si="1965"/>
        <v>#VALUE!</v>
      </c>
      <c r="PV69" s="111" t="e">
        <f t="shared" si="1965"/>
        <v>#VALUE!</v>
      </c>
      <c r="PW69" s="111" t="e">
        <f t="shared" si="1965"/>
        <v>#VALUE!</v>
      </c>
      <c r="PX69" s="111" t="e">
        <f t="shared" si="1965"/>
        <v>#VALUE!</v>
      </c>
      <c r="PY69" s="111" t="e">
        <f t="shared" si="1965"/>
        <v>#VALUE!</v>
      </c>
      <c r="PZ69" s="111" t="e">
        <f t="shared" si="1965"/>
        <v>#VALUE!</v>
      </c>
      <c r="QA69" s="111" t="e">
        <f t="shared" si="1965"/>
        <v>#VALUE!</v>
      </c>
      <c r="QB69" s="111" t="e">
        <f t="shared" si="1965"/>
        <v>#VALUE!</v>
      </c>
      <c r="QC69" s="111" t="e">
        <f t="shared" ref="QC69:QL70" si="1966">NS69*$G69</f>
        <v>#VALUE!</v>
      </c>
      <c r="QD69" s="111" t="e">
        <f t="shared" si="1966"/>
        <v>#VALUE!</v>
      </c>
      <c r="QE69" s="111" t="e">
        <f t="shared" si="1966"/>
        <v>#VALUE!</v>
      </c>
      <c r="QF69" s="111" t="e">
        <f t="shared" si="1966"/>
        <v>#VALUE!</v>
      </c>
      <c r="QG69" s="111" t="e">
        <f t="shared" si="1966"/>
        <v>#VALUE!</v>
      </c>
      <c r="QH69" s="111" t="e">
        <f t="shared" si="1966"/>
        <v>#VALUE!</v>
      </c>
      <c r="QI69" s="111" t="e">
        <f t="shared" si="1966"/>
        <v>#VALUE!</v>
      </c>
      <c r="QJ69" s="111" t="e">
        <f t="shared" si="1966"/>
        <v>#VALUE!</v>
      </c>
      <c r="QK69" s="111" t="e">
        <f t="shared" si="1966"/>
        <v>#VALUE!</v>
      </c>
      <c r="QL69" s="111" t="e">
        <f t="shared" si="1966"/>
        <v>#VALUE!</v>
      </c>
      <c r="QM69" s="111" t="e">
        <f t="shared" ref="QM69:QM70" si="1967">OC69*$G69</f>
        <v>#VALUE!</v>
      </c>
      <c r="QN69" s="54" t="e">
        <f t="shared" ref="QN69:QN97" si="1968">IF(PI69&lt;0,0, PI69)</f>
        <v>#VALUE!</v>
      </c>
      <c r="QO69" s="53" t="e">
        <f t="shared" ref="QO69:QO97" si="1969">IF(SUM(QN69,PJ69)&lt;0, 0, SUM(QN69,PJ69))</f>
        <v>#VALUE!</v>
      </c>
      <c r="QP69" s="53" t="e">
        <f t="shared" ref="QP69:QP97" si="1970">IF(SUM(QO69,PK69)&lt;0, 0, SUM(QO69,PK69))</f>
        <v>#VALUE!</v>
      </c>
      <c r="QQ69" s="53" t="e">
        <f t="shared" ref="QQ69:QQ97" si="1971">IF(SUM(QP69,PL69)&lt;0, 0, SUM(QP69,PL69))</f>
        <v>#VALUE!</v>
      </c>
      <c r="QR69" s="53" t="e">
        <f t="shared" ref="QR69:QR97" si="1972">IF(SUM(QQ69,PM69)&lt;0, 0, SUM(QQ69,PM69))</f>
        <v>#VALUE!</v>
      </c>
      <c r="QS69" s="53" t="e">
        <f t="shared" ref="QS69:QS97" si="1973">IF(SUM(QR69,PN69)&lt;0, 0, SUM(QR69,PN69))</f>
        <v>#VALUE!</v>
      </c>
      <c r="QT69" s="53" t="e">
        <f t="shared" ref="QT69:QT97" si="1974">IF(SUM(QS69,PO69)&lt;0, 0, SUM(QS69,PO69))</f>
        <v>#VALUE!</v>
      </c>
      <c r="QU69" s="53" t="e">
        <f t="shared" ref="QU69:QU97" si="1975">IF(SUM(QT69,PP69)&lt;0, 0, SUM(QT69,PP69))</f>
        <v>#VALUE!</v>
      </c>
      <c r="QV69" s="53" t="e">
        <f t="shared" ref="QV69:QV97" si="1976">IF(SUM(QU69,PQ69)&lt;0, 0, SUM(QU69,PQ69))</f>
        <v>#VALUE!</v>
      </c>
      <c r="QW69" s="53" t="e">
        <f t="shared" ref="QW69:QW97" si="1977">IF(SUM(QV69,PR69)&lt;0, 0, SUM(QV69,PR69))</f>
        <v>#VALUE!</v>
      </c>
      <c r="QX69" s="53" t="e">
        <f t="shared" ref="QX69:QX97" si="1978">IF(SUM(QW69,PS69)&lt;0, 0, SUM(QW69,PS69))</f>
        <v>#VALUE!</v>
      </c>
      <c r="QY69" s="53" t="e">
        <f t="shared" ref="QY69:QY97" si="1979">IF(SUM(QX69,PT69)&lt;0, 0, SUM(QX69,PT69))</f>
        <v>#VALUE!</v>
      </c>
      <c r="QZ69" s="53" t="e">
        <f t="shared" ref="QZ69:QZ97" si="1980">IF(SUM(QY69,PU69)&lt;0, 0, SUM(QY69,PU69))</f>
        <v>#VALUE!</v>
      </c>
      <c r="RA69" s="53" t="e">
        <f t="shared" ref="RA69:RA97" si="1981">IF(SUM(QZ69,PV69)&lt;0, 0, SUM(QZ69,PV69))</f>
        <v>#VALUE!</v>
      </c>
      <c r="RB69" s="53" t="e">
        <f t="shared" ref="RB69:RB97" si="1982">IF(SUM(RA69,PW69)&lt;0, 0, SUM(RA69,PW69))</f>
        <v>#VALUE!</v>
      </c>
      <c r="RC69" s="53" t="e">
        <f t="shared" ref="RC69:RC97" si="1983">IF(SUM(RB69,PX69)&lt;0, 0, SUM(RB69,PX69))</f>
        <v>#VALUE!</v>
      </c>
      <c r="RD69" s="53" t="e">
        <f t="shared" ref="RD69:RD97" si="1984">IF(SUM(RC69,PY69)&lt;0, 0, SUM(RC69,PY69))</f>
        <v>#VALUE!</v>
      </c>
      <c r="RE69" s="53" t="e">
        <f t="shared" ref="RE69:RE97" si="1985">IF(SUM(RD69,PZ69)&lt;0, 0, SUM(RD69,PZ69))</f>
        <v>#VALUE!</v>
      </c>
      <c r="RF69" s="53" t="e">
        <f t="shared" ref="RF69:RF97" si="1986">IF(SUM(RE69,QA69)&lt;0, 0, SUM(RE69,QA69))</f>
        <v>#VALUE!</v>
      </c>
      <c r="RG69" s="53" t="e">
        <f t="shared" ref="RG69:RG97" si="1987">IF(SUM(RF69,QB69)&lt;0, 0, SUM(RF69,QB69))</f>
        <v>#VALUE!</v>
      </c>
      <c r="RH69" s="53" t="e">
        <f t="shared" ref="RH69:RH97" si="1988">IF(SUM(RG69,QC69)&lt;0, 0, SUM(RG69,QC69))</f>
        <v>#VALUE!</v>
      </c>
      <c r="RI69" s="53" t="e">
        <f t="shared" ref="RI69:RI97" si="1989">IF(SUM(RH69,QD69)&lt;0, 0, SUM(RH69,QD69))</f>
        <v>#VALUE!</v>
      </c>
      <c r="RJ69" s="53" t="e">
        <f t="shared" ref="RJ69:RJ97" si="1990">IF(SUM(RI69,QE69)&lt;0, 0, SUM(RI69,QE69))</f>
        <v>#VALUE!</v>
      </c>
      <c r="RK69" s="53" t="e">
        <f t="shared" ref="RK69:RK97" si="1991">IF(SUM(RJ69,QF69)&lt;0, 0, SUM(RJ69,QF69))</f>
        <v>#VALUE!</v>
      </c>
      <c r="RL69" s="53" t="e">
        <f t="shared" ref="RL69:RL97" si="1992">IF(SUM(RK69,QG69)&lt;0, 0, SUM(RK69,QG69))</f>
        <v>#VALUE!</v>
      </c>
      <c r="RM69" s="53" t="e">
        <f t="shared" ref="RM69:RM97" si="1993">IF(SUM(RL69,QH69)&lt;0, 0, SUM(RL69,QH69))</f>
        <v>#VALUE!</v>
      </c>
      <c r="RN69" s="53" t="e">
        <f t="shared" ref="RN69:RN97" si="1994">IF(SUM(RM69,QI69)&lt;0, 0, SUM(RM69,QI69))</f>
        <v>#VALUE!</v>
      </c>
      <c r="RO69" s="53" t="e">
        <f t="shared" ref="RO69:RO97" si="1995">IF(SUM(RN69,QJ69)&lt;0, 0, SUM(RN69,QJ69))</f>
        <v>#VALUE!</v>
      </c>
      <c r="RP69" s="53" t="e">
        <f t="shared" ref="RP69:RP97" si="1996">IF(SUM(RO69,QK69)&lt;0, 0, SUM(RO69,QK69))</f>
        <v>#VALUE!</v>
      </c>
      <c r="RQ69" s="53" t="e">
        <f t="shared" ref="RQ69:RQ97" si="1997">IF(SUM(RP69,QL69)&lt;0, 0, SUM(RP69,QL69))</f>
        <v>#VALUE!</v>
      </c>
      <c r="RR69" s="53" t="e">
        <f t="shared" ref="RR69:RR97" si="1998">IF(SUM(RQ69,QM69)&lt;0, 0, SUM(RQ69,QM69))</f>
        <v>#VALUE!</v>
      </c>
      <c r="RS69" s="111" t="e">
        <f t="shared" ref="RS69:RS97" si="1999">QN69-FU69</f>
        <v>#VALUE!</v>
      </c>
      <c r="RT69" s="111" t="e">
        <f t="shared" ref="RT69:RT97" si="2000">QO69-FV69</f>
        <v>#VALUE!</v>
      </c>
      <c r="RU69" s="111" t="e">
        <f t="shared" ref="RU69:RU97" si="2001">QP69-FW69</f>
        <v>#VALUE!</v>
      </c>
      <c r="RV69" s="111" t="e">
        <f t="shared" ref="RV69:RV97" si="2002">QQ69-FX69</f>
        <v>#VALUE!</v>
      </c>
      <c r="RW69" s="111" t="e">
        <f t="shared" ref="RW69:RW97" si="2003">QR69-FY69</f>
        <v>#VALUE!</v>
      </c>
      <c r="RX69" s="111" t="e">
        <f t="shared" ref="RX69:RX97" si="2004">QS69-FZ69</f>
        <v>#VALUE!</v>
      </c>
      <c r="RY69" s="111" t="e">
        <f t="shared" ref="RY69:RY97" si="2005">QT69-GA69</f>
        <v>#VALUE!</v>
      </c>
      <c r="RZ69" s="111" t="e">
        <f t="shared" ref="RZ69:RZ97" si="2006">QU69-GB69</f>
        <v>#VALUE!</v>
      </c>
      <c r="SA69" s="111" t="e">
        <f t="shared" ref="SA69:SA97" si="2007">QV69-GC69</f>
        <v>#VALUE!</v>
      </c>
      <c r="SB69" s="111" t="e">
        <f t="shared" ref="SB69:SB97" si="2008">QW69-GD69</f>
        <v>#VALUE!</v>
      </c>
      <c r="SC69" s="111" t="e">
        <f t="shared" ref="SC69:SC97" si="2009">QX69-GE69</f>
        <v>#VALUE!</v>
      </c>
      <c r="SD69" s="111" t="e">
        <f t="shared" ref="SD69:SD97" si="2010">QY69-GF69</f>
        <v>#VALUE!</v>
      </c>
      <c r="SE69" s="111" t="e">
        <f t="shared" ref="SE69:SE97" si="2011">QZ69-GG69</f>
        <v>#VALUE!</v>
      </c>
      <c r="SF69" s="111" t="e">
        <f t="shared" ref="SF69:SF97" si="2012">RA69-GH69</f>
        <v>#VALUE!</v>
      </c>
      <c r="SG69" s="111" t="e">
        <f t="shared" ref="SG69:SG97" si="2013">RB69-GI69</f>
        <v>#VALUE!</v>
      </c>
      <c r="SH69" s="111" t="e">
        <f t="shared" ref="SH69:SH97" si="2014">RC69-GJ69</f>
        <v>#VALUE!</v>
      </c>
      <c r="SI69" s="111" t="e">
        <f t="shared" ref="SI69:SI97" si="2015">RD69-GK69</f>
        <v>#VALUE!</v>
      </c>
      <c r="SJ69" s="111" t="e">
        <f t="shared" ref="SJ69:SJ97" si="2016">RE69-GL69</f>
        <v>#VALUE!</v>
      </c>
      <c r="SK69" s="111" t="e">
        <f t="shared" ref="SK69:SK97" si="2017">RF69-GM69</f>
        <v>#VALUE!</v>
      </c>
      <c r="SL69" s="111" t="e">
        <f t="shared" ref="SL69:SL97" si="2018">RG69-GN69</f>
        <v>#VALUE!</v>
      </c>
      <c r="SM69" s="111" t="e">
        <f t="shared" ref="SM69:SM97" si="2019">RH69-GO69</f>
        <v>#VALUE!</v>
      </c>
      <c r="SN69" s="111" t="e">
        <f t="shared" ref="SN69:SN97" si="2020">RI69-GP69</f>
        <v>#VALUE!</v>
      </c>
      <c r="SO69" s="111" t="e">
        <f t="shared" ref="SO69:SO97" si="2021">RJ69-GQ69</f>
        <v>#VALUE!</v>
      </c>
      <c r="SP69" s="111" t="e">
        <f t="shared" ref="SP69:SP97" si="2022">RK69-GR69</f>
        <v>#VALUE!</v>
      </c>
      <c r="SQ69" s="111" t="e">
        <f t="shared" ref="SQ69:SQ97" si="2023">RL69-GS69</f>
        <v>#VALUE!</v>
      </c>
      <c r="SR69" s="111" t="e">
        <f t="shared" ref="SR69:SR97" si="2024">RM69-GT69</f>
        <v>#VALUE!</v>
      </c>
      <c r="SS69" s="111" t="e">
        <f t="shared" ref="SS69:SS97" si="2025">RN69-GU69</f>
        <v>#VALUE!</v>
      </c>
      <c r="ST69" s="111" t="e">
        <f t="shared" ref="ST69:ST97" si="2026">RO69-GV69</f>
        <v>#VALUE!</v>
      </c>
      <c r="SU69" s="111" t="e">
        <f t="shared" ref="SU69:SU97" si="2027">RP69-GW69</f>
        <v>#VALUE!</v>
      </c>
      <c r="SV69" s="111" t="e">
        <f t="shared" ref="SV69:SV97" si="2028">RQ69-GX69</f>
        <v>#VALUE!</v>
      </c>
      <c r="SW69" s="111" t="e">
        <f t="shared" ref="SW69:SW97" si="2029">RR69-GY69</f>
        <v>#VALUE!</v>
      </c>
      <c r="SX69" s="111" t="e">
        <f t="shared" ref="SX69:SX97" si="2030">IF($H69*(BA69-LT69)&lt;0, 0, ($H69*(BA69-LT69)))</f>
        <v>#VALUE!</v>
      </c>
      <c r="SY69" s="111" t="e">
        <f t="shared" ref="SY69:SY97" si="2031">IF($H69*(BB69-LU69)&lt;0, 0, ($H69*(BB69-LU69)))</f>
        <v>#VALUE!</v>
      </c>
      <c r="SZ69" s="111" t="e">
        <f t="shared" ref="SZ69:SZ97" si="2032">IF($H69*(BC69-LV69)&lt;0, 0, ($H69*(BC69-LV69)))</f>
        <v>#VALUE!</v>
      </c>
      <c r="TA69" s="111" t="e">
        <f t="shared" ref="TA69:TA97" si="2033">IF($H69*(BD69-LW69)&lt;0, 0, ($H69*(BD69-LW69)))</f>
        <v>#VALUE!</v>
      </c>
      <c r="TB69" s="111" t="e">
        <f t="shared" ref="TB69:TB97" si="2034">IF($H69*(BE69-LX69)&lt;0, 0, ($H69*(BE69-LX69)))</f>
        <v>#VALUE!</v>
      </c>
      <c r="TC69" s="111" t="e">
        <f t="shared" ref="TC69:TC97" si="2035">IF($H69*(BF69-LY69)&lt;0, 0, ($H69*(BF69-LY69)))</f>
        <v>#VALUE!</v>
      </c>
      <c r="TD69" s="111" t="e">
        <f t="shared" ref="TD69:TD97" si="2036">IF($H69*(BG69-LZ69)&lt;0, 0, ($H69*(BG69-LZ69)))</f>
        <v>#VALUE!</v>
      </c>
      <c r="TE69" s="111" t="e">
        <f t="shared" ref="TE69:TE97" si="2037">IF($H69*(BH69-MA69)&lt;0, 0, ($H69*(BH69-MA69)))</f>
        <v>#VALUE!</v>
      </c>
      <c r="TF69" s="111" t="e">
        <f t="shared" ref="TF69:TF97" si="2038">IF($H69*(BI69-MB69)&lt;0, 0, ($H69*(BI69-MB69)))</f>
        <v>#VALUE!</v>
      </c>
      <c r="TG69" s="111" t="e">
        <f t="shared" ref="TG69:TG97" si="2039">IF($H69*(BJ69-MC69)&lt;0, 0, ($H69*(BJ69-MC69)))</f>
        <v>#VALUE!</v>
      </c>
      <c r="TH69" s="111" t="e">
        <f t="shared" ref="TH69:TH97" si="2040">IF($H69*(BK69-MD69)&lt;0, 0, ($H69*(BK69-MD69)))</f>
        <v>#VALUE!</v>
      </c>
      <c r="TI69" s="111" t="e">
        <f t="shared" ref="TI69:TI97" si="2041">IF($H69*(BL69-ME69)&lt;0, 0, ($H69*(BL69-ME69)))</f>
        <v>#VALUE!</v>
      </c>
      <c r="TJ69" s="111" t="e">
        <f t="shared" ref="TJ69:TJ97" si="2042">IF($H69*(BM69-MF69)&lt;0, 0, ($H69*(BM69-MF69)))</f>
        <v>#VALUE!</v>
      </c>
      <c r="TK69" s="111" t="e">
        <f t="shared" ref="TK69:TK97" si="2043">IF($H69*(BN69-MG69)&lt;0, 0, ($H69*(BN69-MG69)))</f>
        <v>#VALUE!</v>
      </c>
      <c r="TL69" s="111" t="e">
        <f t="shared" ref="TL69:TL97" si="2044">IF($H69*(BO69-MH69)&lt;0, 0, ($H69*(BO69-MH69)))</f>
        <v>#VALUE!</v>
      </c>
      <c r="TM69" s="111" t="e">
        <f t="shared" ref="TM69:TM97" si="2045">IF($H69*(BP69-MI69)&lt;0, 0, ($H69*(BP69-MI69)))</f>
        <v>#VALUE!</v>
      </c>
      <c r="TN69" s="111" t="e">
        <f t="shared" ref="TN69:TN97" si="2046">IF($H69*(BQ69-MJ69)&lt;0, 0, ($H69*(BQ69-MJ69)))</f>
        <v>#VALUE!</v>
      </c>
      <c r="TO69" s="111" t="e">
        <f t="shared" ref="TO69:TO97" si="2047">IF($H69*(BR69-MK69)&lt;0, 0, ($H69*(BR69-MK69)))</f>
        <v>#VALUE!</v>
      </c>
      <c r="TP69" s="111" t="e">
        <f t="shared" ref="TP69:TP97" si="2048">IF($H69*(BS69-ML69)&lt;0, 0, ($H69*(BS69-ML69)))</f>
        <v>#VALUE!</v>
      </c>
      <c r="TQ69" s="111" t="e">
        <f t="shared" ref="TQ69:TQ97" si="2049">IF($H69*(BT69-MM69)&lt;0, 0, ($H69*(BT69-MM69)))</f>
        <v>#VALUE!</v>
      </c>
      <c r="TR69" s="111" t="e">
        <f t="shared" ref="TR69:TR97" si="2050">IF($H69*(BU69-MN69)&lt;0, 0, ($H69*(BU69-MN69)))</f>
        <v>#VALUE!</v>
      </c>
      <c r="TS69" s="111" t="e">
        <f t="shared" ref="TS69:TS97" si="2051">IF($H69*(BV69-MO69)&lt;0, 0, ($H69*(BV69-MO69)))</f>
        <v>#VALUE!</v>
      </c>
      <c r="TT69" s="111" t="e">
        <f t="shared" ref="TT69:TT97" si="2052">IF($H69*(BW69-MP69)&lt;0, 0, ($H69*(BW69-MP69)))</f>
        <v>#VALUE!</v>
      </c>
      <c r="TU69" s="111" t="e">
        <f t="shared" ref="TU69:TU97" si="2053">IF($H69*(BX69-MQ69)&lt;0, 0, ($H69*(BX69-MQ69)))</f>
        <v>#VALUE!</v>
      </c>
      <c r="TV69" s="111" t="e">
        <f t="shared" ref="TV69:TV97" si="2054">IF($H69*(BY69-MR69)&lt;0, 0, ($H69*(BY69-MR69)))</f>
        <v>#VALUE!</v>
      </c>
      <c r="TW69" s="111" t="e">
        <f t="shared" ref="TW69:TW97" si="2055">IF($H69*(BZ69-MS69)&lt;0, 0, ($H69*(BZ69-MS69)))</f>
        <v>#VALUE!</v>
      </c>
      <c r="TX69" s="111" t="e">
        <f t="shared" ref="TX69:TX97" si="2056">IF($H69*(CA69-MT69)&lt;0, 0, ($H69*(CA69-MT69)))</f>
        <v>#VALUE!</v>
      </c>
      <c r="TY69" s="111" t="e">
        <f t="shared" ref="TY69:TY97" si="2057">IF($H69*(CB69-MU69)&lt;0, 0, ($H69*(CB69-MU69)))</f>
        <v>#VALUE!</v>
      </c>
      <c r="TZ69" s="111" t="e">
        <f t="shared" ref="TZ69:TZ97" si="2058">IF($H69*(CC69-MV69)&lt;0, 0, ($H69*(CC69-MV69)))</f>
        <v>#VALUE!</v>
      </c>
      <c r="UA69" s="111" t="e">
        <f t="shared" ref="UA69:UA97" si="2059">IF($H69*(CD69-MW69)&lt;0, 0, ($H69*(CD69-MW69)))</f>
        <v>#VALUE!</v>
      </c>
      <c r="UB69" s="111" t="e">
        <f t="shared" ref="UB69:UB97" si="2060">IF($H69*(CE69-MX69)&lt;0, 0, ($H69*(CE69-MX69)))</f>
        <v>#VALUE!</v>
      </c>
      <c r="UC69" s="112">
        <f t="shared" ref="UC69:UC97" si="2061">BA69*$H69*0.1</f>
        <v>165.44554050312448</v>
      </c>
      <c r="UD69" s="112">
        <f t="shared" ref="UD69:UD97" si="2062">BB69*$H69*0.1</f>
        <v>314.46598221983766</v>
      </c>
      <c r="UE69" s="112">
        <f t="shared" ref="UE69:UE97" si="2063">BC69*$H69*0.1</f>
        <v>427.05256844669316</v>
      </c>
      <c r="UF69" s="112">
        <f t="shared" ref="UF69:UF97" si="2064">BD69*$H69*0.1</f>
        <v>547.10510866737195</v>
      </c>
      <c r="UG69" s="112">
        <f t="shared" ref="UG69:UG97" si="2065">BE69*$H69*0.1</f>
        <v>681.29318844968952</v>
      </c>
      <c r="UH69" s="112">
        <f t="shared" ref="UH69:UH97" si="2066">BF69*$H69*0.1</f>
        <v>837.38139994722212</v>
      </c>
      <c r="UI69" s="112">
        <f t="shared" ref="UI69:UI97" si="2067">BG69*$H69*0.1</f>
        <v>991.4786903797351</v>
      </c>
      <c r="UJ69" s="112">
        <f t="shared" ref="UJ69:UJ97" si="2068">BH69*$H69*0.1</f>
        <v>1144.0827900134836</v>
      </c>
      <c r="UK69" s="112">
        <f t="shared" ref="UK69:UK97" si="2069">BI69*$H69*0.1</f>
        <v>1299.9719094045142</v>
      </c>
      <c r="UL69" s="112">
        <f t="shared" ref="UL69:UL97" si="2070">BJ69*$H69*0.1</f>
        <v>1453.7705616772744</v>
      </c>
      <c r="UM69" s="112">
        <f t="shared" ref="UM69:UM97" si="2071">BK69*$H69*0.1</f>
        <v>1595.92232571967</v>
      </c>
      <c r="UN69" s="112">
        <f t="shared" ref="UN69:UN97" si="2072">BL69*$H69*0.1</f>
        <v>1721.6489909756544</v>
      </c>
      <c r="UO69" s="112">
        <f t="shared" ref="UO69:UO97" si="2073">BM69*$H69*0.1</f>
        <v>1865.1943997635638</v>
      </c>
      <c r="UP69" s="112">
        <f t="shared" ref="UP69:UP97" si="2074">BN69*$H69*0.1</f>
        <v>1974.3964201798863</v>
      </c>
      <c r="UQ69" s="112">
        <f t="shared" ref="UQ69:UQ97" si="2075">BO69*$H69*0.1</f>
        <v>2131.6791843164306</v>
      </c>
      <c r="UR69" s="112">
        <f t="shared" ref="UR69:UR97" si="2076">BP69*$H69*0.1</f>
        <v>2299.9120143105824</v>
      </c>
      <c r="US69" s="112">
        <f t="shared" ref="US69:US97" si="2077">BQ69*$H69*0.1</f>
        <v>2456.49795607437</v>
      </c>
      <c r="UT69" s="112">
        <f t="shared" ref="UT69:UT97" si="2078">BR69*$H69*0.1</f>
        <v>2617.4639241812001</v>
      </c>
      <c r="UU69" s="112">
        <f t="shared" ref="UU69:UU97" si="2079">BS69*$H69*0.1</f>
        <v>2776.8371554360151</v>
      </c>
      <c r="UV69" s="112">
        <f t="shared" ref="UV69:UV97" si="2080">BT69*$H69*0.1</f>
        <v>2937.3053932765906</v>
      </c>
      <c r="UW69" s="112">
        <f t="shared" ref="UW69:UW97" si="2081">BU69*$H69*0.1</f>
        <v>3108.7236969747737</v>
      </c>
      <c r="UX69" s="112">
        <f t="shared" ref="UX69:UX97" si="2082">BV69*$H69*0.1</f>
        <v>3290.5943362643102</v>
      </c>
      <c r="UY69" s="112">
        <f t="shared" ref="UY69:UY97" si="2083">BW69*$H69*0.1</f>
        <v>3477.5418242696455</v>
      </c>
      <c r="UZ69" s="112">
        <f t="shared" ref="UZ69:UZ97" si="2084">BX69*$H69*0.1</f>
        <v>3674.842101813083</v>
      </c>
      <c r="VA69" s="112">
        <f t="shared" ref="VA69:VA97" si="2085">BY69*$H69*0.1</f>
        <v>3870.3505503980032</v>
      </c>
      <c r="VB69" s="112">
        <f t="shared" ref="VB69:VB97" si="2086">BZ69*$H69*0.1</f>
        <v>4059.2889594683584</v>
      </c>
      <c r="VC69" s="112">
        <f t="shared" ref="VC69:VC97" si="2087">CA69*$H69*0.1</f>
        <v>4268.8334015616656</v>
      </c>
      <c r="VD69" s="112">
        <f t="shared" ref="VD69:VD97" si="2088">CB69*$H69*0.1</f>
        <v>4484.6492450097849</v>
      </c>
      <c r="VE69" s="112">
        <f t="shared" ref="VE69:VE97" si="2089">CC69*$H69*0.1</f>
        <v>4688.6191081210372</v>
      </c>
      <c r="VF69" s="112">
        <f t="shared" ref="VF69:VF97" si="2090">CD69*$H69*0.1</f>
        <v>4870.7883855703258</v>
      </c>
      <c r="VG69" s="112">
        <f t="shared" ref="VG69:VG97" si="2091">CE69*$H69*0.1</f>
        <v>4870.7883855703258</v>
      </c>
      <c r="VH69" s="111" t="e">
        <f t="shared" ref="VH69:VH97" si="2092">SX69-QN69</f>
        <v>#VALUE!</v>
      </c>
      <c r="VI69" s="111" t="e">
        <f t="shared" ref="VI69:VI97" si="2093">SY69-QO69</f>
        <v>#VALUE!</v>
      </c>
      <c r="VJ69" s="111" t="e">
        <f t="shared" ref="VJ69:VJ97" si="2094">SZ69-QP69</f>
        <v>#VALUE!</v>
      </c>
      <c r="VK69" s="111" t="e">
        <f t="shared" ref="VK69:VK97" si="2095">TA69-QQ69</f>
        <v>#VALUE!</v>
      </c>
      <c r="VL69" s="111" t="e">
        <f t="shared" ref="VL69:VL97" si="2096">TB69-QR69</f>
        <v>#VALUE!</v>
      </c>
      <c r="VM69" s="111" t="e">
        <f t="shared" ref="VM69:VM97" si="2097">TC69-QS69</f>
        <v>#VALUE!</v>
      </c>
      <c r="VN69" s="111" t="e">
        <f t="shared" ref="VN69:VN97" si="2098">TD69-QT69</f>
        <v>#VALUE!</v>
      </c>
      <c r="VO69" s="111" t="e">
        <f t="shared" ref="VO69:VO97" si="2099">TE69-QU69</f>
        <v>#VALUE!</v>
      </c>
      <c r="VP69" s="111" t="e">
        <f t="shared" ref="VP69:VP97" si="2100">TF69-QV69</f>
        <v>#VALUE!</v>
      </c>
      <c r="VQ69" s="111" t="e">
        <f t="shared" ref="VQ69:VQ97" si="2101">TG69-QW69</f>
        <v>#VALUE!</v>
      </c>
      <c r="VR69" s="111" t="e">
        <f t="shared" ref="VR69:VR97" si="2102">TH69-QX69</f>
        <v>#VALUE!</v>
      </c>
      <c r="VS69" s="111" t="e">
        <f t="shared" ref="VS69:VS97" si="2103">TI69-QY69</f>
        <v>#VALUE!</v>
      </c>
      <c r="VT69" s="111" t="e">
        <f t="shared" ref="VT69:VT97" si="2104">TJ69-QZ69</f>
        <v>#VALUE!</v>
      </c>
      <c r="VU69" s="111" t="e">
        <f t="shared" ref="VU69:VU97" si="2105">TK69-RA69</f>
        <v>#VALUE!</v>
      </c>
      <c r="VV69" s="111" t="e">
        <f t="shared" ref="VV69:VV97" si="2106">TL69-RB69</f>
        <v>#VALUE!</v>
      </c>
      <c r="VW69" s="111" t="e">
        <f t="shared" ref="VW69:VW97" si="2107">TM69-RC69</f>
        <v>#VALUE!</v>
      </c>
      <c r="VX69" s="111" t="e">
        <f t="shared" ref="VX69:VX97" si="2108">TN69-RD69</f>
        <v>#VALUE!</v>
      </c>
      <c r="VY69" s="111" t="e">
        <f t="shared" ref="VY69:VY97" si="2109">TO69-RE69</f>
        <v>#VALUE!</v>
      </c>
      <c r="VZ69" s="111" t="e">
        <f t="shared" ref="VZ69:VZ97" si="2110">TP69-RF69</f>
        <v>#VALUE!</v>
      </c>
      <c r="WA69" s="111" t="e">
        <f t="shared" ref="WA69:WA97" si="2111">TQ69-RG69</f>
        <v>#VALUE!</v>
      </c>
      <c r="WB69" s="111" t="e">
        <f t="shared" ref="WB69:WB97" si="2112">TR69-RH69</f>
        <v>#VALUE!</v>
      </c>
      <c r="WC69" s="111" t="e">
        <f t="shared" ref="WC69:WC97" si="2113">TS69-RI69</f>
        <v>#VALUE!</v>
      </c>
      <c r="WD69" s="111" t="e">
        <f t="shared" ref="WD69:WD97" si="2114">TT69-RJ69</f>
        <v>#VALUE!</v>
      </c>
      <c r="WE69" s="111" t="e">
        <f t="shared" ref="WE69:WE97" si="2115">TU69-RK69</f>
        <v>#VALUE!</v>
      </c>
      <c r="WF69" s="111" t="e">
        <f t="shared" ref="WF69:WF97" si="2116">TV69-RL69</f>
        <v>#VALUE!</v>
      </c>
      <c r="WG69" s="111" t="e">
        <f t="shared" ref="WG69:WG97" si="2117">TW69-RM69</f>
        <v>#VALUE!</v>
      </c>
      <c r="WH69" s="111" t="e">
        <f t="shared" ref="WH69:WH97" si="2118">TX69-RN69</f>
        <v>#VALUE!</v>
      </c>
      <c r="WI69" s="111" t="e">
        <f t="shared" ref="WI69:WI97" si="2119">TY69-RO69</f>
        <v>#VALUE!</v>
      </c>
      <c r="WJ69" s="111" t="e">
        <f t="shared" ref="WJ69:WJ97" si="2120">TZ69-RP69</f>
        <v>#VALUE!</v>
      </c>
      <c r="WK69" s="111" t="e">
        <f t="shared" ref="WK69:WK97" si="2121">UA69-RQ69</f>
        <v>#VALUE!</v>
      </c>
      <c r="WL69" s="111" t="e">
        <f t="shared" ref="WL69:WL97" si="2122">UB69-RR69</f>
        <v>#VALUE!</v>
      </c>
      <c r="WM69" s="111" t="e">
        <f t="shared" ref="WM69:WM97" si="2123">IF(VH69&gt;UC69,QN69+UC69,SX69)</f>
        <v>#VALUE!</v>
      </c>
      <c r="WN69" s="111" t="e">
        <f t="shared" ref="WN69:WN97" si="2124">IF(VI69&gt;UD69,QO69+UD69,SY69)</f>
        <v>#VALUE!</v>
      </c>
      <c r="WO69" s="111" t="e">
        <f t="shared" ref="WO69:WO97" si="2125">IF(VJ69&gt;UE69,QP69+UE69,SZ69)</f>
        <v>#VALUE!</v>
      </c>
      <c r="WP69" s="111" t="e">
        <f t="shared" ref="WP69:WP97" si="2126">IF(VK69&gt;UF69,QQ69+UF69,TA69)</f>
        <v>#VALUE!</v>
      </c>
      <c r="WQ69" s="111" t="e">
        <f t="shared" ref="WQ69:WQ97" si="2127">IF(VL69&gt;UG69,QR69+UG69,TB69)</f>
        <v>#VALUE!</v>
      </c>
      <c r="WR69" s="111" t="e">
        <f t="shared" ref="WR69:WR97" si="2128">IF(VM69&gt;UH69,QS69+UH69,TC69)</f>
        <v>#VALUE!</v>
      </c>
      <c r="WS69" s="111" t="e">
        <f t="shared" ref="WS69:WS97" si="2129">IF(VN69&gt;UI69,QT69+UI69,TD69)</f>
        <v>#VALUE!</v>
      </c>
      <c r="WT69" s="111" t="e">
        <f t="shared" ref="WT69:WT97" si="2130">IF(VO69&gt;UJ69,QU69+UJ69,TE69)</f>
        <v>#VALUE!</v>
      </c>
      <c r="WU69" s="111" t="e">
        <f t="shared" ref="WU69:WU97" si="2131">IF(VP69&gt;UK69,QV69+UK69,TF69)</f>
        <v>#VALUE!</v>
      </c>
      <c r="WV69" s="111" t="e">
        <f t="shared" ref="WV69:WV97" si="2132">IF(VQ69&gt;UL69,QW69+UL69,TG69)</f>
        <v>#VALUE!</v>
      </c>
      <c r="WW69" s="111" t="e">
        <f t="shared" ref="WW69:WW97" si="2133">IF(VR69&gt;UM69,QX69+UM69,TH69)</f>
        <v>#VALUE!</v>
      </c>
      <c r="WX69" s="111" t="e">
        <f t="shared" ref="WX69:WX97" si="2134">IF(VS69&gt;UN69,QY69+UN69,TI69)</f>
        <v>#VALUE!</v>
      </c>
      <c r="WY69" s="111" t="e">
        <f t="shared" ref="WY69:WY97" si="2135">IF(VT69&gt;UO69,QZ69+UO69,TJ69)</f>
        <v>#VALUE!</v>
      </c>
      <c r="WZ69" s="111" t="e">
        <f t="shared" ref="WZ69:WZ97" si="2136">IF(VU69&gt;UP69,RA69+UP69,TK69)</f>
        <v>#VALUE!</v>
      </c>
      <c r="XA69" s="111" t="e">
        <f t="shared" ref="XA69:XA97" si="2137">IF(VV69&gt;UQ69,RB69+UQ69,TL69)</f>
        <v>#VALUE!</v>
      </c>
      <c r="XB69" s="111" t="e">
        <f t="shared" ref="XB69:XB97" si="2138">IF(VW69&gt;UR69,RC69+UR69,TM69)</f>
        <v>#VALUE!</v>
      </c>
      <c r="XC69" s="111" t="e">
        <f t="shared" ref="XC69:XC97" si="2139">IF(VX69&gt;US69,RD69+US69,TN69)</f>
        <v>#VALUE!</v>
      </c>
      <c r="XD69" s="111" t="e">
        <f t="shared" ref="XD69:XD97" si="2140">IF(VY69&gt;UT69,RE69+UT69,TO69)</f>
        <v>#VALUE!</v>
      </c>
      <c r="XE69" s="111" t="e">
        <f t="shared" ref="XE69:XE97" si="2141">IF(VZ69&gt;UU69,RF69+UU69,TP69)</f>
        <v>#VALUE!</v>
      </c>
      <c r="XF69" s="111" t="e">
        <f t="shared" ref="XF69:XF97" si="2142">IF(WA69&gt;UV69,RG69+UV69,TQ69)</f>
        <v>#VALUE!</v>
      </c>
      <c r="XG69" s="111" t="e">
        <f t="shared" ref="XG69:XG97" si="2143">IF(WB69&gt;UW69,RH69+UW69,TR69)</f>
        <v>#VALUE!</v>
      </c>
      <c r="XH69" s="111" t="e">
        <f t="shared" ref="XH69:XH97" si="2144">IF(WC69&gt;UX69,RI69+UX69,TS69)</f>
        <v>#VALUE!</v>
      </c>
      <c r="XI69" s="111" t="e">
        <f t="shared" ref="XI69:XI97" si="2145">IF(WD69&gt;UY69,RJ69+UY69,TT69)</f>
        <v>#VALUE!</v>
      </c>
      <c r="XJ69" s="111" t="e">
        <f t="shared" ref="XJ69:XJ97" si="2146">IF(WE69&gt;UZ69,RK69+UZ69,TU69)</f>
        <v>#VALUE!</v>
      </c>
      <c r="XK69" s="111" t="e">
        <f t="shared" ref="XK69:XK97" si="2147">IF(WF69&gt;VA69,RL69+VA69,TV69)</f>
        <v>#VALUE!</v>
      </c>
      <c r="XL69" s="111" t="e">
        <f t="shared" ref="XL69:XL97" si="2148">IF(WG69&gt;VB69,RM69+VB69,TW69)</f>
        <v>#VALUE!</v>
      </c>
      <c r="XM69" s="111" t="e">
        <f t="shared" ref="XM69:XM97" si="2149">IF(WH69&gt;VC69,RN69+VC69,TX69)</f>
        <v>#VALUE!</v>
      </c>
      <c r="XN69" s="111" t="e">
        <f t="shared" ref="XN69:XN97" si="2150">IF(WI69&gt;VD69,RO69+VD69,TY69)</f>
        <v>#VALUE!</v>
      </c>
      <c r="XO69" s="111" t="e">
        <f t="shared" ref="XO69:XO97" si="2151">IF(WJ69&gt;VE69,RP69+VE69,TZ69)</f>
        <v>#VALUE!</v>
      </c>
      <c r="XP69" s="111" t="e">
        <f t="shared" ref="XP69:XP97" si="2152">IF(WK69&gt;VF69,RQ69+VF69,UA69)</f>
        <v>#VALUE!</v>
      </c>
      <c r="XQ69" s="111" t="e">
        <f t="shared" ref="XQ69:XQ97" si="2153">IF(WL69&gt;VG69,RR69+VG69,UB69)</f>
        <v>#VALUE!</v>
      </c>
      <c r="XR69" s="111" t="e">
        <f t="shared" ref="XR69:XR97" si="2154">IF((QN69-WM69)&lt;0, 0, (QN69-WM69))</f>
        <v>#VALUE!</v>
      </c>
      <c r="XS69" s="111" t="e">
        <f t="shared" ref="XS69:XS97" si="2155">IF((QO69-WN69)&lt;0, 0, (QO69-WN69))</f>
        <v>#VALUE!</v>
      </c>
      <c r="XT69" s="111" t="e">
        <f t="shared" ref="XT69:XT97" si="2156">IF((QP69-WO69)&lt;0, 0, (QP69-WO69))</f>
        <v>#VALUE!</v>
      </c>
      <c r="XU69" s="111" t="e">
        <f t="shared" ref="XU69:XU97" si="2157">IF((QQ69-WP69)&lt;0, 0, (QQ69-WP69))</f>
        <v>#VALUE!</v>
      </c>
      <c r="XV69" s="111" t="e">
        <f t="shared" ref="XV69:XV97" si="2158">IF((QR69-WQ69)&lt;0, 0, (QR69-WQ69))</f>
        <v>#VALUE!</v>
      </c>
      <c r="XW69" s="111" t="e">
        <f t="shared" ref="XW69:XW97" si="2159">IF((QS69-WR69)&lt;0, 0, (QS69-WR69))</f>
        <v>#VALUE!</v>
      </c>
      <c r="XX69" s="111" t="e">
        <f t="shared" ref="XX69:XX97" si="2160">IF((QT69-WS69)&lt;0, 0, (QT69-WS69))</f>
        <v>#VALUE!</v>
      </c>
      <c r="XY69" s="111" t="e">
        <f t="shared" ref="XY69:XY97" si="2161">IF((QU69-WT69)&lt;0, 0, (QU69-WT69))</f>
        <v>#VALUE!</v>
      </c>
      <c r="XZ69" s="111" t="e">
        <f t="shared" ref="XZ69:XZ97" si="2162">IF((QV69-WU69)&lt;0, 0, (QV69-WU69))</f>
        <v>#VALUE!</v>
      </c>
      <c r="YA69" s="111" t="e">
        <f t="shared" ref="YA69:YA97" si="2163">IF((QW69-WV69)&lt;0, 0, (QW69-WV69))</f>
        <v>#VALUE!</v>
      </c>
      <c r="YB69" s="111" t="e">
        <f t="shared" ref="YB69:YB97" si="2164">IF((QX69-WW69)&lt;0, 0, (QX69-WW69))</f>
        <v>#VALUE!</v>
      </c>
      <c r="YC69" s="111" t="e">
        <f t="shared" ref="YC69:YC97" si="2165">IF((QY69-WX69)&lt;0, 0, (QY69-WX69))</f>
        <v>#VALUE!</v>
      </c>
      <c r="YD69" s="111" t="e">
        <f t="shared" ref="YD69:YD97" si="2166">IF((QZ69-WY69)&lt;0, 0, (QZ69-WY69))</f>
        <v>#VALUE!</v>
      </c>
      <c r="YE69" s="111" t="e">
        <f t="shared" ref="YE69:YE97" si="2167">IF((RA69-WZ69)&lt;0, 0, (RA69-WZ69))</f>
        <v>#VALUE!</v>
      </c>
      <c r="YF69" s="111" t="e">
        <f t="shared" ref="YF69:YF97" si="2168">IF((RB69-XA69)&lt;0, 0, (RB69-XA69))</f>
        <v>#VALUE!</v>
      </c>
      <c r="YG69" s="111" t="e">
        <f t="shared" ref="YG69:YG97" si="2169">IF((RC69-XB69)&lt;0, 0, (RC69-XB69))</f>
        <v>#VALUE!</v>
      </c>
      <c r="YH69" s="111" t="e">
        <f t="shared" ref="YH69:YH97" si="2170">IF((RD69-XC69)&lt;0, 0, (RD69-XC69))</f>
        <v>#VALUE!</v>
      </c>
      <c r="YI69" s="111" t="e">
        <f t="shared" ref="YI69:YI97" si="2171">IF((RE69-XD69)&lt;0, 0, (RE69-XD69))</f>
        <v>#VALUE!</v>
      </c>
      <c r="YJ69" s="111" t="e">
        <f t="shared" ref="YJ69:YJ97" si="2172">IF((RF69-XE69)&lt;0, 0, (RF69-XE69))</f>
        <v>#VALUE!</v>
      </c>
      <c r="YK69" s="111" t="e">
        <f t="shared" ref="YK69:YK97" si="2173">IF((RG69-XF69)&lt;0, 0, (RG69-XF69))</f>
        <v>#VALUE!</v>
      </c>
      <c r="YL69" s="111" t="e">
        <f t="shared" ref="YL69:YL97" si="2174">IF((RH69-XG69)&lt;0, 0, (RH69-XG69))</f>
        <v>#VALUE!</v>
      </c>
      <c r="YM69" s="111" t="e">
        <f t="shared" ref="YM69:YM97" si="2175">IF((RI69-XH69)&lt;0, 0, (RI69-XH69))</f>
        <v>#VALUE!</v>
      </c>
      <c r="YN69" s="111" t="e">
        <f t="shared" ref="YN69:YN97" si="2176">IF((RJ69-XI69)&lt;0, 0, (RJ69-XI69))</f>
        <v>#VALUE!</v>
      </c>
      <c r="YO69" s="111" t="e">
        <f t="shared" ref="YO69:YO97" si="2177">IF((RK69-XJ69)&lt;0, 0, (RK69-XJ69))</f>
        <v>#VALUE!</v>
      </c>
      <c r="YP69" s="111" t="e">
        <f t="shared" ref="YP69:YP97" si="2178">IF((RL69-XK69)&lt;0, 0, (RL69-XK69))</f>
        <v>#VALUE!</v>
      </c>
      <c r="YQ69" s="111" t="e">
        <f t="shared" ref="YQ69:YQ97" si="2179">IF((RM69-XL69)&lt;0, 0, (RM69-XL69))</f>
        <v>#VALUE!</v>
      </c>
      <c r="YR69" s="111" t="e">
        <f t="shared" ref="YR69:YR97" si="2180">IF((RN69-XM69)&lt;0, 0, (RN69-XM69))</f>
        <v>#VALUE!</v>
      </c>
      <c r="YS69" s="111" t="e">
        <f t="shared" ref="YS69:YS97" si="2181">IF((RO69-XN69)&lt;0, 0, (RO69-XN69))</f>
        <v>#VALUE!</v>
      </c>
      <c r="YT69" s="111" t="e">
        <f t="shared" ref="YT69:YT97" si="2182">IF((RP69-XO69)&lt;0, 0, (RP69-XO69))</f>
        <v>#VALUE!</v>
      </c>
      <c r="YU69" s="111" t="e">
        <f t="shared" ref="YU69:YU97" si="2183">IF((RQ69-XP69)&lt;0, 0, (RQ69-XP69))</f>
        <v>#VALUE!</v>
      </c>
      <c r="YV69" s="111" t="e">
        <f t="shared" ref="YV69:YV97" si="2184">IF((RR69-XQ69)&lt;0, 0, (RR69-XQ69))</f>
        <v>#VALUE!</v>
      </c>
      <c r="YW69" s="111" t="e">
        <f t="shared" ref="YW69:YW97" si="2185">IF((QN69-WM69)&gt;0, 0, (-1)*(QN69-WM69))</f>
        <v>#VALUE!</v>
      </c>
      <c r="YX69" s="111" t="e">
        <f t="shared" ref="YX69:YX97" si="2186">IF((QO69-WN69)&gt;0, 0, (-1)*(QO69-WN69))</f>
        <v>#VALUE!</v>
      </c>
      <c r="YY69" s="111" t="e">
        <f t="shared" ref="YY69:YY97" si="2187">IF((QP69-WO69)&gt;0, 0, (-1)*(QP69-WO69))</f>
        <v>#VALUE!</v>
      </c>
      <c r="YZ69" s="111" t="e">
        <f t="shared" ref="YZ69:YZ97" si="2188">IF((QQ69-WP69)&gt;0, 0, (-1)*(QQ69-WP69))</f>
        <v>#VALUE!</v>
      </c>
      <c r="ZA69" s="111" t="e">
        <f t="shared" ref="ZA69:ZA97" si="2189">IF((QR69-WQ69)&gt;0, 0, (-1)*(QR69-WQ69))</f>
        <v>#VALUE!</v>
      </c>
      <c r="ZB69" s="111" t="e">
        <f t="shared" ref="ZB69:ZB97" si="2190">IF((QS69-WR69)&gt;0, 0, (-1)*(QS69-WR69))</f>
        <v>#VALUE!</v>
      </c>
      <c r="ZC69" s="111" t="e">
        <f t="shared" ref="ZC69:ZC97" si="2191">IF((QT69-WS69)&gt;0, 0, (-1)*(QT69-WS69))</f>
        <v>#VALUE!</v>
      </c>
      <c r="ZD69" s="111" t="e">
        <f t="shared" ref="ZD69:ZD97" si="2192">IF((QU69-WT69)&gt;0, 0, (-1)*(QU69-WT69))</f>
        <v>#VALUE!</v>
      </c>
      <c r="ZE69" s="111" t="e">
        <f t="shared" ref="ZE69:ZE97" si="2193">IF((QV69-WU69)&gt;0, 0, (-1)*(QV69-WU69))</f>
        <v>#VALUE!</v>
      </c>
      <c r="ZF69" s="111" t="e">
        <f t="shared" ref="ZF69:ZF97" si="2194">IF((QW69-WV69)&gt;0, 0, (-1)*(QW69-WV69))</f>
        <v>#VALUE!</v>
      </c>
      <c r="ZG69" s="111" t="e">
        <f t="shared" ref="ZG69:ZG97" si="2195">IF((QX69-WW69)&gt;0, 0, (-1)*(QX69-WW69))</f>
        <v>#VALUE!</v>
      </c>
      <c r="ZH69" s="111" t="e">
        <f t="shared" ref="ZH69:ZH97" si="2196">IF((QY69-WX69)&gt;0, 0, (-1)*(QY69-WX69))</f>
        <v>#VALUE!</v>
      </c>
      <c r="ZI69" s="111" t="e">
        <f t="shared" ref="ZI69:ZI97" si="2197">IF((QZ69-WY69)&gt;0, 0, (-1)*(QZ69-WY69))</f>
        <v>#VALUE!</v>
      </c>
      <c r="ZJ69" s="111" t="e">
        <f t="shared" ref="ZJ69:ZJ97" si="2198">IF((RA69-WZ69)&gt;0, 0, (-1)*(RA69-WZ69))</f>
        <v>#VALUE!</v>
      </c>
      <c r="ZK69" s="111" t="e">
        <f t="shared" ref="ZK69:ZK97" si="2199">IF((RB69-XA69)&gt;0, 0, (-1)*(RB69-XA69))</f>
        <v>#VALUE!</v>
      </c>
      <c r="ZL69" s="111" t="e">
        <f t="shared" ref="ZL69:ZL97" si="2200">IF((RC69-XB69)&gt;0, 0, (-1)*(RC69-XB69))</f>
        <v>#VALUE!</v>
      </c>
      <c r="ZM69" s="111" t="e">
        <f t="shared" ref="ZM69:ZM97" si="2201">IF((RD69-XC69)&gt;0, 0, (-1)*(RD69-XC69))</f>
        <v>#VALUE!</v>
      </c>
      <c r="ZN69" s="111" t="e">
        <f t="shared" ref="ZN69:ZN97" si="2202">IF((RE69-XD69)&gt;0, 0, (-1)*(RE69-XD69))</f>
        <v>#VALUE!</v>
      </c>
      <c r="ZO69" s="111" t="e">
        <f t="shared" ref="ZO69:ZO97" si="2203">IF((RF69-XE69)&gt;0, 0, (-1)*(RF69-XE69))</f>
        <v>#VALUE!</v>
      </c>
      <c r="ZP69" s="111" t="e">
        <f t="shared" ref="ZP69:ZP97" si="2204">IF((RG69-XF69)&gt;0, 0, (-1)*(RG69-XF69))</f>
        <v>#VALUE!</v>
      </c>
      <c r="ZQ69" s="111" t="e">
        <f t="shared" ref="ZQ69:ZQ97" si="2205">IF((RH69-XG69)&gt;0, 0, (-1)*(RH69-XG69))</f>
        <v>#VALUE!</v>
      </c>
      <c r="ZR69" s="111" t="e">
        <f t="shared" ref="ZR69:ZR97" si="2206">IF((RI69-XH69)&gt;0, 0, (-1)*(RI69-XH69))</f>
        <v>#VALUE!</v>
      </c>
      <c r="ZS69" s="111" t="e">
        <f t="shared" ref="ZS69:ZS97" si="2207">IF((RJ69-XI69)&gt;0, 0, (-1)*(RJ69-XI69))</f>
        <v>#VALUE!</v>
      </c>
      <c r="ZT69" s="111" t="e">
        <f t="shared" ref="ZT69:ZT97" si="2208">IF((RK69-XJ69)&gt;0, 0, (-1)*(RK69-XJ69))</f>
        <v>#VALUE!</v>
      </c>
      <c r="ZU69" s="111" t="e">
        <f t="shared" ref="ZU69:ZU97" si="2209">IF((RL69-XK69)&gt;0, 0, (-1)*(RL69-XK69))</f>
        <v>#VALUE!</v>
      </c>
      <c r="ZV69" s="111" t="e">
        <f t="shared" ref="ZV69:ZV97" si="2210">IF((RM69-XL69)&gt;0, 0, (-1)*(RM69-XL69))</f>
        <v>#VALUE!</v>
      </c>
      <c r="ZW69" s="111" t="e">
        <f t="shared" ref="ZW69:ZW97" si="2211">IF((RN69-XM69)&gt;0, 0, (-1)*(RN69-XM69))</f>
        <v>#VALUE!</v>
      </c>
      <c r="ZX69" s="111" t="e">
        <f t="shared" ref="ZX69:ZX97" si="2212">IF((RO69-XN69)&gt;0, 0, (-1)*(RO69-XN69))</f>
        <v>#VALUE!</v>
      </c>
      <c r="ZY69" s="111" t="e">
        <f t="shared" ref="ZY69:ZY97" si="2213">IF((RP69-XO69)&gt;0, 0, (-1)*(RP69-XO69))</f>
        <v>#VALUE!</v>
      </c>
      <c r="ZZ69" s="111" t="e">
        <f t="shared" ref="ZZ69:ZZ97" si="2214">IF((RQ69-XP69)&gt;0, 0, (-1)*(RQ69-XP69))</f>
        <v>#VALUE!</v>
      </c>
      <c r="AAA69" s="111" t="e">
        <f t="shared" ref="AAA69:AAA97" si="2215">IF((RR69-XQ69)&gt;0, 0, (-1)*(RR69-XQ69))</f>
        <v>#VALUE!</v>
      </c>
      <c r="AAB69" s="111" t="e">
        <f t="shared" ref="AAB69:AAB97" si="2216">RS69</f>
        <v>#VALUE!</v>
      </c>
      <c r="AAC69" s="111" t="e">
        <f t="shared" ref="AAC69:AAC97" si="2217">RT69-RS69</f>
        <v>#VALUE!</v>
      </c>
      <c r="AAD69" s="111" t="e">
        <f t="shared" ref="AAD69:AAD97" si="2218">RU69-RT69</f>
        <v>#VALUE!</v>
      </c>
      <c r="AAE69" s="111" t="e">
        <f t="shared" ref="AAE69:AAE97" si="2219">RV69-RU69</f>
        <v>#VALUE!</v>
      </c>
      <c r="AAF69" s="111" t="e">
        <f t="shared" ref="AAF69:AAF97" si="2220">RW69-RV69</f>
        <v>#VALUE!</v>
      </c>
      <c r="AAG69" s="111" t="e">
        <f t="shared" ref="AAG69:AAG97" si="2221">RX69-RW69</f>
        <v>#VALUE!</v>
      </c>
      <c r="AAH69" s="111" t="e">
        <f t="shared" ref="AAH69:AAH97" si="2222">RY69-RX69</f>
        <v>#VALUE!</v>
      </c>
      <c r="AAI69" s="111" t="e">
        <f t="shared" ref="AAI69:AAI97" si="2223">RZ69-RY69</f>
        <v>#VALUE!</v>
      </c>
      <c r="AAJ69" s="111" t="e">
        <f t="shared" ref="AAJ69:AAJ97" si="2224">SA69-RZ69</f>
        <v>#VALUE!</v>
      </c>
      <c r="AAK69" s="111" t="e">
        <f t="shared" ref="AAK69:AAK97" si="2225">SB69-SA69</f>
        <v>#VALUE!</v>
      </c>
      <c r="AAL69" s="111" t="e">
        <f t="shared" ref="AAL69:AAL97" si="2226">SC69-SB69</f>
        <v>#VALUE!</v>
      </c>
      <c r="AAM69" s="111" t="e">
        <f t="shared" ref="AAM69:AAM97" si="2227">SD69-SC69</f>
        <v>#VALUE!</v>
      </c>
      <c r="AAN69" s="111" t="e">
        <f t="shared" ref="AAN69:AAN97" si="2228">SE69-SD69</f>
        <v>#VALUE!</v>
      </c>
      <c r="AAO69" s="111" t="e">
        <f t="shared" ref="AAO69:AAO97" si="2229">SF69-SE69</f>
        <v>#VALUE!</v>
      </c>
      <c r="AAP69" s="111" t="e">
        <f t="shared" ref="AAP69:AAP97" si="2230">SG69-SF69</f>
        <v>#VALUE!</v>
      </c>
      <c r="AAQ69" s="111" t="e">
        <f t="shared" ref="AAQ69:AAQ97" si="2231">SH69-SG69</f>
        <v>#VALUE!</v>
      </c>
      <c r="AAR69" s="111" t="e">
        <f t="shared" ref="AAR69:AAR97" si="2232">SI69-SH69</f>
        <v>#VALUE!</v>
      </c>
      <c r="AAS69" s="111" t="e">
        <f t="shared" ref="AAS69:AAS97" si="2233">SJ69-SI69</f>
        <v>#VALUE!</v>
      </c>
      <c r="AAT69" s="111" t="e">
        <f t="shared" ref="AAT69:AAT97" si="2234">SK69-SJ69</f>
        <v>#VALUE!</v>
      </c>
      <c r="AAU69" s="111" t="e">
        <f t="shared" ref="AAU69:AAU97" si="2235">SL69-SK69</f>
        <v>#VALUE!</v>
      </c>
      <c r="AAV69" s="111" t="e">
        <f t="shared" ref="AAV69:AAV97" si="2236">SM69-SL69</f>
        <v>#VALUE!</v>
      </c>
      <c r="AAW69" s="111" t="e">
        <f t="shared" ref="AAW69:AAW97" si="2237">SN69-SM69</f>
        <v>#VALUE!</v>
      </c>
      <c r="AAX69" s="111" t="e">
        <f t="shared" ref="AAX69:AAX97" si="2238">SO69-SN69</f>
        <v>#VALUE!</v>
      </c>
      <c r="AAY69" s="111" t="e">
        <f t="shared" ref="AAY69:AAY97" si="2239">SP69-SO69</f>
        <v>#VALUE!</v>
      </c>
      <c r="AAZ69" s="111" t="e">
        <f t="shared" ref="AAZ69:AAZ97" si="2240">SQ69-SP69</f>
        <v>#VALUE!</v>
      </c>
      <c r="ABA69" s="111" t="e">
        <f t="shared" ref="ABA69:ABA97" si="2241">SR69-SQ69</f>
        <v>#VALUE!</v>
      </c>
      <c r="ABB69" s="111" t="e">
        <f t="shared" ref="ABB69:ABB97" si="2242">SS69-SR69</f>
        <v>#VALUE!</v>
      </c>
      <c r="ABC69" s="111" t="e">
        <f t="shared" ref="ABC69:ABC97" si="2243">ST69-SS69</f>
        <v>#VALUE!</v>
      </c>
      <c r="ABD69" s="111" t="e">
        <f t="shared" ref="ABD69:ABD97" si="2244">SU69-ST69</f>
        <v>#VALUE!</v>
      </c>
      <c r="ABE69" s="111" t="e">
        <f t="shared" ref="ABE69:ABE97" si="2245">SV69-SU69</f>
        <v>#VALUE!</v>
      </c>
      <c r="ABF69" s="111" t="e">
        <f t="shared" ref="ABF69:ABF97" si="2246">SW69-SV69</f>
        <v>#VALUE!</v>
      </c>
    </row>
    <row r="70" spans="1:734" ht="75" hidden="1" customHeight="1">
      <c r="A70" s="92">
        <v>67</v>
      </c>
      <c r="B70" s="59" t="s">
        <v>75</v>
      </c>
      <c r="C70" s="100" t="s">
        <v>77</v>
      </c>
      <c r="D70" s="101">
        <v>1208907</v>
      </c>
      <c r="E70" s="59">
        <v>3123026766</v>
      </c>
      <c r="F70" s="46" t="s">
        <v>115</v>
      </c>
      <c r="G70" s="47">
        <v>0.95</v>
      </c>
      <c r="H70" s="48">
        <v>1958.2</v>
      </c>
      <c r="I70" s="48">
        <v>21.5</v>
      </c>
      <c r="J70" s="49">
        <v>1.1000000000000001</v>
      </c>
      <c r="K70" s="50">
        <v>30</v>
      </c>
      <c r="L70" s="49">
        <v>24.113222433014226</v>
      </c>
      <c r="M70" s="49">
        <v>84.74</v>
      </c>
      <c r="N70" s="49">
        <v>0</v>
      </c>
      <c r="O70" s="49">
        <f t="shared" si="1741"/>
        <v>0.80377408110047421</v>
      </c>
      <c r="P70" s="49">
        <f t="shared" si="1742"/>
        <v>2.8246666666666664</v>
      </c>
      <c r="Q70" s="49">
        <f t="shared" si="1743"/>
        <v>0</v>
      </c>
      <c r="R70" s="51">
        <v>30</v>
      </c>
      <c r="S70" s="52">
        <f t="shared" si="1172"/>
        <v>24.113222433014226</v>
      </c>
      <c r="T70" s="52">
        <f t="shared" si="1744"/>
        <v>84.74</v>
      </c>
      <c r="U70" s="52">
        <f t="shared" si="1745"/>
        <v>0</v>
      </c>
      <c r="V70" s="130">
        <f>$O70*($I70-(метеостанция!B$12))/($I70-$J70)</f>
        <v>0.81854933994423296</v>
      </c>
      <c r="W70" s="130">
        <f>$O70*($I70-(метеостанция!C$12))/($I70-$J70)</f>
        <v>0.73728541630355993</v>
      </c>
      <c r="X70" s="130">
        <f>$O70*($I70-(метеостанция!D$12))/($I70-$J70)</f>
        <v>0.55702725840970368</v>
      </c>
      <c r="Y70" s="130">
        <f>$O70*($I70-(метеостанция!E$12))/($I70-$J70)</f>
        <v>0.59396540551910049</v>
      </c>
      <c r="Z70" s="130">
        <f>$O70*($I70-(метеостанция!F$12))/($I70-$J70)</f>
        <v>0.66390163071289177</v>
      </c>
      <c r="AA70" s="130">
        <f>$O70*($I70-(метеостанция!G$12))/($I70-$J70)</f>
        <v>0.77225352890045573</v>
      </c>
      <c r="AB70" s="130">
        <f>$O70*($I70-(метеостанция!H$12))/($I70-$J70)</f>
        <v>0.76240335633794998</v>
      </c>
      <c r="AC70" s="130">
        <f>$O70*($I70-(метеостанция!I$12))/($I70-$J70)</f>
        <v>0.75501572691607055</v>
      </c>
      <c r="AD70" s="130">
        <f>$O70*($I70-(метеостанция!J$12))/($I70-$J70)</f>
        <v>0.77126851164420507</v>
      </c>
      <c r="AE70" s="130">
        <f>$O70*($I70-(метеостанция!K$12))/($I70-$J70)</f>
        <v>0.76092583045357398</v>
      </c>
      <c r="AF70" s="130">
        <f>$O70*($I70-(метеостанция!L$12))/($I70-$J70)</f>
        <v>0.70330232096291501</v>
      </c>
      <c r="AG70" s="130">
        <f>$O70*($I70-(метеостанция!M$12))/($I70-$J70)</f>
        <v>0.62203839732224186</v>
      </c>
      <c r="AH70" s="130">
        <f>$O70*($I70-(метеостанция!N$12))/($I70-$J70)</f>
        <v>0.71019744175666899</v>
      </c>
      <c r="AI70" s="130">
        <f>$O70*($I70-(метеостанция!O$12))/($I70-$J70)</f>
        <v>0.54028196505344372</v>
      </c>
      <c r="AJ70" s="130">
        <f>$O70*($I70-(метеостанция!P$12))/($I70-$J70)</f>
        <v>0.77816363243795916</v>
      </c>
      <c r="AK70" s="130">
        <f>$O70*($I70-(метеостанция!Q$12))/($I70-$J70)</f>
        <v>0.83233958153174115</v>
      </c>
      <c r="AL70" s="130">
        <f>$O70*($I70-(метеостанция!R$12))/($I70-$J70)</f>
        <v>0.77471607204108217</v>
      </c>
      <c r="AM70" s="130">
        <f>$O70*($I70-(метеостанция!S$12))/($I70-$J70)</f>
        <v>0.7963864516785949</v>
      </c>
      <c r="AN70" s="130">
        <f>$O70*($I70-(метеостанция!T$12))/($I70-$J70)</f>
        <v>0.78850631362859025</v>
      </c>
      <c r="AO70" s="130">
        <f>$O70*($I70-(метеостанция!U$12))/($I70-$J70)</f>
        <v>0.79392390853796846</v>
      </c>
      <c r="AP70" s="130">
        <f>$O70*($I70-(метеостанция!V$12))/($I70-$J70)</f>
        <v>0.84809985763175044</v>
      </c>
      <c r="AQ70" s="130">
        <f>$O70*($I70-(метеостанция!W$12))/($I70-$J70)</f>
        <v>0.89981326358490588</v>
      </c>
      <c r="AR70" s="130">
        <f>$O70*($I70-(метеостанция!X$12))/($I70-$J70)</f>
        <v>0.92493120361929582</v>
      </c>
      <c r="AS70" s="130">
        <f>$O70*($I70-(метеостанция!Y$12))/($I70-$J70)</f>
        <v>0.97615210094432592</v>
      </c>
      <c r="AT70" s="130">
        <f>$O70*($I70-(метеостанция!Z$12))/($I70-$J70)</f>
        <v>0.96728694563807083</v>
      </c>
      <c r="AU70" s="130">
        <f>$O70*($I70-(метеостанция!AA$12))/($I70-$J70)</f>
        <v>0.93478137618180157</v>
      </c>
      <c r="AV70" s="130">
        <f>$O70*($I70-(метеостанция!AB$12))/($I70-$J70)</f>
        <v>1.0367306622037367</v>
      </c>
      <c r="AW70" s="130">
        <f>$O70*($I70-(метеостанция!AC$12))/($I70-$J70)</f>
        <v>1.0677587057756301</v>
      </c>
      <c r="AX70" s="130">
        <f>$O70*($I70-(метеостанция!AD$12))/($I70-$J70)</f>
        <v>1.0091501790287205</v>
      </c>
      <c r="AY70" s="130">
        <f>$O70*($I70-(метеостанция!AE$12))/($I70-$J70)</f>
        <v>0.90129078946928187</v>
      </c>
      <c r="AZ70" s="130"/>
      <c r="BA70" s="130">
        <f t="shared" si="1746"/>
        <v>0.81854933994423296</v>
      </c>
      <c r="BB70" s="130">
        <f t="shared" si="1680"/>
        <v>1.5558347562477928</v>
      </c>
      <c r="BC70" s="130">
        <f t="shared" si="1681"/>
        <v>2.1128620146574963</v>
      </c>
      <c r="BD70" s="130">
        <f t="shared" si="1682"/>
        <v>2.7068274201765967</v>
      </c>
      <c r="BE70" s="130">
        <f t="shared" si="1683"/>
        <v>3.3707290508894885</v>
      </c>
      <c r="BF70" s="130">
        <f t="shared" si="1684"/>
        <v>4.142982579789944</v>
      </c>
      <c r="BG70" s="130">
        <f t="shared" si="1685"/>
        <v>4.9053859361278942</v>
      </c>
      <c r="BH70" s="130">
        <f t="shared" si="1686"/>
        <v>5.6604016630439649</v>
      </c>
      <c r="BI70" s="130">
        <f t="shared" si="1687"/>
        <v>6.4316701746881701</v>
      </c>
      <c r="BJ70" s="130">
        <f t="shared" si="1688"/>
        <v>7.1925960051417439</v>
      </c>
      <c r="BK70" s="130">
        <f t="shared" si="1689"/>
        <v>7.8958983261046587</v>
      </c>
      <c r="BL70" s="130">
        <f t="shared" si="1690"/>
        <v>8.5179367234269012</v>
      </c>
      <c r="BM70" s="130">
        <f t="shared" si="1691"/>
        <v>9.2281341651835707</v>
      </c>
      <c r="BN70" s="130">
        <f t="shared" si="1692"/>
        <v>9.7684161302370143</v>
      </c>
      <c r="BO70" s="130">
        <f t="shared" si="1693"/>
        <v>10.546579762674973</v>
      </c>
      <c r="BP70" s="130">
        <f t="shared" si="1694"/>
        <v>11.378919344206714</v>
      </c>
      <c r="BQ70" s="130">
        <f t="shared" si="1695"/>
        <v>12.153635416247797</v>
      </c>
      <c r="BR70" s="130">
        <f t="shared" si="1696"/>
        <v>12.950021867926392</v>
      </c>
      <c r="BS70" s="130">
        <f t="shared" si="1697"/>
        <v>13.738528181554981</v>
      </c>
      <c r="BT70" s="130">
        <f t="shared" si="1698"/>
        <v>14.532452090092949</v>
      </c>
      <c r="BU70" s="130">
        <f t="shared" si="1699"/>
        <v>15.380551947724699</v>
      </c>
      <c r="BV70" s="130">
        <f t="shared" si="1700"/>
        <v>16.280365211309604</v>
      </c>
      <c r="BW70" s="130">
        <f t="shared" si="1701"/>
        <v>17.205296414928899</v>
      </c>
      <c r="BX70" s="130">
        <f t="shared" si="1702"/>
        <v>18.181448515873225</v>
      </c>
      <c r="BY70" s="130">
        <f t="shared" si="1703"/>
        <v>19.148735461511297</v>
      </c>
      <c r="BZ70" s="130">
        <f t="shared" si="1704"/>
        <v>20.0835168376931</v>
      </c>
      <c r="CA70" s="130">
        <f t="shared" si="1705"/>
        <v>21.120247499896838</v>
      </c>
      <c r="CB70" s="130">
        <f t="shared" si="1706"/>
        <v>22.188006205672469</v>
      </c>
      <c r="CC70" s="130">
        <f t="shared" si="1707"/>
        <v>23.197156384701188</v>
      </c>
      <c r="CD70" s="130">
        <f t="shared" si="1708"/>
        <v>24.09844717417047</v>
      </c>
      <c r="CE70" s="130">
        <f t="shared" si="1709"/>
        <v>24.09844717417047</v>
      </c>
      <c r="CF70" s="130">
        <f t="shared" si="1747"/>
        <v>1602.8833174787969</v>
      </c>
      <c r="CG70" s="130">
        <f t="shared" si="1748"/>
        <v>1443.7523022056312</v>
      </c>
      <c r="CH70" s="130">
        <f t="shared" si="1749"/>
        <v>1090.7707774178818</v>
      </c>
      <c r="CI70" s="130">
        <f t="shared" si="1750"/>
        <v>1163.1030570875025</v>
      </c>
      <c r="CJ70" s="130">
        <f t="shared" si="1751"/>
        <v>1300.0521732619848</v>
      </c>
      <c r="CK70" s="130">
        <f t="shared" si="1752"/>
        <v>1512.2268602928725</v>
      </c>
      <c r="CL70" s="130">
        <f t="shared" si="1753"/>
        <v>1492.9382523809736</v>
      </c>
      <c r="CM70" s="130">
        <f t="shared" si="1754"/>
        <v>1478.4717964470494</v>
      </c>
      <c r="CN70" s="130">
        <f t="shared" si="1755"/>
        <v>1510.2979995016824</v>
      </c>
      <c r="CO70" s="130">
        <f t="shared" si="1756"/>
        <v>1490.0449611941885</v>
      </c>
      <c r="CP70" s="130">
        <f t="shared" si="1757"/>
        <v>1377.2066049095802</v>
      </c>
      <c r="CQ70" s="130">
        <f t="shared" si="1758"/>
        <v>1218.075589636414</v>
      </c>
      <c r="CR70" s="130">
        <f t="shared" si="1759"/>
        <v>1390.7086304479092</v>
      </c>
      <c r="CS70" s="130">
        <f t="shared" si="1760"/>
        <v>1057.9801439676535</v>
      </c>
      <c r="CT70" s="130">
        <f t="shared" si="1761"/>
        <v>1523.8000250400116</v>
      </c>
      <c r="CU70" s="130">
        <f t="shared" si="1762"/>
        <v>1629.8873685554556</v>
      </c>
      <c r="CV70" s="130">
        <f t="shared" si="1763"/>
        <v>1517.0490122708472</v>
      </c>
      <c r="CW70" s="130">
        <f t="shared" si="1764"/>
        <v>1559.4839496770246</v>
      </c>
      <c r="CX70" s="130">
        <f t="shared" si="1765"/>
        <v>1544.0530633475055</v>
      </c>
      <c r="CY70" s="130">
        <f t="shared" si="1766"/>
        <v>1554.6617976990499</v>
      </c>
      <c r="CZ70" s="130">
        <f t="shared" si="1767"/>
        <v>1660.7491412144936</v>
      </c>
      <c r="DA70" s="130">
        <f t="shared" si="1768"/>
        <v>1762.0143327519627</v>
      </c>
      <c r="DB70" s="130">
        <f t="shared" si="1769"/>
        <v>1811.2002829273051</v>
      </c>
      <c r="DC70" s="130">
        <f t="shared" si="1770"/>
        <v>1911.501044069179</v>
      </c>
      <c r="DD70" s="130">
        <f t="shared" si="1771"/>
        <v>1894.1412969484704</v>
      </c>
      <c r="DE70" s="130">
        <f t="shared" si="1772"/>
        <v>1830.4888908392038</v>
      </c>
      <c r="DF70" s="130">
        <f t="shared" si="1773"/>
        <v>2030.1259827273573</v>
      </c>
      <c r="DG70" s="130">
        <f t="shared" si="1774"/>
        <v>2090.8850976498388</v>
      </c>
      <c r="DH70" s="130">
        <f t="shared" si="1775"/>
        <v>1976.1178805740406</v>
      </c>
      <c r="DI70" s="130">
        <f t="shared" si="1776"/>
        <v>1764.9076239387477</v>
      </c>
      <c r="DJ70" s="130">
        <f t="shared" si="1777"/>
        <v>0</v>
      </c>
      <c r="DK70" s="110">
        <f t="shared" si="1778"/>
        <v>1602.8833174787969</v>
      </c>
      <c r="DL70" s="130">
        <f t="shared" si="1779"/>
        <v>3046.6356196844281</v>
      </c>
      <c r="DM70" s="130">
        <f t="shared" si="1780"/>
        <v>4137.4063971023097</v>
      </c>
      <c r="DN70" s="130">
        <f t="shared" si="1781"/>
        <v>5300.5094541898125</v>
      </c>
      <c r="DO70" s="130">
        <f t="shared" si="1782"/>
        <v>6600.561627451797</v>
      </c>
      <c r="DP70" s="130">
        <f t="shared" si="1783"/>
        <v>8112.7884877446695</v>
      </c>
      <c r="DQ70" s="130">
        <f t="shared" si="1784"/>
        <v>9605.7267401256431</v>
      </c>
      <c r="DR70" s="130">
        <f t="shared" si="1785"/>
        <v>11084.198536572692</v>
      </c>
      <c r="DS70" s="130">
        <f t="shared" si="1786"/>
        <v>12594.496536074375</v>
      </c>
      <c r="DT70" s="130">
        <f t="shared" si="1787"/>
        <v>14084.541497268565</v>
      </c>
      <c r="DU70" s="130">
        <f t="shared" si="1788"/>
        <v>15461.748102178146</v>
      </c>
      <c r="DV70" s="130">
        <f t="shared" si="1789"/>
        <v>16679.823691814559</v>
      </c>
      <c r="DW70" s="130">
        <f t="shared" si="1790"/>
        <v>18070.532322262468</v>
      </c>
      <c r="DX70" s="130">
        <f t="shared" si="1791"/>
        <v>19128.51246623012</v>
      </c>
      <c r="DY70" s="130">
        <f t="shared" si="1792"/>
        <v>20652.312491270131</v>
      </c>
      <c r="DZ70" s="130">
        <f t="shared" si="1793"/>
        <v>22282.199859825589</v>
      </c>
      <c r="EA70" s="130">
        <f t="shared" si="1794"/>
        <v>23799.248872096436</v>
      </c>
      <c r="EB70" s="130">
        <f t="shared" si="1795"/>
        <v>25358.732821773461</v>
      </c>
      <c r="EC70" s="130">
        <f t="shared" si="1796"/>
        <v>26902.785885120968</v>
      </c>
      <c r="ED70" s="130">
        <f t="shared" si="1797"/>
        <v>28457.447682820017</v>
      </c>
      <c r="EE70" s="130">
        <f t="shared" si="1798"/>
        <v>30118.196824034509</v>
      </c>
      <c r="EF70" s="130">
        <f t="shared" si="1799"/>
        <v>31880.21115678647</v>
      </c>
      <c r="EG70" s="130">
        <f t="shared" si="1800"/>
        <v>33691.411439713775</v>
      </c>
      <c r="EH70" s="130">
        <f t="shared" si="1801"/>
        <v>35602.912483782951</v>
      </c>
      <c r="EI70" s="130">
        <f t="shared" si="1802"/>
        <v>37497.053780731425</v>
      </c>
      <c r="EJ70" s="130">
        <f t="shared" si="1803"/>
        <v>39327.542671570627</v>
      </c>
      <c r="EK70" s="130">
        <f t="shared" si="1804"/>
        <v>41357.668654297988</v>
      </c>
      <c r="EL70" s="130">
        <f t="shared" si="1805"/>
        <v>43448.553751947824</v>
      </c>
      <c r="EM70" s="130">
        <f t="shared" si="1806"/>
        <v>45424.671632521866</v>
      </c>
      <c r="EN70" s="130">
        <f t="shared" si="1807"/>
        <v>47189.579256460616</v>
      </c>
      <c r="EO70" s="130">
        <f t="shared" si="1808"/>
        <v>47189.579256460616</v>
      </c>
      <c r="EP70" s="130">
        <f t="shared" si="1809"/>
        <v>1522.7391516048569</v>
      </c>
      <c r="EQ70" s="130">
        <f t="shared" si="1810"/>
        <v>1371.5646870953497</v>
      </c>
      <c r="ER70" s="130">
        <f t="shared" si="1811"/>
        <v>1036.2322385469877</v>
      </c>
      <c r="ES70" s="130">
        <f t="shared" si="1812"/>
        <v>1104.9479042331272</v>
      </c>
      <c r="ET70" s="130">
        <f t="shared" si="1813"/>
        <v>1235.0495645988854</v>
      </c>
      <c r="EU70" s="130">
        <f t="shared" si="1814"/>
        <v>1436.6155172782289</v>
      </c>
      <c r="EV70" s="130">
        <f t="shared" si="1815"/>
        <v>1418.291339761925</v>
      </c>
      <c r="EW70" s="130">
        <f t="shared" si="1816"/>
        <v>1404.5482066246968</v>
      </c>
      <c r="EX70" s="130">
        <f t="shared" si="1817"/>
        <v>1434.7830995265981</v>
      </c>
      <c r="EY70" s="130">
        <f t="shared" si="1818"/>
        <v>1415.5427131344791</v>
      </c>
      <c r="EZ70" s="130">
        <f t="shared" si="1819"/>
        <v>1308.3462746641012</v>
      </c>
      <c r="FA70" s="130">
        <f t="shared" si="1820"/>
        <v>1157.1718101545932</v>
      </c>
      <c r="FB70" s="130">
        <f t="shared" si="1821"/>
        <v>1321.1731989255136</v>
      </c>
      <c r="FC70" s="130">
        <f t="shared" si="1822"/>
        <v>1005.0811367692708</v>
      </c>
      <c r="FD70" s="130">
        <f t="shared" si="1823"/>
        <v>1447.6100237880109</v>
      </c>
      <c r="FE70" s="130">
        <f t="shared" si="1824"/>
        <v>1548.3930001276829</v>
      </c>
      <c r="FF70" s="130">
        <f t="shared" si="1825"/>
        <v>1441.1965616573048</v>
      </c>
      <c r="FG70" s="130">
        <f t="shared" si="1826"/>
        <v>1481.5097521931732</v>
      </c>
      <c r="FH70" s="130">
        <f t="shared" si="1827"/>
        <v>1466.8504101801302</v>
      </c>
      <c r="FI70" s="130">
        <f t="shared" si="1828"/>
        <v>1476.9287078140974</v>
      </c>
      <c r="FJ70" s="130">
        <f t="shared" si="1829"/>
        <v>1577.7116841537688</v>
      </c>
      <c r="FK70" s="130">
        <f t="shared" si="1830"/>
        <v>1673.9136161143645</v>
      </c>
      <c r="FL70" s="130">
        <f t="shared" si="1831"/>
        <v>1720.6402687809398</v>
      </c>
      <c r="FM70" s="130">
        <f t="shared" si="1832"/>
        <v>1815.9259918657199</v>
      </c>
      <c r="FN70" s="130">
        <f t="shared" si="1833"/>
        <v>1799.4342321010467</v>
      </c>
      <c r="FO70" s="130">
        <f t="shared" si="1834"/>
        <v>1738.9644462972435</v>
      </c>
      <c r="FP70" s="130">
        <f t="shared" si="1835"/>
        <v>1928.6196835909893</v>
      </c>
      <c r="FQ70" s="130">
        <f t="shared" si="1836"/>
        <v>1986.3408427673469</v>
      </c>
      <c r="FR70" s="130">
        <f t="shared" si="1837"/>
        <v>1877.3119865453384</v>
      </c>
      <c r="FS70" s="130">
        <f t="shared" si="1838"/>
        <v>1676.6622427418104</v>
      </c>
      <c r="FT70" s="130">
        <f t="shared" si="1839"/>
        <v>0</v>
      </c>
      <c r="FU70" s="110">
        <f t="shared" si="1840"/>
        <v>1522.7391516048569</v>
      </c>
      <c r="FV70" s="130">
        <f t="shared" si="1841"/>
        <v>2894.3038387002066</v>
      </c>
      <c r="FW70" s="130">
        <f t="shared" si="1842"/>
        <v>3930.536077247194</v>
      </c>
      <c r="FX70" s="130">
        <f t="shared" si="1843"/>
        <v>5035.4839814803217</v>
      </c>
      <c r="FY70" s="130">
        <f t="shared" si="1844"/>
        <v>6270.5335460792066</v>
      </c>
      <c r="FZ70" s="130">
        <f t="shared" si="1845"/>
        <v>7707.1490633574358</v>
      </c>
      <c r="GA70" s="130">
        <f t="shared" si="1846"/>
        <v>9125.4404031193608</v>
      </c>
      <c r="GB70" s="130">
        <f t="shared" si="1847"/>
        <v>10529.988609744058</v>
      </c>
      <c r="GC70" s="130">
        <f t="shared" si="1848"/>
        <v>11964.771709270655</v>
      </c>
      <c r="GD70" s="130">
        <f t="shared" si="1849"/>
        <v>13380.314422405134</v>
      </c>
      <c r="GE70" s="130">
        <f t="shared" si="1850"/>
        <v>14688.660697069236</v>
      </c>
      <c r="GF70" s="130">
        <f t="shared" si="1851"/>
        <v>15845.832507223829</v>
      </c>
      <c r="GG70" s="130">
        <f t="shared" si="1852"/>
        <v>17167.005706149343</v>
      </c>
      <c r="GH70" s="130">
        <f t="shared" si="1853"/>
        <v>18172.086842918612</v>
      </c>
      <c r="GI70" s="130">
        <f t="shared" si="1854"/>
        <v>19619.696866706625</v>
      </c>
      <c r="GJ70" s="130">
        <f t="shared" si="1855"/>
        <v>21168.089866834307</v>
      </c>
      <c r="GK70" s="130">
        <f t="shared" si="1856"/>
        <v>22609.28642849161</v>
      </c>
      <c r="GL70" s="130">
        <f t="shared" si="1857"/>
        <v>24090.796180684785</v>
      </c>
      <c r="GM70" s="130">
        <f t="shared" si="1858"/>
        <v>25557.646590864915</v>
      </c>
      <c r="GN70" s="130">
        <f t="shared" si="1859"/>
        <v>27034.575298679014</v>
      </c>
      <c r="GO70" s="130">
        <f t="shared" si="1860"/>
        <v>28612.286982832782</v>
      </c>
      <c r="GP70" s="130">
        <f t="shared" si="1861"/>
        <v>30286.200598947147</v>
      </c>
      <c r="GQ70" s="130">
        <f t="shared" si="1862"/>
        <v>32006.840867728086</v>
      </c>
      <c r="GR70" s="130">
        <f t="shared" si="1863"/>
        <v>33822.766859593808</v>
      </c>
      <c r="GS70" s="130">
        <f t="shared" si="1864"/>
        <v>35622.201091694857</v>
      </c>
      <c r="GT70" s="130">
        <f t="shared" si="1865"/>
        <v>37361.165537992099</v>
      </c>
      <c r="GU70" s="130">
        <f t="shared" si="1866"/>
        <v>39289.785221583086</v>
      </c>
      <c r="GV70" s="130">
        <f t="shared" si="1867"/>
        <v>41276.126064350436</v>
      </c>
      <c r="GW70" s="130">
        <f t="shared" si="1868"/>
        <v>43153.438050895777</v>
      </c>
      <c r="GX70" s="130">
        <f t="shared" si="1869"/>
        <v>44830.100293637588</v>
      </c>
      <c r="GY70" s="130">
        <f t="shared" si="1870"/>
        <v>44830.100293637588</v>
      </c>
      <c r="GZ70" s="130">
        <f>($T70+$U70)/$R70*($I70-(метеостанция!B$12))/($I70-$J70)</f>
        <v>2.8765906862745094</v>
      </c>
      <c r="HA70" s="130">
        <f>($T70+$U70)/$R70*($I70-(метеостанция!C$12))/($I70-$J70)</f>
        <v>2.5910085784313726</v>
      </c>
      <c r="HB70" s="130">
        <f>($T70+$U70)/$R70*($I70-(метеостанция!D$12))/($I70-$J70)</f>
        <v>1.9575355392156861</v>
      </c>
      <c r="HC70" s="130">
        <f>($T70+$U70)/$R70*($I70-(метеостанция!E$12))/($I70-$J70)</f>
        <v>2.0873455882352943</v>
      </c>
      <c r="HD70" s="130">
        <f>($T70+$U70)/$R70*($I70-(метеостанция!F$12))/($I70-$J70)</f>
        <v>2.3331192810457519</v>
      </c>
      <c r="HE70" s="130">
        <f>($T70+$U70)/$R70*($I70-(метеостанция!G$12))/($I70-$J70)</f>
        <v>2.7138954248366014</v>
      </c>
      <c r="HF70" s="130">
        <f>($T70+$U70)/$R70*($I70-(метеостанция!H$12))/($I70-$J70)</f>
        <v>2.6792794117647061</v>
      </c>
      <c r="HG70" s="130">
        <f>($T70+$U70)/$R70*($I70-(метеостанция!I$12))/($I70-$J70)</f>
        <v>2.6533174019607841</v>
      </c>
      <c r="HH70" s="130">
        <f>($T70+$U70)/$R70*($I70-(метеостанция!J$12))/($I70-$J70)</f>
        <v>2.7104338235294119</v>
      </c>
      <c r="HI70" s="130">
        <f>($T70+$U70)/$R70*($I70-(метеостанция!K$12))/($I70-$J70)</f>
        <v>2.6740870098039213</v>
      </c>
      <c r="HJ70" s="130">
        <f>($T70+$U70)/$R70*($I70-(метеостанция!L$12))/($I70-$J70)</f>
        <v>2.4715833333333332</v>
      </c>
      <c r="HK70" s="130">
        <f>($T70+$U70)/$R70*($I70-(метеостанция!M$12))/($I70-$J70)</f>
        <v>2.1860012254901955</v>
      </c>
      <c r="HL70" s="130">
        <f>($T70+$U70)/$R70*($I70-(метеостанция!N$12))/($I70-$J70)</f>
        <v>2.49581454248366</v>
      </c>
      <c r="HM70" s="130">
        <f>($T70+$U70)/$R70*($I70-(метеостанция!O$12))/($I70-$J70)</f>
        <v>1.8986883169934636</v>
      </c>
      <c r="HN70" s="130">
        <f>($T70+$U70)/$R70*($I70-(метеостанция!P$12))/($I70-$J70)</f>
        <v>2.7346650326797386</v>
      </c>
      <c r="HO70" s="130">
        <f>($T70+$U70)/$R70*($I70-(метеостанция!Q$12))/($I70-$J70)</f>
        <v>2.9250531045751633</v>
      </c>
      <c r="HP70" s="130">
        <f>($T70+$U70)/$R70*($I70-(метеостанция!R$12))/($I70-$J70)</f>
        <v>2.7225494281045752</v>
      </c>
      <c r="HQ70" s="130">
        <f>($T70+$U70)/$R70*($I70-(метеостанция!S$12))/($I70-$J70)</f>
        <v>2.7987046568627449</v>
      </c>
      <c r="HR70" s="130">
        <f>($T70+$U70)/$R70*($I70-(метеостанция!T$12))/($I70-$J70)</f>
        <v>2.7710118464052287</v>
      </c>
      <c r="HS70" s="130">
        <f>($T70+$U70)/$R70*($I70-(метеостанция!U$12))/($I70-$J70)</f>
        <v>2.7900506535947707</v>
      </c>
      <c r="HT70" s="130">
        <f>($T70+$U70)/$R70*($I70-(метеостанция!V$12))/($I70-$J70)</f>
        <v>2.9804387254901958</v>
      </c>
      <c r="HU70" s="130">
        <f>($T70+$U70)/$R70*($I70-(метеостанция!W$12))/($I70-$J70)</f>
        <v>3.1621727941176467</v>
      </c>
      <c r="HV70" s="130">
        <f>($T70+$U70)/$R70*($I70-(метеостанция!X$12))/($I70-$J70)</f>
        <v>3.2504436274509807</v>
      </c>
      <c r="HW70" s="130">
        <f>($T70+$U70)/$R70*($I70-(метеостанция!Y$12))/($I70-$J70)</f>
        <v>3.4304468954248359</v>
      </c>
      <c r="HX70" s="130">
        <f>($T70+$U70)/$R70*($I70-(метеостанция!Z$12))/($I70-$J70)</f>
        <v>3.399292483660131</v>
      </c>
      <c r="HY70" s="130">
        <f>($T70+$U70)/$R70*($I70-(метеостанция!AA$12))/($I70-$J70)</f>
        <v>3.2850596405228756</v>
      </c>
      <c r="HZ70" s="130">
        <f>($T70+$U70)/$R70*($I70-(метеостанция!AB$12))/($I70-$J70)</f>
        <v>3.6433353758169935</v>
      </c>
      <c r="IA70" s="130">
        <f>($T70+$U70)/$R70*($I70-(метеостанция!AC$12))/($I70-$J70)</f>
        <v>3.7523758169934647</v>
      </c>
      <c r="IB70" s="130">
        <f>($T70+$U70)/$R70*($I70-(метеостанция!AD$12))/($I70-$J70)</f>
        <v>3.5464105392156862</v>
      </c>
      <c r="IC70" s="130">
        <f>($T70+$U70)/$R70*($I70-(метеостанция!AE$12))/($I70-$J70)</f>
        <v>3.1673651960784315</v>
      </c>
      <c r="ID70" s="130"/>
      <c r="IE70" s="131">
        <f>VLOOKUP($F70,метеостанция!$A$4:$AF$7,2,0)</f>
        <v>6.1</v>
      </c>
      <c r="IF70" s="131">
        <f>VLOOKUP($F70,метеостанция!$A$4:$AF$7,3,0)</f>
        <v>9</v>
      </c>
      <c r="IG70" s="131">
        <f>VLOOKUP($F70,метеостанция!$A$4:$AF$7,4,0)</f>
        <v>7.4</v>
      </c>
      <c r="IH70" s="131">
        <f>VLOOKUP($F70,метеостанция!$A$4:$AF$7,5,0)</f>
        <v>10.9</v>
      </c>
      <c r="II70" s="131">
        <f>VLOOKUP($F70,метеостанция!$A$4:$AF$7,6,0)</f>
        <v>12.1</v>
      </c>
      <c r="IJ70" s="131">
        <f>VLOOKUP($F70,метеостанция!$A$4:$AF$7,7,0)</f>
        <v>9.4</v>
      </c>
      <c r="IK70" s="131">
        <f>VLOOKUP($F70,метеостанция!$A$4:$AF$7,8,0)</f>
        <v>6.1</v>
      </c>
      <c r="IL70" s="131">
        <f>VLOOKUP($F70,метеостанция!$A$4:$AF$7,9,0)</f>
        <v>8.1</v>
      </c>
      <c r="IM70" s="131">
        <f>VLOOKUP($F70,метеостанция!$A$4:$AF$7,10,0)</f>
        <v>3.4</v>
      </c>
      <c r="IN70" s="131">
        <f>VLOOKUP($F70,метеостанция!$A$4:$AF$7,11,0)</f>
        <v>-1.2</v>
      </c>
      <c r="IO70" s="131">
        <f>VLOOKUP($F70,метеостанция!$A$4:$AF$7,12,0)</f>
        <v>0.4</v>
      </c>
      <c r="IP70" s="131">
        <f>VLOOKUP($F70,метеостанция!$A$4:$AF$7,13,0)</f>
        <v>3</v>
      </c>
      <c r="IQ70" s="131">
        <f>VLOOKUP($F70,метеостанция!$A$4:$AF$7,14,0)</f>
        <v>2.5</v>
      </c>
      <c r="IR70" s="131">
        <f>VLOOKUP($F70,метеостанция!$A$4:$AF$7,15,0)</f>
        <v>1.5</v>
      </c>
      <c r="IS70" s="131">
        <f>VLOOKUP($F70,метеостанция!$A$4:$AF$7,16,0)</f>
        <v>-0.4</v>
      </c>
      <c r="IT70" s="131">
        <f>VLOOKUP($F70,метеостанция!$A$4:$AF$7,17,0)</f>
        <v>-2.6</v>
      </c>
      <c r="IU70" s="131">
        <f>VLOOKUP($F70,метеостанция!$A$4:$AF$7,18,0)</f>
        <v>-3.5</v>
      </c>
      <c r="IV70" s="131">
        <f>VLOOKUP($F70,метеостанция!$A$4:$AF$7,19,0)</f>
        <v>-4.4000000000000004</v>
      </c>
      <c r="IW70" s="131">
        <f>VLOOKUP($F70,метеостанция!$A$4:$AF$7,20,0)</f>
        <v>-0.3</v>
      </c>
      <c r="IX70" s="131">
        <f>VLOOKUP($F70,метеостанция!$A$4:$AF$7,21,0)</f>
        <v>4.5</v>
      </c>
      <c r="IY70" s="131">
        <f>VLOOKUP($F70,метеостанция!$A$4:$AF$7,22,0)</f>
        <v>3.5</v>
      </c>
      <c r="IZ70" s="131">
        <f>VLOOKUP($F70,метеостанция!$A$4:$AF$7,23,0)</f>
        <v>5</v>
      </c>
      <c r="JA70" s="131">
        <f>VLOOKUP($F70,метеостанция!$A$4:$AF$7,24,0)</f>
        <v>-1.7</v>
      </c>
      <c r="JB70" s="131">
        <f>VLOOKUP($F70,метеостанция!$A$4:$AF$7,25,0)</f>
        <v>-3.7</v>
      </c>
      <c r="JC70" s="131">
        <f>VLOOKUP($F70,метеостанция!$A$4:$AF$7,26,0)</f>
        <v>0.7</v>
      </c>
      <c r="JD70" s="131">
        <f>VLOOKUP($F70,метеостанция!$A$4:$AF$7,27,0)</f>
        <v>-1.6</v>
      </c>
      <c r="JE70" s="131">
        <f>VLOOKUP($F70,метеостанция!$A$4:$AF$7,28,0)</f>
        <v>0.7</v>
      </c>
      <c r="JF70" s="131">
        <f>VLOOKUP($F70,метеостанция!$A$4:$AF$7,29,0)</f>
        <v>6.6</v>
      </c>
      <c r="JG70" s="131">
        <f>VLOOKUP($F70,метеостанция!$A$4:$AF$7,30,0)</f>
        <v>9</v>
      </c>
      <c r="JH70" s="131">
        <f>VLOOKUP($F70,метеостанция!$A$4:$AF$7,31,0)</f>
        <v>4.8</v>
      </c>
      <c r="JI70" s="131">
        <f>VLOOKUP($F70,метеостанция!$A$4:$AF$7,32,0)</f>
        <v>0</v>
      </c>
      <c r="JJ70" s="202" t="str">
        <f>VLOOKUP(D70,'Qп, Гкал'!$D$6:$O$60,2,FALSE)</f>
        <v>-</v>
      </c>
      <c r="JK70" s="202" t="str">
        <f>VLOOKUP(D70,'Qп, Гкал'!$D$6:AI$64,3,FALSE)</f>
        <v>-</v>
      </c>
      <c r="JL70" s="202" t="str">
        <f>VLOOKUP(D70,'Qп, Гкал'!$D$6:$AI$64,4,FALSE)</f>
        <v>-</v>
      </c>
      <c r="JM70" s="202" t="str">
        <f>VLOOKUP(D70,'Qп, Гкал'!$D$6:$O$60,5,FALSE)</f>
        <v>-</v>
      </c>
      <c r="JN70" s="202" t="str">
        <f>VLOOKUP(D70,'Qп, Гкал'!$D$6:$O$60,6,FALSE)</f>
        <v>-</v>
      </c>
      <c r="JO70" s="202" t="str">
        <f>VLOOKUP(D70,'Qп, Гкал'!$D$6:$O$60,7,FALSE)</f>
        <v>-</v>
      </c>
      <c r="JP70" s="202" t="str">
        <f>VLOOKUP(D70,'Qп, Гкал'!$D$6:$O$60,8,FALSE)</f>
        <v>-</v>
      </c>
      <c r="JQ70" s="202" t="str">
        <f>VLOOKUP(D70,'Qп, Гкал'!$D$6:$O$60,9,FALSE)</f>
        <v>-</v>
      </c>
      <c r="JR70" s="202" t="str">
        <f>VLOOKUP(D70,'Qп, Гкал'!$D$6:$O$60,10,FALSE)</f>
        <v>-</v>
      </c>
      <c r="JS70" s="202" t="str">
        <f>VLOOKUP(D70,'Qп, Гкал'!$D$6:$O$60,11,FALSE)</f>
        <v>-</v>
      </c>
      <c r="JT70" s="202" t="str">
        <f>VLOOKUP(D70,'Qп, Гкал'!$D$6:$O$60,12,FALSE)</f>
        <v>-</v>
      </c>
      <c r="JU70" s="202" t="str">
        <f>VLOOKUP(D70,'Qп, Гкал'!$D$6:$P$60,13,FALSE)</f>
        <v>-</v>
      </c>
      <c r="JV70" s="202" t="str">
        <f>VLOOKUP(D70,'Qп, Гкал'!$D$6:$Q$63,14,FALSE)</f>
        <v>-</v>
      </c>
      <c r="JW70" s="203" t="str">
        <f>VLOOKUP(D70,'Qп, Гкал'!$D$6:$AI$65,15,FALSE)</f>
        <v>-</v>
      </c>
      <c r="JX70" s="203" t="str">
        <f>VLOOKUP(D70,'Qп, Гкал'!$D$6:$AI$65,16,FALSE)</f>
        <v>-</v>
      </c>
      <c r="JY70" s="204" t="str">
        <f>VLOOKUP(D70,'Qп, Гкал'!$D$6:$AI$65,17,FALSE)</f>
        <v>-</v>
      </c>
      <c r="JZ70" s="203" t="str">
        <f>VLOOKUP(D70,'Qп, Гкал'!$D$6:$AI$65,18,FALSE)</f>
        <v>-</v>
      </c>
      <c r="KA70" s="203" t="str">
        <f>VLOOKUP(D70,'Qп, Гкал'!$D$6:$AI$65,19,FALSE)</f>
        <v>-</v>
      </c>
      <c r="KB70" s="203" t="str">
        <f>VLOOKUP(D70,'Qп, Гкал'!$D$6:$AI$65,20,FALSE)</f>
        <v>-</v>
      </c>
      <c r="KC70" s="203" t="str">
        <f>VLOOKUP(D70,'Qп, Гкал'!$D$6:$AI$65,21,FALSE)</f>
        <v>-</v>
      </c>
      <c r="KD70" s="203" t="str">
        <f>VLOOKUP(D70,'Qп, Гкал'!$D$6:$AI$65,22,FALSE)</f>
        <v>-</v>
      </c>
      <c r="KE70" s="203" t="str">
        <f>VLOOKUP(D70,'Qп, Гкал'!$D$6:$AI$65,23,FALSE)</f>
        <v>-</v>
      </c>
      <c r="KF70" s="203" t="str">
        <f>VLOOKUP(D70,'Qп, Гкал'!$D$6:$AI$65,24,FALSE)</f>
        <v>-</v>
      </c>
      <c r="KG70" s="203" t="str">
        <f>VLOOKUP(D70,'Qп, Гкал'!$D$6:$AI$65,25,FALSE)</f>
        <v>-</v>
      </c>
      <c r="KH70" s="203" t="str">
        <f>VLOOKUP(D70,'Qп, Гкал'!$D$6:$AI$65,26,FALSE)</f>
        <v>-</v>
      </c>
      <c r="KI70" s="203" t="str">
        <f>VLOOKUP(D70,'Qп, Гкал'!$D$6:$AI$65,27,FALSE)</f>
        <v>-</v>
      </c>
      <c r="KJ70" s="203" t="str">
        <f>VLOOKUP(D70,'Qп, Гкал'!$D$6:$AI$65,28,FALSE)</f>
        <v>-</v>
      </c>
      <c r="KK70" s="203" t="str">
        <f>VLOOKUP(D70,'Qп, Гкал'!$D$6:$AI$65,29,FALSE)</f>
        <v>-</v>
      </c>
      <c r="KL70" s="203" t="str">
        <f>VLOOKUP(D70,'Qп, Гкал'!$D$6:$AI$65,30,FALSE)</f>
        <v>-</v>
      </c>
      <c r="KM70" s="203" t="str">
        <f>VLOOKUP(D70,'Qп, Гкал'!$D$6:$AI$65,31,FALSE)</f>
        <v>-</v>
      </c>
      <c r="KN70" s="203">
        <f>VLOOKUP(D70,'Qп, Гкал'!$D$6:$AI$65,32,FALSE)</f>
        <v>0</v>
      </c>
      <c r="KO70" s="110" t="e">
        <f>IF(JJ70="","Нет показаний",IF(JJ70&lt;=0,"Ошибка ПУ",(GZ70-JJ70*(($I70-метеостанция!B$12)/($I70-IE70)))))</f>
        <v>#VALUE!</v>
      </c>
      <c r="KP70" s="110" t="e">
        <f>IF(JK70="","Нет показаний",IF(JK70&lt;=0,"Ошибка ПУ",(HA70-JK70*(($I70-метеостанция!C$12)/($I70-IF70)))))</f>
        <v>#VALUE!</v>
      </c>
      <c r="KQ70" s="110" t="e">
        <f>IF(JL70="","Нет показаний",IF(JL70&lt;=0,"Ошибка ПУ",(HB70-JL70*(($I70-метеостанция!D$12)/($I70-IG70)))))</f>
        <v>#VALUE!</v>
      </c>
      <c r="KR70" s="110" t="e">
        <f>IF(JM70="","Нет показаний",IF(JM70&lt;=0,"Ошибка ПУ",(HC70-JM70*(($I70-метеостанция!E$12)/($I70-IH70)))))</f>
        <v>#VALUE!</v>
      </c>
      <c r="KS70" s="110" t="e">
        <f>IF(JN70="","Нет показаний",IF(JN70&lt;=0,"Ошибка ПУ",(HD70-JN70*(($I70-метеостанция!F$12)/($I70-II70)))))</f>
        <v>#VALUE!</v>
      </c>
      <c r="KT70" s="110" t="e">
        <f>IF(JO70="","Нет показаний",IF(JO70&lt;=0,"Ошибка ПУ",(HE70-JO70*(($I70-метеостанция!G$12)/($I70-IJ70)))))</f>
        <v>#VALUE!</v>
      </c>
      <c r="KU70" s="110" t="e">
        <f>IF(JP70="","Нет показаний",IF(JP70&lt;=0,"Ошибка ПУ",(HF70-JP70*(($I70-метеостанция!H$12)/($I70-IK70)))))</f>
        <v>#VALUE!</v>
      </c>
      <c r="KV70" s="110" t="e">
        <f>IF(JQ70="","Нет показаний",IF(JQ70&lt;=0,"Ошибка ПУ",(HG70-JQ70*(($I70-метеостанция!I$12)/($I70-IL70)))))</f>
        <v>#VALUE!</v>
      </c>
      <c r="KW70" s="110" t="e">
        <f>IF(JR70="","Нет показаний",IF(JR70&lt;=0,"Ошибка ПУ",(HH70-JR70*(($I70-метеостанция!J$12)/($I70-IM70)))))</f>
        <v>#VALUE!</v>
      </c>
      <c r="KX70" s="110" t="e">
        <f>IF(JS70="","Нет показаний",IF(JS70&lt;=0,"Ошибка ПУ",(HI70-JS70*(($I70-метеостанция!K$12)/($I70-IN70)))))</f>
        <v>#VALUE!</v>
      </c>
      <c r="KY70" s="110" t="e">
        <f>IF(JT70="","Нет показаний",IF(JT70&lt;=0,"Ошибка ПУ",(HJ70-JT70*(($I70-метеостанция!L$12)/($I70-IO70)))))</f>
        <v>#VALUE!</v>
      </c>
      <c r="KZ70" s="110" t="e">
        <f>IF(JU70="","Нет показаний",IF(JU70&lt;=0,"Ошибка ПУ",(HK70-JU70*(($I70-метеостанция!M$12)/($I70-IP70)))))</f>
        <v>#VALUE!</v>
      </c>
      <c r="LA70" s="110" t="e">
        <f>IF(JV70="","Нет показаний",IF(JV70&lt;=0,"Ошибка ПУ",(HL70-JV70*(($I70-метеостанция!N$12)/($I70-IQ70)))))</f>
        <v>#VALUE!</v>
      </c>
      <c r="LB70" s="110" t="e">
        <f>IF(JW70="","Нет показаний",IF(JW70&lt;=0,"Ошибка ПУ",(HM70-JW70*(($I70-метеостанция!O$12)/($I70-IR70)))))</f>
        <v>#VALUE!</v>
      </c>
      <c r="LC70" s="110" t="e">
        <f>IF(JX70="","Нет показаний",IF(JX70&lt;=0,"Ошибка ПУ",(HN70-JX70*(($I70-метеостанция!P$12)/($I70-IS70)))))</f>
        <v>#VALUE!</v>
      </c>
      <c r="LD70" s="110" t="e">
        <f>IF(JY70="","Нет показаний",IF(JY70&lt;=0,"Ошибка ПУ",(HO70-JY70*(($I70-метеостанция!Q$12)/($I70-IT70)))))</f>
        <v>#VALUE!</v>
      </c>
      <c r="LE70" s="110" t="e">
        <f>IF(JZ70="","Нет показаний",IF(JZ70&lt;=0,"Ошибка ПУ",(HP70-JZ70*(($I70-метеостанция!R$12)/($I70-IU70)))))</f>
        <v>#VALUE!</v>
      </c>
      <c r="LF70" s="110" t="e">
        <f>IF(KA70="","Нет показаний",IF(KA70&lt;=0,"Ошибка ПУ",(HQ70-KA70*(($I70-метеостанция!S$12)/($I70-IV70)))))</f>
        <v>#VALUE!</v>
      </c>
      <c r="LG70" s="110" t="e">
        <f>IF(KB70="","Нет показаний",IF(KB70&lt;=0,"Ошибка ПУ",(HR70-KB70*(($I70-метеостанция!T$12)/($I70-IW70)))))</f>
        <v>#VALUE!</v>
      </c>
      <c r="LH70" s="110" t="e">
        <f>IF(KC70="","Нет показаний",IF(KC70&lt;=0,"Ошибка ПУ",(HS70-KC70*(($I70-метеостанция!U$12)/($I70-IX70)))))</f>
        <v>#VALUE!</v>
      </c>
      <c r="LI70" s="110" t="e">
        <f>IF(KD70="","Нет показаний",IF(KD70&lt;=0,"Ошибка ПУ",(HT70-KD70*(($I70-метеостанция!V$12)/($I70-IY70)))))</f>
        <v>#VALUE!</v>
      </c>
      <c r="LJ70" s="110" t="e">
        <f>IF(KE70="","Нет показаний",IF(KE70&lt;=0,"Ошибка ПУ",(HU70-KE70*(($I70-метеостанция!W$12)/($I70-IZ70)))))</f>
        <v>#VALUE!</v>
      </c>
      <c r="LK70" s="110" t="e">
        <f>IF(KF70="","Нет показаний",IF(KF70&lt;=0,"Ошибка ПУ",(HV70-KF70*(($I70-метеостанция!X$12)/($I70-JA70)))))</f>
        <v>#VALUE!</v>
      </c>
      <c r="LL70" s="110" t="e">
        <f>IF(KG70="","Нет показаний",IF(KG70&lt;=0,"Ошибка ПУ",(HW70-KG70*(($I70-метеостанция!Y$12)/($I70-JB70)))))</f>
        <v>#VALUE!</v>
      </c>
      <c r="LM70" s="110" t="e">
        <f>IF(KH70="","Нет показаний",IF(KH70&lt;=0,"Ошибка ПУ",(HX70-KH70*(($I70-метеостанция!Z$12)/($I70-JC70)))))</f>
        <v>#VALUE!</v>
      </c>
      <c r="LN70" s="110" t="e">
        <f>IF(KI70="","Нет показаний",IF(KI70&lt;=0,"Ошибка ПУ",(HY70-KI70*(($I70-метеостанция!AA$12)/($I70-JD70)))))</f>
        <v>#VALUE!</v>
      </c>
      <c r="LO70" s="110" t="e">
        <f>IF(KJ70="","Нет показаний",IF(KJ70&lt;=0,"Ошибка ПУ",(HZ70-KJ70*(($I70-метеостанция!AB$12)/($I70-JE70)))))</f>
        <v>#VALUE!</v>
      </c>
      <c r="LP70" s="110" t="e">
        <f>IF(KK70="","Нет показаний",IF(KK70&lt;=0,"Ошибка ПУ",(IA70-KK70*(($I70-метеостанция!AC$12)/($I70-JF70)))))</f>
        <v>#VALUE!</v>
      </c>
      <c r="LQ70" s="110" t="e">
        <f>IF(KL70="","Нет показаний",IF(KL70&lt;=0,"Ошибка ПУ",(IB70-KL70*(($I70-метеостанция!AD$12)/($I70-JG70)))))</f>
        <v>#VALUE!</v>
      </c>
      <c r="LR70" s="110" t="e">
        <f>IF(KM70="","Нет показаний",IF(KM70&lt;=0,"Ошибка ПУ",(IC70-KM70*(($I70-метеостанция!AE$12)/($I70-JH70)))))</f>
        <v>#VALUE!</v>
      </c>
      <c r="LS70" s="110" t="str">
        <f>IF(KN70="","Нет показаний",IF(KN70&lt;=0,"Ошибка ПУ",(ID70-KN70*(($I70-метеостанция!AF$12)/($I70-JI70)))))</f>
        <v>Ошибка ПУ</v>
      </c>
      <c r="LT70" s="54" t="e">
        <f t="shared" si="1871"/>
        <v>#VALUE!</v>
      </c>
      <c r="LU70" s="54" t="e">
        <f t="shared" si="1872"/>
        <v>#VALUE!</v>
      </c>
      <c r="LV70" s="54" t="e">
        <f t="shared" si="1873"/>
        <v>#VALUE!</v>
      </c>
      <c r="LW70" s="54" t="e">
        <f t="shared" si="1874"/>
        <v>#VALUE!</v>
      </c>
      <c r="LX70" s="54" t="e">
        <f t="shared" si="1875"/>
        <v>#VALUE!</v>
      </c>
      <c r="LY70" s="54" t="e">
        <f t="shared" si="1876"/>
        <v>#VALUE!</v>
      </c>
      <c r="LZ70" s="54" t="e">
        <f t="shared" si="1877"/>
        <v>#VALUE!</v>
      </c>
      <c r="MA70" s="54" t="e">
        <f t="shared" si="1878"/>
        <v>#VALUE!</v>
      </c>
      <c r="MB70" s="54" t="e">
        <f t="shared" si="1879"/>
        <v>#VALUE!</v>
      </c>
      <c r="MC70" s="54" t="e">
        <f t="shared" si="1880"/>
        <v>#VALUE!</v>
      </c>
      <c r="MD70" s="54" t="e">
        <f t="shared" si="1881"/>
        <v>#VALUE!</v>
      </c>
      <c r="ME70" s="54" t="e">
        <f t="shared" si="1882"/>
        <v>#VALUE!</v>
      </c>
      <c r="MF70" s="54" t="e">
        <f t="shared" si="1883"/>
        <v>#VALUE!</v>
      </c>
      <c r="MG70" s="54" t="e">
        <f t="shared" si="1884"/>
        <v>#VALUE!</v>
      </c>
      <c r="MH70" s="54" t="e">
        <f t="shared" si="1885"/>
        <v>#VALUE!</v>
      </c>
      <c r="MI70" s="54" t="e">
        <f t="shared" si="1886"/>
        <v>#VALUE!</v>
      </c>
      <c r="MJ70" s="54" t="e">
        <f t="shared" si="1887"/>
        <v>#VALUE!</v>
      </c>
      <c r="MK70" s="54" t="e">
        <f t="shared" si="1888"/>
        <v>#VALUE!</v>
      </c>
      <c r="ML70" s="54" t="e">
        <f t="shared" si="1889"/>
        <v>#VALUE!</v>
      </c>
      <c r="MM70" s="54" t="e">
        <f t="shared" si="1890"/>
        <v>#VALUE!</v>
      </c>
      <c r="MN70" s="54" t="e">
        <f t="shared" si="1891"/>
        <v>#VALUE!</v>
      </c>
      <c r="MO70" s="54" t="e">
        <f t="shared" si="1892"/>
        <v>#VALUE!</v>
      </c>
      <c r="MP70" s="54" t="e">
        <f t="shared" si="1893"/>
        <v>#VALUE!</v>
      </c>
      <c r="MQ70" s="54" t="e">
        <f t="shared" si="1894"/>
        <v>#VALUE!</v>
      </c>
      <c r="MR70" s="54" t="e">
        <f t="shared" si="1895"/>
        <v>#VALUE!</v>
      </c>
      <c r="MS70" s="54" t="e">
        <f t="shared" si="1896"/>
        <v>#VALUE!</v>
      </c>
      <c r="MT70" s="54" t="e">
        <f t="shared" si="1897"/>
        <v>#VALUE!</v>
      </c>
      <c r="MU70" s="54" t="e">
        <f t="shared" si="1898"/>
        <v>#VALUE!</v>
      </c>
      <c r="MV70" s="54" t="e">
        <f t="shared" si="1899"/>
        <v>#VALUE!</v>
      </c>
      <c r="MW70" s="54" t="e">
        <f t="shared" si="1900"/>
        <v>#VALUE!</v>
      </c>
      <c r="MX70" s="54" t="e">
        <f t="shared" si="1901"/>
        <v>#VALUE!</v>
      </c>
      <c r="MY70" s="53" t="e">
        <f t="shared" si="1902"/>
        <v>#VALUE!</v>
      </c>
      <c r="MZ70" s="53" t="e">
        <f t="shared" si="1903"/>
        <v>#VALUE!</v>
      </c>
      <c r="NA70" s="53" t="e">
        <f t="shared" si="1904"/>
        <v>#VALUE!</v>
      </c>
      <c r="NB70" s="53" t="e">
        <f t="shared" si="1905"/>
        <v>#VALUE!</v>
      </c>
      <c r="NC70" s="53" t="e">
        <f t="shared" si="1906"/>
        <v>#VALUE!</v>
      </c>
      <c r="ND70" s="53" t="e">
        <f t="shared" si="1907"/>
        <v>#VALUE!</v>
      </c>
      <c r="NE70" s="53" t="e">
        <f t="shared" si="1908"/>
        <v>#VALUE!</v>
      </c>
      <c r="NF70" s="53" t="e">
        <f t="shared" si="1909"/>
        <v>#VALUE!</v>
      </c>
      <c r="NG70" s="53" t="e">
        <f t="shared" si="1910"/>
        <v>#VALUE!</v>
      </c>
      <c r="NH70" s="53" t="e">
        <f t="shared" si="1911"/>
        <v>#VALUE!</v>
      </c>
      <c r="NI70" s="53" t="e">
        <f t="shared" si="1912"/>
        <v>#VALUE!</v>
      </c>
      <c r="NJ70" s="53" t="e">
        <f t="shared" si="1913"/>
        <v>#VALUE!</v>
      </c>
      <c r="NK70" s="53" t="e">
        <f t="shared" si="1914"/>
        <v>#VALUE!</v>
      </c>
      <c r="NL70" s="53" t="e">
        <f t="shared" si="1915"/>
        <v>#VALUE!</v>
      </c>
      <c r="NM70" s="53" t="e">
        <f t="shared" si="1916"/>
        <v>#VALUE!</v>
      </c>
      <c r="NN70" s="53" t="e">
        <f t="shared" si="1917"/>
        <v>#VALUE!</v>
      </c>
      <c r="NO70" s="53" t="e">
        <f t="shared" si="1918"/>
        <v>#VALUE!</v>
      </c>
      <c r="NP70" s="53" t="e">
        <f t="shared" si="1919"/>
        <v>#VALUE!</v>
      </c>
      <c r="NQ70" s="53" t="e">
        <f t="shared" si="1920"/>
        <v>#VALUE!</v>
      </c>
      <c r="NR70" s="53" t="e">
        <f t="shared" si="1921"/>
        <v>#VALUE!</v>
      </c>
      <c r="NS70" s="53" t="e">
        <f t="shared" si="1922"/>
        <v>#VALUE!</v>
      </c>
      <c r="NT70" s="53" t="e">
        <f t="shared" si="1923"/>
        <v>#VALUE!</v>
      </c>
      <c r="NU70" s="53" t="e">
        <f t="shared" si="1924"/>
        <v>#VALUE!</v>
      </c>
      <c r="NV70" s="53" t="e">
        <f t="shared" si="1925"/>
        <v>#VALUE!</v>
      </c>
      <c r="NW70" s="53" t="e">
        <f t="shared" si="1926"/>
        <v>#VALUE!</v>
      </c>
      <c r="NX70" s="53" t="e">
        <f t="shared" si="1927"/>
        <v>#VALUE!</v>
      </c>
      <c r="NY70" s="53" t="e">
        <f t="shared" si="1928"/>
        <v>#VALUE!</v>
      </c>
      <c r="NZ70" s="53" t="e">
        <f t="shared" si="1929"/>
        <v>#VALUE!</v>
      </c>
      <c r="OA70" s="53" t="e">
        <f t="shared" si="1930"/>
        <v>#VALUE!</v>
      </c>
      <c r="OB70" s="53" t="e">
        <f t="shared" si="1931"/>
        <v>#VALUE!</v>
      </c>
      <c r="OC70" s="53" t="e">
        <f t="shared" si="1932"/>
        <v>#VALUE!</v>
      </c>
      <c r="OD70" s="53" t="e">
        <f t="shared" si="1933"/>
        <v>#VALUE!</v>
      </c>
      <c r="OE70" s="53" t="e">
        <f t="shared" si="1934"/>
        <v>#VALUE!</v>
      </c>
      <c r="OF70" s="53" t="e">
        <f t="shared" si="1935"/>
        <v>#VALUE!</v>
      </c>
      <c r="OG70" s="53" t="e">
        <f t="shared" si="1936"/>
        <v>#VALUE!</v>
      </c>
      <c r="OH70" s="53" t="e">
        <f t="shared" si="1937"/>
        <v>#VALUE!</v>
      </c>
      <c r="OI70" s="53" t="e">
        <f t="shared" si="1938"/>
        <v>#VALUE!</v>
      </c>
      <c r="OJ70" s="53" t="e">
        <f t="shared" si="1939"/>
        <v>#VALUE!</v>
      </c>
      <c r="OK70" s="53" t="e">
        <f t="shared" si="1940"/>
        <v>#VALUE!</v>
      </c>
      <c r="OL70" s="53" t="e">
        <f t="shared" si="1941"/>
        <v>#VALUE!</v>
      </c>
      <c r="OM70" s="53" t="e">
        <f t="shared" si="1942"/>
        <v>#VALUE!</v>
      </c>
      <c r="ON70" s="53" t="e">
        <f t="shared" si="1943"/>
        <v>#VALUE!</v>
      </c>
      <c r="OO70" s="53" t="e">
        <f t="shared" si="1944"/>
        <v>#VALUE!</v>
      </c>
      <c r="OP70" s="53" t="e">
        <f t="shared" si="1945"/>
        <v>#VALUE!</v>
      </c>
      <c r="OQ70" s="53" t="e">
        <f t="shared" si="1946"/>
        <v>#VALUE!</v>
      </c>
      <c r="OR70" s="53" t="e">
        <f t="shared" si="1947"/>
        <v>#VALUE!</v>
      </c>
      <c r="OS70" s="53" t="e">
        <f t="shared" si="1948"/>
        <v>#VALUE!</v>
      </c>
      <c r="OT70" s="53" t="e">
        <f t="shared" si="1949"/>
        <v>#VALUE!</v>
      </c>
      <c r="OU70" s="53" t="e">
        <f t="shared" si="1950"/>
        <v>#VALUE!</v>
      </c>
      <c r="OV70" s="53" t="e">
        <f t="shared" si="1951"/>
        <v>#VALUE!</v>
      </c>
      <c r="OW70" s="53" t="e">
        <f t="shared" si="1952"/>
        <v>#VALUE!</v>
      </c>
      <c r="OX70" s="53" t="e">
        <f t="shared" si="1953"/>
        <v>#VALUE!</v>
      </c>
      <c r="OY70" s="53" t="e">
        <f t="shared" si="1954"/>
        <v>#VALUE!</v>
      </c>
      <c r="OZ70" s="53" t="e">
        <f t="shared" si="1955"/>
        <v>#VALUE!</v>
      </c>
      <c r="PA70" s="53" t="e">
        <f t="shared" si="1956"/>
        <v>#VALUE!</v>
      </c>
      <c r="PB70" s="53" t="e">
        <f t="shared" si="1957"/>
        <v>#VALUE!</v>
      </c>
      <c r="PC70" s="53" t="e">
        <f t="shared" si="1958"/>
        <v>#VALUE!</v>
      </c>
      <c r="PD70" s="53" t="e">
        <f t="shared" si="1959"/>
        <v>#VALUE!</v>
      </c>
      <c r="PE70" s="53" t="e">
        <f t="shared" si="1960"/>
        <v>#VALUE!</v>
      </c>
      <c r="PF70" s="53" t="e">
        <f t="shared" si="1961"/>
        <v>#VALUE!</v>
      </c>
      <c r="PG70" s="53" t="e">
        <f t="shared" si="1962"/>
        <v>#VALUE!</v>
      </c>
      <c r="PH70" s="53" t="e">
        <f t="shared" si="1963"/>
        <v>#VALUE!</v>
      </c>
      <c r="PI70" s="111" t="e">
        <f t="shared" si="1964"/>
        <v>#VALUE!</v>
      </c>
      <c r="PJ70" s="111" t="e">
        <f t="shared" si="1964"/>
        <v>#VALUE!</v>
      </c>
      <c r="PK70" s="111" t="e">
        <f t="shared" si="1964"/>
        <v>#VALUE!</v>
      </c>
      <c r="PL70" s="111" t="e">
        <f t="shared" si="1964"/>
        <v>#VALUE!</v>
      </c>
      <c r="PM70" s="111" t="e">
        <f t="shared" si="1964"/>
        <v>#VALUE!</v>
      </c>
      <c r="PN70" s="111" t="e">
        <f t="shared" si="1964"/>
        <v>#VALUE!</v>
      </c>
      <c r="PO70" s="111" t="e">
        <f t="shared" si="1964"/>
        <v>#VALUE!</v>
      </c>
      <c r="PP70" s="111" t="e">
        <f t="shared" si="1964"/>
        <v>#VALUE!</v>
      </c>
      <c r="PQ70" s="111" t="e">
        <f t="shared" si="1964"/>
        <v>#VALUE!</v>
      </c>
      <c r="PR70" s="111" t="e">
        <f t="shared" si="1964"/>
        <v>#VALUE!</v>
      </c>
      <c r="PS70" s="111" t="e">
        <f t="shared" si="1965"/>
        <v>#VALUE!</v>
      </c>
      <c r="PT70" s="111" t="e">
        <f t="shared" si="1965"/>
        <v>#VALUE!</v>
      </c>
      <c r="PU70" s="111" t="e">
        <f t="shared" si="1965"/>
        <v>#VALUE!</v>
      </c>
      <c r="PV70" s="111" t="e">
        <f t="shared" si="1965"/>
        <v>#VALUE!</v>
      </c>
      <c r="PW70" s="111" t="e">
        <f t="shared" si="1965"/>
        <v>#VALUE!</v>
      </c>
      <c r="PX70" s="111" t="e">
        <f t="shared" si="1965"/>
        <v>#VALUE!</v>
      </c>
      <c r="PY70" s="111" t="e">
        <f t="shared" si="1965"/>
        <v>#VALUE!</v>
      </c>
      <c r="PZ70" s="111" t="e">
        <f t="shared" si="1965"/>
        <v>#VALUE!</v>
      </c>
      <c r="QA70" s="111" t="e">
        <f t="shared" si="1965"/>
        <v>#VALUE!</v>
      </c>
      <c r="QB70" s="111" t="e">
        <f t="shared" si="1965"/>
        <v>#VALUE!</v>
      </c>
      <c r="QC70" s="111" t="e">
        <f t="shared" si="1966"/>
        <v>#VALUE!</v>
      </c>
      <c r="QD70" s="111" t="e">
        <f t="shared" si="1966"/>
        <v>#VALUE!</v>
      </c>
      <c r="QE70" s="111" t="e">
        <f t="shared" si="1966"/>
        <v>#VALUE!</v>
      </c>
      <c r="QF70" s="111" t="e">
        <f t="shared" si="1966"/>
        <v>#VALUE!</v>
      </c>
      <c r="QG70" s="111" t="e">
        <f t="shared" si="1966"/>
        <v>#VALUE!</v>
      </c>
      <c r="QH70" s="111" t="e">
        <f t="shared" si="1966"/>
        <v>#VALUE!</v>
      </c>
      <c r="QI70" s="111" t="e">
        <f t="shared" si="1966"/>
        <v>#VALUE!</v>
      </c>
      <c r="QJ70" s="111" t="e">
        <f t="shared" si="1966"/>
        <v>#VALUE!</v>
      </c>
      <c r="QK70" s="111" t="e">
        <f t="shared" si="1966"/>
        <v>#VALUE!</v>
      </c>
      <c r="QL70" s="111" t="e">
        <f t="shared" si="1966"/>
        <v>#VALUE!</v>
      </c>
      <c r="QM70" s="111" t="e">
        <f t="shared" si="1967"/>
        <v>#VALUE!</v>
      </c>
      <c r="QN70" s="54" t="e">
        <f t="shared" si="1968"/>
        <v>#VALUE!</v>
      </c>
      <c r="QO70" s="53" t="e">
        <f t="shared" si="1969"/>
        <v>#VALUE!</v>
      </c>
      <c r="QP70" s="53" t="e">
        <f t="shared" si="1970"/>
        <v>#VALUE!</v>
      </c>
      <c r="QQ70" s="53" t="e">
        <f t="shared" si="1971"/>
        <v>#VALUE!</v>
      </c>
      <c r="QR70" s="53" t="e">
        <f t="shared" si="1972"/>
        <v>#VALUE!</v>
      </c>
      <c r="QS70" s="53" t="e">
        <f t="shared" si="1973"/>
        <v>#VALUE!</v>
      </c>
      <c r="QT70" s="53" t="e">
        <f t="shared" si="1974"/>
        <v>#VALUE!</v>
      </c>
      <c r="QU70" s="53" t="e">
        <f t="shared" si="1975"/>
        <v>#VALUE!</v>
      </c>
      <c r="QV70" s="53" t="e">
        <f t="shared" si="1976"/>
        <v>#VALUE!</v>
      </c>
      <c r="QW70" s="53" t="e">
        <f t="shared" si="1977"/>
        <v>#VALUE!</v>
      </c>
      <c r="QX70" s="53" t="e">
        <f t="shared" si="1978"/>
        <v>#VALUE!</v>
      </c>
      <c r="QY70" s="53" t="e">
        <f t="shared" si="1979"/>
        <v>#VALUE!</v>
      </c>
      <c r="QZ70" s="53" t="e">
        <f t="shared" si="1980"/>
        <v>#VALUE!</v>
      </c>
      <c r="RA70" s="53" t="e">
        <f t="shared" si="1981"/>
        <v>#VALUE!</v>
      </c>
      <c r="RB70" s="53" t="e">
        <f t="shared" si="1982"/>
        <v>#VALUE!</v>
      </c>
      <c r="RC70" s="53" t="e">
        <f t="shared" si="1983"/>
        <v>#VALUE!</v>
      </c>
      <c r="RD70" s="53" t="e">
        <f t="shared" si="1984"/>
        <v>#VALUE!</v>
      </c>
      <c r="RE70" s="53" t="e">
        <f t="shared" si="1985"/>
        <v>#VALUE!</v>
      </c>
      <c r="RF70" s="53" t="e">
        <f t="shared" si="1986"/>
        <v>#VALUE!</v>
      </c>
      <c r="RG70" s="53" t="e">
        <f t="shared" si="1987"/>
        <v>#VALUE!</v>
      </c>
      <c r="RH70" s="53" t="e">
        <f t="shared" si="1988"/>
        <v>#VALUE!</v>
      </c>
      <c r="RI70" s="53" t="e">
        <f t="shared" si="1989"/>
        <v>#VALUE!</v>
      </c>
      <c r="RJ70" s="53" t="e">
        <f t="shared" si="1990"/>
        <v>#VALUE!</v>
      </c>
      <c r="RK70" s="53" t="e">
        <f t="shared" si="1991"/>
        <v>#VALUE!</v>
      </c>
      <c r="RL70" s="53" t="e">
        <f t="shared" si="1992"/>
        <v>#VALUE!</v>
      </c>
      <c r="RM70" s="53" t="e">
        <f t="shared" si="1993"/>
        <v>#VALUE!</v>
      </c>
      <c r="RN70" s="53" t="e">
        <f t="shared" si="1994"/>
        <v>#VALUE!</v>
      </c>
      <c r="RO70" s="53" t="e">
        <f t="shared" si="1995"/>
        <v>#VALUE!</v>
      </c>
      <c r="RP70" s="53" t="e">
        <f t="shared" si="1996"/>
        <v>#VALUE!</v>
      </c>
      <c r="RQ70" s="53" t="e">
        <f t="shared" si="1997"/>
        <v>#VALUE!</v>
      </c>
      <c r="RR70" s="53" t="e">
        <f t="shared" si="1998"/>
        <v>#VALUE!</v>
      </c>
      <c r="RS70" s="111" t="e">
        <f t="shared" si="1999"/>
        <v>#VALUE!</v>
      </c>
      <c r="RT70" s="111" t="e">
        <f t="shared" si="2000"/>
        <v>#VALUE!</v>
      </c>
      <c r="RU70" s="111" t="e">
        <f t="shared" si="2001"/>
        <v>#VALUE!</v>
      </c>
      <c r="RV70" s="111" t="e">
        <f t="shared" si="2002"/>
        <v>#VALUE!</v>
      </c>
      <c r="RW70" s="111" t="e">
        <f t="shared" si="2003"/>
        <v>#VALUE!</v>
      </c>
      <c r="RX70" s="111" t="e">
        <f t="shared" si="2004"/>
        <v>#VALUE!</v>
      </c>
      <c r="RY70" s="111" t="e">
        <f t="shared" si="2005"/>
        <v>#VALUE!</v>
      </c>
      <c r="RZ70" s="111" t="e">
        <f t="shared" si="2006"/>
        <v>#VALUE!</v>
      </c>
      <c r="SA70" s="111" t="e">
        <f t="shared" si="2007"/>
        <v>#VALUE!</v>
      </c>
      <c r="SB70" s="111" t="e">
        <f t="shared" si="2008"/>
        <v>#VALUE!</v>
      </c>
      <c r="SC70" s="111" t="e">
        <f t="shared" si="2009"/>
        <v>#VALUE!</v>
      </c>
      <c r="SD70" s="111" t="e">
        <f t="shared" si="2010"/>
        <v>#VALUE!</v>
      </c>
      <c r="SE70" s="111" t="e">
        <f t="shared" si="2011"/>
        <v>#VALUE!</v>
      </c>
      <c r="SF70" s="111" t="e">
        <f t="shared" si="2012"/>
        <v>#VALUE!</v>
      </c>
      <c r="SG70" s="111" t="e">
        <f t="shared" si="2013"/>
        <v>#VALUE!</v>
      </c>
      <c r="SH70" s="111" t="e">
        <f t="shared" si="2014"/>
        <v>#VALUE!</v>
      </c>
      <c r="SI70" s="111" t="e">
        <f t="shared" si="2015"/>
        <v>#VALUE!</v>
      </c>
      <c r="SJ70" s="111" t="e">
        <f t="shared" si="2016"/>
        <v>#VALUE!</v>
      </c>
      <c r="SK70" s="111" t="e">
        <f t="shared" si="2017"/>
        <v>#VALUE!</v>
      </c>
      <c r="SL70" s="111" t="e">
        <f t="shared" si="2018"/>
        <v>#VALUE!</v>
      </c>
      <c r="SM70" s="111" t="e">
        <f t="shared" si="2019"/>
        <v>#VALUE!</v>
      </c>
      <c r="SN70" s="111" t="e">
        <f t="shared" si="2020"/>
        <v>#VALUE!</v>
      </c>
      <c r="SO70" s="111" t="e">
        <f t="shared" si="2021"/>
        <v>#VALUE!</v>
      </c>
      <c r="SP70" s="111" t="e">
        <f t="shared" si="2022"/>
        <v>#VALUE!</v>
      </c>
      <c r="SQ70" s="111" t="e">
        <f t="shared" si="2023"/>
        <v>#VALUE!</v>
      </c>
      <c r="SR70" s="111" t="e">
        <f t="shared" si="2024"/>
        <v>#VALUE!</v>
      </c>
      <c r="SS70" s="111" t="e">
        <f t="shared" si="2025"/>
        <v>#VALUE!</v>
      </c>
      <c r="ST70" s="111" t="e">
        <f t="shared" si="2026"/>
        <v>#VALUE!</v>
      </c>
      <c r="SU70" s="111" t="e">
        <f t="shared" si="2027"/>
        <v>#VALUE!</v>
      </c>
      <c r="SV70" s="111" t="e">
        <f t="shared" si="2028"/>
        <v>#VALUE!</v>
      </c>
      <c r="SW70" s="111" t="e">
        <f t="shared" si="2029"/>
        <v>#VALUE!</v>
      </c>
      <c r="SX70" s="111" t="e">
        <f t="shared" si="2030"/>
        <v>#VALUE!</v>
      </c>
      <c r="SY70" s="111" t="e">
        <f t="shared" si="2031"/>
        <v>#VALUE!</v>
      </c>
      <c r="SZ70" s="111" t="e">
        <f t="shared" si="2032"/>
        <v>#VALUE!</v>
      </c>
      <c r="TA70" s="111" t="e">
        <f t="shared" si="2033"/>
        <v>#VALUE!</v>
      </c>
      <c r="TB70" s="111" t="e">
        <f t="shared" si="2034"/>
        <v>#VALUE!</v>
      </c>
      <c r="TC70" s="111" t="e">
        <f t="shared" si="2035"/>
        <v>#VALUE!</v>
      </c>
      <c r="TD70" s="111" t="e">
        <f t="shared" si="2036"/>
        <v>#VALUE!</v>
      </c>
      <c r="TE70" s="111" t="e">
        <f t="shared" si="2037"/>
        <v>#VALUE!</v>
      </c>
      <c r="TF70" s="111" t="e">
        <f t="shared" si="2038"/>
        <v>#VALUE!</v>
      </c>
      <c r="TG70" s="111" t="e">
        <f t="shared" si="2039"/>
        <v>#VALUE!</v>
      </c>
      <c r="TH70" s="111" t="e">
        <f t="shared" si="2040"/>
        <v>#VALUE!</v>
      </c>
      <c r="TI70" s="111" t="e">
        <f t="shared" si="2041"/>
        <v>#VALUE!</v>
      </c>
      <c r="TJ70" s="111" t="e">
        <f t="shared" si="2042"/>
        <v>#VALUE!</v>
      </c>
      <c r="TK70" s="111" t="e">
        <f t="shared" si="2043"/>
        <v>#VALUE!</v>
      </c>
      <c r="TL70" s="111" t="e">
        <f t="shared" si="2044"/>
        <v>#VALUE!</v>
      </c>
      <c r="TM70" s="111" t="e">
        <f t="shared" si="2045"/>
        <v>#VALUE!</v>
      </c>
      <c r="TN70" s="111" t="e">
        <f t="shared" si="2046"/>
        <v>#VALUE!</v>
      </c>
      <c r="TO70" s="111" t="e">
        <f t="shared" si="2047"/>
        <v>#VALUE!</v>
      </c>
      <c r="TP70" s="111" t="e">
        <f t="shared" si="2048"/>
        <v>#VALUE!</v>
      </c>
      <c r="TQ70" s="111" t="e">
        <f t="shared" si="2049"/>
        <v>#VALUE!</v>
      </c>
      <c r="TR70" s="111" t="e">
        <f t="shared" si="2050"/>
        <v>#VALUE!</v>
      </c>
      <c r="TS70" s="111" t="e">
        <f t="shared" si="2051"/>
        <v>#VALUE!</v>
      </c>
      <c r="TT70" s="111" t="e">
        <f t="shared" si="2052"/>
        <v>#VALUE!</v>
      </c>
      <c r="TU70" s="111" t="e">
        <f t="shared" si="2053"/>
        <v>#VALUE!</v>
      </c>
      <c r="TV70" s="111" t="e">
        <f t="shared" si="2054"/>
        <v>#VALUE!</v>
      </c>
      <c r="TW70" s="111" t="e">
        <f t="shared" si="2055"/>
        <v>#VALUE!</v>
      </c>
      <c r="TX70" s="111" t="e">
        <f t="shared" si="2056"/>
        <v>#VALUE!</v>
      </c>
      <c r="TY70" s="111" t="e">
        <f t="shared" si="2057"/>
        <v>#VALUE!</v>
      </c>
      <c r="TZ70" s="111" t="e">
        <f t="shared" si="2058"/>
        <v>#VALUE!</v>
      </c>
      <c r="UA70" s="111" t="e">
        <f t="shared" si="2059"/>
        <v>#VALUE!</v>
      </c>
      <c r="UB70" s="111" t="e">
        <f t="shared" si="2060"/>
        <v>#VALUE!</v>
      </c>
      <c r="UC70" s="112">
        <f t="shared" si="2061"/>
        <v>160.28833174787971</v>
      </c>
      <c r="UD70" s="112">
        <f t="shared" si="2062"/>
        <v>304.66356196844282</v>
      </c>
      <c r="UE70" s="112">
        <f t="shared" si="2063"/>
        <v>413.74063971023099</v>
      </c>
      <c r="UF70" s="112">
        <f t="shared" si="2064"/>
        <v>530.0509454189812</v>
      </c>
      <c r="UG70" s="112">
        <f t="shared" si="2065"/>
        <v>660.05616274517968</v>
      </c>
      <c r="UH70" s="112">
        <f t="shared" si="2066"/>
        <v>811.27884877446695</v>
      </c>
      <c r="UI70" s="112">
        <f t="shared" si="2067"/>
        <v>960.57267401256433</v>
      </c>
      <c r="UJ70" s="112">
        <f t="shared" si="2068"/>
        <v>1108.4198536572692</v>
      </c>
      <c r="UK70" s="112">
        <f t="shared" si="2069"/>
        <v>1259.4496536074375</v>
      </c>
      <c r="UL70" s="112">
        <f t="shared" si="2070"/>
        <v>1408.4541497268565</v>
      </c>
      <c r="UM70" s="112">
        <f t="shared" si="2071"/>
        <v>1546.1748102178144</v>
      </c>
      <c r="UN70" s="112">
        <f t="shared" si="2072"/>
        <v>1667.9823691814561</v>
      </c>
      <c r="UO70" s="112">
        <f t="shared" si="2073"/>
        <v>1807.053232226247</v>
      </c>
      <c r="UP70" s="112">
        <f t="shared" si="2074"/>
        <v>1912.8512466230122</v>
      </c>
      <c r="UQ70" s="112">
        <f t="shared" si="2075"/>
        <v>2065.2312491270131</v>
      </c>
      <c r="UR70" s="112">
        <f t="shared" si="2076"/>
        <v>2228.2199859825591</v>
      </c>
      <c r="US70" s="112">
        <f t="shared" si="2077"/>
        <v>2379.9248872096437</v>
      </c>
      <c r="UT70" s="112">
        <f t="shared" si="2078"/>
        <v>2535.8732821773465</v>
      </c>
      <c r="UU70" s="112">
        <f t="shared" si="2079"/>
        <v>2690.2785885120966</v>
      </c>
      <c r="UV70" s="112">
        <f t="shared" si="2080"/>
        <v>2845.7447682820016</v>
      </c>
      <c r="UW70" s="112">
        <f t="shared" si="2081"/>
        <v>3011.8196824034508</v>
      </c>
      <c r="UX70" s="112">
        <f t="shared" si="2082"/>
        <v>3188.0211156786468</v>
      </c>
      <c r="UY70" s="112">
        <f t="shared" si="2083"/>
        <v>3369.141143971377</v>
      </c>
      <c r="UZ70" s="112">
        <f t="shared" si="2084"/>
        <v>3560.2912483782952</v>
      </c>
      <c r="VA70" s="112">
        <f t="shared" si="2085"/>
        <v>3749.7053780731426</v>
      </c>
      <c r="VB70" s="112">
        <f t="shared" si="2086"/>
        <v>3932.7542671570627</v>
      </c>
      <c r="VC70" s="112">
        <f t="shared" si="2087"/>
        <v>4135.7668654297986</v>
      </c>
      <c r="VD70" s="112">
        <f t="shared" si="2088"/>
        <v>4344.8553751947829</v>
      </c>
      <c r="VE70" s="112">
        <f t="shared" si="2089"/>
        <v>4542.4671632521868</v>
      </c>
      <c r="VF70" s="112">
        <f t="shared" si="2090"/>
        <v>4718.957925646062</v>
      </c>
      <c r="VG70" s="112">
        <f t="shared" si="2091"/>
        <v>4718.957925646062</v>
      </c>
      <c r="VH70" s="111" t="e">
        <f t="shared" si="2092"/>
        <v>#VALUE!</v>
      </c>
      <c r="VI70" s="111" t="e">
        <f t="shared" si="2093"/>
        <v>#VALUE!</v>
      </c>
      <c r="VJ70" s="111" t="e">
        <f t="shared" si="2094"/>
        <v>#VALUE!</v>
      </c>
      <c r="VK70" s="111" t="e">
        <f t="shared" si="2095"/>
        <v>#VALUE!</v>
      </c>
      <c r="VL70" s="111" t="e">
        <f t="shared" si="2096"/>
        <v>#VALUE!</v>
      </c>
      <c r="VM70" s="111" t="e">
        <f t="shared" si="2097"/>
        <v>#VALUE!</v>
      </c>
      <c r="VN70" s="111" t="e">
        <f t="shared" si="2098"/>
        <v>#VALUE!</v>
      </c>
      <c r="VO70" s="111" t="e">
        <f t="shared" si="2099"/>
        <v>#VALUE!</v>
      </c>
      <c r="VP70" s="111" t="e">
        <f t="shared" si="2100"/>
        <v>#VALUE!</v>
      </c>
      <c r="VQ70" s="111" t="e">
        <f t="shared" si="2101"/>
        <v>#VALUE!</v>
      </c>
      <c r="VR70" s="111" t="e">
        <f t="shared" si="2102"/>
        <v>#VALUE!</v>
      </c>
      <c r="VS70" s="111" t="e">
        <f t="shared" si="2103"/>
        <v>#VALUE!</v>
      </c>
      <c r="VT70" s="111" t="e">
        <f t="shared" si="2104"/>
        <v>#VALUE!</v>
      </c>
      <c r="VU70" s="111" t="e">
        <f t="shared" si="2105"/>
        <v>#VALUE!</v>
      </c>
      <c r="VV70" s="111" t="e">
        <f t="shared" si="2106"/>
        <v>#VALUE!</v>
      </c>
      <c r="VW70" s="111" t="e">
        <f t="shared" si="2107"/>
        <v>#VALUE!</v>
      </c>
      <c r="VX70" s="111" t="e">
        <f t="shared" si="2108"/>
        <v>#VALUE!</v>
      </c>
      <c r="VY70" s="111" t="e">
        <f t="shared" si="2109"/>
        <v>#VALUE!</v>
      </c>
      <c r="VZ70" s="111" t="e">
        <f t="shared" si="2110"/>
        <v>#VALUE!</v>
      </c>
      <c r="WA70" s="111" t="e">
        <f t="shared" si="2111"/>
        <v>#VALUE!</v>
      </c>
      <c r="WB70" s="111" t="e">
        <f t="shared" si="2112"/>
        <v>#VALUE!</v>
      </c>
      <c r="WC70" s="111" t="e">
        <f t="shared" si="2113"/>
        <v>#VALUE!</v>
      </c>
      <c r="WD70" s="111" t="e">
        <f t="shared" si="2114"/>
        <v>#VALUE!</v>
      </c>
      <c r="WE70" s="111" t="e">
        <f t="shared" si="2115"/>
        <v>#VALUE!</v>
      </c>
      <c r="WF70" s="111" t="e">
        <f t="shared" si="2116"/>
        <v>#VALUE!</v>
      </c>
      <c r="WG70" s="111" t="e">
        <f t="shared" si="2117"/>
        <v>#VALUE!</v>
      </c>
      <c r="WH70" s="111" t="e">
        <f t="shared" si="2118"/>
        <v>#VALUE!</v>
      </c>
      <c r="WI70" s="111" t="e">
        <f t="shared" si="2119"/>
        <v>#VALUE!</v>
      </c>
      <c r="WJ70" s="111" t="e">
        <f t="shared" si="2120"/>
        <v>#VALUE!</v>
      </c>
      <c r="WK70" s="111" t="e">
        <f t="shared" si="2121"/>
        <v>#VALUE!</v>
      </c>
      <c r="WL70" s="111" t="e">
        <f t="shared" si="2122"/>
        <v>#VALUE!</v>
      </c>
      <c r="WM70" s="111" t="e">
        <f t="shared" si="2123"/>
        <v>#VALUE!</v>
      </c>
      <c r="WN70" s="111" t="e">
        <f t="shared" si="2124"/>
        <v>#VALUE!</v>
      </c>
      <c r="WO70" s="111" t="e">
        <f t="shared" si="2125"/>
        <v>#VALUE!</v>
      </c>
      <c r="WP70" s="111" t="e">
        <f t="shared" si="2126"/>
        <v>#VALUE!</v>
      </c>
      <c r="WQ70" s="111" t="e">
        <f t="shared" si="2127"/>
        <v>#VALUE!</v>
      </c>
      <c r="WR70" s="111" t="e">
        <f t="shared" si="2128"/>
        <v>#VALUE!</v>
      </c>
      <c r="WS70" s="111" t="e">
        <f t="shared" si="2129"/>
        <v>#VALUE!</v>
      </c>
      <c r="WT70" s="111" t="e">
        <f t="shared" si="2130"/>
        <v>#VALUE!</v>
      </c>
      <c r="WU70" s="111" t="e">
        <f t="shared" si="2131"/>
        <v>#VALUE!</v>
      </c>
      <c r="WV70" s="111" t="e">
        <f t="shared" si="2132"/>
        <v>#VALUE!</v>
      </c>
      <c r="WW70" s="111" t="e">
        <f t="shared" si="2133"/>
        <v>#VALUE!</v>
      </c>
      <c r="WX70" s="111" t="e">
        <f t="shared" si="2134"/>
        <v>#VALUE!</v>
      </c>
      <c r="WY70" s="111" t="e">
        <f t="shared" si="2135"/>
        <v>#VALUE!</v>
      </c>
      <c r="WZ70" s="111" t="e">
        <f t="shared" si="2136"/>
        <v>#VALUE!</v>
      </c>
      <c r="XA70" s="111" t="e">
        <f t="shared" si="2137"/>
        <v>#VALUE!</v>
      </c>
      <c r="XB70" s="111" t="e">
        <f t="shared" si="2138"/>
        <v>#VALUE!</v>
      </c>
      <c r="XC70" s="111" t="e">
        <f t="shared" si="2139"/>
        <v>#VALUE!</v>
      </c>
      <c r="XD70" s="111" t="e">
        <f t="shared" si="2140"/>
        <v>#VALUE!</v>
      </c>
      <c r="XE70" s="111" t="e">
        <f t="shared" si="2141"/>
        <v>#VALUE!</v>
      </c>
      <c r="XF70" s="111" t="e">
        <f t="shared" si="2142"/>
        <v>#VALUE!</v>
      </c>
      <c r="XG70" s="111" t="e">
        <f t="shared" si="2143"/>
        <v>#VALUE!</v>
      </c>
      <c r="XH70" s="111" t="e">
        <f t="shared" si="2144"/>
        <v>#VALUE!</v>
      </c>
      <c r="XI70" s="111" t="e">
        <f t="shared" si="2145"/>
        <v>#VALUE!</v>
      </c>
      <c r="XJ70" s="111" t="e">
        <f t="shared" si="2146"/>
        <v>#VALUE!</v>
      </c>
      <c r="XK70" s="111" t="e">
        <f t="shared" si="2147"/>
        <v>#VALUE!</v>
      </c>
      <c r="XL70" s="111" t="e">
        <f t="shared" si="2148"/>
        <v>#VALUE!</v>
      </c>
      <c r="XM70" s="111" t="e">
        <f t="shared" si="2149"/>
        <v>#VALUE!</v>
      </c>
      <c r="XN70" s="111" t="e">
        <f t="shared" si="2150"/>
        <v>#VALUE!</v>
      </c>
      <c r="XO70" s="111" t="e">
        <f t="shared" si="2151"/>
        <v>#VALUE!</v>
      </c>
      <c r="XP70" s="111" t="e">
        <f t="shared" si="2152"/>
        <v>#VALUE!</v>
      </c>
      <c r="XQ70" s="111" t="e">
        <f t="shared" si="2153"/>
        <v>#VALUE!</v>
      </c>
      <c r="XR70" s="111" t="e">
        <f t="shared" si="2154"/>
        <v>#VALUE!</v>
      </c>
      <c r="XS70" s="111" t="e">
        <f t="shared" si="2155"/>
        <v>#VALUE!</v>
      </c>
      <c r="XT70" s="111" t="e">
        <f t="shared" si="2156"/>
        <v>#VALUE!</v>
      </c>
      <c r="XU70" s="111" t="e">
        <f t="shared" si="2157"/>
        <v>#VALUE!</v>
      </c>
      <c r="XV70" s="111" t="e">
        <f t="shared" si="2158"/>
        <v>#VALUE!</v>
      </c>
      <c r="XW70" s="111" t="e">
        <f t="shared" si="2159"/>
        <v>#VALUE!</v>
      </c>
      <c r="XX70" s="111" t="e">
        <f t="shared" si="2160"/>
        <v>#VALUE!</v>
      </c>
      <c r="XY70" s="111" t="e">
        <f t="shared" si="2161"/>
        <v>#VALUE!</v>
      </c>
      <c r="XZ70" s="111" t="e">
        <f t="shared" si="2162"/>
        <v>#VALUE!</v>
      </c>
      <c r="YA70" s="111" t="e">
        <f t="shared" si="2163"/>
        <v>#VALUE!</v>
      </c>
      <c r="YB70" s="111" t="e">
        <f t="shared" si="2164"/>
        <v>#VALUE!</v>
      </c>
      <c r="YC70" s="111" t="e">
        <f t="shared" si="2165"/>
        <v>#VALUE!</v>
      </c>
      <c r="YD70" s="111" t="e">
        <f t="shared" si="2166"/>
        <v>#VALUE!</v>
      </c>
      <c r="YE70" s="111" t="e">
        <f t="shared" si="2167"/>
        <v>#VALUE!</v>
      </c>
      <c r="YF70" s="111" t="e">
        <f t="shared" si="2168"/>
        <v>#VALUE!</v>
      </c>
      <c r="YG70" s="111" t="e">
        <f t="shared" si="2169"/>
        <v>#VALUE!</v>
      </c>
      <c r="YH70" s="111" t="e">
        <f t="shared" si="2170"/>
        <v>#VALUE!</v>
      </c>
      <c r="YI70" s="111" t="e">
        <f t="shared" si="2171"/>
        <v>#VALUE!</v>
      </c>
      <c r="YJ70" s="111" t="e">
        <f t="shared" si="2172"/>
        <v>#VALUE!</v>
      </c>
      <c r="YK70" s="111" t="e">
        <f t="shared" si="2173"/>
        <v>#VALUE!</v>
      </c>
      <c r="YL70" s="111" t="e">
        <f t="shared" si="2174"/>
        <v>#VALUE!</v>
      </c>
      <c r="YM70" s="111" t="e">
        <f t="shared" si="2175"/>
        <v>#VALUE!</v>
      </c>
      <c r="YN70" s="111" t="e">
        <f t="shared" si="2176"/>
        <v>#VALUE!</v>
      </c>
      <c r="YO70" s="111" t="e">
        <f t="shared" si="2177"/>
        <v>#VALUE!</v>
      </c>
      <c r="YP70" s="111" t="e">
        <f t="shared" si="2178"/>
        <v>#VALUE!</v>
      </c>
      <c r="YQ70" s="111" t="e">
        <f t="shared" si="2179"/>
        <v>#VALUE!</v>
      </c>
      <c r="YR70" s="111" t="e">
        <f t="shared" si="2180"/>
        <v>#VALUE!</v>
      </c>
      <c r="YS70" s="111" t="e">
        <f t="shared" si="2181"/>
        <v>#VALUE!</v>
      </c>
      <c r="YT70" s="111" t="e">
        <f t="shared" si="2182"/>
        <v>#VALUE!</v>
      </c>
      <c r="YU70" s="111" t="e">
        <f t="shared" si="2183"/>
        <v>#VALUE!</v>
      </c>
      <c r="YV70" s="111" t="e">
        <f t="shared" si="2184"/>
        <v>#VALUE!</v>
      </c>
      <c r="YW70" s="111" t="e">
        <f t="shared" si="2185"/>
        <v>#VALUE!</v>
      </c>
      <c r="YX70" s="111" t="e">
        <f t="shared" si="2186"/>
        <v>#VALUE!</v>
      </c>
      <c r="YY70" s="111" t="e">
        <f t="shared" si="2187"/>
        <v>#VALUE!</v>
      </c>
      <c r="YZ70" s="111" t="e">
        <f t="shared" si="2188"/>
        <v>#VALUE!</v>
      </c>
      <c r="ZA70" s="111" t="e">
        <f t="shared" si="2189"/>
        <v>#VALUE!</v>
      </c>
      <c r="ZB70" s="111" t="e">
        <f t="shared" si="2190"/>
        <v>#VALUE!</v>
      </c>
      <c r="ZC70" s="111" t="e">
        <f t="shared" si="2191"/>
        <v>#VALUE!</v>
      </c>
      <c r="ZD70" s="111" t="e">
        <f t="shared" si="2192"/>
        <v>#VALUE!</v>
      </c>
      <c r="ZE70" s="111" t="e">
        <f t="shared" si="2193"/>
        <v>#VALUE!</v>
      </c>
      <c r="ZF70" s="111" t="e">
        <f t="shared" si="2194"/>
        <v>#VALUE!</v>
      </c>
      <c r="ZG70" s="111" t="e">
        <f t="shared" si="2195"/>
        <v>#VALUE!</v>
      </c>
      <c r="ZH70" s="111" t="e">
        <f t="shared" si="2196"/>
        <v>#VALUE!</v>
      </c>
      <c r="ZI70" s="111" t="e">
        <f t="shared" si="2197"/>
        <v>#VALUE!</v>
      </c>
      <c r="ZJ70" s="111" t="e">
        <f t="shared" si="2198"/>
        <v>#VALUE!</v>
      </c>
      <c r="ZK70" s="111" t="e">
        <f t="shared" si="2199"/>
        <v>#VALUE!</v>
      </c>
      <c r="ZL70" s="111" t="e">
        <f t="shared" si="2200"/>
        <v>#VALUE!</v>
      </c>
      <c r="ZM70" s="111" t="e">
        <f t="shared" si="2201"/>
        <v>#VALUE!</v>
      </c>
      <c r="ZN70" s="111" t="e">
        <f t="shared" si="2202"/>
        <v>#VALUE!</v>
      </c>
      <c r="ZO70" s="111" t="e">
        <f t="shared" si="2203"/>
        <v>#VALUE!</v>
      </c>
      <c r="ZP70" s="111" t="e">
        <f t="shared" si="2204"/>
        <v>#VALUE!</v>
      </c>
      <c r="ZQ70" s="111" t="e">
        <f t="shared" si="2205"/>
        <v>#VALUE!</v>
      </c>
      <c r="ZR70" s="111" t="e">
        <f t="shared" si="2206"/>
        <v>#VALUE!</v>
      </c>
      <c r="ZS70" s="111" t="e">
        <f t="shared" si="2207"/>
        <v>#VALUE!</v>
      </c>
      <c r="ZT70" s="111" t="e">
        <f t="shared" si="2208"/>
        <v>#VALUE!</v>
      </c>
      <c r="ZU70" s="111" t="e">
        <f t="shared" si="2209"/>
        <v>#VALUE!</v>
      </c>
      <c r="ZV70" s="111" t="e">
        <f t="shared" si="2210"/>
        <v>#VALUE!</v>
      </c>
      <c r="ZW70" s="111" t="e">
        <f t="shared" si="2211"/>
        <v>#VALUE!</v>
      </c>
      <c r="ZX70" s="111" t="e">
        <f t="shared" si="2212"/>
        <v>#VALUE!</v>
      </c>
      <c r="ZY70" s="111" t="e">
        <f t="shared" si="2213"/>
        <v>#VALUE!</v>
      </c>
      <c r="ZZ70" s="111" t="e">
        <f t="shared" si="2214"/>
        <v>#VALUE!</v>
      </c>
      <c r="AAA70" s="111" t="e">
        <f t="shared" si="2215"/>
        <v>#VALUE!</v>
      </c>
      <c r="AAB70" s="111" t="e">
        <f t="shared" si="2216"/>
        <v>#VALUE!</v>
      </c>
      <c r="AAC70" s="111" t="e">
        <f t="shared" si="2217"/>
        <v>#VALUE!</v>
      </c>
      <c r="AAD70" s="111" t="e">
        <f t="shared" si="2218"/>
        <v>#VALUE!</v>
      </c>
      <c r="AAE70" s="111" t="e">
        <f t="shared" si="2219"/>
        <v>#VALUE!</v>
      </c>
      <c r="AAF70" s="111" t="e">
        <f t="shared" si="2220"/>
        <v>#VALUE!</v>
      </c>
      <c r="AAG70" s="111" t="e">
        <f t="shared" si="2221"/>
        <v>#VALUE!</v>
      </c>
      <c r="AAH70" s="111" t="e">
        <f t="shared" si="2222"/>
        <v>#VALUE!</v>
      </c>
      <c r="AAI70" s="111" t="e">
        <f t="shared" si="2223"/>
        <v>#VALUE!</v>
      </c>
      <c r="AAJ70" s="111" t="e">
        <f t="shared" si="2224"/>
        <v>#VALUE!</v>
      </c>
      <c r="AAK70" s="111" t="e">
        <f t="shared" si="2225"/>
        <v>#VALUE!</v>
      </c>
      <c r="AAL70" s="111" t="e">
        <f t="shared" si="2226"/>
        <v>#VALUE!</v>
      </c>
      <c r="AAM70" s="111" t="e">
        <f t="shared" si="2227"/>
        <v>#VALUE!</v>
      </c>
      <c r="AAN70" s="111" t="e">
        <f t="shared" si="2228"/>
        <v>#VALUE!</v>
      </c>
      <c r="AAO70" s="111" t="e">
        <f t="shared" si="2229"/>
        <v>#VALUE!</v>
      </c>
      <c r="AAP70" s="111" t="e">
        <f t="shared" si="2230"/>
        <v>#VALUE!</v>
      </c>
      <c r="AAQ70" s="111" t="e">
        <f t="shared" si="2231"/>
        <v>#VALUE!</v>
      </c>
      <c r="AAR70" s="111" t="e">
        <f t="shared" si="2232"/>
        <v>#VALUE!</v>
      </c>
      <c r="AAS70" s="111" t="e">
        <f t="shared" si="2233"/>
        <v>#VALUE!</v>
      </c>
      <c r="AAT70" s="111" t="e">
        <f t="shared" si="2234"/>
        <v>#VALUE!</v>
      </c>
      <c r="AAU70" s="111" t="e">
        <f t="shared" si="2235"/>
        <v>#VALUE!</v>
      </c>
      <c r="AAV70" s="111" t="e">
        <f t="shared" si="2236"/>
        <v>#VALUE!</v>
      </c>
      <c r="AAW70" s="111" t="e">
        <f t="shared" si="2237"/>
        <v>#VALUE!</v>
      </c>
      <c r="AAX70" s="111" t="e">
        <f t="shared" si="2238"/>
        <v>#VALUE!</v>
      </c>
      <c r="AAY70" s="111" t="e">
        <f t="shared" si="2239"/>
        <v>#VALUE!</v>
      </c>
      <c r="AAZ70" s="111" t="e">
        <f t="shared" si="2240"/>
        <v>#VALUE!</v>
      </c>
      <c r="ABA70" s="111" t="e">
        <f t="shared" si="2241"/>
        <v>#VALUE!</v>
      </c>
      <c r="ABB70" s="111" t="e">
        <f t="shared" si="2242"/>
        <v>#VALUE!</v>
      </c>
      <c r="ABC70" s="111" t="e">
        <f t="shared" si="2243"/>
        <v>#VALUE!</v>
      </c>
      <c r="ABD70" s="111" t="e">
        <f t="shared" si="2244"/>
        <v>#VALUE!</v>
      </c>
      <c r="ABE70" s="111" t="e">
        <f t="shared" si="2245"/>
        <v>#VALUE!</v>
      </c>
      <c r="ABF70" s="111" t="e">
        <f t="shared" si="2246"/>
        <v>#VALUE!</v>
      </c>
    </row>
    <row r="71" spans="1:734" ht="60" hidden="1" customHeight="1">
      <c r="A71" s="92">
        <v>13</v>
      </c>
      <c r="B71" s="59" t="s">
        <v>21</v>
      </c>
      <c r="C71" s="100" t="s">
        <v>22</v>
      </c>
      <c r="D71" s="101">
        <v>26048</v>
      </c>
      <c r="E71" s="59">
        <v>3128034538</v>
      </c>
      <c r="F71" s="46" t="s">
        <v>21</v>
      </c>
      <c r="G71" s="47">
        <v>0.9</v>
      </c>
      <c r="H71" s="48">
        <v>1970.6</v>
      </c>
      <c r="I71" s="48">
        <v>21.5</v>
      </c>
      <c r="J71" s="49">
        <v>0.4</v>
      </c>
      <c r="K71" s="50">
        <v>30</v>
      </c>
      <c r="L71" s="49">
        <v>30.14</v>
      </c>
      <c r="M71" s="49">
        <v>73.685000000000002</v>
      </c>
      <c r="N71" s="49">
        <v>0</v>
      </c>
      <c r="O71" s="49">
        <f t="shared" si="1741"/>
        <v>1.0046666666666666</v>
      </c>
      <c r="P71" s="49">
        <f t="shared" si="1742"/>
        <v>2.4561666666666668</v>
      </c>
      <c r="Q71" s="49">
        <f t="shared" si="1743"/>
        <v>0</v>
      </c>
      <c r="R71" s="51">
        <v>30</v>
      </c>
      <c r="S71" s="52">
        <f t="shared" si="1172"/>
        <v>30.14</v>
      </c>
      <c r="T71" s="52">
        <f t="shared" si="1744"/>
        <v>73.685000000000002</v>
      </c>
      <c r="U71" s="52">
        <f t="shared" si="1745"/>
        <v>0</v>
      </c>
      <c r="V71" s="130">
        <f>$O71*($I71-(метеостанция!B$14))/($I71-$J71)</f>
        <v>0.97847867298578195</v>
      </c>
      <c r="W71" s="130">
        <f>$O71*($I71-(метеостанция!C$14))/($I71-$J71)</f>
        <v>1.0183558451816743</v>
      </c>
      <c r="X71" s="130">
        <f>$O71*($I71-(метеостанция!D$14))/($I71-$J71)</f>
        <v>0.77492654028436003</v>
      </c>
      <c r="Y71" s="130">
        <f>$O71*($I71-(метеостанция!E$14))/($I71-$J71)</f>
        <v>0.82194589257503936</v>
      </c>
      <c r="Z71" s="130">
        <f>$O71*($I71-(метеостанция!F$14))/($I71-$J71)</f>
        <v>0.87908333333333322</v>
      </c>
      <c r="AA71" s="130">
        <f>$O71*($I71-(метеостанция!G$14))/($I71-$J71)</f>
        <v>0.90467614533965235</v>
      </c>
      <c r="AB71" s="130">
        <f>$O71*($I71-(метеостанция!H$14))/($I71-$J71)</f>
        <v>0.9493147709320694</v>
      </c>
      <c r="AC71" s="130">
        <f>$O71*($I71-(метеостанция!I$14))/($I71-$J71)</f>
        <v>0.91300868878357011</v>
      </c>
      <c r="AD71" s="130">
        <f>$O71*($I71-(метеостанция!J$14))/($I71-$J71)</f>
        <v>0.91598459715639802</v>
      </c>
      <c r="AE71" s="130">
        <f>$O71*($I71-(метеостанция!K$14))/($I71-$J71)</f>
        <v>0.94752922590837263</v>
      </c>
      <c r="AF71" s="130">
        <f>$O71*($I71-(метеостанция!L$14))/($I71-$J71)</f>
        <v>0.88146406003159539</v>
      </c>
      <c r="AG71" s="130">
        <f>$O71*($I71-(метеостанция!M$14))/($I71-$J71)</f>
        <v>0.79337717219589232</v>
      </c>
      <c r="AH71" s="130">
        <f>$O71*($I71-(метеостанция!N$14))/($I71-$J71)</f>
        <v>0.92491232227488152</v>
      </c>
      <c r="AI71" s="130">
        <f>$O71*($I71-(метеостанция!O$14))/($I71-$J71)</f>
        <v>0.69398183254344381</v>
      </c>
      <c r="AJ71" s="130">
        <f>$O71*($I71-(метеостанция!P$14))/($I71-$J71)</f>
        <v>0.94395813586097932</v>
      </c>
      <c r="AK71" s="130">
        <f>$O71*($I71-(метеостанция!Q$14))/($I71-$J71)</f>
        <v>0.97847867298578195</v>
      </c>
      <c r="AL71" s="130">
        <f>$O71*($I71-(метеостанция!R$14))/($I71-$J71)</f>
        <v>1.0516860189573456</v>
      </c>
      <c r="AM71" s="130">
        <f>$O71*($I71-(метеостанция!S$14))/($I71-$J71)</f>
        <v>1.0231172985781991</v>
      </c>
      <c r="AN71" s="130">
        <f>$O71*($I71-(метеостанция!T$14))/($I71-$J71)</f>
        <v>0.9522906793048973</v>
      </c>
      <c r="AO71" s="130">
        <f>$O71*($I71-(метеостанция!U$14))/($I71-$J71)</f>
        <v>0.94514849921011046</v>
      </c>
      <c r="AP71" s="130">
        <f>$O71*($I71-(метеостанция!V$14))/($I71-$J71)</f>
        <v>1.0171654818325433</v>
      </c>
      <c r="AQ71" s="130">
        <f>$O71*($I71-(метеостанция!W$14))/($I71-$J71)</f>
        <v>1.0790643759873617</v>
      </c>
      <c r="AR71" s="130">
        <f>$O71*($I71-(метеостанция!X$14))/($I71-$J71)</f>
        <v>1.1344162717219588</v>
      </c>
      <c r="AS71" s="130">
        <f>$O71*($I71-(метеостанция!Y$14))/($I71-$J71)</f>
        <v>1.2165513428120061</v>
      </c>
      <c r="AT71" s="130">
        <f>$O71*($I71-(метеостанция!Z$14))/($I71-$J71)</f>
        <v>1.1927440758293837</v>
      </c>
      <c r="AU71" s="130">
        <f>$O71*($I71-(метеостанция!AA$14))/($I71-$J71)</f>
        <v>1.2379778830963664</v>
      </c>
      <c r="AV71" s="130">
        <f>$O71*($I71-(метеостанция!AB$14))/($I71-$J71)</f>
        <v>1.2933297788309635</v>
      </c>
      <c r="AW71" s="130">
        <f>$O71*($I71-(метеостанция!AC$14))/($I71-$J71)</f>
        <v>1.3623708530805687</v>
      </c>
      <c r="AX71" s="130">
        <f>$O71*($I71-(метеостанция!AD$14))/($I71-$J71)</f>
        <v>1.245120063191153</v>
      </c>
      <c r="AY71" s="130">
        <f>$O71*($I71-(метеостанция!AE$14))/($I71-$J71)</f>
        <v>1.1284644549763032</v>
      </c>
      <c r="AZ71" s="130"/>
      <c r="BA71" s="130">
        <f t="shared" si="1746"/>
        <v>0.97847867298578195</v>
      </c>
      <c r="BB71" s="130">
        <f t="shared" si="1680"/>
        <v>1.9968345181674563</v>
      </c>
      <c r="BC71" s="130">
        <f t="shared" si="1681"/>
        <v>2.7717610584518164</v>
      </c>
      <c r="BD71" s="130">
        <f t="shared" si="1682"/>
        <v>3.5937069510268556</v>
      </c>
      <c r="BE71" s="130">
        <f t="shared" si="1683"/>
        <v>4.4727902843601886</v>
      </c>
      <c r="BF71" s="130">
        <f t="shared" si="1684"/>
        <v>5.3774664296998411</v>
      </c>
      <c r="BG71" s="130">
        <f t="shared" si="1685"/>
        <v>6.3267812006319106</v>
      </c>
      <c r="BH71" s="130">
        <f t="shared" si="1686"/>
        <v>7.2397898894154809</v>
      </c>
      <c r="BI71" s="130">
        <f t="shared" si="1687"/>
        <v>8.1557744865718789</v>
      </c>
      <c r="BJ71" s="130">
        <f t="shared" si="1688"/>
        <v>9.1033037124802512</v>
      </c>
      <c r="BK71" s="130">
        <f t="shared" si="1689"/>
        <v>9.9847677725118462</v>
      </c>
      <c r="BL71" s="130">
        <f t="shared" si="1690"/>
        <v>10.778144944707739</v>
      </c>
      <c r="BM71" s="130">
        <f t="shared" si="1691"/>
        <v>11.70305726698262</v>
      </c>
      <c r="BN71" s="130">
        <f t="shared" si="1692"/>
        <v>12.397039099526063</v>
      </c>
      <c r="BO71" s="130">
        <f t="shared" si="1693"/>
        <v>13.340997235387043</v>
      </c>
      <c r="BP71" s="130">
        <f t="shared" si="1694"/>
        <v>14.319475908372825</v>
      </c>
      <c r="BQ71" s="130">
        <f t="shared" si="1695"/>
        <v>15.371161927330171</v>
      </c>
      <c r="BR71" s="130">
        <f t="shared" si="1696"/>
        <v>16.39427922590837</v>
      </c>
      <c r="BS71" s="130">
        <f t="shared" si="1697"/>
        <v>17.346569905213268</v>
      </c>
      <c r="BT71" s="130">
        <f t="shared" si="1698"/>
        <v>18.291718404423378</v>
      </c>
      <c r="BU71" s="130">
        <f t="shared" si="1699"/>
        <v>19.30888388625592</v>
      </c>
      <c r="BV71" s="130">
        <f t="shared" si="1700"/>
        <v>20.387948262243281</v>
      </c>
      <c r="BW71" s="130">
        <f t="shared" si="1701"/>
        <v>21.522364533965241</v>
      </c>
      <c r="BX71" s="130">
        <f t="shared" si="1702"/>
        <v>22.738915876777249</v>
      </c>
      <c r="BY71" s="130">
        <f t="shared" si="1703"/>
        <v>23.931659952606633</v>
      </c>
      <c r="BZ71" s="130">
        <f t="shared" si="1704"/>
        <v>25.169637835703</v>
      </c>
      <c r="CA71" s="130">
        <f t="shared" si="1705"/>
        <v>26.462967614533962</v>
      </c>
      <c r="CB71" s="130">
        <f t="shared" si="1706"/>
        <v>27.825338467614532</v>
      </c>
      <c r="CC71" s="130">
        <f t="shared" si="1707"/>
        <v>29.070458530805684</v>
      </c>
      <c r="CD71" s="130">
        <f t="shared" si="1708"/>
        <v>30.198922985781987</v>
      </c>
      <c r="CE71" s="130">
        <f t="shared" si="1709"/>
        <v>30.198922985781987</v>
      </c>
      <c r="CF71" s="130">
        <f t="shared" si="1747"/>
        <v>1928.1900729857819</v>
      </c>
      <c r="CG71" s="130">
        <f t="shared" si="1748"/>
        <v>2006.7720285150074</v>
      </c>
      <c r="CH71" s="130">
        <f t="shared" si="1749"/>
        <v>1527.0702402843599</v>
      </c>
      <c r="CI71" s="130">
        <f t="shared" si="1750"/>
        <v>1619.7265759083725</v>
      </c>
      <c r="CJ71" s="130">
        <f t="shared" si="1751"/>
        <v>1732.3216166666664</v>
      </c>
      <c r="CK71" s="130">
        <f t="shared" si="1752"/>
        <v>1782.7548120063188</v>
      </c>
      <c r="CL71" s="130">
        <f t="shared" si="1753"/>
        <v>1870.7196875987358</v>
      </c>
      <c r="CM71" s="130">
        <f t="shared" si="1754"/>
        <v>1799.1749221169032</v>
      </c>
      <c r="CN71" s="130">
        <f t="shared" si="1755"/>
        <v>1805.0392471563978</v>
      </c>
      <c r="CO71" s="130">
        <f t="shared" si="1756"/>
        <v>1867.201092575039</v>
      </c>
      <c r="CP71" s="130">
        <f t="shared" si="1757"/>
        <v>1737.0130766982618</v>
      </c>
      <c r="CQ71" s="130">
        <f t="shared" si="1758"/>
        <v>1563.4290555292253</v>
      </c>
      <c r="CR71" s="130">
        <f t="shared" si="1759"/>
        <v>1822.6322222748815</v>
      </c>
      <c r="CS71" s="130">
        <f t="shared" si="1760"/>
        <v>1367.5605992101102</v>
      </c>
      <c r="CT71" s="130">
        <f t="shared" si="1761"/>
        <v>1860.1639025276459</v>
      </c>
      <c r="CU71" s="130">
        <f t="shared" si="1762"/>
        <v>1928.1900729857819</v>
      </c>
      <c r="CV71" s="130">
        <f t="shared" si="1763"/>
        <v>2072.452468957345</v>
      </c>
      <c r="CW71" s="130">
        <f t="shared" si="1764"/>
        <v>2016.1549485781991</v>
      </c>
      <c r="CX71" s="130">
        <f t="shared" si="1765"/>
        <v>1876.5840126382304</v>
      </c>
      <c r="CY71" s="130">
        <f t="shared" si="1766"/>
        <v>1862.5096325434436</v>
      </c>
      <c r="CZ71" s="130">
        <f t="shared" si="1767"/>
        <v>2004.4262984992097</v>
      </c>
      <c r="DA71" s="130">
        <f t="shared" si="1768"/>
        <v>2126.404259320695</v>
      </c>
      <c r="DB71" s="130">
        <f t="shared" si="1769"/>
        <v>2235.4807050552918</v>
      </c>
      <c r="DC71" s="130">
        <f t="shared" si="1770"/>
        <v>2397.3360761453391</v>
      </c>
      <c r="DD71" s="130">
        <f t="shared" si="1771"/>
        <v>2350.4214758293833</v>
      </c>
      <c r="DE71" s="130">
        <f t="shared" si="1772"/>
        <v>2439.5592164296995</v>
      </c>
      <c r="DF71" s="130">
        <f t="shared" si="1773"/>
        <v>2548.6356621642963</v>
      </c>
      <c r="DG71" s="130">
        <f t="shared" si="1774"/>
        <v>2684.6880030805687</v>
      </c>
      <c r="DH71" s="130">
        <f t="shared" si="1775"/>
        <v>2453.6335965244862</v>
      </c>
      <c r="DI71" s="130">
        <f t="shared" si="1776"/>
        <v>2223.752054976303</v>
      </c>
      <c r="DJ71" s="130">
        <f t="shared" si="1777"/>
        <v>0</v>
      </c>
      <c r="DK71" s="110">
        <f t="shared" si="1778"/>
        <v>1928.1900729857819</v>
      </c>
      <c r="DL71" s="130">
        <f t="shared" si="1779"/>
        <v>3934.9621015007892</v>
      </c>
      <c r="DM71" s="130">
        <f t="shared" si="1780"/>
        <v>5462.0323417851487</v>
      </c>
      <c r="DN71" s="130">
        <f t="shared" si="1781"/>
        <v>7081.7589176935217</v>
      </c>
      <c r="DO71" s="130">
        <f t="shared" si="1782"/>
        <v>8814.0805343601878</v>
      </c>
      <c r="DP71" s="130">
        <f t="shared" si="1783"/>
        <v>10596.835346366506</v>
      </c>
      <c r="DQ71" s="130">
        <f t="shared" si="1784"/>
        <v>12467.555033965242</v>
      </c>
      <c r="DR71" s="130">
        <f t="shared" si="1785"/>
        <v>14266.729956082145</v>
      </c>
      <c r="DS71" s="130">
        <f t="shared" si="1786"/>
        <v>16071.769203238542</v>
      </c>
      <c r="DT71" s="130">
        <f t="shared" si="1787"/>
        <v>17938.970295813582</v>
      </c>
      <c r="DU71" s="130">
        <f t="shared" si="1788"/>
        <v>19675.983372511844</v>
      </c>
      <c r="DV71" s="130">
        <f t="shared" si="1789"/>
        <v>21239.412428041069</v>
      </c>
      <c r="DW71" s="130">
        <f t="shared" si="1790"/>
        <v>23062.044650315951</v>
      </c>
      <c r="DX71" s="130">
        <f t="shared" si="1791"/>
        <v>24429.605249526063</v>
      </c>
      <c r="DY71" s="130">
        <f t="shared" si="1792"/>
        <v>26289.769152053708</v>
      </c>
      <c r="DZ71" s="130">
        <f t="shared" si="1793"/>
        <v>28217.959225039489</v>
      </c>
      <c r="EA71" s="130">
        <f t="shared" si="1794"/>
        <v>30290.411693996833</v>
      </c>
      <c r="EB71" s="130">
        <f t="shared" si="1795"/>
        <v>32306.566642575031</v>
      </c>
      <c r="EC71" s="130">
        <f t="shared" si="1796"/>
        <v>34183.150655213263</v>
      </c>
      <c r="ED71" s="130">
        <f t="shared" si="1797"/>
        <v>36045.660287756706</v>
      </c>
      <c r="EE71" s="130">
        <f t="shared" si="1798"/>
        <v>38050.086586255915</v>
      </c>
      <c r="EF71" s="130">
        <f t="shared" si="1799"/>
        <v>40176.490845576613</v>
      </c>
      <c r="EG71" s="130">
        <f t="shared" si="1800"/>
        <v>42411.971550631904</v>
      </c>
      <c r="EH71" s="130">
        <f t="shared" si="1801"/>
        <v>44809.307626777241</v>
      </c>
      <c r="EI71" s="130">
        <f t="shared" si="1802"/>
        <v>47159.729102606623</v>
      </c>
      <c r="EJ71" s="130">
        <f t="shared" si="1803"/>
        <v>49599.288319036321</v>
      </c>
      <c r="EK71" s="130">
        <f t="shared" si="1804"/>
        <v>52147.92398120062</v>
      </c>
      <c r="EL71" s="130">
        <f t="shared" si="1805"/>
        <v>54832.61198428119</v>
      </c>
      <c r="EM71" s="130">
        <f t="shared" si="1806"/>
        <v>57286.245580805677</v>
      </c>
      <c r="EN71" s="130">
        <f t="shared" si="1807"/>
        <v>59509.997635781983</v>
      </c>
      <c r="EO71" s="130">
        <f t="shared" si="1808"/>
        <v>59509.997635781983</v>
      </c>
      <c r="EP71" s="130">
        <f t="shared" si="1809"/>
        <v>1735.3710656872038</v>
      </c>
      <c r="EQ71" s="130">
        <f t="shared" si="1810"/>
        <v>1806.0948256635068</v>
      </c>
      <c r="ER71" s="130">
        <f t="shared" si="1811"/>
        <v>1374.363216255924</v>
      </c>
      <c r="ES71" s="130">
        <f t="shared" si="1812"/>
        <v>1457.7539183175354</v>
      </c>
      <c r="ET71" s="130">
        <f t="shared" si="1813"/>
        <v>1559.0894549999998</v>
      </c>
      <c r="EU71" s="130">
        <f t="shared" si="1814"/>
        <v>1604.4793308056869</v>
      </c>
      <c r="EV71" s="130">
        <f t="shared" si="1815"/>
        <v>1683.6477188388624</v>
      </c>
      <c r="EW71" s="130">
        <f t="shared" si="1816"/>
        <v>1619.2574299052128</v>
      </c>
      <c r="EX71" s="130">
        <f t="shared" si="1817"/>
        <v>1624.5353224407581</v>
      </c>
      <c r="EY71" s="130">
        <f t="shared" si="1818"/>
        <v>1680.480983317535</v>
      </c>
      <c r="EZ71" s="130">
        <f t="shared" si="1819"/>
        <v>1563.3117690284357</v>
      </c>
      <c r="FA71" s="130">
        <f t="shared" si="1820"/>
        <v>1407.0861499763027</v>
      </c>
      <c r="FB71" s="130">
        <f t="shared" si="1821"/>
        <v>1640.3690000473935</v>
      </c>
      <c r="FC71" s="130">
        <f t="shared" si="1822"/>
        <v>1230.8045392890992</v>
      </c>
      <c r="FD71" s="130">
        <f t="shared" si="1823"/>
        <v>1674.1475122748814</v>
      </c>
      <c r="FE71" s="130">
        <f t="shared" si="1824"/>
        <v>1735.3710656872038</v>
      </c>
      <c r="FF71" s="130">
        <f t="shared" si="1825"/>
        <v>1865.2072220616105</v>
      </c>
      <c r="FG71" s="130">
        <f t="shared" si="1826"/>
        <v>1814.5394537203792</v>
      </c>
      <c r="FH71" s="130">
        <f t="shared" si="1827"/>
        <v>1688.9256113744075</v>
      </c>
      <c r="FI71" s="130">
        <f t="shared" si="1828"/>
        <v>1676.2586692890993</v>
      </c>
      <c r="FJ71" s="130">
        <f t="shared" si="1829"/>
        <v>1803.9836686492888</v>
      </c>
      <c r="FK71" s="130">
        <f t="shared" si="1830"/>
        <v>1913.7638333886255</v>
      </c>
      <c r="FL71" s="130">
        <f t="shared" si="1831"/>
        <v>2011.9326345497627</v>
      </c>
      <c r="FM71" s="130">
        <f t="shared" si="1832"/>
        <v>2157.6024685308053</v>
      </c>
      <c r="FN71" s="130">
        <f t="shared" si="1833"/>
        <v>2115.3793282464449</v>
      </c>
      <c r="FO71" s="130">
        <f t="shared" si="1834"/>
        <v>2195.6032947867297</v>
      </c>
      <c r="FP71" s="130">
        <f t="shared" si="1835"/>
        <v>2293.7720959478665</v>
      </c>
      <c r="FQ71" s="130">
        <f t="shared" si="1836"/>
        <v>2416.2192027725118</v>
      </c>
      <c r="FR71" s="130">
        <f t="shared" si="1837"/>
        <v>2208.2702368720375</v>
      </c>
      <c r="FS71" s="130">
        <f t="shared" si="1838"/>
        <v>2001.3768494786727</v>
      </c>
      <c r="FT71" s="130">
        <f t="shared" si="1839"/>
        <v>0</v>
      </c>
      <c r="FU71" s="110">
        <f t="shared" si="1840"/>
        <v>1735.3710656872038</v>
      </c>
      <c r="FV71" s="130">
        <f t="shared" si="1841"/>
        <v>3541.4658913507105</v>
      </c>
      <c r="FW71" s="130">
        <f t="shared" si="1842"/>
        <v>4915.8291076066344</v>
      </c>
      <c r="FX71" s="130">
        <f t="shared" si="1843"/>
        <v>6373.5830259241702</v>
      </c>
      <c r="FY71" s="130">
        <f t="shared" si="1844"/>
        <v>7932.6724809241696</v>
      </c>
      <c r="FZ71" s="130">
        <f t="shared" si="1845"/>
        <v>9537.1518117298565</v>
      </c>
      <c r="GA71" s="130">
        <f t="shared" si="1846"/>
        <v>11220.799530568718</v>
      </c>
      <c r="GB71" s="130">
        <f t="shared" si="1847"/>
        <v>12840.05696047393</v>
      </c>
      <c r="GC71" s="130">
        <f t="shared" si="1848"/>
        <v>14464.592282914688</v>
      </c>
      <c r="GD71" s="130">
        <f t="shared" si="1849"/>
        <v>16145.073266232223</v>
      </c>
      <c r="GE71" s="130">
        <f t="shared" si="1850"/>
        <v>17708.385035260657</v>
      </c>
      <c r="GF71" s="130">
        <f t="shared" si="1851"/>
        <v>19115.471185236958</v>
      </c>
      <c r="GG71" s="130">
        <f t="shared" si="1852"/>
        <v>20755.840185284353</v>
      </c>
      <c r="GH71" s="130">
        <f t="shared" si="1853"/>
        <v>21986.644724573453</v>
      </c>
      <c r="GI71" s="130">
        <f t="shared" si="1854"/>
        <v>23660.792236848334</v>
      </c>
      <c r="GJ71" s="130">
        <f t="shared" si="1855"/>
        <v>25396.163302535537</v>
      </c>
      <c r="GK71" s="130">
        <f t="shared" si="1856"/>
        <v>27261.370524597147</v>
      </c>
      <c r="GL71" s="130">
        <f t="shared" si="1857"/>
        <v>29075.909978317526</v>
      </c>
      <c r="GM71" s="130">
        <f t="shared" si="1858"/>
        <v>30764.835589691935</v>
      </c>
      <c r="GN71" s="130">
        <f t="shared" si="1859"/>
        <v>32441.094258981033</v>
      </c>
      <c r="GO71" s="130">
        <f t="shared" si="1860"/>
        <v>34245.077927630322</v>
      </c>
      <c r="GP71" s="130">
        <f t="shared" si="1861"/>
        <v>36158.84176101895</v>
      </c>
      <c r="GQ71" s="130">
        <f t="shared" si="1862"/>
        <v>38170.774395568711</v>
      </c>
      <c r="GR71" s="130">
        <f t="shared" si="1863"/>
        <v>40328.376864099519</v>
      </c>
      <c r="GS71" s="130">
        <f t="shared" si="1864"/>
        <v>42443.756192345965</v>
      </c>
      <c r="GT71" s="130">
        <f t="shared" si="1865"/>
        <v>44639.359487132693</v>
      </c>
      <c r="GU71" s="130">
        <f t="shared" si="1866"/>
        <v>46933.131583080562</v>
      </c>
      <c r="GV71" s="130">
        <f t="shared" si="1867"/>
        <v>49349.350785853072</v>
      </c>
      <c r="GW71" s="130">
        <f t="shared" si="1868"/>
        <v>51557.621022725107</v>
      </c>
      <c r="GX71" s="130">
        <f t="shared" si="1869"/>
        <v>53558.997872203778</v>
      </c>
      <c r="GY71" s="130">
        <f t="shared" si="1870"/>
        <v>53558.997872203778</v>
      </c>
      <c r="GZ71" s="130">
        <f>($T71+$U71)/$R71*($I71-(метеостанция!B$14))/($I71-$J71)</f>
        <v>2.3921433649289101</v>
      </c>
      <c r="HA71" s="130">
        <f>($T71+$U71)/$R71*($I71-(метеостанция!C$14))/($I71-$J71)</f>
        <v>2.4896333925750391</v>
      </c>
      <c r="HB71" s="130">
        <f>($T71+$U71)/$R71*($I71-(метеостанция!D$14))/($I71-$J71)</f>
        <v>1.8945077014218006</v>
      </c>
      <c r="HC71" s="130">
        <f>($T71+$U71)/$R71*($I71-(метеостанция!E$14))/($I71-$J71)</f>
        <v>2.0094586295418639</v>
      </c>
      <c r="HD71" s="130">
        <f>($T71+$U71)/$R71*($I71-(метеостанция!F$14))/($I71-$J71)</f>
        <v>2.1491458333333333</v>
      </c>
      <c r="HE71" s="130">
        <f>($T71+$U71)/$R71*($I71-(метеостанция!G$14))/($I71-$J71)</f>
        <v>2.2117140600315954</v>
      </c>
      <c r="HF71" s="130">
        <f>($T71+$U71)/$R71*($I71-(метеостанция!H$14))/($I71-$J71)</f>
        <v>2.3208446879936808</v>
      </c>
      <c r="HG71" s="130">
        <f>($T71+$U71)/$R71*($I71-(метеостанция!I$14))/($I71-$J71)</f>
        <v>2.2320851105845181</v>
      </c>
      <c r="HH71" s="130">
        <f>($T71+$U71)/$R71*($I71-(метеостанция!J$14))/($I71-$J71)</f>
        <v>2.2393604857819907</v>
      </c>
      <c r="HI71" s="130">
        <f>($T71+$U71)/$R71*($I71-(метеостанция!K$14))/($I71-$J71)</f>
        <v>2.316479462875197</v>
      </c>
      <c r="HJ71" s="130">
        <f>($T71+$U71)/$R71*($I71-(метеостанция!L$14))/($I71-$J71)</f>
        <v>2.1549661334913113</v>
      </c>
      <c r="HK71" s="130">
        <f>($T71+$U71)/$R71*($I71-(метеостанция!M$14))/($I71-$J71)</f>
        <v>1.9396150276461295</v>
      </c>
      <c r="HL71" s="130">
        <f>($T71+$U71)/$R71*($I71-(метеостанция!N$14))/($I71-$J71)</f>
        <v>2.2611866113744075</v>
      </c>
      <c r="HM71" s="130">
        <f>($T71+$U71)/$R71*($I71-(метеостанция!O$14))/($I71-$J71)</f>
        <v>1.6966174960505527</v>
      </c>
      <c r="HN71" s="130">
        <f>($T71+$U71)/$R71*($I71-(метеостанция!P$14))/($I71-$J71)</f>
        <v>2.3077490126382307</v>
      </c>
      <c r="HO71" s="130">
        <f>($T71+$U71)/$R71*($I71-(метеостанция!Q$14))/($I71-$J71)</f>
        <v>2.3921433649289101</v>
      </c>
      <c r="HP71" s="130">
        <f>($T71+$U71)/$R71*($I71-(метеостанция!R$14))/($I71-$J71)</f>
        <v>2.5711175947867297</v>
      </c>
      <c r="HQ71" s="130">
        <f>($T71+$U71)/$R71*($I71-(метеостанция!S$14))/($I71-$J71)</f>
        <v>2.5012739928909951</v>
      </c>
      <c r="HR71" s="130">
        <f>($T71+$U71)/$R71*($I71-(метеостанция!T$14))/($I71-$J71)</f>
        <v>2.3281200631911529</v>
      </c>
      <c r="HS71" s="130">
        <f>($T71+$U71)/$R71*($I71-(метеостанция!U$14))/($I71-$J71)</f>
        <v>2.3106591627172199</v>
      </c>
      <c r="HT71" s="130">
        <f>($T71+$U71)/$R71*($I71-(метеостанция!V$14))/($I71-$J71)</f>
        <v>2.4867232424960504</v>
      </c>
      <c r="HU71" s="130">
        <f>($T71+$U71)/$R71*($I71-(метеостанция!W$14))/($I71-$J71)</f>
        <v>2.6380510466034757</v>
      </c>
      <c r="HV71" s="130">
        <f>($T71+$U71)/$R71*($I71-(метеостанция!X$14))/($I71-$J71)</f>
        <v>2.7733730252764612</v>
      </c>
      <c r="HW71" s="130">
        <f>($T71+$U71)/$R71*($I71-(метеостанция!Y$14))/($I71-$J71)</f>
        <v>2.9741733807266981</v>
      </c>
      <c r="HX71" s="130">
        <f>($T71+$U71)/$R71*($I71-(метеостанция!Z$14))/($I71-$J71)</f>
        <v>2.9159703791469194</v>
      </c>
      <c r="HY71" s="130">
        <f>($T71+$U71)/$R71*($I71-(метеостанция!AA$14))/($I71-$J71)</f>
        <v>3.0265560821484994</v>
      </c>
      <c r="HZ71" s="130">
        <f>($T71+$U71)/$R71*($I71-(метеостанция!AB$14))/($I71-$J71)</f>
        <v>3.1618780608214854</v>
      </c>
      <c r="IA71" s="130">
        <f>($T71+$U71)/$R71*($I71-(метеостанция!AC$14))/($I71-$J71)</f>
        <v>3.3306667654028441</v>
      </c>
      <c r="IB71" s="130">
        <f>($T71+$U71)/$R71*($I71-(метеостанция!AD$14))/($I71-$J71)</f>
        <v>3.0440169826224324</v>
      </c>
      <c r="IC71" s="130">
        <f>($T71+$U71)/$R71*($I71-(метеостанция!AE$14))/($I71-$J71)</f>
        <v>2.7588222748815165</v>
      </c>
      <c r="ID71" s="130"/>
      <c r="IE71" s="131">
        <f>VLOOKUP($F71,метеостанция!$A$4:$AF$7,2,0)</f>
        <v>6</v>
      </c>
      <c r="IF71" s="131">
        <f>VLOOKUP($F71,метеостанция!$A$4:$AF$7,3,0)</f>
        <v>9.6</v>
      </c>
      <c r="IG71" s="131">
        <f>VLOOKUP($F71,метеостанция!$A$4:$AF$7,4,0)</f>
        <v>8.4</v>
      </c>
      <c r="IH71" s="131">
        <f>VLOOKUP($F71,метеостанция!$A$4:$AF$7,5,0)</f>
        <v>9.6999999999999993</v>
      </c>
      <c r="II71" s="131">
        <f>VLOOKUP($F71,метеостанция!$A$4:$AF$7,6,0)</f>
        <v>11.1</v>
      </c>
      <c r="IJ71" s="131">
        <f>VLOOKUP($F71,метеостанция!$A$4:$AF$7,7,0)</f>
        <v>9.5</v>
      </c>
      <c r="IK71" s="131">
        <f>VLOOKUP($F71,метеостанция!$A$4:$AF$7,8,0)</f>
        <v>6</v>
      </c>
      <c r="IL71" s="131">
        <f>VLOOKUP($F71,метеостанция!$A$4:$AF$7,9,0)</f>
        <v>6.8</v>
      </c>
      <c r="IM71" s="131">
        <f>VLOOKUP($F71,метеостанция!$A$4:$AF$7,10,0)</f>
        <v>3.2</v>
      </c>
      <c r="IN71" s="131">
        <f>VLOOKUP($F71,метеостанция!$A$4:$AF$7,11,0)</f>
        <v>-2</v>
      </c>
      <c r="IO71" s="131">
        <f>VLOOKUP($F71,метеостанция!$A$4:$AF$7,12,0)</f>
        <v>-0.4</v>
      </c>
      <c r="IP71" s="131">
        <f>VLOOKUP($F71,метеостанция!$A$4:$AF$7,13,0)</f>
        <v>2.1</v>
      </c>
      <c r="IQ71" s="131">
        <f>VLOOKUP($F71,метеостанция!$A$4:$AF$7,14,0)</f>
        <v>2.2999999999999998</v>
      </c>
      <c r="IR71" s="131">
        <f>VLOOKUP($F71,метеостанция!$A$4:$AF$7,15,0)</f>
        <v>2.2999999999999998</v>
      </c>
      <c r="IS71" s="131">
        <f>VLOOKUP($F71,метеостанция!$A$4:$AF$7,16,0)</f>
        <v>0.2</v>
      </c>
      <c r="IT71" s="131">
        <f>VLOOKUP($F71,метеостанция!$A$4:$AF$7,17,0)</f>
        <v>-3</v>
      </c>
      <c r="IU71" s="131">
        <f>VLOOKUP($F71,метеостанция!$A$4:$AF$7,18,0)</f>
        <v>-4</v>
      </c>
      <c r="IV71" s="131">
        <f>VLOOKUP($F71,метеостанция!$A$4:$AF$7,19,0)</f>
        <v>-3.6</v>
      </c>
      <c r="IW71" s="131">
        <f>VLOOKUP($F71,метеостанция!$A$4:$AF$7,20,0)</f>
        <v>-0.7</v>
      </c>
      <c r="IX71" s="131">
        <f>VLOOKUP($F71,метеостанция!$A$4:$AF$7,21,0)</f>
        <v>3.6</v>
      </c>
      <c r="IY71" s="131">
        <f>VLOOKUP($F71,метеостанция!$A$4:$AF$7,22,0)</f>
        <v>2.2000000000000002</v>
      </c>
      <c r="IZ71" s="131">
        <f>VLOOKUP($F71,метеостанция!$A$4:$AF$7,23,0)</f>
        <v>4.4000000000000004</v>
      </c>
      <c r="JA71" s="131">
        <f>VLOOKUP($F71,метеостанция!$A$4:$AF$7,24,0)</f>
        <v>-2.2999999999999998</v>
      </c>
      <c r="JB71" s="131">
        <f>VLOOKUP($F71,метеостанция!$A$4:$AF$7,25,0)</f>
        <v>-5.0999999999999996</v>
      </c>
      <c r="JC71" s="131">
        <f>VLOOKUP($F71,метеостанция!$A$4:$AF$7,26,0)</f>
        <v>0.6</v>
      </c>
      <c r="JD71" s="131">
        <f>VLOOKUP($F71,метеостанция!$A$4:$AF$7,27,0)</f>
        <v>-1.8</v>
      </c>
      <c r="JE71" s="131">
        <f>VLOOKUP($F71,метеостанция!$A$4:$AF$7,28,0)</f>
        <v>-0.5</v>
      </c>
      <c r="JF71" s="131">
        <f>VLOOKUP($F71,метеостанция!$A$4:$AF$7,29,0)</f>
        <v>5.4</v>
      </c>
      <c r="JG71" s="131">
        <f>VLOOKUP($F71,метеостанция!$A$4:$AF$7,30,0)</f>
        <v>8.4</v>
      </c>
      <c r="JH71" s="131">
        <f>VLOOKUP($F71,метеостанция!$A$4:$AF$7,31,0)</f>
        <v>5.0999999999999996</v>
      </c>
      <c r="JI71" s="131">
        <f>VLOOKUP($F71,метеостанция!$A$4:$AF$7,32,0)</f>
        <v>0</v>
      </c>
      <c r="JJ71" s="202">
        <f>VLOOKUP(D71,'Qп, Гкал'!$D$6:$O$63,2,FALSE)</f>
        <v>1.151915</v>
      </c>
      <c r="JK71" s="202">
        <f>VLOOKUP(D71,'Qп, Гкал'!$D$6:AI$64,3,FALSE)</f>
        <v>0.85770299999999999</v>
      </c>
      <c r="JL71" s="202">
        <f>VLOOKUP(D71,'Qп, Гкал'!$D$6:$AI$64,4,FALSE)</f>
        <v>0.86523329999999998</v>
      </c>
      <c r="JM71" s="202">
        <f>VLOOKUP(D71,'Qп, Гкал'!$D$6:$O$60,5,FALSE)</f>
        <v>0.85651390000000005</v>
      </c>
      <c r="JN71" s="202">
        <f>VLOOKUP(D71,'Qп, Гкал'!$D$6:$O$60,6,FALSE)</f>
        <v>0.84895010000000004</v>
      </c>
      <c r="JO71" s="202">
        <f>VLOOKUP(D71,'Qп, Гкал'!$D$6:$O$60,7,FALSE)</f>
        <v>0.88378190000000001</v>
      </c>
      <c r="JP71" s="202">
        <f>VLOOKUP(D71,'Qп, Гкал'!$D$6:$O$60,8,FALSE)</f>
        <v>0.98492150000000001</v>
      </c>
      <c r="JQ71" s="202">
        <f>VLOOKUP(D71,'Qп, Гкал'!$D$6:$O$60,9,FALSE)</f>
        <v>0.97419619999999996</v>
      </c>
      <c r="JR71" s="202">
        <f>VLOOKUP(D71,'Qп, Гкал'!$D$6:$O$60,10,FALSE)</f>
        <v>1.3621650000000001</v>
      </c>
      <c r="JS71" s="202">
        <f>VLOOKUP(D71,'Qп, Гкал'!$D$6:$O$60,11,FALSE)</f>
        <v>1.782619</v>
      </c>
      <c r="JT71" s="202">
        <f>VLOOKUP(D71,'Qп, Гкал'!$D$6:$O$60,12,FALSE)</f>
        <v>1.5217719999999999</v>
      </c>
      <c r="JU71" s="202">
        <f>VLOOKUP(D71,'Qп, Гкал'!$D$6:$P$60,13,FALSE)</f>
        <v>1.3854219999999999</v>
      </c>
      <c r="JV71" s="202">
        <f>VLOOKUP(D71,'Qп, Гкал'!$D$6:$Q$63,14,FALSE)</f>
        <v>1.348994</v>
      </c>
      <c r="JW71" s="203">
        <f>VLOOKUP(D71,'Qп, Гкал'!$D$6:$AI$65,15,FALSE)</f>
        <v>1.263307</v>
      </c>
      <c r="JX71" s="203">
        <f>VLOOKUP(D71,'Qп, Гкал'!$D$6:$AI$65,16,FALSE)</f>
        <v>1.5515429999999999</v>
      </c>
      <c r="JY71" s="203">
        <f>VLOOKUP(D71,'Qп, Гкал'!$D$6:$AI$65,17,FALSE)</f>
        <v>1.8113859999999999</v>
      </c>
      <c r="JZ71" s="203">
        <f>VLOOKUP(D71,'Qп, Гкал'!$D$6:$AI$65,18,FALSE)</f>
        <v>1.816281</v>
      </c>
      <c r="KA71" s="203">
        <f>VLOOKUP(D71,'Qп, Гкал'!$D$6:$AI$65,19,FALSE)</f>
        <v>1.797237</v>
      </c>
      <c r="KB71" s="203">
        <f>VLOOKUP(D71,'Qп, Гкал'!$D$6:$AI$65,20,FALSE)</f>
        <v>1.5451589999999999</v>
      </c>
      <c r="KC71" s="203">
        <f>VLOOKUP(D71,'Qп, Гкал'!$D$6:$AI$65,21,FALSE)</f>
        <v>1.3140719999999999</v>
      </c>
      <c r="KD71" s="203">
        <f>VLOOKUP(D71,'Qп, Гкал'!$D$6:$AI$65,22,FALSE)</f>
        <v>1.3362989999999999</v>
      </c>
      <c r="KE71" s="203">
        <f>VLOOKUP(D71,'Qп, Гкал'!$D$6:$AI$65,23,FALSE)</f>
        <v>1.282003</v>
      </c>
      <c r="KF71" s="203">
        <f>VLOOKUP(D71,'Qп, Гкал'!$D$6:$AI$65,24,FALSE)</f>
        <v>1.7176279999999999</v>
      </c>
      <c r="KG71" s="203">
        <f>VLOOKUP(D71,'Qп, Гкал'!$D$6:$AI$65,25,FALSE)</f>
        <v>2.015968</v>
      </c>
      <c r="KH71" s="203">
        <f>VLOOKUP(D71,'Qп, Гкал'!$D$6:$AI$65,26,FALSE)</f>
        <v>1.525442</v>
      </c>
      <c r="KI71" s="203">
        <f>VLOOKUP(D71,'Qп, Гкал'!$D$6:$AI$65,27,FALSE)</f>
        <v>1.747018</v>
      </c>
      <c r="KJ71" s="203">
        <f>VLOOKUP(D71,'Qп, Гкал'!$D$6:$AI$65,28,FALSE)</f>
        <v>1.507053</v>
      </c>
      <c r="KK71" s="203">
        <f>VLOOKUP(D71,'Qп, Гкал'!$D$6:$AI$65,29,FALSE)</f>
        <v>1.05935</v>
      </c>
      <c r="KL71" s="203">
        <f>VLOOKUP(D71,'Qп, Гкал'!$D$6:$AI$65,30,FALSE)</f>
        <v>0.91879670000000002</v>
      </c>
      <c r="KM71" s="203">
        <f>VLOOKUP(D71,'Qп, Гкал'!$D$6:$AI$65,31,FALSE)</f>
        <v>1.2807170000000001</v>
      </c>
      <c r="KN71" s="203">
        <f>VLOOKUP(D71,'Qп, Гкал'!$D$6:$AI$65,32,FALSE)</f>
        <v>0</v>
      </c>
      <c r="KO71" s="110">
        <f>IF(JJ71="","Нет показаний",IF(JJ71&lt;=0,"Ошибка ПУ",(GZ71-JJ71*(($I71-метеостанция!B$14)/($I71-IE71)))))</f>
        <v>0.86492702621923256</v>
      </c>
      <c r="KP71" s="110">
        <f>IF(JK71="","Нет показаний",IF(JK71&lt;=0,"Ошибка ПУ",(HA71-JK71*(($I71-метеостанция!C$14)/($I71-IF71)))))</f>
        <v>0.9481104587515099</v>
      </c>
      <c r="KQ71" s="110">
        <f>IF(JL71="","Нет показаний",IF(JL71&lt;=0,"Ошибка ПУ",(HB71-JL71*(($I71-метеостанция!D$14)/($I71-IG71)))))</f>
        <v>0.81957091077294586</v>
      </c>
      <c r="KR71" s="110">
        <f>IF(JM71="","Нет показаний",IF(JM71&lt;=0,"Ошибка ПУ",(HC71-JM71*(($I71-метеостанция!E$14)/($I71-IH71)))))</f>
        <v>0.7564441211732198</v>
      </c>
      <c r="KS71" s="110">
        <f>IF(JN71="","Нет показаний",IF(JN71&lt;=0,"Ошибка ПУ",(HD71-JN71*(($I71-метеостанция!F$14)/($I71-II71)))))</f>
        <v>0.64205533129006431</v>
      </c>
      <c r="KT71" s="110">
        <f>IF(JO71="","Нет показаний",IF(JO71&lt;=0,"Ошибка ПУ",(HE71-JO71*(($I71-метеостанция!G$14)/($I71-IJ71)))))</f>
        <v>0.81239271836492888</v>
      </c>
      <c r="KU71" s="110">
        <f>IF(JP71="","Нет показаний",IF(JP71&lt;=0,"Ошибка ПУ",(HF71-JP71*(($I71-метеостанция!H$14)/($I71-IK71)))))</f>
        <v>1.0539496940420678</v>
      </c>
      <c r="KV71" s="110">
        <f>IF(JQ71="","Нет показаний",IF(JQ71&lt;=0,"Ошибка ПУ",(HG71-JQ71*(($I71-метеостанция!I$14)/($I71-IL71)))))</f>
        <v>0.96132238031240913</v>
      </c>
      <c r="KW71" s="110">
        <f>IF(JR71="","Нет показаний",IF(JR71&lt;=0,"Ошибка ПУ",(HH71-JR71*(($I71-метеостанция!J$14)/($I71-IM71)))))</f>
        <v>0.80741244274920376</v>
      </c>
      <c r="KX71" s="110">
        <f>IF(JS71="","Нет показаний",IF(JS71&lt;=0,"Ошибка ПУ",(HI71-JS71*(($I71-метеостанция!K$14)/($I71-IN71)))))</f>
        <v>0.80694252244966536</v>
      </c>
      <c r="KY71" s="110">
        <f>IF(JT71="","Нет показаний",IF(JT71&lt;=0,"Ошибка ПУ",(HJ71-JT71*(($I71-метеостанция!L$14)/($I71-IO71)))))</f>
        <v>0.86858238234975871</v>
      </c>
      <c r="KZ71" s="110">
        <f>IF(JU71="","Нет показаний",IF(JU71&lt;=0,"Ошибка ПУ",(HK71-JU71*(($I71-метеостанция!M$14)/($I71-IP71)))))</f>
        <v>0.74968749800695433</v>
      </c>
      <c r="LA71" s="110">
        <f>IF(JV71="","Нет показаний",IF(JV71&lt;=0,"Ошибка ПУ",(HL71-JV71*(($I71-метеостанция!N$14)/($I71-IQ71)))))</f>
        <v>0.89638408793690738</v>
      </c>
      <c r="LB71" s="110">
        <f>IF(JW71="","Нет показаний",IF(JW71&lt;=0,"Ошибка ПУ",(HM71-JW71*(($I71-метеостанция!O$14)/($I71-IR71)))))</f>
        <v>0.73762272912346938</v>
      </c>
      <c r="LC71" s="110">
        <f>IF(JX71="","Нет показаний",IF(JX71&lt;=0,"Ошибка ПУ",(HN71-JX71*(($I71-метеостанция!P$14)/($I71-IS71)))))</f>
        <v>0.86364854432837168</v>
      </c>
      <c r="LD71" s="110">
        <f>IF(JY71="","Нет показаний",IF(JY71&lt;=0,"Ошибка ПУ",(HO71-JY71*(($I71-метеостанция!Q$14)/($I71-IT71)))))</f>
        <v>0.87279714860237934</v>
      </c>
      <c r="LE71" s="110">
        <f>IF(JZ71="","Нет показаний",IF(JZ71&lt;=0,"Ошибка ПУ",(HP71-JZ71*(($I71-метеостанция!R$14)/($I71-IU71)))))</f>
        <v>0.99789772861025927</v>
      </c>
      <c r="LF71" s="110">
        <f>IF(KA71="","Нет показаний",IF(KA71&lt;=0,"Ошибка ПУ",(HQ71-KA71*(($I71-метеостанция!S$14)/($I71-IV71)))))</f>
        <v>0.96270307506230979</v>
      </c>
      <c r="LG71" s="110">
        <f>IF(KB71="","Нет показаний",IF(KB71&lt;=0,"Ошибка ПУ",(HR71-KB71*(($I71-метеостанция!T$14)/($I71-IW71)))))</f>
        <v>0.93608492805601773</v>
      </c>
      <c r="LH71" s="110">
        <f>IF(KC71="","Нет показаний",IF(KC71&lt;=0,"Ошибка ПУ",(HS71-KC71*(($I71-метеостанция!U$14)/($I71-IX71)))))</f>
        <v>0.85343406774515285</v>
      </c>
      <c r="LI71" s="110">
        <f>IF(KD71="","Нет показаний",IF(KD71&lt;=0,"Ошибка ПУ",(HT71-KD71*(($I71-метеостанция!V$14)/($I71-IY71)))))</f>
        <v>1.0076202690504548</v>
      </c>
      <c r="LJ71" s="110">
        <f>IF(KE71="","Нет показаний",IF(KE71&lt;=0,"Ошибка ПУ",(HU71-KE71*(($I71-метеостанция!W$14)/($I71-IZ71)))))</f>
        <v>0.93902221692511323</v>
      </c>
      <c r="LK71" s="110">
        <f>IF(KF71="","Нет показаний",IF(KF71&lt;=0,"Ошибка ПУ",(HV71-KF71*(($I71-метеостанция!X$14)/($I71-JA71)))))</f>
        <v>1.0539407941840244</v>
      </c>
      <c r="LL71" s="110">
        <f>IF(KG71="","Нет показаний",IF(KG71&lt;=0,"Ошибка ПУ",(HW71-KG71*(($I71-метеостанция!Y$14)/($I71-JB71)))))</f>
        <v>1.0377830649372244</v>
      </c>
      <c r="LM71" s="110">
        <f>IF(KH71="","Нет показаний",IF(KH71&lt;=0,"Ошибка ПУ",(HX71-KH71*(($I71-метеостанция!Z$14)/($I71-JC71)))))</f>
        <v>1.087629608811991</v>
      </c>
      <c r="LN71" s="110">
        <f>IF(KI71="","Нет показаний",IF(KI71&lt;=0,"Ошибка ПУ",(HY71-KI71*(($I71-метеостанция!AA$14)/($I71-JD71)))))</f>
        <v>1.0770939362257528</v>
      </c>
      <c r="LO71" s="110">
        <f>IF(KJ71="","Нет показаний",IF(KJ71&lt;=0,"Ошибка ПУ",(HZ71-KJ71*(($I71-метеостанция!AB$14)/($I71-JE71)))))</f>
        <v>1.3011813738896674</v>
      </c>
      <c r="LP71" s="110">
        <f>IF(KK71="","Нет показаний",IF(KK71&lt;=0,"Ошибка ПУ",(IA71-KK71*(($I71-метеостанция!AC$14)/($I71-JF71)))))</f>
        <v>1.4480175806202356</v>
      </c>
      <c r="LQ71" s="110">
        <f>IF(KL71="","Нет показаний",IF(KL71&lt;=0,"Ошибка ПУ",(IB71-KL71*(($I71-метеостанция!AD$14)/($I71-JG71)))))</f>
        <v>1.20993044025602</v>
      </c>
      <c r="LR71" s="110">
        <f>IF(KM71="","Нет показаний",IF(KM71&lt;=0,"Ошибка ПУ",(IC71-KM71*(($I71-метеостанция!AE$14)/($I71-JH71)))))</f>
        <v>0.90803002488151607</v>
      </c>
      <c r="LS71" s="110" t="str">
        <f>IF(KN71="","Нет показаний",IF(KN71&lt;=0,"Ошибка ПУ",(ID71-KN71*(($I71-метеостанция!AF$14)/($I71-JI71)))))</f>
        <v>Ошибка ПУ</v>
      </c>
      <c r="LT71" s="54">
        <f t="shared" si="1871"/>
        <v>0.86492702621923256</v>
      </c>
      <c r="LU71" s="54">
        <f t="shared" si="1872"/>
        <v>1.8130374849707425</v>
      </c>
      <c r="LV71" s="54">
        <f t="shared" si="1873"/>
        <v>2.6326083957436883</v>
      </c>
      <c r="LW71" s="54">
        <f t="shared" si="1874"/>
        <v>3.3890525169169079</v>
      </c>
      <c r="LX71" s="54">
        <f t="shared" si="1875"/>
        <v>4.0311078482069718</v>
      </c>
      <c r="LY71" s="54">
        <f t="shared" si="1876"/>
        <v>4.8435005665719011</v>
      </c>
      <c r="LZ71" s="54">
        <f t="shared" si="1877"/>
        <v>5.8974502606139687</v>
      </c>
      <c r="MA71" s="54">
        <f t="shared" si="1878"/>
        <v>6.8587726409263778</v>
      </c>
      <c r="MB71" s="54">
        <f t="shared" si="1879"/>
        <v>7.6661850836755816</v>
      </c>
      <c r="MC71" s="54">
        <f t="shared" si="1880"/>
        <v>8.4731276061252476</v>
      </c>
      <c r="MD71" s="54">
        <f t="shared" si="1881"/>
        <v>9.3417099884750066</v>
      </c>
      <c r="ME71" s="54">
        <f t="shared" si="1882"/>
        <v>10.091397486481961</v>
      </c>
      <c r="MF71" s="54">
        <f t="shared" si="1883"/>
        <v>10.987781574418868</v>
      </c>
      <c r="MG71" s="54">
        <f t="shared" si="1884"/>
        <v>11.725404303542337</v>
      </c>
      <c r="MH71" s="54">
        <f t="shared" si="1885"/>
        <v>12.589052847870709</v>
      </c>
      <c r="MI71" s="54">
        <f t="shared" si="1886"/>
        <v>13.461849996473088</v>
      </c>
      <c r="MJ71" s="54">
        <f t="shared" si="1887"/>
        <v>14.459747725083346</v>
      </c>
      <c r="MK71" s="54">
        <f t="shared" si="1888"/>
        <v>15.422450800145656</v>
      </c>
      <c r="ML71" s="54">
        <f t="shared" si="1889"/>
        <v>16.358535728201673</v>
      </c>
      <c r="MM71" s="54">
        <f t="shared" si="1890"/>
        <v>17.211969795946825</v>
      </c>
      <c r="MN71" s="54">
        <f t="shared" si="1891"/>
        <v>18.219590064997281</v>
      </c>
      <c r="MO71" s="54">
        <f t="shared" si="1892"/>
        <v>19.158612281922395</v>
      </c>
      <c r="MP71" s="54">
        <f t="shared" si="1893"/>
        <v>20.21255307610642</v>
      </c>
      <c r="MQ71" s="54">
        <f t="shared" si="1894"/>
        <v>21.250336141043643</v>
      </c>
      <c r="MR71" s="54">
        <f t="shared" si="1895"/>
        <v>22.337965749855634</v>
      </c>
      <c r="MS71" s="54">
        <f t="shared" si="1896"/>
        <v>23.415059686081388</v>
      </c>
      <c r="MT71" s="54">
        <f t="shared" si="1897"/>
        <v>24.716241059971054</v>
      </c>
      <c r="MU71" s="54">
        <f t="shared" si="1898"/>
        <v>26.164258640591289</v>
      </c>
      <c r="MV71" s="54">
        <f t="shared" si="1899"/>
        <v>27.374189080847309</v>
      </c>
      <c r="MW71" s="54">
        <f t="shared" si="1900"/>
        <v>28.282219105728824</v>
      </c>
      <c r="MX71" s="54">
        <f t="shared" si="1901"/>
        <v>28.282219105728824</v>
      </c>
      <c r="MY71" s="53">
        <f t="shared" si="1902"/>
        <v>1704.4251978676195</v>
      </c>
      <c r="MZ71" s="53">
        <f t="shared" si="1903"/>
        <v>1868.3464700157253</v>
      </c>
      <c r="NA71" s="53">
        <f t="shared" si="1904"/>
        <v>1615.046436769167</v>
      </c>
      <c r="NB71" s="53">
        <f t="shared" si="1905"/>
        <v>1490.6487851839468</v>
      </c>
      <c r="NC71" s="53">
        <f t="shared" si="1906"/>
        <v>1265.2342358402007</v>
      </c>
      <c r="ND71" s="53">
        <f t="shared" si="1907"/>
        <v>1600.9010908099287</v>
      </c>
      <c r="NE71" s="53">
        <f t="shared" si="1908"/>
        <v>2076.9132670792987</v>
      </c>
      <c r="NF71" s="53">
        <f t="shared" si="1909"/>
        <v>1894.3818826436334</v>
      </c>
      <c r="NG71" s="53">
        <f t="shared" si="1910"/>
        <v>1591.0869596815808</v>
      </c>
      <c r="NH71" s="53">
        <f t="shared" si="1911"/>
        <v>1590.1609347393105</v>
      </c>
      <c r="NI71" s="53">
        <f t="shared" si="1912"/>
        <v>1711.6284426584343</v>
      </c>
      <c r="NJ71" s="53">
        <f t="shared" si="1913"/>
        <v>1477.3341835725041</v>
      </c>
      <c r="NK71" s="53">
        <f t="shared" si="1914"/>
        <v>1766.4144836884695</v>
      </c>
      <c r="NL71" s="53">
        <f t="shared" si="1915"/>
        <v>1453.5593500107086</v>
      </c>
      <c r="NM71" s="53">
        <f t="shared" si="1916"/>
        <v>1701.9058214534891</v>
      </c>
      <c r="NN71" s="53">
        <f t="shared" si="1917"/>
        <v>1719.9340610358486</v>
      </c>
      <c r="NO71" s="53">
        <f t="shared" si="1918"/>
        <v>1966.4572639993769</v>
      </c>
      <c r="NP71" s="53">
        <f t="shared" si="1919"/>
        <v>1897.1026797177876</v>
      </c>
      <c r="NQ71" s="53">
        <f t="shared" si="1920"/>
        <v>1844.6489592271885</v>
      </c>
      <c r="NR71" s="53">
        <f t="shared" si="1921"/>
        <v>1681.7771738985982</v>
      </c>
      <c r="NS71" s="53">
        <f t="shared" si="1922"/>
        <v>1985.6165021908262</v>
      </c>
      <c r="NT71" s="53">
        <f t="shared" si="1923"/>
        <v>1850.4371806726281</v>
      </c>
      <c r="NU71" s="53">
        <f t="shared" si="1924"/>
        <v>2076.8957290190383</v>
      </c>
      <c r="NV71" s="53">
        <f t="shared" si="1925"/>
        <v>2045.0553077652942</v>
      </c>
      <c r="NW71" s="53">
        <f t="shared" si="1926"/>
        <v>2143.2829071249093</v>
      </c>
      <c r="NX71" s="53">
        <f t="shared" si="1927"/>
        <v>2122.5213107264685</v>
      </c>
      <c r="NY71" s="53">
        <f t="shared" si="1928"/>
        <v>2564.1080153869784</v>
      </c>
      <c r="NZ71" s="53">
        <f t="shared" si="1929"/>
        <v>2853.4634443702362</v>
      </c>
      <c r="OA71" s="53">
        <f t="shared" si="1930"/>
        <v>2384.2889255685132</v>
      </c>
      <c r="OB71" s="53">
        <f t="shared" si="1931"/>
        <v>1789.3639670315156</v>
      </c>
      <c r="OC71" s="53" t="e">
        <f t="shared" si="1932"/>
        <v>#VALUE!</v>
      </c>
      <c r="OD71" s="53">
        <f t="shared" si="1933"/>
        <v>1704.4251978676195</v>
      </c>
      <c r="OE71" s="53">
        <f t="shared" si="1934"/>
        <v>3572.7716678833449</v>
      </c>
      <c r="OF71" s="53">
        <f t="shared" si="1935"/>
        <v>5187.8181046525115</v>
      </c>
      <c r="OG71" s="53">
        <f t="shared" si="1936"/>
        <v>6678.466889836458</v>
      </c>
      <c r="OH71" s="53">
        <f t="shared" si="1937"/>
        <v>7943.7011256766582</v>
      </c>
      <c r="OI71" s="53">
        <f t="shared" si="1938"/>
        <v>9544.6022164865863</v>
      </c>
      <c r="OJ71" s="53">
        <f t="shared" si="1939"/>
        <v>11621.515483565885</v>
      </c>
      <c r="OK71" s="53">
        <f t="shared" si="1940"/>
        <v>13515.897366209518</v>
      </c>
      <c r="OL71" s="53">
        <f t="shared" si="1941"/>
        <v>15106.984325891099</v>
      </c>
      <c r="OM71" s="53">
        <f t="shared" si="1942"/>
        <v>16697.145260630408</v>
      </c>
      <c r="ON71" s="53">
        <f t="shared" si="1943"/>
        <v>18408.773703288844</v>
      </c>
      <c r="OO71" s="53">
        <f t="shared" si="1944"/>
        <v>19886.107886861348</v>
      </c>
      <c r="OP71" s="53">
        <f t="shared" si="1945"/>
        <v>21652.522370549817</v>
      </c>
      <c r="OQ71" s="53">
        <f t="shared" si="1946"/>
        <v>23106.081720560527</v>
      </c>
      <c r="OR71" s="53">
        <f t="shared" si="1947"/>
        <v>24807.987542014016</v>
      </c>
      <c r="OS71" s="53">
        <f t="shared" si="1948"/>
        <v>26527.921603049865</v>
      </c>
      <c r="OT71" s="53">
        <f t="shared" si="1949"/>
        <v>28494.378867049243</v>
      </c>
      <c r="OU71" s="53">
        <f t="shared" si="1950"/>
        <v>30391.481546767031</v>
      </c>
      <c r="OV71" s="53">
        <f t="shared" si="1951"/>
        <v>32236.130505994221</v>
      </c>
      <c r="OW71" s="53">
        <f t="shared" si="1952"/>
        <v>33917.907679892822</v>
      </c>
      <c r="OX71" s="53">
        <f t="shared" si="1953"/>
        <v>35903.524182083645</v>
      </c>
      <c r="OY71" s="53">
        <f t="shared" si="1954"/>
        <v>37753.961362756272</v>
      </c>
      <c r="OZ71" s="53">
        <f t="shared" si="1955"/>
        <v>39830.85709177531</v>
      </c>
      <c r="PA71" s="53">
        <f t="shared" si="1956"/>
        <v>41875.912399540604</v>
      </c>
      <c r="PB71" s="53">
        <f t="shared" si="1957"/>
        <v>44019.195306665511</v>
      </c>
      <c r="PC71" s="53">
        <f t="shared" si="1958"/>
        <v>46141.716617391983</v>
      </c>
      <c r="PD71" s="53">
        <f t="shared" si="1959"/>
        <v>48705.82463277896</v>
      </c>
      <c r="PE71" s="53">
        <f t="shared" si="1960"/>
        <v>51559.288077149198</v>
      </c>
      <c r="PF71" s="53">
        <f t="shared" si="1961"/>
        <v>53943.577002717713</v>
      </c>
      <c r="PG71" s="53">
        <f t="shared" si="1962"/>
        <v>55732.94096974923</v>
      </c>
      <c r="PH71" s="53" t="e">
        <f t="shared" si="1963"/>
        <v>#VALUE!</v>
      </c>
      <c r="PI71" s="111">
        <f t="shared" ref="PI71:PR72" si="2247">IF(MY71*$G71&lt;0, 0, MY71*$G71)</f>
        <v>1533.9826780808576</v>
      </c>
      <c r="PJ71" s="111">
        <f t="shared" si="2247"/>
        <v>1681.5118230141529</v>
      </c>
      <c r="PK71" s="111">
        <f t="shared" si="2247"/>
        <v>1453.5417930922504</v>
      </c>
      <c r="PL71" s="111">
        <f t="shared" si="2247"/>
        <v>1341.5839066655521</v>
      </c>
      <c r="PM71" s="111">
        <f t="shared" si="2247"/>
        <v>1138.7108122561806</v>
      </c>
      <c r="PN71" s="111">
        <f t="shared" si="2247"/>
        <v>1440.810981728936</v>
      </c>
      <c r="PO71" s="111">
        <f t="shared" si="2247"/>
        <v>1869.2219403713689</v>
      </c>
      <c r="PP71" s="111">
        <f t="shared" si="2247"/>
        <v>1704.94369437927</v>
      </c>
      <c r="PQ71" s="111">
        <f t="shared" si="2247"/>
        <v>1431.9782637134226</v>
      </c>
      <c r="PR71" s="111">
        <f t="shared" si="2247"/>
        <v>1431.1448412653795</v>
      </c>
      <c r="PS71" s="111">
        <f t="shared" ref="PS71:QB72" si="2248">IF(NI71*$G71&lt;0, 0, NI71*$G71)</f>
        <v>1540.4655983925909</v>
      </c>
      <c r="PT71" s="111">
        <f t="shared" si="2248"/>
        <v>1329.6007652152537</v>
      </c>
      <c r="PU71" s="111">
        <f t="shared" si="2248"/>
        <v>1589.7730353196225</v>
      </c>
      <c r="PV71" s="111">
        <f t="shared" si="2248"/>
        <v>1308.2034150096379</v>
      </c>
      <c r="PW71" s="111">
        <f t="shared" si="2248"/>
        <v>1531.7152393081403</v>
      </c>
      <c r="PX71" s="111">
        <f t="shared" si="2248"/>
        <v>1547.9406549322637</v>
      </c>
      <c r="PY71" s="111">
        <f t="shared" si="2248"/>
        <v>1769.8115375994391</v>
      </c>
      <c r="PZ71" s="111">
        <f t="shared" si="2248"/>
        <v>1707.392411746009</v>
      </c>
      <c r="QA71" s="111">
        <f t="shared" si="2248"/>
        <v>1660.1840633044696</v>
      </c>
      <c r="QB71" s="111">
        <f t="shared" si="2248"/>
        <v>1513.5994565087385</v>
      </c>
      <c r="QC71" s="111">
        <f t="shared" ref="QC71:QL72" si="2249">IF(NS71*$G71&lt;0, 0, NS71*$G71)</f>
        <v>1787.0548519717436</v>
      </c>
      <c r="QD71" s="111">
        <f t="shared" si="2249"/>
        <v>1665.3934626053654</v>
      </c>
      <c r="QE71" s="111">
        <f t="shared" si="2249"/>
        <v>1869.2061561171345</v>
      </c>
      <c r="QF71" s="111">
        <f t="shared" si="2249"/>
        <v>1840.5497769887647</v>
      </c>
      <c r="QG71" s="111">
        <f t="shared" si="2249"/>
        <v>1928.9546164124185</v>
      </c>
      <c r="QH71" s="111">
        <f t="shared" si="2249"/>
        <v>1910.2691796538218</v>
      </c>
      <c r="QI71" s="111">
        <f t="shared" si="2249"/>
        <v>2307.6972138482806</v>
      </c>
      <c r="QJ71" s="111">
        <f t="shared" si="2249"/>
        <v>2568.1170999332126</v>
      </c>
      <c r="QK71" s="111">
        <f t="shared" si="2249"/>
        <v>2145.8600330116619</v>
      </c>
      <c r="QL71" s="111">
        <f t="shared" si="2249"/>
        <v>1610.427570328364</v>
      </c>
      <c r="QM71" s="111" t="e">
        <f t="shared" ref="QM71:QM72" si="2250">IF(OC71*$G71&lt;0, 0, OC71*$G71)</f>
        <v>#VALUE!</v>
      </c>
      <c r="QN71" s="54">
        <f t="shared" si="1968"/>
        <v>1533.9826780808576</v>
      </c>
      <c r="QO71" s="53">
        <f t="shared" si="1969"/>
        <v>3215.4945010950105</v>
      </c>
      <c r="QP71" s="53">
        <f t="shared" si="1970"/>
        <v>4669.0362941872609</v>
      </c>
      <c r="QQ71" s="53">
        <f t="shared" si="1971"/>
        <v>6010.6202008528126</v>
      </c>
      <c r="QR71" s="53">
        <f t="shared" si="1972"/>
        <v>7149.3310131089929</v>
      </c>
      <c r="QS71" s="53">
        <f t="shared" si="1973"/>
        <v>8590.1419948379298</v>
      </c>
      <c r="QT71" s="53">
        <f t="shared" si="1974"/>
        <v>10459.363935209298</v>
      </c>
      <c r="QU71" s="53">
        <f t="shared" si="1975"/>
        <v>12164.307629588568</v>
      </c>
      <c r="QV71" s="53">
        <f t="shared" si="1976"/>
        <v>13596.285893301991</v>
      </c>
      <c r="QW71" s="53">
        <f t="shared" si="1977"/>
        <v>15027.43073456737</v>
      </c>
      <c r="QX71" s="53">
        <f t="shared" si="1978"/>
        <v>16567.896332959961</v>
      </c>
      <c r="QY71" s="53">
        <f t="shared" si="1979"/>
        <v>17897.497098175216</v>
      </c>
      <c r="QZ71" s="53">
        <f t="shared" si="1980"/>
        <v>19487.27013349484</v>
      </c>
      <c r="RA71" s="53">
        <f t="shared" si="1981"/>
        <v>20795.473548504477</v>
      </c>
      <c r="RB71" s="53">
        <f t="shared" si="1982"/>
        <v>22327.188787812618</v>
      </c>
      <c r="RC71" s="53">
        <f t="shared" si="1983"/>
        <v>23875.129442744881</v>
      </c>
      <c r="RD71" s="53">
        <f t="shared" si="1984"/>
        <v>25644.94098034432</v>
      </c>
      <c r="RE71" s="53">
        <f t="shared" si="1985"/>
        <v>27352.333392090328</v>
      </c>
      <c r="RF71" s="53">
        <f t="shared" si="1986"/>
        <v>29012.517455394798</v>
      </c>
      <c r="RG71" s="53">
        <f t="shared" si="1987"/>
        <v>30526.116911903537</v>
      </c>
      <c r="RH71" s="53">
        <f t="shared" si="1988"/>
        <v>32313.171763875282</v>
      </c>
      <c r="RI71" s="53">
        <f t="shared" si="1989"/>
        <v>33978.565226480649</v>
      </c>
      <c r="RJ71" s="53">
        <f t="shared" si="1990"/>
        <v>35847.771382597784</v>
      </c>
      <c r="RK71" s="53">
        <f t="shared" si="1991"/>
        <v>37688.32115958655</v>
      </c>
      <c r="RL71" s="53">
        <f t="shared" si="1992"/>
        <v>39617.275775998969</v>
      </c>
      <c r="RM71" s="53">
        <f t="shared" si="1993"/>
        <v>41527.544955652789</v>
      </c>
      <c r="RN71" s="53">
        <f t="shared" si="1994"/>
        <v>43835.242169501071</v>
      </c>
      <c r="RO71" s="53">
        <f t="shared" si="1995"/>
        <v>46403.359269434281</v>
      </c>
      <c r="RP71" s="53">
        <f t="shared" si="1996"/>
        <v>48549.219302445941</v>
      </c>
      <c r="RQ71" s="53">
        <f t="shared" si="1997"/>
        <v>50159.646872774305</v>
      </c>
      <c r="RR71" s="53" t="e">
        <f t="shared" si="1998"/>
        <v>#VALUE!</v>
      </c>
      <c r="RS71" s="111">
        <f t="shared" si="1999"/>
        <v>-201.38838760634621</v>
      </c>
      <c r="RT71" s="111">
        <f t="shared" si="2000"/>
        <v>-325.97139025570004</v>
      </c>
      <c r="RU71" s="111">
        <f t="shared" si="2001"/>
        <v>-246.79281341937349</v>
      </c>
      <c r="RV71" s="111">
        <f t="shared" si="2002"/>
        <v>-362.96282507135766</v>
      </c>
      <c r="RW71" s="111">
        <f t="shared" si="2003"/>
        <v>-783.34146781517666</v>
      </c>
      <c r="RX71" s="111">
        <f t="shared" si="2004"/>
        <v>-947.00981689192668</v>
      </c>
      <c r="RY71" s="111">
        <f t="shared" si="2005"/>
        <v>-761.4355953594204</v>
      </c>
      <c r="RZ71" s="111">
        <f t="shared" si="2006"/>
        <v>-675.74933088536272</v>
      </c>
      <c r="SA71" s="111">
        <f t="shared" si="2007"/>
        <v>-868.30638961269688</v>
      </c>
      <c r="SB71" s="111">
        <f t="shared" si="2008"/>
        <v>-1117.6425316648529</v>
      </c>
      <c r="SC71" s="111">
        <f t="shared" si="2009"/>
        <v>-1140.4887023006959</v>
      </c>
      <c r="SD71" s="111">
        <f t="shared" si="2010"/>
        <v>-1217.9740870617425</v>
      </c>
      <c r="SE71" s="111">
        <f t="shared" si="2011"/>
        <v>-1268.5700517895129</v>
      </c>
      <c r="SF71" s="111">
        <f t="shared" si="2012"/>
        <v>-1191.1711760689759</v>
      </c>
      <c r="SG71" s="111">
        <f t="shared" si="2013"/>
        <v>-1333.603449035716</v>
      </c>
      <c r="SH71" s="111">
        <f t="shared" si="2014"/>
        <v>-1521.0338597906557</v>
      </c>
      <c r="SI71" s="111">
        <f t="shared" si="2015"/>
        <v>-1616.4295442528273</v>
      </c>
      <c r="SJ71" s="111">
        <f t="shared" si="2016"/>
        <v>-1723.5765862271983</v>
      </c>
      <c r="SK71" s="111">
        <f t="shared" si="2017"/>
        <v>-1752.3181342971366</v>
      </c>
      <c r="SL71" s="111">
        <f t="shared" si="2018"/>
        <v>-1914.9773470774962</v>
      </c>
      <c r="SM71" s="111">
        <f t="shared" si="2019"/>
        <v>-1931.9061637550403</v>
      </c>
      <c r="SN71" s="111">
        <f t="shared" si="2020"/>
        <v>-2180.2765345383013</v>
      </c>
      <c r="SO71" s="111">
        <f t="shared" si="2021"/>
        <v>-2323.0030129709266</v>
      </c>
      <c r="SP71" s="111">
        <f t="shared" si="2022"/>
        <v>-2640.0557045129681</v>
      </c>
      <c r="SQ71" s="111">
        <f t="shared" si="2023"/>
        <v>-2826.4804163469962</v>
      </c>
      <c r="SR71" s="111">
        <f t="shared" si="2024"/>
        <v>-3111.814531479904</v>
      </c>
      <c r="SS71" s="111">
        <f t="shared" si="2025"/>
        <v>-3097.8894135794908</v>
      </c>
      <c r="ST71" s="111">
        <f t="shared" si="2026"/>
        <v>-2945.9915164187914</v>
      </c>
      <c r="SU71" s="111">
        <f t="shared" si="2027"/>
        <v>-3008.4017202791656</v>
      </c>
      <c r="SV71" s="111">
        <f t="shared" si="2028"/>
        <v>-3399.3509994294727</v>
      </c>
      <c r="SW71" s="111" t="e">
        <f t="shared" si="2029"/>
        <v>#VALUE!</v>
      </c>
      <c r="SX71" s="111">
        <f t="shared" si="2030"/>
        <v>223.76487511816222</v>
      </c>
      <c r="SY71" s="111">
        <f t="shared" si="2031"/>
        <v>362.19043361744423</v>
      </c>
      <c r="SZ71" s="111">
        <f t="shared" si="2032"/>
        <v>274.21423713263721</v>
      </c>
      <c r="TA71" s="111">
        <f t="shared" si="2033"/>
        <v>403.29202785706286</v>
      </c>
      <c r="TB71" s="111">
        <f t="shared" si="2034"/>
        <v>870.37940868352894</v>
      </c>
      <c r="TC71" s="111">
        <f t="shared" si="2035"/>
        <v>1052.2331298799186</v>
      </c>
      <c r="TD71" s="111">
        <f t="shared" si="2036"/>
        <v>846.03955039935636</v>
      </c>
      <c r="TE71" s="111">
        <f t="shared" si="2037"/>
        <v>750.83258987262639</v>
      </c>
      <c r="TF71" s="111">
        <f t="shared" si="2038"/>
        <v>964.7848773474434</v>
      </c>
      <c r="TG71" s="111">
        <f t="shared" si="2039"/>
        <v>1241.82503518317</v>
      </c>
      <c r="TH71" s="111">
        <f t="shared" si="2040"/>
        <v>1267.2096692229961</v>
      </c>
      <c r="TI71" s="111">
        <f t="shared" si="2041"/>
        <v>1353.3045411797175</v>
      </c>
      <c r="TJ71" s="111">
        <f t="shared" si="2042"/>
        <v>1409.5222797661302</v>
      </c>
      <c r="TK71" s="111">
        <f t="shared" si="2043"/>
        <v>1323.5235289655307</v>
      </c>
      <c r="TL71" s="111">
        <f t="shared" si="2044"/>
        <v>1481.7816100396869</v>
      </c>
      <c r="TM71" s="111">
        <f t="shared" si="2045"/>
        <v>1690.0376219896211</v>
      </c>
      <c r="TN71" s="111">
        <f t="shared" si="2046"/>
        <v>1796.032826947592</v>
      </c>
      <c r="TO71" s="111">
        <f t="shared" si="2047"/>
        <v>1915.0850958080048</v>
      </c>
      <c r="TP71" s="111">
        <f t="shared" si="2048"/>
        <v>1947.0201492190499</v>
      </c>
      <c r="TQ71" s="111">
        <f t="shared" si="2049"/>
        <v>2127.7526078638953</v>
      </c>
      <c r="TR71" s="111">
        <f t="shared" si="2050"/>
        <v>2146.5624041722745</v>
      </c>
      <c r="TS71" s="111">
        <f t="shared" si="2051"/>
        <v>2422.5294828203387</v>
      </c>
      <c r="TT71" s="111">
        <f t="shared" si="2052"/>
        <v>2581.1144588565926</v>
      </c>
      <c r="TU71" s="111">
        <f t="shared" si="2053"/>
        <v>2933.3952272366423</v>
      </c>
      <c r="TV71" s="111">
        <f t="shared" si="2054"/>
        <v>3140.533795941119</v>
      </c>
      <c r="TW71" s="111">
        <f t="shared" si="2055"/>
        <v>3457.5717016443473</v>
      </c>
      <c r="TX71" s="111">
        <f t="shared" si="2056"/>
        <v>3442.0993484216669</v>
      </c>
      <c r="TY71" s="111">
        <f t="shared" si="2057"/>
        <v>3273.3239071320036</v>
      </c>
      <c r="TZ71" s="111">
        <f t="shared" si="2058"/>
        <v>3342.6685780879748</v>
      </c>
      <c r="UA71" s="111">
        <f t="shared" si="2059"/>
        <v>3777.0566660327627</v>
      </c>
      <c r="UB71" s="111">
        <f t="shared" si="2060"/>
        <v>3777.0566660327627</v>
      </c>
      <c r="UC71" s="112">
        <f t="shared" si="2061"/>
        <v>192.81900729857819</v>
      </c>
      <c r="UD71" s="112">
        <f t="shared" si="2062"/>
        <v>393.49621015007892</v>
      </c>
      <c r="UE71" s="112">
        <f t="shared" si="2063"/>
        <v>546.203234178515</v>
      </c>
      <c r="UF71" s="112">
        <f t="shared" si="2064"/>
        <v>708.17589176935223</v>
      </c>
      <c r="UG71" s="112">
        <f t="shared" si="2065"/>
        <v>881.4080534360188</v>
      </c>
      <c r="UH71" s="112">
        <f t="shared" si="2066"/>
        <v>1059.6835346366506</v>
      </c>
      <c r="UI71" s="112">
        <f t="shared" si="2067"/>
        <v>1246.7555033965243</v>
      </c>
      <c r="UJ71" s="112">
        <f t="shared" si="2068"/>
        <v>1426.6729956082147</v>
      </c>
      <c r="UK71" s="112">
        <f t="shared" si="2069"/>
        <v>1607.1769203238546</v>
      </c>
      <c r="UL71" s="112">
        <f t="shared" si="2070"/>
        <v>1793.8970295813583</v>
      </c>
      <c r="UM71" s="112">
        <f t="shared" si="2071"/>
        <v>1967.5983372511846</v>
      </c>
      <c r="UN71" s="112">
        <f t="shared" si="2072"/>
        <v>2123.9412428041069</v>
      </c>
      <c r="UO71" s="112">
        <f t="shared" si="2073"/>
        <v>2306.2044650315952</v>
      </c>
      <c r="UP71" s="112">
        <f t="shared" si="2074"/>
        <v>2442.9605249526062</v>
      </c>
      <c r="UQ71" s="112">
        <f t="shared" si="2075"/>
        <v>2628.9769152053705</v>
      </c>
      <c r="UR71" s="112">
        <f t="shared" si="2076"/>
        <v>2821.7959225039485</v>
      </c>
      <c r="US71" s="112">
        <f t="shared" si="2077"/>
        <v>3029.0411693996834</v>
      </c>
      <c r="UT71" s="112">
        <f t="shared" si="2078"/>
        <v>3230.6566642575035</v>
      </c>
      <c r="UU71" s="112">
        <f t="shared" si="2079"/>
        <v>3418.3150655213267</v>
      </c>
      <c r="UV71" s="112">
        <f t="shared" si="2080"/>
        <v>3604.5660287756709</v>
      </c>
      <c r="UW71" s="112">
        <f t="shared" si="2081"/>
        <v>3805.0086586255916</v>
      </c>
      <c r="UX71" s="112">
        <f t="shared" si="2082"/>
        <v>4017.6490845576609</v>
      </c>
      <c r="UY71" s="112">
        <f t="shared" si="2083"/>
        <v>4241.1971550631906</v>
      </c>
      <c r="UZ71" s="112">
        <f t="shared" si="2084"/>
        <v>4480.9307626777245</v>
      </c>
      <c r="VA71" s="112">
        <f t="shared" si="2085"/>
        <v>4715.9729102606634</v>
      </c>
      <c r="VB71" s="112">
        <f t="shared" si="2086"/>
        <v>4959.9288319036332</v>
      </c>
      <c r="VC71" s="112">
        <f t="shared" si="2087"/>
        <v>5214.7923981200629</v>
      </c>
      <c r="VD71" s="112">
        <f t="shared" si="2088"/>
        <v>5483.2611984281202</v>
      </c>
      <c r="VE71" s="112">
        <f t="shared" si="2089"/>
        <v>5728.624558080568</v>
      </c>
      <c r="VF71" s="112">
        <f t="shared" si="2090"/>
        <v>5950.9997635781983</v>
      </c>
      <c r="VG71" s="112">
        <f t="shared" si="2091"/>
        <v>5950.9997635781983</v>
      </c>
      <c r="VH71" s="111">
        <f t="shared" si="2092"/>
        <v>-1310.2178029626953</v>
      </c>
      <c r="VI71" s="111">
        <f t="shared" si="2093"/>
        <v>-2853.3040674775662</v>
      </c>
      <c r="VJ71" s="111">
        <f t="shared" si="2094"/>
        <v>-4394.8220570546237</v>
      </c>
      <c r="VK71" s="111">
        <f t="shared" si="2095"/>
        <v>-5607.3281729957498</v>
      </c>
      <c r="VL71" s="111">
        <f t="shared" si="2096"/>
        <v>-6278.9516044254642</v>
      </c>
      <c r="VM71" s="111">
        <f t="shared" si="2097"/>
        <v>-7537.9088649580117</v>
      </c>
      <c r="VN71" s="111">
        <f t="shared" si="2098"/>
        <v>-9613.324384809941</v>
      </c>
      <c r="VO71" s="111">
        <f t="shared" si="2099"/>
        <v>-11413.475039715941</v>
      </c>
      <c r="VP71" s="111">
        <f t="shared" si="2100"/>
        <v>-12631.501015954547</v>
      </c>
      <c r="VQ71" s="111">
        <f t="shared" si="2101"/>
        <v>-13785.605699384199</v>
      </c>
      <c r="VR71" s="111">
        <f t="shared" si="2102"/>
        <v>-15300.686663736964</v>
      </c>
      <c r="VS71" s="111">
        <f t="shared" si="2103"/>
        <v>-16544.192556995498</v>
      </c>
      <c r="VT71" s="111">
        <f t="shared" si="2104"/>
        <v>-18077.74785372871</v>
      </c>
      <c r="VU71" s="111">
        <f t="shared" si="2105"/>
        <v>-19471.950019538945</v>
      </c>
      <c r="VV71" s="111">
        <f t="shared" si="2106"/>
        <v>-20845.40717777293</v>
      </c>
      <c r="VW71" s="111">
        <f t="shared" si="2107"/>
        <v>-22185.09182075526</v>
      </c>
      <c r="VX71" s="111">
        <f t="shared" si="2108"/>
        <v>-23848.908153396729</v>
      </c>
      <c r="VY71" s="111">
        <f t="shared" si="2109"/>
        <v>-25437.248296282323</v>
      </c>
      <c r="VZ71" s="111">
        <f t="shared" si="2110"/>
        <v>-27065.497306175748</v>
      </c>
      <c r="WA71" s="111">
        <f t="shared" si="2111"/>
        <v>-28398.364304039642</v>
      </c>
      <c r="WB71" s="111">
        <f t="shared" si="2112"/>
        <v>-30166.609359703009</v>
      </c>
      <c r="WC71" s="111">
        <f t="shared" si="2113"/>
        <v>-31556.035743660308</v>
      </c>
      <c r="WD71" s="111">
        <f t="shared" si="2114"/>
        <v>-33266.65692374119</v>
      </c>
      <c r="WE71" s="111">
        <f t="shared" si="2115"/>
        <v>-34754.925932349906</v>
      </c>
      <c r="WF71" s="111">
        <f t="shared" si="2116"/>
        <v>-36476.74198005785</v>
      </c>
      <c r="WG71" s="111">
        <f t="shared" si="2117"/>
        <v>-38069.973254008444</v>
      </c>
      <c r="WH71" s="111">
        <f t="shared" si="2118"/>
        <v>-40393.142821079404</v>
      </c>
      <c r="WI71" s="111">
        <f t="shared" si="2119"/>
        <v>-43130.035362302275</v>
      </c>
      <c r="WJ71" s="111">
        <f t="shared" si="2120"/>
        <v>-45206.550724357963</v>
      </c>
      <c r="WK71" s="111">
        <f t="shared" si="2121"/>
        <v>-46382.590206741545</v>
      </c>
      <c r="WL71" s="111" t="e">
        <f t="shared" si="2122"/>
        <v>#VALUE!</v>
      </c>
      <c r="WM71" s="111">
        <f t="shared" si="2123"/>
        <v>223.76487511816222</v>
      </c>
      <c r="WN71" s="111">
        <f t="shared" si="2124"/>
        <v>362.19043361744423</v>
      </c>
      <c r="WO71" s="111">
        <f t="shared" si="2125"/>
        <v>274.21423713263721</v>
      </c>
      <c r="WP71" s="111">
        <f t="shared" si="2126"/>
        <v>403.29202785706286</v>
      </c>
      <c r="WQ71" s="111">
        <f t="shared" si="2127"/>
        <v>870.37940868352894</v>
      </c>
      <c r="WR71" s="111">
        <f t="shared" si="2128"/>
        <v>1052.2331298799186</v>
      </c>
      <c r="WS71" s="111">
        <f t="shared" si="2129"/>
        <v>846.03955039935636</v>
      </c>
      <c r="WT71" s="111">
        <f t="shared" si="2130"/>
        <v>750.83258987262639</v>
      </c>
      <c r="WU71" s="111">
        <f t="shared" si="2131"/>
        <v>964.7848773474434</v>
      </c>
      <c r="WV71" s="111">
        <f t="shared" si="2132"/>
        <v>1241.82503518317</v>
      </c>
      <c r="WW71" s="111">
        <f t="shared" si="2133"/>
        <v>1267.2096692229961</v>
      </c>
      <c r="WX71" s="111">
        <f t="shared" si="2134"/>
        <v>1353.3045411797175</v>
      </c>
      <c r="WY71" s="111">
        <f t="shared" si="2135"/>
        <v>1409.5222797661302</v>
      </c>
      <c r="WZ71" s="111">
        <f t="shared" si="2136"/>
        <v>1323.5235289655307</v>
      </c>
      <c r="XA71" s="111">
        <f t="shared" si="2137"/>
        <v>1481.7816100396869</v>
      </c>
      <c r="XB71" s="111">
        <f t="shared" si="2138"/>
        <v>1690.0376219896211</v>
      </c>
      <c r="XC71" s="111">
        <f t="shared" si="2139"/>
        <v>1796.032826947592</v>
      </c>
      <c r="XD71" s="111">
        <f t="shared" si="2140"/>
        <v>1915.0850958080048</v>
      </c>
      <c r="XE71" s="111">
        <f t="shared" si="2141"/>
        <v>1947.0201492190499</v>
      </c>
      <c r="XF71" s="111">
        <f t="shared" si="2142"/>
        <v>2127.7526078638953</v>
      </c>
      <c r="XG71" s="111">
        <f t="shared" si="2143"/>
        <v>2146.5624041722745</v>
      </c>
      <c r="XH71" s="111">
        <f t="shared" si="2144"/>
        <v>2422.5294828203387</v>
      </c>
      <c r="XI71" s="111">
        <f t="shared" si="2145"/>
        <v>2581.1144588565926</v>
      </c>
      <c r="XJ71" s="111">
        <f t="shared" si="2146"/>
        <v>2933.3952272366423</v>
      </c>
      <c r="XK71" s="111">
        <f t="shared" si="2147"/>
        <v>3140.533795941119</v>
      </c>
      <c r="XL71" s="111">
        <f t="shared" si="2148"/>
        <v>3457.5717016443473</v>
      </c>
      <c r="XM71" s="111">
        <f t="shared" si="2149"/>
        <v>3442.0993484216669</v>
      </c>
      <c r="XN71" s="111">
        <f t="shared" si="2150"/>
        <v>3273.3239071320036</v>
      </c>
      <c r="XO71" s="111">
        <f t="shared" si="2151"/>
        <v>3342.6685780879748</v>
      </c>
      <c r="XP71" s="111">
        <f t="shared" si="2152"/>
        <v>3777.0566660327627</v>
      </c>
      <c r="XQ71" s="111" t="e">
        <f t="shared" si="2153"/>
        <v>#VALUE!</v>
      </c>
      <c r="XR71" s="111">
        <f t="shared" si="2154"/>
        <v>1310.2178029626953</v>
      </c>
      <c r="XS71" s="111">
        <f t="shared" si="2155"/>
        <v>2853.3040674775662</v>
      </c>
      <c r="XT71" s="111">
        <f t="shared" si="2156"/>
        <v>4394.8220570546237</v>
      </c>
      <c r="XU71" s="111">
        <f t="shared" si="2157"/>
        <v>5607.3281729957498</v>
      </c>
      <c r="XV71" s="111">
        <f t="shared" si="2158"/>
        <v>6278.9516044254642</v>
      </c>
      <c r="XW71" s="111">
        <f t="shared" si="2159"/>
        <v>7537.9088649580117</v>
      </c>
      <c r="XX71" s="111">
        <f t="shared" si="2160"/>
        <v>9613.324384809941</v>
      </c>
      <c r="XY71" s="111">
        <f t="shared" si="2161"/>
        <v>11413.475039715941</v>
      </c>
      <c r="XZ71" s="111">
        <f t="shared" si="2162"/>
        <v>12631.501015954547</v>
      </c>
      <c r="YA71" s="111">
        <f t="shared" si="2163"/>
        <v>13785.605699384199</v>
      </c>
      <c r="YB71" s="111">
        <f t="shared" si="2164"/>
        <v>15300.686663736964</v>
      </c>
      <c r="YC71" s="111">
        <f t="shared" si="2165"/>
        <v>16544.192556995498</v>
      </c>
      <c r="YD71" s="111">
        <f t="shared" si="2166"/>
        <v>18077.74785372871</v>
      </c>
      <c r="YE71" s="111">
        <f t="shared" si="2167"/>
        <v>19471.950019538945</v>
      </c>
      <c r="YF71" s="111">
        <f t="shared" si="2168"/>
        <v>20845.40717777293</v>
      </c>
      <c r="YG71" s="111">
        <f t="shared" si="2169"/>
        <v>22185.09182075526</v>
      </c>
      <c r="YH71" s="111">
        <f t="shared" si="2170"/>
        <v>23848.908153396729</v>
      </c>
      <c r="YI71" s="111">
        <f t="shared" si="2171"/>
        <v>25437.248296282323</v>
      </c>
      <c r="YJ71" s="111">
        <f t="shared" si="2172"/>
        <v>27065.497306175748</v>
      </c>
      <c r="YK71" s="111">
        <f t="shared" si="2173"/>
        <v>28398.364304039642</v>
      </c>
      <c r="YL71" s="111">
        <f t="shared" si="2174"/>
        <v>30166.609359703009</v>
      </c>
      <c r="YM71" s="111">
        <f t="shared" si="2175"/>
        <v>31556.035743660308</v>
      </c>
      <c r="YN71" s="111">
        <f t="shared" si="2176"/>
        <v>33266.65692374119</v>
      </c>
      <c r="YO71" s="111">
        <f t="shared" si="2177"/>
        <v>34754.925932349906</v>
      </c>
      <c r="YP71" s="111">
        <f t="shared" si="2178"/>
        <v>36476.74198005785</v>
      </c>
      <c r="YQ71" s="111">
        <f t="shared" si="2179"/>
        <v>38069.973254008444</v>
      </c>
      <c r="YR71" s="111">
        <f t="shared" si="2180"/>
        <v>40393.142821079404</v>
      </c>
      <c r="YS71" s="111">
        <f t="shared" si="2181"/>
        <v>43130.035362302275</v>
      </c>
      <c r="YT71" s="111">
        <f t="shared" si="2182"/>
        <v>45206.550724357963</v>
      </c>
      <c r="YU71" s="111">
        <f t="shared" si="2183"/>
        <v>46382.590206741545</v>
      </c>
      <c r="YV71" s="111" t="e">
        <f t="shared" si="2184"/>
        <v>#VALUE!</v>
      </c>
      <c r="YW71" s="111">
        <f t="shared" si="2185"/>
        <v>0</v>
      </c>
      <c r="YX71" s="111">
        <f t="shared" si="2186"/>
        <v>0</v>
      </c>
      <c r="YY71" s="111">
        <f t="shared" si="2187"/>
        <v>0</v>
      </c>
      <c r="YZ71" s="111">
        <f t="shared" si="2188"/>
        <v>0</v>
      </c>
      <c r="ZA71" s="111">
        <f t="shared" si="2189"/>
        <v>0</v>
      </c>
      <c r="ZB71" s="111">
        <f t="shared" si="2190"/>
        <v>0</v>
      </c>
      <c r="ZC71" s="111">
        <f t="shared" si="2191"/>
        <v>0</v>
      </c>
      <c r="ZD71" s="111">
        <f t="shared" si="2192"/>
        <v>0</v>
      </c>
      <c r="ZE71" s="111">
        <f t="shared" si="2193"/>
        <v>0</v>
      </c>
      <c r="ZF71" s="111">
        <f t="shared" si="2194"/>
        <v>0</v>
      </c>
      <c r="ZG71" s="111">
        <f t="shared" si="2195"/>
        <v>0</v>
      </c>
      <c r="ZH71" s="111">
        <f t="shared" si="2196"/>
        <v>0</v>
      </c>
      <c r="ZI71" s="111">
        <f t="shared" si="2197"/>
        <v>0</v>
      </c>
      <c r="ZJ71" s="111">
        <f t="shared" si="2198"/>
        <v>0</v>
      </c>
      <c r="ZK71" s="111">
        <f t="shared" si="2199"/>
        <v>0</v>
      </c>
      <c r="ZL71" s="111">
        <f t="shared" si="2200"/>
        <v>0</v>
      </c>
      <c r="ZM71" s="111">
        <f t="shared" si="2201"/>
        <v>0</v>
      </c>
      <c r="ZN71" s="111">
        <f t="shared" si="2202"/>
        <v>0</v>
      </c>
      <c r="ZO71" s="111">
        <f t="shared" si="2203"/>
        <v>0</v>
      </c>
      <c r="ZP71" s="111">
        <f t="shared" si="2204"/>
        <v>0</v>
      </c>
      <c r="ZQ71" s="111">
        <f t="shared" si="2205"/>
        <v>0</v>
      </c>
      <c r="ZR71" s="111">
        <f t="shared" si="2206"/>
        <v>0</v>
      </c>
      <c r="ZS71" s="111">
        <f t="shared" si="2207"/>
        <v>0</v>
      </c>
      <c r="ZT71" s="111">
        <f t="shared" si="2208"/>
        <v>0</v>
      </c>
      <c r="ZU71" s="111">
        <f t="shared" si="2209"/>
        <v>0</v>
      </c>
      <c r="ZV71" s="111">
        <f t="shared" si="2210"/>
        <v>0</v>
      </c>
      <c r="ZW71" s="111">
        <f t="shared" si="2211"/>
        <v>0</v>
      </c>
      <c r="ZX71" s="111">
        <f t="shared" si="2212"/>
        <v>0</v>
      </c>
      <c r="ZY71" s="111">
        <f t="shared" si="2213"/>
        <v>0</v>
      </c>
      <c r="ZZ71" s="111">
        <f t="shared" si="2214"/>
        <v>0</v>
      </c>
      <c r="AAA71" s="111" t="e">
        <f t="shared" si="2215"/>
        <v>#VALUE!</v>
      </c>
      <c r="AAB71" s="111">
        <f t="shared" si="2216"/>
        <v>-201.38838760634621</v>
      </c>
      <c r="AAC71" s="111">
        <f t="shared" si="2217"/>
        <v>-124.58300264935383</v>
      </c>
      <c r="AAD71" s="111">
        <f t="shared" si="2218"/>
        <v>79.178576836326556</v>
      </c>
      <c r="AAE71" s="111">
        <f t="shared" si="2219"/>
        <v>-116.17001165198417</v>
      </c>
      <c r="AAF71" s="111">
        <f t="shared" si="2220"/>
        <v>-420.378642743819</v>
      </c>
      <c r="AAG71" s="111">
        <f t="shared" si="2221"/>
        <v>-163.66834907675002</v>
      </c>
      <c r="AAH71" s="111">
        <f t="shared" si="2222"/>
        <v>185.57422153250627</v>
      </c>
      <c r="AAI71" s="111">
        <f t="shared" si="2223"/>
        <v>85.68626447405768</v>
      </c>
      <c r="AAJ71" s="111">
        <f t="shared" si="2224"/>
        <v>-192.55705872733415</v>
      </c>
      <c r="AAK71" s="111">
        <f t="shared" si="2225"/>
        <v>-249.33614205215599</v>
      </c>
      <c r="AAL71" s="111">
        <f t="shared" si="2226"/>
        <v>-22.846170635843009</v>
      </c>
      <c r="AAM71" s="111">
        <f t="shared" si="2227"/>
        <v>-77.485384761046589</v>
      </c>
      <c r="AAN71" s="111">
        <f t="shared" si="2228"/>
        <v>-50.595964727770479</v>
      </c>
      <c r="AAO71" s="111">
        <f t="shared" si="2229"/>
        <v>77.398875720537035</v>
      </c>
      <c r="AAP71" s="111">
        <f t="shared" si="2230"/>
        <v>-142.43227296674013</v>
      </c>
      <c r="AAQ71" s="111">
        <f t="shared" si="2231"/>
        <v>-187.43041075493966</v>
      </c>
      <c r="AAR71" s="111">
        <f t="shared" si="2232"/>
        <v>-95.39568446217163</v>
      </c>
      <c r="AAS71" s="111">
        <f t="shared" si="2233"/>
        <v>-107.14704197437095</v>
      </c>
      <c r="AAT71" s="111">
        <f t="shared" si="2234"/>
        <v>-28.74154806993829</v>
      </c>
      <c r="AAU71" s="111">
        <f t="shared" si="2235"/>
        <v>-162.65921278035967</v>
      </c>
      <c r="AAV71" s="111">
        <f t="shared" si="2236"/>
        <v>-16.928816677544091</v>
      </c>
      <c r="AAW71" s="111">
        <f t="shared" si="2237"/>
        <v>-248.37037078326102</v>
      </c>
      <c r="AAX71" s="111">
        <f t="shared" si="2238"/>
        <v>-142.7264784326253</v>
      </c>
      <c r="AAY71" s="111">
        <f t="shared" si="2239"/>
        <v>-317.05269154204143</v>
      </c>
      <c r="AAZ71" s="111">
        <f t="shared" si="2240"/>
        <v>-186.42471183402813</v>
      </c>
      <c r="ABA71" s="111">
        <f t="shared" si="2241"/>
        <v>-285.33411513290775</v>
      </c>
      <c r="ABB71" s="111">
        <f t="shared" si="2242"/>
        <v>13.92511790041317</v>
      </c>
      <c r="ABC71" s="111">
        <f t="shared" si="2243"/>
        <v>151.89789716069936</v>
      </c>
      <c r="ABD71" s="111">
        <f t="shared" si="2244"/>
        <v>-62.410203860374168</v>
      </c>
      <c r="ABE71" s="111">
        <f t="shared" si="2245"/>
        <v>-390.94927915030712</v>
      </c>
      <c r="ABF71" s="111" t="e">
        <f t="shared" si="2246"/>
        <v>#VALUE!</v>
      </c>
    </row>
    <row r="72" spans="1:734" ht="75" hidden="1" customHeight="1">
      <c r="A72" s="92">
        <v>69</v>
      </c>
      <c r="B72" s="59" t="s">
        <v>75</v>
      </c>
      <c r="C72" s="100" t="s">
        <v>79</v>
      </c>
      <c r="D72" s="101">
        <v>2654</v>
      </c>
      <c r="E72" s="59" t="s">
        <v>80</v>
      </c>
      <c r="F72" s="46" t="s">
        <v>115</v>
      </c>
      <c r="G72" s="47">
        <v>0.95</v>
      </c>
      <c r="H72" s="48">
        <v>1958.2</v>
      </c>
      <c r="I72" s="48">
        <v>21.5</v>
      </c>
      <c r="J72" s="49">
        <v>1.1000000000000001</v>
      </c>
      <c r="K72" s="50">
        <v>30</v>
      </c>
      <c r="L72" s="49">
        <v>26.220853429260735</v>
      </c>
      <c r="M72" s="49">
        <v>81</v>
      </c>
      <c r="N72" s="49">
        <v>0</v>
      </c>
      <c r="O72" s="49">
        <f t="shared" si="1741"/>
        <v>0.87402844764202448</v>
      </c>
      <c r="P72" s="49">
        <f t="shared" si="1742"/>
        <v>2.7</v>
      </c>
      <c r="Q72" s="49">
        <f t="shared" si="1743"/>
        <v>0</v>
      </c>
      <c r="R72" s="51">
        <v>30</v>
      </c>
      <c r="S72" s="52">
        <f t="shared" si="1172"/>
        <v>26.220853429260735</v>
      </c>
      <c r="T72" s="52">
        <f t="shared" si="1744"/>
        <v>81</v>
      </c>
      <c r="U72" s="52">
        <f t="shared" si="1745"/>
        <v>0</v>
      </c>
      <c r="V72" s="130">
        <f>$O72*($I72-(метеостанция!B$12))/($I72-$J72)</f>
        <v>0.89009514704720871</v>
      </c>
      <c r="W72" s="130">
        <f>$O72*($I72-(метеостанция!C$12))/($I72-$J72)</f>
        <v>0.80172830031869513</v>
      </c>
      <c r="X72" s="130">
        <f>$O72*($I72-(метеостанция!D$12))/($I72-$J72)</f>
        <v>0.60571456757544717</v>
      </c>
      <c r="Y72" s="130">
        <f>$O72*($I72-(метеостанция!E$12))/($I72-$J72)</f>
        <v>0.64588131608840782</v>
      </c>
      <c r="Z72" s="130">
        <f>$O72*($I72-(метеостанция!F$12))/($I72-$J72)</f>
        <v>0.72193035993961341</v>
      </c>
      <c r="AA72" s="130">
        <f>$O72*($I72-(метеостанция!G$12))/($I72-$J72)</f>
        <v>0.83975282224429826</v>
      </c>
      <c r="AB72" s="130">
        <f>$O72*($I72-(метеостанция!H$12))/($I72-$J72)</f>
        <v>0.82904168930750854</v>
      </c>
      <c r="AC72" s="130">
        <f>$O72*($I72-(метеостанция!I$12))/($I72-$J72)</f>
        <v>0.82100833960491637</v>
      </c>
      <c r="AD72" s="130">
        <f>$O72*($I72-(метеостанция!J$12))/($I72-$J72)</f>
        <v>0.83868170895061911</v>
      </c>
      <c r="AE72" s="130">
        <f>$O72*($I72-(метеостанция!K$12))/($I72-$J72)</f>
        <v>0.82743501936699004</v>
      </c>
      <c r="AF72" s="130">
        <f>$O72*($I72-(метеостанция!L$12))/($I72-$J72)</f>
        <v>0.76477489168677149</v>
      </c>
      <c r="AG72" s="130">
        <f>$O72*($I72-(метеостанция!M$12))/($I72-$J72)</f>
        <v>0.6764080449582579</v>
      </c>
      <c r="AH72" s="130">
        <f>$O72*($I72-(метеостанция!N$12))/($I72-$J72)</f>
        <v>0.77227268474252408</v>
      </c>
      <c r="AI72" s="130">
        <f>$O72*($I72-(метеостанция!O$12))/($I72-$J72)</f>
        <v>0.58750564158290486</v>
      </c>
      <c r="AJ72" s="130">
        <f>$O72*($I72-(метеостанция!P$12))/($I72-$J72)</f>
        <v>0.84617950200637182</v>
      </c>
      <c r="AK72" s="130">
        <f>$O72*($I72-(метеостанция!Q$12))/($I72-$J72)</f>
        <v>0.90509073315871413</v>
      </c>
      <c r="AL72" s="130">
        <f>$O72*($I72-(метеостанция!R$12))/($I72-$J72)</f>
        <v>0.84243060547849546</v>
      </c>
      <c r="AM72" s="130">
        <f>$O72*($I72-(метеостанция!S$12))/($I72-$J72)</f>
        <v>0.86599509793943241</v>
      </c>
      <c r="AN72" s="130">
        <f>$O72*($I72-(метеостанция!T$12))/($I72-$J72)</f>
        <v>0.85742619159000077</v>
      </c>
      <c r="AO72" s="130">
        <f>$O72*($I72-(метеостанция!U$12))/($I72-$J72)</f>
        <v>0.86331731470523487</v>
      </c>
      <c r="AP72" s="130">
        <f>$O72*($I72-(метеостанция!V$12))/($I72-$J72)</f>
        <v>0.92222854585757741</v>
      </c>
      <c r="AQ72" s="130">
        <f>$O72*($I72-(метеостанция!W$12))/($I72-$J72)</f>
        <v>0.97846199377572218</v>
      </c>
      <c r="AR72" s="130">
        <f>$O72*($I72-(метеостанция!X$12))/($I72-$J72)</f>
        <v>1.0057753827645357</v>
      </c>
      <c r="AS72" s="130">
        <f>$O72*($I72-(метеостанция!Y$12))/($I72-$J72)</f>
        <v>1.061473274035841</v>
      </c>
      <c r="AT72" s="130">
        <f>$O72*($I72-(метеостанция!Z$12))/($I72-$J72)</f>
        <v>1.0518332543927305</v>
      </c>
      <c r="AU72" s="130">
        <f>$O72*($I72-(метеостанция!AA$12))/($I72-$J72)</f>
        <v>1.016486515701325</v>
      </c>
      <c r="AV72" s="130">
        <f>$O72*($I72-(метеостанция!AB$12))/($I72-$J72)</f>
        <v>1.1273467415970966</v>
      </c>
      <c r="AW72" s="130">
        <f>$O72*($I72-(метеостанция!AC$12))/($I72-$J72)</f>
        <v>1.1610868103479837</v>
      </c>
      <c r="AX72" s="130">
        <f>$O72*($I72-(метеостанция!AD$12))/($I72-$J72)</f>
        <v>1.097355569374086</v>
      </c>
      <c r="AY72" s="130">
        <f>$O72*($I72-(метеостанция!AE$12))/($I72-$J72)</f>
        <v>0.9800686637162408</v>
      </c>
      <c r="AZ72" s="130"/>
      <c r="BA72" s="130">
        <f t="shared" si="1746"/>
        <v>0.89009514704720871</v>
      </c>
      <c r="BB72" s="130">
        <f t="shared" si="1680"/>
        <v>1.6918234473659037</v>
      </c>
      <c r="BC72" s="130">
        <f t="shared" si="1681"/>
        <v>2.2975380149413507</v>
      </c>
      <c r="BD72" s="130">
        <f t="shared" si="1682"/>
        <v>2.9434193310297587</v>
      </c>
      <c r="BE72" s="130">
        <f t="shared" si="1683"/>
        <v>3.6653496909693724</v>
      </c>
      <c r="BF72" s="130">
        <f t="shared" si="1684"/>
        <v>4.5051025132136706</v>
      </c>
      <c r="BG72" s="130">
        <f t="shared" si="1685"/>
        <v>5.3341442025211787</v>
      </c>
      <c r="BH72" s="130">
        <f t="shared" si="1686"/>
        <v>6.1551525421260953</v>
      </c>
      <c r="BI72" s="130">
        <f t="shared" si="1687"/>
        <v>6.9938342510767146</v>
      </c>
      <c r="BJ72" s="130">
        <f t="shared" si="1688"/>
        <v>7.8212692704437048</v>
      </c>
      <c r="BK72" s="130">
        <f t="shared" si="1689"/>
        <v>8.5860441621304755</v>
      </c>
      <c r="BL72" s="130">
        <f t="shared" si="1690"/>
        <v>9.2624522070887334</v>
      </c>
      <c r="BM72" s="130">
        <f t="shared" si="1691"/>
        <v>10.034724891831257</v>
      </c>
      <c r="BN72" s="130">
        <f t="shared" si="1692"/>
        <v>10.622230533414161</v>
      </c>
      <c r="BO72" s="130">
        <f t="shared" si="1693"/>
        <v>11.468410035420533</v>
      </c>
      <c r="BP72" s="130">
        <f t="shared" si="1694"/>
        <v>12.373500768579246</v>
      </c>
      <c r="BQ72" s="130">
        <f t="shared" si="1695"/>
        <v>13.215931374057742</v>
      </c>
      <c r="BR72" s="130">
        <f t="shared" si="1696"/>
        <v>14.081926471997175</v>
      </c>
      <c r="BS72" s="130">
        <f t="shared" si="1697"/>
        <v>14.939352663587176</v>
      </c>
      <c r="BT72" s="130">
        <f t="shared" si="1698"/>
        <v>15.80266997829241</v>
      </c>
      <c r="BU72" s="130">
        <f t="shared" si="1699"/>
        <v>16.724898524149989</v>
      </c>
      <c r="BV72" s="130">
        <f t="shared" si="1700"/>
        <v>17.703360517925709</v>
      </c>
      <c r="BW72" s="130">
        <f t="shared" si="1701"/>
        <v>18.709135900690246</v>
      </c>
      <c r="BX72" s="130">
        <f t="shared" si="1702"/>
        <v>19.770609174726086</v>
      </c>
      <c r="BY72" s="130">
        <f t="shared" si="1703"/>
        <v>20.822442429118816</v>
      </c>
      <c r="BZ72" s="130">
        <f t="shared" si="1704"/>
        <v>21.83892894482014</v>
      </c>
      <c r="CA72" s="130">
        <f t="shared" si="1705"/>
        <v>22.966275686417237</v>
      </c>
      <c r="CB72" s="130">
        <f t="shared" si="1706"/>
        <v>24.127362496765222</v>
      </c>
      <c r="CC72" s="130">
        <f t="shared" si="1707"/>
        <v>25.22471806613931</v>
      </c>
      <c r="CD72" s="130">
        <f t="shared" si="1708"/>
        <v>26.204786729855552</v>
      </c>
      <c r="CE72" s="130">
        <f t="shared" si="1709"/>
        <v>26.204786729855552</v>
      </c>
      <c r="CF72" s="130">
        <f t="shared" si="1747"/>
        <v>1742.984316947844</v>
      </c>
      <c r="CG72" s="130">
        <f t="shared" si="1748"/>
        <v>1569.9443576840688</v>
      </c>
      <c r="CH72" s="130">
        <f t="shared" si="1749"/>
        <v>1186.1102662262406</v>
      </c>
      <c r="CI72" s="130">
        <f t="shared" si="1750"/>
        <v>1264.7647931643203</v>
      </c>
      <c r="CJ72" s="130">
        <f t="shared" si="1751"/>
        <v>1413.684030833751</v>
      </c>
      <c r="CK72" s="130">
        <f t="shared" si="1752"/>
        <v>1644.4039765187849</v>
      </c>
      <c r="CL72" s="130">
        <f t="shared" si="1753"/>
        <v>1623.4294360019633</v>
      </c>
      <c r="CM72" s="130">
        <f t="shared" si="1754"/>
        <v>1607.6985306143472</v>
      </c>
      <c r="CN72" s="130">
        <f t="shared" si="1755"/>
        <v>1642.3065224671025</v>
      </c>
      <c r="CO72" s="130">
        <f t="shared" si="1756"/>
        <v>1620.2832549244399</v>
      </c>
      <c r="CP72" s="130">
        <f t="shared" si="1757"/>
        <v>1497.582192901036</v>
      </c>
      <c r="CQ72" s="130">
        <f t="shared" si="1758"/>
        <v>1324.5422336372606</v>
      </c>
      <c r="CR72" s="130">
        <f t="shared" si="1759"/>
        <v>1512.2643712628108</v>
      </c>
      <c r="CS72" s="130">
        <f t="shared" si="1760"/>
        <v>1150.4535473476444</v>
      </c>
      <c r="CT72" s="130">
        <f t="shared" si="1761"/>
        <v>1656.9887008288774</v>
      </c>
      <c r="CU72" s="130">
        <f t="shared" si="1762"/>
        <v>1772.348673671394</v>
      </c>
      <c r="CV72" s="130">
        <f t="shared" si="1763"/>
        <v>1649.6476116479898</v>
      </c>
      <c r="CW72" s="130">
        <f t="shared" si="1764"/>
        <v>1695.7916007849965</v>
      </c>
      <c r="CX72" s="130">
        <f t="shared" si="1765"/>
        <v>1679.0119683715395</v>
      </c>
      <c r="CY72" s="130">
        <f t="shared" si="1766"/>
        <v>1690.5479656557909</v>
      </c>
      <c r="CZ72" s="130">
        <f t="shared" si="1767"/>
        <v>1805.9079384983081</v>
      </c>
      <c r="DA72" s="130">
        <f t="shared" si="1768"/>
        <v>1916.0242762116193</v>
      </c>
      <c r="DB72" s="130">
        <f t="shared" si="1769"/>
        <v>1969.5093545295138</v>
      </c>
      <c r="DC72" s="130">
        <f t="shared" si="1770"/>
        <v>2078.5769652169838</v>
      </c>
      <c r="DD72" s="130">
        <f t="shared" si="1771"/>
        <v>2059.6998787518446</v>
      </c>
      <c r="DE72" s="130">
        <f t="shared" si="1772"/>
        <v>1990.4838950463345</v>
      </c>
      <c r="DF72" s="130">
        <f t="shared" si="1773"/>
        <v>2207.5703893954346</v>
      </c>
      <c r="DG72" s="130">
        <f t="shared" si="1774"/>
        <v>2273.6401920234216</v>
      </c>
      <c r="DH72" s="130">
        <f t="shared" si="1775"/>
        <v>2148.8416759483353</v>
      </c>
      <c r="DI72" s="130">
        <f t="shared" si="1776"/>
        <v>1919.1704572891429</v>
      </c>
      <c r="DJ72" s="130">
        <f t="shared" si="1777"/>
        <v>0</v>
      </c>
      <c r="DK72" s="110">
        <f t="shared" si="1778"/>
        <v>1742.984316947844</v>
      </c>
      <c r="DL72" s="130">
        <f t="shared" si="1779"/>
        <v>3312.9286746319131</v>
      </c>
      <c r="DM72" s="130">
        <f t="shared" si="1780"/>
        <v>4499.0389408581541</v>
      </c>
      <c r="DN72" s="130">
        <f t="shared" si="1781"/>
        <v>5763.8037340224746</v>
      </c>
      <c r="DO72" s="130">
        <f t="shared" si="1782"/>
        <v>7177.4877648562251</v>
      </c>
      <c r="DP72" s="130">
        <f t="shared" si="1783"/>
        <v>8821.8917413750096</v>
      </c>
      <c r="DQ72" s="130">
        <f t="shared" si="1784"/>
        <v>10445.321177376973</v>
      </c>
      <c r="DR72" s="130">
        <f t="shared" si="1785"/>
        <v>12053.01970799132</v>
      </c>
      <c r="DS72" s="130">
        <f t="shared" si="1786"/>
        <v>13695.326230458422</v>
      </c>
      <c r="DT72" s="130">
        <f t="shared" si="1787"/>
        <v>15315.609485382862</v>
      </c>
      <c r="DU72" s="130">
        <f t="shared" si="1788"/>
        <v>16813.191678283896</v>
      </c>
      <c r="DV72" s="130">
        <f t="shared" si="1789"/>
        <v>18137.733911921157</v>
      </c>
      <c r="DW72" s="130">
        <f t="shared" si="1790"/>
        <v>19649.99828318397</v>
      </c>
      <c r="DX72" s="130">
        <f t="shared" si="1791"/>
        <v>20800.451830531616</v>
      </c>
      <c r="DY72" s="130">
        <f t="shared" si="1792"/>
        <v>22457.440531360495</v>
      </c>
      <c r="DZ72" s="130">
        <f t="shared" si="1793"/>
        <v>24229.789205031888</v>
      </c>
      <c r="EA72" s="130">
        <f t="shared" si="1794"/>
        <v>25879.436816679878</v>
      </c>
      <c r="EB72" s="130">
        <f t="shared" si="1795"/>
        <v>27575.228417464874</v>
      </c>
      <c r="EC72" s="130">
        <f t="shared" si="1796"/>
        <v>29254.240385836412</v>
      </c>
      <c r="ED72" s="130">
        <f t="shared" si="1797"/>
        <v>30944.788351492203</v>
      </c>
      <c r="EE72" s="130">
        <f t="shared" si="1798"/>
        <v>32750.696289990512</v>
      </c>
      <c r="EF72" s="130">
        <f t="shared" si="1799"/>
        <v>34666.72056620213</v>
      </c>
      <c r="EG72" s="130">
        <f t="shared" si="1800"/>
        <v>36636.229920731646</v>
      </c>
      <c r="EH72" s="130">
        <f t="shared" si="1801"/>
        <v>38714.80688594863</v>
      </c>
      <c r="EI72" s="130">
        <f t="shared" si="1802"/>
        <v>40774.506764700476</v>
      </c>
      <c r="EJ72" s="130">
        <f t="shared" si="1803"/>
        <v>42764.990659746807</v>
      </c>
      <c r="EK72" s="130">
        <f t="shared" si="1804"/>
        <v>44972.561049142241</v>
      </c>
      <c r="EL72" s="130">
        <f t="shared" si="1805"/>
        <v>47246.201241165661</v>
      </c>
      <c r="EM72" s="130">
        <f t="shared" si="1806"/>
        <v>49395.042917113999</v>
      </c>
      <c r="EN72" s="130">
        <f t="shared" si="1807"/>
        <v>51314.213374403138</v>
      </c>
      <c r="EO72" s="130">
        <f t="shared" si="1808"/>
        <v>51314.213374403138</v>
      </c>
      <c r="EP72" s="130">
        <f t="shared" si="1809"/>
        <v>1655.8351011004518</v>
      </c>
      <c r="EQ72" s="130">
        <f t="shared" si="1810"/>
        <v>1491.4471397998652</v>
      </c>
      <c r="ER72" s="130">
        <f t="shared" si="1811"/>
        <v>1126.8047529149285</v>
      </c>
      <c r="ES72" s="130">
        <f t="shared" si="1812"/>
        <v>1201.5265535061042</v>
      </c>
      <c r="ET72" s="130">
        <f t="shared" si="1813"/>
        <v>1342.9998292920634</v>
      </c>
      <c r="EU72" s="130">
        <f t="shared" si="1814"/>
        <v>1562.1837776928455</v>
      </c>
      <c r="EV72" s="130">
        <f t="shared" si="1815"/>
        <v>1542.257964201865</v>
      </c>
      <c r="EW72" s="130">
        <f t="shared" si="1816"/>
        <v>1527.3136040836298</v>
      </c>
      <c r="EX72" s="130">
        <f t="shared" si="1817"/>
        <v>1560.1911963437474</v>
      </c>
      <c r="EY72" s="130">
        <f t="shared" si="1818"/>
        <v>1539.2690921782178</v>
      </c>
      <c r="EZ72" s="130">
        <f t="shared" si="1819"/>
        <v>1422.7030832559842</v>
      </c>
      <c r="FA72" s="130">
        <f t="shared" si="1820"/>
        <v>1258.3151219553974</v>
      </c>
      <c r="FB72" s="130">
        <f t="shared" si="1821"/>
        <v>1436.6511526996701</v>
      </c>
      <c r="FC72" s="130">
        <f t="shared" si="1822"/>
        <v>1092.9308699802621</v>
      </c>
      <c r="FD72" s="130">
        <f t="shared" si="1823"/>
        <v>1574.1392657874335</v>
      </c>
      <c r="FE72" s="130">
        <f t="shared" si="1824"/>
        <v>1683.7312399878242</v>
      </c>
      <c r="FF72" s="130">
        <f t="shared" si="1825"/>
        <v>1567.1652310655902</v>
      </c>
      <c r="FG72" s="130">
        <f t="shared" si="1826"/>
        <v>1611.0020207457467</v>
      </c>
      <c r="FH72" s="130">
        <f t="shared" si="1827"/>
        <v>1595.0613699529624</v>
      </c>
      <c r="FI72" s="130">
        <f t="shared" si="1828"/>
        <v>1606.0205673730013</v>
      </c>
      <c r="FJ72" s="130">
        <f t="shared" si="1829"/>
        <v>1715.6125415733927</v>
      </c>
      <c r="FK72" s="130">
        <f t="shared" si="1830"/>
        <v>1820.2230624010383</v>
      </c>
      <c r="FL72" s="130">
        <f t="shared" si="1831"/>
        <v>1871.0338868030381</v>
      </c>
      <c r="FM72" s="130">
        <f t="shared" si="1832"/>
        <v>1974.6481169561346</v>
      </c>
      <c r="FN72" s="130">
        <f t="shared" si="1833"/>
        <v>1956.7148848142522</v>
      </c>
      <c r="FO72" s="130">
        <f t="shared" si="1834"/>
        <v>1890.9597002940177</v>
      </c>
      <c r="FP72" s="130">
        <f t="shared" si="1835"/>
        <v>2097.191869925663</v>
      </c>
      <c r="FQ72" s="130">
        <f t="shared" si="1836"/>
        <v>2159.9581824222505</v>
      </c>
      <c r="FR72" s="130">
        <f t="shared" si="1837"/>
        <v>2041.3995921509184</v>
      </c>
      <c r="FS72" s="130">
        <f t="shared" si="1838"/>
        <v>1823.2119344246855</v>
      </c>
      <c r="FT72" s="130">
        <f t="shared" si="1839"/>
        <v>0</v>
      </c>
      <c r="FU72" s="110">
        <f t="shared" si="1840"/>
        <v>1655.8351011004518</v>
      </c>
      <c r="FV72" s="130">
        <f t="shared" si="1841"/>
        <v>3147.282240900317</v>
      </c>
      <c r="FW72" s="130">
        <f t="shared" si="1842"/>
        <v>4274.0869938152455</v>
      </c>
      <c r="FX72" s="130">
        <f t="shared" si="1843"/>
        <v>5475.6135473213499</v>
      </c>
      <c r="FY72" s="130">
        <f t="shared" si="1844"/>
        <v>6818.6133766134135</v>
      </c>
      <c r="FZ72" s="130">
        <f t="shared" si="1845"/>
        <v>8380.7971543062595</v>
      </c>
      <c r="GA72" s="130">
        <f t="shared" si="1846"/>
        <v>9923.055118508124</v>
      </c>
      <c r="GB72" s="130">
        <f t="shared" si="1847"/>
        <v>11450.368722591753</v>
      </c>
      <c r="GC72" s="130">
        <f t="shared" si="1848"/>
        <v>13010.5599189355</v>
      </c>
      <c r="GD72" s="130">
        <f t="shared" si="1849"/>
        <v>14549.829011113718</v>
      </c>
      <c r="GE72" s="130">
        <f t="shared" si="1850"/>
        <v>15972.532094369702</v>
      </c>
      <c r="GF72" s="130">
        <f t="shared" si="1851"/>
        <v>17230.847216325099</v>
      </c>
      <c r="GG72" s="130">
        <f t="shared" si="1852"/>
        <v>18667.498369024768</v>
      </c>
      <c r="GH72" s="130">
        <f t="shared" si="1853"/>
        <v>19760.429239005029</v>
      </c>
      <c r="GI72" s="130">
        <f t="shared" si="1854"/>
        <v>21334.568504792464</v>
      </c>
      <c r="GJ72" s="130">
        <f t="shared" si="1855"/>
        <v>23018.299744780288</v>
      </c>
      <c r="GK72" s="130">
        <f t="shared" si="1856"/>
        <v>24585.46497584588</v>
      </c>
      <c r="GL72" s="130">
        <f t="shared" si="1857"/>
        <v>26196.466996591626</v>
      </c>
      <c r="GM72" s="130">
        <f t="shared" si="1858"/>
        <v>27791.52836654459</v>
      </c>
      <c r="GN72" s="130">
        <f t="shared" si="1859"/>
        <v>29397.548933917591</v>
      </c>
      <c r="GO72" s="130">
        <f t="shared" si="1860"/>
        <v>31113.161475490982</v>
      </c>
      <c r="GP72" s="130">
        <f t="shared" si="1861"/>
        <v>32933.384537892023</v>
      </c>
      <c r="GQ72" s="130">
        <f t="shared" si="1862"/>
        <v>34804.418424695061</v>
      </c>
      <c r="GR72" s="130">
        <f t="shared" si="1863"/>
        <v>36779.066541651198</v>
      </c>
      <c r="GS72" s="130">
        <f t="shared" si="1864"/>
        <v>38735.781426465452</v>
      </c>
      <c r="GT72" s="130">
        <f t="shared" si="1865"/>
        <v>40626.741126759473</v>
      </c>
      <c r="GU72" s="130">
        <f t="shared" si="1866"/>
        <v>42723.932996685136</v>
      </c>
      <c r="GV72" s="130">
        <f t="shared" si="1867"/>
        <v>44883.891179107384</v>
      </c>
      <c r="GW72" s="130">
        <f t="shared" si="1868"/>
        <v>46925.290771258304</v>
      </c>
      <c r="GX72" s="130">
        <f t="shared" si="1869"/>
        <v>48748.502705682986</v>
      </c>
      <c r="GY72" s="130">
        <f t="shared" si="1870"/>
        <v>48748.502705682986</v>
      </c>
      <c r="GZ72" s="130">
        <f>($T72+$U72)/$R72*($I72-(метеостанция!B$12))/($I72-$J72)</f>
        <v>2.7496323529411768</v>
      </c>
      <c r="HA72" s="130">
        <f>($T72+$U72)/$R72*($I72-(метеостанция!C$12))/($I72-$J72)</f>
        <v>2.4766544117647062</v>
      </c>
      <c r="HB72" s="130">
        <f>($T72+$U72)/$R72*($I72-(метеостанция!D$12))/($I72-$J72)</f>
        <v>1.8711397058823531</v>
      </c>
      <c r="HC72" s="130">
        <f>($T72+$U72)/$R72*($I72-(метеостанция!E$12))/($I72-$J72)</f>
        <v>1.9952205882352942</v>
      </c>
      <c r="HD72" s="130">
        <f>($T72+$U72)/$R72*($I72-(метеостанция!F$12))/($I72-$J72)</f>
        <v>2.2301470588235297</v>
      </c>
      <c r="HE72" s="130">
        <f>($T72+$U72)/$R72*($I72-(метеостанция!G$12))/($I72-$J72)</f>
        <v>2.5941176470588241</v>
      </c>
      <c r="HF72" s="130">
        <f>($T72+$U72)/$R72*($I72-(метеостанция!H$12))/($I72-$J72)</f>
        <v>2.5610294117647063</v>
      </c>
      <c r="HG72" s="130">
        <f>($T72+$U72)/$R72*($I72-(метеостанция!I$12))/($I72-$J72)</f>
        <v>2.5362132352941185</v>
      </c>
      <c r="HH72" s="130">
        <f>($T72+$U72)/$R72*($I72-(метеостанция!J$12))/($I72-$J72)</f>
        <v>2.5908088235294118</v>
      </c>
      <c r="HI72" s="130">
        <f>($T72+$U72)/$R72*($I72-(метеостанция!K$12))/($I72-$J72)</f>
        <v>2.5560661764705888</v>
      </c>
      <c r="HJ72" s="130">
        <f>($T72+$U72)/$R72*($I72-(метеостанция!L$12))/($I72-$J72)</f>
        <v>2.3625000000000007</v>
      </c>
      <c r="HK72" s="130">
        <f>($T72+$U72)/$R72*($I72-(метеостанция!M$12))/($I72-$J72)</f>
        <v>2.0895220588235297</v>
      </c>
      <c r="HL72" s="130">
        <f>($T72+$U72)/$R72*($I72-(метеостанция!N$12))/($I72-$J72)</f>
        <v>2.3856617647058824</v>
      </c>
      <c r="HM72" s="130">
        <f>($T72+$U72)/$R72*($I72-(метеостанция!O$12))/($I72-$J72)</f>
        <v>1.814889705882353</v>
      </c>
      <c r="HN72" s="130">
        <f>($T72+$U72)/$R72*($I72-(метеостанция!P$12))/($I72-$J72)</f>
        <v>2.6139705882352944</v>
      </c>
      <c r="HO72" s="130">
        <f>($T72+$U72)/$R72*($I72-(метеостанция!Q$12))/($I72-$J72)</f>
        <v>2.7959558823529416</v>
      </c>
      <c r="HP72" s="130">
        <f>($T72+$U72)/$R72*($I72-(метеостанция!R$12))/($I72-$J72)</f>
        <v>2.6023897058823535</v>
      </c>
      <c r="HQ72" s="130">
        <f>($T72+$U72)/$R72*($I72-(метеостанция!S$12))/($I72-$J72)</f>
        <v>2.6751838235294119</v>
      </c>
      <c r="HR72" s="130">
        <f>($T72+$U72)/$R72*($I72-(метеостанция!T$12))/($I72-$J72)</f>
        <v>2.6487132352941183</v>
      </c>
      <c r="HS72" s="130">
        <f>($T72+$U72)/$R72*($I72-(метеостанция!U$12))/($I72-$J72)</f>
        <v>2.6669117647058824</v>
      </c>
      <c r="HT72" s="130">
        <f>($T72+$U72)/$R72*($I72-(метеостанция!V$12))/($I72-$J72)</f>
        <v>2.8488970588235296</v>
      </c>
      <c r="HU72" s="130">
        <f>($T72+$U72)/$R72*($I72-(метеостанция!W$12))/($I72-$J72)</f>
        <v>3.0226102941176474</v>
      </c>
      <c r="HV72" s="130">
        <f>($T72+$U72)/$R72*($I72-(метеостанция!X$12))/($I72-$J72)</f>
        <v>3.1069852941176475</v>
      </c>
      <c r="HW72" s="130">
        <f>($T72+$U72)/$R72*($I72-(метеостанция!Y$12))/($I72-$J72)</f>
        <v>3.2790441176470591</v>
      </c>
      <c r="HX72" s="130">
        <f>($T72+$U72)/$R72*($I72-(метеостанция!Z$12))/($I72-$J72)</f>
        <v>3.2492647058823536</v>
      </c>
      <c r="HY72" s="130">
        <f>($T72+$U72)/$R72*($I72-(метеостанция!AA$12))/($I72-$J72)</f>
        <v>3.1400735294117652</v>
      </c>
      <c r="HZ72" s="130">
        <f>($T72+$U72)/$R72*($I72-(метеостанция!AB$12))/($I72-$J72)</f>
        <v>3.4825367647058827</v>
      </c>
      <c r="IA72" s="130">
        <f>($T72+$U72)/$R72*($I72-(метеостанция!AC$12))/($I72-$J72)</f>
        <v>3.5867647058823531</v>
      </c>
      <c r="IB72" s="130">
        <f>($T72+$U72)/$R72*($I72-(метеостанция!AD$12))/($I72-$J72)</f>
        <v>3.3898897058823532</v>
      </c>
      <c r="IC72" s="130">
        <f>($T72+$U72)/$R72*($I72-(метеостанция!AE$12))/($I72-$J72)</f>
        <v>3.0275735294117649</v>
      </c>
      <c r="ID72" s="130"/>
      <c r="IE72" s="131">
        <f>VLOOKUP($F72,метеостанция!$A$4:$AF$7,2,0)</f>
        <v>6.1</v>
      </c>
      <c r="IF72" s="131">
        <f>VLOOKUP($F72,метеостанция!$A$4:$AF$7,3,0)</f>
        <v>9</v>
      </c>
      <c r="IG72" s="131">
        <f>VLOOKUP($F72,метеостанция!$A$4:$AF$7,4,0)</f>
        <v>7.4</v>
      </c>
      <c r="IH72" s="131">
        <f>VLOOKUP($F72,метеостанция!$A$4:$AF$7,5,0)</f>
        <v>10.9</v>
      </c>
      <c r="II72" s="131">
        <f>VLOOKUP($F72,метеостанция!$A$4:$AF$7,6,0)</f>
        <v>12.1</v>
      </c>
      <c r="IJ72" s="131">
        <f>VLOOKUP($F72,метеостанция!$A$4:$AF$7,7,0)</f>
        <v>9.4</v>
      </c>
      <c r="IK72" s="131">
        <f>VLOOKUP($F72,метеостанция!$A$4:$AF$7,8,0)</f>
        <v>6.1</v>
      </c>
      <c r="IL72" s="131">
        <f>VLOOKUP($F72,метеостанция!$A$4:$AF$7,9,0)</f>
        <v>8.1</v>
      </c>
      <c r="IM72" s="131">
        <f>VLOOKUP($F72,метеостанция!$A$4:$AF$7,10,0)</f>
        <v>3.4</v>
      </c>
      <c r="IN72" s="131">
        <f>VLOOKUP($F72,метеостанция!$A$4:$AF$7,11,0)</f>
        <v>-1.2</v>
      </c>
      <c r="IO72" s="131">
        <f>VLOOKUP($F72,метеостанция!$A$4:$AF$7,12,0)</f>
        <v>0.4</v>
      </c>
      <c r="IP72" s="131">
        <f>VLOOKUP($F72,метеостанция!$A$4:$AF$7,13,0)</f>
        <v>3</v>
      </c>
      <c r="IQ72" s="131">
        <f>VLOOKUP($F72,метеостанция!$A$4:$AF$7,14,0)</f>
        <v>2.5</v>
      </c>
      <c r="IR72" s="131">
        <f>VLOOKUP($F72,метеостанция!$A$4:$AF$7,15,0)</f>
        <v>1.5</v>
      </c>
      <c r="IS72" s="131">
        <f>VLOOKUP($F72,метеостанция!$A$4:$AF$7,16,0)</f>
        <v>-0.4</v>
      </c>
      <c r="IT72" s="131">
        <f>VLOOKUP($F72,метеостанция!$A$4:$AF$7,17,0)</f>
        <v>-2.6</v>
      </c>
      <c r="IU72" s="131">
        <f>VLOOKUP($F72,метеостанция!$A$4:$AF$7,18,0)</f>
        <v>-3.5</v>
      </c>
      <c r="IV72" s="131">
        <f>VLOOKUP($F72,метеостанция!$A$4:$AF$7,19,0)</f>
        <v>-4.4000000000000004</v>
      </c>
      <c r="IW72" s="131">
        <f>VLOOKUP($F72,метеостанция!$A$4:$AF$7,20,0)</f>
        <v>-0.3</v>
      </c>
      <c r="IX72" s="131">
        <f>VLOOKUP($F72,метеостанция!$A$4:$AF$7,21,0)</f>
        <v>4.5</v>
      </c>
      <c r="IY72" s="131">
        <f>VLOOKUP($F72,метеостанция!$A$4:$AF$7,22,0)</f>
        <v>3.5</v>
      </c>
      <c r="IZ72" s="131">
        <f>VLOOKUP($F72,метеостанция!$A$4:$AF$7,23,0)</f>
        <v>5</v>
      </c>
      <c r="JA72" s="131">
        <f>VLOOKUP($F72,метеостанция!$A$4:$AF$7,24,0)</f>
        <v>-1.7</v>
      </c>
      <c r="JB72" s="131">
        <f>VLOOKUP($F72,метеостанция!$A$4:$AF$7,25,0)</f>
        <v>-3.7</v>
      </c>
      <c r="JC72" s="131">
        <f>VLOOKUP($F72,метеостанция!$A$4:$AF$7,26,0)</f>
        <v>0.7</v>
      </c>
      <c r="JD72" s="131">
        <f>VLOOKUP($F72,метеостанция!$A$4:$AF$7,27,0)</f>
        <v>-1.6</v>
      </c>
      <c r="JE72" s="131">
        <f>VLOOKUP($F72,метеостанция!$A$4:$AF$7,28,0)</f>
        <v>0.7</v>
      </c>
      <c r="JF72" s="131">
        <f>VLOOKUP($F72,метеостанция!$A$4:$AF$7,29,0)</f>
        <v>6.6</v>
      </c>
      <c r="JG72" s="131">
        <f>VLOOKUP($F72,метеостанция!$A$4:$AF$7,30,0)</f>
        <v>9</v>
      </c>
      <c r="JH72" s="131">
        <f>VLOOKUP($F72,метеостанция!$A$4:$AF$7,31,0)</f>
        <v>4.8</v>
      </c>
      <c r="JI72" s="131">
        <f>VLOOKUP($F72,метеостанция!$A$4:$AF$7,32,0)</f>
        <v>0</v>
      </c>
      <c r="JJ72" s="202">
        <f>VLOOKUP(D72,'Qп, Гкал'!$D$6:$O$63,2,FALSE)</f>
        <v>2.4113000000000002</v>
      </c>
      <c r="JK72" s="202">
        <f>VLOOKUP(D72,'Qп, Гкал'!$D$6:AI$64,3,FALSE)</f>
        <v>1.51772</v>
      </c>
      <c r="JL72" s="202">
        <f>VLOOKUP(D72,'Qп, Гкал'!$D$6:$AI$64,4,FALSE)</f>
        <v>0.72136</v>
      </c>
      <c r="JM72" s="202">
        <f>VLOOKUP(D72,'Qп, Гкал'!$D$6:$O$60,5,FALSE)</f>
        <v>0.78851000000000004</v>
      </c>
      <c r="JN72" s="202">
        <f>VLOOKUP(D72,'Qп, Гкал'!$D$6:$O$60,6,FALSE)</f>
        <v>0.75444999999999995</v>
      </c>
      <c r="JO72" s="202">
        <f>VLOOKUP(D72,'Qп, Гкал'!$D$6:$O$60,7,FALSE)</f>
        <v>0.81445999999999996</v>
      </c>
      <c r="JP72" s="202">
        <f>VLOOKUP(D72,'Qп, Гкал'!$D$6:$O$60,8,FALSE)</f>
        <v>0.79990000000000006</v>
      </c>
      <c r="JQ72" s="202">
        <f>VLOOKUP(D72,'Qп, Гкал'!$D$6:$O$60,9,FALSE)</f>
        <v>0.96211000000000002</v>
      </c>
      <c r="JR72" s="202">
        <f>VLOOKUP(D72,'Qп, Гкал'!$D$6:$O$60,10,FALSE)</f>
        <v>1.5436399999999999</v>
      </c>
      <c r="JS72" s="202">
        <f>VLOOKUP(D72,'Qп, Гкал'!$D$6:$O$60,11,FALSE)</f>
        <v>1.8692299999999999</v>
      </c>
      <c r="JT72" s="202">
        <f>VLOOKUP(D72,'Qп, Гкал'!$D$6:$O$60,12,FALSE)</f>
        <v>2.2634099999999999</v>
      </c>
      <c r="JU72" s="202">
        <f>VLOOKUP(D72,'Qп, Гкал'!$D$6:$P$60,13,FALSE)</f>
        <v>2.16737</v>
      </c>
      <c r="JV72" s="202">
        <f>VLOOKUP(D72,'Qп, Гкал'!$D$6:$Q$63,14,FALSE)</f>
        <v>1.95085</v>
      </c>
      <c r="JW72" s="203">
        <f>VLOOKUP(D72,'Qп, Гкал'!$D$6:$AI$65,15,FALSE)</f>
        <v>0.84445999999999999</v>
      </c>
      <c r="JX72" s="203">
        <f>VLOOKUP(D72,'Qп, Гкал'!$D$6:$AI$65,16,FALSE)</f>
        <v>1.77278</v>
      </c>
      <c r="JY72" s="203" t="str">
        <f>VLOOKUP(D72,'Qп, Гкал'!$D$6:$AI$65,17,FALSE)</f>
        <v>-</v>
      </c>
      <c r="JZ72" s="203" t="str">
        <f>VLOOKUP(D72,'Qп, Гкал'!$D$6:$AI$65,18,FALSE)</f>
        <v>-</v>
      </c>
      <c r="KA72" s="203" t="str">
        <f>VLOOKUP(D72,'Qп, Гкал'!$D$6:$AI$65,19,FALSE)</f>
        <v>-</v>
      </c>
      <c r="KB72" s="203" t="str">
        <f>VLOOKUP(D72,'Qп, Гкал'!$D$6:$AI$65,20,FALSE)</f>
        <v>-</v>
      </c>
      <c r="KC72" s="203" t="str">
        <f>VLOOKUP(D72,'Qп, Гкал'!$D$6:$AI$65,21,FALSE)</f>
        <v>-</v>
      </c>
      <c r="KD72" s="203" t="str">
        <f>VLOOKUP(D72,'Qп, Гкал'!$D$6:$AI$65,22,FALSE)</f>
        <v>-</v>
      </c>
      <c r="KE72" s="203" t="str">
        <f>VLOOKUP(D72,'Qп, Гкал'!$D$6:$AI$65,23,FALSE)</f>
        <v>-</v>
      </c>
      <c r="KF72" s="203" t="str">
        <f>VLOOKUP(D72,'Qп, Гкал'!$D$6:$AI$65,24,FALSE)</f>
        <v>-</v>
      </c>
      <c r="KG72" s="203" t="str">
        <f>VLOOKUP(D72,'Qп, Гкал'!$D$6:$AI$65,25,FALSE)</f>
        <v>-</v>
      </c>
      <c r="KH72" s="203" t="str">
        <f>VLOOKUP(D72,'Qп, Гкал'!$D$6:$AI$65,26,FALSE)</f>
        <v>-</v>
      </c>
      <c r="KI72" s="203" t="str">
        <f>VLOOKUP(D72,'Qп, Гкал'!$D$6:$AI$65,27,FALSE)</f>
        <v>-</v>
      </c>
      <c r="KJ72" s="203" t="str">
        <f>VLOOKUP(D72,'Qп, Гкал'!$D$6:$AI$65,28,FALSE)</f>
        <v>-</v>
      </c>
      <c r="KK72" s="203" t="str">
        <f>VLOOKUP(D72,'Qп, Гкал'!$D$6:$AI$65,29,FALSE)</f>
        <v>-</v>
      </c>
      <c r="KL72" s="203" t="str">
        <f>VLOOKUP(D72,'Qп, Гкал'!$D$6:$AI$65,30,FALSE)</f>
        <v>-</v>
      </c>
      <c r="KM72" s="203" t="str">
        <f>VLOOKUP(D72,'Qп, Гкал'!$D$6:$AI$65,31,FALSE)</f>
        <v>-</v>
      </c>
      <c r="KN72" s="203">
        <f>VLOOKUP(D72,'Qп, Гкал'!$D$6:$AI$65,32,FALSE)</f>
        <v>0</v>
      </c>
      <c r="KO72" s="110">
        <f>IF(JJ72="","Нет показаний",IF(JJ72&lt;=0,"Ошибка ПУ",(GZ72-JJ72*(($I72-метеостанция!B$12)/($I72-IE72)))))</f>
        <v>-0.50327397822765407</v>
      </c>
      <c r="KP72" s="110">
        <f>IF(JK72="","Нет показаний",IF(JK72&lt;=0,"Ошибка ПУ",(HA72-JK72*(($I72-метеостанция!C$12)/($I72-IF72)))))</f>
        <v>0.20462757176470658</v>
      </c>
      <c r="KQ72" s="110">
        <f>IF(JL72="","Нет показаний",IF(JL72&lt;=0,"Ошибка ПУ",(HB72-JL72*(($I72-метеостанция!D$12)/($I72-IG72)))))</f>
        <v>1.1478611952440554</v>
      </c>
      <c r="KR72" s="110">
        <f>IF(JM72="","Нет показаний",IF(JM72&lt;=0,"Ошибка ПУ",(HC72-JM72*(($I72-метеостанция!E$12)/($I72-IH72)))))</f>
        <v>0.87382547031076596</v>
      </c>
      <c r="KS72" s="110">
        <f>IF(JN72="","Нет показаний",IF(JN72&lt;=0,"Ошибка ПУ",(HD72-JN72*(($I72-метеостанция!F$12)/($I72-II72)))))</f>
        <v>0.8777553035043808</v>
      </c>
      <c r="KT72" s="110">
        <f>IF(JO72="","Нет показаний",IF(JO72&lt;=0,"Ошибка ПУ",(HE72-JO72*(($I72-метеостанция!G$12)/($I72-IJ72)))))</f>
        <v>1.2748270685464274</v>
      </c>
      <c r="KU72" s="110">
        <f>IF(JP72="","Нет показаний",IF(JP72&lt;=0,"Ошибка ПУ",(HF72-JP72*(($I72-метеостанция!H$12)/($I72-IK72)))))</f>
        <v>1.5559602559205503</v>
      </c>
      <c r="KV72" s="110">
        <f>IF(JQ72="","Нет показаний",IF(JQ72&lt;=0,"Ошибка ПУ",(HG72-JQ72*(($I72-метеостанция!I$12)/($I72-IL72)))))</f>
        <v>1.1603600356672528</v>
      </c>
      <c r="KW72" s="110">
        <f>IF(JR72="","Нет показаний",IF(JR72&lt;=0,"Ошибка ПУ",(HH72-JR72*(($I72-метеостанция!J$12)/($I72-IM72)))))</f>
        <v>0.92137495612609732</v>
      </c>
      <c r="KX72" s="110">
        <f>IF(JS72="","Нет показаний",IF(JS72&lt;=0,"Ошибка ПУ",(HI72-JS72*(($I72-метеостанция!K$12)/($I72-IN72)))))</f>
        <v>0.96577964012697648</v>
      </c>
      <c r="KY72" s="110">
        <f>IF(JT72="","Нет показаний",IF(JT72&lt;=0,"Ошибка ПУ",(HJ72-JT72*(($I72-метеостанция!L$12)/($I72-IO72)))))</f>
        <v>0.44771950236966895</v>
      </c>
      <c r="KZ72" s="110">
        <f>IF(JU72="","Нет показаний",IF(JU72&lt;=0,"Ошибка ПУ",(HK72-JU72*(($I72-метеостанция!M$12)/($I72-IP72)))))</f>
        <v>0.23993536287758399</v>
      </c>
      <c r="LA72" s="110">
        <f>IF(JV72="","Нет показаний",IF(JV72&lt;=0,"Ошибка ПУ",(HL72-JV72*(($I72-метеостанция!N$12)/($I72-IQ72)))))</f>
        <v>0.53492117260061955</v>
      </c>
      <c r="LB72" s="110">
        <f>IF(JW72="","Нет показаний",IF(JW72&lt;=0,"Ошибка ПУ",(HM72-JW72*(($I72-метеостанция!O$12)/($I72-IR72)))))</f>
        <v>1.2359068183823529</v>
      </c>
      <c r="LC72" s="110">
        <f>IF(JX72="","Нет показаний",IF(JX72&lt;=0,"Ошибка ПУ",(HN72-JX72*(($I72-метеостанция!P$12)/($I72-IS72)))))</f>
        <v>1.0152306338973947</v>
      </c>
      <c r="LD72" s="110" t="e">
        <f>IF(JY72="","Нет показаний",IF(JY72&lt;=0,"Ошибка ПУ",(HO72-JY72*(($I72-метеостанция!Q$12)/($I72-IT72)))))</f>
        <v>#VALUE!</v>
      </c>
      <c r="LE72" s="110" t="e">
        <f>IF(JZ72="","Нет показаний",IF(JZ72&lt;=0,"Ошибка ПУ",(HP72-JZ72*(($I72-метеостанция!R$12)/($I72-IU72)))))</f>
        <v>#VALUE!</v>
      </c>
      <c r="LF72" s="110" t="e">
        <f>IF(KA72="","Нет показаний",IF(KA72&lt;=0,"Ошибка ПУ",(HQ72-KA72*(($I72-метеостанция!S$12)/($I72-IV72)))))</f>
        <v>#VALUE!</v>
      </c>
      <c r="LG72" s="110" t="e">
        <f>IF(KB72="","Нет показаний",IF(KB72&lt;=0,"Ошибка ПУ",(HR72-KB72*(($I72-метеостанция!T$12)/($I72-IW72)))))</f>
        <v>#VALUE!</v>
      </c>
      <c r="LH72" s="110" t="e">
        <f>IF(KC72="","Нет показаний",IF(KC72&lt;=0,"Ошибка ПУ",(HS72-KC72*(($I72-метеостанция!U$12)/($I72-IX72)))))</f>
        <v>#VALUE!</v>
      </c>
      <c r="LI72" s="110" t="e">
        <f>IF(KD72="","Нет показаний",IF(KD72&lt;=0,"Ошибка ПУ",(HT72-KD72*(($I72-метеостанция!V$12)/($I72-IY72)))))</f>
        <v>#VALUE!</v>
      </c>
      <c r="LJ72" s="110" t="e">
        <f>IF(KE72="","Нет показаний",IF(KE72&lt;=0,"Ошибка ПУ",(HU72-KE72*(($I72-метеостанция!W$12)/($I72-IZ72)))))</f>
        <v>#VALUE!</v>
      </c>
      <c r="LK72" s="110" t="e">
        <f>IF(KF72="","Нет показаний",IF(KF72&lt;=0,"Ошибка ПУ",(HV72-KF72*(($I72-метеостанция!X$12)/($I72-JA72)))))</f>
        <v>#VALUE!</v>
      </c>
      <c r="LL72" s="110" t="e">
        <f>IF(KG72="","Нет показаний",IF(KG72&lt;=0,"Ошибка ПУ",(HW72-KG72*(($I72-метеостанция!Y$12)/($I72-JB72)))))</f>
        <v>#VALUE!</v>
      </c>
      <c r="LM72" s="110" t="e">
        <f>IF(KH72="","Нет показаний",IF(KH72&lt;=0,"Ошибка ПУ",(HX72-KH72*(($I72-метеостанция!Z$12)/($I72-JC72)))))</f>
        <v>#VALUE!</v>
      </c>
      <c r="LN72" s="110" t="e">
        <f>IF(KI72="","Нет показаний",IF(KI72&lt;=0,"Ошибка ПУ",(HY72-KI72*(($I72-метеостанция!AA$12)/($I72-JD72)))))</f>
        <v>#VALUE!</v>
      </c>
      <c r="LO72" s="110" t="e">
        <f>IF(KJ72="","Нет показаний",IF(KJ72&lt;=0,"Ошибка ПУ",(HZ72-KJ72*(($I72-метеостанция!AB$12)/($I72-JE72)))))</f>
        <v>#VALUE!</v>
      </c>
      <c r="LP72" s="110" t="e">
        <f>IF(KK72="","Нет показаний",IF(KK72&lt;=0,"Ошибка ПУ",(IA72-KK72*(($I72-метеостанция!AC$12)/($I72-JF72)))))</f>
        <v>#VALUE!</v>
      </c>
      <c r="LQ72" s="110" t="e">
        <f>IF(KL72="","Нет показаний",IF(KL72&lt;=0,"Ошибка ПУ",(IB72-KL72*(($I72-метеостанция!AD$12)/($I72-JG72)))))</f>
        <v>#VALUE!</v>
      </c>
      <c r="LR72" s="110" t="e">
        <f>IF(KM72="","Нет показаний",IF(KM72&lt;=0,"Ошибка ПУ",(IC72-KM72*(($I72-метеостанция!AE$12)/($I72-JH72)))))</f>
        <v>#VALUE!</v>
      </c>
      <c r="LS72" s="110" t="str">
        <f>IF(KN72="","Нет показаний",IF(KN72&lt;=0,"Ошибка ПУ",(ID72-KN72*(($I72-метеостанция!AF$12)/($I72-JI72)))))</f>
        <v>Ошибка ПУ</v>
      </c>
      <c r="LT72" s="54">
        <f t="shared" si="1871"/>
        <v>-0.50327397822765407</v>
      </c>
      <c r="LU72" s="54">
        <f t="shared" si="1872"/>
        <v>-0.29864640646294749</v>
      </c>
      <c r="LV72" s="54">
        <f t="shared" si="1873"/>
        <v>0.8492147887811079</v>
      </c>
      <c r="LW72" s="54">
        <f t="shared" si="1874"/>
        <v>1.7230402590918739</v>
      </c>
      <c r="LX72" s="54">
        <f t="shared" si="1875"/>
        <v>2.6007955625962547</v>
      </c>
      <c r="LY72" s="54">
        <f t="shared" si="1876"/>
        <v>3.875622631142682</v>
      </c>
      <c r="LZ72" s="54">
        <f t="shared" si="1877"/>
        <v>5.4315828870632323</v>
      </c>
      <c r="MA72" s="54">
        <f t="shared" si="1878"/>
        <v>6.5919429227304853</v>
      </c>
      <c r="MB72" s="54">
        <f t="shared" si="1879"/>
        <v>7.5133178788565829</v>
      </c>
      <c r="MC72" s="54">
        <f t="shared" si="1880"/>
        <v>8.4790975189835596</v>
      </c>
      <c r="MD72" s="54">
        <f t="shared" si="1881"/>
        <v>8.9268170213532283</v>
      </c>
      <c r="ME72" s="54">
        <f t="shared" si="1882"/>
        <v>9.1667523842308114</v>
      </c>
      <c r="MF72" s="54">
        <f t="shared" si="1883"/>
        <v>9.7016735568314303</v>
      </c>
      <c r="MG72" s="54">
        <f t="shared" si="1884"/>
        <v>10.937580375213784</v>
      </c>
      <c r="MH72" s="54">
        <f t="shared" si="1885"/>
        <v>11.952811009111178</v>
      </c>
      <c r="MI72" s="54" t="e">
        <f t="shared" si="1886"/>
        <v>#VALUE!</v>
      </c>
      <c r="MJ72" s="54" t="e">
        <f t="shared" si="1887"/>
        <v>#VALUE!</v>
      </c>
      <c r="MK72" s="54" t="e">
        <f t="shared" si="1888"/>
        <v>#VALUE!</v>
      </c>
      <c r="ML72" s="54" t="e">
        <f t="shared" si="1889"/>
        <v>#VALUE!</v>
      </c>
      <c r="MM72" s="54" t="e">
        <f t="shared" si="1890"/>
        <v>#VALUE!</v>
      </c>
      <c r="MN72" s="54" t="e">
        <f t="shared" si="1891"/>
        <v>#VALUE!</v>
      </c>
      <c r="MO72" s="54" t="e">
        <f t="shared" si="1892"/>
        <v>#VALUE!</v>
      </c>
      <c r="MP72" s="54" t="e">
        <f t="shared" si="1893"/>
        <v>#VALUE!</v>
      </c>
      <c r="MQ72" s="54" t="e">
        <f t="shared" si="1894"/>
        <v>#VALUE!</v>
      </c>
      <c r="MR72" s="54" t="e">
        <f t="shared" si="1895"/>
        <v>#VALUE!</v>
      </c>
      <c r="MS72" s="54" t="e">
        <f t="shared" si="1896"/>
        <v>#VALUE!</v>
      </c>
      <c r="MT72" s="54" t="e">
        <f t="shared" si="1897"/>
        <v>#VALUE!</v>
      </c>
      <c r="MU72" s="54" t="e">
        <f t="shared" si="1898"/>
        <v>#VALUE!</v>
      </c>
      <c r="MV72" s="54" t="e">
        <f t="shared" si="1899"/>
        <v>#VALUE!</v>
      </c>
      <c r="MW72" s="54" t="e">
        <f t="shared" si="1900"/>
        <v>#VALUE!</v>
      </c>
      <c r="MX72" s="54" t="e">
        <f t="shared" si="1901"/>
        <v>#VALUE!</v>
      </c>
      <c r="MY72" s="53">
        <f t="shared" si="1902"/>
        <v>-985.51110416539223</v>
      </c>
      <c r="MZ72" s="53">
        <f t="shared" si="1903"/>
        <v>400.70171102964844</v>
      </c>
      <c r="NA72" s="53">
        <f t="shared" si="1904"/>
        <v>2247.7417925269092</v>
      </c>
      <c r="NB72" s="53">
        <f t="shared" si="1905"/>
        <v>1711.1250359625419</v>
      </c>
      <c r="NC72" s="53">
        <f t="shared" si="1906"/>
        <v>1718.8204353222786</v>
      </c>
      <c r="ND72" s="53">
        <f t="shared" si="1907"/>
        <v>2496.366365627614</v>
      </c>
      <c r="NE72" s="53">
        <f t="shared" si="1908"/>
        <v>3046.8813731436217</v>
      </c>
      <c r="NF72" s="53">
        <f t="shared" si="1909"/>
        <v>2272.2170218436145</v>
      </c>
      <c r="NG72" s="53">
        <f t="shared" si="1910"/>
        <v>1804.2364390861237</v>
      </c>
      <c r="NH72" s="53">
        <f t="shared" si="1911"/>
        <v>1891.1896912966454</v>
      </c>
      <c r="NI72" s="53">
        <f t="shared" si="1912"/>
        <v>876.72432954028579</v>
      </c>
      <c r="NJ72" s="53">
        <f t="shared" si="1913"/>
        <v>469.841427586885</v>
      </c>
      <c r="NK72" s="53">
        <f t="shared" si="1914"/>
        <v>1047.4826401865332</v>
      </c>
      <c r="NL72" s="53">
        <f t="shared" si="1915"/>
        <v>2420.1527317563236</v>
      </c>
      <c r="NM72" s="53">
        <f t="shared" si="1916"/>
        <v>1988.0246272978782</v>
      </c>
      <c r="NN72" s="53" t="e">
        <f t="shared" si="1917"/>
        <v>#VALUE!</v>
      </c>
      <c r="NO72" s="53" t="e">
        <f t="shared" si="1918"/>
        <v>#VALUE!</v>
      </c>
      <c r="NP72" s="53" t="e">
        <f t="shared" si="1919"/>
        <v>#VALUE!</v>
      </c>
      <c r="NQ72" s="53" t="e">
        <f t="shared" si="1920"/>
        <v>#VALUE!</v>
      </c>
      <c r="NR72" s="53" t="e">
        <f t="shared" si="1921"/>
        <v>#VALUE!</v>
      </c>
      <c r="NS72" s="53" t="e">
        <f t="shared" si="1922"/>
        <v>#VALUE!</v>
      </c>
      <c r="NT72" s="53" t="e">
        <f t="shared" si="1923"/>
        <v>#VALUE!</v>
      </c>
      <c r="NU72" s="53" t="e">
        <f t="shared" si="1924"/>
        <v>#VALUE!</v>
      </c>
      <c r="NV72" s="53" t="e">
        <f t="shared" si="1925"/>
        <v>#VALUE!</v>
      </c>
      <c r="NW72" s="53" t="e">
        <f t="shared" si="1926"/>
        <v>#VALUE!</v>
      </c>
      <c r="NX72" s="53" t="e">
        <f t="shared" si="1927"/>
        <v>#VALUE!</v>
      </c>
      <c r="NY72" s="53" t="e">
        <f t="shared" si="1928"/>
        <v>#VALUE!</v>
      </c>
      <c r="NZ72" s="53" t="e">
        <f t="shared" si="1929"/>
        <v>#VALUE!</v>
      </c>
      <c r="OA72" s="53" t="e">
        <f t="shared" si="1930"/>
        <v>#VALUE!</v>
      </c>
      <c r="OB72" s="53" t="e">
        <f t="shared" si="1931"/>
        <v>#VALUE!</v>
      </c>
      <c r="OC72" s="53" t="e">
        <f t="shared" si="1932"/>
        <v>#VALUE!</v>
      </c>
      <c r="OD72" s="53">
        <f t="shared" si="1933"/>
        <v>-985.51110416539223</v>
      </c>
      <c r="OE72" s="53">
        <f t="shared" si="1934"/>
        <v>-584.80939313574379</v>
      </c>
      <c r="OF72" s="53">
        <f t="shared" si="1935"/>
        <v>1662.9323993911653</v>
      </c>
      <c r="OG72" s="53">
        <f t="shared" si="1936"/>
        <v>3374.0574353537072</v>
      </c>
      <c r="OH72" s="53">
        <f t="shared" si="1937"/>
        <v>5092.8778706759858</v>
      </c>
      <c r="OI72" s="53">
        <f t="shared" si="1938"/>
        <v>7589.2442363035998</v>
      </c>
      <c r="OJ72" s="53">
        <f t="shared" si="1939"/>
        <v>10636.125609447221</v>
      </c>
      <c r="OK72" s="53">
        <f t="shared" si="1940"/>
        <v>12908.342631290836</v>
      </c>
      <c r="OL72" s="53">
        <f t="shared" si="1941"/>
        <v>14712.57907037696</v>
      </c>
      <c r="OM72" s="53">
        <f t="shared" si="1942"/>
        <v>16603.768761673604</v>
      </c>
      <c r="ON72" s="53">
        <f t="shared" si="1943"/>
        <v>17480.493091213888</v>
      </c>
      <c r="OO72" s="53">
        <f t="shared" si="1944"/>
        <v>17950.334518800773</v>
      </c>
      <c r="OP72" s="53">
        <f t="shared" si="1945"/>
        <v>18997.817158987305</v>
      </c>
      <c r="OQ72" s="53">
        <f t="shared" si="1946"/>
        <v>21417.969890743629</v>
      </c>
      <c r="OR72" s="53">
        <f t="shared" si="1947"/>
        <v>23405.994518041505</v>
      </c>
      <c r="OS72" s="53" t="e">
        <f t="shared" si="1948"/>
        <v>#VALUE!</v>
      </c>
      <c r="OT72" s="53" t="e">
        <f t="shared" si="1949"/>
        <v>#VALUE!</v>
      </c>
      <c r="OU72" s="53" t="e">
        <f t="shared" si="1950"/>
        <v>#VALUE!</v>
      </c>
      <c r="OV72" s="53" t="e">
        <f t="shared" si="1951"/>
        <v>#VALUE!</v>
      </c>
      <c r="OW72" s="53" t="e">
        <f t="shared" si="1952"/>
        <v>#VALUE!</v>
      </c>
      <c r="OX72" s="53" t="e">
        <f t="shared" si="1953"/>
        <v>#VALUE!</v>
      </c>
      <c r="OY72" s="53" t="e">
        <f t="shared" si="1954"/>
        <v>#VALUE!</v>
      </c>
      <c r="OZ72" s="53" t="e">
        <f t="shared" si="1955"/>
        <v>#VALUE!</v>
      </c>
      <c r="PA72" s="53" t="e">
        <f t="shared" si="1956"/>
        <v>#VALUE!</v>
      </c>
      <c r="PB72" s="53" t="e">
        <f t="shared" si="1957"/>
        <v>#VALUE!</v>
      </c>
      <c r="PC72" s="53" t="e">
        <f t="shared" si="1958"/>
        <v>#VALUE!</v>
      </c>
      <c r="PD72" s="53" t="e">
        <f t="shared" si="1959"/>
        <v>#VALUE!</v>
      </c>
      <c r="PE72" s="53" t="e">
        <f t="shared" si="1960"/>
        <v>#VALUE!</v>
      </c>
      <c r="PF72" s="53" t="e">
        <f t="shared" si="1961"/>
        <v>#VALUE!</v>
      </c>
      <c r="PG72" s="53" t="e">
        <f t="shared" si="1962"/>
        <v>#VALUE!</v>
      </c>
      <c r="PH72" s="53" t="e">
        <f t="shared" si="1963"/>
        <v>#VALUE!</v>
      </c>
      <c r="PI72" s="111">
        <f t="shared" si="2247"/>
        <v>0</v>
      </c>
      <c r="PJ72" s="111">
        <f t="shared" si="2247"/>
        <v>380.666625478166</v>
      </c>
      <c r="PK72" s="111">
        <f t="shared" si="2247"/>
        <v>2135.3547029005636</v>
      </c>
      <c r="PL72" s="111">
        <f t="shared" si="2247"/>
        <v>1625.5687841644146</v>
      </c>
      <c r="PM72" s="111">
        <f t="shared" si="2247"/>
        <v>1632.8794135561645</v>
      </c>
      <c r="PN72" s="111">
        <f t="shared" si="2247"/>
        <v>2371.548047346233</v>
      </c>
      <c r="PO72" s="111">
        <f t="shared" si="2247"/>
        <v>2894.5373044864405</v>
      </c>
      <c r="PP72" s="111">
        <f t="shared" si="2247"/>
        <v>2158.6061707514336</v>
      </c>
      <c r="PQ72" s="111">
        <f t="shared" si="2247"/>
        <v>1714.0246171318174</v>
      </c>
      <c r="PR72" s="111">
        <f t="shared" si="2247"/>
        <v>1796.6302067318131</v>
      </c>
      <c r="PS72" s="111">
        <f t="shared" si="2248"/>
        <v>832.88811306327148</v>
      </c>
      <c r="PT72" s="111">
        <f t="shared" si="2248"/>
        <v>446.34935620754072</v>
      </c>
      <c r="PU72" s="111">
        <f t="shared" si="2248"/>
        <v>995.10850817720655</v>
      </c>
      <c r="PV72" s="111">
        <f t="shared" si="2248"/>
        <v>2299.1450951685074</v>
      </c>
      <c r="PW72" s="111">
        <f t="shared" si="2248"/>
        <v>1888.6233959329841</v>
      </c>
      <c r="PX72" s="111" t="e">
        <f t="shared" si="2248"/>
        <v>#VALUE!</v>
      </c>
      <c r="PY72" s="111" t="e">
        <f t="shared" si="2248"/>
        <v>#VALUE!</v>
      </c>
      <c r="PZ72" s="111" t="e">
        <f t="shared" si="2248"/>
        <v>#VALUE!</v>
      </c>
      <c r="QA72" s="111" t="e">
        <f t="shared" si="2248"/>
        <v>#VALUE!</v>
      </c>
      <c r="QB72" s="111" t="e">
        <f t="shared" si="2248"/>
        <v>#VALUE!</v>
      </c>
      <c r="QC72" s="111" t="e">
        <f t="shared" si="2249"/>
        <v>#VALUE!</v>
      </c>
      <c r="QD72" s="111" t="e">
        <f t="shared" si="2249"/>
        <v>#VALUE!</v>
      </c>
      <c r="QE72" s="111" t="e">
        <f t="shared" si="2249"/>
        <v>#VALUE!</v>
      </c>
      <c r="QF72" s="111" t="e">
        <f t="shared" si="2249"/>
        <v>#VALUE!</v>
      </c>
      <c r="QG72" s="111" t="e">
        <f t="shared" si="2249"/>
        <v>#VALUE!</v>
      </c>
      <c r="QH72" s="111" t="e">
        <f t="shared" si="2249"/>
        <v>#VALUE!</v>
      </c>
      <c r="QI72" s="111" t="e">
        <f t="shared" si="2249"/>
        <v>#VALUE!</v>
      </c>
      <c r="QJ72" s="111" t="e">
        <f t="shared" si="2249"/>
        <v>#VALUE!</v>
      </c>
      <c r="QK72" s="111" t="e">
        <f t="shared" si="2249"/>
        <v>#VALUE!</v>
      </c>
      <c r="QL72" s="111" t="e">
        <f t="shared" si="2249"/>
        <v>#VALUE!</v>
      </c>
      <c r="QM72" s="111" t="e">
        <f t="shared" si="2250"/>
        <v>#VALUE!</v>
      </c>
      <c r="QN72" s="54">
        <f t="shared" si="1968"/>
        <v>0</v>
      </c>
      <c r="QO72" s="53">
        <f t="shared" si="1969"/>
        <v>380.666625478166</v>
      </c>
      <c r="QP72" s="53">
        <f t="shared" si="1970"/>
        <v>2516.0213283787298</v>
      </c>
      <c r="QQ72" s="53">
        <f t="shared" si="1971"/>
        <v>4141.5901125431446</v>
      </c>
      <c r="QR72" s="53">
        <f t="shared" si="1972"/>
        <v>5774.4695260993094</v>
      </c>
      <c r="QS72" s="53">
        <f t="shared" si="1973"/>
        <v>8146.0175734455424</v>
      </c>
      <c r="QT72" s="53">
        <f t="shared" si="1974"/>
        <v>11040.554877931983</v>
      </c>
      <c r="QU72" s="53">
        <f t="shared" si="1975"/>
        <v>13199.161048683418</v>
      </c>
      <c r="QV72" s="53">
        <f t="shared" si="1976"/>
        <v>14913.185665815236</v>
      </c>
      <c r="QW72" s="53">
        <f t="shared" si="1977"/>
        <v>16709.815872547049</v>
      </c>
      <c r="QX72" s="53">
        <f t="shared" si="1978"/>
        <v>17542.703985610322</v>
      </c>
      <c r="QY72" s="53">
        <f t="shared" si="1979"/>
        <v>17989.053341817864</v>
      </c>
      <c r="QZ72" s="53">
        <f t="shared" si="1980"/>
        <v>18984.161849995071</v>
      </c>
      <c r="RA72" s="53">
        <f t="shared" si="1981"/>
        <v>21283.306945163578</v>
      </c>
      <c r="RB72" s="53">
        <f t="shared" si="1982"/>
        <v>23171.930341096562</v>
      </c>
      <c r="RC72" s="53" t="e">
        <f t="shared" si="1983"/>
        <v>#VALUE!</v>
      </c>
      <c r="RD72" s="53" t="e">
        <f t="shared" si="1984"/>
        <v>#VALUE!</v>
      </c>
      <c r="RE72" s="53" t="e">
        <f t="shared" si="1985"/>
        <v>#VALUE!</v>
      </c>
      <c r="RF72" s="53" t="e">
        <f t="shared" si="1986"/>
        <v>#VALUE!</v>
      </c>
      <c r="RG72" s="53" t="e">
        <f t="shared" si="1987"/>
        <v>#VALUE!</v>
      </c>
      <c r="RH72" s="53" t="e">
        <f t="shared" si="1988"/>
        <v>#VALUE!</v>
      </c>
      <c r="RI72" s="53" t="e">
        <f t="shared" si="1989"/>
        <v>#VALUE!</v>
      </c>
      <c r="RJ72" s="53" t="e">
        <f t="shared" si="1990"/>
        <v>#VALUE!</v>
      </c>
      <c r="RK72" s="53" t="e">
        <f t="shared" si="1991"/>
        <v>#VALUE!</v>
      </c>
      <c r="RL72" s="53" t="e">
        <f t="shared" si="1992"/>
        <v>#VALUE!</v>
      </c>
      <c r="RM72" s="53" t="e">
        <f t="shared" si="1993"/>
        <v>#VALUE!</v>
      </c>
      <c r="RN72" s="53" t="e">
        <f t="shared" si="1994"/>
        <v>#VALUE!</v>
      </c>
      <c r="RO72" s="53" t="e">
        <f t="shared" si="1995"/>
        <v>#VALUE!</v>
      </c>
      <c r="RP72" s="53" t="e">
        <f t="shared" si="1996"/>
        <v>#VALUE!</v>
      </c>
      <c r="RQ72" s="53" t="e">
        <f t="shared" si="1997"/>
        <v>#VALUE!</v>
      </c>
      <c r="RR72" s="53" t="e">
        <f t="shared" si="1998"/>
        <v>#VALUE!</v>
      </c>
      <c r="RS72" s="111">
        <f t="shared" si="1999"/>
        <v>-1655.8351011004518</v>
      </c>
      <c r="RT72" s="111">
        <f t="shared" si="2000"/>
        <v>-2766.6156154221508</v>
      </c>
      <c r="RU72" s="111">
        <f t="shared" si="2001"/>
        <v>-1758.0656654365157</v>
      </c>
      <c r="RV72" s="111">
        <f t="shared" si="2002"/>
        <v>-1334.0234347782052</v>
      </c>
      <c r="RW72" s="111">
        <f t="shared" si="2003"/>
        <v>-1044.1438505141041</v>
      </c>
      <c r="RX72" s="111">
        <f t="shared" si="2004"/>
        <v>-234.77958086071703</v>
      </c>
      <c r="RY72" s="111">
        <f t="shared" si="2005"/>
        <v>1117.4997594238594</v>
      </c>
      <c r="RZ72" s="111">
        <f t="shared" si="2006"/>
        <v>1748.792326091665</v>
      </c>
      <c r="SA72" s="111">
        <f t="shared" si="2007"/>
        <v>1902.6257468797357</v>
      </c>
      <c r="SB72" s="111">
        <f t="shared" si="2008"/>
        <v>2159.9868614333318</v>
      </c>
      <c r="SC72" s="111">
        <f t="shared" si="2009"/>
        <v>1570.1718912406195</v>
      </c>
      <c r="SD72" s="111">
        <f t="shared" si="2010"/>
        <v>758.20612549276484</v>
      </c>
      <c r="SE72" s="111">
        <f t="shared" si="2011"/>
        <v>316.66348097030277</v>
      </c>
      <c r="SF72" s="111">
        <f t="shared" si="2012"/>
        <v>1522.8777061585497</v>
      </c>
      <c r="SG72" s="111">
        <f t="shared" si="2013"/>
        <v>1837.3618363040987</v>
      </c>
      <c r="SH72" s="111" t="e">
        <f t="shared" si="2014"/>
        <v>#VALUE!</v>
      </c>
      <c r="SI72" s="111" t="e">
        <f t="shared" si="2015"/>
        <v>#VALUE!</v>
      </c>
      <c r="SJ72" s="111" t="e">
        <f t="shared" si="2016"/>
        <v>#VALUE!</v>
      </c>
      <c r="SK72" s="111" t="e">
        <f t="shared" si="2017"/>
        <v>#VALUE!</v>
      </c>
      <c r="SL72" s="111" t="e">
        <f t="shared" si="2018"/>
        <v>#VALUE!</v>
      </c>
      <c r="SM72" s="111" t="e">
        <f t="shared" si="2019"/>
        <v>#VALUE!</v>
      </c>
      <c r="SN72" s="111" t="e">
        <f t="shared" si="2020"/>
        <v>#VALUE!</v>
      </c>
      <c r="SO72" s="111" t="e">
        <f t="shared" si="2021"/>
        <v>#VALUE!</v>
      </c>
      <c r="SP72" s="111" t="e">
        <f t="shared" si="2022"/>
        <v>#VALUE!</v>
      </c>
      <c r="SQ72" s="111" t="e">
        <f t="shared" si="2023"/>
        <v>#VALUE!</v>
      </c>
      <c r="SR72" s="111" t="e">
        <f t="shared" si="2024"/>
        <v>#VALUE!</v>
      </c>
      <c r="SS72" s="111" t="e">
        <f t="shared" si="2025"/>
        <v>#VALUE!</v>
      </c>
      <c r="ST72" s="111" t="e">
        <f t="shared" si="2026"/>
        <v>#VALUE!</v>
      </c>
      <c r="SU72" s="111" t="e">
        <f t="shared" si="2027"/>
        <v>#VALUE!</v>
      </c>
      <c r="SV72" s="111" t="e">
        <f t="shared" si="2028"/>
        <v>#VALUE!</v>
      </c>
      <c r="SW72" s="111" t="e">
        <f t="shared" si="2029"/>
        <v>#VALUE!</v>
      </c>
      <c r="SX72" s="111">
        <f t="shared" si="2030"/>
        <v>2728.4954211132363</v>
      </c>
      <c r="SY72" s="111">
        <f t="shared" si="2031"/>
        <v>3897.7380677676565</v>
      </c>
      <c r="SZ72" s="111">
        <f t="shared" si="2032"/>
        <v>2836.1065414669874</v>
      </c>
      <c r="TA72" s="111">
        <f t="shared" si="2033"/>
        <v>2389.746298668766</v>
      </c>
      <c r="TB72" s="111">
        <f t="shared" si="2034"/>
        <v>2084.6098941802393</v>
      </c>
      <c r="TC72" s="111">
        <f t="shared" si="2035"/>
        <v>1232.6475050714098</v>
      </c>
      <c r="TD72" s="111">
        <f t="shared" si="2036"/>
        <v>0</v>
      </c>
      <c r="TE72" s="111">
        <f t="shared" si="2037"/>
        <v>0</v>
      </c>
      <c r="TF72" s="111">
        <f t="shared" si="2038"/>
        <v>0</v>
      </c>
      <c r="TG72" s="111">
        <f t="shared" si="2039"/>
        <v>0</v>
      </c>
      <c r="TH72" s="111">
        <f t="shared" si="2040"/>
        <v>0</v>
      </c>
      <c r="TI72" s="111">
        <f t="shared" si="2041"/>
        <v>187.39939312038285</v>
      </c>
      <c r="TJ72" s="111">
        <f t="shared" si="2042"/>
        <v>652.18112419665988</v>
      </c>
      <c r="TK72" s="111">
        <f t="shared" si="2043"/>
        <v>0</v>
      </c>
      <c r="TL72" s="111">
        <f t="shared" si="2044"/>
        <v>0</v>
      </c>
      <c r="TM72" s="111" t="e">
        <f t="shared" si="2045"/>
        <v>#VALUE!</v>
      </c>
      <c r="TN72" s="111" t="e">
        <f t="shared" si="2046"/>
        <v>#VALUE!</v>
      </c>
      <c r="TO72" s="111" t="e">
        <f t="shared" si="2047"/>
        <v>#VALUE!</v>
      </c>
      <c r="TP72" s="111" t="e">
        <f t="shared" si="2048"/>
        <v>#VALUE!</v>
      </c>
      <c r="TQ72" s="111" t="e">
        <f t="shared" si="2049"/>
        <v>#VALUE!</v>
      </c>
      <c r="TR72" s="111" t="e">
        <f t="shared" si="2050"/>
        <v>#VALUE!</v>
      </c>
      <c r="TS72" s="111" t="e">
        <f t="shared" si="2051"/>
        <v>#VALUE!</v>
      </c>
      <c r="TT72" s="111" t="e">
        <f t="shared" si="2052"/>
        <v>#VALUE!</v>
      </c>
      <c r="TU72" s="111" t="e">
        <f t="shared" si="2053"/>
        <v>#VALUE!</v>
      </c>
      <c r="TV72" s="111" t="e">
        <f t="shared" si="2054"/>
        <v>#VALUE!</v>
      </c>
      <c r="TW72" s="111" t="e">
        <f t="shared" si="2055"/>
        <v>#VALUE!</v>
      </c>
      <c r="TX72" s="111" t="e">
        <f t="shared" si="2056"/>
        <v>#VALUE!</v>
      </c>
      <c r="TY72" s="111" t="e">
        <f t="shared" si="2057"/>
        <v>#VALUE!</v>
      </c>
      <c r="TZ72" s="111" t="e">
        <f t="shared" si="2058"/>
        <v>#VALUE!</v>
      </c>
      <c r="UA72" s="111" t="e">
        <f t="shared" si="2059"/>
        <v>#VALUE!</v>
      </c>
      <c r="UB72" s="111" t="e">
        <f t="shared" si="2060"/>
        <v>#VALUE!</v>
      </c>
      <c r="UC72" s="112">
        <f t="shared" si="2061"/>
        <v>174.29843169478443</v>
      </c>
      <c r="UD72" s="112">
        <f t="shared" si="2062"/>
        <v>331.29286746319127</v>
      </c>
      <c r="UE72" s="112">
        <f t="shared" si="2063"/>
        <v>449.90389408581535</v>
      </c>
      <c r="UF72" s="112">
        <f t="shared" si="2064"/>
        <v>576.38037340224741</v>
      </c>
      <c r="UG72" s="112">
        <f t="shared" si="2065"/>
        <v>717.74877648562256</v>
      </c>
      <c r="UH72" s="112">
        <f t="shared" si="2066"/>
        <v>882.18917413750103</v>
      </c>
      <c r="UI72" s="112">
        <f t="shared" si="2067"/>
        <v>1044.5321177376973</v>
      </c>
      <c r="UJ72" s="112">
        <f t="shared" si="2068"/>
        <v>1205.3019707991321</v>
      </c>
      <c r="UK72" s="112">
        <f t="shared" si="2069"/>
        <v>1369.5326230458422</v>
      </c>
      <c r="UL72" s="112">
        <f t="shared" si="2070"/>
        <v>1531.5609485382865</v>
      </c>
      <c r="UM72" s="112">
        <f t="shared" si="2071"/>
        <v>1681.3191678283897</v>
      </c>
      <c r="UN72" s="112">
        <f t="shared" si="2072"/>
        <v>1813.7733911921159</v>
      </c>
      <c r="UO72" s="112">
        <f t="shared" si="2073"/>
        <v>1964.9998283183968</v>
      </c>
      <c r="UP72" s="112">
        <f t="shared" si="2074"/>
        <v>2080.0451830531611</v>
      </c>
      <c r="UQ72" s="112">
        <f t="shared" si="2075"/>
        <v>2245.7440531360489</v>
      </c>
      <c r="UR72" s="112">
        <f t="shared" si="2076"/>
        <v>2422.978920503188</v>
      </c>
      <c r="US72" s="112">
        <f t="shared" si="2077"/>
        <v>2587.9436816679872</v>
      </c>
      <c r="UT72" s="112">
        <f t="shared" si="2078"/>
        <v>2757.5228417464868</v>
      </c>
      <c r="UU72" s="112">
        <f t="shared" si="2079"/>
        <v>2925.424038583641</v>
      </c>
      <c r="UV72" s="112">
        <f t="shared" si="2080"/>
        <v>3094.4788351492202</v>
      </c>
      <c r="UW72" s="112">
        <f t="shared" si="2081"/>
        <v>3275.069628999051</v>
      </c>
      <c r="UX72" s="112">
        <f t="shared" si="2082"/>
        <v>3466.6720566202125</v>
      </c>
      <c r="UY72" s="112">
        <f t="shared" si="2083"/>
        <v>3663.6229920731639</v>
      </c>
      <c r="UZ72" s="112">
        <f t="shared" si="2084"/>
        <v>3871.4806885948624</v>
      </c>
      <c r="VA72" s="112">
        <f t="shared" si="2085"/>
        <v>4077.4506764700473</v>
      </c>
      <c r="VB72" s="112">
        <f t="shared" si="2086"/>
        <v>4276.49906597468</v>
      </c>
      <c r="VC72" s="112">
        <f t="shared" si="2087"/>
        <v>4497.2561049142232</v>
      </c>
      <c r="VD72" s="112">
        <f t="shared" si="2088"/>
        <v>4724.6201241165663</v>
      </c>
      <c r="VE72" s="112">
        <f t="shared" si="2089"/>
        <v>4939.5042917114006</v>
      </c>
      <c r="VF72" s="112">
        <f t="shared" si="2090"/>
        <v>5131.4213374403153</v>
      </c>
      <c r="VG72" s="112">
        <f t="shared" si="2091"/>
        <v>5131.4213374403153</v>
      </c>
      <c r="VH72" s="111">
        <f t="shared" si="2092"/>
        <v>2728.4954211132363</v>
      </c>
      <c r="VI72" s="111">
        <f t="shared" si="2093"/>
        <v>3517.0714422894907</v>
      </c>
      <c r="VJ72" s="111">
        <f t="shared" si="2094"/>
        <v>320.08521308825766</v>
      </c>
      <c r="VK72" s="111">
        <f t="shared" si="2095"/>
        <v>-1751.8438138743786</v>
      </c>
      <c r="VL72" s="111">
        <f t="shared" si="2096"/>
        <v>-3689.8596319190701</v>
      </c>
      <c r="VM72" s="111">
        <f t="shared" si="2097"/>
        <v>-6913.3700683741326</v>
      </c>
      <c r="VN72" s="111">
        <f t="shared" si="2098"/>
        <v>-11040.554877931983</v>
      </c>
      <c r="VO72" s="111">
        <f t="shared" si="2099"/>
        <v>-13199.161048683418</v>
      </c>
      <c r="VP72" s="111">
        <f t="shared" si="2100"/>
        <v>-14913.185665815236</v>
      </c>
      <c r="VQ72" s="111">
        <f t="shared" si="2101"/>
        <v>-16709.815872547049</v>
      </c>
      <c r="VR72" s="111">
        <f t="shared" si="2102"/>
        <v>-17542.703985610322</v>
      </c>
      <c r="VS72" s="111">
        <f t="shared" si="2103"/>
        <v>-17801.65394869748</v>
      </c>
      <c r="VT72" s="111">
        <f t="shared" si="2104"/>
        <v>-18331.98072579841</v>
      </c>
      <c r="VU72" s="111">
        <f t="shared" si="2105"/>
        <v>-21283.306945163578</v>
      </c>
      <c r="VV72" s="111">
        <f t="shared" si="2106"/>
        <v>-23171.930341096562</v>
      </c>
      <c r="VW72" s="111" t="e">
        <f t="shared" si="2107"/>
        <v>#VALUE!</v>
      </c>
      <c r="VX72" s="111" t="e">
        <f t="shared" si="2108"/>
        <v>#VALUE!</v>
      </c>
      <c r="VY72" s="111" t="e">
        <f t="shared" si="2109"/>
        <v>#VALUE!</v>
      </c>
      <c r="VZ72" s="111" t="e">
        <f t="shared" si="2110"/>
        <v>#VALUE!</v>
      </c>
      <c r="WA72" s="111" t="e">
        <f t="shared" si="2111"/>
        <v>#VALUE!</v>
      </c>
      <c r="WB72" s="111" t="e">
        <f t="shared" si="2112"/>
        <v>#VALUE!</v>
      </c>
      <c r="WC72" s="111" t="e">
        <f t="shared" si="2113"/>
        <v>#VALUE!</v>
      </c>
      <c r="WD72" s="111" t="e">
        <f t="shared" si="2114"/>
        <v>#VALUE!</v>
      </c>
      <c r="WE72" s="111" t="e">
        <f t="shared" si="2115"/>
        <v>#VALUE!</v>
      </c>
      <c r="WF72" s="111" t="e">
        <f t="shared" si="2116"/>
        <v>#VALUE!</v>
      </c>
      <c r="WG72" s="111" t="e">
        <f t="shared" si="2117"/>
        <v>#VALUE!</v>
      </c>
      <c r="WH72" s="111" t="e">
        <f t="shared" si="2118"/>
        <v>#VALUE!</v>
      </c>
      <c r="WI72" s="111" t="e">
        <f t="shared" si="2119"/>
        <v>#VALUE!</v>
      </c>
      <c r="WJ72" s="111" t="e">
        <f t="shared" si="2120"/>
        <v>#VALUE!</v>
      </c>
      <c r="WK72" s="111" t="e">
        <f t="shared" si="2121"/>
        <v>#VALUE!</v>
      </c>
      <c r="WL72" s="111" t="e">
        <f t="shared" si="2122"/>
        <v>#VALUE!</v>
      </c>
      <c r="WM72" s="111">
        <f t="shared" si="2123"/>
        <v>174.29843169478443</v>
      </c>
      <c r="WN72" s="111">
        <f t="shared" si="2124"/>
        <v>711.95949294135721</v>
      </c>
      <c r="WO72" s="111">
        <f t="shared" si="2125"/>
        <v>2836.1065414669874</v>
      </c>
      <c r="WP72" s="111">
        <f t="shared" si="2126"/>
        <v>2389.746298668766</v>
      </c>
      <c r="WQ72" s="111">
        <f t="shared" si="2127"/>
        <v>2084.6098941802393</v>
      </c>
      <c r="WR72" s="111">
        <f t="shared" si="2128"/>
        <v>1232.6475050714098</v>
      </c>
      <c r="WS72" s="111">
        <f t="shared" si="2129"/>
        <v>0</v>
      </c>
      <c r="WT72" s="111">
        <f t="shared" si="2130"/>
        <v>0</v>
      </c>
      <c r="WU72" s="111">
        <f t="shared" si="2131"/>
        <v>0</v>
      </c>
      <c r="WV72" s="111">
        <f t="shared" si="2132"/>
        <v>0</v>
      </c>
      <c r="WW72" s="111">
        <f t="shared" si="2133"/>
        <v>0</v>
      </c>
      <c r="WX72" s="111">
        <f t="shared" si="2134"/>
        <v>187.39939312038285</v>
      </c>
      <c r="WY72" s="111">
        <f t="shared" si="2135"/>
        <v>652.18112419665988</v>
      </c>
      <c r="WZ72" s="111">
        <f t="shared" si="2136"/>
        <v>0</v>
      </c>
      <c r="XA72" s="111">
        <f t="shared" si="2137"/>
        <v>0</v>
      </c>
      <c r="XB72" s="111" t="e">
        <f t="shared" si="2138"/>
        <v>#VALUE!</v>
      </c>
      <c r="XC72" s="111" t="e">
        <f t="shared" si="2139"/>
        <v>#VALUE!</v>
      </c>
      <c r="XD72" s="111" t="e">
        <f t="shared" si="2140"/>
        <v>#VALUE!</v>
      </c>
      <c r="XE72" s="111" t="e">
        <f t="shared" si="2141"/>
        <v>#VALUE!</v>
      </c>
      <c r="XF72" s="111" t="e">
        <f t="shared" si="2142"/>
        <v>#VALUE!</v>
      </c>
      <c r="XG72" s="111" t="e">
        <f t="shared" si="2143"/>
        <v>#VALUE!</v>
      </c>
      <c r="XH72" s="111" t="e">
        <f t="shared" si="2144"/>
        <v>#VALUE!</v>
      </c>
      <c r="XI72" s="111" t="e">
        <f t="shared" si="2145"/>
        <v>#VALUE!</v>
      </c>
      <c r="XJ72" s="111" t="e">
        <f t="shared" si="2146"/>
        <v>#VALUE!</v>
      </c>
      <c r="XK72" s="111" t="e">
        <f t="shared" si="2147"/>
        <v>#VALUE!</v>
      </c>
      <c r="XL72" s="111" t="e">
        <f t="shared" si="2148"/>
        <v>#VALUE!</v>
      </c>
      <c r="XM72" s="111" t="e">
        <f t="shared" si="2149"/>
        <v>#VALUE!</v>
      </c>
      <c r="XN72" s="111" t="e">
        <f t="shared" si="2150"/>
        <v>#VALUE!</v>
      </c>
      <c r="XO72" s="111" t="e">
        <f t="shared" si="2151"/>
        <v>#VALUE!</v>
      </c>
      <c r="XP72" s="111" t="e">
        <f t="shared" si="2152"/>
        <v>#VALUE!</v>
      </c>
      <c r="XQ72" s="111" t="e">
        <f t="shared" si="2153"/>
        <v>#VALUE!</v>
      </c>
      <c r="XR72" s="111">
        <f t="shared" si="2154"/>
        <v>0</v>
      </c>
      <c r="XS72" s="111">
        <f t="shared" si="2155"/>
        <v>0</v>
      </c>
      <c r="XT72" s="111">
        <f t="shared" si="2156"/>
        <v>0</v>
      </c>
      <c r="XU72" s="111">
        <f t="shared" si="2157"/>
        <v>1751.8438138743786</v>
      </c>
      <c r="XV72" s="111">
        <f t="shared" si="2158"/>
        <v>3689.8596319190701</v>
      </c>
      <c r="XW72" s="111">
        <f t="shared" si="2159"/>
        <v>6913.3700683741326</v>
      </c>
      <c r="XX72" s="111">
        <f t="shared" si="2160"/>
        <v>11040.554877931983</v>
      </c>
      <c r="XY72" s="111">
        <f t="shared" si="2161"/>
        <v>13199.161048683418</v>
      </c>
      <c r="XZ72" s="111">
        <f t="shared" si="2162"/>
        <v>14913.185665815236</v>
      </c>
      <c r="YA72" s="111">
        <f t="shared" si="2163"/>
        <v>16709.815872547049</v>
      </c>
      <c r="YB72" s="111">
        <f t="shared" si="2164"/>
        <v>17542.703985610322</v>
      </c>
      <c r="YC72" s="111">
        <f t="shared" si="2165"/>
        <v>17801.65394869748</v>
      </c>
      <c r="YD72" s="111">
        <f t="shared" si="2166"/>
        <v>18331.98072579841</v>
      </c>
      <c r="YE72" s="111">
        <f t="shared" si="2167"/>
        <v>21283.306945163578</v>
      </c>
      <c r="YF72" s="111">
        <f t="shared" si="2168"/>
        <v>23171.930341096562</v>
      </c>
      <c r="YG72" s="111" t="e">
        <f t="shared" si="2169"/>
        <v>#VALUE!</v>
      </c>
      <c r="YH72" s="111" t="e">
        <f t="shared" si="2170"/>
        <v>#VALUE!</v>
      </c>
      <c r="YI72" s="111" t="e">
        <f t="shared" si="2171"/>
        <v>#VALUE!</v>
      </c>
      <c r="YJ72" s="111" t="e">
        <f t="shared" si="2172"/>
        <v>#VALUE!</v>
      </c>
      <c r="YK72" s="111" t="e">
        <f t="shared" si="2173"/>
        <v>#VALUE!</v>
      </c>
      <c r="YL72" s="111" t="e">
        <f t="shared" si="2174"/>
        <v>#VALUE!</v>
      </c>
      <c r="YM72" s="111" t="e">
        <f t="shared" si="2175"/>
        <v>#VALUE!</v>
      </c>
      <c r="YN72" s="111" t="e">
        <f t="shared" si="2176"/>
        <v>#VALUE!</v>
      </c>
      <c r="YO72" s="111" t="e">
        <f t="shared" si="2177"/>
        <v>#VALUE!</v>
      </c>
      <c r="YP72" s="111" t="e">
        <f t="shared" si="2178"/>
        <v>#VALUE!</v>
      </c>
      <c r="YQ72" s="111" t="e">
        <f t="shared" si="2179"/>
        <v>#VALUE!</v>
      </c>
      <c r="YR72" s="111" t="e">
        <f t="shared" si="2180"/>
        <v>#VALUE!</v>
      </c>
      <c r="YS72" s="111" t="e">
        <f t="shared" si="2181"/>
        <v>#VALUE!</v>
      </c>
      <c r="YT72" s="111" t="e">
        <f t="shared" si="2182"/>
        <v>#VALUE!</v>
      </c>
      <c r="YU72" s="111" t="e">
        <f t="shared" si="2183"/>
        <v>#VALUE!</v>
      </c>
      <c r="YV72" s="111" t="e">
        <f t="shared" si="2184"/>
        <v>#VALUE!</v>
      </c>
      <c r="YW72" s="111">
        <f t="shared" si="2185"/>
        <v>174.29843169478443</v>
      </c>
      <c r="YX72" s="111">
        <f t="shared" si="2186"/>
        <v>331.29286746319121</v>
      </c>
      <c r="YY72" s="111">
        <f t="shared" si="2187"/>
        <v>320.08521308825766</v>
      </c>
      <c r="YZ72" s="111">
        <f t="shared" si="2188"/>
        <v>0</v>
      </c>
      <c r="ZA72" s="111">
        <f t="shared" si="2189"/>
        <v>0</v>
      </c>
      <c r="ZB72" s="111">
        <f t="shared" si="2190"/>
        <v>0</v>
      </c>
      <c r="ZC72" s="111">
        <f t="shared" si="2191"/>
        <v>0</v>
      </c>
      <c r="ZD72" s="111">
        <f t="shared" si="2192"/>
        <v>0</v>
      </c>
      <c r="ZE72" s="111">
        <f t="shared" si="2193"/>
        <v>0</v>
      </c>
      <c r="ZF72" s="111">
        <f t="shared" si="2194"/>
        <v>0</v>
      </c>
      <c r="ZG72" s="111">
        <f t="shared" si="2195"/>
        <v>0</v>
      </c>
      <c r="ZH72" s="111">
        <f t="shared" si="2196"/>
        <v>0</v>
      </c>
      <c r="ZI72" s="111">
        <f t="shared" si="2197"/>
        <v>0</v>
      </c>
      <c r="ZJ72" s="111">
        <f t="shared" si="2198"/>
        <v>0</v>
      </c>
      <c r="ZK72" s="111">
        <f t="shared" si="2199"/>
        <v>0</v>
      </c>
      <c r="ZL72" s="111" t="e">
        <f t="shared" si="2200"/>
        <v>#VALUE!</v>
      </c>
      <c r="ZM72" s="111" t="e">
        <f t="shared" si="2201"/>
        <v>#VALUE!</v>
      </c>
      <c r="ZN72" s="111" t="e">
        <f t="shared" si="2202"/>
        <v>#VALUE!</v>
      </c>
      <c r="ZO72" s="111" t="e">
        <f t="shared" si="2203"/>
        <v>#VALUE!</v>
      </c>
      <c r="ZP72" s="111" t="e">
        <f t="shared" si="2204"/>
        <v>#VALUE!</v>
      </c>
      <c r="ZQ72" s="111" t="e">
        <f t="shared" si="2205"/>
        <v>#VALUE!</v>
      </c>
      <c r="ZR72" s="111" t="e">
        <f t="shared" si="2206"/>
        <v>#VALUE!</v>
      </c>
      <c r="ZS72" s="111" t="e">
        <f t="shared" si="2207"/>
        <v>#VALUE!</v>
      </c>
      <c r="ZT72" s="111" t="e">
        <f t="shared" si="2208"/>
        <v>#VALUE!</v>
      </c>
      <c r="ZU72" s="111" t="e">
        <f t="shared" si="2209"/>
        <v>#VALUE!</v>
      </c>
      <c r="ZV72" s="111" t="e">
        <f t="shared" si="2210"/>
        <v>#VALUE!</v>
      </c>
      <c r="ZW72" s="111" t="e">
        <f t="shared" si="2211"/>
        <v>#VALUE!</v>
      </c>
      <c r="ZX72" s="111" t="e">
        <f t="shared" si="2212"/>
        <v>#VALUE!</v>
      </c>
      <c r="ZY72" s="111" t="e">
        <f t="shared" si="2213"/>
        <v>#VALUE!</v>
      </c>
      <c r="ZZ72" s="111" t="e">
        <f t="shared" si="2214"/>
        <v>#VALUE!</v>
      </c>
      <c r="AAA72" s="111" t="e">
        <f t="shared" si="2215"/>
        <v>#VALUE!</v>
      </c>
      <c r="AAB72" s="111">
        <f t="shared" si="2216"/>
        <v>-1655.8351011004518</v>
      </c>
      <c r="AAC72" s="111">
        <f t="shared" si="2217"/>
        <v>-1110.780514321699</v>
      </c>
      <c r="AAD72" s="111">
        <f t="shared" si="2218"/>
        <v>1008.5499499856351</v>
      </c>
      <c r="AAE72" s="111">
        <f t="shared" si="2219"/>
        <v>424.04223065831047</v>
      </c>
      <c r="AAF72" s="111">
        <f t="shared" si="2220"/>
        <v>289.87958426410114</v>
      </c>
      <c r="AAG72" s="111">
        <f t="shared" si="2221"/>
        <v>809.36426965338705</v>
      </c>
      <c r="AAH72" s="111">
        <f t="shared" si="2222"/>
        <v>1352.2793402845764</v>
      </c>
      <c r="AAI72" s="111">
        <f t="shared" si="2223"/>
        <v>631.29256666780566</v>
      </c>
      <c r="AAJ72" s="111">
        <f t="shared" si="2224"/>
        <v>153.83342078807073</v>
      </c>
      <c r="AAK72" s="111">
        <f t="shared" si="2225"/>
        <v>257.36111455359605</v>
      </c>
      <c r="AAL72" s="111">
        <f t="shared" si="2226"/>
        <v>-589.81497019271228</v>
      </c>
      <c r="AAM72" s="111">
        <f t="shared" si="2227"/>
        <v>-811.96576574785468</v>
      </c>
      <c r="AAN72" s="111">
        <f t="shared" si="2228"/>
        <v>-441.54264452246207</v>
      </c>
      <c r="AAO72" s="111">
        <f t="shared" si="2229"/>
        <v>1206.2142251882469</v>
      </c>
      <c r="AAP72" s="111">
        <f t="shared" si="2230"/>
        <v>314.48413014554899</v>
      </c>
      <c r="AAQ72" s="111" t="e">
        <f t="shared" si="2231"/>
        <v>#VALUE!</v>
      </c>
      <c r="AAR72" s="111" t="e">
        <f t="shared" si="2232"/>
        <v>#VALUE!</v>
      </c>
      <c r="AAS72" s="111" t="e">
        <f t="shared" si="2233"/>
        <v>#VALUE!</v>
      </c>
      <c r="AAT72" s="111" t="e">
        <f t="shared" si="2234"/>
        <v>#VALUE!</v>
      </c>
      <c r="AAU72" s="111" t="e">
        <f t="shared" si="2235"/>
        <v>#VALUE!</v>
      </c>
      <c r="AAV72" s="111" t="e">
        <f t="shared" si="2236"/>
        <v>#VALUE!</v>
      </c>
      <c r="AAW72" s="111" t="e">
        <f t="shared" si="2237"/>
        <v>#VALUE!</v>
      </c>
      <c r="AAX72" s="111" t="e">
        <f t="shared" si="2238"/>
        <v>#VALUE!</v>
      </c>
      <c r="AAY72" s="111" t="e">
        <f t="shared" si="2239"/>
        <v>#VALUE!</v>
      </c>
      <c r="AAZ72" s="111" t="e">
        <f t="shared" si="2240"/>
        <v>#VALUE!</v>
      </c>
      <c r="ABA72" s="111" t="e">
        <f t="shared" si="2241"/>
        <v>#VALUE!</v>
      </c>
      <c r="ABB72" s="111" t="e">
        <f t="shared" si="2242"/>
        <v>#VALUE!</v>
      </c>
      <c r="ABC72" s="111" t="e">
        <f t="shared" si="2243"/>
        <v>#VALUE!</v>
      </c>
      <c r="ABD72" s="111" t="e">
        <f t="shared" si="2244"/>
        <v>#VALUE!</v>
      </c>
      <c r="ABE72" s="111" t="e">
        <f t="shared" si="2245"/>
        <v>#VALUE!</v>
      </c>
      <c r="ABF72" s="111" t="e">
        <f t="shared" si="2246"/>
        <v>#VALUE!</v>
      </c>
    </row>
    <row r="73" spans="1:734" ht="60" hidden="1" customHeight="1">
      <c r="A73" s="92">
        <v>70</v>
      </c>
      <c r="B73" s="59" t="s">
        <v>75</v>
      </c>
      <c r="C73" s="250" t="s">
        <v>81</v>
      </c>
      <c r="D73" s="101">
        <v>803442</v>
      </c>
      <c r="E73" s="59">
        <v>3123199649</v>
      </c>
      <c r="F73" s="46" t="s">
        <v>115</v>
      </c>
      <c r="G73" s="47">
        <v>0.95</v>
      </c>
      <c r="H73" s="48">
        <v>1958.2</v>
      </c>
      <c r="I73" s="48">
        <v>21.5</v>
      </c>
      <c r="J73" s="49">
        <v>1.1000000000000001</v>
      </c>
      <c r="K73" s="50">
        <v>30</v>
      </c>
      <c r="L73" s="49">
        <v>12.306251834372768</v>
      </c>
      <c r="M73" s="49">
        <v>59.88</v>
      </c>
      <c r="N73" s="49">
        <v>0</v>
      </c>
      <c r="O73" s="49">
        <f t="shared" si="1741"/>
        <v>0.41020839447909224</v>
      </c>
      <c r="P73" s="49">
        <f t="shared" si="1742"/>
        <v>1.996</v>
      </c>
      <c r="Q73" s="49">
        <f t="shared" si="1743"/>
        <v>0</v>
      </c>
      <c r="R73" s="51">
        <v>30</v>
      </c>
      <c r="S73" s="52">
        <f t="shared" si="1172"/>
        <v>12.306251834372768</v>
      </c>
      <c r="T73" s="52">
        <f t="shared" si="1744"/>
        <v>59.88</v>
      </c>
      <c r="U73" s="52">
        <f t="shared" si="1745"/>
        <v>0</v>
      </c>
      <c r="V73" s="130">
        <f>$O73*($I73-(метеостанция!B$12))/($I73-$J73)</f>
        <v>0.41774898996584026</v>
      </c>
      <c r="W73" s="130">
        <f>$O73*($I73-(метеостанция!C$12))/($I73-$J73)</f>
        <v>0.37627571478872612</v>
      </c>
      <c r="X73" s="130">
        <f>$O73*($I73-(метеостанция!D$12))/($I73-$J73)</f>
        <v>0.28428044985040035</v>
      </c>
      <c r="Y73" s="130">
        <f>$O73*($I73-(метеостанция!E$12))/($I73-$J73)</f>
        <v>0.30313193856727039</v>
      </c>
      <c r="Z73" s="130">
        <f>$O73*($I73-(метеостанция!F$12))/($I73-$J73)</f>
        <v>0.33882409053787771</v>
      </c>
      <c r="AA73" s="130">
        <f>$O73*($I73-(метеостанция!G$12))/($I73-$J73)</f>
        <v>0.39412179077402987</v>
      </c>
      <c r="AB73" s="130">
        <f>$O73*($I73-(метеостанция!H$12))/($I73-$J73)</f>
        <v>0.38909472711619786</v>
      </c>
      <c r="AC73" s="130">
        <f>$O73*($I73-(метеостанция!I$12))/($I73-$J73)</f>
        <v>0.3853244293728238</v>
      </c>
      <c r="AD73" s="130">
        <f>$O73*($I73-(метеостанция!J$12))/($I73-$J73)</f>
        <v>0.39361908440824667</v>
      </c>
      <c r="AE73" s="130">
        <f>$O73*($I73-(метеостанция!K$12))/($I73-$J73)</f>
        <v>0.38834066756752306</v>
      </c>
      <c r="AF73" s="130">
        <f>$O73*($I73-(метеостанция!L$12))/($I73-$J73)</f>
        <v>0.35893234516920575</v>
      </c>
      <c r="AG73" s="130">
        <f>$O73*($I73-(метеостанция!M$12))/($I73-$J73)</f>
        <v>0.31745906999209161</v>
      </c>
      <c r="AH73" s="130">
        <f>$O73*($I73-(метеостанция!N$12))/($I73-$J73)</f>
        <v>0.36245128972968815</v>
      </c>
      <c r="AI73" s="130">
        <f>$O73*($I73-(метеостанция!O$12))/($I73-$J73)</f>
        <v>0.27573444163208588</v>
      </c>
      <c r="AJ73" s="130">
        <f>$O73*($I73-(метеостанция!P$12))/($I73-$J73)</f>
        <v>0.39713802896872902</v>
      </c>
      <c r="AK73" s="130">
        <f>$O73*($I73-(метеостанция!Q$12))/($I73-$J73)</f>
        <v>0.42478687908680512</v>
      </c>
      <c r="AL73" s="130">
        <f>$O73*($I73-(метеостанция!R$12))/($I73-$J73)</f>
        <v>0.39537855668848787</v>
      </c>
      <c r="AM73" s="130">
        <f>$O73*($I73-(метеостанция!S$12))/($I73-$J73)</f>
        <v>0.40643809673571824</v>
      </c>
      <c r="AN73" s="130">
        <f>$O73*($I73-(метеостанция!T$12))/($I73-$J73)</f>
        <v>0.40241644580945263</v>
      </c>
      <c r="AO73" s="130">
        <f>$O73*($I73-(метеостанция!U$12))/($I73-$J73)</f>
        <v>0.40518133082126023</v>
      </c>
      <c r="AP73" s="130">
        <f>$O73*($I73-(метеостанция!V$12))/($I73-$J73)</f>
        <v>0.43283018093933628</v>
      </c>
      <c r="AQ73" s="130">
        <f>$O73*($I73-(метеостанция!W$12))/($I73-$J73)</f>
        <v>0.45922226514295439</v>
      </c>
      <c r="AR73" s="130">
        <f>$O73*($I73-(метеостанция!X$12))/($I73-$J73)</f>
        <v>0.47204127747042607</v>
      </c>
      <c r="AS73" s="130">
        <f>$O73*($I73-(метеостанция!Y$12))/($I73-$J73)</f>
        <v>0.49818200849115241</v>
      </c>
      <c r="AT73" s="130">
        <f>$O73*($I73-(метеостанция!Z$12))/($I73-$J73)</f>
        <v>0.49365765119910371</v>
      </c>
      <c r="AU73" s="130">
        <f>$O73*($I73-(метеостанция!AA$12))/($I73-$J73)</f>
        <v>0.47706834112825808</v>
      </c>
      <c r="AV73" s="130">
        <f>$O73*($I73-(метеостанция!AB$12))/($I73-$J73)</f>
        <v>0.52909844998681943</v>
      </c>
      <c r="AW73" s="130">
        <f>$O73*($I73-(метеостанция!AC$12))/($I73-$J73)</f>
        <v>0.54493370050899026</v>
      </c>
      <c r="AX73" s="130">
        <f>$O73*($I73-(метеостанция!AD$12))/($I73-$J73)</f>
        <v>0.5150226717448898</v>
      </c>
      <c r="AY73" s="130">
        <f>$O73*($I73-(метеостанция!AE$12))/($I73-$J73)</f>
        <v>0.45997632469162919</v>
      </c>
      <c r="AZ73" s="130"/>
      <c r="BA73" s="130">
        <f t="shared" si="1746"/>
        <v>0.41774898996584026</v>
      </c>
      <c r="BB73" s="130">
        <f t="shared" si="1680"/>
        <v>0.79402470475456632</v>
      </c>
      <c r="BC73" s="130">
        <f t="shared" si="1681"/>
        <v>1.0783051546049667</v>
      </c>
      <c r="BD73" s="130">
        <f t="shared" si="1682"/>
        <v>1.3814370931722371</v>
      </c>
      <c r="BE73" s="130">
        <f t="shared" si="1683"/>
        <v>1.7202611837101147</v>
      </c>
      <c r="BF73" s="130">
        <f t="shared" si="1684"/>
        <v>2.1143829744841445</v>
      </c>
      <c r="BG73" s="130">
        <f t="shared" si="1685"/>
        <v>2.5034777016003424</v>
      </c>
      <c r="BH73" s="130">
        <f t="shared" si="1686"/>
        <v>2.8888021309731662</v>
      </c>
      <c r="BI73" s="130">
        <f t="shared" si="1687"/>
        <v>3.282421215381413</v>
      </c>
      <c r="BJ73" s="130">
        <f t="shared" si="1688"/>
        <v>3.6707618829489359</v>
      </c>
      <c r="BK73" s="130">
        <f t="shared" si="1689"/>
        <v>4.0296942281181414</v>
      </c>
      <c r="BL73" s="130">
        <f t="shared" si="1690"/>
        <v>4.347153298110233</v>
      </c>
      <c r="BM73" s="130">
        <f t="shared" si="1691"/>
        <v>4.7096045878399213</v>
      </c>
      <c r="BN73" s="130">
        <f t="shared" si="1692"/>
        <v>4.9853390294720068</v>
      </c>
      <c r="BO73" s="130">
        <f t="shared" si="1693"/>
        <v>5.3824770584407355</v>
      </c>
      <c r="BP73" s="130">
        <f t="shared" si="1694"/>
        <v>5.8072639375275408</v>
      </c>
      <c r="BQ73" s="130">
        <f t="shared" si="1695"/>
        <v>6.202642494216029</v>
      </c>
      <c r="BR73" s="130">
        <f t="shared" si="1696"/>
        <v>6.6090805909517476</v>
      </c>
      <c r="BS73" s="130">
        <f t="shared" si="1697"/>
        <v>7.0114970367612006</v>
      </c>
      <c r="BT73" s="130">
        <f t="shared" si="1698"/>
        <v>7.4166783675824606</v>
      </c>
      <c r="BU73" s="130">
        <f t="shared" si="1699"/>
        <v>7.849508548521797</v>
      </c>
      <c r="BV73" s="130">
        <f t="shared" si="1700"/>
        <v>8.3087308136647522</v>
      </c>
      <c r="BW73" s="130">
        <f t="shared" si="1701"/>
        <v>8.7807720911351783</v>
      </c>
      <c r="BX73" s="130">
        <f t="shared" si="1702"/>
        <v>9.2789540996263309</v>
      </c>
      <c r="BY73" s="130">
        <f t="shared" si="1703"/>
        <v>9.7726117508254351</v>
      </c>
      <c r="BZ73" s="130">
        <f t="shared" si="1704"/>
        <v>10.249680091953692</v>
      </c>
      <c r="CA73" s="130">
        <f t="shared" si="1705"/>
        <v>10.778778541940511</v>
      </c>
      <c r="CB73" s="130">
        <f t="shared" si="1706"/>
        <v>11.323712242449501</v>
      </c>
      <c r="CC73" s="130">
        <f t="shared" si="1707"/>
        <v>11.83873491419439</v>
      </c>
      <c r="CD73" s="130">
        <f t="shared" si="1708"/>
        <v>12.298711238886019</v>
      </c>
      <c r="CE73" s="130">
        <f t="shared" si="1709"/>
        <v>12.298711238886019</v>
      </c>
      <c r="CF73" s="130">
        <f t="shared" si="1747"/>
        <v>818.03607215110844</v>
      </c>
      <c r="CG73" s="130">
        <f t="shared" si="1748"/>
        <v>736.82310469928348</v>
      </c>
      <c r="CH73" s="130">
        <f t="shared" si="1749"/>
        <v>556.67797689705401</v>
      </c>
      <c r="CI73" s="130">
        <f t="shared" si="1750"/>
        <v>593.59296210242894</v>
      </c>
      <c r="CJ73" s="130">
        <f t="shared" si="1751"/>
        <v>663.48533409127219</v>
      </c>
      <c r="CK73" s="130">
        <f t="shared" si="1752"/>
        <v>771.76929069370533</v>
      </c>
      <c r="CL73" s="130">
        <f t="shared" si="1753"/>
        <v>761.92529463893868</v>
      </c>
      <c r="CM73" s="130">
        <f t="shared" si="1754"/>
        <v>754.54229759786358</v>
      </c>
      <c r="CN73" s="130">
        <f t="shared" si="1755"/>
        <v>770.78489108822862</v>
      </c>
      <c r="CO73" s="130">
        <f t="shared" si="1756"/>
        <v>760.44869523072362</v>
      </c>
      <c r="CP73" s="130">
        <f t="shared" si="1757"/>
        <v>702.86131831033867</v>
      </c>
      <c r="CQ73" s="130">
        <f t="shared" si="1758"/>
        <v>621.64835085851382</v>
      </c>
      <c r="CR73" s="130">
        <f t="shared" si="1759"/>
        <v>709.75211554867531</v>
      </c>
      <c r="CS73" s="130">
        <f t="shared" si="1760"/>
        <v>539.94318360395062</v>
      </c>
      <c r="CT73" s="130">
        <f t="shared" si="1761"/>
        <v>777.67568832656514</v>
      </c>
      <c r="CU73" s="130">
        <f t="shared" si="1762"/>
        <v>831.81766662778182</v>
      </c>
      <c r="CV73" s="130">
        <f t="shared" si="1763"/>
        <v>774.23028970739699</v>
      </c>
      <c r="CW73" s="130">
        <f t="shared" si="1764"/>
        <v>795.88708102788348</v>
      </c>
      <c r="CX73" s="130">
        <f t="shared" si="1765"/>
        <v>788.01188418407014</v>
      </c>
      <c r="CY73" s="130">
        <f t="shared" si="1766"/>
        <v>793.42608201419182</v>
      </c>
      <c r="CZ73" s="130">
        <f t="shared" si="1767"/>
        <v>847.56806031540827</v>
      </c>
      <c r="DA73" s="130">
        <f t="shared" si="1768"/>
        <v>899.24903960293329</v>
      </c>
      <c r="DB73" s="130">
        <f t="shared" si="1769"/>
        <v>924.35122954258838</v>
      </c>
      <c r="DC73" s="130">
        <f t="shared" si="1770"/>
        <v>975.54000902737471</v>
      </c>
      <c r="DD73" s="130">
        <f t="shared" si="1771"/>
        <v>966.68041257808488</v>
      </c>
      <c r="DE73" s="130">
        <f t="shared" si="1772"/>
        <v>934.19522559735503</v>
      </c>
      <c r="DF73" s="130">
        <f t="shared" si="1773"/>
        <v>1036.0805847641898</v>
      </c>
      <c r="DG73" s="130">
        <f t="shared" si="1774"/>
        <v>1067.0891723367047</v>
      </c>
      <c r="DH73" s="130">
        <f t="shared" si="1775"/>
        <v>1008.5173958108433</v>
      </c>
      <c r="DI73" s="130">
        <f t="shared" si="1776"/>
        <v>900.72563901114825</v>
      </c>
      <c r="DJ73" s="130">
        <f t="shared" si="1777"/>
        <v>0</v>
      </c>
      <c r="DK73" s="110">
        <f t="shared" si="1778"/>
        <v>818.03607215110844</v>
      </c>
      <c r="DL73" s="130">
        <f t="shared" si="1779"/>
        <v>1554.859176850392</v>
      </c>
      <c r="DM73" s="130">
        <f t="shared" si="1780"/>
        <v>2111.5371537474462</v>
      </c>
      <c r="DN73" s="130">
        <f t="shared" si="1781"/>
        <v>2705.130115849875</v>
      </c>
      <c r="DO73" s="130">
        <f t="shared" si="1782"/>
        <v>3368.6154499411473</v>
      </c>
      <c r="DP73" s="130">
        <f t="shared" si="1783"/>
        <v>4140.3847406348523</v>
      </c>
      <c r="DQ73" s="130">
        <f t="shared" si="1784"/>
        <v>4902.3100352737911</v>
      </c>
      <c r="DR73" s="130">
        <f t="shared" si="1785"/>
        <v>5656.8523328716547</v>
      </c>
      <c r="DS73" s="130">
        <f t="shared" si="1786"/>
        <v>6427.6372239598832</v>
      </c>
      <c r="DT73" s="130">
        <f t="shared" si="1787"/>
        <v>7188.0859191906065</v>
      </c>
      <c r="DU73" s="130">
        <f t="shared" si="1788"/>
        <v>7890.9472375009454</v>
      </c>
      <c r="DV73" s="130">
        <f t="shared" si="1789"/>
        <v>8512.5955883594597</v>
      </c>
      <c r="DW73" s="130">
        <f t="shared" si="1790"/>
        <v>9222.3477039081354</v>
      </c>
      <c r="DX73" s="130">
        <f t="shared" si="1791"/>
        <v>9762.2908875120866</v>
      </c>
      <c r="DY73" s="130">
        <f t="shared" si="1792"/>
        <v>10539.966575838651</v>
      </c>
      <c r="DZ73" s="130">
        <f t="shared" si="1793"/>
        <v>11371.784242466432</v>
      </c>
      <c r="EA73" s="130">
        <f t="shared" si="1794"/>
        <v>12146.014532173829</v>
      </c>
      <c r="EB73" s="130">
        <f t="shared" si="1795"/>
        <v>12941.901613201713</v>
      </c>
      <c r="EC73" s="130">
        <f t="shared" si="1796"/>
        <v>13729.913497385784</v>
      </c>
      <c r="ED73" s="130">
        <f t="shared" si="1797"/>
        <v>14523.339579399975</v>
      </c>
      <c r="EE73" s="130">
        <f t="shared" si="1798"/>
        <v>15370.907639715384</v>
      </c>
      <c r="EF73" s="130">
        <f t="shared" si="1799"/>
        <v>16270.156679318317</v>
      </c>
      <c r="EG73" s="130">
        <f t="shared" si="1800"/>
        <v>17194.507908860905</v>
      </c>
      <c r="EH73" s="130">
        <f t="shared" si="1801"/>
        <v>18170.047917888282</v>
      </c>
      <c r="EI73" s="130">
        <f t="shared" si="1802"/>
        <v>19136.728330466365</v>
      </c>
      <c r="EJ73" s="130">
        <f t="shared" si="1803"/>
        <v>20070.923556063721</v>
      </c>
      <c r="EK73" s="130">
        <f t="shared" si="1804"/>
        <v>21107.00414082791</v>
      </c>
      <c r="EL73" s="130">
        <f t="shared" si="1805"/>
        <v>22174.093313164616</v>
      </c>
      <c r="EM73" s="130">
        <f t="shared" si="1806"/>
        <v>23182.610708975459</v>
      </c>
      <c r="EN73" s="130">
        <f t="shared" si="1807"/>
        <v>24083.336347986606</v>
      </c>
      <c r="EO73" s="130">
        <f t="shared" si="1808"/>
        <v>24083.336347986606</v>
      </c>
      <c r="EP73" s="130">
        <f t="shared" si="1809"/>
        <v>777.13426854355293</v>
      </c>
      <c r="EQ73" s="130">
        <f t="shared" si="1810"/>
        <v>699.98194946431931</v>
      </c>
      <c r="ER73" s="130">
        <f t="shared" si="1811"/>
        <v>528.84407805220133</v>
      </c>
      <c r="ES73" s="130">
        <f t="shared" si="1812"/>
        <v>563.91331399730745</v>
      </c>
      <c r="ET73" s="130">
        <f t="shared" si="1813"/>
        <v>630.3110673867086</v>
      </c>
      <c r="EU73" s="130">
        <f t="shared" si="1814"/>
        <v>733.18082615902006</v>
      </c>
      <c r="EV73" s="130">
        <f t="shared" si="1815"/>
        <v>723.82902990699176</v>
      </c>
      <c r="EW73" s="130">
        <f t="shared" si="1816"/>
        <v>716.8151827179704</v>
      </c>
      <c r="EX73" s="130">
        <f t="shared" si="1817"/>
        <v>732.24564653381719</v>
      </c>
      <c r="EY73" s="130">
        <f t="shared" si="1818"/>
        <v>722.42626046918735</v>
      </c>
      <c r="EZ73" s="130">
        <f t="shared" si="1819"/>
        <v>667.71825239482166</v>
      </c>
      <c r="FA73" s="130">
        <f t="shared" si="1820"/>
        <v>590.56593331558815</v>
      </c>
      <c r="FB73" s="130">
        <f t="shared" si="1821"/>
        <v>674.26450977124148</v>
      </c>
      <c r="FC73" s="130">
        <f t="shared" si="1822"/>
        <v>512.9460244237531</v>
      </c>
      <c r="FD73" s="130">
        <f t="shared" si="1823"/>
        <v>738.7919039102369</v>
      </c>
      <c r="FE73" s="130">
        <f t="shared" si="1824"/>
        <v>790.22678329639268</v>
      </c>
      <c r="FF73" s="130">
        <f t="shared" si="1825"/>
        <v>735.5187752220271</v>
      </c>
      <c r="FG73" s="130">
        <f t="shared" si="1826"/>
        <v>756.0927269764893</v>
      </c>
      <c r="FH73" s="130">
        <f t="shared" si="1827"/>
        <v>748.61128997486662</v>
      </c>
      <c r="FI73" s="130">
        <f t="shared" si="1828"/>
        <v>753.75477791348214</v>
      </c>
      <c r="FJ73" s="130">
        <f t="shared" si="1829"/>
        <v>805.18965729963782</v>
      </c>
      <c r="FK73" s="130">
        <f t="shared" si="1830"/>
        <v>854.28658762278656</v>
      </c>
      <c r="FL73" s="130">
        <f t="shared" si="1831"/>
        <v>878.13366806545889</v>
      </c>
      <c r="FM73" s="130">
        <f t="shared" si="1832"/>
        <v>926.76300857600597</v>
      </c>
      <c r="FN73" s="130">
        <f t="shared" si="1833"/>
        <v>918.34639194918054</v>
      </c>
      <c r="FO73" s="130">
        <f t="shared" si="1834"/>
        <v>887.48546431748719</v>
      </c>
      <c r="FP73" s="130">
        <f t="shared" si="1835"/>
        <v>984.27655552598026</v>
      </c>
      <c r="FQ73" s="130">
        <f t="shared" si="1836"/>
        <v>1013.7347137198694</v>
      </c>
      <c r="FR73" s="130">
        <f t="shared" si="1837"/>
        <v>958.0915260203011</v>
      </c>
      <c r="FS73" s="130">
        <f t="shared" si="1838"/>
        <v>855.68935706059074</v>
      </c>
      <c r="FT73" s="130">
        <f t="shared" si="1839"/>
        <v>0</v>
      </c>
      <c r="FU73" s="110">
        <f t="shared" si="1840"/>
        <v>777.13426854355293</v>
      </c>
      <c r="FV73" s="130">
        <f t="shared" si="1841"/>
        <v>1477.1162180078722</v>
      </c>
      <c r="FW73" s="130">
        <f t="shared" si="1842"/>
        <v>2005.9602960600737</v>
      </c>
      <c r="FX73" s="130">
        <f t="shared" si="1843"/>
        <v>2569.873610057381</v>
      </c>
      <c r="FY73" s="130">
        <f t="shared" si="1844"/>
        <v>3200.1846774440896</v>
      </c>
      <c r="FZ73" s="130">
        <f t="shared" si="1845"/>
        <v>3933.3655036031096</v>
      </c>
      <c r="GA73" s="130">
        <f t="shared" si="1846"/>
        <v>4657.1945335101009</v>
      </c>
      <c r="GB73" s="130">
        <f t="shared" si="1847"/>
        <v>5374.0097162280708</v>
      </c>
      <c r="GC73" s="130">
        <f t="shared" si="1848"/>
        <v>6106.2553627618881</v>
      </c>
      <c r="GD73" s="130">
        <f t="shared" si="1849"/>
        <v>6828.6816232310757</v>
      </c>
      <c r="GE73" s="130">
        <f t="shared" si="1850"/>
        <v>7496.399875625897</v>
      </c>
      <c r="GF73" s="130">
        <f t="shared" si="1851"/>
        <v>8086.9658089414852</v>
      </c>
      <c r="GG73" s="130">
        <f t="shared" si="1852"/>
        <v>8761.2303187127272</v>
      </c>
      <c r="GH73" s="130">
        <f t="shared" si="1853"/>
        <v>9274.1763431364798</v>
      </c>
      <c r="GI73" s="130">
        <f t="shared" si="1854"/>
        <v>10012.968247046716</v>
      </c>
      <c r="GJ73" s="130">
        <f t="shared" si="1855"/>
        <v>10803.195030343109</v>
      </c>
      <c r="GK73" s="130">
        <f t="shared" si="1856"/>
        <v>11538.713805565136</v>
      </c>
      <c r="GL73" s="130">
        <f t="shared" si="1857"/>
        <v>12294.806532541625</v>
      </c>
      <c r="GM73" s="130">
        <f t="shared" si="1858"/>
        <v>13043.417822516491</v>
      </c>
      <c r="GN73" s="130">
        <f t="shared" si="1859"/>
        <v>13797.172600429973</v>
      </c>
      <c r="GO73" s="130">
        <f t="shared" si="1860"/>
        <v>14602.36225772961</v>
      </c>
      <c r="GP73" s="130">
        <f t="shared" si="1861"/>
        <v>15456.648845352396</v>
      </c>
      <c r="GQ73" s="130">
        <f t="shared" si="1862"/>
        <v>16334.782513417855</v>
      </c>
      <c r="GR73" s="130">
        <f t="shared" si="1863"/>
        <v>17261.545521993859</v>
      </c>
      <c r="GS73" s="130">
        <f t="shared" si="1864"/>
        <v>18179.89191394304</v>
      </c>
      <c r="GT73" s="130">
        <f t="shared" si="1865"/>
        <v>19067.377378260528</v>
      </c>
      <c r="GU73" s="130">
        <f t="shared" si="1866"/>
        <v>20051.653933786507</v>
      </c>
      <c r="GV73" s="130">
        <f t="shared" si="1867"/>
        <v>21065.388647506377</v>
      </c>
      <c r="GW73" s="130">
        <f t="shared" si="1868"/>
        <v>22023.480173526677</v>
      </c>
      <c r="GX73" s="130">
        <f t="shared" si="1869"/>
        <v>22879.169530587267</v>
      </c>
      <c r="GY73" s="130">
        <f t="shared" si="1870"/>
        <v>22879.169530587267</v>
      </c>
      <c r="GZ73" s="130">
        <f>($T73+$U73)/$R73*($I73-(метеостанция!B$12))/($I73-$J73)</f>
        <v>2.0326911764705882</v>
      </c>
      <c r="HA73" s="130">
        <f>($T73+$U73)/$R73*($I73-(метеостанция!C$12))/($I73-$J73)</f>
        <v>1.830889705882353</v>
      </c>
      <c r="HB73" s="130">
        <f>($T73+$U73)/$R73*($I73-(метеостанция!D$12))/($I73-$J73)</f>
        <v>1.3832573529411765</v>
      </c>
      <c r="HC73" s="130">
        <f>($T73+$U73)/$R73*($I73-(метеостанция!E$12))/($I73-$J73)</f>
        <v>1.4749852941176471</v>
      </c>
      <c r="HD73" s="130">
        <f>($T73+$U73)/$R73*($I73-(метеостанция!F$12))/($I73-$J73)</f>
        <v>1.6486568627450984</v>
      </c>
      <c r="HE73" s="130">
        <f>($T73+$U73)/$R73*($I73-(метеостанция!G$12))/($I73-$J73)</f>
        <v>1.9177254901960785</v>
      </c>
      <c r="HF73" s="130">
        <f>($T73+$U73)/$R73*($I73-(метеостанция!H$12))/($I73-$J73)</f>
        <v>1.8932647058823533</v>
      </c>
      <c r="HG73" s="130">
        <f>($T73+$U73)/$R73*($I73-(метеостанция!I$12))/($I73-$J73)</f>
        <v>1.874919117647059</v>
      </c>
      <c r="HH73" s="130">
        <f>($T73+$U73)/$R73*($I73-(метеостанция!J$12))/($I73-$J73)</f>
        <v>1.9152794117647061</v>
      </c>
      <c r="HI73" s="130">
        <f>($T73+$U73)/$R73*($I73-(метеостанция!K$12))/($I73-$J73)</f>
        <v>1.8895955882352944</v>
      </c>
      <c r="HJ73" s="130">
        <f>($T73+$U73)/$R73*($I73-(метеостанция!L$12))/($I73-$J73)</f>
        <v>1.7465000000000004</v>
      </c>
      <c r="HK73" s="130">
        <f>($T73+$U73)/$R73*($I73-(метеостанция!M$12))/($I73-$J73)</f>
        <v>1.5446985294117646</v>
      </c>
      <c r="HL73" s="130">
        <f>($T73+$U73)/$R73*($I73-(метеостанция!N$12))/($I73-$J73)</f>
        <v>1.7636225490196078</v>
      </c>
      <c r="HM73" s="130">
        <f>($T73+$U73)/$R73*($I73-(метеостанция!O$12))/($I73-$J73)</f>
        <v>1.3416740196078432</v>
      </c>
      <c r="HN73" s="130">
        <f>($T73+$U73)/$R73*($I73-(метеостанция!P$12))/($I73-$J73)</f>
        <v>1.9324019607843139</v>
      </c>
      <c r="HO73" s="130">
        <f>($T73+$U73)/$R73*($I73-(метеостанция!Q$12))/($I73-$J73)</f>
        <v>2.0669362745098043</v>
      </c>
      <c r="HP73" s="130">
        <f>($T73+$U73)/$R73*($I73-(метеостанция!R$12))/($I73-$J73)</f>
        <v>1.9238406862745099</v>
      </c>
      <c r="HQ73" s="130">
        <f>($T73+$U73)/$R73*($I73-(метеостанция!S$12))/($I73-$J73)</f>
        <v>1.9776544117647059</v>
      </c>
      <c r="HR73" s="130">
        <f>($T73+$U73)/$R73*($I73-(метеостанция!T$12))/($I73-$J73)</f>
        <v>1.9580857843137256</v>
      </c>
      <c r="HS73" s="130">
        <f>($T73+$U73)/$R73*($I73-(метеостанция!U$12))/($I73-$J73)</f>
        <v>1.9715392156862748</v>
      </c>
      <c r="HT73" s="130">
        <f>($T73+$U73)/$R73*($I73-(метеостанция!V$12))/($I73-$J73)</f>
        <v>2.1060735294117645</v>
      </c>
      <c r="HU73" s="130">
        <f>($T73+$U73)/$R73*($I73-(метеостанция!W$12))/($I73-$J73)</f>
        <v>2.2344926470588238</v>
      </c>
      <c r="HV73" s="130">
        <f>($T73+$U73)/$R73*($I73-(метеостанция!X$12))/($I73-$J73)</f>
        <v>2.2968676470588241</v>
      </c>
      <c r="HW73" s="130">
        <f>($T73+$U73)/$R73*($I73-(метеостанция!Y$12))/($I73-$J73)</f>
        <v>2.4240637254901962</v>
      </c>
      <c r="HX73" s="130">
        <f>($T73+$U73)/$R73*($I73-(метеостанция!Z$12))/($I73-$J73)</f>
        <v>2.4020490196078432</v>
      </c>
      <c r="HY73" s="130">
        <f>($T73+$U73)/$R73*($I73-(метеостанция!AA$12))/($I73-$J73)</f>
        <v>2.3213284313725491</v>
      </c>
      <c r="HZ73" s="130">
        <f>($T73+$U73)/$R73*($I73-(метеостанция!AB$12))/($I73-$J73)</f>
        <v>2.574497549019608</v>
      </c>
      <c r="IA73" s="130">
        <f>($T73+$U73)/$R73*($I73-(метеостанция!AC$12))/($I73-$J73)</f>
        <v>2.6515490196078435</v>
      </c>
      <c r="IB73" s="130">
        <f>($T73+$U73)/$R73*($I73-(метеостанция!AD$12))/($I73-$J73)</f>
        <v>2.506007352941177</v>
      </c>
      <c r="IC73" s="130">
        <f>($T73+$U73)/$R73*($I73-(метеостанция!AE$12))/($I73-$J73)</f>
        <v>2.2381617647058825</v>
      </c>
      <c r="ID73" s="130"/>
      <c r="IE73" s="131">
        <f>VLOOKUP($F73,метеостанция!$A$4:$AF$7,2,0)</f>
        <v>6.1</v>
      </c>
      <c r="IF73" s="131">
        <f>VLOOKUP($F73,метеостанция!$A$4:$AF$7,3,0)</f>
        <v>9</v>
      </c>
      <c r="IG73" s="131">
        <f>VLOOKUP($F73,метеостанция!$A$4:$AF$7,4,0)</f>
        <v>7.4</v>
      </c>
      <c r="IH73" s="131">
        <f>VLOOKUP($F73,метеостанция!$A$4:$AF$7,5,0)</f>
        <v>10.9</v>
      </c>
      <c r="II73" s="131">
        <f>VLOOKUP($F73,метеостанция!$A$4:$AF$7,6,0)</f>
        <v>12.1</v>
      </c>
      <c r="IJ73" s="131">
        <f>VLOOKUP($F73,метеостанция!$A$4:$AF$7,7,0)</f>
        <v>9.4</v>
      </c>
      <c r="IK73" s="131">
        <f>VLOOKUP($F73,метеостанция!$A$4:$AF$7,8,0)</f>
        <v>6.1</v>
      </c>
      <c r="IL73" s="131">
        <f>VLOOKUP($F73,метеостанция!$A$4:$AF$7,9,0)</f>
        <v>8.1</v>
      </c>
      <c r="IM73" s="131">
        <f>VLOOKUP($F73,метеостанция!$A$4:$AF$7,10,0)</f>
        <v>3.4</v>
      </c>
      <c r="IN73" s="131">
        <f>VLOOKUP($F73,метеостанция!$A$4:$AF$7,11,0)</f>
        <v>-1.2</v>
      </c>
      <c r="IO73" s="131">
        <f>VLOOKUP($F73,метеостанция!$A$4:$AF$7,12,0)</f>
        <v>0.4</v>
      </c>
      <c r="IP73" s="131">
        <f>VLOOKUP($F73,метеостанция!$A$4:$AF$7,13,0)</f>
        <v>3</v>
      </c>
      <c r="IQ73" s="131">
        <f>VLOOKUP($F73,метеостанция!$A$4:$AF$7,14,0)</f>
        <v>2.5</v>
      </c>
      <c r="IR73" s="131">
        <f>VLOOKUP($F73,метеостанция!$A$4:$AF$7,15,0)</f>
        <v>1.5</v>
      </c>
      <c r="IS73" s="131">
        <f>VLOOKUP($F73,метеостанция!$A$4:$AF$7,16,0)</f>
        <v>-0.4</v>
      </c>
      <c r="IT73" s="131">
        <f>VLOOKUP($F73,метеостанция!$A$4:$AF$7,17,0)</f>
        <v>-2.6</v>
      </c>
      <c r="IU73" s="131">
        <f>VLOOKUP($F73,метеостанция!$A$4:$AF$7,18,0)</f>
        <v>-3.5</v>
      </c>
      <c r="IV73" s="131">
        <f>VLOOKUP($F73,метеостанция!$A$4:$AF$7,19,0)</f>
        <v>-4.4000000000000004</v>
      </c>
      <c r="IW73" s="131">
        <f>VLOOKUP($F73,метеостанция!$A$4:$AF$7,20,0)</f>
        <v>-0.3</v>
      </c>
      <c r="IX73" s="131">
        <f>VLOOKUP($F73,метеостанция!$A$4:$AF$7,21,0)</f>
        <v>4.5</v>
      </c>
      <c r="IY73" s="131">
        <f>VLOOKUP($F73,метеостанция!$A$4:$AF$7,22,0)</f>
        <v>3.5</v>
      </c>
      <c r="IZ73" s="131">
        <f>VLOOKUP($F73,метеостанция!$A$4:$AF$7,23,0)</f>
        <v>5</v>
      </c>
      <c r="JA73" s="131">
        <f>VLOOKUP($F73,метеостанция!$A$4:$AF$7,24,0)</f>
        <v>-1.7</v>
      </c>
      <c r="JB73" s="131">
        <f>VLOOKUP($F73,метеостанция!$A$4:$AF$7,25,0)</f>
        <v>-3.7</v>
      </c>
      <c r="JC73" s="131">
        <f>VLOOKUP($F73,метеостанция!$A$4:$AF$7,26,0)</f>
        <v>0.7</v>
      </c>
      <c r="JD73" s="131">
        <f>VLOOKUP($F73,метеостанция!$A$4:$AF$7,27,0)</f>
        <v>-1.6</v>
      </c>
      <c r="JE73" s="131">
        <f>VLOOKUP($F73,метеостанция!$A$4:$AF$7,28,0)</f>
        <v>0.7</v>
      </c>
      <c r="JF73" s="131">
        <f>VLOOKUP($F73,метеостанция!$A$4:$AF$7,29,0)</f>
        <v>6.6</v>
      </c>
      <c r="JG73" s="131">
        <f>VLOOKUP($F73,метеостанция!$A$4:$AF$7,30,0)</f>
        <v>9</v>
      </c>
      <c r="JH73" s="131">
        <f>VLOOKUP($F73,метеостанция!$A$4:$AF$7,31,0)</f>
        <v>4.8</v>
      </c>
      <c r="JI73" s="131">
        <f>VLOOKUP($F73,метеостанция!$A$4:$AF$7,32,0)</f>
        <v>0</v>
      </c>
      <c r="JJ73" s="202">
        <f>VLOOKUP(D73,'Qп, Гкал'!$D$6:$O$60,2,FALSE)</f>
        <v>0</v>
      </c>
      <c r="JK73" s="202">
        <f>VLOOKUP(D73,'Qп, Гкал'!$D$6:AI$64,3,FALSE)</f>
        <v>0</v>
      </c>
      <c r="JL73" s="202">
        <f>VLOOKUP(D73,'Qп, Гкал'!$D$6:$AI$64,4,FALSE)</f>
        <v>0</v>
      </c>
      <c r="JM73" s="202">
        <f>VLOOKUP(D73,'Qп, Гкал'!$D$6:$O$60,5,FALSE)</f>
        <v>0</v>
      </c>
      <c r="JN73" s="202">
        <f>VLOOKUP(D73,'Qп, Гкал'!$D$6:$O$60,6,FALSE)</f>
        <v>0</v>
      </c>
      <c r="JO73" s="202">
        <f>VLOOKUP(D73,'Qп, Гкал'!$D$6:$O$60,7,FALSE)</f>
        <v>0</v>
      </c>
      <c r="JP73" s="202">
        <f>VLOOKUP(D73,'Qп, Гкал'!$D$6:$O$60,8,FALSE)</f>
        <v>0</v>
      </c>
      <c r="JQ73" s="202">
        <f>VLOOKUP(D73,'Qп, Гкал'!$D$6:$O$60,9,FALSE)</f>
        <v>0</v>
      </c>
      <c r="JR73" s="202">
        <f>VLOOKUP(D73,'Qп, Гкал'!$D$6:$O$60,10,FALSE)</f>
        <v>0</v>
      </c>
      <c r="JS73" s="202">
        <f>VLOOKUP(D73,'Qп, Гкал'!$D$6:$O$60,11,FALSE)</f>
        <v>1.7063150855068301</v>
      </c>
      <c r="JT73" s="202">
        <f>VLOOKUP(D73,'Qп, Гкал'!$D$6:$O$60,12,FALSE)</f>
        <v>2.6688640489156401</v>
      </c>
      <c r="JU73" s="202">
        <f>VLOOKUP(D73,'Qп, Гкал'!$D$6:$P$60,13,FALSE)</f>
        <v>2.9153530142352202</v>
      </c>
      <c r="JV73" s="202">
        <f>VLOOKUP(D73,'Qп, Гкал'!$D$6:$Q$63,14,FALSE)</f>
        <v>2.4861469379956098</v>
      </c>
      <c r="JW73" s="203">
        <f>VLOOKUP(D73,'Qп, Гкал'!$D$6:$AI$65,15,FALSE)</f>
        <v>4.69045571797077</v>
      </c>
      <c r="JX73" s="203">
        <f>VLOOKUP(D73,'Qп, Гкал'!$D$6:$AI$65,16,FALSE)</f>
        <v>4.0161937517913504</v>
      </c>
      <c r="JY73" s="204">
        <f>VLOOKUP(D73,'Qп, Гкал'!$D$6:$AI$65,17,FALSE)</f>
        <v>2.2816948504824701</v>
      </c>
      <c r="JZ73" s="203">
        <f>VLOOKUP(D73,'Qп, Гкал'!$D$6:$AI$65,18,FALSE)</f>
        <v>2.0973058182860398</v>
      </c>
      <c r="KA73" s="203">
        <f>VLOOKUP(D73,'Qп, Гкал'!$D$6:$AI$65,19,FALSE)</f>
        <v>1.75503964841884</v>
      </c>
      <c r="KB73" s="203">
        <f>VLOOKUP(D73,'Qп, Гкал'!$D$6:$AI$65,20,FALSE)</f>
        <v>1.46723034298271</v>
      </c>
      <c r="KC73" s="203">
        <f>VLOOKUP(D73,'Qп, Гкал'!$D$6:$AI$65,21,FALSE)</f>
        <v>0.49154485525938701</v>
      </c>
      <c r="KD73" s="203">
        <f>VLOOKUP(D73,'Qп, Гкал'!$D$6:$AI$65,22,FALSE)</f>
        <v>0.96995318620426096</v>
      </c>
      <c r="KE73" s="203">
        <f>VLOOKUP(D73,'Qп, Гкал'!$D$6:$AI$65,23,FALSE)</f>
        <v>1.42591000286615</v>
      </c>
      <c r="KF73" s="203">
        <f>VLOOKUP(D73,'Qп, Гкал'!$D$6:$AI$65,24,FALSE)</f>
        <v>1.83863571223846</v>
      </c>
      <c r="KG73" s="203">
        <f>VLOOKUP(D73,'Qп, Гкал'!$D$6:$AI$65,25,FALSE)</f>
        <v>2.01227667908665</v>
      </c>
      <c r="KH73" s="203">
        <f>VLOOKUP(D73,'Qп, Гкал'!$D$6:$AI$65,26,FALSE)</f>
        <v>1.45839304480749</v>
      </c>
      <c r="KI73" s="203">
        <f>VLOOKUP(D73,'Qп, Гкал'!$D$6:$AI$65,27,FALSE)</f>
        <v>1.7944492213623799</v>
      </c>
      <c r="KJ73" s="203">
        <f>VLOOKUP(D73,'Qп, Гкал'!$D$6:$AI$65,28,FALSE)</f>
        <v>0.54934556224324105</v>
      </c>
      <c r="KK73" s="203">
        <f>VLOOKUP(D73,'Qп, Гкал'!$D$6:$AI$65,29,FALSE)</f>
        <v>0.88564058469475504</v>
      </c>
      <c r="KL73" s="203">
        <f>VLOOKUP(D73,'Qп, Гкал'!$D$6:$AI$65,30,FALSE)</f>
        <v>1.2857074615458099</v>
      </c>
      <c r="KM73" s="203">
        <f>VLOOKUP(D73,'Qп, Гкал'!$D$6:$AI$65,31,FALSE)</f>
        <v>1.73139390465272</v>
      </c>
      <c r="KN73" s="203">
        <f>VLOOKUP(D73,'Qп, Гкал'!$D$6:$AI$65,32,FALSE)</f>
        <v>0</v>
      </c>
      <c r="KO73" s="110" t="str">
        <f>IF(JJ73="","Нет показаний",IF(JJ73&lt;=0,"Ошибка ПУ",(GZ73-JJ73*(($I73-метеостанция!B$12)/($I73-IE73)))))</f>
        <v>Ошибка ПУ</v>
      </c>
      <c r="KP73" s="110" t="str">
        <f>IF(JK73="","Нет показаний",IF(JK73&lt;=0,"Ошибка ПУ",(HA73-JK73*(($I73-метеостанция!C$12)/($I73-IF73)))))</f>
        <v>Ошибка ПУ</v>
      </c>
      <c r="KQ73" s="110" t="str">
        <f>IF(JL73="","Нет показаний",IF(JL73&lt;=0,"Ошибка ПУ",(HB73-JL73*(($I73-метеостанция!D$12)/($I73-IG73)))))</f>
        <v>Ошибка ПУ</v>
      </c>
      <c r="KR73" s="110" t="str">
        <f>IF(JM73="","Нет показаний",IF(JM73&lt;=0,"Ошибка ПУ",(HC73-JM73*(($I73-метеостанция!E$12)/($I73-IH73)))))</f>
        <v>Ошибка ПУ</v>
      </c>
      <c r="KS73" s="110" t="str">
        <f>IF(JN73="","Нет показаний",IF(JN73&lt;=0,"Ошибка ПУ",(HD73-JN73*(($I73-метеостанция!F$12)/($I73-II73)))))</f>
        <v>Ошибка ПУ</v>
      </c>
      <c r="KT73" s="110" t="str">
        <f>IF(JO73="","Нет показаний",IF(JO73&lt;=0,"Ошибка ПУ",(HE73-JO73*(($I73-метеостанция!G$12)/($I73-IJ73)))))</f>
        <v>Ошибка ПУ</v>
      </c>
      <c r="KU73" s="110" t="str">
        <f>IF(JP73="","Нет показаний",IF(JP73&lt;=0,"Ошибка ПУ",(HF73-JP73*(($I73-метеостанция!H$12)/($I73-IK73)))))</f>
        <v>Ошибка ПУ</v>
      </c>
      <c r="KV73" s="110" t="str">
        <f>IF(JQ73="","Нет показаний",IF(JQ73&lt;=0,"Ошибка ПУ",(HG73-JQ73*(($I73-метеостанция!I$12)/($I73-IL73)))))</f>
        <v>Ошибка ПУ</v>
      </c>
      <c r="KW73" s="110" t="str">
        <f>IF(JR73="","Нет показаний",IF(JR73&lt;=0,"Ошибка ПУ",(HH73-JR73*(($I73-метеостанция!J$12)/($I73-IM73)))))</f>
        <v>Ошибка ПУ</v>
      </c>
      <c r="KX73" s="110">
        <f>IF(JS73="","Нет показаний",IF(JS73&lt;=0,"Ошибка ПУ",(HI73-JS73*(($I73-метеостанция!K$12)/($I73-IN73)))))</f>
        <v>0.43791232440927419</v>
      </c>
      <c r="KY73" s="110">
        <f>IF(JT73="","Нет показаний",IF(JT73&lt;=0,"Ошибка ПУ",(HJ73-JT73*(($I73-метеостанция!L$12)/($I73-IO73)))))</f>
        <v>-0.51128309351394186</v>
      </c>
      <c r="KZ73" s="110">
        <f>IF(JU73="","Нет показаний",IF(JU73&lt;=0,"Ошибка ПУ",(HK73-JU73*(($I73-метеостанция!M$12)/($I73-IP73)))))</f>
        <v>-0.94320069827680486</v>
      </c>
      <c r="LA73" s="110">
        <f>IF(JV73="","Нет показаний",IF(JV73&lt;=0,"Ошибка ПУ",(HL73-JV73*(($I73-метеостанция!N$12)/($I73-IQ73)))))</f>
        <v>-0.59494579610517428</v>
      </c>
      <c r="LB73" s="110">
        <f>IF(JW73="","Нет показаний",IF(JW73&lt;=0,"Ошибка ПУ",(HM73-JW73*(($I73-метеостанция!O$12)/($I73-IR73)))))</f>
        <v>-1.8742196820258656</v>
      </c>
      <c r="LC73" s="110">
        <f>IF(JX73="","Нет показаний",IF(JX73&lt;=0,"Ошибка ПУ",(HN73-JX73*(($I73-метеостанция!P$12)/($I73-IS73)))))</f>
        <v>-1.6895079295298037</v>
      </c>
      <c r="LD73" s="110">
        <f>IF(JY73="","Нет показаний",IF(JY73&lt;=0,"Ошибка ПУ",(HO73-JY73*(($I73-метеостанция!Q$12)/($I73-IT73)))))</f>
        <v>6.6902925279838321E-2</v>
      </c>
      <c r="LE73" s="110">
        <f>IF(JZ73="","Нет показаний",IF(JZ73&lt;=0,"Ошибка ПУ",(HP73-JZ73*(($I73-метеостанция!R$12)/($I73-IU73)))))</f>
        <v>0.27430966019253944</v>
      </c>
      <c r="LF73" s="110">
        <f>IF(KA73="","Нет показаний",IF(KA73&lt;=0,"Ошибка ПУ",(HQ73-KA73*(($I73-метеостанция!S$12)/($I73-IV73)))))</f>
        <v>0.60801198343784102</v>
      </c>
      <c r="LG73" s="110">
        <f>IF(KB73="","Нет показаний",IF(KB73&lt;=0,"Ошибка ПУ",(HR73-KB73*(($I73-метеостанция!T$12)/($I73-IW73)))))</f>
        <v>0.6111615990411805</v>
      </c>
      <c r="LH73" s="110">
        <f>IF(KC73="","Нет показаний",IF(KC73&lt;=0,"Ошибка ПУ",(HS73-KC73*(($I73-метеостанция!U$12)/($I73-IX73)))))</f>
        <v>1.3889139901876484</v>
      </c>
      <c r="LI73" s="110">
        <f>IF(KD73="","Нет показаний",IF(KD73&lt;=0,"Ошибка ПУ",(HT73-KD73*(($I73-метеостанция!V$12)/($I73-IY73)))))</f>
        <v>0.94617117757583591</v>
      </c>
      <c r="LJ73" s="110">
        <f>IF(KE73="","Нет показаний",IF(KE73&lt;=0,"Ошибка ПУ",(HU73-KE73*(($I73-метеостанция!W$12)/($I73-IZ73)))))</f>
        <v>0.2609035749099935</v>
      </c>
      <c r="LK73" s="110">
        <f>IF(KF73="","Нет показаний",IF(KF73&lt;=0,"Ошибка ПУ",(HV73-KF73*(($I73-метеостанция!X$12)/($I73-JA73)))))</f>
        <v>0.4364377615071926</v>
      </c>
      <c r="LL73" s="110">
        <f>IF(KG73="","Нет показаний",IF(KG73&lt;=0,"Ошибка ПУ",(HW73-KG73*(($I73-метеостанция!Y$12)/($I73-JB73)))))</f>
        <v>0.44572425230084112</v>
      </c>
      <c r="LM73" s="110">
        <f>IF(KH73="","Нет показаний",IF(KH73&lt;=0,"Ошибка ПУ",(HX73-KH73*(($I73-метеостанция!Z$12)/($I73-JC73)))))</f>
        <v>0.6807245364336183</v>
      </c>
      <c r="LN73" s="110">
        <f>IF(KI73="","Нет показаний",IF(KI73&lt;=0,"Ошибка ПУ",(HY73-KI73*(($I73-метеостанция!AA$12)/($I73-JD73)))))</f>
        <v>0.47832809471356796</v>
      </c>
      <c r="LO73" s="110">
        <f>IF(KJ73="","Нет показаний",IF(KJ73&lt;=0,"Ошибка ПУ",(HZ73-KJ73*(($I73-метеостанция!AB$12)/($I73-JE73)))))</f>
        <v>1.8795622073597389</v>
      </c>
      <c r="LP73" s="110">
        <f>IF(KK73="","Нет показаний",IF(KK73&lt;=0,"Ошибка ПУ",(IA73-KK73*(($I73-метеостанция!AC$12)/($I73-JF73)))))</f>
        <v>1.0407530568408727</v>
      </c>
      <c r="LQ73" s="110">
        <f>IF(KL73="","Нет показаний",IF(KL73&lt;=0,"Ошибка ПУ",(IB73-KL73*(($I73-метеостанция!AD$12)/($I73-JG73)))))</f>
        <v>-0.12840723576618762</v>
      </c>
      <c r="LR73" s="110">
        <f>IF(KM73="","Нет показаний",IF(KM73&lt;=0,"Ошибка ПУ",(IC73-KM73*(($I73-метеостанция!AE$12)/($I73-JH73)))))</f>
        <v>-0.13343317954148093</v>
      </c>
      <c r="LS73" s="110" t="str">
        <f>IF(KN73="","Нет показаний",IF(KN73&lt;=0,"Ошибка ПУ",(ID73-KN73*(($I73-метеостанция!AF$12)/($I73-JI73)))))</f>
        <v>Ошибка ПУ</v>
      </c>
      <c r="LT73" s="54" t="str">
        <f t="shared" si="1871"/>
        <v>Ошибка ПУ</v>
      </c>
      <c r="LU73" s="54">
        <f t="shared" si="1872"/>
        <v>0</v>
      </c>
      <c r="LV73" s="54">
        <f t="shared" si="1873"/>
        <v>0</v>
      </c>
      <c r="LW73" s="54">
        <f t="shared" si="1874"/>
        <v>0</v>
      </c>
      <c r="LX73" s="54">
        <f t="shared" si="1875"/>
        <v>0</v>
      </c>
      <c r="LY73" s="54">
        <f t="shared" si="1876"/>
        <v>0</v>
      </c>
      <c r="LZ73" s="54">
        <f t="shared" si="1877"/>
        <v>0</v>
      </c>
      <c r="MA73" s="54">
        <f t="shared" si="1878"/>
        <v>0</v>
      </c>
      <c r="MB73" s="54">
        <f t="shared" si="1879"/>
        <v>0</v>
      </c>
      <c r="MC73" s="54">
        <f t="shared" si="1880"/>
        <v>0.43791232440927419</v>
      </c>
      <c r="MD73" s="54">
        <f t="shared" si="1881"/>
        <v>-7.3370769104667666E-2</v>
      </c>
      <c r="ME73" s="54">
        <f t="shared" si="1882"/>
        <v>-1.0165714673814725</v>
      </c>
      <c r="MF73" s="54">
        <f t="shared" si="1883"/>
        <v>-1.6115172634866468</v>
      </c>
      <c r="MG73" s="54">
        <f t="shared" si="1884"/>
        <v>-3.4857369455125125</v>
      </c>
      <c r="MH73" s="54">
        <f t="shared" si="1885"/>
        <v>-5.1752448750423161</v>
      </c>
      <c r="MI73" s="54">
        <f t="shared" si="1886"/>
        <v>-5.1083419497624778</v>
      </c>
      <c r="MJ73" s="54">
        <f t="shared" si="1887"/>
        <v>-4.8340322895699384</v>
      </c>
      <c r="MK73" s="54">
        <f t="shared" si="1888"/>
        <v>-4.2260203061320976</v>
      </c>
      <c r="ML73" s="54">
        <f t="shared" si="1889"/>
        <v>-3.6148587070909173</v>
      </c>
      <c r="MM73" s="54">
        <f t="shared" si="1890"/>
        <v>-2.2259447169032689</v>
      </c>
      <c r="MN73" s="54">
        <f t="shared" si="1891"/>
        <v>-1.279773539327433</v>
      </c>
      <c r="MO73" s="54">
        <f t="shared" si="1892"/>
        <v>-1.0188699644174395</v>
      </c>
      <c r="MP73" s="54">
        <f t="shared" si="1893"/>
        <v>-0.58243220291024689</v>
      </c>
      <c r="MQ73" s="54">
        <f t="shared" si="1894"/>
        <v>-0.13670795060940577</v>
      </c>
      <c r="MR73" s="54">
        <f t="shared" si="1895"/>
        <v>0.54401658582421253</v>
      </c>
      <c r="MS73" s="54">
        <f t="shared" si="1896"/>
        <v>1.0223446805377805</v>
      </c>
      <c r="MT73" s="54">
        <f t="shared" si="1897"/>
        <v>2.9019068878975194</v>
      </c>
      <c r="MU73" s="54">
        <f t="shared" si="1898"/>
        <v>3.9426599447383923</v>
      </c>
      <c r="MV73" s="54">
        <f t="shared" si="1899"/>
        <v>3.8142527089722047</v>
      </c>
      <c r="MW73" s="54">
        <f t="shared" si="1900"/>
        <v>3.6808195294307238</v>
      </c>
      <c r="MX73" s="54">
        <f t="shared" si="1901"/>
        <v>3.6808195294307238</v>
      </c>
      <c r="MY73" s="53" t="e">
        <f t="shared" si="1902"/>
        <v>#VALUE!</v>
      </c>
      <c r="MZ73" s="53" t="e">
        <f t="shared" si="1903"/>
        <v>#VALUE!</v>
      </c>
      <c r="NA73" s="53" t="e">
        <f t="shared" si="1904"/>
        <v>#VALUE!</v>
      </c>
      <c r="NB73" s="53" t="e">
        <f t="shared" si="1905"/>
        <v>#VALUE!</v>
      </c>
      <c r="NC73" s="53" t="e">
        <f t="shared" si="1906"/>
        <v>#VALUE!</v>
      </c>
      <c r="ND73" s="53" t="e">
        <f t="shared" si="1907"/>
        <v>#VALUE!</v>
      </c>
      <c r="NE73" s="53" t="e">
        <f t="shared" si="1908"/>
        <v>#VALUE!</v>
      </c>
      <c r="NF73" s="53" t="e">
        <f t="shared" si="1909"/>
        <v>#VALUE!</v>
      </c>
      <c r="NG73" s="53" t="e">
        <f t="shared" si="1910"/>
        <v>#VALUE!</v>
      </c>
      <c r="NH73" s="53">
        <f t="shared" si="1911"/>
        <v>857.51991365824074</v>
      </c>
      <c r="NI73" s="53">
        <f t="shared" si="1912"/>
        <v>-1001.194553719001</v>
      </c>
      <c r="NJ73" s="53">
        <f t="shared" si="1913"/>
        <v>-1846.9756073656392</v>
      </c>
      <c r="NK73" s="53">
        <f t="shared" si="1914"/>
        <v>-1165.0228579331524</v>
      </c>
      <c r="NL73" s="53">
        <f t="shared" si="1915"/>
        <v>-3670.0969813430502</v>
      </c>
      <c r="NM73" s="53">
        <f t="shared" si="1916"/>
        <v>-3308.3944276052616</v>
      </c>
      <c r="NN73" s="53">
        <f t="shared" si="1917"/>
        <v>131.00930828297939</v>
      </c>
      <c r="NO73" s="53">
        <f t="shared" si="1918"/>
        <v>537.15317658903075</v>
      </c>
      <c r="NP73" s="53">
        <f t="shared" si="1919"/>
        <v>1190.6090659679803</v>
      </c>
      <c r="NQ73" s="53">
        <f t="shared" si="1920"/>
        <v>1196.7766432424396</v>
      </c>
      <c r="NR73" s="53">
        <f t="shared" si="1921"/>
        <v>2719.7713755854529</v>
      </c>
      <c r="NS73" s="53">
        <f t="shared" si="1922"/>
        <v>1852.7923999290019</v>
      </c>
      <c r="NT73" s="53">
        <f t="shared" si="1923"/>
        <v>510.90138038874926</v>
      </c>
      <c r="NU73" s="53">
        <f t="shared" si="1924"/>
        <v>854.63242458338459</v>
      </c>
      <c r="NV73" s="53">
        <f t="shared" si="1925"/>
        <v>872.81723085550709</v>
      </c>
      <c r="NW73" s="53">
        <f t="shared" si="1926"/>
        <v>1332.9947872443113</v>
      </c>
      <c r="NX73" s="53">
        <f t="shared" si="1927"/>
        <v>936.66207506810883</v>
      </c>
      <c r="NY73" s="53">
        <f t="shared" si="1928"/>
        <v>3680.5587144518408</v>
      </c>
      <c r="NZ73" s="53">
        <f t="shared" si="1929"/>
        <v>2038.002635905797</v>
      </c>
      <c r="OA73" s="53">
        <f t="shared" si="1930"/>
        <v>-251.44704907734859</v>
      </c>
      <c r="OB73" s="53">
        <f t="shared" si="1931"/>
        <v>-261.28885217812797</v>
      </c>
      <c r="OC73" s="53" t="e">
        <f t="shared" si="1932"/>
        <v>#VALUE!</v>
      </c>
      <c r="OD73" s="53" t="e">
        <f t="shared" si="1933"/>
        <v>#VALUE!</v>
      </c>
      <c r="OE73" s="53" t="e">
        <f t="shared" si="1934"/>
        <v>#VALUE!</v>
      </c>
      <c r="OF73" s="53" t="e">
        <f t="shared" si="1935"/>
        <v>#VALUE!</v>
      </c>
      <c r="OG73" s="53" t="e">
        <f t="shared" si="1936"/>
        <v>#VALUE!</v>
      </c>
      <c r="OH73" s="53" t="e">
        <f t="shared" si="1937"/>
        <v>#VALUE!</v>
      </c>
      <c r="OI73" s="53" t="e">
        <f t="shared" si="1938"/>
        <v>#VALUE!</v>
      </c>
      <c r="OJ73" s="53" t="e">
        <f t="shared" si="1939"/>
        <v>#VALUE!</v>
      </c>
      <c r="OK73" s="53" t="e">
        <f t="shared" si="1940"/>
        <v>#VALUE!</v>
      </c>
      <c r="OL73" s="53" t="e">
        <f t="shared" si="1941"/>
        <v>#VALUE!</v>
      </c>
      <c r="OM73" s="53" t="e">
        <f t="shared" si="1942"/>
        <v>#VALUE!</v>
      </c>
      <c r="ON73" s="53" t="e">
        <f t="shared" si="1943"/>
        <v>#VALUE!</v>
      </c>
      <c r="OO73" s="53" t="e">
        <f t="shared" si="1944"/>
        <v>#VALUE!</v>
      </c>
      <c r="OP73" s="53" t="e">
        <f t="shared" si="1945"/>
        <v>#VALUE!</v>
      </c>
      <c r="OQ73" s="53" t="e">
        <f t="shared" si="1946"/>
        <v>#VALUE!</v>
      </c>
      <c r="OR73" s="53" t="e">
        <f t="shared" si="1947"/>
        <v>#VALUE!</v>
      </c>
      <c r="OS73" s="53" t="e">
        <f t="shared" si="1948"/>
        <v>#VALUE!</v>
      </c>
      <c r="OT73" s="53" t="e">
        <f t="shared" si="1949"/>
        <v>#VALUE!</v>
      </c>
      <c r="OU73" s="53" t="e">
        <f t="shared" si="1950"/>
        <v>#VALUE!</v>
      </c>
      <c r="OV73" s="53" t="e">
        <f t="shared" si="1951"/>
        <v>#VALUE!</v>
      </c>
      <c r="OW73" s="53" t="e">
        <f t="shared" si="1952"/>
        <v>#VALUE!</v>
      </c>
      <c r="OX73" s="53" t="e">
        <f t="shared" si="1953"/>
        <v>#VALUE!</v>
      </c>
      <c r="OY73" s="53" t="e">
        <f t="shared" si="1954"/>
        <v>#VALUE!</v>
      </c>
      <c r="OZ73" s="53" t="e">
        <f t="shared" si="1955"/>
        <v>#VALUE!</v>
      </c>
      <c r="PA73" s="53" t="e">
        <f t="shared" si="1956"/>
        <v>#VALUE!</v>
      </c>
      <c r="PB73" s="53" t="e">
        <f t="shared" si="1957"/>
        <v>#VALUE!</v>
      </c>
      <c r="PC73" s="53" t="e">
        <f t="shared" si="1958"/>
        <v>#VALUE!</v>
      </c>
      <c r="PD73" s="53" t="e">
        <f t="shared" si="1959"/>
        <v>#VALUE!</v>
      </c>
      <c r="PE73" s="53" t="e">
        <f t="shared" si="1960"/>
        <v>#VALUE!</v>
      </c>
      <c r="PF73" s="53" t="e">
        <f t="shared" si="1961"/>
        <v>#VALUE!</v>
      </c>
      <c r="PG73" s="53" t="e">
        <f t="shared" si="1962"/>
        <v>#VALUE!</v>
      </c>
      <c r="PH73" s="53" t="e">
        <f t="shared" si="1963"/>
        <v>#VALUE!</v>
      </c>
      <c r="PI73" s="111" t="e">
        <f t="shared" ref="PI73:QM73" si="2251">MY73*$G73</f>
        <v>#VALUE!</v>
      </c>
      <c r="PJ73" s="111" t="e">
        <f t="shared" si="2251"/>
        <v>#VALUE!</v>
      </c>
      <c r="PK73" s="111" t="e">
        <f t="shared" si="2251"/>
        <v>#VALUE!</v>
      </c>
      <c r="PL73" s="111" t="e">
        <f t="shared" si="2251"/>
        <v>#VALUE!</v>
      </c>
      <c r="PM73" s="111" t="e">
        <f t="shared" si="2251"/>
        <v>#VALUE!</v>
      </c>
      <c r="PN73" s="111" t="e">
        <f t="shared" si="2251"/>
        <v>#VALUE!</v>
      </c>
      <c r="PO73" s="111" t="e">
        <f t="shared" si="2251"/>
        <v>#VALUE!</v>
      </c>
      <c r="PP73" s="111" t="e">
        <f t="shared" si="2251"/>
        <v>#VALUE!</v>
      </c>
      <c r="PQ73" s="111" t="e">
        <f t="shared" si="2251"/>
        <v>#VALUE!</v>
      </c>
      <c r="PR73" s="111">
        <f t="shared" si="2251"/>
        <v>814.64391797532869</v>
      </c>
      <c r="PS73" s="111">
        <f t="shared" si="2251"/>
        <v>-951.1348260330509</v>
      </c>
      <c r="PT73" s="111">
        <f t="shared" si="2251"/>
        <v>-1754.6268269973573</v>
      </c>
      <c r="PU73" s="111">
        <f t="shared" si="2251"/>
        <v>-1106.7717150364947</v>
      </c>
      <c r="PV73" s="111">
        <f t="shared" si="2251"/>
        <v>-3486.5921322758977</v>
      </c>
      <c r="PW73" s="111">
        <f t="shared" si="2251"/>
        <v>-3142.9747062249985</v>
      </c>
      <c r="PX73" s="111">
        <f t="shared" si="2251"/>
        <v>124.45884286883042</v>
      </c>
      <c r="PY73" s="111">
        <f t="shared" si="2251"/>
        <v>510.29551775957918</v>
      </c>
      <c r="PZ73" s="111">
        <f t="shared" si="2251"/>
        <v>1131.0786126695812</v>
      </c>
      <c r="QA73" s="111">
        <f t="shared" si="2251"/>
        <v>1136.9378110803175</v>
      </c>
      <c r="QB73" s="111">
        <f t="shared" si="2251"/>
        <v>2583.7828068061804</v>
      </c>
      <c r="QC73" s="111">
        <f t="shared" si="2251"/>
        <v>1760.1527799325518</v>
      </c>
      <c r="QD73" s="111">
        <f t="shared" si="2251"/>
        <v>485.35631136931175</v>
      </c>
      <c r="QE73" s="111">
        <f t="shared" si="2251"/>
        <v>811.90080335421533</v>
      </c>
      <c r="QF73" s="111">
        <f t="shared" si="2251"/>
        <v>829.17636931273171</v>
      </c>
      <c r="QG73" s="111">
        <f t="shared" si="2251"/>
        <v>1266.3450478820957</v>
      </c>
      <c r="QH73" s="111">
        <f t="shared" si="2251"/>
        <v>889.82897131470338</v>
      </c>
      <c r="QI73" s="111">
        <f t="shared" si="2251"/>
        <v>3496.5307787292486</v>
      </c>
      <c r="QJ73" s="111">
        <f t="shared" si="2251"/>
        <v>1936.102504110507</v>
      </c>
      <c r="QK73" s="111">
        <f t="shared" si="2251"/>
        <v>-238.87469662348116</v>
      </c>
      <c r="QL73" s="111">
        <f t="shared" si="2251"/>
        <v>-248.22440956922156</v>
      </c>
      <c r="QM73" s="111" t="e">
        <f t="shared" si="2251"/>
        <v>#VALUE!</v>
      </c>
      <c r="QN73" s="54" t="e">
        <f t="shared" si="1968"/>
        <v>#VALUE!</v>
      </c>
      <c r="QO73" s="53" t="e">
        <f t="shared" si="1969"/>
        <v>#VALUE!</v>
      </c>
      <c r="QP73" s="53" t="e">
        <f t="shared" si="1970"/>
        <v>#VALUE!</v>
      </c>
      <c r="QQ73" s="53" t="e">
        <f t="shared" si="1971"/>
        <v>#VALUE!</v>
      </c>
      <c r="QR73" s="53" t="e">
        <f t="shared" si="1972"/>
        <v>#VALUE!</v>
      </c>
      <c r="QS73" s="53" t="e">
        <f t="shared" si="1973"/>
        <v>#VALUE!</v>
      </c>
      <c r="QT73" s="53" t="e">
        <f t="shared" si="1974"/>
        <v>#VALUE!</v>
      </c>
      <c r="QU73" s="53" t="e">
        <f t="shared" si="1975"/>
        <v>#VALUE!</v>
      </c>
      <c r="QV73" s="53" t="e">
        <f t="shared" si="1976"/>
        <v>#VALUE!</v>
      </c>
      <c r="QW73" s="53" t="e">
        <f t="shared" si="1977"/>
        <v>#VALUE!</v>
      </c>
      <c r="QX73" s="53" t="e">
        <f t="shared" si="1978"/>
        <v>#VALUE!</v>
      </c>
      <c r="QY73" s="53" t="e">
        <f t="shared" si="1979"/>
        <v>#VALUE!</v>
      </c>
      <c r="QZ73" s="53" t="e">
        <f t="shared" si="1980"/>
        <v>#VALUE!</v>
      </c>
      <c r="RA73" s="53" t="e">
        <f t="shared" si="1981"/>
        <v>#VALUE!</v>
      </c>
      <c r="RB73" s="53" t="e">
        <f t="shared" si="1982"/>
        <v>#VALUE!</v>
      </c>
      <c r="RC73" s="53" t="e">
        <f t="shared" si="1983"/>
        <v>#VALUE!</v>
      </c>
      <c r="RD73" s="53" t="e">
        <f t="shared" si="1984"/>
        <v>#VALUE!</v>
      </c>
      <c r="RE73" s="53" t="e">
        <f t="shared" si="1985"/>
        <v>#VALUE!</v>
      </c>
      <c r="RF73" s="53" t="e">
        <f t="shared" si="1986"/>
        <v>#VALUE!</v>
      </c>
      <c r="RG73" s="53" t="e">
        <f t="shared" si="1987"/>
        <v>#VALUE!</v>
      </c>
      <c r="RH73" s="53" t="e">
        <f t="shared" si="1988"/>
        <v>#VALUE!</v>
      </c>
      <c r="RI73" s="53" t="e">
        <f t="shared" si="1989"/>
        <v>#VALUE!</v>
      </c>
      <c r="RJ73" s="53" t="e">
        <f t="shared" si="1990"/>
        <v>#VALUE!</v>
      </c>
      <c r="RK73" s="53" t="e">
        <f t="shared" si="1991"/>
        <v>#VALUE!</v>
      </c>
      <c r="RL73" s="53" t="e">
        <f t="shared" si="1992"/>
        <v>#VALUE!</v>
      </c>
      <c r="RM73" s="53" t="e">
        <f t="shared" si="1993"/>
        <v>#VALUE!</v>
      </c>
      <c r="RN73" s="53" t="e">
        <f t="shared" si="1994"/>
        <v>#VALUE!</v>
      </c>
      <c r="RO73" s="53" t="e">
        <f t="shared" si="1995"/>
        <v>#VALUE!</v>
      </c>
      <c r="RP73" s="53" t="e">
        <f t="shared" si="1996"/>
        <v>#VALUE!</v>
      </c>
      <c r="RQ73" s="53" t="e">
        <f t="shared" si="1997"/>
        <v>#VALUE!</v>
      </c>
      <c r="RR73" s="53" t="e">
        <f t="shared" si="1998"/>
        <v>#VALUE!</v>
      </c>
      <c r="RS73" s="111" t="e">
        <f t="shared" si="1999"/>
        <v>#VALUE!</v>
      </c>
      <c r="RT73" s="111" t="e">
        <f t="shared" si="2000"/>
        <v>#VALUE!</v>
      </c>
      <c r="RU73" s="111" t="e">
        <f t="shared" si="2001"/>
        <v>#VALUE!</v>
      </c>
      <c r="RV73" s="111" t="e">
        <f t="shared" si="2002"/>
        <v>#VALUE!</v>
      </c>
      <c r="RW73" s="111" t="e">
        <f t="shared" si="2003"/>
        <v>#VALUE!</v>
      </c>
      <c r="RX73" s="111" t="e">
        <f t="shared" si="2004"/>
        <v>#VALUE!</v>
      </c>
      <c r="RY73" s="111" t="e">
        <f t="shared" si="2005"/>
        <v>#VALUE!</v>
      </c>
      <c r="RZ73" s="111" t="e">
        <f t="shared" si="2006"/>
        <v>#VALUE!</v>
      </c>
      <c r="SA73" s="111" t="e">
        <f t="shared" si="2007"/>
        <v>#VALUE!</v>
      </c>
      <c r="SB73" s="111" t="e">
        <f t="shared" si="2008"/>
        <v>#VALUE!</v>
      </c>
      <c r="SC73" s="111" t="e">
        <f t="shared" si="2009"/>
        <v>#VALUE!</v>
      </c>
      <c r="SD73" s="111" t="e">
        <f t="shared" si="2010"/>
        <v>#VALUE!</v>
      </c>
      <c r="SE73" s="111" t="e">
        <f t="shared" si="2011"/>
        <v>#VALUE!</v>
      </c>
      <c r="SF73" s="111" t="e">
        <f t="shared" si="2012"/>
        <v>#VALUE!</v>
      </c>
      <c r="SG73" s="111" t="e">
        <f t="shared" si="2013"/>
        <v>#VALUE!</v>
      </c>
      <c r="SH73" s="111" t="e">
        <f t="shared" si="2014"/>
        <v>#VALUE!</v>
      </c>
      <c r="SI73" s="111" t="e">
        <f t="shared" si="2015"/>
        <v>#VALUE!</v>
      </c>
      <c r="SJ73" s="111" t="e">
        <f t="shared" si="2016"/>
        <v>#VALUE!</v>
      </c>
      <c r="SK73" s="111" t="e">
        <f t="shared" si="2017"/>
        <v>#VALUE!</v>
      </c>
      <c r="SL73" s="111" t="e">
        <f t="shared" si="2018"/>
        <v>#VALUE!</v>
      </c>
      <c r="SM73" s="111" t="e">
        <f t="shared" si="2019"/>
        <v>#VALUE!</v>
      </c>
      <c r="SN73" s="111" t="e">
        <f t="shared" si="2020"/>
        <v>#VALUE!</v>
      </c>
      <c r="SO73" s="111" t="e">
        <f t="shared" si="2021"/>
        <v>#VALUE!</v>
      </c>
      <c r="SP73" s="111" t="e">
        <f t="shared" si="2022"/>
        <v>#VALUE!</v>
      </c>
      <c r="SQ73" s="111" t="e">
        <f t="shared" si="2023"/>
        <v>#VALUE!</v>
      </c>
      <c r="SR73" s="111" t="e">
        <f t="shared" si="2024"/>
        <v>#VALUE!</v>
      </c>
      <c r="SS73" s="111" t="e">
        <f t="shared" si="2025"/>
        <v>#VALUE!</v>
      </c>
      <c r="ST73" s="111" t="e">
        <f t="shared" si="2026"/>
        <v>#VALUE!</v>
      </c>
      <c r="SU73" s="111" t="e">
        <f t="shared" si="2027"/>
        <v>#VALUE!</v>
      </c>
      <c r="SV73" s="111" t="e">
        <f t="shared" si="2028"/>
        <v>#VALUE!</v>
      </c>
      <c r="SW73" s="111" t="e">
        <f t="shared" si="2029"/>
        <v>#VALUE!</v>
      </c>
      <c r="SX73" s="111" t="e">
        <f t="shared" si="2030"/>
        <v>#VALUE!</v>
      </c>
      <c r="SY73" s="111">
        <f t="shared" si="2031"/>
        <v>1554.8591768503918</v>
      </c>
      <c r="SZ73" s="111">
        <f t="shared" si="2032"/>
        <v>2111.5371537474457</v>
      </c>
      <c r="TA73" s="111">
        <f t="shared" si="2033"/>
        <v>2705.1301158498745</v>
      </c>
      <c r="TB73" s="111">
        <f t="shared" si="2034"/>
        <v>3368.6154499411468</v>
      </c>
      <c r="TC73" s="111">
        <f t="shared" si="2035"/>
        <v>4140.3847406348514</v>
      </c>
      <c r="TD73" s="111">
        <f t="shared" si="2036"/>
        <v>4902.3100352737911</v>
      </c>
      <c r="TE73" s="111">
        <f t="shared" si="2037"/>
        <v>5656.8523328716537</v>
      </c>
      <c r="TF73" s="111">
        <f t="shared" si="2038"/>
        <v>6427.6372239598832</v>
      </c>
      <c r="TG73" s="111">
        <f t="shared" si="2039"/>
        <v>6330.5660055323651</v>
      </c>
      <c r="TH73" s="111">
        <f t="shared" si="2040"/>
        <v>8034.6218775617044</v>
      </c>
      <c r="TI73" s="111">
        <f t="shared" si="2041"/>
        <v>10503.245835785858</v>
      </c>
      <c r="TJ73" s="111">
        <f t="shared" si="2042"/>
        <v>12378.020809267686</v>
      </c>
      <c r="TK73" s="111">
        <f t="shared" si="2043"/>
        <v>16588.060974214684</v>
      </c>
      <c r="TL73" s="111">
        <f t="shared" si="2044"/>
        <v>20674.131090146511</v>
      </c>
      <c r="TM73" s="111">
        <f t="shared" si="2045"/>
        <v>21374.939448491314</v>
      </c>
      <c r="TN73" s="111">
        <f t="shared" si="2046"/>
        <v>21612.016561609682</v>
      </c>
      <c r="TO73" s="111">
        <f t="shared" si="2047"/>
        <v>21217.294576669585</v>
      </c>
      <c r="TP73" s="111">
        <f t="shared" si="2048"/>
        <v>20808.529817611219</v>
      </c>
      <c r="TQ73" s="111">
        <f t="shared" si="2049"/>
        <v>18882.184524039956</v>
      </c>
      <c r="TR73" s="111">
        <f t="shared" si="2050"/>
        <v>17876.960184426363</v>
      </c>
      <c r="TS73" s="111">
        <f t="shared" si="2051"/>
        <v>18265.307843640549</v>
      </c>
      <c r="TT73" s="111">
        <f t="shared" si="2052"/>
        <v>18335.026648599753</v>
      </c>
      <c r="TU73" s="111">
        <f t="shared" si="2053"/>
        <v>18437.749426771621</v>
      </c>
      <c r="TV73" s="111">
        <f t="shared" si="2054"/>
        <v>18071.435052105393</v>
      </c>
      <c r="TW73" s="111">
        <f t="shared" si="2055"/>
        <v>18068.968202634638</v>
      </c>
      <c r="TX73" s="111">
        <f t="shared" si="2056"/>
        <v>15424.490072946986</v>
      </c>
      <c r="TY73" s="111">
        <f t="shared" si="2057"/>
        <v>14453.576609377893</v>
      </c>
      <c r="TZ73" s="111">
        <f t="shared" si="2058"/>
        <v>15713.541054266083</v>
      </c>
      <c r="UA73" s="111">
        <f t="shared" si="2059"/>
        <v>16875.555545455361</v>
      </c>
      <c r="UB73" s="111">
        <f t="shared" si="2060"/>
        <v>16875.555545455361</v>
      </c>
      <c r="UC73" s="112">
        <f t="shared" si="2061"/>
        <v>81.803607215110844</v>
      </c>
      <c r="UD73" s="112">
        <f t="shared" si="2062"/>
        <v>155.4859176850392</v>
      </c>
      <c r="UE73" s="112">
        <f t="shared" si="2063"/>
        <v>211.15371537474459</v>
      </c>
      <c r="UF73" s="112">
        <f t="shared" si="2064"/>
        <v>270.51301158498745</v>
      </c>
      <c r="UG73" s="112">
        <f t="shared" si="2065"/>
        <v>336.86154499411469</v>
      </c>
      <c r="UH73" s="112">
        <f t="shared" si="2066"/>
        <v>414.03847406348518</v>
      </c>
      <c r="UI73" s="112">
        <f t="shared" si="2067"/>
        <v>490.23100352737913</v>
      </c>
      <c r="UJ73" s="112">
        <f t="shared" si="2068"/>
        <v>565.68523328716537</v>
      </c>
      <c r="UK73" s="112">
        <f t="shared" si="2069"/>
        <v>642.76372239598834</v>
      </c>
      <c r="UL73" s="112">
        <f t="shared" si="2070"/>
        <v>718.80859191906075</v>
      </c>
      <c r="UM73" s="112">
        <f t="shared" si="2071"/>
        <v>789.09472375009454</v>
      </c>
      <c r="UN73" s="112">
        <f t="shared" si="2072"/>
        <v>851.25955883594588</v>
      </c>
      <c r="UO73" s="112">
        <f t="shared" si="2073"/>
        <v>922.23477039081342</v>
      </c>
      <c r="UP73" s="112">
        <f t="shared" si="2074"/>
        <v>976.22908875120856</v>
      </c>
      <c r="UQ73" s="112">
        <f t="shared" si="2075"/>
        <v>1053.996657583865</v>
      </c>
      <c r="UR73" s="112">
        <f t="shared" si="2076"/>
        <v>1137.1784242466431</v>
      </c>
      <c r="US73" s="112">
        <f t="shared" si="2077"/>
        <v>1214.6014532173829</v>
      </c>
      <c r="UT73" s="112">
        <f t="shared" si="2078"/>
        <v>1294.1901613201715</v>
      </c>
      <c r="UU73" s="112">
        <f t="shared" si="2079"/>
        <v>1372.9913497385785</v>
      </c>
      <c r="UV73" s="112">
        <f t="shared" si="2080"/>
        <v>1452.3339579399976</v>
      </c>
      <c r="UW73" s="112">
        <f t="shared" si="2081"/>
        <v>1537.0907639715385</v>
      </c>
      <c r="UX73" s="112">
        <f t="shared" si="2082"/>
        <v>1627.0156679318318</v>
      </c>
      <c r="UY73" s="112">
        <f t="shared" si="2083"/>
        <v>1719.4507908860905</v>
      </c>
      <c r="UZ73" s="112">
        <f t="shared" si="2084"/>
        <v>1817.0047917888282</v>
      </c>
      <c r="VA73" s="112">
        <f t="shared" si="2085"/>
        <v>1913.6728330466369</v>
      </c>
      <c r="VB73" s="112">
        <f t="shared" si="2086"/>
        <v>2007.0923556063722</v>
      </c>
      <c r="VC73" s="112">
        <f t="shared" si="2087"/>
        <v>2110.7004140827912</v>
      </c>
      <c r="VD73" s="112">
        <f t="shared" si="2088"/>
        <v>2217.4093313164612</v>
      </c>
      <c r="VE73" s="112">
        <f t="shared" si="2089"/>
        <v>2318.2610708975458</v>
      </c>
      <c r="VF73" s="112">
        <f t="shared" si="2090"/>
        <v>2408.3336347986601</v>
      </c>
      <c r="VG73" s="112">
        <f t="shared" si="2091"/>
        <v>2408.3336347986601</v>
      </c>
      <c r="VH73" s="111" t="e">
        <f t="shared" si="2092"/>
        <v>#VALUE!</v>
      </c>
      <c r="VI73" s="111" t="e">
        <f t="shared" si="2093"/>
        <v>#VALUE!</v>
      </c>
      <c r="VJ73" s="111" t="e">
        <f t="shared" si="2094"/>
        <v>#VALUE!</v>
      </c>
      <c r="VK73" s="111" t="e">
        <f t="shared" si="2095"/>
        <v>#VALUE!</v>
      </c>
      <c r="VL73" s="111" t="e">
        <f t="shared" si="2096"/>
        <v>#VALUE!</v>
      </c>
      <c r="VM73" s="111" t="e">
        <f t="shared" si="2097"/>
        <v>#VALUE!</v>
      </c>
      <c r="VN73" s="111" t="e">
        <f t="shared" si="2098"/>
        <v>#VALUE!</v>
      </c>
      <c r="VO73" s="111" t="e">
        <f t="shared" si="2099"/>
        <v>#VALUE!</v>
      </c>
      <c r="VP73" s="111" t="e">
        <f t="shared" si="2100"/>
        <v>#VALUE!</v>
      </c>
      <c r="VQ73" s="111" t="e">
        <f t="shared" si="2101"/>
        <v>#VALUE!</v>
      </c>
      <c r="VR73" s="111" t="e">
        <f t="shared" si="2102"/>
        <v>#VALUE!</v>
      </c>
      <c r="VS73" s="111" t="e">
        <f t="shared" si="2103"/>
        <v>#VALUE!</v>
      </c>
      <c r="VT73" s="111" t="e">
        <f t="shared" si="2104"/>
        <v>#VALUE!</v>
      </c>
      <c r="VU73" s="111" t="e">
        <f t="shared" si="2105"/>
        <v>#VALUE!</v>
      </c>
      <c r="VV73" s="111" t="e">
        <f t="shared" si="2106"/>
        <v>#VALUE!</v>
      </c>
      <c r="VW73" s="111" t="e">
        <f t="shared" si="2107"/>
        <v>#VALUE!</v>
      </c>
      <c r="VX73" s="111" t="e">
        <f t="shared" si="2108"/>
        <v>#VALUE!</v>
      </c>
      <c r="VY73" s="111" t="e">
        <f t="shared" si="2109"/>
        <v>#VALUE!</v>
      </c>
      <c r="VZ73" s="111" t="e">
        <f t="shared" si="2110"/>
        <v>#VALUE!</v>
      </c>
      <c r="WA73" s="111" t="e">
        <f t="shared" si="2111"/>
        <v>#VALUE!</v>
      </c>
      <c r="WB73" s="111" t="e">
        <f t="shared" si="2112"/>
        <v>#VALUE!</v>
      </c>
      <c r="WC73" s="111" t="e">
        <f t="shared" si="2113"/>
        <v>#VALUE!</v>
      </c>
      <c r="WD73" s="111" t="e">
        <f t="shared" si="2114"/>
        <v>#VALUE!</v>
      </c>
      <c r="WE73" s="111" t="e">
        <f t="shared" si="2115"/>
        <v>#VALUE!</v>
      </c>
      <c r="WF73" s="111" t="e">
        <f t="shared" si="2116"/>
        <v>#VALUE!</v>
      </c>
      <c r="WG73" s="111" t="e">
        <f t="shared" si="2117"/>
        <v>#VALUE!</v>
      </c>
      <c r="WH73" s="111" t="e">
        <f t="shared" si="2118"/>
        <v>#VALUE!</v>
      </c>
      <c r="WI73" s="111" t="e">
        <f t="shared" si="2119"/>
        <v>#VALUE!</v>
      </c>
      <c r="WJ73" s="111" t="e">
        <f t="shared" si="2120"/>
        <v>#VALUE!</v>
      </c>
      <c r="WK73" s="111" t="e">
        <f t="shared" si="2121"/>
        <v>#VALUE!</v>
      </c>
      <c r="WL73" s="111" t="e">
        <f t="shared" si="2122"/>
        <v>#VALUE!</v>
      </c>
      <c r="WM73" s="111" t="e">
        <f t="shared" si="2123"/>
        <v>#VALUE!</v>
      </c>
      <c r="WN73" s="111" t="e">
        <f t="shared" si="2124"/>
        <v>#VALUE!</v>
      </c>
      <c r="WO73" s="111" t="e">
        <f t="shared" si="2125"/>
        <v>#VALUE!</v>
      </c>
      <c r="WP73" s="111" t="e">
        <f t="shared" si="2126"/>
        <v>#VALUE!</v>
      </c>
      <c r="WQ73" s="111" t="e">
        <f t="shared" si="2127"/>
        <v>#VALUE!</v>
      </c>
      <c r="WR73" s="111" t="e">
        <f t="shared" si="2128"/>
        <v>#VALUE!</v>
      </c>
      <c r="WS73" s="111" t="e">
        <f t="shared" si="2129"/>
        <v>#VALUE!</v>
      </c>
      <c r="WT73" s="111" t="e">
        <f t="shared" si="2130"/>
        <v>#VALUE!</v>
      </c>
      <c r="WU73" s="111" t="e">
        <f t="shared" si="2131"/>
        <v>#VALUE!</v>
      </c>
      <c r="WV73" s="111" t="e">
        <f t="shared" si="2132"/>
        <v>#VALUE!</v>
      </c>
      <c r="WW73" s="111" t="e">
        <f t="shared" si="2133"/>
        <v>#VALUE!</v>
      </c>
      <c r="WX73" s="111" t="e">
        <f t="shared" si="2134"/>
        <v>#VALUE!</v>
      </c>
      <c r="WY73" s="111" t="e">
        <f t="shared" si="2135"/>
        <v>#VALUE!</v>
      </c>
      <c r="WZ73" s="111" t="e">
        <f t="shared" si="2136"/>
        <v>#VALUE!</v>
      </c>
      <c r="XA73" s="111" t="e">
        <f t="shared" si="2137"/>
        <v>#VALUE!</v>
      </c>
      <c r="XB73" s="111" t="e">
        <f t="shared" si="2138"/>
        <v>#VALUE!</v>
      </c>
      <c r="XC73" s="111" t="e">
        <f t="shared" si="2139"/>
        <v>#VALUE!</v>
      </c>
      <c r="XD73" s="111" t="e">
        <f t="shared" si="2140"/>
        <v>#VALUE!</v>
      </c>
      <c r="XE73" s="111" t="e">
        <f t="shared" si="2141"/>
        <v>#VALUE!</v>
      </c>
      <c r="XF73" s="111" t="e">
        <f t="shared" si="2142"/>
        <v>#VALUE!</v>
      </c>
      <c r="XG73" s="111" t="e">
        <f t="shared" si="2143"/>
        <v>#VALUE!</v>
      </c>
      <c r="XH73" s="111" t="e">
        <f t="shared" si="2144"/>
        <v>#VALUE!</v>
      </c>
      <c r="XI73" s="111" t="e">
        <f t="shared" si="2145"/>
        <v>#VALUE!</v>
      </c>
      <c r="XJ73" s="111" t="e">
        <f t="shared" si="2146"/>
        <v>#VALUE!</v>
      </c>
      <c r="XK73" s="111" t="e">
        <f t="shared" si="2147"/>
        <v>#VALUE!</v>
      </c>
      <c r="XL73" s="111" t="e">
        <f t="shared" si="2148"/>
        <v>#VALUE!</v>
      </c>
      <c r="XM73" s="111" t="e">
        <f t="shared" si="2149"/>
        <v>#VALUE!</v>
      </c>
      <c r="XN73" s="111" t="e">
        <f t="shared" si="2150"/>
        <v>#VALUE!</v>
      </c>
      <c r="XO73" s="111" t="e">
        <f t="shared" si="2151"/>
        <v>#VALUE!</v>
      </c>
      <c r="XP73" s="111" t="e">
        <f t="shared" si="2152"/>
        <v>#VALUE!</v>
      </c>
      <c r="XQ73" s="111" t="e">
        <f t="shared" si="2153"/>
        <v>#VALUE!</v>
      </c>
      <c r="XR73" s="111" t="e">
        <f t="shared" si="2154"/>
        <v>#VALUE!</v>
      </c>
      <c r="XS73" s="111" t="e">
        <f t="shared" si="2155"/>
        <v>#VALUE!</v>
      </c>
      <c r="XT73" s="111" t="e">
        <f t="shared" si="2156"/>
        <v>#VALUE!</v>
      </c>
      <c r="XU73" s="111" t="e">
        <f t="shared" si="2157"/>
        <v>#VALUE!</v>
      </c>
      <c r="XV73" s="111" t="e">
        <f t="shared" si="2158"/>
        <v>#VALUE!</v>
      </c>
      <c r="XW73" s="111" t="e">
        <f t="shared" si="2159"/>
        <v>#VALUE!</v>
      </c>
      <c r="XX73" s="111" t="e">
        <f t="shared" si="2160"/>
        <v>#VALUE!</v>
      </c>
      <c r="XY73" s="111" t="e">
        <f t="shared" si="2161"/>
        <v>#VALUE!</v>
      </c>
      <c r="XZ73" s="111" t="e">
        <f t="shared" si="2162"/>
        <v>#VALUE!</v>
      </c>
      <c r="YA73" s="111" t="e">
        <f t="shared" si="2163"/>
        <v>#VALUE!</v>
      </c>
      <c r="YB73" s="111" t="e">
        <f t="shared" si="2164"/>
        <v>#VALUE!</v>
      </c>
      <c r="YC73" s="111" t="e">
        <f t="shared" si="2165"/>
        <v>#VALUE!</v>
      </c>
      <c r="YD73" s="111" t="e">
        <f t="shared" si="2166"/>
        <v>#VALUE!</v>
      </c>
      <c r="YE73" s="111" t="e">
        <f t="shared" si="2167"/>
        <v>#VALUE!</v>
      </c>
      <c r="YF73" s="111" t="e">
        <f t="shared" si="2168"/>
        <v>#VALUE!</v>
      </c>
      <c r="YG73" s="111" t="e">
        <f t="shared" si="2169"/>
        <v>#VALUE!</v>
      </c>
      <c r="YH73" s="111" t="e">
        <f t="shared" si="2170"/>
        <v>#VALUE!</v>
      </c>
      <c r="YI73" s="111" t="e">
        <f t="shared" si="2171"/>
        <v>#VALUE!</v>
      </c>
      <c r="YJ73" s="111" t="e">
        <f t="shared" si="2172"/>
        <v>#VALUE!</v>
      </c>
      <c r="YK73" s="111" t="e">
        <f t="shared" si="2173"/>
        <v>#VALUE!</v>
      </c>
      <c r="YL73" s="111" t="e">
        <f t="shared" si="2174"/>
        <v>#VALUE!</v>
      </c>
      <c r="YM73" s="111" t="e">
        <f t="shared" si="2175"/>
        <v>#VALUE!</v>
      </c>
      <c r="YN73" s="111" t="e">
        <f t="shared" si="2176"/>
        <v>#VALUE!</v>
      </c>
      <c r="YO73" s="111" t="e">
        <f t="shared" si="2177"/>
        <v>#VALUE!</v>
      </c>
      <c r="YP73" s="111" t="e">
        <f t="shared" si="2178"/>
        <v>#VALUE!</v>
      </c>
      <c r="YQ73" s="111" t="e">
        <f t="shared" si="2179"/>
        <v>#VALUE!</v>
      </c>
      <c r="YR73" s="111" t="e">
        <f t="shared" si="2180"/>
        <v>#VALUE!</v>
      </c>
      <c r="YS73" s="111" t="e">
        <f t="shared" si="2181"/>
        <v>#VALUE!</v>
      </c>
      <c r="YT73" s="111" t="e">
        <f t="shared" si="2182"/>
        <v>#VALUE!</v>
      </c>
      <c r="YU73" s="111" t="e">
        <f t="shared" si="2183"/>
        <v>#VALUE!</v>
      </c>
      <c r="YV73" s="111" t="e">
        <f t="shared" si="2184"/>
        <v>#VALUE!</v>
      </c>
      <c r="YW73" s="111" t="e">
        <f t="shared" si="2185"/>
        <v>#VALUE!</v>
      </c>
      <c r="YX73" s="111" t="e">
        <f t="shared" si="2186"/>
        <v>#VALUE!</v>
      </c>
      <c r="YY73" s="111" t="e">
        <f t="shared" si="2187"/>
        <v>#VALUE!</v>
      </c>
      <c r="YZ73" s="111" t="e">
        <f t="shared" si="2188"/>
        <v>#VALUE!</v>
      </c>
      <c r="ZA73" s="111" t="e">
        <f t="shared" si="2189"/>
        <v>#VALUE!</v>
      </c>
      <c r="ZB73" s="111" t="e">
        <f t="shared" si="2190"/>
        <v>#VALUE!</v>
      </c>
      <c r="ZC73" s="111" t="e">
        <f t="shared" si="2191"/>
        <v>#VALUE!</v>
      </c>
      <c r="ZD73" s="111" t="e">
        <f t="shared" si="2192"/>
        <v>#VALUE!</v>
      </c>
      <c r="ZE73" s="111" t="e">
        <f t="shared" si="2193"/>
        <v>#VALUE!</v>
      </c>
      <c r="ZF73" s="111" t="e">
        <f t="shared" si="2194"/>
        <v>#VALUE!</v>
      </c>
      <c r="ZG73" s="111" t="e">
        <f t="shared" si="2195"/>
        <v>#VALUE!</v>
      </c>
      <c r="ZH73" s="111" t="e">
        <f t="shared" si="2196"/>
        <v>#VALUE!</v>
      </c>
      <c r="ZI73" s="111" t="e">
        <f t="shared" si="2197"/>
        <v>#VALUE!</v>
      </c>
      <c r="ZJ73" s="111" t="e">
        <f t="shared" si="2198"/>
        <v>#VALUE!</v>
      </c>
      <c r="ZK73" s="111" t="e">
        <f t="shared" si="2199"/>
        <v>#VALUE!</v>
      </c>
      <c r="ZL73" s="111" t="e">
        <f t="shared" si="2200"/>
        <v>#VALUE!</v>
      </c>
      <c r="ZM73" s="111" t="e">
        <f t="shared" si="2201"/>
        <v>#VALUE!</v>
      </c>
      <c r="ZN73" s="111" t="e">
        <f t="shared" si="2202"/>
        <v>#VALUE!</v>
      </c>
      <c r="ZO73" s="111" t="e">
        <f t="shared" si="2203"/>
        <v>#VALUE!</v>
      </c>
      <c r="ZP73" s="111" t="e">
        <f t="shared" si="2204"/>
        <v>#VALUE!</v>
      </c>
      <c r="ZQ73" s="111" t="e">
        <f t="shared" si="2205"/>
        <v>#VALUE!</v>
      </c>
      <c r="ZR73" s="111" t="e">
        <f t="shared" si="2206"/>
        <v>#VALUE!</v>
      </c>
      <c r="ZS73" s="111" t="e">
        <f t="shared" si="2207"/>
        <v>#VALUE!</v>
      </c>
      <c r="ZT73" s="111" t="e">
        <f t="shared" si="2208"/>
        <v>#VALUE!</v>
      </c>
      <c r="ZU73" s="111" t="e">
        <f t="shared" si="2209"/>
        <v>#VALUE!</v>
      </c>
      <c r="ZV73" s="111" t="e">
        <f t="shared" si="2210"/>
        <v>#VALUE!</v>
      </c>
      <c r="ZW73" s="111" t="e">
        <f t="shared" si="2211"/>
        <v>#VALUE!</v>
      </c>
      <c r="ZX73" s="111" t="e">
        <f t="shared" si="2212"/>
        <v>#VALUE!</v>
      </c>
      <c r="ZY73" s="111" t="e">
        <f t="shared" si="2213"/>
        <v>#VALUE!</v>
      </c>
      <c r="ZZ73" s="111" t="e">
        <f t="shared" si="2214"/>
        <v>#VALUE!</v>
      </c>
      <c r="AAA73" s="111" t="e">
        <f t="shared" si="2215"/>
        <v>#VALUE!</v>
      </c>
      <c r="AAB73" s="111" t="e">
        <f t="shared" si="2216"/>
        <v>#VALUE!</v>
      </c>
      <c r="AAC73" s="111" t="e">
        <f t="shared" si="2217"/>
        <v>#VALUE!</v>
      </c>
      <c r="AAD73" s="111" t="e">
        <f t="shared" si="2218"/>
        <v>#VALUE!</v>
      </c>
      <c r="AAE73" s="111" t="e">
        <f t="shared" si="2219"/>
        <v>#VALUE!</v>
      </c>
      <c r="AAF73" s="111" t="e">
        <f t="shared" si="2220"/>
        <v>#VALUE!</v>
      </c>
      <c r="AAG73" s="111" t="e">
        <f t="shared" si="2221"/>
        <v>#VALUE!</v>
      </c>
      <c r="AAH73" s="111" t="e">
        <f t="shared" si="2222"/>
        <v>#VALUE!</v>
      </c>
      <c r="AAI73" s="111" t="e">
        <f t="shared" si="2223"/>
        <v>#VALUE!</v>
      </c>
      <c r="AAJ73" s="111" t="e">
        <f t="shared" si="2224"/>
        <v>#VALUE!</v>
      </c>
      <c r="AAK73" s="111" t="e">
        <f t="shared" si="2225"/>
        <v>#VALUE!</v>
      </c>
      <c r="AAL73" s="111" t="e">
        <f t="shared" si="2226"/>
        <v>#VALUE!</v>
      </c>
      <c r="AAM73" s="111" t="e">
        <f t="shared" si="2227"/>
        <v>#VALUE!</v>
      </c>
      <c r="AAN73" s="111" t="e">
        <f t="shared" si="2228"/>
        <v>#VALUE!</v>
      </c>
      <c r="AAO73" s="111" t="e">
        <f t="shared" si="2229"/>
        <v>#VALUE!</v>
      </c>
      <c r="AAP73" s="111" t="e">
        <f t="shared" si="2230"/>
        <v>#VALUE!</v>
      </c>
      <c r="AAQ73" s="111" t="e">
        <f t="shared" si="2231"/>
        <v>#VALUE!</v>
      </c>
      <c r="AAR73" s="111" t="e">
        <f t="shared" si="2232"/>
        <v>#VALUE!</v>
      </c>
      <c r="AAS73" s="111" t="e">
        <f t="shared" si="2233"/>
        <v>#VALUE!</v>
      </c>
      <c r="AAT73" s="111" t="e">
        <f t="shared" si="2234"/>
        <v>#VALUE!</v>
      </c>
      <c r="AAU73" s="111" t="e">
        <f t="shared" si="2235"/>
        <v>#VALUE!</v>
      </c>
      <c r="AAV73" s="111" t="e">
        <f t="shared" si="2236"/>
        <v>#VALUE!</v>
      </c>
      <c r="AAW73" s="111" t="e">
        <f t="shared" si="2237"/>
        <v>#VALUE!</v>
      </c>
      <c r="AAX73" s="111" t="e">
        <f t="shared" si="2238"/>
        <v>#VALUE!</v>
      </c>
      <c r="AAY73" s="111" t="e">
        <f t="shared" si="2239"/>
        <v>#VALUE!</v>
      </c>
      <c r="AAZ73" s="111" t="e">
        <f t="shared" si="2240"/>
        <v>#VALUE!</v>
      </c>
      <c r="ABA73" s="111" t="e">
        <f t="shared" si="2241"/>
        <v>#VALUE!</v>
      </c>
      <c r="ABB73" s="111" t="e">
        <f t="shared" si="2242"/>
        <v>#VALUE!</v>
      </c>
      <c r="ABC73" s="111" t="e">
        <f t="shared" si="2243"/>
        <v>#VALUE!</v>
      </c>
      <c r="ABD73" s="111" t="e">
        <f t="shared" si="2244"/>
        <v>#VALUE!</v>
      </c>
      <c r="ABE73" s="111" t="e">
        <f t="shared" si="2245"/>
        <v>#VALUE!</v>
      </c>
      <c r="ABF73" s="111" t="e">
        <f t="shared" si="2246"/>
        <v>#VALUE!</v>
      </c>
    </row>
    <row r="74" spans="1:734" ht="60" hidden="1" customHeight="1">
      <c r="A74" s="92">
        <v>57</v>
      </c>
      <c r="B74" s="60" t="s">
        <v>21</v>
      </c>
      <c r="C74" s="102" t="s">
        <v>117</v>
      </c>
      <c r="D74" s="101">
        <v>475646</v>
      </c>
      <c r="E74" s="60">
        <v>3128107899</v>
      </c>
      <c r="F74" s="46" t="s">
        <v>21</v>
      </c>
      <c r="G74" s="55">
        <v>0.9</v>
      </c>
      <c r="H74" s="56">
        <v>1970.6</v>
      </c>
      <c r="I74" s="56" t="s">
        <v>118</v>
      </c>
      <c r="J74" s="49">
        <v>1.3</v>
      </c>
      <c r="K74" s="50">
        <v>30</v>
      </c>
      <c r="L74" s="49">
        <v>0.96</v>
      </c>
      <c r="M74" s="49">
        <v>32</v>
      </c>
      <c r="N74" s="49">
        <v>0</v>
      </c>
      <c r="O74" s="49">
        <f t="shared" si="1741"/>
        <v>3.1999999999999994E-2</v>
      </c>
      <c r="P74" s="49">
        <f t="shared" si="1742"/>
        <v>1.0666666666666667</v>
      </c>
      <c r="Q74" s="49">
        <f t="shared" si="1743"/>
        <v>0</v>
      </c>
      <c r="R74" s="51">
        <v>30</v>
      </c>
      <c r="S74" s="52">
        <f>L74*R74/K74</f>
        <v>0.95999999999999985</v>
      </c>
      <c r="T74" s="52">
        <f t="shared" si="1744"/>
        <v>32</v>
      </c>
      <c r="U74" s="52">
        <f t="shared" si="1745"/>
        <v>0</v>
      </c>
      <c r="V74" s="130">
        <f>$O74*($I74-(метеостанция!B$14))/($I74-$J74)</f>
        <v>3.2516129032258062E-2</v>
      </c>
      <c r="W74" s="130">
        <f>$O74*($I74-(метеостанция!C$14))/($I74-$J74)</f>
        <v>3.3751152073732714E-2</v>
      </c>
      <c r="X74" s="130">
        <f>$O74*($I74-(метеостанция!D$14))/($I74-$J74)</f>
        <v>2.621198156682027E-2</v>
      </c>
      <c r="Y74" s="130">
        <f>$O74*($I74-(метеостанция!E$14))/($I74-$J74)</f>
        <v>2.7668202764976953E-2</v>
      </c>
      <c r="Z74" s="130">
        <f>$O74*($I74-(метеостанция!F$14))/($I74-$J74)</f>
        <v>2.9437788018433171E-2</v>
      </c>
      <c r="AA74" s="130">
        <f>$O74*($I74-(метеостанция!G$14))/($I74-$J74)</f>
        <v>3.0230414746543775E-2</v>
      </c>
      <c r="AB74" s="130">
        <f>$O74*($I74-(метеостанция!H$14))/($I74-$J74)</f>
        <v>3.1612903225806448E-2</v>
      </c>
      <c r="AC74" s="130">
        <f>$O74*($I74-(метеостанция!I$14))/($I74-$J74)</f>
        <v>3.0488479262672806E-2</v>
      </c>
      <c r="AD74" s="130">
        <f>$O74*($I74-(метеостанция!J$14))/($I74-$J74)</f>
        <v>3.0580645161290318E-2</v>
      </c>
      <c r="AE74" s="130">
        <f>$O74*($I74-(метеостанция!K$14))/($I74-$J74)</f>
        <v>3.1557603686635939E-2</v>
      </c>
      <c r="AF74" s="130">
        <f>$O74*($I74-(метеостанция!L$14))/($I74-$J74)</f>
        <v>2.9511520737327185E-2</v>
      </c>
      <c r="AG74" s="130">
        <f>$O74*($I74-(метеостанция!M$14))/($I74-$J74)</f>
        <v>2.678341013824884E-2</v>
      </c>
      <c r="AH74" s="130">
        <f>$O74*($I74-(метеостанция!N$14))/($I74-$J74)</f>
        <v>3.085714285714285E-2</v>
      </c>
      <c r="AI74" s="130">
        <f>$O74*($I74-(метеостанция!O$14))/($I74-$J74)</f>
        <v>2.3705069124423956E-2</v>
      </c>
      <c r="AJ74" s="130">
        <f>$O74*($I74-(метеостанция!P$14))/($I74-$J74)</f>
        <v>3.1447004608294929E-2</v>
      </c>
      <c r="AK74" s="130">
        <f>$O74*($I74-(метеостанция!Q$14))/($I74-$J74)</f>
        <v>3.2516129032258062E-2</v>
      </c>
      <c r="AL74" s="130">
        <f>$O74*($I74-(метеостанция!R$14))/($I74-$J74)</f>
        <v>3.4783410138248837E-2</v>
      </c>
      <c r="AM74" s="130">
        <f>$O74*($I74-(метеостанция!S$14))/($I74-$J74)</f>
        <v>3.3898617511520734E-2</v>
      </c>
      <c r="AN74" s="130">
        <f>$O74*($I74-(метеостанция!T$14))/($I74-$J74)</f>
        <v>3.170506912442396E-2</v>
      </c>
      <c r="AO74" s="130">
        <f>$O74*($I74-(метеостанция!U$14))/($I74-$J74)</f>
        <v>3.1483870967741932E-2</v>
      </c>
      <c r="AP74" s="130">
        <f>$O74*($I74-(метеостанция!V$14))/($I74-$J74)</f>
        <v>3.3714285714285711E-2</v>
      </c>
      <c r="AQ74" s="130">
        <f>$O74*($I74-(метеостанция!W$14))/($I74-$J74)</f>
        <v>3.5631336405529949E-2</v>
      </c>
      <c r="AR74" s="130">
        <f>$O74*($I74-(метеостанция!X$14))/($I74-$J74)</f>
        <v>3.7345622119815659E-2</v>
      </c>
      <c r="AS74" s="130">
        <f>$O74*($I74-(метеостанция!Y$14))/($I74-$J74)</f>
        <v>3.9889400921658977E-2</v>
      </c>
      <c r="AT74" s="130">
        <f>$O74*($I74-(метеостанция!Z$14))/($I74-$J74)</f>
        <v>3.9152073732718888E-2</v>
      </c>
      <c r="AU74" s="130">
        <f>$O74*($I74-(метеостанция!AA$14))/($I74-$J74)</f>
        <v>4.0552995391705059E-2</v>
      </c>
      <c r="AV74" s="130">
        <f>$O74*($I74-(метеостанция!AB$14))/($I74-$J74)</f>
        <v>4.2267281105990782E-2</v>
      </c>
      <c r="AW74" s="130">
        <f>$O74*($I74-(метеостанция!AC$14))/($I74-$J74)</f>
        <v>4.4405529953917042E-2</v>
      </c>
      <c r="AX74" s="130">
        <f>$O74*($I74-(метеостанция!AD$14))/($I74-$J74)</f>
        <v>4.0774193548387086E-2</v>
      </c>
      <c r="AY74" s="130">
        <f>$O74*($I74-(метеостанция!AE$14))/($I74-$J74)</f>
        <v>3.7161290322580635E-2</v>
      </c>
      <c r="AZ74" s="130"/>
      <c r="BA74" s="130">
        <f t="shared" si="1746"/>
        <v>3.2516129032258062E-2</v>
      </c>
      <c r="BB74" s="130">
        <f t="shared" si="1680"/>
        <v>6.6267281105990783E-2</v>
      </c>
      <c r="BC74" s="130">
        <f t="shared" si="1681"/>
        <v>9.247926267281105E-2</v>
      </c>
      <c r="BD74" s="130">
        <f t="shared" si="1682"/>
        <v>0.12014746543778801</v>
      </c>
      <c r="BE74" s="130">
        <f t="shared" si="1683"/>
        <v>0.14958525345622117</v>
      </c>
      <c r="BF74" s="130">
        <f t="shared" si="1684"/>
        <v>0.17981566820276496</v>
      </c>
      <c r="BG74" s="130">
        <f t="shared" si="1685"/>
        <v>0.21142857142857141</v>
      </c>
      <c r="BH74" s="130">
        <f t="shared" si="1686"/>
        <v>0.24191705069124422</v>
      </c>
      <c r="BI74" s="130">
        <f t="shared" si="1687"/>
        <v>0.27249769585253453</v>
      </c>
      <c r="BJ74" s="130">
        <f t="shared" si="1688"/>
        <v>0.30405529953917049</v>
      </c>
      <c r="BK74" s="130">
        <f t="shared" si="1689"/>
        <v>0.33356682027649764</v>
      </c>
      <c r="BL74" s="130">
        <f t="shared" si="1690"/>
        <v>0.36035023041474651</v>
      </c>
      <c r="BM74" s="130">
        <f t="shared" si="1691"/>
        <v>0.39120737327188937</v>
      </c>
      <c r="BN74" s="130">
        <f t="shared" si="1692"/>
        <v>0.41491244239631331</v>
      </c>
      <c r="BO74" s="130">
        <f t="shared" si="1693"/>
        <v>0.44635944700460822</v>
      </c>
      <c r="BP74" s="130">
        <f t="shared" si="1694"/>
        <v>0.47887557603686626</v>
      </c>
      <c r="BQ74" s="130">
        <f t="shared" si="1695"/>
        <v>0.51365898617511507</v>
      </c>
      <c r="BR74" s="130">
        <f t="shared" si="1696"/>
        <v>0.54755760368663586</v>
      </c>
      <c r="BS74" s="130">
        <f t="shared" si="1697"/>
        <v>0.57926267281105981</v>
      </c>
      <c r="BT74" s="130">
        <f t="shared" si="1698"/>
        <v>0.61074654377880178</v>
      </c>
      <c r="BU74" s="130">
        <f t="shared" si="1699"/>
        <v>0.64446082949308747</v>
      </c>
      <c r="BV74" s="130">
        <f t="shared" si="1700"/>
        <v>0.68009216589861743</v>
      </c>
      <c r="BW74" s="130">
        <f t="shared" si="1701"/>
        <v>0.71743778801843305</v>
      </c>
      <c r="BX74" s="130">
        <f t="shared" si="1702"/>
        <v>0.75732718894009199</v>
      </c>
      <c r="BY74" s="130">
        <f t="shared" si="1703"/>
        <v>0.79647926267281088</v>
      </c>
      <c r="BZ74" s="130">
        <f t="shared" si="1704"/>
        <v>0.83703225806451598</v>
      </c>
      <c r="CA74" s="130">
        <f t="shared" si="1705"/>
        <v>0.87929953917050674</v>
      </c>
      <c r="CB74" s="130">
        <f t="shared" si="1706"/>
        <v>0.92370506912442374</v>
      </c>
      <c r="CC74" s="130">
        <f t="shared" si="1707"/>
        <v>0.96447926267281081</v>
      </c>
      <c r="CD74" s="130">
        <f t="shared" si="1708"/>
        <v>1.0016405529953913</v>
      </c>
      <c r="CE74" s="130">
        <f t="shared" si="1709"/>
        <v>1.0016405529953913</v>
      </c>
      <c r="CF74" s="130">
        <f t="shared" si="1747"/>
        <v>64.076283870967728</v>
      </c>
      <c r="CG74" s="130">
        <f t="shared" si="1748"/>
        <v>66.510020276497684</v>
      </c>
      <c r="CH74" s="130">
        <f t="shared" si="1749"/>
        <v>51.653330875576025</v>
      </c>
      <c r="CI74" s="130">
        <f t="shared" si="1750"/>
        <v>54.522960368663583</v>
      </c>
      <c r="CJ74" s="130">
        <f t="shared" si="1751"/>
        <v>58.010105069124407</v>
      </c>
      <c r="CK74" s="130">
        <f t="shared" si="1752"/>
        <v>59.572055299539159</v>
      </c>
      <c r="CL74" s="130">
        <f t="shared" si="1753"/>
        <v>62.296387096774183</v>
      </c>
      <c r="CM74" s="130">
        <f t="shared" si="1754"/>
        <v>60.080597235023028</v>
      </c>
      <c r="CN74" s="130">
        <f t="shared" si="1755"/>
        <v>60.262219354838699</v>
      </c>
      <c r="CO74" s="130">
        <f t="shared" si="1756"/>
        <v>62.187413824884779</v>
      </c>
      <c r="CP74" s="130">
        <f t="shared" si="1757"/>
        <v>58.155402764976948</v>
      </c>
      <c r="CQ74" s="130">
        <f t="shared" si="1758"/>
        <v>52.77938801843316</v>
      </c>
      <c r="CR74" s="130">
        <f t="shared" si="1759"/>
        <v>60.807085714285698</v>
      </c>
      <c r="CS74" s="130">
        <f t="shared" si="1760"/>
        <v>46.713209216589846</v>
      </c>
      <c r="CT74" s="130">
        <f t="shared" si="1761"/>
        <v>61.969467281105985</v>
      </c>
      <c r="CU74" s="130">
        <f t="shared" si="1762"/>
        <v>64.076283870967728</v>
      </c>
      <c r="CV74" s="130">
        <f t="shared" si="1763"/>
        <v>68.544188018433161</v>
      </c>
      <c r="CW74" s="130">
        <f t="shared" si="1764"/>
        <v>66.800615668202752</v>
      </c>
      <c r="CX74" s="130">
        <f t="shared" si="1765"/>
        <v>62.478009216589854</v>
      </c>
      <c r="CY74" s="130">
        <f t="shared" si="1766"/>
        <v>62.042116129032252</v>
      </c>
      <c r="CZ74" s="130">
        <f t="shared" si="1767"/>
        <v>66.437371428571424</v>
      </c>
      <c r="DA74" s="130">
        <f t="shared" si="1768"/>
        <v>70.21511152073731</v>
      </c>
      <c r="DB74" s="130">
        <f t="shared" si="1769"/>
        <v>73.59328294930873</v>
      </c>
      <c r="DC74" s="130">
        <f t="shared" si="1770"/>
        <v>78.606053456221176</v>
      </c>
      <c r="DD74" s="130">
        <f t="shared" si="1771"/>
        <v>77.153076497695835</v>
      </c>
      <c r="DE74" s="130">
        <f t="shared" si="1772"/>
        <v>79.913732718893982</v>
      </c>
      <c r="DF74" s="130">
        <f t="shared" si="1773"/>
        <v>83.291904147465431</v>
      </c>
      <c r="DG74" s="130">
        <f t="shared" si="1774"/>
        <v>87.505537327188918</v>
      </c>
      <c r="DH74" s="130">
        <f t="shared" si="1775"/>
        <v>80.349625806451584</v>
      </c>
      <c r="DI74" s="130">
        <f t="shared" si="1776"/>
        <v>73.230038709677402</v>
      </c>
      <c r="DJ74" s="130">
        <f t="shared" si="1777"/>
        <v>0</v>
      </c>
      <c r="DK74" s="110">
        <f t="shared" si="1778"/>
        <v>64.076283870967728</v>
      </c>
      <c r="DL74" s="130">
        <f t="shared" si="1779"/>
        <v>130.5863041474654</v>
      </c>
      <c r="DM74" s="130">
        <f t="shared" si="1780"/>
        <v>182.23963502304142</v>
      </c>
      <c r="DN74" s="130">
        <f t="shared" si="1781"/>
        <v>236.76259539170499</v>
      </c>
      <c r="DO74" s="130">
        <f t="shared" si="1782"/>
        <v>294.77270046082941</v>
      </c>
      <c r="DP74" s="130">
        <f t="shared" si="1783"/>
        <v>354.34475576036857</v>
      </c>
      <c r="DQ74" s="130">
        <f t="shared" si="1784"/>
        <v>416.64114285714277</v>
      </c>
      <c r="DR74" s="130">
        <f t="shared" si="1785"/>
        <v>476.72174009216582</v>
      </c>
      <c r="DS74" s="130">
        <f t="shared" si="1786"/>
        <v>536.98395944700451</v>
      </c>
      <c r="DT74" s="130">
        <f t="shared" si="1787"/>
        <v>599.17137327188925</v>
      </c>
      <c r="DU74" s="130">
        <f t="shared" si="1788"/>
        <v>657.32677603686625</v>
      </c>
      <c r="DV74" s="130">
        <f t="shared" si="1789"/>
        <v>710.10616405529936</v>
      </c>
      <c r="DW74" s="130">
        <f t="shared" si="1790"/>
        <v>770.91324976958504</v>
      </c>
      <c r="DX74" s="130">
        <f t="shared" si="1791"/>
        <v>817.62645898617484</v>
      </c>
      <c r="DY74" s="130">
        <f t="shared" si="1792"/>
        <v>879.59592626728079</v>
      </c>
      <c r="DZ74" s="130">
        <f t="shared" si="1793"/>
        <v>943.67221013824849</v>
      </c>
      <c r="EA74" s="130">
        <f t="shared" si="1794"/>
        <v>1012.2163981566816</v>
      </c>
      <c r="EB74" s="130">
        <f t="shared" si="1795"/>
        <v>1079.0170138248843</v>
      </c>
      <c r="EC74" s="130">
        <f t="shared" si="1796"/>
        <v>1141.4950230414743</v>
      </c>
      <c r="ED74" s="130">
        <f t="shared" si="1797"/>
        <v>1203.5371391705066</v>
      </c>
      <c r="EE74" s="130">
        <f t="shared" si="1798"/>
        <v>1269.974510599078</v>
      </c>
      <c r="EF74" s="130">
        <f t="shared" si="1799"/>
        <v>1340.1896221198153</v>
      </c>
      <c r="EG74" s="130">
        <f t="shared" si="1800"/>
        <v>1413.7829050691241</v>
      </c>
      <c r="EH74" s="130">
        <f t="shared" si="1801"/>
        <v>1492.3889585253453</v>
      </c>
      <c r="EI74" s="130">
        <f t="shared" si="1802"/>
        <v>1569.5420350230411</v>
      </c>
      <c r="EJ74" s="130">
        <f t="shared" si="1803"/>
        <v>1649.455767741935</v>
      </c>
      <c r="EK74" s="130">
        <f t="shared" si="1804"/>
        <v>1732.7476718894004</v>
      </c>
      <c r="EL74" s="130">
        <f t="shared" si="1805"/>
        <v>1820.2532092165893</v>
      </c>
      <c r="EM74" s="130">
        <f t="shared" si="1806"/>
        <v>1900.6028350230408</v>
      </c>
      <c r="EN74" s="130">
        <f t="shared" si="1807"/>
        <v>1973.8328737327183</v>
      </c>
      <c r="EO74" s="130">
        <f t="shared" si="1808"/>
        <v>1973.8328737327183</v>
      </c>
      <c r="EP74" s="130">
        <f t="shared" si="1809"/>
        <v>57.668655483870957</v>
      </c>
      <c r="EQ74" s="130">
        <f t="shared" si="1810"/>
        <v>59.859018248847917</v>
      </c>
      <c r="ER74" s="130">
        <f t="shared" si="1811"/>
        <v>46.487997788018426</v>
      </c>
      <c r="ES74" s="130">
        <f t="shared" si="1812"/>
        <v>49.070664331797225</v>
      </c>
      <c r="ET74" s="130">
        <f t="shared" si="1813"/>
        <v>52.209094562211966</v>
      </c>
      <c r="EU74" s="130">
        <f t="shared" si="1814"/>
        <v>53.614849769585241</v>
      </c>
      <c r="EV74" s="130">
        <f t="shared" si="1815"/>
        <v>56.066748387096766</v>
      </c>
      <c r="EW74" s="130">
        <f t="shared" si="1816"/>
        <v>54.072537511520729</v>
      </c>
      <c r="EX74" s="130">
        <f t="shared" si="1817"/>
        <v>54.235997419354831</v>
      </c>
      <c r="EY74" s="130">
        <f t="shared" si="1818"/>
        <v>55.968672442396304</v>
      </c>
      <c r="EZ74" s="130">
        <f t="shared" si="1819"/>
        <v>52.339862488479255</v>
      </c>
      <c r="FA74" s="130">
        <f t="shared" si="1820"/>
        <v>47.501449216589847</v>
      </c>
      <c r="FB74" s="130">
        <f t="shared" si="1821"/>
        <v>54.726377142857132</v>
      </c>
      <c r="FC74" s="130">
        <f t="shared" si="1822"/>
        <v>42.041888294930864</v>
      </c>
      <c r="FD74" s="130">
        <f t="shared" si="1823"/>
        <v>55.772520552995388</v>
      </c>
      <c r="FE74" s="130">
        <f t="shared" si="1824"/>
        <v>57.668655483870957</v>
      </c>
      <c r="FF74" s="130">
        <f t="shared" si="1825"/>
        <v>61.689769216589845</v>
      </c>
      <c r="FG74" s="130">
        <f t="shared" si="1826"/>
        <v>60.120554101382481</v>
      </c>
      <c r="FH74" s="130">
        <f t="shared" si="1827"/>
        <v>56.230208294930868</v>
      </c>
      <c r="FI74" s="130">
        <f t="shared" si="1828"/>
        <v>55.837904516129029</v>
      </c>
      <c r="FJ74" s="130">
        <f t="shared" si="1829"/>
        <v>59.793634285714283</v>
      </c>
      <c r="FK74" s="130">
        <f t="shared" si="1830"/>
        <v>63.193600368663581</v>
      </c>
      <c r="FL74" s="130">
        <f t="shared" si="1831"/>
        <v>66.233954654377854</v>
      </c>
      <c r="FM74" s="130">
        <f t="shared" si="1832"/>
        <v>70.745448110599057</v>
      </c>
      <c r="FN74" s="130">
        <f t="shared" si="1833"/>
        <v>69.43776884792625</v>
      </c>
      <c r="FO74" s="130">
        <f t="shared" si="1834"/>
        <v>71.922359447004581</v>
      </c>
      <c r="FP74" s="130">
        <f t="shared" si="1835"/>
        <v>74.962713732718896</v>
      </c>
      <c r="FQ74" s="130">
        <f t="shared" si="1836"/>
        <v>78.754983594470033</v>
      </c>
      <c r="FR74" s="130">
        <f t="shared" si="1837"/>
        <v>72.314663225806427</v>
      </c>
      <c r="FS74" s="130">
        <f t="shared" si="1838"/>
        <v>65.907034838709663</v>
      </c>
      <c r="FT74" s="130">
        <f t="shared" si="1839"/>
        <v>0</v>
      </c>
      <c r="FU74" s="110">
        <f t="shared" si="1840"/>
        <v>57.668655483870957</v>
      </c>
      <c r="FV74" s="130">
        <f t="shared" si="1841"/>
        <v>117.52767373271888</v>
      </c>
      <c r="FW74" s="130">
        <f t="shared" si="1842"/>
        <v>164.0156715207373</v>
      </c>
      <c r="FX74" s="130">
        <f t="shared" si="1843"/>
        <v>213.08633585253452</v>
      </c>
      <c r="FY74" s="130">
        <f t="shared" si="1844"/>
        <v>265.29543041474648</v>
      </c>
      <c r="FZ74" s="130">
        <f t="shared" si="1845"/>
        <v>318.91028018433173</v>
      </c>
      <c r="GA74" s="130">
        <f t="shared" si="1846"/>
        <v>374.97702857142849</v>
      </c>
      <c r="GB74" s="130">
        <f t="shared" si="1847"/>
        <v>429.04956608294924</v>
      </c>
      <c r="GC74" s="130">
        <f t="shared" si="1848"/>
        <v>483.28556350230406</v>
      </c>
      <c r="GD74" s="130">
        <f t="shared" si="1849"/>
        <v>539.25423594470033</v>
      </c>
      <c r="GE74" s="130">
        <f t="shared" si="1850"/>
        <v>591.59409843317962</v>
      </c>
      <c r="GF74" s="130">
        <f t="shared" si="1851"/>
        <v>639.09554764976951</v>
      </c>
      <c r="GG74" s="130">
        <f t="shared" si="1852"/>
        <v>693.82192479262665</v>
      </c>
      <c r="GH74" s="130">
        <f t="shared" si="1853"/>
        <v>735.86381308755756</v>
      </c>
      <c r="GI74" s="130">
        <f t="shared" si="1854"/>
        <v>791.63633364055295</v>
      </c>
      <c r="GJ74" s="130">
        <f t="shared" si="1855"/>
        <v>849.30498912442386</v>
      </c>
      <c r="GK74" s="130">
        <f t="shared" si="1856"/>
        <v>910.99475834101372</v>
      </c>
      <c r="GL74" s="130">
        <f t="shared" si="1857"/>
        <v>971.1153124423962</v>
      </c>
      <c r="GM74" s="130">
        <f t="shared" si="1858"/>
        <v>1027.345520737327</v>
      </c>
      <c r="GN74" s="130">
        <f t="shared" si="1859"/>
        <v>1083.1834252534561</v>
      </c>
      <c r="GO74" s="130">
        <f t="shared" si="1860"/>
        <v>1142.9770595391703</v>
      </c>
      <c r="GP74" s="130">
        <f t="shared" si="1861"/>
        <v>1206.1706599078339</v>
      </c>
      <c r="GQ74" s="130">
        <f t="shared" si="1862"/>
        <v>1272.4046145622117</v>
      </c>
      <c r="GR74" s="130">
        <f t="shared" si="1863"/>
        <v>1343.1500626728107</v>
      </c>
      <c r="GS74" s="130">
        <f t="shared" si="1864"/>
        <v>1412.5878315207369</v>
      </c>
      <c r="GT74" s="130">
        <f t="shared" si="1865"/>
        <v>1484.5101909677414</v>
      </c>
      <c r="GU74" s="130">
        <f t="shared" si="1866"/>
        <v>1559.4729047004603</v>
      </c>
      <c r="GV74" s="130">
        <f t="shared" si="1867"/>
        <v>1638.2278882949304</v>
      </c>
      <c r="GW74" s="130">
        <f t="shared" si="1868"/>
        <v>1710.5425515207369</v>
      </c>
      <c r="GX74" s="130">
        <f t="shared" si="1869"/>
        <v>1776.4495863594466</v>
      </c>
      <c r="GY74" s="130">
        <f t="shared" si="1870"/>
        <v>1776.4495863594466</v>
      </c>
      <c r="GZ74" s="130">
        <f>($T74+$U74)/$R74*($I74-(метеостанция!B$14))/($I74-$J74)</f>
        <v>1.0838709677419356</v>
      </c>
      <c r="HA74" s="130">
        <f>($T74+$U74)/$R74*($I74-(метеостанция!C$14))/($I74-$J74)</f>
        <v>1.1250384024577573</v>
      </c>
      <c r="HB74" s="130">
        <f>($T74+$U74)/$R74*($I74-(метеостанция!D$14))/($I74-$J74)</f>
        <v>0.87373271889400916</v>
      </c>
      <c r="HC74" s="130">
        <f>($T74+$U74)/$R74*($I74-(метеостанция!E$14))/($I74-$J74)</f>
        <v>0.92227342549923186</v>
      </c>
      <c r="HD74" s="130">
        <f>($T74+$U74)/$R74*($I74-(метеостанция!F$14))/($I74-$J74)</f>
        <v>0.98125960061443929</v>
      </c>
      <c r="HE74" s="130">
        <f>($T74+$U74)/$R74*($I74-(метеостанция!G$14))/($I74-$J74)</f>
        <v>1.0076804915514594</v>
      </c>
      <c r="HF74" s="130">
        <f>($T74+$U74)/$R74*($I74-(метеостанция!H$14))/($I74-$J74)</f>
        <v>1.053763440860215</v>
      </c>
      <c r="HG74" s="130">
        <f>($T74+$U74)/$R74*($I74-(метеостанция!I$14))/($I74-$J74)</f>
        <v>1.0162826420890938</v>
      </c>
      <c r="HH74" s="130">
        <f>($T74+$U74)/$R74*($I74-(метеостанция!J$14))/($I74-$J74)</f>
        <v>1.0193548387096776</v>
      </c>
      <c r="HI74" s="130">
        <f>($T74+$U74)/$R74*($I74-(метеостанция!K$14))/($I74-$J74)</f>
        <v>1.0519201228878647</v>
      </c>
      <c r="HJ74" s="130">
        <f>($T74+$U74)/$R74*($I74-(метеостанция!L$14))/($I74-$J74)</f>
        <v>0.9837173579109062</v>
      </c>
      <c r="HK74" s="130">
        <f>($T74+$U74)/$R74*($I74-(метеостанция!M$14))/($I74-$J74)</f>
        <v>0.89278033794162825</v>
      </c>
      <c r="HL74" s="130">
        <f>($T74+$U74)/$R74*($I74-(метеостанция!N$14))/($I74-$J74)</f>
        <v>1.0285714285714287</v>
      </c>
      <c r="HM74" s="130">
        <f>($T74+$U74)/$R74*($I74-(метеостанция!O$14))/($I74-$J74)</f>
        <v>0.79016897081413207</v>
      </c>
      <c r="HN74" s="130">
        <f>($T74+$U74)/$R74*($I74-(метеостанция!P$14))/($I74-$J74)</f>
        <v>1.0482334869431644</v>
      </c>
      <c r="HO74" s="130">
        <f>($T74+$U74)/$R74*($I74-(метеостанция!Q$14))/($I74-$J74)</f>
        <v>1.0838709677419356</v>
      </c>
      <c r="HP74" s="130">
        <f>($T74+$U74)/$R74*($I74-(метеостанция!R$14))/($I74-$J74)</f>
        <v>1.1594470046082948</v>
      </c>
      <c r="HQ74" s="130">
        <f>($T74+$U74)/$R74*($I74-(метеостанция!S$14))/($I74-$J74)</f>
        <v>1.1299539170506914</v>
      </c>
      <c r="HR74" s="130">
        <f>($T74+$U74)/$R74*($I74-(метеостанция!T$14))/($I74-$J74)</f>
        <v>1.0568356374807988</v>
      </c>
      <c r="HS74" s="130">
        <f>($T74+$U74)/$R74*($I74-(метеостанция!U$14))/($I74-$J74)</f>
        <v>1.0494623655913979</v>
      </c>
      <c r="HT74" s="130">
        <f>($T74+$U74)/$R74*($I74-(метеостанция!V$14))/($I74-$J74)</f>
        <v>1.1238095238095238</v>
      </c>
      <c r="HU74" s="130">
        <f>($T74+$U74)/$R74*($I74-(метеостанция!W$14))/($I74-$J74)</f>
        <v>1.1877112135176651</v>
      </c>
      <c r="HV74" s="130">
        <f>($T74+$U74)/$R74*($I74-(метеостанция!X$14))/($I74-$J74)</f>
        <v>1.2448540706605222</v>
      </c>
      <c r="HW74" s="130">
        <f>($T74+$U74)/$R74*($I74-(метеостанция!Y$14))/($I74-$J74)</f>
        <v>1.3296466973886329</v>
      </c>
      <c r="HX74" s="130">
        <f>($T74+$U74)/$R74*($I74-(метеостанция!Z$14))/($I74-$J74)</f>
        <v>1.3050691244239632</v>
      </c>
      <c r="HY74" s="130">
        <f>($T74+$U74)/$R74*($I74-(метеостанция!AA$14))/($I74-$J74)</f>
        <v>1.3517665130568357</v>
      </c>
      <c r="HZ74" s="130">
        <f>($T74+$U74)/$R74*($I74-(метеостанция!AB$14))/($I74-$J74)</f>
        <v>1.4089093701996929</v>
      </c>
      <c r="IA74" s="130">
        <f>($T74+$U74)/$R74*($I74-(метеостанция!AC$14))/($I74-$J74)</f>
        <v>1.480184331797235</v>
      </c>
      <c r="IB74" s="130">
        <f>($T74+$U74)/$R74*($I74-(метеостанция!AD$14))/($I74-$J74)</f>
        <v>1.3591397849462366</v>
      </c>
      <c r="IC74" s="130">
        <f>($T74+$U74)/$R74*($I74-(метеостанция!AE$14))/($I74-$J74)</f>
        <v>1.2387096774193549</v>
      </c>
      <c r="ID74" s="130"/>
      <c r="IE74" s="131">
        <f>VLOOKUP($F74,метеостанция!$A$4:$AF$7,2,0)</f>
        <v>6</v>
      </c>
      <c r="IF74" s="131">
        <f>VLOOKUP($F74,метеостанция!$A$4:$AF$7,3,0)</f>
        <v>9.6</v>
      </c>
      <c r="IG74" s="131">
        <f>VLOOKUP($F74,метеостанция!$A$4:$AF$7,4,0)</f>
        <v>8.4</v>
      </c>
      <c r="IH74" s="131">
        <f>VLOOKUP($F74,метеостанция!$A$4:$AF$7,5,0)</f>
        <v>9.6999999999999993</v>
      </c>
      <c r="II74" s="131">
        <f>VLOOKUP($F74,метеостанция!$A$4:$AF$7,6,0)</f>
        <v>11.1</v>
      </c>
      <c r="IJ74" s="131">
        <f>VLOOKUP($F74,метеостанция!$A$4:$AF$7,7,0)</f>
        <v>9.5</v>
      </c>
      <c r="IK74" s="131">
        <f>VLOOKUP($F74,метеостанция!$A$4:$AF$7,8,0)</f>
        <v>6</v>
      </c>
      <c r="IL74" s="131">
        <f>VLOOKUP($F74,метеостанция!$A$4:$AF$7,9,0)</f>
        <v>6.8</v>
      </c>
      <c r="IM74" s="131">
        <f>VLOOKUP($F74,метеостанция!$A$4:$AF$7,10,0)</f>
        <v>3.2</v>
      </c>
      <c r="IN74" s="131">
        <f>VLOOKUP($F74,метеостанция!$A$4:$AF$7,11,0)</f>
        <v>-2</v>
      </c>
      <c r="IO74" s="131">
        <f>VLOOKUP($F74,метеостанция!$A$4:$AF$7,12,0)</f>
        <v>-0.4</v>
      </c>
      <c r="IP74" s="131">
        <f>VLOOKUP($F74,метеостанция!$A$4:$AF$7,13,0)</f>
        <v>2.1</v>
      </c>
      <c r="IQ74" s="131">
        <f>VLOOKUP($F74,метеостанция!$A$4:$AF$7,14,0)</f>
        <v>2.2999999999999998</v>
      </c>
      <c r="IR74" s="131">
        <f>VLOOKUP($F74,метеостанция!$A$4:$AF$7,15,0)</f>
        <v>2.2999999999999998</v>
      </c>
      <c r="IS74" s="131">
        <f>VLOOKUP($F74,метеостанция!$A$4:$AF$7,16,0)</f>
        <v>0.2</v>
      </c>
      <c r="IT74" s="131">
        <f>VLOOKUP($F74,метеостанция!$A$4:$AF$7,17,0)</f>
        <v>-3</v>
      </c>
      <c r="IU74" s="131">
        <f>VLOOKUP($F74,метеостанция!$A$4:$AF$7,18,0)</f>
        <v>-4</v>
      </c>
      <c r="IV74" s="131">
        <f>VLOOKUP($F74,метеостанция!$A$4:$AF$7,19,0)</f>
        <v>-3.6</v>
      </c>
      <c r="IW74" s="131">
        <f>VLOOKUP($F74,метеостанция!$A$4:$AF$7,20,0)</f>
        <v>-0.7</v>
      </c>
      <c r="IX74" s="131">
        <f>VLOOKUP($F74,метеостанция!$A$4:$AF$7,21,0)</f>
        <v>3.6</v>
      </c>
      <c r="IY74" s="131">
        <f>VLOOKUP($F74,метеостанция!$A$4:$AF$7,22,0)</f>
        <v>2.2000000000000002</v>
      </c>
      <c r="IZ74" s="131">
        <f>VLOOKUP($F74,метеостанция!$A$4:$AF$7,23,0)</f>
        <v>4.4000000000000004</v>
      </c>
      <c r="JA74" s="131">
        <f>VLOOKUP($F74,метеостанция!$A$4:$AF$7,24,0)</f>
        <v>-2.2999999999999998</v>
      </c>
      <c r="JB74" s="131">
        <f>VLOOKUP($F74,метеостанция!$A$4:$AF$7,25,0)</f>
        <v>-5.0999999999999996</v>
      </c>
      <c r="JC74" s="131">
        <f>VLOOKUP($F74,метеостанция!$A$4:$AF$7,26,0)</f>
        <v>0.6</v>
      </c>
      <c r="JD74" s="131">
        <f>VLOOKUP($F74,метеостанция!$A$4:$AF$7,27,0)</f>
        <v>-1.8</v>
      </c>
      <c r="JE74" s="131">
        <f>VLOOKUP($F74,метеостанция!$A$4:$AF$7,28,0)</f>
        <v>-0.5</v>
      </c>
      <c r="JF74" s="131">
        <f>VLOOKUP($F74,метеостанция!$A$4:$AF$7,29,0)</f>
        <v>5.4</v>
      </c>
      <c r="JG74" s="131">
        <f>VLOOKUP($F74,метеостанция!$A$4:$AF$7,30,0)</f>
        <v>8.4</v>
      </c>
      <c r="JH74" s="131">
        <f>VLOOKUP($F74,метеостанция!$A$4:$AF$7,31,0)</f>
        <v>5.0999999999999996</v>
      </c>
      <c r="JI74" s="131">
        <f>VLOOKUP($F74,метеостанция!$A$4:$AF$7,32,0)</f>
        <v>0</v>
      </c>
      <c r="JJ74" s="202">
        <f>VLOOKUP(D74,'Qп, Гкал'!$D$6:$O$63,2,FALSE)</f>
        <v>1.1455030094583001</v>
      </c>
      <c r="JK74" s="202">
        <f>VLOOKUP(D74,'Qп, Гкал'!$D$6:AI$64,3,FALSE)</f>
        <v>0.83137575236457495</v>
      </c>
      <c r="JL74" s="202">
        <f>VLOOKUP(D74,'Qп, Гкал'!$D$6:$AI$64,4,FALSE)</f>
        <v>0.908607050730869</v>
      </c>
      <c r="JM74" s="202">
        <f>VLOOKUP(D74,'Qп, Гкал'!$D$6:$O$60,5,FALSE)</f>
        <v>0.80544282029234804</v>
      </c>
      <c r="JN74" s="202">
        <f>VLOOKUP(D74,'Qп, Гкал'!$D$6:$O$60,6,FALSE)</f>
        <v>0.76674118658641499</v>
      </c>
      <c r="JO74" s="202">
        <f>VLOOKUP(D74,'Qп, Гкал'!$D$6:$O$60,7,FALSE)</f>
        <v>0.81355116079105805</v>
      </c>
      <c r="JP74" s="202">
        <f>VLOOKUP(D74,'Qп, Гкал'!$D$6:$O$60,8,FALSE)</f>
        <v>0.89355975924333697</v>
      </c>
      <c r="JQ74" s="202">
        <f>VLOOKUP(D74,'Qп, Гкал'!$D$6:$O$60,9,FALSE)</f>
        <v>0.90912295786758401</v>
      </c>
      <c r="JR74" s="202">
        <f>VLOOKUP(D74,'Qп, Гкал'!$D$6:$O$60,10,FALSE)</f>
        <v>1.23900257953568</v>
      </c>
      <c r="JS74" s="202">
        <f>VLOOKUP(D74,'Qп, Гкал'!$D$6:$O$60,11,FALSE)</f>
        <v>1.7924677558039599</v>
      </c>
      <c r="JT74" s="202">
        <f>VLOOKUP(D74,'Qп, Гкал'!$D$6:$O$60,12,FALSE)</f>
        <v>1.6302149613069701</v>
      </c>
      <c r="JU74" s="202">
        <f>VLOOKUP(D74,'Qп, Гкал'!$D$6:$P$60,13,FALSE)</f>
        <v>1.39</v>
      </c>
      <c r="JV74" s="202">
        <f>VLOOKUP(D74,'Qп, Гкал'!$D$6:$Q$63,14,FALSE)</f>
        <v>1.33000859845228</v>
      </c>
      <c r="JW74" s="203">
        <f>VLOOKUP(D74,'Qп, Гкал'!$D$6:$AI$65,15,FALSE)</f>
        <v>1.3412983662940701</v>
      </c>
      <c r="JX74" s="203">
        <f>VLOOKUP(D74,'Qп, Гкал'!$D$6:$AI$65,16,FALSE)</f>
        <v>1.5676096302665501</v>
      </c>
      <c r="JY74" s="203">
        <f>VLOOKUP(D74,'Qп, Гкал'!$D$6:$AI$65,17,FALSE)</f>
        <v>1.8299398108340501</v>
      </c>
      <c r="JZ74" s="203">
        <f>VLOOKUP(D74,'Qп, Гкал'!$D$6:$AI$65,18,FALSE)</f>
        <v>1.8995872742906299</v>
      </c>
      <c r="KA74" s="203">
        <f>VLOOKUP(D74,'Qп, Гкал'!$D$6:$AI$65,19,FALSE)</f>
        <v>1.9337489251934701</v>
      </c>
      <c r="KB74" s="203">
        <f>VLOOKUP(D74,'Qп, Гкал'!$D$6:$AI$65,20,FALSE)</f>
        <v>1.73356835769562</v>
      </c>
      <c r="KC74" s="203">
        <f>VLOOKUP(D74,'Qп, Гкал'!$D$6:$AI$65,21,FALSE)</f>
        <v>1.3958555460017199</v>
      </c>
      <c r="KD74" s="203">
        <f>VLOOKUP(D74,'Qп, Гкал'!$D$6:$AI$65,22,FALSE)</f>
        <v>1.3752622527945</v>
      </c>
      <c r="KE74" s="203">
        <f>VLOOKUP(D74,'Qп, Гкал'!$D$6:$AI$65,23,FALSE)</f>
        <v>1.38106620808255</v>
      </c>
      <c r="KF74" s="203">
        <f>VLOOKUP(D74,'Qп, Гкал'!$D$6:$AI$65,24,FALSE)</f>
        <v>1.8551418744626</v>
      </c>
      <c r="KG74" s="203">
        <f>VLOOKUP(D74,'Qп, Гкал'!$D$6:$AI$65,25,FALSE)</f>
        <v>2.0368701633705899</v>
      </c>
      <c r="KH74" s="203">
        <f>VLOOKUP(D74,'Qп, Гкал'!$D$6:$AI$65,26,FALSE)</f>
        <v>1.61592433361995</v>
      </c>
      <c r="KI74" s="203">
        <f>VLOOKUP(D74,'Qп, Гкал'!$D$6:$AI$65,27,FALSE)</f>
        <v>1.8683319002579599</v>
      </c>
      <c r="KJ74" s="203">
        <f>VLOOKUP(D74,'Qп, Гкал'!$D$6:$AI$65,28,FALSE)</f>
        <v>1.6836285468615699</v>
      </c>
      <c r="KK74" s="203">
        <f>VLOOKUP(D74,'Qп, Гкал'!$D$6:$AI$65,29,FALSE)</f>
        <v>1.2628374892519401</v>
      </c>
      <c r="KL74" s="203">
        <f>VLOOKUP(D74,'Qп, Гкал'!$D$6:$AI$65,30,FALSE)</f>
        <v>1.10214961306965</v>
      </c>
      <c r="KM74" s="203">
        <f>VLOOKUP(D74,'Qп, Гкал'!$D$6:$AI$65,31,FALSE)</f>
        <v>1.3301461736887401</v>
      </c>
      <c r="KN74" s="203">
        <f>VLOOKUP(D74,'Qп, Гкал'!$D$6:$AI$65,32,FALSE)</f>
        <v>0</v>
      </c>
      <c r="KO74" s="110">
        <f>IF(JJ74="","Нет показаний",IF(JJ74&lt;=0,"Ошибка ПУ",(GZ74-JJ74*(($I74-метеостанция!B$14)/($I74-IE74)))))</f>
        <v>-0.40191381805544779</v>
      </c>
      <c r="KP74" s="110">
        <f>IF(JK74="","Нет показаний",IF(JK74&lt;=0,"Ошибка ПУ",(HA74-JK74*(($I74-метеостанция!C$14)/($I74-IF74)))))</f>
        <v>-0.29496999547091485</v>
      </c>
      <c r="KQ74" s="110">
        <f>IF(JL74="","Нет показаний",IF(JL74&lt;=0,"Ошибка ПУ",(HB74-JL74*(($I74-метеостанция!D$14)/($I74-IG74)))))</f>
        <v>-0.23246524869100438</v>
      </c>
      <c r="KR74" s="110">
        <f>IF(JM74="","Нет показаний",IF(JM74&lt;=0,"Ошибка ПУ",(HC74-JM74*(($I74-метеостанция!E$14)/($I74-IH74)))))</f>
        <v>-0.21397626741318765</v>
      </c>
      <c r="KS74" s="110">
        <f>IF(JN74="","Нет показаний",IF(JN74&lt;=0,"Ошибка ПУ",(HD74-JN74*(($I74-метеостанция!F$14)/($I74-II74)))))</f>
        <v>-0.30496484789239331</v>
      </c>
      <c r="KT74" s="110">
        <f>IF(JO74="","Нет показаний",IF(JO74&lt;=0,"Ошибка ПУ",(HE74-JO74*(($I74-метеостанция!G$14)/($I74-IJ74)))))</f>
        <v>-0.22771201187199908</v>
      </c>
      <c r="KU74" s="110">
        <f>IF(JP74="","Нет показаний",IF(JP74&lt;=0,"Ошибка ПУ",(HF74-JP74*(($I74-метеостанция!H$14)/($I74-IK74)))))</f>
        <v>-7.3041696715022475E-2</v>
      </c>
      <c r="KV74" s="110">
        <f>IF(JQ74="","Нет показаний",IF(JQ74&lt;=0,"Ошибка ПУ",(HG74-JQ74*(($I74-метеостанция!I$14)/($I74-IL74)))))</f>
        <v>-0.14397150321413466</v>
      </c>
      <c r="KW74" s="110">
        <f>IF(JR74="","Нет показаний",IF(JR74&lt;=0,"Ошибка ПУ",(HH74-JR74*(($I74-метеостанция!J$14)/($I74-IM74)))))</f>
        <v>-0.27831263569038134</v>
      </c>
      <c r="KX74" s="110">
        <f>IF(JS74="","Нет показаний",IF(JS74&lt;=0,"Ошибка ПУ",(HI74-JS74*(($I74-метеостанция!K$14)/($I74-IN74)))))</f>
        <v>-0.4824322760803248</v>
      </c>
      <c r="KY74" s="110">
        <f>IF(JT74="","Нет показаний",IF(JT74&lt;=0,"Ошибка ПУ",(HJ74-JT74*(($I74-метеостанция!L$14)/($I74-IO74)))))</f>
        <v>-0.41049960418976661</v>
      </c>
      <c r="KZ74" s="110">
        <f>IF(JU74="","Нет показаний",IF(JU74&lt;=0,"Ошибка ПУ",(HK74-JU74*(($I74-метеостанция!M$14)/($I74-IP74)))))</f>
        <v>-0.31515626492918491</v>
      </c>
      <c r="LA74" s="110">
        <f>IF(JV74="","Нет показаний",IF(JV74&lt;=0,"Ошибка ПУ",(HL74-JV74*(($I74-метеостанция!N$14)/($I74-IQ74)))))</f>
        <v>-0.31589378508141963</v>
      </c>
      <c r="LB74" s="110">
        <f>IF(JW74="","Нет показаний",IF(JW74&lt;=0,"Ошибка ПУ",(HM74-JW74*(($I74-метеостанция!O$14)/($I74-IR74)))))</f>
        <v>-0.25144316629587637</v>
      </c>
      <c r="LC74" s="110">
        <f>IF(JX74="","Нет показаний",IF(JX74&lt;=0,"Ошибка ПУ",(HN74-JX74*(($I74-метеостанция!P$14)/($I74-IS74)))))</f>
        <v>-0.41796280101447492</v>
      </c>
      <c r="LD74" s="110">
        <f>IF(JY74="","Нет показаний",IF(JY74&lt;=0,"Ошибка ПУ",(HO74-JY74*(($I74-метеостанция!Q$14)/($I74-IT74)))))</f>
        <v>-0.46805875644617223</v>
      </c>
      <c r="LE74" s="110">
        <f>IF(JZ74="","Нет показаний",IF(JZ74&lt;=0,"Ошибка ПУ",(HP74-JZ74*(($I74-метеостанция!R$14)/($I74-IU74)))))</f>
        <v>-0.50005354473726915</v>
      </c>
      <c r="LF74" s="110">
        <f>IF(KA74="","Нет показаний",IF(KA74&lt;=0,"Ошибка ПУ",(HQ74-KA74*(($I74-метеостанция!S$14)/($I74-IV74)))))</f>
        <v>-0.54117591068934212</v>
      </c>
      <c r="LG74" s="110">
        <f>IF(KB74="","Нет показаний",IF(KB74&lt;=0,"Ошибка ПУ",(HR74-KB74*(($I74-метеостанция!T$14)/($I74-IW74)))))</f>
        <v>-0.51581076296037542</v>
      </c>
      <c r="LH74" s="110">
        <f>IF(KC74="","Нет показаний",IF(KC74&lt;=0,"Ошибка ПУ",(HS74-KC74*(($I74-метеостанция!U$14)/($I74-IX74)))))</f>
        <v>-0.48669824817853624</v>
      </c>
      <c r="LI74" s="110">
        <f>IF(KD74="","Нет показаний",IF(KD74&lt;=0,"Ошибка ПУ",(HT74-KD74*(($I74-метеостанция!V$14)/($I74-IY74)))))</f>
        <v>-0.3878218826575075</v>
      </c>
      <c r="LJ74" s="110">
        <f>IF(KE74="","Нет показаний",IF(KE74&lt;=0,"Ошибка ПУ",(HU74-KE74*(($I74-метеостанция!W$14)/($I74-IZ74)))))</f>
        <v>-0.60637546674011</v>
      </c>
      <c r="LK74" s="110">
        <f>IF(KF74="","Нет показаний",IF(KF74&lt;=0,"Ошибка ПУ",(HV74-KF74*(($I74-метеостанция!X$14)/($I74-JA74)))))</f>
        <v>-0.6121209479468035</v>
      </c>
      <c r="LL74" s="110">
        <f>IF(KG74="","Нет показаний",IF(KG74&lt;=0,"Ошибка ПУ",(HW74-KG74*(($I74-метеостанция!Y$14)/($I74-JB74)))))</f>
        <v>-0.63111265916561798</v>
      </c>
      <c r="LM74" s="110">
        <f>IF(KH74="","Нет показаний",IF(KH74&lt;=0,"Ошибка ПУ",(HX74-KH74*(($I74-метеостанция!Z$14)/($I74-JC74)))))</f>
        <v>-0.61023404779075441</v>
      </c>
      <c r="LN74" s="110">
        <f>IF(KI74="","Нет показаний",IF(KI74&lt;=0,"Ошибка ПУ",(HY74-KI74*(($I74-метеостанция!AA$14)/($I74-JD74)))))</f>
        <v>-0.71997248924533741</v>
      </c>
      <c r="LO74" s="110">
        <f>IF(KJ74="","Нет показаний",IF(KJ74&lt;=0,"Ошибка ПУ",(HZ74-KJ74*(($I74-метеостанция!AB$14)/($I74-JE74)))))</f>
        <v>-0.64458012871178627</v>
      </c>
      <c r="LP74" s="110">
        <f>IF(KK74="","Нет показаний",IF(KK74&lt;=0,"Ошибка ПУ",(IA74-KK74*(($I74-метеостанция!AC$14)/($I74-JF74)))))</f>
        <v>-0.68045168496975617</v>
      </c>
      <c r="LQ74" s="110">
        <f>IF(KL74="","Нет показаний",IF(KL74&lt;=0,"Ошибка ПУ",(IB74-KL74*(($I74-метеостанция!AD$14)/($I74-JG74)))))</f>
        <v>-0.7281504069288196</v>
      </c>
      <c r="LR74" s="110">
        <f>IF(KM74="","Нет показаний",IF(KM74&lt;=0,"Ошибка ПУ",(IC74-KM74*(($I74-метеостанция!AE$14)/($I74-JH74)))))</f>
        <v>-0.63389834363965369</v>
      </c>
      <c r="LS74" s="110" t="str">
        <f>IF(KN74="","Нет показаний",IF(KN74&lt;=0,"Ошибка ПУ",(ID74-KN74*(($I74-метеостанция!AF$14)/($I74-JI74)))))</f>
        <v>Ошибка ПУ</v>
      </c>
      <c r="LT74" s="54">
        <f t="shared" si="1871"/>
        <v>-0.40191381805544779</v>
      </c>
      <c r="LU74" s="54">
        <f t="shared" si="1872"/>
        <v>-0.69688381352636264</v>
      </c>
      <c r="LV74" s="54">
        <f t="shared" si="1873"/>
        <v>-0.92934906221736702</v>
      </c>
      <c r="LW74" s="54">
        <f t="shared" si="1874"/>
        <v>-1.1433253296305548</v>
      </c>
      <c r="LX74" s="54">
        <f t="shared" si="1875"/>
        <v>-1.448290177522948</v>
      </c>
      <c r="LY74" s="54">
        <f t="shared" si="1876"/>
        <v>-1.6760021893949471</v>
      </c>
      <c r="LZ74" s="54">
        <f t="shared" si="1877"/>
        <v>-1.7490438861099695</v>
      </c>
      <c r="MA74" s="54">
        <f t="shared" si="1878"/>
        <v>-1.8930153893241042</v>
      </c>
      <c r="MB74" s="54">
        <f t="shared" si="1879"/>
        <v>-2.1713280250144855</v>
      </c>
      <c r="MC74" s="54">
        <f t="shared" si="1880"/>
        <v>-2.6537603010948105</v>
      </c>
      <c r="MD74" s="54">
        <f t="shared" si="1881"/>
        <v>-3.0642599052845769</v>
      </c>
      <c r="ME74" s="54">
        <f t="shared" si="1882"/>
        <v>-3.3794161702137617</v>
      </c>
      <c r="MF74" s="54">
        <f t="shared" si="1883"/>
        <v>-3.6953099552951816</v>
      </c>
      <c r="MG74" s="54">
        <f t="shared" si="1884"/>
        <v>-3.9467531215910578</v>
      </c>
      <c r="MH74" s="54">
        <f t="shared" si="1885"/>
        <v>-4.3647159226055328</v>
      </c>
      <c r="MI74" s="54">
        <f t="shared" si="1886"/>
        <v>-4.8327746790517052</v>
      </c>
      <c r="MJ74" s="54">
        <f t="shared" si="1887"/>
        <v>-5.3328282237889741</v>
      </c>
      <c r="MK74" s="54">
        <f t="shared" si="1888"/>
        <v>-5.8740041344783158</v>
      </c>
      <c r="ML74" s="54">
        <f t="shared" si="1889"/>
        <v>-6.3898148974386917</v>
      </c>
      <c r="MM74" s="54">
        <f t="shared" si="1890"/>
        <v>-6.8765131456172277</v>
      </c>
      <c r="MN74" s="54">
        <f t="shared" si="1891"/>
        <v>-7.2643350282747354</v>
      </c>
      <c r="MO74" s="54">
        <f t="shared" si="1892"/>
        <v>-7.8707104950148459</v>
      </c>
      <c r="MP74" s="54">
        <f t="shared" si="1893"/>
        <v>-8.4828314429616487</v>
      </c>
      <c r="MQ74" s="54">
        <f t="shared" si="1894"/>
        <v>-9.1139441021272667</v>
      </c>
      <c r="MR74" s="54">
        <f t="shared" si="1895"/>
        <v>-9.7241781499180213</v>
      </c>
      <c r="MS74" s="54">
        <f t="shared" si="1896"/>
        <v>-10.444150639163359</v>
      </c>
      <c r="MT74" s="54">
        <f t="shared" si="1897"/>
        <v>-11.088730767875145</v>
      </c>
      <c r="MU74" s="54">
        <f t="shared" si="1898"/>
        <v>-11.769182452844902</v>
      </c>
      <c r="MV74" s="54">
        <f t="shared" si="1899"/>
        <v>-12.497332859773721</v>
      </c>
      <c r="MW74" s="54">
        <f t="shared" si="1900"/>
        <v>-13.131231203413375</v>
      </c>
      <c r="MX74" s="54">
        <f t="shared" si="1901"/>
        <v>-13.131231203413375</v>
      </c>
      <c r="MY74" s="53">
        <f t="shared" si="1902"/>
        <v>-792.01136986006543</v>
      </c>
      <c r="MZ74" s="53">
        <f t="shared" si="1903"/>
        <v>-581.26787307498478</v>
      </c>
      <c r="NA74" s="53">
        <f t="shared" si="1904"/>
        <v>-458.09601907049318</v>
      </c>
      <c r="NB74" s="53">
        <f t="shared" si="1905"/>
        <v>-421.66163256442758</v>
      </c>
      <c r="NC74" s="53">
        <f t="shared" si="1906"/>
        <v>-600.96372925675018</v>
      </c>
      <c r="ND74" s="53">
        <f t="shared" si="1907"/>
        <v>-448.72929059496136</v>
      </c>
      <c r="NE74" s="53">
        <f t="shared" si="1908"/>
        <v>-143.93596754662329</v>
      </c>
      <c r="NF74" s="53">
        <f t="shared" si="1909"/>
        <v>-283.71024423377372</v>
      </c>
      <c r="NG74" s="53">
        <f t="shared" si="1910"/>
        <v>-548.4428798914654</v>
      </c>
      <c r="NH74" s="53">
        <f t="shared" si="1911"/>
        <v>-950.68104324388798</v>
      </c>
      <c r="NI74" s="53">
        <f t="shared" si="1912"/>
        <v>-808.93052001635408</v>
      </c>
      <c r="NJ74" s="53">
        <f t="shared" si="1913"/>
        <v>-621.04693566945173</v>
      </c>
      <c r="NK74" s="53">
        <f t="shared" si="1914"/>
        <v>-622.50029288144549</v>
      </c>
      <c r="NL74" s="53">
        <f t="shared" si="1915"/>
        <v>-495.49390350265395</v>
      </c>
      <c r="NM74" s="53">
        <f t="shared" si="1916"/>
        <v>-823.63749567912419</v>
      </c>
      <c r="NN74" s="53">
        <f t="shared" si="1917"/>
        <v>-922.35658545282695</v>
      </c>
      <c r="NO74" s="53">
        <f t="shared" si="1918"/>
        <v>-985.40551525926253</v>
      </c>
      <c r="NP74" s="53">
        <f t="shared" si="1919"/>
        <v>-1066.4412496044176</v>
      </c>
      <c r="NQ74" s="53">
        <f t="shared" si="1920"/>
        <v>-1016.4566894897158</v>
      </c>
      <c r="NR74" s="53">
        <f t="shared" si="1921"/>
        <v>-959.08756786062349</v>
      </c>
      <c r="NS74" s="53">
        <f t="shared" si="1922"/>
        <v>-764.24180196488419</v>
      </c>
      <c r="NT74" s="53">
        <f t="shared" si="1923"/>
        <v>-1194.9234947580608</v>
      </c>
      <c r="NU74" s="53">
        <f t="shared" si="1924"/>
        <v>-1206.245540023971</v>
      </c>
      <c r="NV74" s="53">
        <f t="shared" si="1925"/>
        <v>-1243.6706061517668</v>
      </c>
      <c r="NW74" s="53">
        <f t="shared" si="1926"/>
        <v>-1202.5272145764607</v>
      </c>
      <c r="NX74" s="53">
        <f t="shared" si="1927"/>
        <v>-1418.7777873068619</v>
      </c>
      <c r="NY74" s="53">
        <f t="shared" si="1928"/>
        <v>-1270.209601639446</v>
      </c>
      <c r="NZ74" s="53">
        <f t="shared" si="1929"/>
        <v>-1340.8980904014015</v>
      </c>
      <c r="OA74" s="53">
        <f t="shared" si="1930"/>
        <v>-1434.8931918939318</v>
      </c>
      <c r="OB74" s="53">
        <f t="shared" si="1931"/>
        <v>-1249.1600759763014</v>
      </c>
      <c r="OC74" s="53" t="e">
        <f t="shared" si="1932"/>
        <v>#VALUE!</v>
      </c>
      <c r="OD74" s="53">
        <f t="shared" si="1933"/>
        <v>-792.01136986006543</v>
      </c>
      <c r="OE74" s="53">
        <f t="shared" si="1934"/>
        <v>-1373.2792429350502</v>
      </c>
      <c r="OF74" s="53">
        <f t="shared" si="1935"/>
        <v>-1831.3752620055434</v>
      </c>
      <c r="OG74" s="53">
        <f t="shared" si="1936"/>
        <v>-2253.0368945699711</v>
      </c>
      <c r="OH74" s="53">
        <f t="shared" si="1937"/>
        <v>-2854.0006238267215</v>
      </c>
      <c r="OI74" s="53">
        <f t="shared" si="1938"/>
        <v>-3302.7299144216827</v>
      </c>
      <c r="OJ74" s="53">
        <f t="shared" si="1939"/>
        <v>-3446.6658819683062</v>
      </c>
      <c r="OK74" s="53">
        <f t="shared" si="1940"/>
        <v>-3730.3761262020798</v>
      </c>
      <c r="OL74" s="53">
        <f t="shared" si="1941"/>
        <v>-4278.8190060935449</v>
      </c>
      <c r="OM74" s="53">
        <f t="shared" si="1942"/>
        <v>-5229.5000493374328</v>
      </c>
      <c r="ON74" s="53">
        <f t="shared" si="1943"/>
        <v>-6038.4305693537872</v>
      </c>
      <c r="OO74" s="53">
        <f t="shared" si="1944"/>
        <v>-6659.4775050232392</v>
      </c>
      <c r="OP74" s="53">
        <f t="shared" si="1945"/>
        <v>-7281.9777979046848</v>
      </c>
      <c r="OQ74" s="53">
        <f t="shared" si="1946"/>
        <v>-7777.4717014073385</v>
      </c>
      <c r="OR74" s="53">
        <f t="shared" si="1947"/>
        <v>-8601.1091970864618</v>
      </c>
      <c r="OS74" s="53">
        <f t="shared" si="1948"/>
        <v>-9523.4657825392896</v>
      </c>
      <c r="OT74" s="53">
        <f t="shared" si="1949"/>
        <v>-10508.871297798552</v>
      </c>
      <c r="OU74" s="53">
        <f t="shared" si="1950"/>
        <v>-11575.312547402969</v>
      </c>
      <c r="OV74" s="53">
        <f t="shared" si="1951"/>
        <v>-12591.769236892686</v>
      </c>
      <c r="OW74" s="53">
        <f t="shared" si="1952"/>
        <v>-13550.856804753308</v>
      </c>
      <c r="OX74" s="53">
        <f t="shared" si="1953"/>
        <v>-14315.098606718193</v>
      </c>
      <c r="OY74" s="53">
        <f t="shared" si="1954"/>
        <v>-15510.022101476254</v>
      </c>
      <c r="OZ74" s="53">
        <f t="shared" si="1955"/>
        <v>-16716.267641500224</v>
      </c>
      <c r="PA74" s="53">
        <f t="shared" si="1956"/>
        <v>-17959.93824765199</v>
      </c>
      <c r="PB74" s="53">
        <f t="shared" si="1957"/>
        <v>-19162.465462228451</v>
      </c>
      <c r="PC74" s="53">
        <f t="shared" si="1958"/>
        <v>-20581.243249535313</v>
      </c>
      <c r="PD74" s="53">
        <f t="shared" si="1959"/>
        <v>-21851.452851174759</v>
      </c>
      <c r="PE74" s="53">
        <f t="shared" si="1960"/>
        <v>-23192.350941576162</v>
      </c>
      <c r="PF74" s="53">
        <f t="shared" si="1961"/>
        <v>-24627.244133470092</v>
      </c>
      <c r="PG74" s="53">
        <f t="shared" si="1962"/>
        <v>-25876.404209446395</v>
      </c>
      <c r="PH74" s="53" t="e">
        <f t="shared" si="1963"/>
        <v>#VALUE!</v>
      </c>
      <c r="PI74" s="111">
        <f t="shared" ref="PI74:PR75" si="2252">IF(MY74*$G74&lt;0, 0, MY74*$G74)</f>
        <v>0</v>
      </c>
      <c r="PJ74" s="111">
        <f t="shared" si="2252"/>
        <v>0</v>
      </c>
      <c r="PK74" s="111">
        <f t="shared" si="2252"/>
        <v>0</v>
      </c>
      <c r="PL74" s="111">
        <f t="shared" si="2252"/>
        <v>0</v>
      </c>
      <c r="PM74" s="111">
        <f t="shared" si="2252"/>
        <v>0</v>
      </c>
      <c r="PN74" s="111">
        <f t="shared" si="2252"/>
        <v>0</v>
      </c>
      <c r="PO74" s="111">
        <f t="shared" si="2252"/>
        <v>0</v>
      </c>
      <c r="PP74" s="111">
        <f t="shared" si="2252"/>
        <v>0</v>
      </c>
      <c r="PQ74" s="111">
        <f t="shared" si="2252"/>
        <v>0</v>
      </c>
      <c r="PR74" s="111">
        <f t="shared" si="2252"/>
        <v>0</v>
      </c>
      <c r="PS74" s="111">
        <f t="shared" ref="PS74:QB75" si="2253">IF(NI74*$G74&lt;0, 0, NI74*$G74)</f>
        <v>0</v>
      </c>
      <c r="PT74" s="111">
        <f t="shared" si="2253"/>
        <v>0</v>
      </c>
      <c r="PU74" s="111">
        <f t="shared" si="2253"/>
        <v>0</v>
      </c>
      <c r="PV74" s="111">
        <f t="shared" si="2253"/>
        <v>0</v>
      </c>
      <c r="PW74" s="111">
        <f t="shared" si="2253"/>
        <v>0</v>
      </c>
      <c r="PX74" s="111">
        <f t="shared" si="2253"/>
        <v>0</v>
      </c>
      <c r="PY74" s="111">
        <f t="shared" si="2253"/>
        <v>0</v>
      </c>
      <c r="PZ74" s="111">
        <f t="shared" si="2253"/>
        <v>0</v>
      </c>
      <c r="QA74" s="111">
        <f t="shared" si="2253"/>
        <v>0</v>
      </c>
      <c r="QB74" s="111">
        <f t="shared" si="2253"/>
        <v>0</v>
      </c>
      <c r="QC74" s="111">
        <f t="shared" ref="QC74:QL75" si="2254">IF(NS74*$G74&lt;0, 0, NS74*$G74)</f>
        <v>0</v>
      </c>
      <c r="QD74" s="111">
        <f t="shared" si="2254"/>
        <v>0</v>
      </c>
      <c r="QE74" s="111">
        <f t="shared" si="2254"/>
        <v>0</v>
      </c>
      <c r="QF74" s="111">
        <f t="shared" si="2254"/>
        <v>0</v>
      </c>
      <c r="QG74" s="111">
        <f t="shared" si="2254"/>
        <v>0</v>
      </c>
      <c r="QH74" s="111">
        <f t="shared" si="2254"/>
        <v>0</v>
      </c>
      <c r="QI74" s="111">
        <f t="shared" si="2254"/>
        <v>0</v>
      </c>
      <c r="QJ74" s="111">
        <f t="shared" si="2254"/>
        <v>0</v>
      </c>
      <c r="QK74" s="111">
        <f t="shared" si="2254"/>
        <v>0</v>
      </c>
      <c r="QL74" s="111">
        <f t="shared" si="2254"/>
        <v>0</v>
      </c>
      <c r="QM74" s="111" t="e">
        <f t="shared" ref="QM74:QM75" si="2255">IF(OC74*$G74&lt;0, 0, OC74*$G74)</f>
        <v>#VALUE!</v>
      </c>
      <c r="QN74" s="54">
        <f t="shared" si="1968"/>
        <v>0</v>
      </c>
      <c r="QO74" s="53">
        <f t="shared" si="1969"/>
        <v>0</v>
      </c>
      <c r="QP74" s="53">
        <f t="shared" si="1970"/>
        <v>0</v>
      </c>
      <c r="QQ74" s="53">
        <f t="shared" si="1971"/>
        <v>0</v>
      </c>
      <c r="QR74" s="53">
        <f t="shared" si="1972"/>
        <v>0</v>
      </c>
      <c r="QS74" s="53">
        <f t="shared" si="1973"/>
        <v>0</v>
      </c>
      <c r="QT74" s="53">
        <f t="shared" si="1974"/>
        <v>0</v>
      </c>
      <c r="QU74" s="53">
        <f t="shared" si="1975"/>
        <v>0</v>
      </c>
      <c r="QV74" s="53">
        <f t="shared" si="1976"/>
        <v>0</v>
      </c>
      <c r="QW74" s="53">
        <f t="shared" si="1977"/>
        <v>0</v>
      </c>
      <c r="QX74" s="53">
        <f t="shared" si="1978"/>
        <v>0</v>
      </c>
      <c r="QY74" s="53">
        <f t="shared" si="1979"/>
        <v>0</v>
      </c>
      <c r="QZ74" s="53">
        <f t="shared" si="1980"/>
        <v>0</v>
      </c>
      <c r="RA74" s="53">
        <f t="shared" si="1981"/>
        <v>0</v>
      </c>
      <c r="RB74" s="53">
        <f t="shared" si="1982"/>
        <v>0</v>
      </c>
      <c r="RC74" s="53">
        <f t="shared" si="1983"/>
        <v>0</v>
      </c>
      <c r="RD74" s="53">
        <f t="shared" si="1984"/>
        <v>0</v>
      </c>
      <c r="RE74" s="53">
        <f t="shared" si="1985"/>
        <v>0</v>
      </c>
      <c r="RF74" s="53">
        <f t="shared" si="1986"/>
        <v>0</v>
      </c>
      <c r="RG74" s="53">
        <f t="shared" si="1987"/>
        <v>0</v>
      </c>
      <c r="RH74" s="53">
        <f t="shared" si="1988"/>
        <v>0</v>
      </c>
      <c r="RI74" s="53">
        <f t="shared" si="1989"/>
        <v>0</v>
      </c>
      <c r="RJ74" s="53">
        <f t="shared" si="1990"/>
        <v>0</v>
      </c>
      <c r="RK74" s="53">
        <f t="shared" si="1991"/>
        <v>0</v>
      </c>
      <c r="RL74" s="53">
        <f t="shared" si="1992"/>
        <v>0</v>
      </c>
      <c r="RM74" s="53">
        <f t="shared" si="1993"/>
        <v>0</v>
      </c>
      <c r="RN74" s="53">
        <f t="shared" si="1994"/>
        <v>0</v>
      </c>
      <c r="RO74" s="53">
        <f t="shared" si="1995"/>
        <v>0</v>
      </c>
      <c r="RP74" s="53">
        <f t="shared" si="1996"/>
        <v>0</v>
      </c>
      <c r="RQ74" s="53">
        <f t="shared" si="1997"/>
        <v>0</v>
      </c>
      <c r="RR74" s="53" t="e">
        <f t="shared" si="1998"/>
        <v>#VALUE!</v>
      </c>
      <c r="RS74" s="111">
        <f t="shared" si="1999"/>
        <v>-57.668655483870957</v>
      </c>
      <c r="RT74" s="111">
        <f t="shared" si="2000"/>
        <v>-117.52767373271888</v>
      </c>
      <c r="RU74" s="111">
        <f t="shared" si="2001"/>
        <v>-164.0156715207373</v>
      </c>
      <c r="RV74" s="111">
        <f t="shared" si="2002"/>
        <v>-213.08633585253452</v>
      </c>
      <c r="RW74" s="111">
        <f t="shared" si="2003"/>
        <v>-265.29543041474648</v>
      </c>
      <c r="RX74" s="111">
        <f t="shared" si="2004"/>
        <v>-318.91028018433173</v>
      </c>
      <c r="RY74" s="111">
        <f t="shared" si="2005"/>
        <v>-374.97702857142849</v>
      </c>
      <c r="RZ74" s="111">
        <f t="shared" si="2006"/>
        <v>-429.04956608294924</v>
      </c>
      <c r="SA74" s="111">
        <f t="shared" si="2007"/>
        <v>-483.28556350230406</v>
      </c>
      <c r="SB74" s="111">
        <f t="shared" si="2008"/>
        <v>-539.25423594470033</v>
      </c>
      <c r="SC74" s="111">
        <f t="shared" si="2009"/>
        <v>-591.59409843317962</v>
      </c>
      <c r="SD74" s="111">
        <f t="shared" si="2010"/>
        <v>-639.09554764976951</v>
      </c>
      <c r="SE74" s="111">
        <f t="shared" si="2011"/>
        <v>-693.82192479262665</v>
      </c>
      <c r="SF74" s="111">
        <f t="shared" si="2012"/>
        <v>-735.86381308755756</v>
      </c>
      <c r="SG74" s="111">
        <f t="shared" si="2013"/>
        <v>-791.63633364055295</v>
      </c>
      <c r="SH74" s="111">
        <f t="shared" si="2014"/>
        <v>-849.30498912442386</v>
      </c>
      <c r="SI74" s="111">
        <f t="shared" si="2015"/>
        <v>-910.99475834101372</v>
      </c>
      <c r="SJ74" s="111">
        <f t="shared" si="2016"/>
        <v>-971.1153124423962</v>
      </c>
      <c r="SK74" s="111">
        <f t="shared" si="2017"/>
        <v>-1027.345520737327</v>
      </c>
      <c r="SL74" s="111">
        <f t="shared" si="2018"/>
        <v>-1083.1834252534561</v>
      </c>
      <c r="SM74" s="111">
        <f t="shared" si="2019"/>
        <v>-1142.9770595391703</v>
      </c>
      <c r="SN74" s="111">
        <f t="shared" si="2020"/>
        <v>-1206.1706599078339</v>
      </c>
      <c r="SO74" s="111">
        <f t="shared" si="2021"/>
        <v>-1272.4046145622117</v>
      </c>
      <c r="SP74" s="111">
        <f t="shared" si="2022"/>
        <v>-1343.1500626728107</v>
      </c>
      <c r="SQ74" s="111">
        <f t="shared" si="2023"/>
        <v>-1412.5878315207369</v>
      </c>
      <c r="SR74" s="111">
        <f t="shared" si="2024"/>
        <v>-1484.5101909677414</v>
      </c>
      <c r="SS74" s="111">
        <f t="shared" si="2025"/>
        <v>-1559.4729047004603</v>
      </c>
      <c r="ST74" s="111">
        <f t="shared" si="2026"/>
        <v>-1638.2278882949304</v>
      </c>
      <c r="SU74" s="111">
        <f t="shared" si="2027"/>
        <v>-1710.5425515207369</v>
      </c>
      <c r="SV74" s="111">
        <f t="shared" si="2028"/>
        <v>-1776.4495863594466</v>
      </c>
      <c r="SW74" s="111" t="e">
        <f t="shared" si="2029"/>
        <v>#VALUE!</v>
      </c>
      <c r="SX74" s="111">
        <f t="shared" si="2030"/>
        <v>856.08765373103313</v>
      </c>
      <c r="SY74" s="111">
        <f t="shared" si="2031"/>
        <v>1503.8655470825156</v>
      </c>
      <c r="SZ74" s="111">
        <f t="shared" si="2032"/>
        <v>2013.6148970285847</v>
      </c>
      <c r="TA74" s="111">
        <f t="shared" si="2033"/>
        <v>2489.7994899616765</v>
      </c>
      <c r="TB74" s="111">
        <f t="shared" si="2034"/>
        <v>3148.7733242875506</v>
      </c>
      <c r="TC74" s="111">
        <f t="shared" si="2035"/>
        <v>3657.0746701820512</v>
      </c>
      <c r="TD74" s="111">
        <f t="shared" si="2036"/>
        <v>3863.3070248254489</v>
      </c>
      <c r="TE74" s="111">
        <f t="shared" si="2037"/>
        <v>4207.0978662942453</v>
      </c>
      <c r="TF74" s="111">
        <f t="shared" si="2038"/>
        <v>4815.8029655405498</v>
      </c>
      <c r="TG74" s="111">
        <f t="shared" si="2039"/>
        <v>5828.6714226093227</v>
      </c>
      <c r="TH74" s="111">
        <f t="shared" si="2040"/>
        <v>6695.7573453906534</v>
      </c>
      <c r="TI74" s="111">
        <f t="shared" si="2041"/>
        <v>7369.5836690785372</v>
      </c>
      <c r="TJ74" s="111">
        <f t="shared" si="2042"/>
        <v>8052.8910476742694</v>
      </c>
      <c r="TK74" s="111">
        <f t="shared" si="2043"/>
        <v>8595.0981603935124</v>
      </c>
      <c r="TL74" s="111">
        <f t="shared" si="2044"/>
        <v>9480.7051233537441</v>
      </c>
      <c r="TM74" s="111">
        <f t="shared" si="2045"/>
        <v>10467.137992677539</v>
      </c>
      <c r="TN74" s="111">
        <f t="shared" si="2046"/>
        <v>11521.087695955233</v>
      </c>
      <c r="TO74" s="111">
        <f t="shared" si="2047"/>
        <v>12654.329561227854</v>
      </c>
      <c r="TP74" s="111">
        <f t="shared" si="2048"/>
        <v>13733.26425993416</v>
      </c>
      <c r="TQ74" s="111">
        <f t="shared" si="2049"/>
        <v>14754.393943923817</v>
      </c>
      <c r="TR74" s="111">
        <f t="shared" si="2050"/>
        <v>15585.07311731727</v>
      </c>
      <c r="TS74" s="111">
        <f t="shared" si="2051"/>
        <v>16850.211723596072</v>
      </c>
      <c r="TT74" s="111">
        <f t="shared" si="2052"/>
        <v>18130.05054656935</v>
      </c>
      <c r="TU74" s="111">
        <f t="shared" si="2053"/>
        <v>19452.327206177335</v>
      </c>
      <c r="TV74" s="111">
        <f t="shared" si="2054"/>
        <v>20732.007497251492</v>
      </c>
      <c r="TW74" s="111">
        <f t="shared" si="2055"/>
        <v>22230.699017277249</v>
      </c>
      <c r="TX74" s="111">
        <f t="shared" si="2056"/>
        <v>23584.200523064159</v>
      </c>
      <c r="TY74" s="111">
        <f t="shared" si="2057"/>
        <v>25012.604150792751</v>
      </c>
      <c r="TZ74" s="111">
        <f t="shared" si="2058"/>
        <v>26527.846968493133</v>
      </c>
      <c r="UA74" s="111">
        <f t="shared" si="2059"/>
        <v>27850.237083179112</v>
      </c>
      <c r="UB74" s="111">
        <f t="shared" si="2060"/>
        <v>27850.237083179112</v>
      </c>
      <c r="UC74" s="112">
        <f t="shared" si="2061"/>
        <v>6.4076283870967732</v>
      </c>
      <c r="UD74" s="112">
        <f t="shared" si="2062"/>
        <v>13.058630414746544</v>
      </c>
      <c r="UE74" s="112">
        <f t="shared" si="2063"/>
        <v>18.223963502304144</v>
      </c>
      <c r="UF74" s="112">
        <f t="shared" si="2064"/>
        <v>23.676259539170506</v>
      </c>
      <c r="UG74" s="112">
        <f t="shared" si="2065"/>
        <v>29.477270046082943</v>
      </c>
      <c r="UH74" s="112">
        <f t="shared" si="2066"/>
        <v>35.434475576036867</v>
      </c>
      <c r="UI74" s="112">
        <f t="shared" si="2067"/>
        <v>41.664114285714284</v>
      </c>
      <c r="UJ74" s="112">
        <f t="shared" si="2068"/>
        <v>47.672174009216583</v>
      </c>
      <c r="UK74" s="112">
        <f t="shared" si="2069"/>
        <v>53.698395944700451</v>
      </c>
      <c r="UL74" s="112">
        <f t="shared" si="2070"/>
        <v>59.917137327188939</v>
      </c>
      <c r="UM74" s="112">
        <f t="shared" si="2071"/>
        <v>65.732677603686625</v>
      </c>
      <c r="UN74" s="112">
        <f t="shared" si="2072"/>
        <v>71.010616405529944</v>
      </c>
      <c r="UO74" s="112">
        <f t="shared" si="2073"/>
        <v>77.091324976958518</v>
      </c>
      <c r="UP74" s="112">
        <f t="shared" si="2074"/>
        <v>81.762645898617507</v>
      </c>
      <c r="UQ74" s="112">
        <f t="shared" si="2075"/>
        <v>87.959592626728096</v>
      </c>
      <c r="UR74" s="112">
        <f t="shared" si="2076"/>
        <v>94.36722101382486</v>
      </c>
      <c r="US74" s="112">
        <f t="shared" si="2077"/>
        <v>101.22163981566818</v>
      </c>
      <c r="UT74" s="112">
        <f t="shared" si="2078"/>
        <v>107.90170138248845</v>
      </c>
      <c r="UU74" s="112">
        <f t="shared" si="2079"/>
        <v>114.14950230414746</v>
      </c>
      <c r="UV74" s="112">
        <f t="shared" si="2080"/>
        <v>120.35371391705067</v>
      </c>
      <c r="UW74" s="112">
        <f t="shared" si="2081"/>
        <v>126.9974510599078</v>
      </c>
      <c r="UX74" s="112">
        <f t="shared" si="2082"/>
        <v>134.01896221198155</v>
      </c>
      <c r="UY74" s="112">
        <f t="shared" si="2083"/>
        <v>141.37829050691241</v>
      </c>
      <c r="UZ74" s="112">
        <f t="shared" si="2084"/>
        <v>149.23889585253454</v>
      </c>
      <c r="VA74" s="112">
        <f t="shared" si="2085"/>
        <v>156.95420350230413</v>
      </c>
      <c r="VB74" s="112">
        <f t="shared" si="2086"/>
        <v>164.94557677419351</v>
      </c>
      <c r="VC74" s="112">
        <f t="shared" si="2087"/>
        <v>173.27476718894005</v>
      </c>
      <c r="VD74" s="112">
        <f t="shared" si="2088"/>
        <v>182.02532092165893</v>
      </c>
      <c r="VE74" s="112">
        <f t="shared" si="2089"/>
        <v>190.06028350230409</v>
      </c>
      <c r="VF74" s="112">
        <f t="shared" si="2090"/>
        <v>197.38328737327183</v>
      </c>
      <c r="VG74" s="112">
        <f t="shared" si="2091"/>
        <v>197.38328737327183</v>
      </c>
      <c r="VH74" s="111">
        <f t="shared" si="2092"/>
        <v>856.08765373103313</v>
      </c>
      <c r="VI74" s="111">
        <f t="shared" si="2093"/>
        <v>1503.8655470825156</v>
      </c>
      <c r="VJ74" s="111">
        <f t="shared" si="2094"/>
        <v>2013.6148970285847</v>
      </c>
      <c r="VK74" s="111">
        <f t="shared" si="2095"/>
        <v>2489.7994899616765</v>
      </c>
      <c r="VL74" s="111">
        <f t="shared" si="2096"/>
        <v>3148.7733242875506</v>
      </c>
      <c r="VM74" s="111">
        <f t="shared" si="2097"/>
        <v>3657.0746701820512</v>
      </c>
      <c r="VN74" s="111">
        <f t="shared" si="2098"/>
        <v>3863.3070248254489</v>
      </c>
      <c r="VO74" s="111">
        <f t="shared" si="2099"/>
        <v>4207.0978662942453</v>
      </c>
      <c r="VP74" s="111">
        <f t="shared" si="2100"/>
        <v>4815.8029655405498</v>
      </c>
      <c r="VQ74" s="111">
        <f t="shared" si="2101"/>
        <v>5828.6714226093227</v>
      </c>
      <c r="VR74" s="111">
        <f t="shared" si="2102"/>
        <v>6695.7573453906534</v>
      </c>
      <c r="VS74" s="111">
        <f t="shared" si="2103"/>
        <v>7369.5836690785372</v>
      </c>
      <c r="VT74" s="111">
        <f t="shared" si="2104"/>
        <v>8052.8910476742694</v>
      </c>
      <c r="VU74" s="111">
        <f t="shared" si="2105"/>
        <v>8595.0981603935124</v>
      </c>
      <c r="VV74" s="111">
        <f t="shared" si="2106"/>
        <v>9480.7051233537441</v>
      </c>
      <c r="VW74" s="111">
        <f t="shared" si="2107"/>
        <v>10467.137992677539</v>
      </c>
      <c r="VX74" s="111">
        <f t="shared" si="2108"/>
        <v>11521.087695955233</v>
      </c>
      <c r="VY74" s="111">
        <f t="shared" si="2109"/>
        <v>12654.329561227854</v>
      </c>
      <c r="VZ74" s="111">
        <f t="shared" si="2110"/>
        <v>13733.26425993416</v>
      </c>
      <c r="WA74" s="111">
        <f t="shared" si="2111"/>
        <v>14754.393943923817</v>
      </c>
      <c r="WB74" s="111">
        <f t="shared" si="2112"/>
        <v>15585.07311731727</v>
      </c>
      <c r="WC74" s="111">
        <f t="shared" si="2113"/>
        <v>16850.211723596072</v>
      </c>
      <c r="WD74" s="111">
        <f t="shared" si="2114"/>
        <v>18130.05054656935</v>
      </c>
      <c r="WE74" s="111">
        <f t="shared" si="2115"/>
        <v>19452.327206177335</v>
      </c>
      <c r="WF74" s="111">
        <f t="shared" si="2116"/>
        <v>20732.007497251492</v>
      </c>
      <c r="WG74" s="111">
        <f t="shared" si="2117"/>
        <v>22230.699017277249</v>
      </c>
      <c r="WH74" s="111">
        <f t="shared" si="2118"/>
        <v>23584.200523064159</v>
      </c>
      <c r="WI74" s="111">
        <f t="shared" si="2119"/>
        <v>25012.604150792751</v>
      </c>
      <c r="WJ74" s="111">
        <f t="shared" si="2120"/>
        <v>26527.846968493133</v>
      </c>
      <c r="WK74" s="111">
        <f t="shared" si="2121"/>
        <v>27850.237083179112</v>
      </c>
      <c r="WL74" s="111" t="e">
        <f t="shared" si="2122"/>
        <v>#VALUE!</v>
      </c>
      <c r="WM74" s="111">
        <f t="shared" si="2123"/>
        <v>6.4076283870967732</v>
      </c>
      <c r="WN74" s="111">
        <f t="shared" si="2124"/>
        <v>13.058630414746544</v>
      </c>
      <c r="WO74" s="111">
        <f t="shared" si="2125"/>
        <v>18.223963502304144</v>
      </c>
      <c r="WP74" s="111">
        <f t="shared" si="2126"/>
        <v>23.676259539170506</v>
      </c>
      <c r="WQ74" s="111">
        <f t="shared" si="2127"/>
        <v>29.477270046082943</v>
      </c>
      <c r="WR74" s="111">
        <f t="shared" si="2128"/>
        <v>35.434475576036867</v>
      </c>
      <c r="WS74" s="111">
        <f t="shared" si="2129"/>
        <v>41.664114285714284</v>
      </c>
      <c r="WT74" s="111">
        <f t="shared" si="2130"/>
        <v>47.672174009216583</v>
      </c>
      <c r="WU74" s="111">
        <f t="shared" si="2131"/>
        <v>53.698395944700451</v>
      </c>
      <c r="WV74" s="111">
        <f t="shared" si="2132"/>
        <v>59.917137327188939</v>
      </c>
      <c r="WW74" s="111">
        <f t="shared" si="2133"/>
        <v>65.732677603686625</v>
      </c>
      <c r="WX74" s="111">
        <f t="shared" si="2134"/>
        <v>71.010616405529944</v>
      </c>
      <c r="WY74" s="111">
        <f t="shared" si="2135"/>
        <v>77.091324976958518</v>
      </c>
      <c r="WZ74" s="111">
        <f t="shared" si="2136"/>
        <v>81.762645898617507</v>
      </c>
      <c r="XA74" s="111">
        <f t="shared" si="2137"/>
        <v>87.959592626728096</v>
      </c>
      <c r="XB74" s="111">
        <f t="shared" si="2138"/>
        <v>94.36722101382486</v>
      </c>
      <c r="XC74" s="111">
        <f t="shared" si="2139"/>
        <v>101.22163981566818</v>
      </c>
      <c r="XD74" s="111">
        <f t="shared" si="2140"/>
        <v>107.90170138248845</v>
      </c>
      <c r="XE74" s="111">
        <f t="shared" si="2141"/>
        <v>114.14950230414746</v>
      </c>
      <c r="XF74" s="111">
        <f t="shared" si="2142"/>
        <v>120.35371391705067</v>
      </c>
      <c r="XG74" s="111">
        <f t="shared" si="2143"/>
        <v>126.9974510599078</v>
      </c>
      <c r="XH74" s="111">
        <f t="shared" si="2144"/>
        <v>134.01896221198155</v>
      </c>
      <c r="XI74" s="111">
        <f t="shared" si="2145"/>
        <v>141.37829050691241</v>
      </c>
      <c r="XJ74" s="111">
        <f t="shared" si="2146"/>
        <v>149.23889585253454</v>
      </c>
      <c r="XK74" s="111">
        <f t="shared" si="2147"/>
        <v>156.95420350230413</v>
      </c>
      <c r="XL74" s="111">
        <f t="shared" si="2148"/>
        <v>164.94557677419351</v>
      </c>
      <c r="XM74" s="111">
        <f t="shared" si="2149"/>
        <v>173.27476718894005</v>
      </c>
      <c r="XN74" s="111">
        <f t="shared" si="2150"/>
        <v>182.02532092165893</v>
      </c>
      <c r="XO74" s="111">
        <f t="shared" si="2151"/>
        <v>190.06028350230409</v>
      </c>
      <c r="XP74" s="111">
        <f t="shared" si="2152"/>
        <v>197.38328737327183</v>
      </c>
      <c r="XQ74" s="111" t="e">
        <f t="shared" si="2153"/>
        <v>#VALUE!</v>
      </c>
      <c r="XR74" s="111">
        <f t="shared" si="2154"/>
        <v>0</v>
      </c>
      <c r="XS74" s="111">
        <f t="shared" si="2155"/>
        <v>0</v>
      </c>
      <c r="XT74" s="111">
        <f t="shared" si="2156"/>
        <v>0</v>
      </c>
      <c r="XU74" s="111">
        <f t="shared" si="2157"/>
        <v>0</v>
      </c>
      <c r="XV74" s="111">
        <f t="shared" si="2158"/>
        <v>0</v>
      </c>
      <c r="XW74" s="111">
        <f t="shared" si="2159"/>
        <v>0</v>
      </c>
      <c r="XX74" s="111">
        <f t="shared" si="2160"/>
        <v>0</v>
      </c>
      <c r="XY74" s="111">
        <f t="shared" si="2161"/>
        <v>0</v>
      </c>
      <c r="XZ74" s="111">
        <f t="shared" si="2162"/>
        <v>0</v>
      </c>
      <c r="YA74" s="111">
        <f t="shared" si="2163"/>
        <v>0</v>
      </c>
      <c r="YB74" s="111">
        <f t="shared" si="2164"/>
        <v>0</v>
      </c>
      <c r="YC74" s="111">
        <f t="shared" si="2165"/>
        <v>0</v>
      </c>
      <c r="YD74" s="111">
        <f t="shared" si="2166"/>
        <v>0</v>
      </c>
      <c r="YE74" s="111">
        <f t="shared" si="2167"/>
        <v>0</v>
      </c>
      <c r="YF74" s="111">
        <f t="shared" si="2168"/>
        <v>0</v>
      </c>
      <c r="YG74" s="111">
        <f t="shared" si="2169"/>
        <v>0</v>
      </c>
      <c r="YH74" s="111">
        <f t="shared" si="2170"/>
        <v>0</v>
      </c>
      <c r="YI74" s="111">
        <f t="shared" si="2171"/>
        <v>0</v>
      </c>
      <c r="YJ74" s="111">
        <f t="shared" si="2172"/>
        <v>0</v>
      </c>
      <c r="YK74" s="111">
        <f t="shared" si="2173"/>
        <v>0</v>
      </c>
      <c r="YL74" s="111">
        <f t="shared" si="2174"/>
        <v>0</v>
      </c>
      <c r="YM74" s="111">
        <f t="shared" si="2175"/>
        <v>0</v>
      </c>
      <c r="YN74" s="111">
        <f t="shared" si="2176"/>
        <v>0</v>
      </c>
      <c r="YO74" s="111">
        <f t="shared" si="2177"/>
        <v>0</v>
      </c>
      <c r="YP74" s="111">
        <f t="shared" si="2178"/>
        <v>0</v>
      </c>
      <c r="YQ74" s="111">
        <f t="shared" si="2179"/>
        <v>0</v>
      </c>
      <c r="YR74" s="111">
        <f t="shared" si="2180"/>
        <v>0</v>
      </c>
      <c r="YS74" s="111">
        <f t="shared" si="2181"/>
        <v>0</v>
      </c>
      <c r="YT74" s="111">
        <f t="shared" si="2182"/>
        <v>0</v>
      </c>
      <c r="YU74" s="111">
        <f t="shared" si="2183"/>
        <v>0</v>
      </c>
      <c r="YV74" s="111" t="e">
        <f t="shared" si="2184"/>
        <v>#VALUE!</v>
      </c>
      <c r="YW74" s="111">
        <f t="shared" si="2185"/>
        <v>6.4076283870967732</v>
      </c>
      <c r="YX74" s="111">
        <f t="shared" si="2186"/>
        <v>13.058630414746544</v>
      </c>
      <c r="YY74" s="111">
        <f t="shared" si="2187"/>
        <v>18.223963502304144</v>
      </c>
      <c r="YZ74" s="111">
        <f t="shared" si="2188"/>
        <v>23.676259539170506</v>
      </c>
      <c r="ZA74" s="111">
        <f t="shared" si="2189"/>
        <v>29.477270046082943</v>
      </c>
      <c r="ZB74" s="111">
        <f t="shared" si="2190"/>
        <v>35.434475576036867</v>
      </c>
      <c r="ZC74" s="111">
        <f t="shared" si="2191"/>
        <v>41.664114285714284</v>
      </c>
      <c r="ZD74" s="111">
        <f t="shared" si="2192"/>
        <v>47.672174009216583</v>
      </c>
      <c r="ZE74" s="111">
        <f t="shared" si="2193"/>
        <v>53.698395944700451</v>
      </c>
      <c r="ZF74" s="111">
        <f t="shared" si="2194"/>
        <v>59.917137327188939</v>
      </c>
      <c r="ZG74" s="111">
        <f t="shared" si="2195"/>
        <v>65.732677603686625</v>
      </c>
      <c r="ZH74" s="111">
        <f t="shared" si="2196"/>
        <v>71.010616405529944</v>
      </c>
      <c r="ZI74" s="111">
        <f t="shared" si="2197"/>
        <v>77.091324976958518</v>
      </c>
      <c r="ZJ74" s="111">
        <f t="shared" si="2198"/>
        <v>81.762645898617507</v>
      </c>
      <c r="ZK74" s="111">
        <f t="shared" si="2199"/>
        <v>87.959592626728096</v>
      </c>
      <c r="ZL74" s="111">
        <f t="shared" si="2200"/>
        <v>94.36722101382486</v>
      </c>
      <c r="ZM74" s="111">
        <f t="shared" si="2201"/>
        <v>101.22163981566818</v>
      </c>
      <c r="ZN74" s="111">
        <f t="shared" si="2202"/>
        <v>107.90170138248845</v>
      </c>
      <c r="ZO74" s="111">
        <f t="shared" si="2203"/>
        <v>114.14950230414746</v>
      </c>
      <c r="ZP74" s="111">
        <f t="shared" si="2204"/>
        <v>120.35371391705067</v>
      </c>
      <c r="ZQ74" s="111">
        <f t="shared" si="2205"/>
        <v>126.9974510599078</v>
      </c>
      <c r="ZR74" s="111">
        <f t="shared" si="2206"/>
        <v>134.01896221198155</v>
      </c>
      <c r="ZS74" s="111">
        <f t="shared" si="2207"/>
        <v>141.37829050691241</v>
      </c>
      <c r="ZT74" s="111">
        <f t="shared" si="2208"/>
        <v>149.23889585253454</v>
      </c>
      <c r="ZU74" s="111">
        <f t="shared" si="2209"/>
        <v>156.95420350230413</v>
      </c>
      <c r="ZV74" s="111">
        <f t="shared" si="2210"/>
        <v>164.94557677419351</v>
      </c>
      <c r="ZW74" s="111">
        <f t="shared" si="2211"/>
        <v>173.27476718894005</v>
      </c>
      <c r="ZX74" s="111">
        <f t="shared" si="2212"/>
        <v>182.02532092165893</v>
      </c>
      <c r="ZY74" s="111">
        <f t="shared" si="2213"/>
        <v>190.06028350230409</v>
      </c>
      <c r="ZZ74" s="111">
        <f t="shared" si="2214"/>
        <v>197.38328737327183</v>
      </c>
      <c r="AAA74" s="111" t="e">
        <f t="shared" si="2215"/>
        <v>#VALUE!</v>
      </c>
      <c r="AAB74" s="111">
        <f t="shared" si="2216"/>
        <v>-57.668655483870957</v>
      </c>
      <c r="AAC74" s="111">
        <f t="shared" si="2217"/>
        <v>-59.859018248847924</v>
      </c>
      <c r="AAD74" s="111">
        <f t="shared" si="2218"/>
        <v>-46.487997788018419</v>
      </c>
      <c r="AAE74" s="111">
        <f t="shared" si="2219"/>
        <v>-49.070664331797218</v>
      </c>
      <c r="AAF74" s="111">
        <f t="shared" si="2220"/>
        <v>-52.209094562211959</v>
      </c>
      <c r="AAG74" s="111">
        <f t="shared" si="2221"/>
        <v>-53.614849769585248</v>
      </c>
      <c r="AAH74" s="111">
        <f t="shared" si="2222"/>
        <v>-56.066748387096766</v>
      </c>
      <c r="AAI74" s="111">
        <f t="shared" si="2223"/>
        <v>-54.07253751152075</v>
      </c>
      <c r="AAJ74" s="111">
        <f t="shared" si="2224"/>
        <v>-54.235997419354817</v>
      </c>
      <c r="AAK74" s="111">
        <f t="shared" si="2225"/>
        <v>-55.968672442396269</v>
      </c>
      <c r="AAL74" s="111">
        <f t="shared" si="2226"/>
        <v>-52.339862488479298</v>
      </c>
      <c r="AAM74" s="111">
        <f t="shared" si="2227"/>
        <v>-47.50144921658989</v>
      </c>
      <c r="AAN74" s="111">
        <f t="shared" si="2228"/>
        <v>-54.726377142857132</v>
      </c>
      <c r="AAO74" s="111">
        <f t="shared" si="2229"/>
        <v>-42.041888294930914</v>
      </c>
      <c r="AAP74" s="111">
        <f t="shared" si="2230"/>
        <v>-55.772520552995388</v>
      </c>
      <c r="AAQ74" s="111">
        <f t="shared" si="2231"/>
        <v>-57.668655483870907</v>
      </c>
      <c r="AAR74" s="111">
        <f t="shared" si="2232"/>
        <v>-61.689769216589866</v>
      </c>
      <c r="AAS74" s="111">
        <f t="shared" si="2233"/>
        <v>-60.120554101382481</v>
      </c>
      <c r="AAT74" s="111">
        <f t="shared" si="2234"/>
        <v>-56.230208294930776</v>
      </c>
      <c r="AAU74" s="111">
        <f t="shared" si="2235"/>
        <v>-55.837904516129129</v>
      </c>
      <c r="AAV74" s="111">
        <f t="shared" si="2236"/>
        <v>-59.793634285714234</v>
      </c>
      <c r="AAW74" s="111">
        <f t="shared" si="2237"/>
        <v>-63.19360036866351</v>
      </c>
      <c r="AAX74" s="111">
        <f t="shared" si="2238"/>
        <v>-66.23395465437784</v>
      </c>
      <c r="AAY74" s="111">
        <f t="shared" si="2239"/>
        <v>-70.745448110599</v>
      </c>
      <c r="AAZ74" s="111">
        <f t="shared" si="2240"/>
        <v>-69.437768847926236</v>
      </c>
      <c r="ABA74" s="111">
        <f t="shared" si="2241"/>
        <v>-71.92235944700451</v>
      </c>
      <c r="ABB74" s="111">
        <f t="shared" si="2242"/>
        <v>-74.962713732718839</v>
      </c>
      <c r="ABC74" s="111">
        <f t="shared" si="2243"/>
        <v>-78.754983594470104</v>
      </c>
      <c r="ABD74" s="111">
        <f t="shared" si="2244"/>
        <v>-72.314663225806498</v>
      </c>
      <c r="ABE74" s="111">
        <f t="shared" si="2245"/>
        <v>-65.907034838709706</v>
      </c>
      <c r="ABF74" s="111" t="e">
        <f t="shared" si="2246"/>
        <v>#VALUE!</v>
      </c>
    </row>
    <row r="75" spans="1:734" ht="60" hidden="1" customHeight="1">
      <c r="A75" s="92">
        <v>5</v>
      </c>
      <c r="B75" s="59" t="s">
        <v>9</v>
      </c>
      <c r="C75" s="100" t="s">
        <v>10</v>
      </c>
      <c r="D75" s="101">
        <v>902360</v>
      </c>
      <c r="E75" s="59">
        <v>3108004817</v>
      </c>
      <c r="F75" s="46" t="s">
        <v>116</v>
      </c>
      <c r="G75" s="47">
        <v>0.9</v>
      </c>
      <c r="H75" s="48">
        <v>3508.41</v>
      </c>
      <c r="I75" s="48">
        <v>20</v>
      </c>
      <c r="J75" s="49">
        <v>1.2</v>
      </c>
      <c r="K75" s="50">
        <v>30</v>
      </c>
      <c r="L75" s="49">
        <v>34.39</v>
      </c>
      <c r="M75" s="49">
        <v>176.8</v>
      </c>
      <c r="N75" s="49">
        <v>0</v>
      </c>
      <c r="O75" s="49">
        <f t="shared" si="1741"/>
        <v>1.1463333333333334</v>
      </c>
      <c r="P75" s="49">
        <f t="shared" si="1742"/>
        <v>5.8933333333333335</v>
      </c>
      <c r="Q75" s="49">
        <f t="shared" si="1743"/>
        <v>0</v>
      </c>
      <c r="R75" s="51">
        <v>30</v>
      </c>
      <c r="S75" s="52">
        <f t="shared" ref="S75:S97" si="2256">L75</f>
        <v>34.39</v>
      </c>
      <c r="T75" s="52">
        <f t="shared" si="1744"/>
        <v>176.8</v>
      </c>
      <c r="U75" s="52">
        <f t="shared" si="1745"/>
        <v>0</v>
      </c>
      <c r="V75" s="130">
        <f>$O75*($I75-(метеостанция!B$15))/($I75-$J75)</f>
        <v>1.1852050088652484</v>
      </c>
      <c r="W75" s="130">
        <f>$O75*($I75-(метеостанция!C$15))/($I75-$J75)</f>
        <v>1.034291445035461</v>
      </c>
      <c r="X75" s="130">
        <f>$O75*($I75-(метеостанция!D$15))/($I75-$J75)</f>
        <v>0.75685438829787233</v>
      </c>
      <c r="Y75" s="130">
        <f>$O75*($I75-(метеостанция!E$15))/($I75-$J75)</f>
        <v>0.82621365248226963</v>
      </c>
      <c r="Z75" s="130">
        <f>$O75*($I75-(метеостанция!F$15))/($I75-$J75)</f>
        <v>0.96188342198581567</v>
      </c>
      <c r="AA75" s="130">
        <f>$O75*($I75-(метеостанция!G$15))/($I75-$J75)</f>
        <v>1.0670656028368795</v>
      </c>
      <c r="AB75" s="130">
        <f>$O75*($I75-(метеостанция!H$15))/($I75-$J75)</f>
        <v>1.0990775709219858</v>
      </c>
      <c r="AC75" s="130">
        <f>$O75*($I75-(метеостанция!I$15))/($I75-$J75)</f>
        <v>1.0746875</v>
      </c>
      <c r="AD75" s="130">
        <f>$O75*($I75-(метеостанция!J$15))/($I75-$J75)</f>
        <v>1.1105104166666666</v>
      </c>
      <c r="AE75" s="130">
        <f>$O75*($I75-(метеостанция!K$15))/($I75-$J75)</f>
        <v>1.0571571365248227</v>
      </c>
      <c r="AF75" s="130">
        <f>$O75*($I75-(метеостанция!L$15))/($I75-$J75)</f>
        <v>0.97407845744680854</v>
      </c>
      <c r="AG75" s="130">
        <f>$O75*($I75-(метеостанция!M$15))/($I75-$J75)</f>
        <v>0.86660970744680843</v>
      </c>
      <c r="AH75" s="130">
        <f>$O75*($I75-(метеостанция!N$15))/($I75-$J75)</f>
        <v>1.0335292553191489</v>
      </c>
      <c r="AI75" s="130">
        <f>$O75*($I75-(метеостанция!O$15))/($I75-$J75)</f>
        <v>0.77743351063829791</v>
      </c>
      <c r="AJ75" s="130">
        <f>$O75*($I75-(метеостанция!P$15))/($I75-$J75)</f>
        <v>1.1257542109929077</v>
      </c>
      <c r="AK75" s="130">
        <f>$O75*($I75-(метеостанция!Q$15))/($I75-$J75)</f>
        <v>1.1836806294326243</v>
      </c>
      <c r="AL75" s="130">
        <f>$O75*($I75-(метеостанция!R$15))/($I75-$J75)</f>
        <v>1.0990775709219858</v>
      </c>
      <c r="AM75" s="130">
        <f>$O75*($I75-(метеостанция!S$15))/($I75-$J75)</f>
        <v>1.1531930407801421</v>
      </c>
      <c r="AN75" s="130">
        <f>$O75*($I75-(метеостанция!T$15))/($I75-$J75)</f>
        <v>1.1318517287234042</v>
      </c>
      <c r="AO75" s="130">
        <f>$O75*($I75-(метеостанция!U$15))/($I75-$J75)</f>
        <v>1.111272606382979</v>
      </c>
      <c r="AP75" s="130">
        <f>$O75*($I75-(метеостанция!V$15))/($I75-$J75)</f>
        <v>1.2362717198581561</v>
      </c>
      <c r="AQ75" s="130">
        <f>$O75*($I75-(метеостанция!W$15))/($I75-$J75)</f>
        <v>1.316301640070922</v>
      </c>
      <c r="AR75" s="130">
        <f>$O75*($I75-(метеостанция!X$15))/($I75-$J75)</f>
        <v>1.3216369680851066</v>
      </c>
      <c r="AS75" s="130">
        <f>$O75*($I75-(метеостанция!Y$15))/($I75-$J75)</f>
        <v>1.4336788563829788</v>
      </c>
      <c r="AT75" s="130">
        <f>$O75*($I75-(метеостанция!Z$15))/($I75-$J75)</f>
        <v>1.3986181294326241</v>
      </c>
      <c r="AU75" s="130">
        <f>$O75*($I75-(метеостанция!AA$15))/($I75-$J75)</f>
        <v>1.2934359485815603</v>
      </c>
      <c r="AV75" s="130">
        <f>$O75*($I75-(метеостанция!AB$15))/($I75-$J75)</f>
        <v>1.4733127216312059</v>
      </c>
      <c r="AW75" s="130">
        <f>$O75*($I75-(метеостанция!AC$15))/($I75-$J75)</f>
        <v>1.4595933067375888</v>
      </c>
      <c r="AX75" s="130">
        <f>$O75*($I75-(метеостанция!AD$15))/($I75-$J75)</f>
        <v>1.4710261524822696</v>
      </c>
      <c r="AY75" s="130">
        <f>$O75*($I75-(метеостанция!AE$15))/($I75-$J75)</f>
        <v>1.2911493794326241</v>
      </c>
      <c r="AZ75" s="130"/>
      <c r="BA75" s="130">
        <f t="shared" si="1746"/>
        <v>1.1852050088652484</v>
      </c>
      <c r="BB75" s="130">
        <f t="shared" si="1680"/>
        <v>2.2194964539007094</v>
      </c>
      <c r="BC75" s="130">
        <f t="shared" si="1681"/>
        <v>2.9763508421985816</v>
      </c>
      <c r="BD75" s="130">
        <f t="shared" si="1682"/>
        <v>3.8025644946808512</v>
      </c>
      <c r="BE75" s="130">
        <f t="shared" si="1683"/>
        <v>4.7644479166666667</v>
      </c>
      <c r="BF75" s="130">
        <f t="shared" si="1684"/>
        <v>5.8315135195035461</v>
      </c>
      <c r="BG75" s="130">
        <f t="shared" si="1685"/>
        <v>6.9305910904255317</v>
      </c>
      <c r="BH75" s="130">
        <f t="shared" si="1686"/>
        <v>8.0052785904255312</v>
      </c>
      <c r="BI75" s="130">
        <f t="shared" si="1687"/>
        <v>9.1157890070921983</v>
      </c>
      <c r="BJ75" s="130">
        <f t="shared" si="1688"/>
        <v>10.172946143617022</v>
      </c>
      <c r="BK75" s="130">
        <f t="shared" si="1689"/>
        <v>11.14702460106383</v>
      </c>
      <c r="BL75" s="130">
        <f t="shared" si="1690"/>
        <v>12.013634308510639</v>
      </c>
      <c r="BM75" s="130">
        <f t="shared" si="1691"/>
        <v>13.047163563829788</v>
      </c>
      <c r="BN75" s="130">
        <f t="shared" si="1692"/>
        <v>13.824597074468086</v>
      </c>
      <c r="BO75" s="130">
        <f t="shared" si="1693"/>
        <v>14.950351285460993</v>
      </c>
      <c r="BP75" s="130">
        <f t="shared" si="1694"/>
        <v>16.134031914893619</v>
      </c>
      <c r="BQ75" s="130">
        <f t="shared" si="1695"/>
        <v>17.233109485815604</v>
      </c>
      <c r="BR75" s="130">
        <f t="shared" si="1696"/>
        <v>18.386302526595745</v>
      </c>
      <c r="BS75" s="130">
        <f t="shared" si="1697"/>
        <v>19.51815425531915</v>
      </c>
      <c r="BT75" s="130">
        <f t="shared" si="1698"/>
        <v>20.629426861702129</v>
      </c>
      <c r="BU75" s="130">
        <f t="shared" si="1699"/>
        <v>21.865698581560284</v>
      </c>
      <c r="BV75" s="130">
        <f t="shared" si="1700"/>
        <v>23.182000221631206</v>
      </c>
      <c r="BW75" s="130">
        <f t="shared" si="1701"/>
        <v>24.503637189716311</v>
      </c>
      <c r="BX75" s="130">
        <f t="shared" si="1702"/>
        <v>25.937316046099291</v>
      </c>
      <c r="BY75" s="130">
        <f t="shared" si="1703"/>
        <v>27.335934175531914</v>
      </c>
      <c r="BZ75" s="130">
        <f t="shared" si="1704"/>
        <v>28.629370124113475</v>
      </c>
      <c r="CA75" s="130">
        <f t="shared" si="1705"/>
        <v>30.102682845744681</v>
      </c>
      <c r="CB75" s="130">
        <f t="shared" si="1706"/>
        <v>31.562276152482269</v>
      </c>
      <c r="CC75" s="130">
        <f t="shared" si="1707"/>
        <v>33.033302304964536</v>
      </c>
      <c r="CD75" s="130">
        <f t="shared" si="1708"/>
        <v>34.324451684397161</v>
      </c>
      <c r="CE75" s="130">
        <f t="shared" si="1709"/>
        <v>34.324451684397161</v>
      </c>
      <c r="CF75" s="130">
        <f t="shared" si="1747"/>
        <v>4158.1851051529256</v>
      </c>
      <c r="CG75" s="130">
        <f t="shared" si="1748"/>
        <v>3628.7184486768615</v>
      </c>
      <c r="CH75" s="130">
        <f t="shared" si="1749"/>
        <v>2655.3555044481382</v>
      </c>
      <c r="CI75" s="130">
        <f t="shared" si="1750"/>
        <v>2898.6962405053196</v>
      </c>
      <c r="CJ75" s="130">
        <f t="shared" si="1751"/>
        <v>3374.6814165292553</v>
      </c>
      <c r="CK75" s="130">
        <f t="shared" si="1752"/>
        <v>3743.7036316489362</v>
      </c>
      <c r="CL75" s="130">
        <f t="shared" si="1753"/>
        <v>3856.0147405984039</v>
      </c>
      <c r="CM75" s="130">
        <f t="shared" si="1754"/>
        <v>3770.4443718749999</v>
      </c>
      <c r="CN75" s="130">
        <f t="shared" si="1755"/>
        <v>3896.1258509374998</v>
      </c>
      <c r="CO75" s="130">
        <f t="shared" si="1756"/>
        <v>3708.9406693550532</v>
      </c>
      <c r="CP75" s="130">
        <f t="shared" si="1757"/>
        <v>3417.4666008909576</v>
      </c>
      <c r="CQ75" s="130">
        <f t="shared" si="1758"/>
        <v>3040.422163703457</v>
      </c>
      <c r="CR75" s="130">
        <f t="shared" si="1759"/>
        <v>3626.0443746542551</v>
      </c>
      <c r="CS75" s="130">
        <f t="shared" si="1760"/>
        <v>2727.5555030585106</v>
      </c>
      <c r="CT75" s="130">
        <f t="shared" si="1761"/>
        <v>3949.6073313896272</v>
      </c>
      <c r="CU75" s="130">
        <f t="shared" si="1762"/>
        <v>4152.8369571077137</v>
      </c>
      <c r="CV75" s="130">
        <f t="shared" si="1763"/>
        <v>3856.0147405984039</v>
      </c>
      <c r="CW75" s="130">
        <f t="shared" si="1764"/>
        <v>4045.8739962034579</v>
      </c>
      <c r="CX75" s="130">
        <f t="shared" si="1765"/>
        <v>3970.9999235704786</v>
      </c>
      <c r="CY75" s="130">
        <f t="shared" si="1766"/>
        <v>3898.7999249601071</v>
      </c>
      <c r="CZ75" s="130">
        <f t="shared" si="1767"/>
        <v>4337.3480646675534</v>
      </c>
      <c r="DA75" s="130">
        <f t="shared" si="1768"/>
        <v>4618.1258370412233</v>
      </c>
      <c r="DB75" s="130">
        <f t="shared" si="1769"/>
        <v>4636.8443551994687</v>
      </c>
      <c r="DC75" s="130">
        <f t="shared" si="1770"/>
        <v>5029.9332365226064</v>
      </c>
      <c r="DD75" s="130">
        <f t="shared" si="1771"/>
        <v>4906.9258314827121</v>
      </c>
      <c r="DE75" s="130">
        <f t="shared" si="1772"/>
        <v>4537.9036163630317</v>
      </c>
      <c r="DF75" s="130">
        <f t="shared" si="1773"/>
        <v>5168.9850856981384</v>
      </c>
      <c r="DG75" s="130">
        <f t="shared" si="1774"/>
        <v>5120.8517532912238</v>
      </c>
      <c r="DH75" s="130">
        <f t="shared" si="1775"/>
        <v>5160.9628636303196</v>
      </c>
      <c r="DI75" s="130">
        <f t="shared" si="1776"/>
        <v>4529.8813942952129</v>
      </c>
      <c r="DJ75" s="130">
        <f t="shared" si="1777"/>
        <v>0</v>
      </c>
      <c r="DK75" s="110">
        <f t="shared" si="1778"/>
        <v>4158.1851051529256</v>
      </c>
      <c r="DL75" s="130">
        <f t="shared" si="1779"/>
        <v>7786.9035538297867</v>
      </c>
      <c r="DM75" s="130">
        <f t="shared" si="1780"/>
        <v>10442.259058277925</v>
      </c>
      <c r="DN75" s="130">
        <f t="shared" si="1781"/>
        <v>13340.955298783245</v>
      </c>
      <c r="DO75" s="130">
        <f t="shared" si="1782"/>
        <v>16715.636715312499</v>
      </c>
      <c r="DP75" s="130">
        <f t="shared" si="1783"/>
        <v>20459.340346961435</v>
      </c>
      <c r="DQ75" s="130">
        <f t="shared" si="1784"/>
        <v>24315.355087559838</v>
      </c>
      <c r="DR75" s="130">
        <f t="shared" si="1785"/>
        <v>28085.799459434838</v>
      </c>
      <c r="DS75" s="130">
        <f t="shared" si="1786"/>
        <v>31981.925310372339</v>
      </c>
      <c r="DT75" s="130">
        <f t="shared" si="1787"/>
        <v>35690.865979727394</v>
      </c>
      <c r="DU75" s="130">
        <f t="shared" si="1788"/>
        <v>39108.332580618349</v>
      </c>
      <c r="DV75" s="130">
        <f t="shared" si="1789"/>
        <v>42148.754744321806</v>
      </c>
      <c r="DW75" s="130">
        <f t="shared" si="1790"/>
        <v>45774.799118976065</v>
      </c>
      <c r="DX75" s="130">
        <f t="shared" si="1791"/>
        <v>48502.354622034574</v>
      </c>
      <c r="DY75" s="130">
        <f t="shared" si="1792"/>
        <v>52451.961953424201</v>
      </c>
      <c r="DZ75" s="130">
        <f t="shared" si="1793"/>
        <v>56604.798910531914</v>
      </c>
      <c r="EA75" s="130">
        <f t="shared" si="1794"/>
        <v>60460.813651130316</v>
      </c>
      <c r="EB75" s="130">
        <f t="shared" si="1795"/>
        <v>64506.687647333776</v>
      </c>
      <c r="EC75" s="130">
        <f t="shared" si="1796"/>
        <v>68477.687570904251</v>
      </c>
      <c r="ED75" s="130">
        <f t="shared" si="1797"/>
        <v>72376.487495864363</v>
      </c>
      <c r="EE75" s="130">
        <f t="shared" si="1798"/>
        <v>76713.835560531923</v>
      </c>
      <c r="EF75" s="130">
        <f t="shared" si="1799"/>
        <v>81331.961397573148</v>
      </c>
      <c r="EG75" s="130">
        <f t="shared" si="1800"/>
        <v>85968.80575277262</v>
      </c>
      <c r="EH75" s="130">
        <f t="shared" si="1801"/>
        <v>90998.73898929522</v>
      </c>
      <c r="EI75" s="130">
        <f t="shared" si="1802"/>
        <v>95905.664820777936</v>
      </c>
      <c r="EJ75" s="130">
        <f t="shared" si="1803"/>
        <v>100443.56843714097</v>
      </c>
      <c r="EK75" s="130">
        <f t="shared" si="1804"/>
        <v>105612.55352283911</v>
      </c>
      <c r="EL75" s="130">
        <f t="shared" si="1805"/>
        <v>110733.40527613033</v>
      </c>
      <c r="EM75" s="130">
        <f t="shared" si="1806"/>
        <v>115894.36813976066</v>
      </c>
      <c r="EN75" s="130">
        <f t="shared" si="1807"/>
        <v>120424.24953405587</v>
      </c>
      <c r="EO75" s="130">
        <f t="shared" si="1808"/>
        <v>120424.24953405587</v>
      </c>
      <c r="EP75" s="130">
        <f t="shared" si="1809"/>
        <v>3742.3665946376332</v>
      </c>
      <c r="EQ75" s="130">
        <f t="shared" si="1810"/>
        <v>3265.8466038091756</v>
      </c>
      <c r="ER75" s="130">
        <f t="shared" si="1811"/>
        <v>2389.8199540033243</v>
      </c>
      <c r="ES75" s="130">
        <f t="shared" si="1812"/>
        <v>2608.8266164547877</v>
      </c>
      <c r="ET75" s="130">
        <f t="shared" si="1813"/>
        <v>3037.2132748763297</v>
      </c>
      <c r="EU75" s="130">
        <f t="shared" si="1814"/>
        <v>3369.3332684840425</v>
      </c>
      <c r="EV75" s="130">
        <f t="shared" si="1815"/>
        <v>3470.4132665385637</v>
      </c>
      <c r="EW75" s="130">
        <f t="shared" si="1816"/>
        <v>3393.3999346874998</v>
      </c>
      <c r="EX75" s="130">
        <f t="shared" si="1817"/>
        <v>3506.5132658437497</v>
      </c>
      <c r="EY75" s="130">
        <f t="shared" si="1818"/>
        <v>3338.046602419548</v>
      </c>
      <c r="EZ75" s="130">
        <f t="shared" si="1819"/>
        <v>3075.7199408018619</v>
      </c>
      <c r="FA75" s="130">
        <f t="shared" si="1820"/>
        <v>2736.3799473331114</v>
      </c>
      <c r="FB75" s="130">
        <f t="shared" si="1821"/>
        <v>3263.4399371888298</v>
      </c>
      <c r="FC75" s="130">
        <f t="shared" si="1822"/>
        <v>2454.7999527526595</v>
      </c>
      <c r="FD75" s="130">
        <f t="shared" si="1823"/>
        <v>3554.6465982506647</v>
      </c>
      <c r="FE75" s="130">
        <f t="shared" si="1824"/>
        <v>3737.5532613969426</v>
      </c>
      <c r="FF75" s="130">
        <f t="shared" si="1825"/>
        <v>3470.4132665385637</v>
      </c>
      <c r="FG75" s="130">
        <f t="shared" si="1826"/>
        <v>3641.286596583112</v>
      </c>
      <c r="FH75" s="130">
        <f t="shared" si="1827"/>
        <v>3573.8999312134306</v>
      </c>
      <c r="FI75" s="130">
        <f t="shared" si="1828"/>
        <v>3508.9199324640963</v>
      </c>
      <c r="FJ75" s="130">
        <f t="shared" si="1829"/>
        <v>3903.6132582007981</v>
      </c>
      <c r="FK75" s="130">
        <f t="shared" si="1830"/>
        <v>4156.3132533371008</v>
      </c>
      <c r="FL75" s="130">
        <f t="shared" si="1831"/>
        <v>4173.1599196795223</v>
      </c>
      <c r="FM75" s="130">
        <f t="shared" si="1832"/>
        <v>4526.9399128703462</v>
      </c>
      <c r="FN75" s="130">
        <f t="shared" si="1833"/>
        <v>4416.2332483344408</v>
      </c>
      <c r="FO75" s="130">
        <f t="shared" si="1834"/>
        <v>4084.1132547267284</v>
      </c>
      <c r="FP75" s="130">
        <f t="shared" si="1835"/>
        <v>4652.0865771283243</v>
      </c>
      <c r="FQ75" s="130">
        <f t="shared" si="1836"/>
        <v>4608.7665779621011</v>
      </c>
      <c r="FR75" s="130">
        <f t="shared" si="1837"/>
        <v>4644.8665772672875</v>
      </c>
      <c r="FS75" s="130">
        <f t="shared" si="1838"/>
        <v>4076.8932548656917</v>
      </c>
      <c r="FT75" s="130">
        <f t="shared" si="1839"/>
        <v>0</v>
      </c>
      <c r="FU75" s="110">
        <f t="shared" si="1840"/>
        <v>3742.3665946376332</v>
      </c>
      <c r="FV75" s="130">
        <f t="shared" si="1841"/>
        <v>7008.2131984468087</v>
      </c>
      <c r="FW75" s="130">
        <f t="shared" si="1842"/>
        <v>9398.0331524501325</v>
      </c>
      <c r="FX75" s="130">
        <f t="shared" si="1843"/>
        <v>12006.85976890492</v>
      </c>
      <c r="FY75" s="130">
        <f t="shared" si="1844"/>
        <v>15044.073043781249</v>
      </c>
      <c r="FZ75" s="130">
        <f t="shared" si="1845"/>
        <v>18413.406312265291</v>
      </c>
      <c r="GA75" s="130">
        <f t="shared" si="1846"/>
        <v>21883.819578803854</v>
      </c>
      <c r="GB75" s="130">
        <f t="shared" si="1847"/>
        <v>25277.219513491353</v>
      </c>
      <c r="GC75" s="130">
        <f t="shared" si="1848"/>
        <v>28783.732779335103</v>
      </c>
      <c r="GD75" s="130">
        <f t="shared" si="1849"/>
        <v>32121.779381754652</v>
      </c>
      <c r="GE75" s="130">
        <f t="shared" si="1850"/>
        <v>35197.499322556512</v>
      </c>
      <c r="GF75" s="130">
        <f t="shared" si="1851"/>
        <v>37933.879269889621</v>
      </c>
      <c r="GG75" s="130">
        <f t="shared" si="1852"/>
        <v>41197.31920707845</v>
      </c>
      <c r="GH75" s="130">
        <f t="shared" si="1853"/>
        <v>43652.119159831112</v>
      </c>
      <c r="GI75" s="130">
        <f t="shared" si="1854"/>
        <v>47206.765758081776</v>
      </c>
      <c r="GJ75" s="130">
        <f t="shared" si="1855"/>
        <v>50944.319019478717</v>
      </c>
      <c r="GK75" s="130">
        <f t="shared" si="1856"/>
        <v>54414.732286017279</v>
      </c>
      <c r="GL75" s="130">
        <f t="shared" si="1857"/>
        <v>58056.018882600394</v>
      </c>
      <c r="GM75" s="130">
        <f t="shared" si="1858"/>
        <v>61629.918813813827</v>
      </c>
      <c r="GN75" s="130">
        <f t="shared" si="1859"/>
        <v>65138.838746277921</v>
      </c>
      <c r="GO75" s="130">
        <f t="shared" si="1860"/>
        <v>69042.45200447872</v>
      </c>
      <c r="GP75" s="130">
        <f t="shared" si="1861"/>
        <v>73198.765257815816</v>
      </c>
      <c r="GQ75" s="130">
        <f t="shared" si="1862"/>
        <v>77371.925177495345</v>
      </c>
      <c r="GR75" s="130">
        <f t="shared" si="1863"/>
        <v>81898.865090365696</v>
      </c>
      <c r="GS75" s="130">
        <f t="shared" si="1864"/>
        <v>86315.098338700132</v>
      </c>
      <c r="GT75" s="130">
        <f t="shared" si="1865"/>
        <v>90399.211593426866</v>
      </c>
      <c r="GU75" s="130">
        <f t="shared" si="1866"/>
        <v>95051.298170555194</v>
      </c>
      <c r="GV75" s="130">
        <f t="shared" si="1867"/>
        <v>99660.064748517296</v>
      </c>
      <c r="GW75" s="130">
        <f t="shared" si="1868"/>
        <v>104304.93132578458</v>
      </c>
      <c r="GX75" s="130">
        <f t="shared" si="1869"/>
        <v>108381.82458065027</v>
      </c>
      <c r="GY75" s="130">
        <f t="shared" si="1870"/>
        <v>108381.82458065027</v>
      </c>
      <c r="GZ75" s="130">
        <f>($T75+$U75)/$R75*($I75-(метеостанция!B$15))/($I75-$J75)</f>
        <v>6.0931737588652481</v>
      </c>
      <c r="HA75" s="130">
        <f>($T75+$U75)/$R75*($I75-(метеостанция!C$15))/($I75-$J75)</f>
        <v>5.3173226950354611</v>
      </c>
      <c r="HB75" s="130">
        <f>($T75+$U75)/$R75*($I75-(метеостанция!D$15))/($I75-$J75)</f>
        <v>3.891010638297872</v>
      </c>
      <c r="HC75" s="130">
        <f>($T75+$U75)/$R75*($I75-(метеостанция!E$15))/($I75-$J75)</f>
        <v>4.2475886524822695</v>
      </c>
      <c r="HD75" s="130">
        <f>($T75+$U75)/$R75*($I75-(метеостанция!F$15))/($I75-$J75)</f>
        <v>4.9450709219858151</v>
      </c>
      <c r="HE75" s="130">
        <f>($T75+$U75)/$R75*($I75-(метеостанция!G$15))/($I75-$J75)</f>
        <v>5.4858156028368796</v>
      </c>
      <c r="HF75" s="130">
        <f>($T75+$U75)/$R75*($I75-(метеостанция!H$15))/($I75-$J75)</f>
        <v>5.6503900709219854</v>
      </c>
      <c r="HG75" s="130">
        <f>($T75+$U75)/$R75*($I75-(метеостанция!I$15))/($I75-$J75)</f>
        <v>5.5250000000000004</v>
      </c>
      <c r="HH75" s="130">
        <f>($T75+$U75)/$R75*($I75-(метеостанция!J$15))/($I75-$J75)</f>
        <v>5.7091666666666656</v>
      </c>
      <c r="HI75" s="130">
        <f>($T75+$U75)/$R75*($I75-(метеостанция!K$15))/($I75-$J75)</f>
        <v>5.4348758865248223</v>
      </c>
      <c r="HJ75" s="130">
        <f>($T75+$U75)/$R75*($I75-(метеостанция!L$15))/($I75-$J75)</f>
        <v>5.0077659574468081</v>
      </c>
      <c r="HK75" s="130">
        <f>($T75+$U75)/$R75*($I75-(метеостанция!M$15))/($I75-$J75)</f>
        <v>4.4552659574468088</v>
      </c>
      <c r="HL75" s="130">
        <f>($T75+$U75)/$R75*($I75-(метеостанция!N$15))/($I75-$J75)</f>
        <v>5.3134042553191483</v>
      </c>
      <c r="HM75" s="130">
        <f>($T75+$U75)/$R75*($I75-(метеостанция!O$15))/($I75-$J75)</f>
        <v>3.9968085106382976</v>
      </c>
      <c r="HN75" s="130">
        <f>($T75+$U75)/$R75*($I75-(метеостанция!P$15))/($I75-$J75)</f>
        <v>5.7875354609929079</v>
      </c>
      <c r="HO75" s="130">
        <f>($T75+$U75)/$R75*($I75-(метеостанция!Q$15))/($I75-$J75)</f>
        <v>6.0853368794326244</v>
      </c>
      <c r="HP75" s="130">
        <f>($T75+$U75)/$R75*($I75-(метеостанция!R$15))/($I75-$J75)</f>
        <v>5.6503900709219854</v>
      </c>
      <c r="HQ75" s="130">
        <f>($T75+$U75)/$R75*($I75-(метеостанция!S$15))/($I75-$J75)</f>
        <v>5.9285992907801424</v>
      </c>
      <c r="HR75" s="130">
        <f>($T75+$U75)/$R75*($I75-(метеостанция!T$15))/($I75-$J75)</f>
        <v>5.8188829787234049</v>
      </c>
      <c r="HS75" s="130">
        <f>($T75+$U75)/$R75*($I75-(метеостанция!U$15))/($I75-$J75)</f>
        <v>5.7130851063829784</v>
      </c>
      <c r="HT75" s="130">
        <f>($T75+$U75)/$R75*($I75-(метеостанция!V$15))/($I75-$J75)</f>
        <v>6.3557092198581557</v>
      </c>
      <c r="HU75" s="130">
        <f>($T75+$U75)/$R75*($I75-(метеостанция!W$15))/($I75-$J75)</f>
        <v>6.7671453900709215</v>
      </c>
      <c r="HV75" s="130">
        <f>($T75+$U75)/$R75*($I75-(метеостанция!X$15))/($I75-$J75)</f>
        <v>6.7945744680851066</v>
      </c>
      <c r="HW75" s="130">
        <f>($T75+$U75)/$R75*($I75-(метеостанция!Y$15))/($I75-$J75)</f>
        <v>7.370585106382979</v>
      </c>
      <c r="HX75" s="130">
        <f>($T75+$U75)/$R75*($I75-(метеостанция!Z$15))/($I75-$J75)</f>
        <v>7.1903368794326239</v>
      </c>
      <c r="HY75" s="130">
        <f>($T75+$U75)/$R75*($I75-(метеостанция!AA$15))/($I75-$J75)</f>
        <v>6.6495921985815603</v>
      </c>
      <c r="HZ75" s="130">
        <f>($T75+$U75)/$R75*($I75-(метеостанция!AB$15))/($I75-$J75)</f>
        <v>7.5743439716312064</v>
      </c>
      <c r="IA75" s="130">
        <f>($T75+$U75)/$R75*($I75-(метеостанция!AC$15))/($I75-$J75)</f>
        <v>7.5038120567375879</v>
      </c>
      <c r="IB75" s="130">
        <f>($T75+$U75)/$R75*($I75-(метеостанция!AD$15))/($I75-$J75)</f>
        <v>7.5625886524822699</v>
      </c>
      <c r="IC75" s="130">
        <f>($T75+$U75)/$R75*($I75-(метеостанция!AE$15))/($I75-$J75)</f>
        <v>6.6378368794326246</v>
      </c>
      <c r="ID75" s="130"/>
      <c r="IE75" s="131">
        <f>VLOOKUP($F75,метеостанция!$A$4:$AF$7,2,0)</f>
        <v>4.4000000000000004</v>
      </c>
      <c r="IF75" s="131">
        <f>VLOOKUP($F75,метеостанция!$A$4:$AF$7,3,0)</f>
        <v>8.4</v>
      </c>
      <c r="IG75" s="131">
        <f>VLOOKUP($F75,метеостанция!$A$4:$AF$7,4,0)</f>
        <v>9.6999999999999993</v>
      </c>
      <c r="IH75" s="131">
        <f>VLOOKUP($F75,метеостанция!$A$4:$AF$7,5,0)</f>
        <v>10.8</v>
      </c>
      <c r="II75" s="131">
        <f>VLOOKUP($F75,метеостанция!$A$4:$AF$7,6,0)</f>
        <v>12</v>
      </c>
      <c r="IJ75" s="131">
        <f>VLOOKUP($F75,метеостанция!$A$4:$AF$7,7,0)</f>
        <v>9.5</v>
      </c>
      <c r="IK75" s="131">
        <f>VLOOKUP($F75,метеостанция!$A$4:$AF$7,8,0)</f>
        <v>6.2</v>
      </c>
      <c r="IL75" s="131">
        <f>VLOOKUP($F75,метеостанция!$A$4:$AF$7,9,0)</f>
        <v>6.9</v>
      </c>
      <c r="IM75" s="131">
        <f>VLOOKUP($F75,метеостанция!$A$4:$AF$7,10,0)</f>
        <v>2.8</v>
      </c>
      <c r="IN75" s="131">
        <f>VLOOKUP($F75,метеостанция!$A$4:$AF$7,11,0)</f>
        <v>-2.1</v>
      </c>
      <c r="IO75" s="131">
        <f>VLOOKUP($F75,метеостанция!$A$4:$AF$7,12,0)</f>
        <v>0.6</v>
      </c>
      <c r="IP75" s="131">
        <f>VLOOKUP($F75,метеостанция!$A$4:$AF$7,13,0)</f>
        <v>2.8</v>
      </c>
      <c r="IQ75" s="131">
        <f>VLOOKUP($F75,метеостанция!$A$4:$AF$7,14,0)</f>
        <v>2</v>
      </c>
      <c r="IR75" s="131">
        <f>VLOOKUP($F75,метеостанция!$A$4:$AF$7,15,0)</f>
        <v>-1.2</v>
      </c>
      <c r="IS75" s="131">
        <f>VLOOKUP($F75,метеостанция!$A$4:$AF$7,16,0)</f>
        <v>-0.7</v>
      </c>
      <c r="IT75" s="131">
        <f>VLOOKUP($F75,метеостанция!$A$4:$AF$7,17,0)</f>
        <v>-3.9</v>
      </c>
      <c r="IU75" s="131">
        <f>VLOOKUP($F75,метеостанция!$A$4:$AF$7,18,0)</f>
        <v>-5.0999999999999996</v>
      </c>
      <c r="IV75" s="131">
        <f>VLOOKUP($F75,метеостанция!$A$4:$AF$7,19,0)</f>
        <v>-4.4000000000000004</v>
      </c>
      <c r="IW75" s="131">
        <f>VLOOKUP($F75,метеостанция!$A$4:$AF$7,20,0)</f>
        <v>-0.9</v>
      </c>
      <c r="IX75" s="131">
        <f>VLOOKUP($F75,метеостанция!$A$4:$AF$7,21,0)</f>
        <v>4.5999999999999996</v>
      </c>
      <c r="IY75" s="131">
        <f>VLOOKUP($F75,метеостанция!$A$4:$AF$7,22,0)</f>
        <v>3.7</v>
      </c>
      <c r="IZ75" s="131">
        <f>VLOOKUP($F75,метеостанция!$A$4:$AF$7,23,0)</f>
        <v>3.7</v>
      </c>
      <c r="JA75" s="131">
        <f>VLOOKUP($F75,метеостанция!$A$4:$AF$7,24,0)</f>
        <v>-3.4</v>
      </c>
      <c r="JB75" s="131">
        <f>VLOOKUP($F75,метеостанция!$A$4:$AF$7,25,0)</f>
        <v>-5.6</v>
      </c>
      <c r="JC75" s="131">
        <f>VLOOKUP($F75,метеостанция!$A$4:$AF$7,26,0)</f>
        <v>0.6</v>
      </c>
      <c r="JD75" s="131">
        <f>VLOOKUP($F75,метеостанция!$A$4:$AF$7,27,0)</f>
        <v>-0.9</v>
      </c>
      <c r="JE75" s="131">
        <f>VLOOKUP($F75,метеостанция!$A$4:$AF$7,28,0)</f>
        <v>1</v>
      </c>
      <c r="JF75" s="131">
        <f>VLOOKUP($F75,метеостанция!$A$4:$AF$7,29,0)</f>
        <v>5.9</v>
      </c>
      <c r="JG75" s="131">
        <f>VLOOKUP($F75,метеостанция!$A$4:$AF$7,30,0)</f>
        <v>8.8000000000000007</v>
      </c>
      <c r="JH75" s="131">
        <f>VLOOKUP($F75,метеостанция!$A$4:$AF$7,31,0)</f>
        <v>4</v>
      </c>
      <c r="JI75" s="131">
        <f>VLOOKUP($F75,метеостанция!$A$4:$AF$7,32,0)</f>
        <v>0</v>
      </c>
      <c r="JJ75" s="202">
        <f>VLOOKUP(D75,'Qп, Гкал'!$D$6:$O$63,2,FALSE)</f>
        <v>3.4233782363618999</v>
      </c>
      <c r="JK75" s="202">
        <f>VLOOKUP(D75,'Qп, Гкал'!$D$6:AI$64,3,FALSE)</f>
        <v>2.9241903124104298</v>
      </c>
      <c r="JL75" s="202">
        <f>VLOOKUP(D75,'Qп, Гкал'!$D$6:$AI$64,4,FALSE)</f>
        <v>2.6846278780930599</v>
      </c>
      <c r="JM75" s="202">
        <f>VLOOKUP(D75,'Qп, Гкал'!$D$6:$O$60,5,FALSE)</f>
        <v>2.7135282315849798</v>
      </c>
      <c r="JN75" s="202">
        <f>VLOOKUP(D75,'Qп, Гкал'!$D$6:$O$60,6,FALSE)</f>
        <v>2.7073182382726699</v>
      </c>
      <c r="JO75" s="202">
        <f>VLOOKUP(D75,'Qп, Гкал'!$D$6:$O$60,7,FALSE)</f>
        <v>2.8267411865864198</v>
      </c>
      <c r="JP75" s="202">
        <f>VLOOKUP(D75,'Qп, Гкал'!$D$6:$O$60,8,FALSE)</f>
        <v>1.7882392280500601</v>
      </c>
      <c r="JQ75" s="202">
        <f>VLOOKUP(D75,'Qп, Гкал'!$D$6:$O$60,9,FALSE)</f>
        <v>2.97052641635617</v>
      </c>
      <c r="JR75" s="202">
        <f>VLOOKUP(D75,'Qп, Гкал'!$D$6:$O$60,10,FALSE)</f>
        <v>3.6175599503200502</v>
      </c>
      <c r="JS75" s="202">
        <f>VLOOKUP(D75,'Qп, Гкал'!$D$6:$O$60,11,FALSE)</f>
        <v>4.4582975064488402</v>
      </c>
      <c r="JT75" s="202">
        <f>VLOOKUP(D75,'Qп, Гкал'!$D$6:$O$60,12,FALSE)</f>
        <v>4.1067163466131698</v>
      </c>
      <c r="JU75" s="202">
        <f>VLOOKUP(D75,'Qп, Гкал'!$D$6:$P$60,13,FALSE)</f>
        <v>3.9361803764211301</v>
      </c>
      <c r="JV75" s="202">
        <f>VLOOKUP(D75,'Qп, Гкал'!$D$6:$Q$63,14,FALSE)</f>
        <v>3.9985191554409099</v>
      </c>
      <c r="JW75" s="203">
        <f>VLOOKUP(D75,'Qп, Гкал'!$D$6:$AI$65,15,FALSE)</f>
        <v>3.03405942485908</v>
      </c>
      <c r="JX75" s="203">
        <f>VLOOKUP(D75,'Qп, Гкал'!$D$6:$AI$65,16,FALSE)</f>
        <v>4.1315563198624297</v>
      </c>
      <c r="JY75" s="203">
        <f>VLOOKUP(D75,'Qп, Гкал'!$D$6:$AI$65,17,FALSE)</f>
        <v>4.8457055507786402</v>
      </c>
      <c r="JZ75" s="203">
        <f>VLOOKUP(D75,'Qп, Гкал'!$D$6:$AI$65,18,FALSE)</f>
        <v>5.2180663036209101</v>
      </c>
      <c r="KA75" s="203">
        <f>VLOOKUP(D75,'Qп, Гкал'!$D$6:$AI$65,19,FALSE)</f>
        <v>5.17220789146843</v>
      </c>
      <c r="KB75" s="203">
        <f>VLOOKUP(D75,'Qп, Гкал'!$D$6:$AI$65,20,FALSE)</f>
        <v>4.0663513900831196</v>
      </c>
      <c r="KC75" s="203">
        <f>VLOOKUP(D75,'Qп, Гкал'!$D$6:$AI$65,21,FALSE)</f>
        <v>2.7921085315754302</v>
      </c>
      <c r="KD75" s="203">
        <f>VLOOKUP(D75,'Qп, Гкал'!$D$6:$AI$65,22,FALSE)</f>
        <v>0.73779497468233501</v>
      </c>
      <c r="KE75" s="203">
        <f>VLOOKUP(D75,'Qп, Гкал'!$D$6:$AI$65,23,FALSE)</f>
        <v>3.3481417789242398</v>
      </c>
      <c r="KF75" s="203">
        <f>VLOOKUP(D75,'Qп, Гкал'!$D$6:$AI$65,24,FALSE)</f>
        <v>5.9049871023215799</v>
      </c>
      <c r="KG75" s="203">
        <f>VLOOKUP(D75,'Qп, Гкал'!$D$6:$AI$65,25,FALSE)</f>
        <v>6.2212190694563896</v>
      </c>
      <c r="KH75" s="203">
        <f>VLOOKUP(D75,'Qп, Гкал'!$D$6:$AI$65,26,FALSE)</f>
        <v>2.9659883443202499</v>
      </c>
      <c r="KI75" s="203">
        <f>VLOOKUP(D75,'Qп, Гкал'!$D$6:$AI$65,27,FALSE)</f>
        <v>2.6533390656348499</v>
      </c>
      <c r="KJ75" s="203">
        <f>VLOOKUP(D75,'Qп, Гкал'!$D$6:$AI$65,28,FALSE)</f>
        <v>5.9004490302856603</v>
      </c>
      <c r="KK75" s="203">
        <f>VLOOKUP(D75,'Qп, Гкал'!$D$6:$AI$65,29,FALSE)</f>
        <v>4.7355975924333604</v>
      </c>
      <c r="KL75" s="203">
        <f>VLOOKUP(D75,'Qп, Гкал'!$D$6:$AI$65,30,FALSE)</f>
        <v>4.2478742715200202</v>
      </c>
      <c r="KM75" s="203">
        <f>VLOOKUP(D75,'Qп, Гкал'!$D$6:$AI$65,31,FALSE)</f>
        <v>5.3355784847616299</v>
      </c>
      <c r="KN75" s="203">
        <f>VLOOKUP(D75,'Qп, Гкал'!$D$6:$AI$65,32,FALSE)</f>
        <v>0</v>
      </c>
      <c r="KO75" s="110">
        <f>IF(JJ75="","Нет показаний",IF(JJ75&lt;=0,"Ошибка ПУ",(GZ75-JJ75*(($I75-метеостанция!B$15)/($I75-IE75)))))</f>
        <v>1.8276664210906048</v>
      </c>
      <c r="KP75" s="110">
        <f>IF(JK75="","Нет показаний",IF(JK75&lt;=0,"Ошибка ПУ",(HA75-JK75*(($I75-метеостанция!C$15)/($I75-IF75)))))</f>
        <v>1.0413245765646071</v>
      </c>
      <c r="KQ75" s="110">
        <f>IF(JL75="","Нет показаний",IF(JL75&lt;=0,"Ошибка ПУ",(HB75-JL75*(($I75-метеостанция!D$15)/($I75-IG75)))))</f>
        <v>0.65577340171242504</v>
      </c>
      <c r="KR75" s="110">
        <f>IF(JM75="","Нет показаний",IF(JM75&lt;=0,"Ошибка ПУ",(HC75-JM75*(($I75-метеостанция!E$15)/($I75-IH75)))))</f>
        <v>0.25103348531091285</v>
      </c>
      <c r="KS75" s="110">
        <f>IF(JN75="","Нет показаний",IF(JN75&lt;=0,"Ошибка ПУ",(HD75-JN75*(($I75-метеостанция!F$15)/($I75-II75)))))</f>
        <v>-0.39342222910810509</v>
      </c>
      <c r="KT75" s="110">
        <f>IF(JO75="","Нет показаний",IF(JO75&lt;=0,"Ошибка ПУ",(HE75-JO75*(($I75-метеостанция!G$15)/($I75-IJ75)))))</f>
        <v>0.77458029185951283</v>
      </c>
      <c r="KU75" s="110">
        <f>IF(JP75="","Нет показаний",IF(JP75&lt;=0,"Ошибка ПУ",(HF75-JP75*(($I75-метеостанция!H$15)/($I75-IK75)))))</f>
        <v>3.3146645574725411</v>
      </c>
      <c r="KV75" s="110">
        <f>IF(JQ75="","Нет показаний",IF(JQ75&lt;=0,"Ошибка ПУ",(HG75-JQ75*(($I75-метеостанция!I$15)/($I75-IL75)))))</f>
        <v>1.5283948024215652</v>
      </c>
      <c r="KW75" s="110">
        <f>IF(JR75="","Нет показаний",IF(JR75&lt;=0,"Ошибка ПУ",(HH75-JR75*(($I75-метеостанция!J$15)/($I75-IM75)))))</f>
        <v>1.8786544227594617</v>
      </c>
      <c r="KX75" s="110">
        <f>IF(JS75="","Нет показаний",IF(JS75&lt;=0,"Ошибка ПУ",(HI75-JS75*(($I75-метеостанция!K$15)/($I75-IN75)))))</f>
        <v>1.9373314060697657</v>
      </c>
      <c r="KY75" s="110">
        <f>IF(JT75="","Нет показаний",IF(JT75&lt;=0,"Ошибка ПУ",(HJ75-JT75*(($I75-метеостанция!L$15)/($I75-IO75)))))</f>
        <v>1.6260755637795197</v>
      </c>
      <c r="KZ75" s="110">
        <f>IF(JU75="","Нет показаний",IF(JU75&lt;=0,"Ошибка ПУ",(HK75-JU75*(($I75-метеостанция!M$15)/($I75-IP75)))))</f>
        <v>1.2027680737325466</v>
      </c>
      <c r="LA75" s="110">
        <f>IF(JV75="","Нет показаний",IF(JV75&lt;=0,"Ошибка ПУ",(HL75-JV75*(($I75-метеостанция!N$15)/($I75-IQ75)))))</f>
        <v>1.5481320506122915</v>
      </c>
      <c r="LB75" s="110">
        <f>IF(JW75="","Нет показаний",IF(JW75&lt;=0,"Ошибка ПУ",(HM75-JW75*(($I75-метеостанция!O$15)/($I75-IR75)))))</f>
        <v>2.1720793754046523</v>
      </c>
      <c r="LC75" s="110">
        <f>IF(JX75="","Нет показаний",IF(JX75&lt;=0,"Ошибка ПУ",(HN75-JX75*(($I75-метеостанция!P$15)/($I75-IS75)))))</f>
        <v>2.1025664486518401</v>
      </c>
      <c r="LD75" s="110">
        <f>IF(JY75="","Нет показаний",IF(JY75&lt;=0,"Ошибка ПУ",(HO75-JY75*(($I75-метеостанция!Q$15)/($I75-IT75)))))</f>
        <v>2.1494683018388852</v>
      </c>
      <c r="LE75" s="110">
        <f>IF(JZ75="","Нет показаний",IF(JZ75&lt;=0,"Ошибка ПУ",(HP75-JZ75*(($I75-метеостанция!R$15)/($I75-IU75)))))</f>
        <v>1.9031532134412328</v>
      </c>
      <c r="LF75" s="110">
        <f>IF(KA75="","Нет показаний",IF(KA75&lt;=0,"Ошибка ПУ",(HQ75-KA75*(($I75-метеостанция!S$15)/($I75-IV75)))))</f>
        <v>1.9196082355589663</v>
      </c>
      <c r="LG75" s="110">
        <f>IF(KB75="","Нет показаний",IF(KB75&lt;=0,"Ошибка ПУ",(HR75-KB75*(($I75-метеостанция!T$15)/($I75-IW75)))))</f>
        <v>2.20732088884695</v>
      </c>
      <c r="LH75" s="110">
        <f>IF(KC75="","Нет показаний",IF(KC75&lt;=0,"Ошибка ПУ",(HS75-KC75*(($I75-метеостанция!U$15)/($I75-IX75)))))</f>
        <v>2.4087878344373799</v>
      </c>
      <c r="LI75" s="110">
        <f>IF(KD75="","Нет показаний",IF(KD75&lt;=0,"Ошибка ПУ",(HT75-KD75*(($I75-метеостанция!V$15)/($I75-IY75)))))</f>
        <v>5.4379918510431651</v>
      </c>
      <c r="LJ75" s="110">
        <f>IF(KE75="","Нет показаний",IF(KE75&lt;=0,"Ошибка ПУ",(HU75-KE75*(($I75-метеостанция!W$15)/($I75-IZ75)))))</f>
        <v>2.3329116077073007</v>
      </c>
      <c r="LK75" s="110">
        <f>IF(KF75="","Нет показаний",IF(KF75&lt;=0,"Ошибка ПУ",(HV75-KF75*(($I75-метеостанция!X$15)/($I75-JA75)))))</f>
        <v>1.3248909021526174</v>
      </c>
      <c r="LL75" s="110">
        <f>IF(KG75="","Нет показаний",IF(KG75&lt;=0,"Ошибка ПУ",(HW75-KG75*(($I75-метеостанция!Y$15)/($I75-JB75)))))</f>
        <v>1.656662709094177</v>
      </c>
      <c r="LM75" s="110">
        <f>IF(KH75="","Нет показаний",IF(KH75&lt;=0,"Ошибка ПУ",(HX75-KH75*(($I75-метеостанция!Z$15)/($I75-JC75)))))</f>
        <v>3.683514320265318</v>
      </c>
      <c r="LN75" s="110">
        <f>IF(KI75="","Нет показаний",IF(KI75&lt;=0,"Ошибка ПУ",(HY75-KI75*(($I75-метеостанция!AA$15)/($I75-JD75)))))</f>
        <v>3.9565800009844669</v>
      </c>
      <c r="LO75" s="110">
        <f>IF(KJ75="","Нет показаний",IF(KJ75&lt;=0,"Ошибка ПУ",(HZ75-KJ75*(($I75-метеостанция!AB$15)/($I75-JE75)))))</f>
        <v>7.0680829827139746E-2</v>
      </c>
      <c r="LP75" s="110">
        <f>IF(KK75="","Нет показаний",IF(KK75&lt;=0,"Ошибка ПУ",(IA75-KK75*(($I75-метеостанция!AC$15)/($I75-JF75)))))</f>
        <v>-0.53578846587755979</v>
      </c>
      <c r="LQ75" s="110">
        <f>IF(KL75="","Нет показаний",IF(KL75&lt;=0,"Ошибка ПУ",(IB75-KL75*(($I75-метеостанция!AD$15)/($I75-JG75)))))</f>
        <v>-1.5874083832695591</v>
      </c>
      <c r="LR75" s="110">
        <f>IF(KM75="","Нет показаний",IF(KM75&lt;=0,"Ошибка ПУ",(IC75-KM75*(($I75-метеостанция!AE$15)/($I75-JH75)))))</f>
        <v>-0.42346777149409487</v>
      </c>
      <c r="LS75" s="110" t="str">
        <f>IF(KN75="","Нет показаний",IF(KN75&lt;=0,"Ошибка ПУ",(ID75-KN75*(($I75-метеостанция!AF$15)/($I75-JI75)))))</f>
        <v>Ошибка ПУ</v>
      </c>
      <c r="LT75" s="54">
        <f t="shared" si="1871"/>
        <v>1.8276664210906048</v>
      </c>
      <c r="LU75" s="54">
        <f t="shared" si="1872"/>
        <v>2.8689909976552119</v>
      </c>
      <c r="LV75" s="54">
        <f t="shared" si="1873"/>
        <v>3.524764399367637</v>
      </c>
      <c r="LW75" s="54">
        <f t="shared" si="1874"/>
        <v>3.7757978846785498</v>
      </c>
      <c r="LX75" s="54">
        <f t="shared" si="1875"/>
        <v>3.3823756555704447</v>
      </c>
      <c r="LY75" s="54">
        <f t="shared" si="1876"/>
        <v>4.1569559474299576</v>
      </c>
      <c r="LZ75" s="54">
        <f t="shared" si="1877"/>
        <v>7.4716205049024982</v>
      </c>
      <c r="MA75" s="54">
        <f t="shared" si="1878"/>
        <v>9.0000153073240625</v>
      </c>
      <c r="MB75" s="54">
        <f t="shared" si="1879"/>
        <v>10.878669730083525</v>
      </c>
      <c r="MC75" s="54">
        <f t="shared" si="1880"/>
        <v>12.81600113615329</v>
      </c>
      <c r="MD75" s="54">
        <f t="shared" si="1881"/>
        <v>14.442076699932809</v>
      </c>
      <c r="ME75" s="54">
        <f t="shared" si="1882"/>
        <v>15.644844773665355</v>
      </c>
      <c r="MF75" s="54">
        <f t="shared" si="1883"/>
        <v>17.192976824277647</v>
      </c>
      <c r="MG75" s="54">
        <f t="shared" si="1884"/>
        <v>19.3650561996823</v>
      </c>
      <c r="MH75" s="54">
        <f t="shared" si="1885"/>
        <v>21.467622648334139</v>
      </c>
      <c r="MI75" s="54">
        <f t="shared" si="1886"/>
        <v>23.617090950173022</v>
      </c>
      <c r="MJ75" s="54">
        <f t="shared" si="1887"/>
        <v>25.520244163614255</v>
      </c>
      <c r="MK75" s="54">
        <f t="shared" si="1888"/>
        <v>27.439852399173219</v>
      </c>
      <c r="ML75" s="54">
        <f t="shared" si="1889"/>
        <v>29.64717328802017</v>
      </c>
      <c r="MM75" s="54">
        <f t="shared" si="1890"/>
        <v>32.055961122457546</v>
      </c>
      <c r="MN75" s="54">
        <f t="shared" si="1891"/>
        <v>37.493952973500711</v>
      </c>
      <c r="MO75" s="54">
        <f t="shared" si="1892"/>
        <v>39.826864581208014</v>
      </c>
      <c r="MP75" s="54">
        <f t="shared" si="1893"/>
        <v>41.151755483360631</v>
      </c>
      <c r="MQ75" s="54">
        <f t="shared" si="1894"/>
        <v>42.808418192454809</v>
      </c>
      <c r="MR75" s="54">
        <f t="shared" si="1895"/>
        <v>46.491932512720126</v>
      </c>
      <c r="MS75" s="54">
        <f t="shared" si="1896"/>
        <v>50.448512513704593</v>
      </c>
      <c r="MT75" s="54">
        <f t="shared" si="1897"/>
        <v>50.519193343531732</v>
      </c>
      <c r="MU75" s="54">
        <f t="shared" si="1898"/>
        <v>49.983404877654174</v>
      </c>
      <c r="MV75" s="54">
        <f t="shared" si="1899"/>
        <v>48.395996494384612</v>
      </c>
      <c r="MW75" s="54">
        <f t="shared" si="1900"/>
        <v>47.972528722890516</v>
      </c>
      <c r="MX75" s="54">
        <f t="shared" si="1901"/>
        <v>47.972528722890516</v>
      </c>
      <c r="MY75" s="53">
        <f t="shared" si="1902"/>
        <v>6412.203148418489</v>
      </c>
      <c r="MZ75" s="53">
        <f t="shared" si="1903"/>
        <v>3653.3935576650329</v>
      </c>
      <c r="NA75" s="53">
        <f t="shared" si="1904"/>
        <v>2300.7219603018889</v>
      </c>
      <c r="NB75" s="53">
        <f t="shared" si="1905"/>
        <v>880.72839019965977</v>
      </c>
      <c r="NC75" s="53">
        <f t="shared" si="1906"/>
        <v>-1380.286482825167</v>
      </c>
      <c r="ND75" s="53">
        <f t="shared" si="1907"/>
        <v>2717.5452417628335</v>
      </c>
      <c r="NE75" s="53">
        <f t="shared" si="1908"/>
        <v>11629.202280082238</v>
      </c>
      <c r="NF75" s="53">
        <f t="shared" si="1909"/>
        <v>5362.2356087638436</v>
      </c>
      <c r="NG75" s="53">
        <f t="shared" si="1910"/>
        <v>6591.0899633535228</v>
      </c>
      <c r="NH75" s="53">
        <f t="shared" si="1911"/>
        <v>6796.9528783692267</v>
      </c>
      <c r="NI75" s="53">
        <f t="shared" si="1912"/>
        <v>5704.9397687197043</v>
      </c>
      <c r="NJ75" s="53">
        <f t="shared" si="1913"/>
        <v>4219.8035375640038</v>
      </c>
      <c r="NK75" s="53">
        <f t="shared" si="1914"/>
        <v>5431.4819676886691</v>
      </c>
      <c r="NL75" s="53">
        <f t="shared" si="1915"/>
        <v>7620.5450014634362</v>
      </c>
      <c r="NM75" s="53">
        <f t="shared" si="1916"/>
        <v>7376.665154114602</v>
      </c>
      <c r="NN75" s="53">
        <f t="shared" si="1917"/>
        <v>7541.2160848545627</v>
      </c>
      <c r="NO75" s="53">
        <f t="shared" si="1918"/>
        <v>6677.0417655693554</v>
      </c>
      <c r="NP75" s="53">
        <f t="shared" si="1919"/>
        <v>6734.7727297174324</v>
      </c>
      <c r="NQ75" s="53">
        <f t="shared" si="1920"/>
        <v>7744.1866796395279</v>
      </c>
      <c r="NR75" s="53">
        <f t="shared" si="1921"/>
        <v>8451.0153262184467</v>
      </c>
      <c r="NS75" s="53">
        <f t="shared" si="1922"/>
        <v>19078.704990118349</v>
      </c>
      <c r="NT75" s="53">
        <f t="shared" si="1923"/>
        <v>8184.8104135963704</v>
      </c>
      <c r="NU75" s="53">
        <f t="shared" si="1924"/>
        <v>4648.2604900212646</v>
      </c>
      <c r="NV75" s="53">
        <f t="shared" si="1925"/>
        <v>5812.252015213101</v>
      </c>
      <c r="NW75" s="53">
        <f t="shared" si="1926"/>
        <v>12923.278476362044</v>
      </c>
      <c r="NX75" s="53">
        <f t="shared" si="1927"/>
        <v>13881.304841253914</v>
      </c>
      <c r="NY75" s="53">
        <f t="shared" si="1928"/>
        <v>247.97733017383536</v>
      </c>
      <c r="NZ75" s="53">
        <f t="shared" si="1929"/>
        <v>-1879.7656115694895</v>
      </c>
      <c r="OA75" s="53">
        <f t="shared" si="1930"/>
        <v>-5569.2794459467541</v>
      </c>
      <c r="OB75" s="53">
        <f t="shared" si="1931"/>
        <v>-1485.6985641875974</v>
      </c>
      <c r="OC75" s="53" t="e">
        <f t="shared" si="1932"/>
        <v>#VALUE!</v>
      </c>
      <c r="OD75" s="53">
        <f t="shared" si="1933"/>
        <v>6412.203148418489</v>
      </c>
      <c r="OE75" s="53">
        <f t="shared" si="1934"/>
        <v>10065.596706083521</v>
      </c>
      <c r="OF75" s="53">
        <f t="shared" si="1935"/>
        <v>12366.31866638541</v>
      </c>
      <c r="OG75" s="53">
        <f t="shared" si="1936"/>
        <v>13247.04705658507</v>
      </c>
      <c r="OH75" s="53">
        <f t="shared" si="1937"/>
        <v>11866.760573759902</v>
      </c>
      <c r="OI75" s="53">
        <f t="shared" si="1938"/>
        <v>14584.305815522735</v>
      </c>
      <c r="OJ75" s="53">
        <f t="shared" si="1939"/>
        <v>26213.508095604971</v>
      </c>
      <c r="OK75" s="53">
        <f t="shared" si="1940"/>
        <v>31575.743704368815</v>
      </c>
      <c r="OL75" s="53">
        <f t="shared" si="1941"/>
        <v>38166.833667722341</v>
      </c>
      <c r="OM75" s="53">
        <f t="shared" si="1942"/>
        <v>44963.786546091571</v>
      </c>
      <c r="ON75" s="53">
        <f t="shared" si="1943"/>
        <v>50668.726314811276</v>
      </c>
      <c r="OO75" s="53">
        <f t="shared" si="1944"/>
        <v>54888.529852375279</v>
      </c>
      <c r="OP75" s="53">
        <f t="shared" si="1945"/>
        <v>60320.011820063948</v>
      </c>
      <c r="OQ75" s="53">
        <f t="shared" si="1946"/>
        <v>67940.556821527382</v>
      </c>
      <c r="OR75" s="53">
        <f t="shared" si="1947"/>
        <v>75317.22197564198</v>
      </c>
      <c r="OS75" s="53">
        <f t="shared" si="1948"/>
        <v>82858.438060496541</v>
      </c>
      <c r="OT75" s="53">
        <f t="shared" si="1949"/>
        <v>89535.479826065901</v>
      </c>
      <c r="OU75" s="53">
        <f t="shared" si="1950"/>
        <v>96270.252555783329</v>
      </c>
      <c r="OV75" s="53">
        <f t="shared" si="1951"/>
        <v>104014.43923542286</v>
      </c>
      <c r="OW75" s="53">
        <f t="shared" si="1952"/>
        <v>112465.45456164131</v>
      </c>
      <c r="OX75" s="53">
        <f t="shared" si="1953"/>
        <v>131544.15955175966</v>
      </c>
      <c r="OY75" s="53">
        <f t="shared" si="1954"/>
        <v>139728.96996535602</v>
      </c>
      <c r="OZ75" s="53">
        <f t="shared" si="1955"/>
        <v>144377.23045537728</v>
      </c>
      <c r="PA75" s="53">
        <f t="shared" si="1956"/>
        <v>150189.48247059039</v>
      </c>
      <c r="PB75" s="53">
        <f t="shared" si="1957"/>
        <v>163112.76094695245</v>
      </c>
      <c r="PC75" s="53">
        <f t="shared" si="1958"/>
        <v>176994.06578820635</v>
      </c>
      <c r="PD75" s="53">
        <f t="shared" si="1959"/>
        <v>177242.04311838018</v>
      </c>
      <c r="PE75" s="53">
        <f t="shared" si="1960"/>
        <v>175362.2775068107</v>
      </c>
      <c r="PF75" s="53">
        <f t="shared" si="1961"/>
        <v>169792.99806086396</v>
      </c>
      <c r="PG75" s="53">
        <f t="shared" si="1962"/>
        <v>168307.29949667637</v>
      </c>
      <c r="PH75" s="53" t="e">
        <f t="shared" si="1963"/>
        <v>#VALUE!</v>
      </c>
      <c r="PI75" s="111">
        <f t="shared" si="2252"/>
        <v>5770.9828335766406</v>
      </c>
      <c r="PJ75" s="111">
        <f t="shared" si="2252"/>
        <v>3288.0542018985298</v>
      </c>
      <c r="PK75" s="111">
        <f t="shared" si="2252"/>
        <v>2070.6497642717</v>
      </c>
      <c r="PL75" s="111">
        <f t="shared" si="2252"/>
        <v>792.65555117969382</v>
      </c>
      <c r="PM75" s="111">
        <f t="shared" si="2252"/>
        <v>0</v>
      </c>
      <c r="PN75" s="111">
        <f t="shared" si="2252"/>
        <v>2445.7907175865503</v>
      </c>
      <c r="PO75" s="111">
        <f t="shared" si="2252"/>
        <v>10466.282052074015</v>
      </c>
      <c r="PP75" s="111">
        <f t="shared" si="2252"/>
        <v>4826.0120478874596</v>
      </c>
      <c r="PQ75" s="111">
        <f t="shared" si="2252"/>
        <v>5931.9809670181703</v>
      </c>
      <c r="PR75" s="111">
        <f t="shared" si="2252"/>
        <v>6117.2575905323038</v>
      </c>
      <c r="PS75" s="111">
        <f t="shared" si="2253"/>
        <v>5134.4457918477337</v>
      </c>
      <c r="PT75" s="111">
        <f t="shared" si="2253"/>
        <v>3797.8231838076035</v>
      </c>
      <c r="PU75" s="111">
        <f t="shared" si="2253"/>
        <v>4888.3337709198022</v>
      </c>
      <c r="PV75" s="111">
        <f t="shared" si="2253"/>
        <v>6858.4905013170928</v>
      </c>
      <c r="PW75" s="111">
        <f t="shared" si="2253"/>
        <v>6638.9986387031422</v>
      </c>
      <c r="PX75" s="111">
        <f t="shared" si="2253"/>
        <v>6787.0944763691068</v>
      </c>
      <c r="PY75" s="111">
        <f t="shared" si="2253"/>
        <v>6009.3375890124198</v>
      </c>
      <c r="PZ75" s="111">
        <f t="shared" si="2253"/>
        <v>6061.2954567456891</v>
      </c>
      <c r="QA75" s="111">
        <f t="shared" si="2253"/>
        <v>6969.7680116755755</v>
      </c>
      <c r="QB75" s="111">
        <f t="shared" si="2253"/>
        <v>7605.9137935966019</v>
      </c>
      <c r="QC75" s="111">
        <f t="shared" si="2254"/>
        <v>17170.834491106514</v>
      </c>
      <c r="QD75" s="111">
        <f t="shared" si="2254"/>
        <v>7366.3293722367334</v>
      </c>
      <c r="QE75" s="111">
        <f t="shared" si="2254"/>
        <v>4183.4344410191379</v>
      </c>
      <c r="QF75" s="111">
        <f t="shared" si="2254"/>
        <v>5231.0268136917912</v>
      </c>
      <c r="QG75" s="111">
        <f t="shared" si="2254"/>
        <v>11630.950628725839</v>
      </c>
      <c r="QH75" s="111">
        <f t="shared" si="2254"/>
        <v>12493.174357128522</v>
      </c>
      <c r="QI75" s="111">
        <f t="shared" si="2254"/>
        <v>223.17959715645182</v>
      </c>
      <c r="QJ75" s="111">
        <f t="shared" si="2254"/>
        <v>0</v>
      </c>
      <c r="QK75" s="111">
        <f t="shared" si="2254"/>
        <v>0</v>
      </c>
      <c r="QL75" s="111">
        <f t="shared" si="2254"/>
        <v>0</v>
      </c>
      <c r="QM75" s="111" t="e">
        <f t="shared" si="2255"/>
        <v>#VALUE!</v>
      </c>
      <c r="QN75" s="54">
        <f t="shared" si="1968"/>
        <v>5770.9828335766406</v>
      </c>
      <c r="QO75" s="53">
        <f t="shared" si="1969"/>
        <v>9059.0370354751703</v>
      </c>
      <c r="QP75" s="53">
        <f t="shared" si="1970"/>
        <v>11129.686799746871</v>
      </c>
      <c r="QQ75" s="53">
        <f t="shared" si="1971"/>
        <v>11922.342350926565</v>
      </c>
      <c r="QR75" s="53">
        <f t="shared" si="1972"/>
        <v>11922.342350926565</v>
      </c>
      <c r="QS75" s="53">
        <f t="shared" si="1973"/>
        <v>14368.133068513114</v>
      </c>
      <c r="QT75" s="53">
        <f t="shared" si="1974"/>
        <v>24834.415120587131</v>
      </c>
      <c r="QU75" s="53">
        <f t="shared" si="1975"/>
        <v>29660.427168474591</v>
      </c>
      <c r="QV75" s="53">
        <f t="shared" si="1976"/>
        <v>35592.408135492762</v>
      </c>
      <c r="QW75" s="53">
        <f t="shared" si="1977"/>
        <v>41709.665726025065</v>
      </c>
      <c r="QX75" s="53">
        <f t="shared" si="1978"/>
        <v>46844.1115178728</v>
      </c>
      <c r="QY75" s="53">
        <f t="shared" si="1979"/>
        <v>50641.934701680402</v>
      </c>
      <c r="QZ75" s="53">
        <f t="shared" si="1980"/>
        <v>55530.268472600204</v>
      </c>
      <c r="RA75" s="53">
        <f t="shared" si="1981"/>
        <v>62388.758973917298</v>
      </c>
      <c r="RB75" s="53">
        <f t="shared" si="1982"/>
        <v>69027.757612620437</v>
      </c>
      <c r="RC75" s="53">
        <f t="shared" si="1983"/>
        <v>75814.852088989544</v>
      </c>
      <c r="RD75" s="53">
        <f t="shared" si="1984"/>
        <v>81824.18967800196</v>
      </c>
      <c r="RE75" s="53">
        <f t="shared" si="1985"/>
        <v>87885.485134747651</v>
      </c>
      <c r="RF75" s="53">
        <f t="shared" si="1986"/>
        <v>94855.253146423231</v>
      </c>
      <c r="RG75" s="53">
        <f t="shared" si="1987"/>
        <v>102461.16694001983</v>
      </c>
      <c r="RH75" s="53">
        <f t="shared" si="1988"/>
        <v>119632.00143112635</v>
      </c>
      <c r="RI75" s="53">
        <f t="shared" si="1989"/>
        <v>126998.33080336309</v>
      </c>
      <c r="RJ75" s="53">
        <f t="shared" si="1990"/>
        <v>131181.76524438223</v>
      </c>
      <c r="RK75" s="53">
        <f t="shared" si="1991"/>
        <v>136412.79205807403</v>
      </c>
      <c r="RL75" s="53">
        <f t="shared" si="1992"/>
        <v>148043.74268679987</v>
      </c>
      <c r="RM75" s="53">
        <f t="shared" si="1993"/>
        <v>160536.91704392841</v>
      </c>
      <c r="RN75" s="53">
        <f t="shared" si="1994"/>
        <v>160760.09664108485</v>
      </c>
      <c r="RO75" s="53">
        <f t="shared" si="1995"/>
        <v>160760.09664108485</v>
      </c>
      <c r="RP75" s="53">
        <f t="shared" si="1996"/>
        <v>160760.09664108485</v>
      </c>
      <c r="RQ75" s="53">
        <f t="shared" si="1997"/>
        <v>160760.09664108485</v>
      </c>
      <c r="RR75" s="53" t="e">
        <f t="shared" si="1998"/>
        <v>#VALUE!</v>
      </c>
      <c r="RS75" s="111">
        <f t="shared" si="1999"/>
        <v>2028.6162389390074</v>
      </c>
      <c r="RT75" s="111">
        <f t="shared" si="2000"/>
        <v>2050.8238370283616</v>
      </c>
      <c r="RU75" s="111">
        <f t="shared" si="2001"/>
        <v>1731.6536472967382</v>
      </c>
      <c r="RV75" s="111">
        <f t="shared" si="2002"/>
        <v>-84.517417978355297</v>
      </c>
      <c r="RW75" s="111">
        <f t="shared" si="2003"/>
        <v>-3121.7306928546841</v>
      </c>
      <c r="RX75" s="111">
        <f t="shared" si="2004"/>
        <v>-4045.2732437521772</v>
      </c>
      <c r="RY75" s="111">
        <f t="shared" si="2005"/>
        <v>2950.5955417832774</v>
      </c>
      <c r="RZ75" s="111">
        <f t="shared" si="2006"/>
        <v>4383.2076549832382</v>
      </c>
      <c r="SA75" s="111">
        <f t="shared" si="2007"/>
        <v>6808.6753561576588</v>
      </c>
      <c r="SB75" s="111">
        <f t="shared" si="2008"/>
        <v>9587.8863442704132</v>
      </c>
      <c r="SC75" s="111">
        <f t="shared" si="2009"/>
        <v>11646.612195316287</v>
      </c>
      <c r="SD75" s="111">
        <f t="shared" si="2010"/>
        <v>12708.055431790781</v>
      </c>
      <c r="SE75" s="111">
        <f t="shared" si="2011"/>
        <v>14332.949265521755</v>
      </c>
      <c r="SF75" s="111">
        <f t="shared" si="2012"/>
        <v>18736.639814086186</v>
      </c>
      <c r="SG75" s="111">
        <f t="shared" si="2013"/>
        <v>21820.991854538661</v>
      </c>
      <c r="SH75" s="111">
        <f t="shared" si="2014"/>
        <v>24870.533069510828</v>
      </c>
      <c r="SI75" s="111">
        <f t="shared" si="2015"/>
        <v>27409.457391984681</v>
      </c>
      <c r="SJ75" s="111">
        <f t="shared" si="2016"/>
        <v>29829.466252147256</v>
      </c>
      <c r="SK75" s="111">
        <f t="shared" si="2017"/>
        <v>33225.334332609404</v>
      </c>
      <c r="SL75" s="111">
        <f t="shared" si="2018"/>
        <v>37322.328193741909</v>
      </c>
      <c r="SM75" s="111">
        <f t="shared" si="2019"/>
        <v>50589.549426647631</v>
      </c>
      <c r="SN75" s="111">
        <f t="shared" si="2020"/>
        <v>53799.565545547273</v>
      </c>
      <c r="SO75" s="111">
        <f t="shared" si="2021"/>
        <v>53809.840066886885</v>
      </c>
      <c r="SP75" s="111">
        <f t="shared" si="2022"/>
        <v>54513.926967708336</v>
      </c>
      <c r="SQ75" s="111">
        <f t="shared" si="2023"/>
        <v>61728.64434809974</v>
      </c>
      <c r="SR75" s="111">
        <f t="shared" si="2024"/>
        <v>70137.70545050154</v>
      </c>
      <c r="SS75" s="111">
        <f t="shared" si="2025"/>
        <v>65708.798470529655</v>
      </c>
      <c r="ST75" s="111">
        <f t="shared" si="2026"/>
        <v>61100.031892567553</v>
      </c>
      <c r="SU75" s="111">
        <f t="shared" si="2027"/>
        <v>56455.16531530027</v>
      </c>
      <c r="SV75" s="111">
        <f t="shared" si="2028"/>
        <v>52378.272060434581</v>
      </c>
      <c r="SW75" s="111" t="e">
        <f t="shared" si="2029"/>
        <v>#VALUE!</v>
      </c>
      <c r="SX75" s="111">
        <f t="shared" si="2030"/>
        <v>0</v>
      </c>
      <c r="SY75" s="111">
        <f t="shared" si="2031"/>
        <v>0</v>
      </c>
      <c r="SZ75" s="111">
        <f t="shared" si="2032"/>
        <v>0</v>
      </c>
      <c r="TA75" s="111">
        <f t="shared" si="2033"/>
        <v>93.908242198174264</v>
      </c>
      <c r="TB75" s="111">
        <f t="shared" si="2034"/>
        <v>4848.876141552596</v>
      </c>
      <c r="TC75" s="111">
        <f t="shared" si="2035"/>
        <v>5875.0345314386987</v>
      </c>
      <c r="TD75" s="111">
        <f t="shared" si="2036"/>
        <v>0</v>
      </c>
      <c r="TE75" s="111">
        <f t="shared" si="2037"/>
        <v>0</v>
      </c>
      <c r="TF75" s="111">
        <f t="shared" si="2038"/>
        <v>0</v>
      </c>
      <c r="TG75" s="111">
        <f t="shared" si="2039"/>
        <v>0</v>
      </c>
      <c r="TH75" s="111">
        <f t="shared" si="2040"/>
        <v>0</v>
      </c>
      <c r="TI75" s="111">
        <f t="shared" si="2041"/>
        <v>0</v>
      </c>
      <c r="TJ75" s="111">
        <f t="shared" si="2042"/>
        <v>0</v>
      </c>
      <c r="TK75" s="111">
        <f t="shared" si="2043"/>
        <v>0</v>
      </c>
      <c r="TL75" s="111">
        <f t="shared" si="2044"/>
        <v>0</v>
      </c>
      <c r="TM75" s="111">
        <f t="shared" si="2045"/>
        <v>0</v>
      </c>
      <c r="TN75" s="111">
        <f t="shared" si="2046"/>
        <v>0</v>
      </c>
      <c r="TO75" s="111">
        <f t="shared" si="2047"/>
        <v>0</v>
      </c>
      <c r="TP75" s="111">
        <f t="shared" si="2048"/>
        <v>0</v>
      </c>
      <c r="TQ75" s="111">
        <f t="shared" si="2049"/>
        <v>0</v>
      </c>
      <c r="TR75" s="111">
        <f t="shared" si="2050"/>
        <v>0</v>
      </c>
      <c r="TS75" s="111">
        <f t="shared" si="2051"/>
        <v>0</v>
      </c>
      <c r="TT75" s="111">
        <f t="shared" si="2052"/>
        <v>0</v>
      </c>
      <c r="TU75" s="111">
        <f t="shared" si="2053"/>
        <v>0</v>
      </c>
      <c r="TV75" s="111">
        <f t="shared" si="2054"/>
        <v>0</v>
      </c>
      <c r="TW75" s="111">
        <f t="shared" si="2055"/>
        <v>0</v>
      </c>
      <c r="TX75" s="111">
        <f t="shared" si="2056"/>
        <v>0</v>
      </c>
      <c r="TY75" s="111">
        <f t="shared" si="2057"/>
        <v>0</v>
      </c>
      <c r="TZ75" s="111">
        <f t="shared" si="2058"/>
        <v>0</v>
      </c>
      <c r="UA75" s="111">
        <f t="shared" si="2059"/>
        <v>0</v>
      </c>
      <c r="UB75" s="111">
        <f t="shared" si="2060"/>
        <v>0</v>
      </c>
      <c r="UC75" s="112">
        <f t="shared" si="2061"/>
        <v>415.81851051529259</v>
      </c>
      <c r="UD75" s="112">
        <f t="shared" si="2062"/>
        <v>778.69035538297885</v>
      </c>
      <c r="UE75" s="112">
        <f t="shared" si="2063"/>
        <v>1044.2259058277925</v>
      </c>
      <c r="UF75" s="112">
        <f t="shared" si="2064"/>
        <v>1334.0955298783247</v>
      </c>
      <c r="UG75" s="112">
        <f t="shared" si="2065"/>
        <v>1671.5636715312501</v>
      </c>
      <c r="UH75" s="112">
        <f t="shared" si="2066"/>
        <v>2045.9340346961435</v>
      </c>
      <c r="UI75" s="112">
        <f t="shared" si="2067"/>
        <v>2431.5355087559838</v>
      </c>
      <c r="UJ75" s="112">
        <f t="shared" si="2068"/>
        <v>2808.5799459434838</v>
      </c>
      <c r="UK75" s="112">
        <f t="shared" si="2069"/>
        <v>3198.1925310372339</v>
      </c>
      <c r="UL75" s="112">
        <f t="shared" si="2070"/>
        <v>3569.0865979727396</v>
      </c>
      <c r="UM75" s="112">
        <f t="shared" si="2071"/>
        <v>3910.8332580618353</v>
      </c>
      <c r="UN75" s="112">
        <f t="shared" si="2072"/>
        <v>4214.8754744321805</v>
      </c>
      <c r="UO75" s="112">
        <f t="shared" si="2073"/>
        <v>4577.4799118976071</v>
      </c>
      <c r="UP75" s="112">
        <f t="shared" si="2074"/>
        <v>4850.2354622034572</v>
      </c>
      <c r="UQ75" s="112">
        <f t="shared" si="2075"/>
        <v>5245.1961953424207</v>
      </c>
      <c r="UR75" s="112">
        <f t="shared" si="2076"/>
        <v>5660.4798910531927</v>
      </c>
      <c r="US75" s="112">
        <f t="shared" si="2077"/>
        <v>6046.081365113032</v>
      </c>
      <c r="UT75" s="112">
        <f t="shared" si="2078"/>
        <v>6450.6687647333783</v>
      </c>
      <c r="UU75" s="112">
        <f t="shared" si="2079"/>
        <v>6847.7687570904254</v>
      </c>
      <c r="UV75" s="112">
        <f t="shared" si="2080"/>
        <v>7237.6487495864367</v>
      </c>
      <c r="UW75" s="112">
        <f t="shared" si="2081"/>
        <v>7671.3835560531916</v>
      </c>
      <c r="UX75" s="112">
        <f t="shared" si="2082"/>
        <v>8133.1961397573141</v>
      </c>
      <c r="UY75" s="112">
        <f t="shared" si="2083"/>
        <v>8596.8805752772605</v>
      </c>
      <c r="UZ75" s="112">
        <f t="shared" si="2084"/>
        <v>9099.8738989295216</v>
      </c>
      <c r="VA75" s="112">
        <f t="shared" si="2085"/>
        <v>9590.5664820777929</v>
      </c>
      <c r="VB75" s="112">
        <f t="shared" si="2086"/>
        <v>10044.356843714097</v>
      </c>
      <c r="VC75" s="112">
        <f t="shared" si="2087"/>
        <v>10561.25535228391</v>
      </c>
      <c r="VD75" s="112">
        <f t="shared" si="2088"/>
        <v>11073.340527613032</v>
      </c>
      <c r="VE75" s="112">
        <f t="shared" si="2089"/>
        <v>11589.436813976063</v>
      </c>
      <c r="VF75" s="112">
        <f t="shared" si="2090"/>
        <v>12042.424953405585</v>
      </c>
      <c r="VG75" s="112">
        <f t="shared" si="2091"/>
        <v>12042.424953405585</v>
      </c>
      <c r="VH75" s="111">
        <f t="shared" si="2092"/>
        <v>-5770.9828335766406</v>
      </c>
      <c r="VI75" s="111">
        <f t="shared" si="2093"/>
        <v>-9059.0370354751703</v>
      </c>
      <c r="VJ75" s="111">
        <f t="shared" si="2094"/>
        <v>-11129.686799746871</v>
      </c>
      <c r="VK75" s="111">
        <f t="shared" si="2095"/>
        <v>-11828.43410872839</v>
      </c>
      <c r="VL75" s="111">
        <f t="shared" si="2096"/>
        <v>-7073.4662093739689</v>
      </c>
      <c r="VM75" s="111">
        <f t="shared" si="2097"/>
        <v>-8493.0985370744165</v>
      </c>
      <c r="VN75" s="111">
        <f t="shared" si="2098"/>
        <v>-24834.415120587131</v>
      </c>
      <c r="VO75" s="111">
        <f t="shared" si="2099"/>
        <v>-29660.427168474591</v>
      </c>
      <c r="VP75" s="111">
        <f t="shared" si="2100"/>
        <v>-35592.408135492762</v>
      </c>
      <c r="VQ75" s="111">
        <f t="shared" si="2101"/>
        <v>-41709.665726025065</v>
      </c>
      <c r="VR75" s="111">
        <f t="shared" si="2102"/>
        <v>-46844.1115178728</v>
      </c>
      <c r="VS75" s="111">
        <f t="shared" si="2103"/>
        <v>-50641.934701680402</v>
      </c>
      <c r="VT75" s="111">
        <f t="shared" si="2104"/>
        <v>-55530.268472600204</v>
      </c>
      <c r="VU75" s="111">
        <f t="shared" si="2105"/>
        <v>-62388.758973917298</v>
      </c>
      <c r="VV75" s="111">
        <f t="shared" si="2106"/>
        <v>-69027.757612620437</v>
      </c>
      <c r="VW75" s="111">
        <f t="shared" si="2107"/>
        <v>-75814.852088989544</v>
      </c>
      <c r="VX75" s="111">
        <f t="shared" si="2108"/>
        <v>-81824.18967800196</v>
      </c>
      <c r="VY75" s="111">
        <f t="shared" si="2109"/>
        <v>-87885.485134747651</v>
      </c>
      <c r="VZ75" s="111">
        <f t="shared" si="2110"/>
        <v>-94855.253146423231</v>
      </c>
      <c r="WA75" s="111">
        <f t="shared" si="2111"/>
        <v>-102461.16694001983</v>
      </c>
      <c r="WB75" s="111">
        <f t="shared" si="2112"/>
        <v>-119632.00143112635</v>
      </c>
      <c r="WC75" s="111">
        <f t="shared" si="2113"/>
        <v>-126998.33080336309</v>
      </c>
      <c r="WD75" s="111">
        <f t="shared" si="2114"/>
        <v>-131181.76524438223</v>
      </c>
      <c r="WE75" s="111">
        <f t="shared" si="2115"/>
        <v>-136412.79205807403</v>
      </c>
      <c r="WF75" s="111">
        <f t="shared" si="2116"/>
        <v>-148043.74268679987</v>
      </c>
      <c r="WG75" s="111">
        <f t="shared" si="2117"/>
        <v>-160536.91704392841</v>
      </c>
      <c r="WH75" s="111">
        <f t="shared" si="2118"/>
        <v>-160760.09664108485</v>
      </c>
      <c r="WI75" s="111">
        <f t="shared" si="2119"/>
        <v>-160760.09664108485</v>
      </c>
      <c r="WJ75" s="111">
        <f t="shared" si="2120"/>
        <v>-160760.09664108485</v>
      </c>
      <c r="WK75" s="111">
        <f t="shared" si="2121"/>
        <v>-160760.09664108485</v>
      </c>
      <c r="WL75" s="111" t="e">
        <f t="shared" si="2122"/>
        <v>#VALUE!</v>
      </c>
      <c r="WM75" s="111">
        <f t="shared" si="2123"/>
        <v>0</v>
      </c>
      <c r="WN75" s="111">
        <f t="shared" si="2124"/>
        <v>0</v>
      </c>
      <c r="WO75" s="111">
        <f t="shared" si="2125"/>
        <v>0</v>
      </c>
      <c r="WP75" s="111">
        <f t="shared" si="2126"/>
        <v>93.908242198174264</v>
      </c>
      <c r="WQ75" s="111">
        <f t="shared" si="2127"/>
        <v>4848.876141552596</v>
      </c>
      <c r="WR75" s="111">
        <f t="shared" si="2128"/>
        <v>5875.0345314386987</v>
      </c>
      <c r="WS75" s="111">
        <f t="shared" si="2129"/>
        <v>0</v>
      </c>
      <c r="WT75" s="111">
        <f t="shared" si="2130"/>
        <v>0</v>
      </c>
      <c r="WU75" s="111">
        <f t="shared" si="2131"/>
        <v>0</v>
      </c>
      <c r="WV75" s="111">
        <f t="shared" si="2132"/>
        <v>0</v>
      </c>
      <c r="WW75" s="111">
        <f t="shared" si="2133"/>
        <v>0</v>
      </c>
      <c r="WX75" s="111">
        <f t="shared" si="2134"/>
        <v>0</v>
      </c>
      <c r="WY75" s="111">
        <f t="shared" si="2135"/>
        <v>0</v>
      </c>
      <c r="WZ75" s="111">
        <f t="shared" si="2136"/>
        <v>0</v>
      </c>
      <c r="XA75" s="111">
        <f t="shared" si="2137"/>
        <v>0</v>
      </c>
      <c r="XB75" s="111">
        <f t="shared" si="2138"/>
        <v>0</v>
      </c>
      <c r="XC75" s="111">
        <f t="shared" si="2139"/>
        <v>0</v>
      </c>
      <c r="XD75" s="111">
        <f t="shared" si="2140"/>
        <v>0</v>
      </c>
      <c r="XE75" s="111">
        <f t="shared" si="2141"/>
        <v>0</v>
      </c>
      <c r="XF75" s="111">
        <f t="shared" si="2142"/>
        <v>0</v>
      </c>
      <c r="XG75" s="111">
        <f t="shared" si="2143"/>
        <v>0</v>
      </c>
      <c r="XH75" s="111">
        <f t="shared" si="2144"/>
        <v>0</v>
      </c>
      <c r="XI75" s="111">
        <f t="shared" si="2145"/>
        <v>0</v>
      </c>
      <c r="XJ75" s="111">
        <f t="shared" si="2146"/>
        <v>0</v>
      </c>
      <c r="XK75" s="111">
        <f t="shared" si="2147"/>
        <v>0</v>
      </c>
      <c r="XL75" s="111">
        <f t="shared" si="2148"/>
        <v>0</v>
      </c>
      <c r="XM75" s="111">
        <f t="shared" si="2149"/>
        <v>0</v>
      </c>
      <c r="XN75" s="111">
        <f t="shared" si="2150"/>
        <v>0</v>
      </c>
      <c r="XO75" s="111">
        <f t="shared" si="2151"/>
        <v>0</v>
      </c>
      <c r="XP75" s="111">
        <f t="shared" si="2152"/>
        <v>0</v>
      </c>
      <c r="XQ75" s="111" t="e">
        <f t="shared" si="2153"/>
        <v>#VALUE!</v>
      </c>
      <c r="XR75" s="111">
        <f t="shared" si="2154"/>
        <v>5770.9828335766406</v>
      </c>
      <c r="XS75" s="111">
        <f t="shared" si="2155"/>
        <v>9059.0370354751703</v>
      </c>
      <c r="XT75" s="111">
        <f t="shared" si="2156"/>
        <v>11129.686799746871</v>
      </c>
      <c r="XU75" s="111">
        <f t="shared" si="2157"/>
        <v>11828.43410872839</v>
      </c>
      <c r="XV75" s="111">
        <f t="shared" si="2158"/>
        <v>7073.4662093739689</v>
      </c>
      <c r="XW75" s="111">
        <f t="shared" si="2159"/>
        <v>8493.0985370744165</v>
      </c>
      <c r="XX75" s="111">
        <f t="shared" si="2160"/>
        <v>24834.415120587131</v>
      </c>
      <c r="XY75" s="111">
        <f t="shared" si="2161"/>
        <v>29660.427168474591</v>
      </c>
      <c r="XZ75" s="111">
        <f t="shared" si="2162"/>
        <v>35592.408135492762</v>
      </c>
      <c r="YA75" s="111">
        <f t="shared" si="2163"/>
        <v>41709.665726025065</v>
      </c>
      <c r="YB75" s="111">
        <f t="shared" si="2164"/>
        <v>46844.1115178728</v>
      </c>
      <c r="YC75" s="111">
        <f t="shared" si="2165"/>
        <v>50641.934701680402</v>
      </c>
      <c r="YD75" s="111">
        <f t="shared" si="2166"/>
        <v>55530.268472600204</v>
      </c>
      <c r="YE75" s="111">
        <f t="shared" si="2167"/>
        <v>62388.758973917298</v>
      </c>
      <c r="YF75" s="111">
        <f t="shared" si="2168"/>
        <v>69027.757612620437</v>
      </c>
      <c r="YG75" s="111">
        <f t="shared" si="2169"/>
        <v>75814.852088989544</v>
      </c>
      <c r="YH75" s="111">
        <f t="shared" si="2170"/>
        <v>81824.18967800196</v>
      </c>
      <c r="YI75" s="111">
        <f t="shared" si="2171"/>
        <v>87885.485134747651</v>
      </c>
      <c r="YJ75" s="111">
        <f t="shared" si="2172"/>
        <v>94855.253146423231</v>
      </c>
      <c r="YK75" s="111">
        <f t="shared" si="2173"/>
        <v>102461.16694001983</v>
      </c>
      <c r="YL75" s="111">
        <f t="shared" si="2174"/>
        <v>119632.00143112635</v>
      </c>
      <c r="YM75" s="111">
        <f t="shared" si="2175"/>
        <v>126998.33080336309</v>
      </c>
      <c r="YN75" s="111">
        <f t="shared" si="2176"/>
        <v>131181.76524438223</v>
      </c>
      <c r="YO75" s="111">
        <f t="shared" si="2177"/>
        <v>136412.79205807403</v>
      </c>
      <c r="YP75" s="111">
        <f t="shared" si="2178"/>
        <v>148043.74268679987</v>
      </c>
      <c r="YQ75" s="111">
        <f t="shared" si="2179"/>
        <v>160536.91704392841</v>
      </c>
      <c r="YR75" s="111">
        <f t="shared" si="2180"/>
        <v>160760.09664108485</v>
      </c>
      <c r="YS75" s="111">
        <f t="shared" si="2181"/>
        <v>160760.09664108485</v>
      </c>
      <c r="YT75" s="111">
        <f t="shared" si="2182"/>
        <v>160760.09664108485</v>
      </c>
      <c r="YU75" s="111">
        <f t="shared" si="2183"/>
        <v>160760.09664108485</v>
      </c>
      <c r="YV75" s="111" t="e">
        <f t="shared" si="2184"/>
        <v>#VALUE!</v>
      </c>
      <c r="YW75" s="111">
        <f t="shared" si="2185"/>
        <v>0</v>
      </c>
      <c r="YX75" s="111">
        <f t="shared" si="2186"/>
        <v>0</v>
      </c>
      <c r="YY75" s="111">
        <f t="shared" si="2187"/>
        <v>0</v>
      </c>
      <c r="YZ75" s="111">
        <f t="shared" si="2188"/>
        <v>0</v>
      </c>
      <c r="ZA75" s="111">
        <f t="shared" si="2189"/>
        <v>0</v>
      </c>
      <c r="ZB75" s="111">
        <f t="shared" si="2190"/>
        <v>0</v>
      </c>
      <c r="ZC75" s="111">
        <f t="shared" si="2191"/>
        <v>0</v>
      </c>
      <c r="ZD75" s="111">
        <f t="shared" si="2192"/>
        <v>0</v>
      </c>
      <c r="ZE75" s="111">
        <f t="shared" si="2193"/>
        <v>0</v>
      </c>
      <c r="ZF75" s="111">
        <f t="shared" si="2194"/>
        <v>0</v>
      </c>
      <c r="ZG75" s="111">
        <f t="shared" si="2195"/>
        <v>0</v>
      </c>
      <c r="ZH75" s="111">
        <f t="shared" si="2196"/>
        <v>0</v>
      </c>
      <c r="ZI75" s="111">
        <f t="shared" si="2197"/>
        <v>0</v>
      </c>
      <c r="ZJ75" s="111">
        <f t="shared" si="2198"/>
        <v>0</v>
      </c>
      <c r="ZK75" s="111">
        <f t="shared" si="2199"/>
        <v>0</v>
      </c>
      <c r="ZL75" s="111">
        <f t="shared" si="2200"/>
        <v>0</v>
      </c>
      <c r="ZM75" s="111">
        <f t="shared" si="2201"/>
        <v>0</v>
      </c>
      <c r="ZN75" s="111">
        <f t="shared" si="2202"/>
        <v>0</v>
      </c>
      <c r="ZO75" s="111">
        <f t="shared" si="2203"/>
        <v>0</v>
      </c>
      <c r="ZP75" s="111">
        <f t="shared" si="2204"/>
        <v>0</v>
      </c>
      <c r="ZQ75" s="111">
        <f t="shared" si="2205"/>
        <v>0</v>
      </c>
      <c r="ZR75" s="111">
        <f t="shared" si="2206"/>
        <v>0</v>
      </c>
      <c r="ZS75" s="111">
        <f t="shared" si="2207"/>
        <v>0</v>
      </c>
      <c r="ZT75" s="111">
        <f t="shared" si="2208"/>
        <v>0</v>
      </c>
      <c r="ZU75" s="111">
        <f t="shared" si="2209"/>
        <v>0</v>
      </c>
      <c r="ZV75" s="111">
        <f t="shared" si="2210"/>
        <v>0</v>
      </c>
      <c r="ZW75" s="111">
        <f t="shared" si="2211"/>
        <v>0</v>
      </c>
      <c r="ZX75" s="111">
        <f t="shared" si="2212"/>
        <v>0</v>
      </c>
      <c r="ZY75" s="111">
        <f t="shared" si="2213"/>
        <v>0</v>
      </c>
      <c r="ZZ75" s="111">
        <f t="shared" si="2214"/>
        <v>0</v>
      </c>
      <c r="AAA75" s="111" t="e">
        <f t="shared" si="2215"/>
        <v>#VALUE!</v>
      </c>
      <c r="AAB75" s="111">
        <f t="shared" si="2216"/>
        <v>2028.6162389390074</v>
      </c>
      <c r="AAC75" s="111">
        <f t="shared" si="2217"/>
        <v>22.207598089354178</v>
      </c>
      <c r="AAD75" s="111">
        <f t="shared" si="2218"/>
        <v>-319.1701897316234</v>
      </c>
      <c r="AAE75" s="111">
        <f t="shared" si="2219"/>
        <v>-1816.1710652750935</v>
      </c>
      <c r="AAF75" s="111">
        <f t="shared" si="2220"/>
        <v>-3037.2132748763288</v>
      </c>
      <c r="AAG75" s="111">
        <f t="shared" si="2221"/>
        <v>-923.54255089749313</v>
      </c>
      <c r="AAH75" s="111">
        <f t="shared" si="2222"/>
        <v>6995.8687855354547</v>
      </c>
      <c r="AAI75" s="111">
        <f t="shared" si="2223"/>
        <v>1432.6121131999607</v>
      </c>
      <c r="AAJ75" s="111">
        <f t="shared" si="2224"/>
        <v>2425.4677011744207</v>
      </c>
      <c r="AAK75" s="111">
        <f t="shared" si="2225"/>
        <v>2779.2109881127544</v>
      </c>
      <c r="AAL75" s="111">
        <f t="shared" si="2226"/>
        <v>2058.7258510458742</v>
      </c>
      <c r="AAM75" s="111">
        <f t="shared" si="2227"/>
        <v>1061.4432364744935</v>
      </c>
      <c r="AAN75" s="111">
        <f t="shared" si="2228"/>
        <v>1624.8938337309737</v>
      </c>
      <c r="AAO75" s="111">
        <f t="shared" si="2229"/>
        <v>4403.6905485644311</v>
      </c>
      <c r="AAP75" s="111">
        <f t="shared" si="2230"/>
        <v>3084.3520404524752</v>
      </c>
      <c r="AAQ75" s="111">
        <f t="shared" si="2231"/>
        <v>3049.5412149721669</v>
      </c>
      <c r="AAR75" s="111">
        <f t="shared" si="2232"/>
        <v>2538.924322473853</v>
      </c>
      <c r="AAS75" s="111">
        <f t="shared" si="2233"/>
        <v>2420.0088601625757</v>
      </c>
      <c r="AAT75" s="111">
        <f t="shared" si="2234"/>
        <v>3395.8680804621472</v>
      </c>
      <c r="AAU75" s="111">
        <f t="shared" si="2235"/>
        <v>4096.9938611325051</v>
      </c>
      <c r="AAV75" s="111">
        <f t="shared" si="2236"/>
        <v>13267.221232905722</v>
      </c>
      <c r="AAW75" s="111">
        <f t="shared" si="2237"/>
        <v>3210.0161188996426</v>
      </c>
      <c r="AAX75" s="111">
        <f t="shared" si="2238"/>
        <v>10.274521339611965</v>
      </c>
      <c r="AAY75" s="111">
        <f t="shared" si="2239"/>
        <v>704.0869008214504</v>
      </c>
      <c r="AAZ75" s="111">
        <f t="shared" si="2240"/>
        <v>7214.7173803914047</v>
      </c>
      <c r="ABA75" s="111">
        <f t="shared" si="2241"/>
        <v>8409.0611024017999</v>
      </c>
      <c r="ABB75" s="111">
        <f t="shared" si="2242"/>
        <v>-4428.9069799718854</v>
      </c>
      <c r="ABC75" s="111">
        <f t="shared" si="2243"/>
        <v>-4608.766577962102</v>
      </c>
      <c r="ABD75" s="111">
        <f t="shared" si="2244"/>
        <v>-4644.866577267283</v>
      </c>
      <c r="ABE75" s="111">
        <f t="shared" si="2245"/>
        <v>-4076.8932548656885</v>
      </c>
      <c r="ABF75" s="111" t="e">
        <f t="shared" si="2246"/>
        <v>#VALUE!</v>
      </c>
    </row>
    <row r="76" spans="1:734" ht="60" hidden="1" customHeight="1">
      <c r="A76" s="92">
        <v>73</v>
      </c>
      <c r="B76" s="59" t="s">
        <v>75</v>
      </c>
      <c r="C76" s="100" t="s">
        <v>86</v>
      </c>
      <c r="D76" s="101" t="s">
        <v>114</v>
      </c>
      <c r="E76" s="59">
        <v>3123031607</v>
      </c>
      <c r="F76" s="46" t="s">
        <v>115</v>
      </c>
      <c r="G76" s="47">
        <v>0.9</v>
      </c>
      <c r="H76" s="48">
        <v>1958.2</v>
      </c>
      <c r="I76" s="48">
        <v>21.5</v>
      </c>
      <c r="J76" s="49">
        <v>1.1000000000000001</v>
      </c>
      <c r="K76" s="50">
        <v>30</v>
      </c>
      <c r="L76" s="49">
        <v>36.200179871417852</v>
      </c>
      <c r="M76" s="49">
        <v>94.97</v>
      </c>
      <c r="N76" s="49">
        <v>0</v>
      </c>
      <c r="O76" s="49">
        <f t="shared" si="1741"/>
        <v>1.206672662380595</v>
      </c>
      <c r="P76" s="49">
        <f t="shared" si="1742"/>
        <v>3.1656666666666666</v>
      </c>
      <c r="Q76" s="49">
        <f t="shared" si="1743"/>
        <v>0</v>
      </c>
      <c r="R76" s="51">
        <v>30</v>
      </c>
      <c r="S76" s="52">
        <f t="shared" si="2256"/>
        <v>36.200179871417852</v>
      </c>
      <c r="T76" s="52">
        <f t="shared" si="1744"/>
        <v>94.97</v>
      </c>
      <c r="U76" s="52">
        <f t="shared" si="1745"/>
        <v>0</v>
      </c>
      <c r="V76" s="130">
        <f>$O76*($I76-(метеостанция!B$12))/($I76-$J76)</f>
        <v>1.2288541451449442</v>
      </c>
      <c r="W76" s="130">
        <f>$O76*($I76-(метеостанция!C$12))/($I76-$J76)</f>
        <v>1.1068559899410237</v>
      </c>
      <c r="X76" s="130">
        <f>$O76*($I76-(метеостанция!D$12))/($I76-$J76)</f>
        <v>0.8362419002159639</v>
      </c>
      <c r="Y76" s="130">
        <f>$O76*($I76-(метеостанция!E$12))/($I76-$J76)</f>
        <v>0.89169560712683682</v>
      </c>
      <c r="Z76" s="130">
        <f>$O76*($I76-(метеостанция!F$12))/($I76-$J76)</f>
        <v>0.99668795887808959</v>
      </c>
      <c r="AA76" s="130">
        <f>$O76*($I76-(метеостанция!G$12))/($I76-$J76)</f>
        <v>1.1593521658166503</v>
      </c>
      <c r="AB76" s="130">
        <f>$O76*($I76-(метеостанция!H$12))/($I76-$J76)</f>
        <v>1.1445645106404174</v>
      </c>
      <c r="AC76" s="130">
        <f>$O76*($I76-(метеостанция!I$12))/($I76-$J76)</f>
        <v>1.1334737692582428</v>
      </c>
      <c r="AD76" s="130">
        <f>$O76*($I76-(метеостанция!J$12))/($I76-$J76)</f>
        <v>1.1578734002990267</v>
      </c>
      <c r="AE76" s="130">
        <f>$O76*($I76-(метеостанция!K$12))/($I76-$J76)</f>
        <v>1.1423463623639825</v>
      </c>
      <c r="AF76" s="130">
        <f>$O76*($I76-(метеостанция!L$12))/($I76-$J76)</f>
        <v>1.0558385795830207</v>
      </c>
      <c r="AG76" s="130">
        <f>$O76*($I76-(метеостанция!M$12))/($I76-$J76)</f>
        <v>0.9338404243791002</v>
      </c>
      <c r="AH76" s="130">
        <f>$O76*($I76-(метеостанция!N$12))/($I76-$J76)</f>
        <v>1.0661899382063835</v>
      </c>
      <c r="AI76" s="130">
        <f>$O76*($I76-(метеостанция!O$12))/($I76-$J76)</f>
        <v>0.81110288641636807</v>
      </c>
      <c r="AJ76" s="130">
        <f>$O76*($I76-(метеостанция!P$12))/($I76-$J76)</f>
        <v>1.1682247589223897</v>
      </c>
      <c r="AK76" s="130">
        <f>$O76*($I76-(метеостанция!Q$12))/($I76-$J76)</f>
        <v>1.2495568623916702</v>
      </c>
      <c r="AL76" s="130">
        <f>$O76*($I76-(метеостанция!R$12))/($I76-$J76)</f>
        <v>1.1630490796107085</v>
      </c>
      <c r="AM76" s="130">
        <f>$O76*($I76-(метеостанция!S$12))/($I76-$J76)</f>
        <v>1.1955819209984204</v>
      </c>
      <c r="AN76" s="130">
        <f>$O76*($I76-(метеостанция!T$12))/($I76-$J76)</f>
        <v>1.1837517968574343</v>
      </c>
      <c r="AO76" s="130">
        <f>$O76*($I76-(метеостанция!U$12))/($I76-$J76)</f>
        <v>1.1918850072043623</v>
      </c>
      <c r="AP76" s="130">
        <f>$O76*($I76-(метеостанция!V$12))/($I76-$J76)</f>
        <v>1.2732171106736425</v>
      </c>
      <c r="AQ76" s="130">
        <f>$O76*($I76-(метеостанция!W$12))/($I76-$J76)</f>
        <v>1.3508523003488646</v>
      </c>
      <c r="AR76" s="130">
        <f>$O76*($I76-(метеостанция!X$12))/($I76-$J76)</f>
        <v>1.3885608210482585</v>
      </c>
      <c r="AS76" s="130">
        <f>$O76*($I76-(метеостанция!Y$12))/($I76-$J76)</f>
        <v>1.4654566279646688</v>
      </c>
      <c r="AT76" s="130">
        <f>$O76*($I76-(метеостанция!Z$12))/($I76-$J76)</f>
        <v>1.4521477383060593</v>
      </c>
      <c r="AU76" s="130">
        <f>$O76*($I76-(метеостанция!AA$12))/($I76-$J76)</f>
        <v>1.4033484762244912</v>
      </c>
      <c r="AV76" s="130">
        <f>$O76*($I76-(метеостанция!AB$12))/($I76-$J76)</f>
        <v>1.5564007072985004</v>
      </c>
      <c r="AW76" s="130">
        <f>$O76*($I76-(метеостанция!AC$12))/($I76-$J76)</f>
        <v>1.6029818211036337</v>
      </c>
      <c r="AX76" s="130">
        <f>$O76*($I76-(метеостанция!AD$12))/($I76-$J76)</f>
        <v>1.5149952728050486</v>
      </c>
      <c r="AY76" s="130">
        <f>$O76*($I76-(метеостанция!AE$12))/($I76-$J76)</f>
        <v>1.3530704486252996</v>
      </c>
      <c r="AZ76" s="130"/>
      <c r="BA76" s="130">
        <f t="shared" si="1746"/>
        <v>1.2288541451449442</v>
      </c>
      <c r="BB76" s="130">
        <f t="shared" si="1680"/>
        <v>2.3357101350859679</v>
      </c>
      <c r="BC76" s="130">
        <f t="shared" si="1681"/>
        <v>3.1719520353019317</v>
      </c>
      <c r="BD76" s="130">
        <f t="shared" si="1682"/>
        <v>4.0636476424287684</v>
      </c>
      <c r="BE76" s="130">
        <f t="shared" si="1683"/>
        <v>5.0603356013068579</v>
      </c>
      <c r="BF76" s="130">
        <f t="shared" si="1684"/>
        <v>6.2196877671235082</v>
      </c>
      <c r="BG76" s="130">
        <f t="shared" si="1685"/>
        <v>7.3642522777639261</v>
      </c>
      <c r="BH76" s="130">
        <f t="shared" si="1686"/>
        <v>8.4977260470221694</v>
      </c>
      <c r="BI76" s="130">
        <f t="shared" si="1687"/>
        <v>9.6555994473211957</v>
      </c>
      <c r="BJ76" s="130">
        <f t="shared" si="1688"/>
        <v>10.797945809685178</v>
      </c>
      <c r="BK76" s="130">
        <f t="shared" si="1689"/>
        <v>11.853784389268199</v>
      </c>
      <c r="BL76" s="130">
        <f t="shared" si="1690"/>
        <v>12.7876248136473</v>
      </c>
      <c r="BM76" s="130">
        <f t="shared" si="1691"/>
        <v>13.853814751853683</v>
      </c>
      <c r="BN76" s="130">
        <f t="shared" si="1692"/>
        <v>14.664917638270051</v>
      </c>
      <c r="BO76" s="130">
        <f t="shared" si="1693"/>
        <v>15.833142397192441</v>
      </c>
      <c r="BP76" s="130">
        <f t="shared" si="1694"/>
        <v>17.082699259584111</v>
      </c>
      <c r="BQ76" s="130">
        <f t="shared" si="1695"/>
        <v>18.245748339194819</v>
      </c>
      <c r="BR76" s="130">
        <f t="shared" si="1696"/>
        <v>19.44133026019324</v>
      </c>
      <c r="BS76" s="130">
        <f t="shared" si="1697"/>
        <v>20.625082057050676</v>
      </c>
      <c r="BT76" s="130">
        <f t="shared" si="1698"/>
        <v>21.816967064255039</v>
      </c>
      <c r="BU76" s="130">
        <f t="shared" si="1699"/>
        <v>23.09018417492868</v>
      </c>
      <c r="BV76" s="130">
        <f t="shared" si="1700"/>
        <v>24.441036475277546</v>
      </c>
      <c r="BW76" s="130">
        <f t="shared" si="1701"/>
        <v>25.829597296325804</v>
      </c>
      <c r="BX76" s="130">
        <f t="shared" si="1702"/>
        <v>27.295053924290475</v>
      </c>
      <c r="BY76" s="130">
        <f t="shared" si="1703"/>
        <v>28.747201662596535</v>
      </c>
      <c r="BZ76" s="130">
        <f t="shared" si="1704"/>
        <v>30.150550138821025</v>
      </c>
      <c r="CA76" s="130">
        <f t="shared" si="1705"/>
        <v>31.706950846119526</v>
      </c>
      <c r="CB76" s="130">
        <f t="shared" si="1706"/>
        <v>33.309932667223158</v>
      </c>
      <c r="CC76" s="130">
        <f t="shared" si="1707"/>
        <v>34.824927940028203</v>
      </c>
      <c r="CD76" s="130">
        <f t="shared" si="1708"/>
        <v>36.177998388653506</v>
      </c>
      <c r="CE76" s="130">
        <f t="shared" si="1709"/>
        <v>36.177998388653506</v>
      </c>
      <c r="CF76" s="130">
        <f t="shared" si="1747"/>
        <v>2406.3421870228299</v>
      </c>
      <c r="CG76" s="130">
        <f t="shared" si="1748"/>
        <v>2167.4453995025128</v>
      </c>
      <c r="CH76" s="130">
        <f t="shared" si="1749"/>
        <v>1637.5288890029005</v>
      </c>
      <c r="CI76" s="130">
        <f t="shared" si="1750"/>
        <v>1746.1183378757719</v>
      </c>
      <c r="CJ76" s="130">
        <f t="shared" si="1751"/>
        <v>1951.714361075075</v>
      </c>
      <c r="CK76" s="130">
        <f t="shared" si="1752"/>
        <v>2270.2434111021648</v>
      </c>
      <c r="CL76" s="130">
        <f t="shared" si="1753"/>
        <v>2241.2862247360654</v>
      </c>
      <c r="CM76" s="130">
        <f t="shared" si="1754"/>
        <v>2219.568334961491</v>
      </c>
      <c r="CN76" s="130">
        <f t="shared" si="1755"/>
        <v>2267.3476924655542</v>
      </c>
      <c r="CO76" s="130">
        <f t="shared" si="1756"/>
        <v>2236.9426467811504</v>
      </c>
      <c r="CP76" s="130">
        <f t="shared" si="1757"/>
        <v>2067.5431065394714</v>
      </c>
      <c r="CQ76" s="130">
        <f t="shared" si="1758"/>
        <v>1828.6463190191541</v>
      </c>
      <c r="CR76" s="130">
        <f t="shared" si="1759"/>
        <v>2087.8131369957405</v>
      </c>
      <c r="CS76" s="130">
        <f t="shared" si="1760"/>
        <v>1588.301672180532</v>
      </c>
      <c r="CT76" s="130">
        <f t="shared" si="1761"/>
        <v>2287.6177229218238</v>
      </c>
      <c r="CU76" s="130">
        <f t="shared" si="1762"/>
        <v>2446.8822479353685</v>
      </c>
      <c r="CV76" s="130">
        <f t="shared" si="1763"/>
        <v>2277.4827076936895</v>
      </c>
      <c r="CW76" s="130">
        <f t="shared" si="1764"/>
        <v>2341.1885176991068</v>
      </c>
      <c r="CX76" s="130">
        <f t="shared" si="1765"/>
        <v>2318.0227686062276</v>
      </c>
      <c r="CY76" s="130">
        <f t="shared" si="1766"/>
        <v>2333.9492211075822</v>
      </c>
      <c r="CZ76" s="130">
        <f t="shared" si="1767"/>
        <v>2493.2137461211269</v>
      </c>
      <c r="DA76" s="130">
        <f t="shared" si="1768"/>
        <v>2645.2389745431469</v>
      </c>
      <c r="DB76" s="130">
        <f t="shared" si="1769"/>
        <v>2719.0797997766999</v>
      </c>
      <c r="DC76" s="130">
        <f t="shared" si="1770"/>
        <v>2869.6571688804147</v>
      </c>
      <c r="DD76" s="130">
        <f t="shared" si="1771"/>
        <v>2843.5957011509254</v>
      </c>
      <c r="DE76" s="130">
        <f t="shared" si="1772"/>
        <v>2748.0369861427989</v>
      </c>
      <c r="DF76" s="130">
        <f t="shared" si="1773"/>
        <v>3047.7438650319236</v>
      </c>
      <c r="DG76" s="130">
        <f t="shared" si="1774"/>
        <v>3138.9590020851356</v>
      </c>
      <c r="DH76" s="130">
        <f t="shared" si="1775"/>
        <v>2966.6637432068464</v>
      </c>
      <c r="DI76" s="130">
        <f t="shared" si="1776"/>
        <v>2649.5825524980619</v>
      </c>
      <c r="DJ76" s="130">
        <f t="shared" si="1777"/>
        <v>0</v>
      </c>
      <c r="DK76" s="110">
        <f t="shared" si="1778"/>
        <v>2406.3421870228299</v>
      </c>
      <c r="DL76" s="130">
        <f t="shared" si="1779"/>
        <v>4573.7875865253427</v>
      </c>
      <c r="DM76" s="130">
        <f t="shared" si="1780"/>
        <v>6211.3164755282432</v>
      </c>
      <c r="DN76" s="130">
        <f t="shared" si="1781"/>
        <v>7957.4348134040156</v>
      </c>
      <c r="DO76" s="130">
        <f t="shared" si="1782"/>
        <v>9909.149174479091</v>
      </c>
      <c r="DP76" s="130">
        <f t="shared" si="1783"/>
        <v>12179.392585581256</v>
      </c>
      <c r="DQ76" s="130">
        <f t="shared" si="1784"/>
        <v>14420.67881031732</v>
      </c>
      <c r="DR76" s="130">
        <f t="shared" si="1785"/>
        <v>16640.247145278812</v>
      </c>
      <c r="DS76" s="130">
        <f t="shared" si="1786"/>
        <v>18907.594837744367</v>
      </c>
      <c r="DT76" s="130">
        <f t="shared" si="1787"/>
        <v>21144.537484525517</v>
      </c>
      <c r="DU76" s="130">
        <f t="shared" si="1788"/>
        <v>23212.080591064987</v>
      </c>
      <c r="DV76" s="130">
        <f t="shared" si="1789"/>
        <v>25040.72691008414</v>
      </c>
      <c r="DW76" s="130">
        <f t="shared" si="1790"/>
        <v>27128.540047079881</v>
      </c>
      <c r="DX76" s="130">
        <f t="shared" si="1791"/>
        <v>28716.841719260414</v>
      </c>
      <c r="DY76" s="130">
        <f t="shared" si="1792"/>
        <v>31004.459442182237</v>
      </c>
      <c r="DZ76" s="130">
        <f t="shared" si="1793"/>
        <v>33451.341690117602</v>
      </c>
      <c r="EA76" s="130">
        <f t="shared" si="1794"/>
        <v>35728.824397811295</v>
      </c>
      <c r="EB76" s="130">
        <f t="shared" si="1795"/>
        <v>38070.0129155104</v>
      </c>
      <c r="EC76" s="130">
        <f t="shared" si="1796"/>
        <v>40388.035684116629</v>
      </c>
      <c r="ED76" s="130">
        <f t="shared" si="1797"/>
        <v>42721.984905224213</v>
      </c>
      <c r="EE76" s="130">
        <f t="shared" si="1798"/>
        <v>45215.198651345338</v>
      </c>
      <c r="EF76" s="130">
        <f t="shared" si="1799"/>
        <v>47860.437625888488</v>
      </c>
      <c r="EG76" s="130">
        <f t="shared" si="1800"/>
        <v>50579.517425665188</v>
      </c>
      <c r="EH76" s="130">
        <f t="shared" si="1801"/>
        <v>53449.174594545606</v>
      </c>
      <c r="EI76" s="130">
        <f t="shared" si="1802"/>
        <v>56292.77029569653</v>
      </c>
      <c r="EJ76" s="130">
        <f t="shared" si="1803"/>
        <v>59040.807281839327</v>
      </c>
      <c r="EK76" s="130">
        <f t="shared" si="1804"/>
        <v>62088.55114687125</v>
      </c>
      <c r="EL76" s="130">
        <f t="shared" si="1805"/>
        <v>65227.510148956382</v>
      </c>
      <c r="EM76" s="130">
        <f t="shared" si="1806"/>
        <v>68194.173892163235</v>
      </c>
      <c r="EN76" s="130">
        <f t="shared" si="1807"/>
        <v>70843.756444661296</v>
      </c>
      <c r="EO76" s="130">
        <f t="shared" si="1808"/>
        <v>70843.756444661296</v>
      </c>
      <c r="EP76" s="130">
        <f t="shared" si="1809"/>
        <v>2165.707968320547</v>
      </c>
      <c r="EQ76" s="130">
        <f t="shared" si="1810"/>
        <v>1950.7008595522616</v>
      </c>
      <c r="ER76" s="130">
        <f t="shared" si="1811"/>
        <v>1473.7760001026106</v>
      </c>
      <c r="ES76" s="130">
        <f t="shared" si="1812"/>
        <v>1571.5065040881948</v>
      </c>
      <c r="ET76" s="130">
        <f t="shared" si="1813"/>
        <v>1756.5429249675676</v>
      </c>
      <c r="EU76" s="130">
        <f t="shared" si="1814"/>
        <v>2043.2190699919483</v>
      </c>
      <c r="EV76" s="130">
        <f t="shared" si="1815"/>
        <v>2017.1576022624588</v>
      </c>
      <c r="EW76" s="130">
        <f t="shared" si="1816"/>
        <v>1997.6115014653419</v>
      </c>
      <c r="EX76" s="130">
        <f t="shared" si="1817"/>
        <v>2040.612923218999</v>
      </c>
      <c r="EY76" s="130">
        <f t="shared" si="1818"/>
        <v>2013.2483821030355</v>
      </c>
      <c r="EZ76" s="130">
        <f t="shared" si="1819"/>
        <v>1860.7887958855242</v>
      </c>
      <c r="FA76" s="130">
        <f t="shared" si="1820"/>
        <v>1645.7816871172388</v>
      </c>
      <c r="FB76" s="130">
        <f t="shared" si="1821"/>
        <v>1879.0318232961665</v>
      </c>
      <c r="FC76" s="130">
        <f t="shared" si="1822"/>
        <v>1429.4715049624788</v>
      </c>
      <c r="FD76" s="130">
        <f t="shared" si="1823"/>
        <v>2058.8559506296415</v>
      </c>
      <c r="FE76" s="130">
        <f t="shared" si="1824"/>
        <v>2202.1940231418316</v>
      </c>
      <c r="FF76" s="130">
        <f t="shared" si="1825"/>
        <v>2049.7344369243206</v>
      </c>
      <c r="FG76" s="130">
        <f t="shared" si="1826"/>
        <v>2107.0696659291962</v>
      </c>
      <c r="FH76" s="130">
        <f t="shared" si="1827"/>
        <v>2086.2204917456047</v>
      </c>
      <c r="FI76" s="130">
        <f t="shared" si="1828"/>
        <v>2100.5542989968239</v>
      </c>
      <c r="FJ76" s="130">
        <f t="shared" si="1829"/>
        <v>2243.8923715090141</v>
      </c>
      <c r="FK76" s="130">
        <f t="shared" si="1830"/>
        <v>2380.7150770888325</v>
      </c>
      <c r="FL76" s="130">
        <f t="shared" si="1831"/>
        <v>2447.1718197990299</v>
      </c>
      <c r="FM76" s="130">
        <f t="shared" si="1832"/>
        <v>2582.6914519923735</v>
      </c>
      <c r="FN76" s="130">
        <f t="shared" si="1833"/>
        <v>2559.2361310358328</v>
      </c>
      <c r="FO76" s="130">
        <f t="shared" si="1834"/>
        <v>2473.2332875285192</v>
      </c>
      <c r="FP76" s="130">
        <f t="shared" si="1835"/>
        <v>2742.9694785287315</v>
      </c>
      <c r="FQ76" s="130">
        <f t="shared" si="1836"/>
        <v>2825.0631018766221</v>
      </c>
      <c r="FR76" s="130">
        <f t="shared" si="1837"/>
        <v>2669.9973688861619</v>
      </c>
      <c r="FS76" s="130">
        <f t="shared" si="1838"/>
        <v>2384.624297248256</v>
      </c>
      <c r="FT76" s="130">
        <f t="shared" si="1839"/>
        <v>0</v>
      </c>
      <c r="FU76" s="110">
        <f t="shared" si="1840"/>
        <v>2165.707968320547</v>
      </c>
      <c r="FV76" s="130">
        <f t="shared" si="1841"/>
        <v>4116.4088278728086</v>
      </c>
      <c r="FW76" s="130">
        <f t="shared" si="1842"/>
        <v>5590.1848279754195</v>
      </c>
      <c r="FX76" s="130">
        <f t="shared" si="1843"/>
        <v>7161.691332063614</v>
      </c>
      <c r="FY76" s="130">
        <f t="shared" si="1844"/>
        <v>8918.2342570311812</v>
      </c>
      <c r="FZ76" s="130">
        <f t="shared" si="1845"/>
        <v>10961.45332702313</v>
      </c>
      <c r="GA76" s="130">
        <f t="shared" si="1846"/>
        <v>12978.610929285589</v>
      </c>
      <c r="GB76" s="130">
        <f t="shared" si="1847"/>
        <v>14976.222430750931</v>
      </c>
      <c r="GC76" s="130">
        <f t="shared" si="1848"/>
        <v>17016.835353969931</v>
      </c>
      <c r="GD76" s="130">
        <f t="shared" si="1849"/>
        <v>19030.083736072967</v>
      </c>
      <c r="GE76" s="130">
        <f t="shared" si="1850"/>
        <v>20890.872531958492</v>
      </c>
      <c r="GF76" s="130">
        <f t="shared" si="1851"/>
        <v>22536.654219075732</v>
      </c>
      <c r="GG76" s="130">
        <f t="shared" si="1852"/>
        <v>24415.686042371897</v>
      </c>
      <c r="GH76" s="130">
        <f t="shared" si="1853"/>
        <v>25845.157547334376</v>
      </c>
      <c r="GI76" s="130">
        <f t="shared" si="1854"/>
        <v>27904.013497964017</v>
      </c>
      <c r="GJ76" s="130">
        <f t="shared" si="1855"/>
        <v>30106.207521105847</v>
      </c>
      <c r="GK76" s="130">
        <f t="shared" si="1856"/>
        <v>32155.941958030169</v>
      </c>
      <c r="GL76" s="130">
        <f t="shared" si="1857"/>
        <v>34263.011623959363</v>
      </c>
      <c r="GM76" s="130">
        <f t="shared" si="1858"/>
        <v>36349.232115704966</v>
      </c>
      <c r="GN76" s="130">
        <f t="shared" si="1859"/>
        <v>38449.78641470179</v>
      </c>
      <c r="GO76" s="130">
        <f t="shared" si="1860"/>
        <v>40693.678786210803</v>
      </c>
      <c r="GP76" s="130">
        <f t="shared" si="1861"/>
        <v>43074.393863299636</v>
      </c>
      <c r="GQ76" s="130">
        <f t="shared" si="1862"/>
        <v>45521.565683098663</v>
      </c>
      <c r="GR76" s="130">
        <f t="shared" si="1863"/>
        <v>48104.257135091037</v>
      </c>
      <c r="GS76" s="130">
        <f t="shared" si="1864"/>
        <v>50663.493266126869</v>
      </c>
      <c r="GT76" s="130">
        <f t="shared" si="1865"/>
        <v>53136.72655365539</v>
      </c>
      <c r="GU76" s="130">
        <f t="shared" si="1866"/>
        <v>55879.696032184118</v>
      </c>
      <c r="GV76" s="130">
        <f t="shared" si="1867"/>
        <v>58704.75913406074</v>
      </c>
      <c r="GW76" s="130">
        <f t="shared" si="1868"/>
        <v>61374.756502946904</v>
      </c>
      <c r="GX76" s="130">
        <f t="shared" si="1869"/>
        <v>63759.380800195162</v>
      </c>
      <c r="GY76" s="130">
        <f t="shared" si="1870"/>
        <v>63759.380800195162</v>
      </c>
      <c r="GZ76" s="130">
        <f>($T76+$U76)/$R76*($I76-(метеостанция!B$12))/($I76-$J76)</f>
        <v>3.2238590686274509</v>
      </c>
      <c r="HA76" s="130">
        <f>($T76+$U76)/$R76*($I76-(метеостанция!C$12))/($I76-$J76)</f>
        <v>2.9038008578431374</v>
      </c>
      <c r="HB76" s="130">
        <f>($T76+$U76)/$R76*($I76-(метеостанция!D$12))/($I76-$J76)</f>
        <v>2.1938535539215689</v>
      </c>
      <c r="HC76" s="130">
        <f>($T76+$U76)/$R76*($I76-(метеостанция!E$12))/($I76-$J76)</f>
        <v>2.3393345588235293</v>
      </c>
      <c r="HD76" s="130">
        <f>($T76+$U76)/$R76*($I76-(метеостанция!F$12))/($I76-$J76)</f>
        <v>2.6147785947712423</v>
      </c>
      <c r="HE76" s="130">
        <f>($T76+$U76)/$R76*($I76-(метеостанция!G$12))/($I76-$J76)</f>
        <v>3.0415228758169941</v>
      </c>
      <c r="HF76" s="130">
        <f>($T76+$U76)/$R76*($I76-(метеостанция!H$12))/($I76-$J76)</f>
        <v>3.0027279411764711</v>
      </c>
      <c r="HG76" s="130">
        <f>($T76+$U76)/$R76*($I76-(метеостанция!I$12))/($I76-$J76)</f>
        <v>2.9736317401960788</v>
      </c>
      <c r="HH76" s="130">
        <f>($T76+$U76)/$R76*($I76-(метеостанция!J$12))/($I76-$J76)</f>
        <v>3.037643382352941</v>
      </c>
      <c r="HI76" s="130">
        <f>($T76+$U76)/$R76*($I76-(метеостанция!K$12))/($I76-$J76)</f>
        <v>2.9969087009803923</v>
      </c>
      <c r="HJ76" s="130">
        <f>($T76+$U76)/$R76*($I76-(метеостанция!L$12))/($I76-$J76)</f>
        <v>2.7699583333333337</v>
      </c>
      <c r="HK76" s="130">
        <f>($T76+$U76)/$R76*($I76-(метеостанция!M$12))/($I76-$J76)</f>
        <v>2.4499001225490193</v>
      </c>
      <c r="HL76" s="130">
        <f>($T76+$U76)/$R76*($I76-(метеостанция!N$12))/($I76-$J76)</f>
        <v>2.7971147875816995</v>
      </c>
      <c r="HM76" s="130">
        <f>($T76+$U76)/$R76*($I76-(метеостанция!O$12))/($I76-$J76)</f>
        <v>2.1279021650326797</v>
      </c>
      <c r="HN76" s="130">
        <f>($T76+$U76)/$R76*($I76-(метеостанция!P$12))/($I76-$J76)</f>
        <v>3.0647998366013076</v>
      </c>
      <c r="HO76" s="130">
        <f>($T76+$U76)/$R76*($I76-(метеостанция!Q$12))/($I76-$J76)</f>
        <v>3.2781719771241833</v>
      </c>
      <c r="HP76" s="130">
        <f>($T76+$U76)/$R76*($I76-(метеостанция!R$12))/($I76-$J76)</f>
        <v>3.0512216094771247</v>
      </c>
      <c r="HQ76" s="130">
        <f>($T76+$U76)/$R76*($I76-(метеостанция!S$12))/($I76-$J76)</f>
        <v>3.1365704656862743</v>
      </c>
      <c r="HR76" s="130">
        <f>($T76+$U76)/$R76*($I76-(метеостанция!T$12))/($I76-$J76)</f>
        <v>3.1055345179738563</v>
      </c>
      <c r="HS76" s="130">
        <f>($T76+$U76)/$R76*($I76-(метеостанция!U$12))/($I76-$J76)</f>
        <v>3.1268717320261437</v>
      </c>
      <c r="HT76" s="130">
        <f>($T76+$U76)/$R76*($I76-(метеостанция!V$12))/($I76-$J76)</f>
        <v>3.3402438725490198</v>
      </c>
      <c r="HU76" s="130">
        <f>($T76+$U76)/$R76*($I76-(метеостанция!W$12))/($I76-$J76)</f>
        <v>3.5439172794117648</v>
      </c>
      <c r="HV76" s="130">
        <f>($T76+$U76)/$R76*($I76-(метеостанция!X$12))/($I76-$J76)</f>
        <v>3.6428443627450982</v>
      </c>
      <c r="HW76" s="130">
        <f>($T76+$U76)/$R76*($I76-(метеостанция!Y$12))/($I76-$J76)</f>
        <v>3.8445780228758171</v>
      </c>
      <c r="HX76" s="130">
        <f>($T76+$U76)/$R76*($I76-(метеостанция!Z$12))/($I76-$J76)</f>
        <v>3.8096625816993468</v>
      </c>
      <c r="HY76" s="130">
        <f>($T76+$U76)/$R76*($I76-(метеостанция!AA$12))/($I76-$J76)</f>
        <v>3.6816392973856211</v>
      </c>
      <c r="HZ76" s="130">
        <f>($T76+$U76)/$R76*($I76-(метеостанция!AB$12))/($I76-$J76)</f>
        <v>4.0831668709150328</v>
      </c>
      <c r="IA76" s="130">
        <f>($T76+$U76)/$R76*($I76-(метеостанция!AC$12))/($I76-$J76)</f>
        <v>4.2053709150326801</v>
      </c>
      <c r="IB76" s="130">
        <f>($T76+$U76)/$R76*($I76-(метеостанция!AD$12))/($I76-$J76)</f>
        <v>3.9745410539215684</v>
      </c>
      <c r="IC76" s="130">
        <f>($T76+$U76)/$R76*($I76-(метеостанция!AE$12))/($I76-$J76)</f>
        <v>3.5497365196078436</v>
      </c>
      <c r="ID76" s="130"/>
      <c r="IE76" s="131">
        <f>VLOOKUP($F76,метеостанция!$A$4:$AF$7,2,0)</f>
        <v>6.1</v>
      </c>
      <c r="IF76" s="131">
        <f>VLOOKUP($F76,метеостанция!$A$4:$AF$7,3,0)</f>
        <v>9</v>
      </c>
      <c r="IG76" s="131">
        <f>VLOOKUP($F76,метеостанция!$A$4:$AF$7,4,0)</f>
        <v>7.4</v>
      </c>
      <c r="IH76" s="131">
        <f>VLOOKUP($F76,метеостанция!$A$4:$AF$7,5,0)</f>
        <v>10.9</v>
      </c>
      <c r="II76" s="131">
        <f>VLOOKUP($F76,метеостанция!$A$4:$AF$7,6,0)</f>
        <v>12.1</v>
      </c>
      <c r="IJ76" s="131">
        <f>VLOOKUP($F76,метеостанция!$A$4:$AF$7,7,0)</f>
        <v>9.4</v>
      </c>
      <c r="IK76" s="131">
        <f>VLOOKUP($F76,метеостанция!$A$4:$AF$7,8,0)</f>
        <v>6.1</v>
      </c>
      <c r="IL76" s="131">
        <f>VLOOKUP($F76,метеостанция!$A$4:$AF$7,9,0)</f>
        <v>8.1</v>
      </c>
      <c r="IM76" s="131">
        <f>VLOOKUP($F76,метеостанция!$A$4:$AF$7,10,0)</f>
        <v>3.4</v>
      </c>
      <c r="IN76" s="131">
        <f>VLOOKUP($F76,метеостанция!$A$4:$AF$7,11,0)</f>
        <v>-1.2</v>
      </c>
      <c r="IO76" s="131">
        <f>VLOOKUP($F76,метеостанция!$A$4:$AF$7,12,0)</f>
        <v>0.4</v>
      </c>
      <c r="IP76" s="131">
        <f>VLOOKUP($F76,метеостанция!$A$4:$AF$7,13,0)</f>
        <v>3</v>
      </c>
      <c r="IQ76" s="131">
        <f>VLOOKUP($F76,метеостанция!$A$4:$AF$7,14,0)</f>
        <v>2.5</v>
      </c>
      <c r="IR76" s="131">
        <f>VLOOKUP($F76,метеостанция!$A$4:$AF$7,15,0)</f>
        <v>1.5</v>
      </c>
      <c r="IS76" s="131">
        <f>VLOOKUP($F76,метеостанция!$A$4:$AF$7,16,0)</f>
        <v>-0.4</v>
      </c>
      <c r="IT76" s="131">
        <f>VLOOKUP($F76,метеостанция!$A$4:$AF$7,17,0)</f>
        <v>-2.6</v>
      </c>
      <c r="IU76" s="131">
        <f>VLOOKUP($F76,метеостанция!$A$4:$AF$7,18,0)</f>
        <v>-3.5</v>
      </c>
      <c r="IV76" s="131">
        <f>VLOOKUP($F76,метеостанция!$A$4:$AF$7,19,0)</f>
        <v>-4.4000000000000004</v>
      </c>
      <c r="IW76" s="131">
        <f>VLOOKUP($F76,метеостанция!$A$4:$AF$7,20,0)</f>
        <v>-0.3</v>
      </c>
      <c r="IX76" s="131">
        <f>VLOOKUP($F76,метеостанция!$A$4:$AF$7,21,0)</f>
        <v>4.5</v>
      </c>
      <c r="IY76" s="131">
        <f>VLOOKUP($F76,метеостанция!$A$4:$AF$7,22,0)</f>
        <v>3.5</v>
      </c>
      <c r="IZ76" s="131">
        <f>VLOOKUP($F76,метеостанция!$A$4:$AF$7,23,0)</f>
        <v>5</v>
      </c>
      <c r="JA76" s="131">
        <f>VLOOKUP($F76,метеостанция!$A$4:$AF$7,24,0)</f>
        <v>-1.7</v>
      </c>
      <c r="JB76" s="131">
        <f>VLOOKUP($F76,метеостанция!$A$4:$AF$7,25,0)</f>
        <v>-3.7</v>
      </c>
      <c r="JC76" s="131">
        <f>VLOOKUP($F76,метеостанция!$A$4:$AF$7,26,0)</f>
        <v>0.7</v>
      </c>
      <c r="JD76" s="131">
        <f>VLOOKUP($F76,метеостанция!$A$4:$AF$7,27,0)</f>
        <v>-1.6</v>
      </c>
      <c r="JE76" s="131">
        <f>VLOOKUP($F76,метеостанция!$A$4:$AF$7,28,0)</f>
        <v>0.7</v>
      </c>
      <c r="JF76" s="131">
        <f>VLOOKUP($F76,метеостанция!$A$4:$AF$7,29,0)</f>
        <v>6.6</v>
      </c>
      <c r="JG76" s="131">
        <f>VLOOKUP($F76,метеостанция!$A$4:$AF$7,30,0)</f>
        <v>9</v>
      </c>
      <c r="JH76" s="131">
        <f>VLOOKUP($F76,метеостанция!$A$4:$AF$7,31,0)</f>
        <v>4.8</v>
      </c>
      <c r="JI76" s="131">
        <f>VLOOKUP($F76,метеостанция!$A$4:$AF$7,32,0)</f>
        <v>0</v>
      </c>
      <c r="JJ76" s="202" t="e">
        <f>VLOOKUP(D76,'Qп, Гкал'!$D$6:$O$60,2,FALSE)</f>
        <v>#N/A</v>
      </c>
      <c r="JK76" s="202" t="e">
        <f>VLOOKUP(D76,'Qп, Гкал'!$D$6:AI$64,3,FALSE)</f>
        <v>#N/A</v>
      </c>
      <c r="JL76" s="202" t="e">
        <f>VLOOKUP(D76,'Qп, Гкал'!$D$6:$AI$64,4,FALSE)</f>
        <v>#N/A</v>
      </c>
      <c r="JM76" s="202" t="e">
        <f>VLOOKUP(D76,'Qп, Гкал'!$D$6:$O$60,5,FALSE)</f>
        <v>#N/A</v>
      </c>
      <c r="JN76" s="202" t="e">
        <f>VLOOKUP(D76,'Qп, Гкал'!$D$6:$O$60,6,FALSE)</f>
        <v>#N/A</v>
      </c>
      <c r="JO76" s="202" t="e">
        <f>VLOOKUP(D76,'Qп, Гкал'!$D$6:$O$60,7,FALSE)</f>
        <v>#N/A</v>
      </c>
      <c r="JP76" s="202" t="e">
        <f>VLOOKUP(D76,'Qп, Гкал'!$D$6:$O$60,8,FALSE)</f>
        <v>#N/A</v>
      </c>
      <c r="JQ76" s="202" t="e">
        <f>VLOOKUP(D76,'Qп, Гкал'!$D$6:$O$60,9,FALSE)</f>
        <v>#N/A</v>
      </c>
      <c r="JR76" s="202" t="e">
        <f>VLOOKUP(D76,'Qп, Гкал'!$D$6:$O$60,10,FALSE)</f>
        <v>#N/A</v>
      </c>
      <c r="JS76" s="202" t="e">
        <f>VLOOKUP(D76,'Qп, Гкал'!$D$6:$O$60,11,FALSE)</f>
        <v>#N/A</v>
      </c>
      <c r="JT76" s="202" t="e">
        <f>VLOOKUP(D76,'Qп, Гкал'!$D$6:$O$60,12,FALSE)</f>
        <v>#N/A</v>
      </c>
      <c r="JU76" s="202" t="e">
        <f>VLOOKUP(D76,'Qп, Гкал'!$D$6:$P$60,13,FALSE)</f>
        <v>#N/A</v>
      </c>
      <c r="JV76" s="202" t="e">
        <f>VLOOKUP(D76,'Qп, Гкал'!$D$6:$Q$63,14,FALSE)</f>
        <v>#N/A</v>
      </c>
      <c r="JW76" s="203" t="e">
        <f>VLOOKUP(D76,'Qп, Гкал'!$D$6:$AI$65,15,FALSE)</f>
        <v>#N/A</v>
      </c>
      <c r="JX76" s="203" t="e">
        <f>VLOOKUP(D76,'Qп, Гкал'!$D$6:$AI$65,16,FALSE)</f>
        <v>#N/A</v>
      </c>
      <c r="JY76" s="204" t="e">
        <f>VLOOKUP(D76,'Qп, Гкал'!$D$6:$AI$65,17,FALSE)</f>
        <v>#N/A</v>
      </c>
      <c r="JZ76" s="203" t="e">
        <f>VLOOKUP(D76,'Qп, Гкал'!$D$6:$AI$65,18,FALSE)</f>
        <v>#N/A</v>
      </c>
      <c r="KA76" s="203" t="e">
        <f>VLOOKUP(D76,'Qп, Гкал'!$D$6:$AI$65,19,FALSE)</f>
        <v>#N/A</v>
      </c>
      <c r="KB76" s="203" t="e">
        <f>VLOOKUP(D76,'Qп, Гкал'!$D$6:$AI$65,20,FALSE)</f>
        <v>#N/A</v>
      </c>
      <c r="KC76" s="203" t="e">
        <f>VLOOKUP(D76,'Qп, Гкал'!$D$6:$AI$65,21,FALSE)</f>
        <v>#N/A</v>
      </c>
      <c r="KD76" s="203" t="e">
        <f>VLOOKUP(D76,'Qп, Гкал'!$D$6:$AI$65,22,FALSE)</f>
        <v>#N/A</v>
      </c>
      <c r="KE76" s="203" t="e">
        <f>VLOOKUP(D76,'Qп, Гкал'!$D$6:$AI$65,23,FALSE)</f>
        <v>#N/A</v>
      </c>
      <c r="KF76" s="203" t="e">
        <f>VLOOKUP(D76,'Qп, Гкал'!$D$6:$AI$65,24,FALSE)</f>
        <v>#N/A</v>
      </c>
      <c r="KG76" s="203" t="e">
        <f>VLOOKUP(D76,'Qп, Гкал'!$D$6:$AI$65,25,FALSE)</f>
        <v>#N/A</v>
      </c>
      <c r="KH76" s="203" t="e">
        <f>VLOOKUP(D76,'Qп, Гкал'!$D$6:$AI$65,26,FALSE)</f>
        <v>#N/A</v>
      </c>
      <c r="KI76" s="203" t="e">
        <f>VLOOKUP(D76,'Qп, Гкал'!$D$6:$AI$65,27,FALSE)</f>
        <v>#N/A</v>
      </c>
      <c r="KJ76" s="203" t="e">
        <f>VLOOKUP(D76,'Qп, Гкал'!$D$6:$AI$65,28,FALSE)</f>
        <v>#N/A</v>
      </c>
      <c r="KK76" s="203" t="e">
        <f>VLOOKUP(D76,'Qп, Гкал'!$D$6:$AI$65,29,FALSE)</f>
        <v>#N/A</v>
      </c>
      <c r="KL76" s="203" t="e">
        <f>VLOOKUP(D76,'Qп, Гкал'!$D$6:$AI$65,30,FALSE)</f>
        <v>#N/A</v>
      </c>
      <c r="KM76" s="203" t="e">
        <f>VLOOKUP(D76,'Qп, Гкал'!$D$6:$AI$65,31,FALSE)</f>
        <v>#N/A</v>
      </c>
      <c r="KN76" s="203" t="e">
        <f>VLOOKUP(D76,'Qп, Гкал'!$D$6:$AI$65,32,FALSE)</f>
        <v>#N/A</v>
      </c>
      <c r="KO76" s="110" t="e">
        <f>IF(JJ76="","Нет показаний",IF(JJ76&lt;=0,"Ошибка ПУ",(GZ76-JJ76*(($I76-метеостанция!B$12)/($I76-IE76)))))</f>
        <v>#N/A</v>
      </c>
      <c r="KP76" s="110" t="e">
        <f>IF(JK76="","Нет показаний",IF(JK76&lt;=0,"Ошибка ПУ",(HA76-JK76*(($I76-метеостанция!C$12)/($I76-IF76)))))</f>
        <v>#N/A</v>
      </c>
      <c r="KQ76" s="110" t="e">
        <f>IF(JL76="","Нет показаний",IF(JL76&lt;=0,"Ошибка ПУ",(HB76-JL76*(($I76-метеостанция!D$12)/($I76-IG76)))))</f>
        <v>#N/A</v>
      </c>
      <c r="KR76" s="110" t="e">
        <f>IF(JM76="","Нет показаний",IF(JM76&lt;=0,"Ошибка ПУ",(HC76-JM76*(($I76-метеостанция!E$12)/($I76-IH76)))))</f>
        <v>#N/A</v>
      </c>
      <c r="KS76" s="110" t="e">
        <f>IF(JN76="","Нет показаний",IF(JN76&lt;=0,"Ошибка ПУ",(HD76-JN76*(($I76-метеостанция!F$12)/($I76-II76)))))</f>
        <v>#N/A</v>
      </c>
      <c r="KT76" s="110" t="e">
        <f>IF(JO76="","Нет показаний",IF(JO76&lt;=0,"Ошибка ПУ",(HE76-JO76*(($I76-метеостанция!G$12)/($I76-IJ76)))))</f>
        <v>#N/A</v>
      </c>
      <c r="KU76" s="110" t="e">
        <f>IF(JP76="","Нет показаний",IF(JP76&lt;=0,"Ошибка ПУ",(HF76-JP76*(($I76-метеостанция!H$12)/($I76-IK76)))))</f>
        <v>#N/A</v>
      </c>
      <c r="KV76" s="110" t="e">
        <f>IF(JQ76="","Нет показаний",IF(JQ76&lt;=0,"Ошибка ПУ",(HG76-JQ76*(($I76-метеостанция!I$12)/($I76-IL76)))))</f>
        <v>#N/A</v>
      </c>
      <c r="KW76" s="110" t="e">
        <f>IF(JR76="","Нет показаний",IF(JR76&lt;=0,"Ошибка ПУ",(HH76-JR76*(($I76-метеостанция!J$12)/($I76-IM76)))))</f>
        <v>#N/A</v>
      </c>
      <c r="KX76" s="110" t="e">
        <f>IF(JS76="","Нет показаний",IF(JS76&lt;=0,"Ошибка ПУ",(HI76-JS76*(($I76-метеостанция!K$12)/($I76-IN76)))))</f>
        <v>#N/A</v>
      </c>
      <c r="KY76" s="110" t="e">
        <f>IF(JT76="","Нет показаний",IF(JT76&lt;=0,"Ошибка ПУ",(HJ76-JT76*(($I76-метеостанция!L$12)/($I76-IO76)))))</f>
        <v>#N/A</v>
      </c>
      <c r="KZ76" s="110" t="e">
        <f>IF(JU76="","Нет показаний",IF(JU76&lt;=0,"Ошибка ПУ",(HK76-JU76*(($I76-метеостанция!M$12)/($I76-IP76)))))</f>
        <v>#N/A</v>
      </c>
      <c r="LA76" s="110" t="e">
        <f>IF(JV76="","Нет показаний",IF(JV76&lt;=0,"Ошибка ПУ",(HL76-JV76*(($I76-метеостанция!N$12)/($I76-IQ76)))))</f>
        <v>#N/A</v>
      </c>
      <c r="LB76" s="110" t="e">
        <f>IF(JW76="","Нет показаний",IF(JW76&lt;=0,"Ошибка ПУ",(HM76-JW76*(($I76-метеостанция!O$12)/($I76-IR76)))))</f>
        <v>#N/A</v>
      </c>
      <c r="LC76" s="110" t="e">
        <f>IF(JX76="","Нет показаний",IF(JX76&lt;=0,"Ошибка ПУ",(HN76-JX76*(($I76-метеостанция!P$12)/($I76-IS76)))))</f>
        <v>#N/A</v>
      </c>
      <c r="LD76" s="110" t="e">
        <f>IF(JY76="","Нет показаний",IF(JY76&lt;=0,"Ошибка ПУ",(HO76-JY76*(($I76-метеостанция!Q$12)/($I76-IT76)))))</f>
        <v>#N/A</v>
      </c>
      <c r="LE76" s="110" t="e">
        <f>IF(JZ76="","Нет показаний",IF(JZ76&lt;=0,"Ошибка ПУ",(HP76-JZ76*(($I76-метеостанция!R$12)/($I76-IU76)))))</f>
        <v>#N/A</v>
      </c>
      <c r="LF76" s="110" t="e">
        <f>IF(KA76="","Нет показаний",IF(KA76&lt;=0,"Ошибка ПУ",(HQ76-KA76*(($I76-метеостанция!S$12)/($I76-IV76)))))</f>
        <v>#N/A</v>
      </c>
      <c r="LG76" s="110" t="e">
        <f>IF(KB76="","Нет показаний",IF(KB76&lt;=0,"Ошибка ПУ",(HR76-KB76*(($I76-метеостанция!T$12)/($I76-IW76)))))</f>
        <v>#N/A</v>
      </c>
      <c r="LH76" s="110" t="e">
        <f>IF(KC76="","Нет показаний",IF(KC76&lt;=0,"Ошибка ПУ",(HS76-KC76*(($I76-метеостанция!U$12)/($I76-IX76)))))</f>
        <v>#N/A</v>
      </c>
      <c r="LI76" s="110" t="e">
        <f>IF(KD76="","Нет показаний",IF(KD76&lt;=0,"Ошибка ПУ",(HT76-KD76*(($I76-метеостанция!V$12)/($I76-IY76)))))</f>
        <v>#N/A</v>
      </c>
      <c r="LJ76" s="110" t="e">
        <f>IF(KE76="","Нет показаний",IF(KE76&lt;=0,"Ошибка ПУ",(HU76-KE76*(($I76-метеостанция!W$12)/($I76-IZ76)))))</f>
        <v>#N/A</v>
      </c>
      <c r="LK76" s="110" t="e">
        <f>IF(KF76="","Нет показаний",IF(KF76&lt;=0,"Ошибка ПУ",(HV76-KF76*(($I76-метеостанция!X$12)/($I76-JA76)))))</f>
        <v>#N/A</v>
      </c>
      <c r="LL76" s="110" t="e">
        <f>IF(KG76="","Нет показаний",IF(KG76&lt;=0,"Ошибка ПУ",(HW76-KG76*(($I76-метеостанция!Y$12)/($I76-JB76)))))</f>
        <v>#N/A</v>
      </c>
      <c r="LM76" s="110" t="e">
        <f>IF(KH76="","Нет показаний",IF(KH76&lt;=0,"Ошибка ПУ",(HX76-KH76*(($I76-метеостанция!Z$12)/($I76-JC76)))))</f>
        <v>#N/A</v>
      </c>
      <c r="LN76" s="110" t="e">
        <f>IF(KI76="","Нет показаний",IF(KI76&lt;=0,"Ошибка ПУ",(HY76-KI76*(($I76-метеостанция!AA$12)/($I76-JD76)))))</f>
        <v>#N/A</v>
      </c>
      <c r="LO76" s="110" t="e">
        <f>IF(KJ76="","Нет показаний",IF(KJ76&lt;=0,"Ошибка ПУ",(HZ76-KJ76*(($I76-метеостанция!AB$12)/($I76-JE76)))))</f>
        <v>#N/A</v>
      </c>
      <c r="LP76" s="110" t="e">
        <f>IF(KK76="","Нет показаний",IF(KK76&lt;=0,"Ошибка ПУ",(IA76-KK76*(($I76-метеостанция!AC$12)/($I76-JF76)))))</f>
        <v>#N/A</v>
      </c>
      <c r="LQ76" s="110" t="e">
        <f>IF(KL76="","Нет показаний",IF(KL76&lt;=0,"Ошибка ПУ",(IB76-KL76*(($I76-метеостанция!AD$12)/($I76-JG76)))))</f>
        <v>#N/A</v>
      </c>
      <c r="LR76" s="110" t="e">
        <f>IF(KM76="","Нет показаний",IF(KM76&lt;=0,"Ошибка ПУ",(IC76-KM76*(($I76-метеостанция!AE$12)/($I76-JH76)))))</f>
        <v>#N/A</v>
      </c>
      <c r="LS76" s="110" t="e">
        <f>IF(KN76="","Нет показаний",IF(KN76&lt;=0,"Ошибка ПУ",(ID76-KN76*(($I76-метеостанция!AF$12)/($I76-JI76)))))</f>
        <v>#N/A</v>
      </c>
      <c r="LT76" s="54" t="e">
        <f t="shared" si="1871"/>
        <v>#N/A</v>
      </c>
      <c r="LU76" s="54" t="e">
        <f t="shared" si="1872"/>
        <v>#N/A</v>
      </c>
      <c r="LV76" s="54" t="e">
        <f t="shared" si="1873"/>
        <v>#N/A</v>
      </c>
      <c r="LW76" s="54" t="e">
        <f t="shared" si="1874"/>
        <v>#N/A</v>
      </c>
      <c r="LX76" s="54" t="e">
        <f t="shared" si="1875"/>
        <v>#N/A</v>
      </c>
      <c r="LY76" s="54" t="e">
        <f t="shared" si="1876"/>
        <v>#N/A</v>
      </c>
      <c r="LZ76" s="54" t="e">
        <f t="shared" si="1877"/>
        <v>#N/A</v>
      </c>
      <c r="MA76" s="54" t="e">
        <f t="shared" si="1878"/>
        <v>#N/A</v>
      </c>
      <c r="MB76" s="54" t="e">
        <f t="shared" si="1879"/>
        <v>#N/A</v>
      </c>
      <c r="MC76" s="54" t="e">
        <f t="shared" si="1880"/>
        <v>#N/A</v>
      </c>
      <c r="MD76" s="54" t="e">
        <f t="shared" si="1881"/>
        <v>#N/A</v>
      </c>
      <c r="ME76" s="54" t="e">
        <f t="shared" si="1882"/>
        <v>#N/A</v>
      </c>
      <c r="MF76" s="54" t="e">
        <f t="shared" si="1883"/>
        <v>#N/A</v>
      </c>
      <c r="MG76" s="54" t="e">
        <f t="shared" si="1884"/>
        <v>#N/A</v>
      </c>
      <c r="MH76" s="54" t="e">
        <f t="shared" si="1885"/>
        <v>#N/A</v>
      </c>
      <c r="MI76" s="54" t="e">
        <f t="shared" si="1886"/>
        <v>#N/A</v>
      </c>
      <c r="MJ76" s="54" t="e">
        <f t="shared" si="1887"/>
        <v>#N/A</v>
      </c>
      <c r="MK76" s="54" t="e">
        <f t="shared" si="1888"/>
        <v>#N/A</v>
      </c>
      <c r="ML76" s="54" t="e">
        <f t="shared" si="1889"/>
        <v>#N/A</v>
      </c>
      <c r="MM76" s="54" t="e">
        <f t="shared" si="1890"/>
        <v>#N/A</v>
      </c>
      <c r="MN76" s="54" t="e">
        <f t="shared" si="1891"/>
        <v>#N/A</v>
      </c>
      <c r="MO76" s="54" t="e">
        <f t="shared" si="1892"/>
        <v>#N/A</v>
      </c>
      <c r="MP76" s="54" t="e">
        <f t="shared" si="1893"/>
        <v>#N/A</v>
      </c>
      <c r="MQ76" s="54" t="e">
        <f t="shared" si="1894"/>
        <v>#N/A</v>
      </c>
      <c r="MR76" s="54" t="e">
        <f t="shared" si="1895"/>
        <v>#N/A</v>
      </c>
      <c r="MS76" s="54" t="e">
        <f t="shared" si="1896"/>
        <v>#N/A</v>
      </c>
      <c r="MT76" s="54" t="e">
        <f t="shared" si="1897"/>
        <v>#N/A</v>
      </c>
      <c r="MU76" s="54" t="e">
        <f t="shared" si="1898"/>
        <v>#N/A</v>
      </c>
      <c r="MV76" s="54" t="e">
        <f t="shared" si="1899"/>
        <v>#N/A</v>
      </c>
      <c r="MW76" s="54" t="e">
        <f t="shared" si="1900"/>
        <v>#N/A</v>
      </c>
      <c r="MX76" s="54" t="e">
        <f t="shared" si="1901"/>
        <v>#N/A</v>
      </c>
      <c r="MY76" s="53" t="e">
        <f t="shared" si="1902"/>
        <v>#N/A</v>
      </c>
      <c r="MZ76" s="53" t="e">
        <f t="shared" si="1903"/>
        <v>#N/A</v>
      </c>
      <c r="NA76" s="53" t="e">
        <f t="shared" si="1904"/>
        <v>#N/A</v>
      </c>
      <c r="NB76" s="53" t="e">
        <f t="shared" si="1905"/>
        <v>#N/A</v>
      </c>
      <c r="NC76" s="53" t="e">
        <f t="shared" si="1906"/>
        <v>#N/A</v>
      </c>
      <c r="ND76" s="53" t="e">
        <f t="shared" si="1907"/>
        <v>#N/A</v>
      </c>
      <c r="NE76" s="53" t="e">
        <f t="shared" si="1908"/>
        <v>#N/A</v>
      </c>
      <c r="NF76" s="53" t="e">
        <f t="shared" si="1909"/>
        <v>#N/A</v>
      </c>
      <c r="NG76" s="53" t="e">
        <f t="shared" si="1910"/>
        <v>#N/A</v>
      </c>
      <c r="NH76" s="53" t="e">
        <f t="shared" si="1911"/>
        <v>#N/A</v>
      </c>
      <c r="NI76" s="53" t="e">
        <f t="shared" si="1912"/>
        <v>#N/A</v>
      </c>
      <c r="NJ76" s="53" t="e">
        <f t="shared" si="1913"/>
        <v>#N/A</v>
      </c>
      <c r="NK76" s="53" t="e">
        <f t="shared" si="1914"/>
        <v>#N/A</v>
      </c>
      <c r="NL76" s="53" t="e">
        <f t="shared" si="1915"/>
        <v>#N/A</v>
      </c>
      <c r="NM76" s="53" t="e">
        <f t="shared" si="1916"/>
        <v>#N/A</v>
      </c>
      <c r="NN76" s="53" t="e">
        <f t="shared" si="1917"/>
        <v>#N/A</v>
      </c>
      <c r="NO76" s="53" t="e">
        <f t="shared" si="1918"/>
        <v>#N/A</v>
      </c>
      <c r="NP76" s="53" t="e">
        <f t="shared" si="1919"/>
        <v>#N/A</v>
      </c>
      <c r="NQ76" s="53" t="e">
        <f t="shared" si="1920"/>
        <v>#N/A</v>
      </c>
      <c r="NR76" s="53" t="e">
        <f t="shared" si="1921"/>
        <v>#N/A</v>
      </c>
      <c r="NS76" s="53" t="e">
        <f t="shared" si="1922"/>
        <v>#N/A</v>
      </c>
      <c r="NT76" s="53" t="e">
        <f t="shared" si="1923"/>
        <v>#N/A</v>
      </c>
      <c r="NU76" s="53" t="e">
        <f t="shared" si="1924"/>
        <v>#N/A</v>
      </c>
      <c r="NV76" s="53" t="e">
        <f t="shared" si="1925"/>
        <v>#N/A</v>
      </c>
      <c r="NW76" s="53" t="e">
        <f t="shared" si="1926"/>
        <v>#N/A</v>
      </c>
      <c r="NX76" s="53" t="e">
        <f t="shared" si="1927"/>
        <v>#N/A</v>
      </c>
      <c r="NY76" s="53" t="e">
        <f t="shared" si="1928"/>
        <v>#N/A</v>
      </c>
      <c r="NZ76" s="53" t="e">
        <f t="shared" si="1929"/>
        <v>#N/A</v>
      </c>
      <c r="OA76" s="53" t="e">
        <f t="shared" si="1930"/>
        <v>#N/A</v>
      </c>
      <c r="OB76" s="53" t="e">
        <f t="shared" si="1931"/>
        <v>#N/A</v>
      </c>
      <c r="OC76" s="53" t="e">
        <f t="shared" si="1932"/>
        <v>#N/A</v>
      </c>
      <c r="OD76" s="53" t="e">
        <f t="shared" si="1933"/>
        <v>#N/A</v>
      </c>
      <c r="OE76" s="53" t="e">
        <f t="shared" si="1934"/>
        <v>#N/A</v>
      </c>
      <c r="OF76" s="53" t="e">
        <f t="shared" si="1935"/>
        <v>#N/A</v>
      </c>
      <c r="OG76" s="53" t="e">
        <f t="shared" si="1936"/>
        <v>#N/A</v>
      </c>
      <c r="OH76" s="53" t="e">
        <f t="shared" si="1937"/>
        <v>#N/A</v>
      </c>
      <c r="OI76" s="53" t="e">
        <f t="shared" si="1938"/>
        <v>#N/A</v>
      </c>
      <c r="OJ76" s="53" t="e">
        <f t="shared" si="1939"/>
        <v>#N/A</v>
      </c>
      <c r="OK76" s="53" t="e">
        <f t="shared" si="1940"/>
        <v>#N/A</v>
      </c>
      <c r="OL76" s="53" t="e">
        <f t="shared" si="1941"/>
        <v>#N/A</v>
      </c>
      <c r="OM76" s="53" t="e">
        <f t="shared" si="1942"/>
        <v>#N/A</v>
      </c>
      <c r="ON76" s="53" t="e">
        <f t="shared" si="1943"/>
        <v>#N/A</v>
      </c>
      <c r="OO76" s="53" t="e">
        <f t="shared" si="1944"/>
        <v>#N/A</v>
      </c>
      <c r="OP76" s="53" t="e">
        <f t="shared" si="1945"/>
        <v>#N/A</v>
      </c>
      <c r="OQ76" s="53" t="e">
        <f t="shared" si="1946"/>
        <v>#N/A</v>
      </c>
      <c r="OR76" s="53" t="e">
        <f t="shared" si="1947"/>
        <v>#N/A</v>
      </c>
      <c r="OS76" s="53" t="e">
        <f t="shared" si="1948"/>
        <v>#N/A</v>
      </c>
      <c r="OT76" s="53" t="e">
        <f t="shared" si="1949"/>
        <v>#N/A</v>
      </c>
      <c r="OU76" s="53" t="e">
        <f t="shared" si="1950"/>
        <v>#N/A</v>
      </c>
      <c r="OV76" s="53" t="e">
        <f t="shared" si="1951"/>
        <v>#N/A</v>
      </c>
      <c r="OW76" s="53" t="e">
        <f t="shared" si="1952"/>
        <v>#N/A</v>
      </c>
      <c r="OX76" s="53" t="e">
        <f t="shared" si="1953"/>
        <v>#N/A</v>
      </c>
      <c r="OY76" s="53" t="e">
        <f t="shared" si="1954"/>
        <v>#N/A</v>
      </c>
      <c r="OZ76" s="53" t="e">
        <f t="shared" si="1955"/>
        <v>#N/A</v>
      </c>
      <c r="PA76" s="53" t="e">
        <f t="shared" si="1956"/>
        <v>#N/A</v>
      </c>
      <c r="PB76" s="53" t="e">
        <f t="shared" si="1957"/>
        <v>#N/A</v>
      </c>
      <c r="PC76" s="53" t="e">
        <f t="shared" si="1958"/>
        <v>#N/A</v>
      </c>
      <c r="PD76" s="53" t="e">
        <f t="shared" si="1959"/>
        <v>#N/A</v>
      </c>
      <c r="PE76" s="53" t="e">
        <f t="shared" si="1960"/>
        <v>#N/A</v>
      </c>
      <c r="PF76" s="53" t="e">
        <f t="shared" si="1961"/>
        <v>#N/A</v>
      </c>
      <c r="PG76" s="53" t="e">
        <f t="shared" si="1962"/>
        <v>#N/A</v>
      </c>
      <c r="PH76" s="53" t="e">
        <f t="shared" si="1963"/>
        <v>#N/A</v>
      </c>
      <c r="PI76" s="111" t="e">
        <f t="shared" ref="PI76:PR78" si="2257">MY76*$G76</f>
        <v>#N/A</v>
      </c>
      <c r="PJ76" s="111" t="e">
        <f t="shared" si="2257"/>
        <v>#N/A</v>
      </c>
      <c r="PK76" s="111" t="e">
        <f t="shared" si="2257"/>
        <v>#N/A</v>
      </c>
      <c r="PL76" s="111" t="e">
        <f t="shared" si="2257"/>
        <v>#N/A</v>
      </c>
      <c r="PM76" s="111" t="e">
        <f t="shared" si="2257"/>
        <v>#N/A</v>
      </c>
      <c r="PN76" s="111" t="e">
        <f t="shared" si="2257"/>
        <v>#N/A</v>
      </c>
      <c r="PO76" s="111" t="e">
        <f t="shared" si="2257"/>
        <v>#N/A</v>
      </c>
      <c r="PP76" s="111" t="e">
        <f t="shared" si="2257"/>
        <v>#N/A</v>
      </c>
      <c r="PQ76" s="111" t="e">
        <f t="shared" si="2257"/>
        <v>#N/A</v>
      </c>
      <c r="PR76" s="111" t="e">
        <f t="shared" si="2257"/>
        <v>#N/A</v>
      </c>
      <c r="PS76" s="111" t="e">
        <f t="shared" ref="PS76:QB78" si="2258">NI76*$G76</f>
        <v>#N/A</v>
      </c>
      <c r="PT76" s="111" t="e">
        <f t="shared" si="2258"/>
        <v>#N/A</v>
      </c>
      <c r="PU76" s="111" t="e">
        <f t="shared" si="2258"/>
        <v>#N/A</v>
      </c>
      <c r="PV76" s="111" t="e">
        <f t="shared" si="2258"/>
        <v>#N/A</v>
      </c>
      <c r="PW76" s="111" t="e">
        <f t="shared" si="2258"/>
        <v>#N/A</v>
      </c>
      <c r="PX76" s="111" t="e">
        <f t="shared" si="2258"/>
        <v>#N/A</v>
      </c>
      <c r="PY76" s="111" t="e">
        <f t="shared" si="2258"/>
        <v>#N/A</v>
      </c>
      <c r="PZ76" s="111" t="e">
        <f t="shared" si="2258"/>
        <v>#N/A</v>
      </c>
      <c r="QA76" s="111" t="e">
        <f t="shared" si="2258"/>
        <v>#N/A</v>
      </c>
      <c r="QB76" s="111" t="e">
        <f t="shared" si="2258"/>
        <v>#N/A</v>
      </c>
      <c r="QC76" s="111" t="e">
        <f t="shared" ref="QC76:QL78" si="2259">NS76*$G76</f>
        <v>#N/A</v>
      </c>
      <c r="QD76" s="111" t="e">
        <f t="shared" si="2259"/>
        <v>#N/A</v>
      </c>
      <c r="QE76" s="111" t="e">
        <f t="shared" si="2259"/>
        <v>#N/A</v>
      </c>
      <c r="QF76" s="111" t="e">
        <f t="shared" si="2259"/>
        <v>#N/A</v>
      </c>
      <c r="QG76" s="111" t="e">
        <f t="shared" si="2259"/>
        <v>#N/A</v>
      </c>
      <c r="QH76" s="111" t="e">
        <f t="shared" si="2259"/>
        <v>#N/A</v>
      </c>
      <c r="QI76" s="111" t="e">
        <f t="shared" si="2259"/>
        <v>#N/A</v>
      </c>
      <c r="QJ76" s="111" t="e">
        <f t="shared" si="2259"/>
        <v>#N/A</v>
      </c>
      <c r="QK76" s="111" t="e">
        <f t="shared" si="2259"/>
        <v>#N/A</v>
      </c>
      <c r="QL76" s="111" t="e">
        <f t="shared" si="2259"/>
        <v>#N/A</v>
      </c>
      <c r="QM76" s="111" t="e">
        <f t="shared" ref="QM76:QM78" si="2260">OC76*$G76</f>
        <v>#N/A</v>
      </c>
      <c r="QN76" s="54" t="e">
        <f t="shared" si="1968"/>
        <v>#N/A</v>
      </c>
      <c r="QO76" s="53" t="e">
        <f t="shared" si="1969"/>
        <v>#N/A</v>
      </c>
      <c r="QP76" s="53" t="e">
        <f t="shared" si="1970"/>
        <v>#N/A</v>
      </c>
      <c r="QQ76" s="53" t="e">
        <f t="shared" si="1971"/>
        <v>#N/A</v>
      </c>
      <c r="QR76" s="53" t="e">
        <f t="shared" si="1972"/>
        <v>#N/A</v>
      </c>
      <c r="QS76" s="53" t="e">
        <f t="shared" si="1973"/>
        <v>#N/A</v>
      </c>
      <c r="QT76" s="53" t="e">
        <f t="shared" si="1974"/>
        <v>#N/A</v>
      </c>
      <c r="QU76" s="53" t="e">
        <f t="shared" si="1975"/>
        <v>#N/A</v>
      </c>
      <c r="QV76" s="53" t="e">
        <f t="shared" si="1976"/>
        <v>#N/A</v>
      </c>
      <c r="QW76" s="53" t="e">
        <f t="shared" si="1977"/>
        <v>#N/A</v>
      </c>
      <c r="QX76" s="53" t="e">
        <f t="shared" si="1978"/>
        <v>#N/A</v>
      </c>
      <c r="QY76" s="53" t="e">
        <f t="shared" si="1979"/>
        <v>#N/A</v>
      </c>
      <c r="QZ76" s="53" t="e">
        <f t="shared" si="1980"/>
        <v>#N/A</v>
      </c>
      <c r="RA76" s="53" t="e">
        <f t="shared" si="1981"/>
        <v>#N/A</v>
      </c>
      <c r="RB76" s="53" t="e">
        <f t="shared" si="1982"/>
        <v>#N/A</v>
      </c>
      <c r="RC76" s="53" t="e">
        <f t="shared" si="1983"/>
        <v>#N/A</v>
      </c>
      <c r="RD76" s="53" t="e">
        <f t="shared" si="1984"/>
        <v>#N/A</v>
      </c>
      <c r="RE76" s="53" t="e">
        <f t="shared" si="1985"/>
        <v>#N/A</v>
      </c>
      <c r="RF76" s="53" t="e">
        <f t="shared" si="1986"/>
        <v>#N/A</v>
      </c>
      <c r="RG76" s="53" t="e">
        <f t="shared" si="1987"/>
        <v>#N/A</v>
      </c>
      <c r="RH76" s="53" t="e">
        <f t="shared" si="1988"/>
        <v>#N/A</v>
      </c>
      <c r="RI76" s="53" t="e">
        <f t="shared" si="1989"/>
        <v>#N/A</v>
      </c>
      <c r="RJ76" s="53" t="e">
        <f t="shared" si="1990"/>
        <v>#N/A</v>
      </c>
      <c r="RK76" s="53" t="e">
        <f t="shared" si="1991"/>
        <v>#N/A</v>
      </c>
      <c r="RL76" s="53" t="e">
        <f t="shared" si="1992"/>
        <v>#N/A</v>
      </c>
      <c r="RM76" s="53" t="e">
        <f t="shared" si="1993"/>
        <v>#N/A</v>
      </c>
      <c r="RN76" s="53" t="e">
        <f t="shared" si="1994"/>
        <v>#N/A</v>
      </c>
      <c r="RO76" s="53" t="e">
        <f t="shared" si="1995"/>
        <v>#N/A</v>
      </c>
      <c r="RP76" s="53" t="e">
        <f t="shared" si="1996"/>
        <v>#N/A</v>
      </c>
      <c r="RQ76" s="53" t="e">
        <f t="shared" si="1997"/>
        <v>#N/A</v>
      </c>
      <c r="RR76" s="53" t="e">
        <f t="shared" si="1998"/>
        <v>#N/A</v>
      </c>
      <c r="RS76" s="111" t="e">
        <f t="shared" si="1999"/>
        <v>#N/A</v>
      </c>
      <c r="RT76" s="111" t="e">
        <f t="shared" si="2000"/>
        <v>#N/A</v>
      </c>
      <c r="RU76" s="111" t="e">
        <f t="shared" si="2001"/>
        <v>#N/A</v>
      </c>
      <c r="RV76" s="111" t="e">
        <f t="shared" si="2002"/>
        <v>#N/A</v>
      </c>
      <c r="RW76" s="111" t="e">
        <f t="shared" si="2003"/>
        <v>#N/A</v>
      </c>
      <c r="RX76" s="111" t="e">
        <f t="shared" si="2004"/>
        <v>#N/A</v>
      </c>
      <c r="RY76" s="111" t="e">
        <f t="shared" si="2005"/>
        <v>#N/A</v>
      </c>
      <c r="RZ76" s="111" t="e">
        <f t="shared" si="2006"/>
        <v>#N/A</v>
      </c>
      <c r="SA76" s="111" t="e">
        <f t="shared" si="2007"/>
        <v>#N/A</v>
      </c>
      <c r="SB76" s="111" t="e">
        <f t="shared" si="2008"/>
        <v>#N/A</v>
      </c>
      <c r="SC76" s="111" t="e">
        <f t="shared" si="2009"/>
        <v>#N/A</v>
      </c>
      <c r="SD76" s="111" t="e">
        <f t="shared" si="2010"/>
        <v>#N/A</v>
      </c>
      <c r="SE76" s="111" t="e">
        <f t="shared" si="2011"/>
        <v>#N/A</v>
      </c>
      <c r="SF76" s="111" t="e">
        <f t="shared" si="2012"/>
        <v>#N/A</v>
      </c>
      <c r="SG76" s="111" t="e">
        <f t="shared" si="2013"/>
        <v>#N/A</v>
      </c>
      <c r="SH76" s="111" t="e">
        <f t="shared" si="2014"/>
        <v>#N/A</v>
      </c>
      <c r="SI76" s="111" t="e">
        <f t="shared" si="2015"/>
        <v>#N/A</v>
      </c>
      <c r="SJ76" s="111" t="e">
        <f t="shared" si="2016"/>
        <v>#N/A</v>
      </c>
      <c r="SK76" s="111" t="e">
        <f t="shared" si="2017"/>
        <v>#N/A</v>
      </c>
      <c r="SL76" s="111" t="e">
        <f t="shared" si="2018"/>
        <v>#N/A</v>
      </c>
      <c r="SM76" s="111" t="e">
        <f t="shared" si="2019"/>
        <v>#N/A</v>
      </c>
      <c r="SN76" s="111" t="e">
        <f t="shared" si="2020"/>
        <v>#N/A</v>
      </c>
      <c r="SO76" s="111" t="e">
        <f t="shared" si="2021"/>
        <v>#N/A</v>
      </c>
      <c r="SP76" s="111" t="e">
        <f t="shared" si="2022"/>
        <v>#N/A</v>
      </c>
      <c r="SQ76" s="111" t="e">
        <f t="shared" si="2023"/>
        <v>#N/A</v>
      </c>
      <c r="SR76" s="111" t="e">
        <f t="shared" si="2024"/>
        <v>#N/A</v>
      </c>
      <c r="SS76" s="111" t="e">
        <f t="shared" si="2025"/>
        <v>#N/A</v>
      </c>
      <c r="ST76" s="111" t="e">
        <f t="shared" si="2026"/>
        <v>#N/A</v>
      </c>
      <c r="SU76" s="111" t="e">
        <f t="shared" si="2027"/>
        <v>#N/A</v>
      </c>
      <c r="SV76" s="111" t="e">
        <f t="shared" si="2028"/>
        <v>#N/A</v>
      </c>
      <c r="SW76" s="111" t="e">
        <f t="shared" si="2029"/>
        <v>#N/A</v>
      </c>
      <c r="SX76" s="111" t="e">
        <f t="shared" si="2030"/>
        <v>#N/A</v>
      </c>
      <c r="SY76" s="111" t="e">
        <f t="shared" si="2031"/>
        <v>#N/A</v>
      </c>
      <c r="SZ76" s="111" t="e">
        <f t="shared" si="2032"/>
        <v>#N/A</v>
      </c>
      <c r="TA76" s="111" t="e">
        <f t="shared" si="2033"/>
        <v>#N/A</v>
      </c>
      <c r="TB76" s="111" t="e">
        <f t="shared" si="2034"/>
        <v>#N/A</v>
      </c>
      <c r="TC76" s="111" t="e">
        <f t="shared" si="2035"/>
        <v>#N/A</v>
      </c>
      <c r="TD76" s="111" t="e">
        <f t="shared" si="2036"/>
        <v>#N/A</v>
      </c>
      <c r="TE76" s="111" t="e">
        <f t="shared" si="2037"/>
        <v>#N/A</v>
      </c>
      <c r="TF76" s="111" t="e">
        <f t="shared" si="2038"/>
        <v>#N/A</v>
      </c>
      <c r="TG76" s="111" t="e">
        <f t="shared" si="2039"/>
        <v>#N/A</v>
      </c>
      <c r="TH76" s="111" t="e">
        <f t="shared" si="2040"/>
        <v>#N/A</v>
      </c>
      <c r="TI76" s="111" t="e">
        <f t="shared" si="2041"/>
        <v>#N/A</v>
      </c>
      <c r="TJ76" s="111" t="e">
        <f t="shared" si="2042"/>
        <v>#N/A</v>
      </c>
      <c r="TK76" s="111" t="e">
        <f t="shared" si="2043"/>
        <v>#N/A</v>
      </c>
      <c r="TL76" s="111" t="e">
        <f t="shared" si="2044"/>
        <v>#N/A</v>
      </c>
      <c r="TM76" s="111" t="e">
        <f t="shared" si="2045"/>
        <v>#N/A</v>
      </c>
      <c r="TN76" s="111" t="e">
        <f t="shared" si="2046"/>
        <v>#N/A</v>
      </c>
      <c r="TO76" s="111" t="e">
        <f t="shared" si="2047"/>
        <v>#N/A</v>
      </c>
      <c r="TP76" s="111" t="e">
        <f t="shared" si="2048"/>
        <v>#N/A</v>
      </c>
      <c r="TQ76" s="111" t="e">
        <f t="shared" si="2049"/>
        <v>#N/A</v>
      </c>
      <c r="TR76" s="111" t="e">
        <f t="shared" si="2050"/>
        <v>#N/A</v>
      </c>
      <c r="TS76" s="111" t="e">
        <f t="shared" si="2051"/>
        <v>#N/A</v>
      </c>
      <c r="TT76" s="111" t="e">
        <f t="shared" si="2052"/>
        <v>#N/A</v>
      </c>
      <c r="TU76" s="111" t="e">
        <f t="shared" si="2053"/>
        <v>#N/A</v>
      </c>
      <c r="TV76" s="111" t="e">
        <f t="shared" si="2054"/>
        <v>#N/A</v>
      </c>
      <c r="TW76" s="111" t="e">
        <f t="shared" si="2055"/>
        <v>#N/A</v>
      </c>
      <c r="TX76" s="111" t="e">
        <f t="shared" si="2056"/>
        <v>#N/A</v>
      </c>
      <c r="TY76" s="111" t="e">
        <f t="shared" si="2057"/>
        <v>#N/A</v>
      </c>
      <c r="TZ76" s="111" t="e">
        <f t="shared" si="2058"/>
        <v>#N/A</v>
      </c>
      <c r="UA76" s="111" t="e">
        <f t="shared" si="2059"/>
        <v>#N/A</v>
      </c>
      <c r="UB76" s="111" t="e">
        <f t="shared" si="2060"/>
        <v>#N/A</v>
      </c>
      <c r="UC76" s="112">
        <f t="shared" si="2061"/>
        <v>240.63421870228299</v>
      </c>
      <c r="UD76" s="112">
        <f t="shared" si="2062"/>
        <v>457.37875865253432</v>
      </c>
      <c r="UE76" s="112">
        <f t="shared" si="2063"/>
        <v>621.13164755282435</v>
      </c>
      <c r="UF76" s="112">
        <f t="shared" si="2064"/>
        <v>795.74348134040156</v>
      </c>
      <c r="UG76" s="112">
        <f t="shared" si="2065"/>
        <v>990.91491744790892</v>
      </c>
      <c r="UH76" s="112">
        <f t="shared" si="2066"/>
        <v>1217.9392585581254</v>
      </c>
      <c r="UI76" s="112">
        <f t="shared" si="2067"/>
        <v>1442.0678810317322</v>
      </c>
      <c r="UJ76" s="112">
        <f t="shared" si="2068"/>
        <v>1664.0247145278813</v>
      </c>
      <c r="UK76" s="112">
        <f t="shared" si="2069"/>
        <v>1890.7594837744368</v>
      </c>
      <c r="UL76" s="112">
        <f t="shared" si="2070"/>
        <v>2114.4537484525517</v>
      </c>
      <c r="UM76" s="112">
        <f t="shared" si="2071"/>
        <v>2321.2080591064987</v>
      </c>
      <c r="UN76" s="112">
        <f t="shared" si="2072"/>
        <v>2504.0726910084145</v>
      </c>
      <c r="UO76" s="112">
        <f t="shared" si="2073"/>
        <v>2712.8540047079882</v>
      </c>
      <c r="UP76" s="112">
        <f t="shared" si="2074"/>
        <v>2871.6841719260415</v>
      </c>
      <c r="UQ76" s="112">
        <f t="shared" si="2075"/>
        <v>3100.4459442182242</v>
      </c>
      <c r="UR76" s="112">
        <f t="shared" si="2076"/>
        <v>3345.1341690117606</v>
      </c>
      <c r="US76" s="112">
        <f t="shared" si="2077"/>
        <v>3572.8824397811295</v>
      </c>
      <c r="UT76" s="112">
        <f t="shared" si="2078"/>
        <v>3807.0012915510401</v>
      </c>
      <c r="UU76" s="112">
        <f t="shared" si="2079"/>
        <v>4038.8035684116639</v>
      </c>
      <c r="UV76" s="112">
        <f t="shared" si="2080"/>
        <v>4272.1984905224226</v>
      </c>
      <c r="UW76" s="112">
        <f t="shared" si="2081"/>
        <v>4521.5198651345345</v>
      </c>
      <c r="UX76" s="112">
        <f t="shared" si="2082"/>
        <v>4786.0437625888489</v>
      </c>
      <c r="UY76" s="112">
        <f t="shared" si="2083"/>
        <v>5057.951742566519</v>
      </c>
      <c r="UZ76" s="112">
        <f t="shared" si="2084"/>
        <v>5344.9174594545611</v>
      </c>
      <c r="VA76" s="112">
        <f t="shared" si="2085"/>
        <v>5629.2770295696537</v>
      </c>
      <c r="VB76" s="112">
        <f t="shared" si="2086"/>
        <v>5904.0807281839334</v>
      </c>
      <c r="VC76" s="112">
        <f t="shared" si="2087"/>
        <v>6208.8551146871259</v>
      </c>
      <c r="VD76" s="112">
        <f t="shared" si="2088"/>
        <v>6522.7510148956389</v>
      </c>
      <c r="VE76" s="112">
        <f t="shared" si="2089"/>
        <v>6819.4173892163235</v>
      </c>
      <c r="VF76" s="112">
        <f t="shared" si="2090"/>
        <v>7084.3756444661303</v>
      </c>
      <c r="VG76" s="112">
        <f t="shared" si="2091"/>
        <v>7084.3756444661303</v>
      </c>
      <c r="VH76" s="111" t="e">
        <f t="shared" si="2092"/>
        <v>#N/A</v>
      </c>
      <c r="VI76" s="111" t="e">
        <f t="shared" si="2093"/>
        <v>#N/A</v>
      </c>
      <c r="VJ76" s="111" t="e">
        <f t="shared" si="2094"/>
        <v>#N/A</v>
      </c>
      <c r="VK76" s="111" t="e">
        <f t="shared" si="2095"/>
        <v>#N/A</v>
      </c>
      <c r="VL76" s="111" t="e">
        <f t="shared" si="2096"/>
        <v>#N/A</v>
      </c>
      <c r="VM76" s="111" t="e">
        <f t="shared" si="2097"/>
        <v>#N/A</v>
      </c>
      <c r="VN76" s="111" t="e">
        <f t="shared" si="2098"/>
        <v>#N/A</v>
      </c>
      <c r="VO76" s="111" t="e">
        <f t="shared" si="2099"/>
        <v>#N/A</v>
      </c>
      <c r="VP76" s="111" t="e">
        <f t="shared" si="2100"/>
        <v>#N/A</v>
      </c>
      <c r="VQ76" s="111" t="e">
        <f t="shared" si="2101"/>
        <v>#N/A</v>
      </c>
      <c r="VR76" s="111" t="e">
        <f t="shared" si="2102"/>
        <v>#N/A</v>
      </c>
      <c r="VS76" s="111" t="e">
        <f t="shared" si="2103"/>
        <v>#N/A</v>
      </c>
      <c r="VT76" s="111" t="e">
        <f t="shared" si="2104"/>
        <v>#N/A</v>
      </c>
      <c r="VU76" s="111" t="e">
        <f t="shared" si="2105"/>
        <v>#N/A</v>
      </c>
      <c r="VV76" s="111" t="e">
        <f t="shared" si="2106"/>
        <v>#N/A</v>
      </c>
      <c r="VW76" s="111" t="e">
        <f t="shared" si="2107"/>
        <v>#N/A</v>
      </c>
      <c r="VX76" s="111" t="e">
        <f t="shared" si="2108"/>
        <v>#N/A</v>
      </c>
      <c r="VY76" s="111" t="e">
        <f t="shared" si="2109"/>
        <v>#N/A</v>
      </c>
      <c r="VZ76" s="111" t="e">
        <f t="shared" si="2110"/>
        <v>#N/A</v>
      </c>
      <c r="WA76" s="111" t="e">
        <f t="shared" si="2111"/>
        <v>#N/A</v>
      </c>
      <c r="WB76" s="111" t="e">
        <f t="shared" si="2112"/>
        <v>#N/A</v>
      </c>
      <c r="WC76" s="111" t="e">
        <f t="shared" si="2113"/>
        <v>#N/A</v>
      </c>
      <c r="WD76" s="111" t="e">
        <f t="shared" si="2114"/>
        <v>#N/A</v>
      </c>
      <c r="WE76" s="111" t="e">
        <f t="shared" si="2115"/>
        <v>#N/A</v>
      </c>
      <c r="WF76" s="111" t="e">
        <f t="shared" si="2116"/>
        <v>#N/A</v>
      </c>
      <c r="WG76" s="111" t="e">
        <f t="shared" si="2117"/>
        <v>#N/A</v>
      </c>
      <c r="WH76" s="111" t="e">
        <f t="shared" si="2118"/>
        <v>#N/A</v>
      </c>
      <c r="WI76" s="111" t="e">
        <f t="shared" si="2119"/>
        <v>#N/A</v>
      </c>
      <c r="WJ76" s="111" t="e">
        <f t="shared" si="2120"/>
        <v>#N/A</v>
      </c>
      <c r="WK76" s="111" t="e">
        <f t="shared" si="2121"/>
        <v>#N/A</v>
      </c>
      <c r="WL76" s="111" t="e">
        <f t="shared" si="2122"/>
        <v>#N/A</v>
      </c>
      <c r="WM76" s="111" t="e">
        <f t="shared" si="2123"/>
        <v>#N/A</v>
      </c>
      <c r="WN76" s="111" t="e">
        <f t="shared" si="2124"/>
        <v>#N/A</v>
      </c>
      <c r="WO76" s="111" t="e">
        <f t="shared" si="2125"/>
        <v>#N/A</v>
      </c>
      <c r="WP76" s="111" t="e">
        <f t="shared" si="2126"/>
        <v>#N/A</v>
      </c>
      <c r="WQ76" s="111" t="e">
        <f t="shared" si="2127"/>
        <v>#N/A</v>
      </c>
      <c r="WR76" s="111" t="e">
        <f t="shared" si="2128"/>
        <v>#N/A</v>
      </c>
      <c r="WS76" s="111" t="e">
        <f t="shared" si="2129"/>
        <v>#N/A</v>
      </c>
      <c r="WT76" s="111" t="e">
        <f t="shared" si="2130"/>
        <v>#N/A</v>
      </c>
      <c r="WU76" s="111" t="e">
        <f t="shared" si="2131"/>
        <v>#N/A</v>
      </c>
      <c r="WV76" s="111" t="e">
        <f t="shared" si="2132"/>
        <v>#N/A</v>
      </c>
      <c r="WW76" s="111" t="e">
        <f t="shared" si="2133"/>
        <v>#N/A</v>
      </c>
      <c r="WX76" s="111" t="e">
        <f t="shared" si="2134"/>
        <v>#N/A</v>
      </c>
      <c r="WY76" s="111" t="e">
        <f t="shared" si="2135"/>
        <v>#N/A</v>
      </c>
      <c r="WZ76" s="111" t="e">
        <f t="shared" si="2136"/>
        <v>#N/A</v>
      </c>
      <c r="XA76" s="111" t="e">
        <f t="shared" si="2137"/>
        <v>#N/A</v>
      </c>
      <c r="XB76" s="111" t="e">
        <f t="shared" si="2138"/>
        <v>#N/A</v>
      </c>
      <c r="XC76" s="111" t="e">
        <f t="shared" si="2139"/>
        <v>#N/A</v>
      </c>
      <c r="XD76" s="111" t="e">
        <f t="shared" si="2140"/>
        <v>#N/A</v>
      </c>
      <c r="XE76" s="111" t="e">
        <f t="shared" si="2141"/>
        <v>#N/A</v>
      </c>
      <c r="XF76" s="111" t="e">
        <f t="shared" si="2142"/>
        <v>#N/A</v>
      </c>
      <c r="XG76" s="111" t="e">
        <f t="shared" si="2143"/>
        <v>#N/A</v>
      </c>
      <c r="XH76" s="111" t="e">
        <f t="shared" si="2144"/>
        <v>#N/A</v>
      </c>
      <c r="XI76" s="111" t="e">
        <f t="shared" si="2145"/>
        <v>#N/A</v>
      </c>
      <c r="XJ76" s="111" t="e">
        <f t="shared" si="2146"/>
        <v>#N/A</v>
      </c>
      <c r="XK76" s="111" t="e">
        <f t="shared" si="2147"/>
        <v>#N/A</v>
      </c>
      <c r="XL76" s="111" t="e">
        <f t="shared" si="2148"/>
        <v>#N/A</v>
      </c>
      <c r="XM76" s="111" t="e">
        <f t="shared" si="2149"/>
        <v>#N/A</v>
      </c>
      <c r="XN76" s="111" t="e">
        <f t="shared" si="2150"/>
        <v>#N/A</v>
      </c>
      <c r="XO76" s="111" t="e">
        <f t="shared" si="2151"/>
        <v>#N/A</v>
      </c>
      <c r="XP76" s="111" t="e">
        <f t="shared" si="2152"/>
        <v>#N/A</v>
      </c>
      <c r="XQ76" s="111" t="e">
        <f t="shared" si="2153"/>
        <v>#N/A</v>
      </c>
      <c r="XR76" s="111" t="e">
        <f t="shared" si="2154"/>
        <v>#N/A</v>
      </c>
      <c r="XS76" s="111" t="e">
        <f t="shared" si="2155"/>
        <v>#N/A</v>
      </c>
      <c r="XT76" s="111" t="e">
        <f t="shared" si="2156"/>
        <v>#N/A</v>
      </c>
      <c r="XU76" s="111" t="e">
        <f t="shared" si="2157"/>
        <v>#N/A</v>
      </c>
      <c r="XV76" s="111" t="e">
        <f t="shared" si="2158"/>
        <v>#N/A</v>
      </c>
      <c r="XW76" s="111" t="e">
        <f t="shared" si="2159"/>
        <v>#N/A</v>
      </c>
      <c r="XX76" s="111" t="e">
        <f t="shared" si="2160"/>
        <v>#N/A</v>
      </c>
      <c r="XY76" s="111" t="e">
        <f t="shared" si="2161"/>
        <v>#N/A</v>
      </c>
      <c r="XZ76" s="111" t="e">
        <f t="shared" si="2162"/>
        <v>#N/A</v>
      </c>
      <c r="YA76" s="111" t="e">
        <f t="shared" si="2163"/>
        <v>#N/A</v>
      </c>
      <c r="YB76" s="111" t="e">
        <f t="shared" si="2164"/>
        <v>#N/A</v>
      </c>
      <c r="YC76" s="111" t="e">
        <f t="shared" si="2165"/>
        <v>#N/A</v>
      </c>
      <c r="YD76" s="111" t="e">
        <f t="shared" si="2166"/>
        <v>#N/A</v>
      </c>
      <c r="YE76" s="111" t="e">
        <f t="shared" si="2167"/>
        <v>#N/A</v>
      </c>
      <c r="YF76" s="111" t="e">
        <f t="shared" si="2168"/>
        <v>#N/A</v>
      </c>
      <c r="YG76" s="111" t="e">
        <f t="shared" si="2169"/>
        <v>#N/A</v>
      </c>
      <c r="YH76" s="111" t="e">
        <f t="shared" si="2170"/>
        <v>#N/A</v>
      </c>
      <c r="YI76" s="111" t="e">
        <f t="shared" si="2171"/>
        <v>#N/A</v>
      </c>
      <c r="YJ76" s="111" t="e">
        <f t="shared" si="2172"/>
        <v>#N/A</v>
      </c>
      <c r="YK76" s="111" t="e">
        <f t="shared" si="2173"/>
        <v>#N/A</v>
      </c>
      <c r="YL76" s="111" t="e">
        <f t="shared" si="2174"/>
        <v>#N/A</v>
      </c>
      <c r="YM76" s="111" t="e">
        <f t="shared" si="2175"/>
        <v>#N/A</v>
      </c>
      <c r="YN76" s="111" t="e">
        <f t="shared" si="2176"/>
        <v>#N/A</v>
      </c>
      <c r="YO76" s="111" t="e">
        <f t="shared" si="2177"/>
        <v>#N/A</v>
      </c>
      <c r="YP76" s="111" t="e">
        <f t="shared" si="2178"/>
        <v>#N/A</v>
      </c>
      <c r="YQ76" s="111" t="e">
        <f t="shared" si="2179"/>
        <v>#N/A</v>
      </c>
      <c r="YR76" s="111" t="e">
        <f t="shared" si="2180"/>
        <v>#N/A</v>
      </c>
      <c r="YS76" s="111" t="e">
        <f t="shared" si="2181"/>
        <v>#N/A</v>
      </c>
      <c r="YT76" s="111" t="e">
        <f t="shared" si="2182"/>
        <v>#N/A</v>
      </c>
      <c r="YU76" s="111" t="e">
        <f t="shared" si="2183"/>
        <v>#N/A</v>
      </c>
      <c r="YV76" s="111" t="e">
        <f t="shared" si="2184"/>
        <v>#N/A</v>
      </c>
      <c r="YW76" s="111" t="e">
        <f t="shared" si="2185"/>
        <v>#N/A</v>
      </c>
      <c r="YX76" s="111" t="e">
        <f t="shared" si="2186"/>
        <v>#N/A</v>
      </c>
      <c r="YY76" s="111" t="e">
        <f t="shared" si="2187"/>
        <v>#N/A</v>
      </c>
      <c r="YZ76" s="111" t="e">
        <f t="shared" si="2188"/>
        <v>#N/A</v>
      </c>
      <c r="ZA76" s="111" t="e">
        <f t="shared" si="2189"/>
        <v>#N/A</v>
      </c>
      <c r="ZB76" s="111" t="e">
        <f t="shared" si="2190"/>
        <v>#N/A</v>
      </c>
      <c r="ZC76" s="111" t="e">
        <f t="shared" si="2191"/>
        <v>#N/A</v>
      </c>
      <c r="ZD76" s="111" t="e">
        <f t="shared" si="2192"/>
        <v>#N/A</v>
      </c>
      <c r="ZE76" s="111" t="e">
        <f t="shared" si="2193"/>
        <v>#N/A</v>
      </c>
      <c r="ZF76" s="111" t="e">
        <f t="shared" si="2194"/>
        <v>#N/A</v>
      </c>
      <c r="ZG76" s="111" t="e">
        <f t="shared" si="2195"/>
        <v>#N/A</v>
      </c>
      <c r="ZH76" s="111" t="e">
        <f t="shared" si="2196"/>
        <v>#N/A</v>
      </c>
      <c r="ZI76" s="111" t="e">
        <f t="shared" si="2197"/>
        <v>#N/A</v>
      </c>
      <c r="ZJ76" s="111" t="e">
        <f t="shared" si="2198"/>
        <v>#N/A</v>
      </c>
      <c r="ZK76" s="111" t="e">
        <f t="shared" si="2199"/>
        <v>#N/A</v>
      </c>
      <c r="ZL76" s="111" t="e">
        <f t="shared" si="2200"/>
        <v>#N/A</v>
      </c>
      <c r="ZM76" s="111" t="e">
        <f t="shared" si="2201"/>
        <v>#N/A</v>
      </c>
      <c r="ZN76" s="111" t="e">
        <f t="shared" si="2202"/>
        <v>#N/A</v>
      </c>
      <c r="ZO76" s="111" t="e">
        <f t="shared" si="2203"/>
        <v>#N/A</v>
      </c>
      <c r="ZP76" s="111" t="e">
        <f t="shared" si="2204"/>
        <v>#N/A</v>
      </c>
      <c r="ZQ76" s="111" t="e">
        <f t="shared" si="2205"/>
        <v>#N/A</v>
      </c>
      <c r="ZR76" s="111" t="e">
        <f t="shared" si="2206"/>
        <v>#N/A</v>
      </c>
      <c r="ZS76" s="111" t="e">
        <f t="shared" si="2207"/>
        <v>#N/A</v>
      </c>
      <c r="ZT76" s="111" t="e">
        <f t="shared" si="2208"/>
        <v>#N/A</v>
      </c>
      <c r="ZU76" s="111" t="e">
        <f t="shared" si="2209"/>
        <v>#N/A</v>
      </c>
      <c r="ZV76" s="111" t="e">
        <f t="shared" si="2210"/>
        <v>#N/A</v>
      </c>
      <c r="ZW76" s="111" t="e">
        <f t="shared" si="2211"/>
        <v>#N/A</v>
      </c>
      <c r="ZX76" s="111" t="e">
        <f t="shared" si="2212"/>
        <v>#N/A</v>
      </c>
      <c r="ZY76" s="111" t="e">
        <f t="shared" si="2213"/>
        <v>#N/A</v>
      </c>
      <c r="ZZ76" s="111" t="e">
        <f t="shared" si="2214"/>
        <v>#N/A</v>
      </c>
      <c r="AAA76" s="111" t="e">
        <f t="shared" si="2215"/>
        <v>#N/A</v>
      </c>
      <c r="AAB76" s="111" t="e">
        <f t="shared" si="2216"/>
        <v>#N/A</v>
      </c>
      <c r="AAC76" s="111" t="e">
        <f t="shared" si="2217"/>
        <v>#N/A</v>
      </c>
      <c r="AAD76" s="111" t="e">
        <f t="shared" si="2218"/>
        <v>#N/A</v>
      </c>
      <c r="AAE76" s="111" t="e">
        <f t="shared" si="2219"/>
        <v>#N/A</v>
      </c>
      <c r="AAF76" s="111" t="e">
        <f t="shared" si="2220"/>
        <v>#N/A</v>
      </c>
      <c r="AAG76" s="111" t="e">
        <f t="shared" si="2221"/>
        <v>#N/A</v>
      </c>
      <c r="AAH76" s="111" t="e">
        <f t="shared" si="2222"/>
        <v>#N/A</v>
      </c>
      <c r="AAI76" s="111" t="e">
        <f t="shared" si="2223"/>
        <v>#N/A</v>
      </c>
      <c r="AAJ76" s="111" t="e">
        <f t="shared" si="2224"/>
        <v>#N/A</v>
      </c>
      <c r="AAK76" s="111" t="e">
        <f t="shared" si="2225"/>
        <v>#N/A</v>
      </c>
      <c r="AAL76" s="111" t="e">
        <f t="shared" si="2226"/>
        <v>#N/A</v>
      </c>
      <c r="AAM76" s="111" t="e">
        <f t="shared" si="2227"/>
        <v>#N/A</v>
      </c>
      <c r="AAN76" s="111" t="e">
        <f t="shared" si="2228"/>
        <v>#N/A</v>
      </c>
      <c r="AAO76" s="111" t="e">
        <f t="shared" si="2229"/>
        <v>#N/A</v>
      </c>
      <c r="AAP76" s="111" t="e">
        <f t="shared" si="2230"/>
        <v>#N/A</v>
      </c>
      <c r="AAQ76" s="111" t="e">
        <f t="shared" si="2231"/>
        <v>#N/A</v>
      </c>
      <c r="AAR76" s="111" t="e">
        <f t="shared" si="2232"/>
        <v>#N/A</v>
      </c>
      <c r="AAS76" s="111" t="e">
        <f t="shared" si="2233"/>
        <v>#N/A</v>
      </c>
      <c r="AAT76" s="111" t="e">
        <f t="shared" si="2234"/>
        <v>#N/A</v>
      </c>
      <c r="AAU76" s="111" t="e">
        <f t="shared" si="2235"/>
        <v>#N/A</v>
      </c>
      <c r="AAV76" s="111" t="e">
        <f t="shared" si="2236"/>
        <v>#N/A</v>
      </c>
      <c r="AAW76" s="111" t="e">
        <f t="shared" si="2237"/>
        <v>#N/A</v>
      </c>
      <c r="AAX76" s="111" t="e">
        <f t="shared" si="2238"/>
        <v>#N/A</v>
      </c>
      <c r="AAY76" s="111" t="e">
        <f t="shared" si="2239"/>
        <v>#N/A</v>
      </c>
      <c r="AAZ76" s="111" t="e">
        <f t="shared" si="2240"/>
        <v>#N/A</v>
      </c>
      <c r="ABA76" s="111" t="e">
        <f t="shared" si="2241"/>
        <v>#N/A</v>
      </c>
      <c r="ABB76" s="111" t="e">
        <f t="shared" si="2242"/>
        <v>#N/A</v>
      </c>
      <c r="ABC76" s="111" t="e">
        <f t="shared" si="2243"/>
        <v>#N/A</v>
      </c>
      <c r="ABD76" s="111" t="e">
        <f t="shared" si="2244"/>
        <v>#N/A</v>
      </c>
      <c r="ABE76" s="111" t="e">
        <f t="shared" si="2245"/>
        <v>#N/A</v>
      </c>
      <c r="ABF76" s="111" t="e">
        <f t="shared" si="2246"/>
        <v>#N/A</v>
      </c>
    </row>
    <row r="77" spans="1:734" ht="75" hidden="1" customHeight="1">
      <c r="A77" s="92">
        <v>74</v>
      </c>
      <c r="B77" s="59" t="s">
        <v>75</v>
      </c>
      <c r="C77" s="100" t="s">
        <v>87</v>
      </c>
      <c r="D77" s="101">
        <v>1217979</v>
      </c>
      <c r="E77" s="59">
        <v>3123027329</v>
      </c>
      <c r="F77" s="46" t="s">
        <v>115</v>
      </c>
      <c r="G77" s="47">
        <v>0.95</v>
      </c>
      <c r="H77" s="48">
        <v>1958.2</v>
      </c>
      <c r="I77" s="48">
        <v>21.5</v>
      </c>
      <c r="J77" s="49">
        <v>1.1000000000000001</v>
      </c>
      <c r="K77" s="50">
        <v>30</v>
      </c>
      <c r="L77" s="49">
        <v>12.269034769782705</v>
      </c>
      <c r="M77" s="49">
        <v>89</v>
      </c>
      <c r="N77" s="49">
        <v>0</v>
      </c>
      <c r="O77" s="49">
        <f t="shared" si="1741"/>
        <v>0.40896782565942347</v>
      </c>
      <c r="P77" s="49">
        <f t="shared" si="1742"/>
        <v>2.9666666666666668</v>
      </c>
      <c r="Q77" s="49">
        <f t="shared" si="1743"/>
        <v>0</v>
      </c>
      <c r="R77" s="51">
        <v>30</v>
      </c>
      <c r="S77" s="52">
        <f t="shared" si="2256"/>
        <v>12.269034769782705</v>
      </c>
      <c r="T77" s="52">
        <f t="shared" si="1744"/>
        <v>89</v>
      </c>
      <c r="U77" s="52">
        <f t="shared" si="1745"/>
        <v>0</v>
      </c>
      <c r="V77" s="130">
        <f>$O77*($I77-(метеостанция!B$12))/($I77-$J77)</f>
        <v>0.4164856165722805</v>
      </c>
      <c r="W77" s="130">
        <f>$O77*($I77-(метеостанция!C$12))/($I77-$J77)</f>
        <v>0.37513776655156678</v>
      </c>
      <c r="X77" s="130">
        <f>$O77*($I77-(метеостанция!D$12))/($I77-$J77)</f>
        <v>0.28342071741471075</v>
      </c>
      <c r="Y77" s="130">
        <f>$O77*($I77-(метеостанция!E$12))/($I77-$J77)</f>
        <v>0.30221519469685337</v>
      </c>
      <c r="Z77" s="130">
        <f>$O77*($I77-(метеостанция!F$12))/($I77-$J77)</f>
        <v>0.33779940501771011</v>
      </c>
      <c r="AA77" s="130">
        <f>$O77*($I77-(метеостанция!G$12))/($I77-$J77)</f>
        <v>0.39292987171199517</v>
      </c>
      <c r="AB77" s="130">
        <f>$O77*($I77-(метеостанция!H$12))/($I77-$J77)</f>
        <v>0.38791801110342378</v>
      </c>
      <c r="AC77" s="130">
        <f>$O77*($I77-(метеостанция!I$12))/($I77-$J77)</f>
        <v>0.38415911564699529</v>
      </c>
      <c r="AD77" s="130">
        <f>$O77*($I77-(метеостанция!J$12))/($I77-$J77)</f>
        <v>0.39242868565113798</v>
      </c>
      <c r="AE77" s="130">
        <f>$O77*($I77-(метеостанция!K$12))/($I77-$J77)</f>
        <v>0.38716623201213801</v>
      </c>
      <c r="AF77" s="130">
        <f>$O77*($I77-(метеостанция!L$12))/($I77-$J77)</f>
        <v>0.35784684745199558</v>
      </c>
      <c r="AG77" s="130">
        <f>$O77*($I77-(метеостанция!M$12))/($I77-$J77)</f>
        <v>0.31649899743128174</v>
      </c>
      <c r="AH77" s="130">
        <f>$O77*($I77-(метеостанция!N$12))/($I77-$J77)</f>
        <v>0.36135514987799544</v>
      </c>
      <c r="AI77" s="130">
        <f>$O77*($I77-(метеостанция!O$12))/($I77-$J77)</f>
        <v>0.27490055438013944</v>
      </c>
      <c r="AJ77" s="130">
        <f>$O77*($I77-(метеостанция!P$12))/($I77-$J77)</f>
        <v>0.39593698807713795</v>
      </c>
      <c r="AK77" s="130">
        <f>$O77*($I77-(метеостанция!Q$12))/($I77-$J77)</f>
        <v>0.42350222142428046</v>
      </c>
      <c r="AL77" s="130">
        <f>$O77*($I77-(метеостанция!R$12))/($I77-$J77)</f>
        <v>0.39418283686413802</v>
      </c>
      <c r="AM77" s="130">
        <f>$O77*($I77-(метеостанция!S$12))/($I77-$J77)</f>
        <v>0.40520893020299492</v>
      </c>
      <c r="AN77" s="130">
        <f>$O77*($I77-(метеостанция!T$12))/($I77-$J77)</f>
        <v>0.40119944171613786</v>
      </c>
      <c r="AO77" s="130">
        <f>$O77*($I77-(метеостанция!U$12))/($I77-$J77)</f>
        <v>0.40395596505085213</v>
      </c>
      <c r="AP77" s="130">
        <f>$O77*($I77-(метеостанция!V$12))/($I77-$J77)</f>
        <v>0.43152119839799463</v>
      </c>
      <c r="AQ77" s="130">
        <f>$O77*($I77-(метеостанция!W$12))/($I77-$J77)</f>
        <v>0.45783346659299429</v>
      </c>
      <c r="AR77" s="130">
        <f>$O77*($I77-(метеостанция!X$12))/($I77-$J77)</f>
        <v>0.47061371114485129</v>
      </c>
      <c r="AS77" s="130">
        <f>$O77*($I77-(метеостанция!Y$12))/($I77-$J77)</f>
        <v>0.49667538630942243</v>
      </c>
      <c r="AT77" s="130">
        <f>$O77*($I77-(метеостанция!Z$12))/($I77-$J77)</f>
        <v>0.49216471176170817</v>
      </c>
      <c r="AU77" s="130">
        <f>$O77*($I77-(метеостанция!AA$12))/($I77-$J77)</f>
        <v>0.47562557175342268</v>
      </c>
      <c r="AV77" s="130">
        <f>$O77*($I77-(метеостанция!AB$12))/($I77-$J77)</f>
        <v>0.52749832905213634</v>
      </c>
      <c r="AW77" s="130">
        <f>$O77*($I77-(метеостанция!AC$12))/($I77-$J77)</f>
        <v>0.54328568996913618</v>
      </c>
      <c r="AX77" s="130">
        <f>$O77*($I77-(метеостанция!AD$12))/($I77-$J77)</f>
        <v>0.51346511934813643</v>
      </c>
      <c r="AY77" s="130">
        <f>$O77*($I77-(метеостанция!AE$12))/($I77-$J77)</f>
        <v>0.45858524568428</v>
      </c>
      <c r="AZ77" s="130"/>
      <c r="BA77" s="130">
        <f t="shared" si="1746"/>
        <v>0.4164856165722805</v>
      </c>
      <c r="BB77" s="130">
        <f t="shared" si="1680"/>
        <v>0.79162338312384728</v>
      </c>
      <c r="BC77" s="130">
        <f t="shared" si="1681"/>
        <v>1.075044100538558</v>
      </c>
      <c r="BD77" s="130">
        <f t="shared" si="1682"/>
        <v>1.3772592952354115</v>
      </c>
      <c r="BE77" s="130">
        <f t="shared" si="1683"/>
        <v>1.7150587002531217</v>
      </c>
      <c r="BF77" s="130">
        <f t="shared" si="1684"/>
        <v>2.1079885719651168</v>
      </c>
      <c r="BG77" s="130">
        <f t="shared" si="1685"/>
        <v>2.4959065830685407</v>
      </c>
      <c r="BH77" s="130">
        <f t="shared" si="1686"/>
        <v>2.8800656987155362</v>
      </c>
      <c r="BI77" s="130">
        <f t="shared" si="1687"/>
        <v>3.2724943843666741</v>
      </c>
      <c r="BJ77" s="130">
        <f t="shared" si="1688"/>
        <v>3.6596606163788121</v>
      </c>
      <c r="BK77" s="130">
        <f t="shared" si="1689"/>
        <v>4.0175074638308077</v>
      </c>
      <c r="BL77" s="130">
        <f t="shared" si="1690"/>
        <v>4.3340064612620894</v>
      </c>
      <c r="BM77" s="130">
        <f t="shared" si="1691"/>
        <v>4.6953616111400844</v>
      </c>
      <c r="BN77" s="130">
        <f t="shared" si="1692"/>
        <v>4.9702621655202242</v>
      </c>
      <c r="BO77" s="130">
        <f t="shared" si="1693"/>
        <v>5.3661991535973623</v>
      </c>
      <c r="BP77" s="130">
        <f t="shared" si="1694"/>
        <v>5.7897013750216431</v>
      </c>
      <c r="BQ77" s="130">
        <f t="shared" si="1695"/>
        <v>6.1838842118857809</v>
      </c>
      <c r="BR77" s="130">
        <f t="shared" si="1696"/>
        <v>6.5890931420887755</v>
      </c>
      <c r="BS77" s="130">
        <f t="shared" si="1697"/>
        <v>6.990292583804913</v>
      </c>
      <c r="BT77" s="130">
        <f t="shared" si="1698"/>
        <v>7.3942485488557654</v>
      </c>
      <c r="BU77" s="130">
        <f t="shared" si="1699"/>
        <v>7.8257697472537604</v>
      </c>
      <c r="BV77" s="130">
        <f t="shared" si="1700"/>
        <v>8.2836032138467548</v>
      </c>
      <c r="BW77" s="130">
        <f t="shared" si="1701"/>
        <v>8.7542169249916064</v>
      </c>
      <c r="BX77" s="130">
        <f t="shared" si="1702"/>
        <v>9.2508923113010297</v>
      </c>
      <c r="BY77" s="130">
        <f t="shared" si="1703"/>
        <v>9.7430570230627378</v>
      </c>
      <c r="BZ77" s="130">
        <f t="shared" si="1704"/>
        <v>10.21868259481616</v>
      </c>
      <c r="CA77" s="130">
        <f t="shared" si="1705"/>
        <v>10.746180923868296</v>
      </c>
      <c r="CB77" s="130">
        <f t="shared" si="1706"/>
        <v>11.289466613837433</v>
      </c>
      <c r="CC77" s="130">
        <f t="shared" si="1707"/>
        <v>11.80293173318557</v>
      </c>
      <c r="CD77" s="130">
        <f t="shared" si="1708"/>
        <v>12.261516978869849</v>
      </c>
      <c r="CE77" s="130">
        <f t="shared" si="1709"/>
        <v>12.261516978869849</v>
      </c>
      <c r="CF77" s="130">
        <f t="shared" si="1747"/>
        <v>815.56213437183965</v>
      </c>
      <c r="CG77" s="130">
        <f t="shared" si="1748"/>
        <v>734.59477446127812</v>
      </c>
      <c r="CH77" s="130">
        <f t="shared" si="1749"/>
        <v>554.99444884148659</v>
      </c>
      <c r="CI77" s="130">
        <f t="shared" si="1750"/>
        <v>591.79779425537834</v>
      </c>
      <c r="CJ77" s="130">
        <f t="shared" si="1751"/>
        <v>661.47879490567993</v>
      </c>
      <c r="CK77" s="130">
        <f t="shared" si="1752"/>
        <v>769.43527478642898</v>
      </c>
      <c r="CL77" s="130">
        <f t="shared" si="1753"/>
        <v>759.6210493427244</v>
      </c>
      <c r="CM77" s="130">
        <f t="shared" si="1754"/>
        <v>752.26038025994615</v>
      </c>
      <c r="CN77" s="130">
        <f t="shared" si="1755"/>
        <v>768.45385224205836</v>
      </c>
      <c r="CO77" s="130">
        <f t="shared" si="1756"/>
        <v>758.14891552616871</v>
      </c>
      <c r="CP77" s="130">
        <f t="shared" si="1757"/>
        <v>700.73569668049777</v>
      </c>
      <c r="CQ77" s="130">
        <f t="shared" si="1758"/>
        <v>619.7683367699359</v>
      </c>
      <c r="CR77" s="130">
        <f t="shared" si="1759"/>
        <v>707.60565449109072</v>
      </c>
      <c r="CS77" s="130">
        <f t="shared" si="1760"/>
        <v>538.31026558718906</v>
      </c>
      <c r="CT77" s="130">
        <f t="shared" si="1761"/>
        <v>775.32381005265154</v>
      </c>
      <c r="CU77" s="130">
        <f t="shared" si="1762"/>
        <v>829.302049993026</v>
      </c>
      <c r="CV77" s="130">
        <f t="shared" si="1763"/>
        <v>771.88883114735506</v>
      </c>
      <c r="CW77" s="130">
        <f t="shared" si="1764"/>
        <v>793.48012712350464</v>
      </c>
      <c r="CX77" s="130">
        <f t="shared" si="1765"/>
        <v>785.62874676854119</v>
      </c>
      <c r="CY77" s="130">
        <f t="shared" si="1766"/>
        <v>791.02657076257867</v>
      </c>
      <c r="CZ77" s="130">
        <f t="shared" si="1767"/>
        <v>845.00481070295314</v>
      </c>
      <c r="DA77" s="130">
        <f t="shared" si="1768"/>
        <v>896.5294942824014</v>
      </c>
      <c r="DB77" s="130">
        <f t="shared" si="1769"/>
        <v>921.5557691638478</v>
      </c>
      <c r="DC77" s="130">
        <f t="shared" si="1770"/>
        <v>972.58974147111098</v>
      </c>
      <c r="DD77" s="130">
        <f t="shared" si="1771"/>
        <v>963.75693857177691</v>
      </c>
      <c r="DE77" s="130">
        <f t="shared" si="1772"/>
        <v>931.36999460755237</v>
      </c>
      <c r="DF77" s="130">
        <f t="shared" si="1773"/>
        <v>1032.9472279498934</v>
      </c>
      <c r="DG77" s="130">
        <f t="shared" si="1774"/>
        <v>1063.8620380975624</v>
      </c>
      <c r="DH77" s="130">
        <f t="shared" si="1775"/>
        <v>1005.4673967075208</v>
      </c>
      <c r="DI77" s="130">
        <f t="shared" si="1776"/>
        <v>898.0016280989571</v>
      </c>
      <c r="DJ77" s="130">
        <f t="shared" si="1777"/>
        <v>0</v>
      </c>
      <c r="DK77" s="110">
        <f t="shared" si="1778"/>
        <v>815.56213437183965</v>
      </c>
      <c r="DL77" s="130">
        <f t="shared" si="1779"/>
        <v>1550.1569088331178</v>
      </c>
      <c r="DM77" s="130">
        <f t="shared" si="1780"/>
        <v>2105.1513576746042</v>
      </c>
      <c r="DN77" s="130">
        <f t="shared" si="1781"/>
        <v>2696.9491519299827</v>
      </c>
      <c r="DO77" s="130">
        <f t="shared" si="1782"/>
        <v>3358.4279468356626</v>
      </c>
      <c r="DP77" s="130">
        <f t="shared" si="1783"/>
        <v>4127.8632216220913</v>
      </c>
      <c r="DQ77" s="130">
        <f t="shared" si="1784"/>
        <v>4887.4842709648156</v>
      </c>
      <c r="DR77" s="130">
        <f t="shared" si="1785"/>
        <v>5639.7446512247616</v>
      </c>
      <c r="DS77" s="130">
        <f t="shared" si="1786"/>
        <v>6408.1985034668196</v>
      </c>
      <c r="DT77" s="130">
        <f t="shared" si="1787"/>
        <v>7166.3474189929884</v>
      </c>
      <c r="DU77" s="130">
        <f t="shared" si="1788"/>
        <v>7867.0831156734857</v>
      </c>
      <c r="DV77" s="130">
        <f t="shared" si="1789"/>
        <v>8486.8514524434213</v>
      </c>
      <c r="DW77" s="130">
        <f t="shared" si="1790"/>
        <v>9194.4571069345111</v>
      </c>
      <c r="DX77" s="130">
        <f t="shared" si="1791"/>
        <v>9732.767372521701</v>
      </c>
      <c r="DY77" s="130">
        <f t="shared" si="1792"/>
        <v>10508.091182574353</v>
      </c>
      <c r="DZ77" s="130">
        <f t="shared" si="1793"/>
        <v>11337.39323256738</v>
      </c>
      <c r="EA77" s="130">
        <f t="shared" si="1794"/>
        <v>12109.282063714734</v>
      </c>
      <c r="EB77" s="130">
        <f t="shared" si="1795"/>
        <v>12902.762190838239</v>
      </c>
      <c r="EC77" s="130">
        <f t="shared" si="1796"/>
        <v>13688.39093760678</v>
      </c>
      <c r="ED77" s="130">
        <f t="shared" si="1797"/>
        <v>14479.417508369359</v>
      </c>
      <c r="EE77" s="130">
        <f t="shared" si="1798"/>
        <v>15324.422319072311</v>
      </c>
      <c r="EF77" s="130">
        <f t="shared" si="1799"/>
        <v>16220.951813354714</v>
      </c>
      <c r="EG77" s="130">
        <f t="shared" si="1800"/>
        <v>17142.507582518563</v>
      </c>
      <c r="EH77" s="130">
        <f t="shared" si="1801"/>
        <v>18115.097323989674</v>
      </c>
      <c r="EI77" s="130">
        <f t="shared" si="1802"/>
        <v>19078.85426256145</v>
      </c>
      <c r="EJ77" s="130">
        <f t="shared" si="1803"/>
        <v>20010.224257169004</v>
      </c>
      <c r="EK77" s="130">
        <f t="shared" si="1804"/>
        <v>21043.171485118899</v>
      </c>
      <c r="EL77" s="130">
        <f t="shared" si="1805"/>
        <v>22107.033523216462</v>
      </c>
      <c r="EM77" s="130">
        <f t="shared" si="1806"/>
        <v>23112.500919923983</v>
      </c>
      <c r="EN77" s="130">
        <f t="shared" si="1807"/>
        <v>24010.502548022941</v>
      </c>
      <c r="EO77" s="130">
        <f t="shared" si="1808"/>
        <v>24010.502548022941</v>
      </c>
      <c r="EP77" s="130">
        <f t="shared" si="1809"/>
        <v>774.78402765324768</v>
      </c>
      <c r="EQ77" s="130">
        <f t="shared" si="1810"/>
        <v>697.86503573821415</v>
      </c>
      <c r="ER77" s="130">
        <f t="shared" si="1811"/>
        <v>527.24472639941223</v>
      </c>
      <c r="ES77" s="130">
        <f t="shared" si="1812"/>
        <v>562.20790454260941</v>
      </c>
      <c r="ET77" s="130">
        <f t="shared" si="1813"/>
        <v>628.40485516039587</v>
      </c>
      <c r="EU77" s="130">
        <f t="shared" si="1814"/>
        <v>730.96351104710754</v>
      </c>
      <c r="EV77" s="130">
        <f t="shared" si="1815"/>
        <v>721.63999687558817</v>
      </c>
      <c r="EW77" s="130">
        <f t="shared" si="1816"/>
        <v>714.64736124694878</v>
      </c>
      <c r="EX77" s="130">
        <f t="shared" si="1817"/>
        <v>730.03115962995537</v>
      </c>
      <c r="EY77" s="130">
        <f t="shared" si="1818"/>
        <v>720.24146974986024</v>
      </c>
      <c r="EZ77" s="130">
        <f t="shared" si="1819"/>
        <v>665.69891184647281</v>
      </c>
      <c r="FA77" s="130">
        <f t="shared" si="1820"/>
        <v>588.77991993143905</v>
      </c>
      <c r="FB77" s="130">
        <f t="shared" si="1821"/>
        <v>672.22537176653611</v>
      </c>
      <c r="FC77" s="130">
        <f t="shared" si="1822"/>
        <v>511.39475230782961</v>
      </c>
      <c r="FD77" s="130">
        <f t="shared" si="1823"/>
        <v>736.5576195500189</v>
      </c>
      <c r="FE77" s="130">
        <f t="shared" si="1824"/>
        <v>787.83694749337462</v>
      </c>
      <c r="FF77" s="130">
        <f t="shared" si="1825"/>
        <v>733.2943895899873</v>
      </c>
      <c r="FG77" s="130">
        <f t="shared" si="1826"/>
        <v>753.80612076732939</v>
      </c>
      <c r="FH77" s="130">
        <f t="shared" si="1827"/>
        <v>746.34730943011414</v>
      </c>
      <c r="FI77" s="130">
        <f t="shared" si="1828"/>
        <v>751.47524222444974</v>
      </c>
      <c r="FJ77" s="130">
        <f t="shared" si="1829"/>
        <v>802.75457016780547</v>
      </c>
      <c r="FK77" s="130">
        <f t="shared" si="1830"/>
        <v>851.70301956828132</v>
      </c>
      <c r="FL77" s="130">
        <f t="shared" si="1831"/>
        <v>875.47798070565534</v>
      </c>
      <c r="FM77" s="130">
        <f t="shared" si="1832"/>
        <v>923.96025439755545</v>
      </c>
      <c r="FN77" s="130">
        <f t="shared" si="1833"/>
        <v>915.56909164318802</v>
      </c>
      <c r="FO77" s="130">
        <f t="shared" si="1834"/>
        <v>884.80149487717472</v>
      </c>
      <c r="FP77" s="130">
        <f t="shared" si="1835"/>
        <v>981.29986655239873</v>
      </c>
      <c r="FQ77" s="130">
        <f t="shared" si="1836"/>
        <v>1010.6689361926842</v>
      </c>
      <c r="FR77" s="130">
        <f t="shared" si="1837"/>
        <v>955.19402687214472</v>
      </c>
      <c r="FS77" s="130">
        <f t="shared" si="1838"/>
        <v>853.10154669400924</v>
      </c>
      <c r="FT77" s="130">
        <f t="shared" si="1839"/>
        <v>0</v>
      </c>
      <c r="FU77" s="110">
        <f t="shared" si="1840"/>
        <v>774.78402765324768</v>
      </c>
      <c r="FV77" s="130">
        <f t="shared" si="1841"/>
        <v>1472.6490633914618</v>
      </c>
      <c r="FW77" s="130">
        <f t="shared" si="1842"/>
        <v>1999.8937897908741</v>
      </c>
      <c r="FX77" s="130">
        <f t="shared" si="1843"/>
        <v>2562.1016943334835</v>
      </c>
      <c r="FY77" s="130">
        <f t="shared" si="1844"/>
        <v>3190.5065494938794</v>
      </c>
      <c r="FZ77" s="130">
        <f t="shared" si="1845"/>
        <v>3921.4700605409871</v>
      </c>
      <c r="GA77" s="130">
        <f t="shared" si="1846"/>
        <v>4643.1100574165757</v>
      </c>
      <c r="GB77" s="130">
        <f t="shared" si="1847"/>
        <v>5357.7574186635247</v>
      </c>
      <c r="GC77" s="130">
        <f t="shared" si="1848"/>
        <v>6087.78857829348</v>
      </c>
      <c r="GD77" s="130">
        <f t="shared" si="1849"/>
        <v>6808.0300480433398</v>
      </c>
      <c r="GE77" s="130">
        <f t="shared" si="1850"/>
        <v>7473.7289598898124</v>
      </c>
      <c r="GF77" s="130">
        <f t="shared" si="1851"/>
        <v>8062.508879821251</v>
      </c>
      <c r="GG77" s="130">
        <f t="shared" si="1852"/>
        <v>8734.7342515877863</v>
      </c>
      <c r="GH77" s="130">
        <f t="shared" si="1853"/>
        <v>9246.1290038956158</v>
      </c>
      <c r="GI77" s="130">
        <f t="shared" si="1854"/>
        <v>9982.6866234456356</v>
      </c>
      <c r="GJ77" s="130">
        <f t="shared" si="1855"/>
        <v>10770.523570939011</v>
      </c>
      <c r="GK77" s="130">
        <f t="shared" si="1856"/>
        <v>11503.817960528999</v>
      </c>
      <c r="GL77" s="130">
        <f t="shared" si="1857"/>
        <v>12257.624081296328</v>
      </c>
      <c r="GM77" s="130">
        <f t="shared" si="1858"/>
        <v>13003.971390726441</v>
      </c>
      <c r="GN77" s="130">
        <f t="shared" si="1859"/>
        <v>13755.44663295089</v>
      </c>
      <c r="GO77" s="130">
        <f t="shared" si="1860"/>
        <v>14558.201203118697</v>
      </c>
      <c r="GP77" s="130">
        <f t="shared" si="1861"/>
        <v>15409.904222686979</v>
      </c>
      <c r="GQ77" s="130">
        <f t="shared" si="1862"/>
        <v>16285.382203392634</v>
      </c>
      <c r="GR77" s="130">
        <f t="shared" si="1863"/>
        <v>17209.34245779019</v>
      </c>
      <c r="GS77" s="130">
        <f t="shared" si="1864"/>
        <v>18124.911549433378</v>
      </c>
      <c r="GT77" s="130">
        <f t="shared" si="1865"/>
        <v>19009.713044310553</v>
      </c>
      <c r="GU77" s="130">
        <f t="shared" si="1866"/>
        <v>19991.012910862952</v>
      </c>
      <c r="GV77" s="130">
        <f t="shared" si="1867"/>
        <v>21001.681847055635</v>
      </c>
      <c r="GW77" s="130">
        <f t="shared" si="1868"/>
        <v>21956.87587392778</v>
      </c>
      <c r="GX77" s="130">
        <f t="shared" si="1869"/>
        <v>22809.977420621788</v>
      </c>
      <c r="GY77" s="130">
        <f t="shared" si="1870"/>
        <v>22809.977420621788</v>
      </c>
      <c r="GZ77" s="130">
        <f>($T77+$U77)/$R77*($I77-(метеостанция!B$12))/($I77-$J77)</f>
        <v>3.0212009803921571</v>
      </c>
      <c r="HA77" s="130">
        <f>($T77+$U77)/$R77*($I77-(метеостанция!C$12))/($I77-$J77)</f>
        <v>2.7212622549019607</v>
      </c>
      <c r="HB77" s="130">
        <f>($T77+$U77)/$R77*($I77-(метеостанция!D$12))/($I77-$J77)</f>
        <v>2.0559436274509806</v>
      </c>
      <c r="HC77" s="130">
        <f>($T77+$U77)/$R77*($I77-(метеостанция!E$12))/($I77-$J77)</f>
        <v>2.192279411764706</v>
      </c>
      <c r="HD77" s="130">
        <f>($T77+$U77)/$R77*($I77-(метеостанция!F$12))/($I77-$J77)</f>
        <v>2.4504084967320265</v>
      </c>
      <c r="HE77" s="130">
        <f>($T77+$U77)/$R77*($I77-(метеостанция!G$12))/($I77-$J77)</f>
        <v>2.8503267973856214</v>
      </c>
      <c r="HF77" s="130">
        <f>($T77+$U77)/$R77*($I77-(метеостанция!H$12))/($I77-$J77)</f>
        <v>2.8139705882352946</v>
      </c>
      <c r="HG77" s="130">
        <f>($T77+$U77)/$R77*($I77-(метеостанция!I$12))/($I77-$J77)</f>
        <v>2.7867034313725498</v>
      </c>
      <c r="HH77" s="130">
        <f>($T77+$U77)/$R77*($I77-(метеостанция!J$12))/($I77-$J77)</f>
        <v>2.8466911764705882</v>
      </c>
      <c r="HI77" s="130">
        <f>($T77+$U77)/$R77*($I77-(метеостанция!K$12))/($I77-$J77)</f>
        <v>2.8085171568627456</v>
      </c>
      <c r="HJ77" s="130">
        <f>($T77+$U77)/$R77*($I77-(метеостанция!L$12))/($I77-$J77)</f>
        <v>2.5958333333333337</v>
      </c>
      <c r="HK77" s="130">
        <f>($T77+$U77)/$R77*($I77-(метеостанция!M$12))/($I77-$J77)</f>
        <v>2.2958946078431373</v>
      </c>
      <c r="HL77" s="130">
        <f>($T77+$U77)/$R77*($I77-(метеостанция!N$12))/($I77-$J77)</f>
        <v>2.6212826797385622</v>
      </c>
      <c r="HM77" s="130">
        <f>($T77+$U77)/$R77*($I77-(метеостанция!O$12))/($I77-$J77)</f>
        <v>1.9941380718954249</v>
      </c>
      <c r="HN77" s="130">
        <f>($T77+$U77)/$R77*($I77-(метеостанция!P$12))/($I77-$J77)</f>
        <v>2.8721405228758172</v>
      </c>
      <c r="HO77" s="130">
        <f>($T77+$U77)/$R77*($I77-(метеостанция!Q$12))/($I77-$J77)</f>
        <v>3.0720996732026147</v>
      </c>
      <c r="HP77" s="130">
        <f>($T77+$U77)/$R77*($I77-(метеостанция!R$12))/($I77-$J77)</f>
        <v>2.8594158496732032</v>
      </c>
      <c r="HQ77" s="130">
        <f>($T77+$U77)/$R77*($I77-(метеостанция!S$12))/($I77-$J77)</f>
        <v>2.9393995098039216</v>
      </c>
      <c r="HR77" s="130">
        <f>($T77+$U77)/$R77*($I77-(метеостанция!T$12))/($I77-$J77)</f>
        <v>2.9103145424836603</v>
      </c>
      <c r="HS77" s="130">
        <f>($T77+$U77)/$R77*($I77-(метеостанция!U$12))/($I77-$J77)</f>
        <v>2.9303104575163399</v>
      </c>
      <c r="HT77" s="130">
        <f>($T77+$U77)/$R77*($I77-(метеостанция!V$12))/($I77-$J77)</f>
        <v>3.1302696078431373</v>
      </c>
      <c r="HU77" s="130">
        <f>($T77+$U77)/$R77*($I77-(метеостанция!W$12))/($I77-$J77)</f>
        <v>3.3211397058823531</v>
      </c>
      <c r="HV77" s="130">
        <f>($T77+$U77)/$R77*($I77-(метеостанция!X$12))/($I77-$J77)</f>
        <v>3.4138480392156869</v>
      </c>
      <c r="HW77" s="130">
        <f>($T77+$U77)/$R77*($I77-(метеостанция!Y$12))/($I77-$J77)</f>
        <v>3.602900326797386</v>
      </c>
      <c r="HX77" s="130">
        <f>($T77+$U77)/$R77*($I77-(метеостанция!Z$12))/($I77-$J77)</f>
        <v>3.5701797385620924</v>
      </c>
      <c r="HY77" s="130">
        <f>($T77+$U77)/$R77*($I77-(метеостанция!AA$12))/($I77-$J77)</f>
        <v>3.4502042483660138</v>
      </c>
      <c r="HZ77" s="130">
        <f>($T77+$U77)/$R77*($I77-(метеостанция!AB$12))/($I77-$J77)</f>
        <v>3.8264910130718959</v>
      </c>
      <c r="IA77" s="130">
        <f>($T77+$U77)/$R77*($I77-(метеостанция!AC$12))/($I77-$J77)</f>
        <v>3.9410130718954255</v>
      </c>
      <c r="IB77" s="130">
        <f>($T77+$U77)/$R77*($I77-(метеостанция!AD$12))/($I77-$J77)</f>
        <v>3.7246936274509808</v>
      </c>
      <c r="IC77" s="130">
        <f>($T77+$U77)/$R77*($I77-(метеостанция!AE$12))/($I77-$J77)</f>
        <v>3.326593137254902</v>
      </c>
      <c r="ID77" s="130"/>
      <c r="IE77" s="131">
        <f>VLOOKUP($F77,метеостанция!$A$4:$AF$7,2,0)</f>
        <v>6.1</v>
      </c>
      <c r="IF77" s="131">
        <f>VLOOKUP($F77,метеостанция!$A$4:$AF$7,3,0)</f>
        <v>9</v>
      </c>
      <c r="IG77" s="131">
        <f>VLOOKUP($F77,метеостанция!$A$4:$AF$7,4,0)</f>
        <v>7.4</v>
      </c>
      <c r="IH77" s="131">
        <f>VLOOKUP($F77,метеостанция!$A$4:$AF$7,5,0)</f>
        <v>10.9</v>
      </c>
      <c r="II77" s="131">
        <f>VLOOKUP($F77,метеостанция!$A$4:$AF$7,6,0)</f>
        <v>12.1</v>
      </c>
      <c r="IJ77" s="131">
        <f>VLOOKUP($F77,метеостанция!$A$4:$AF$7,7,0)</f>
        <v>9.4</v>
      </c>
      <c r="IK77" s="131">
        <f>VLOOKUP($F77,метеостанция!$A$4:$AF$7,8,0)</f>
        <v>6.1</v>
      </c>
      <c r="IL77" s="131">
        <f>VLOOKUP($F77,метеостанция!$A$4:$AF$7,9,0)</f>
        <v>8.1</v>
      </c>
      <c r="IM77" s="131">
        <f>VLOOKUP($F77,метеостанция!$A$4:$AF$7,10,0)</f>
        <v>3.4</v>
      </c>
      <c r="IN77" s="131">
        <f>VLOOKUP($F77,метеостанция!$A$4:$AF$7,11,0)</f>
        <v>-1.2</v>
      </c>
      <c r="IO77" s="131">
        <f>VLOOKUP($F77,метеостанция!$A$4:$AF$7,12,0)</f>
        <v>0.4</v>
      </c>
      <c r="IP77" s="131">
        <f>VLOOKUP($F77,метеостанция!$A$4:$AF$7,13,0)</f>
        <v>3</v>
      </c>
      <c r="IQ77" s="131">
        <f>VLOOKUP($F77,метеостанция!$A$4:$AF$7,14,0)</f>
        <v>2.5</v>
      </c>
      <c r="IR77" s="131">
        <f>VLOOKUP($F77,метеостанция!$A$4:$AF$7,15,0)</f>
        <v>1.5</v>
      </c>
      <c r="IS77" s="131">
        <f>VLOOKUP($F77,метеостанция!$A$4:$AF$7,16,0)</f>
        <v>-0.4</v>
      </c>
      <c r="IT77" s="131">
        <f>VLOOKUP($F77,метеостанция!$A$4:$AF$7,17,0)</f>
        <v>-2.6</v>
      </c>
      <c r="IU77" s="131">
        <f>VLOOKUP($F77,метеостанция!$A$4:$AF$7,18,0)</f>
        <v>-3.5</v>
      </c>
      <c r="IV77" s="131">
        <f>VLOOKUP($F77,метеостанция!$A$4:$AF$7,19,0)</f>
        <v>-4.4000000000000004</v>
      </c>
      <c r="IW77" s="131">
        <f>VLOOKUP($F77,метеостанция!$A$4:$AF$7,20,0)</f>
        <v>-0.3</v>
      </c>
      <c r="IX77" s="131">
        <f>VLOOKUP($F77,метеостанция!$A$4:$AF$7,21,0)</f>
        <v>4.5</v>
      </c>
      <c r="IY77" s="131">
        <f>VLOOKUP($F77,метеостанция!$A$4:$AF$7,22,0)</f>
        <v>3.5</v>
      </c>
      <c r="IZ77" s="131">
        <f>VLOOKUP($F77,метеостанция!$A$4:$AF$7,23,0)</f>
        <v>5</v>
      </c>
      <c r="JA77" s="131">
        <f>VLOOKUP($F77,метеостанция!$A$4:$AF$7,24,0)</f>
        <v>-1.7</v>
      </c>
      <c r="JB77" s="131">
        <f>VLOOKUP($F77,метеостанция!$A$4:$AF$7,25,0)</f>
        <v>-3.7</v>
      </c>
      <c r="JC77" s="131">
        <f>VLOOKUP($F77,метеостанция!$A$4:$AF$7,26,0)</f>
        <v>0.7</v>
      </c>
      <c r="JD77" s="131">
        <f>VLOOKUP($F77,метеостанция!$A$4:$AF$7,27,0)</f>
        <v>-1.6</v>
      </c>
      <c r="JE77" s="131">
        <f>VLOOKUP($F77,метеостанция!$A$4:$AF$7,28,0)</f>
        <v>0.7</v>
      </c>
      <c r="JF77" s="131">
        <f>VLOOKUP($F77,метеостанция!$A$4:$AF$7,29,0)</f>
        <v>6.6</v>
      </c>
      <c r="JG77" s="131">
        <f>VLOOKUP($F77,метеостанция!$A$4:$AF$7,30,0)</f>
        <v>9</v>
      </c>
      <c r="JH77" s="131">
        <f>VLOOKUP($F77,метеостанция!$A$4:$AF$7,31,0)</f>
        <v>4.8</v>
      </c>
      <c r="JI77" s="131">
        <f>VLOOKUP($F77,метеостанция!$A$4:$AF$7,32,0)</f>
        <v>0</v>
      </c>
      <c r="JJ77" s="202" t="str">
        <f>VLOOKUP(D77,'Qп, Гкал'!$D$6:$O$60,2,FALSE)</f>
        <v>-</v>
      </c>
      <c r="JK77" s="202" t="str">
        <f>VLOOKUP(D77,'Qп, Гкал'!$D$6:AI$64,3,FALSE)</f>
        <v>-</v>
      </c>
      <c r="JL77" s="202" t="str">
        <f>VLOOKUP(D77,'Qп, Гкал'!$D$6:$AI$64,4,FALSE)</f>
        <v>-</v>
      </c>
      <c r="JM77" s="202" t="str">
        <f>VLOOKUP(D77,'Qп, Гкал'!$D$6:$O$60,5,FALSE)</f>
        <v>-</v>
      </c>
      <c r="JN77" s="202" t="str">
        <f>VLOOKUP(D77,'Qп, Гкал'!$D$6:$O$60,6,FALSE)</f>
        <v>-</v>
      </c>
      <c r="JO77" s="202" t="str">
        <f>VLOOKUP(D77,'Qп, Гкал'!$D$6:$O$60,7,FALSE)</f>
        <v>-</v>
      </c>
      <c r="JP77" s="202" t="str">
        <f>VLOOKUP(D77,'Qп, Гкал'!$D$6:$O$60,8,FALSE)</f>
        <v>-</v>
      </c>
      <c r="JQ77" s="202" t="str">
        <f>VLOOKUP(D77,'Qп, Гкал'!$D$6:$O$60,9,FALSE)</f>
        <v>-</v>
      </c>
      <c r="JR77" s="202" t="str">
        <f>VLOOKUP(D77,'Qп, Гкал'!$D$6:$O$60,10,FALSE)</f>
        <v>-</v>
      </c>
      <c r="JS77" s="202" t="str">
        <f>VLOOKUP(D77,'Qп, Гкал'!$D$6:$O$60,11,FALSE)</f>
        <v>-</v>
      </c>
      <c r="JT77" s="202" t="str">
        <f>VLOOKUP(D77,'Qп, Гкал'!$D$6:$O$60,12,FALSE)</f>
        <v>-</v>
      </c>
      <c r="JU77" s="202" t="str">
        <f>VLOOKUP(D77,'Qп, Гкал'!$D$6:$P$60,13,FALSE)</f>
        <v>-</v>
      </c>
      <c r="JV77" s="202" t="str">
        <f>VLOOKUP(D77,'Qп, Гкал'!$D$6:$Q$63,14,FALSE)</f>
        <v>-</v>
      </c>
      <c r="JW77" s="203" t="str">
        <f>VLOOKUP(D77,'Qп, Гкал'!$D$6:$AI$65,15,FALSE)</f>
        <v>-</v>
      </c>
      <c r="JX77" s="203" t="str">
        <f>VLOOKUP(D77,'Qп, Гкал'!$D$6:$AI$65,16,FALSE)</f>
        <v>-</v>
      </c>
      <c r="JY77" s="204" t="str">
        <f>VLOOKUP(D77,'Qп, Гкал'!$D$6:$AI$65,17,FALSE)</f>
        <v>-</v>
      </c>
      <c r="JZ77" s="203" t="str">
        <f>VLOOKUP(D77,'Qп, Гкал'!$D$6:$AI$65,18,FALSE)</f>
        <v>-</v>
      </c>
      <c r="KA77" s="203" t="str">
        <f>VLOOKUP(D77,'Qп, Гкал'!$D$6:$AI$65,19,FALSE)</f>
        <v>-</v>
      </c>
      <c r="KB77" s="203" t="str">
        <f>VLOOKUP(D77,'Qп, Гкал'!$D$6:$AI$65,20,FALSE)</f>
        <v>-</v>
      </c>
      <c r="KC77" s="203" t="str">
        <f>VLOOKUP(D77,'Qп, Гкал'!$D$6:$AI$65,21,FALSE)</f>
        <v>-</v>
      </c>
      <c r="KD77" s="203" t="str">
        <f>VLOOKUP(D77,'Qп, Гкал'!$D$6:$AI$65,22,FALSE)</f>
        <v>-</v>
      </c>
      <c r="KE77" s="203" t="str">
        <f>VLOOKUP(D77,'Qп, Гкал'!$D$6:$AI$65,23,FALSE)</f>
        <v>-</v>
      </c>
      <c r="KF77" s="203" t="str">
        <f>VLOOKUP(D77,'Qп, Гкал'!$D$6:$AI$65,24,FALSE)</f>
        <v>-</v>
      </c>
      <c r="KG77" s="203" t="str">
        <f>VLOOKUP(D77,'Qп, Гкал'!$D$6:$AI$65,25,FALSE)</f>
        <v>-</v>
      </c>
      <c r="KH77" s="203" t="str">
        <f>VLOOKUP(D77,'Qп, Гкал'!$D$6:$AI$65,26,FALSE)</f>
        <v>-</v>
      </c>
      <c r="KI77" s="203" t="str">
        <f>VLOOKUP(D77,'Qп, Гкал'!$D$6:$AI$65,27,FALSE)</f>
        <v>-</v>
      </c>
      <c r="KJ77" s="203" t="str">
        <f>VLOOKUP(D77,'Qп, Гкал'!$D$6:$AI$65,28,FALSE)</f>
        <v>-</v>
      </c>
      <c r="KK77" s="203" t="str">
        <f>VLOOKUP(D77,'Qп, Гкал'!$D$6:$AI$65,29,FALSE)</f>
        <v>-</v>
      </c>
      <c r="KL77" s="203" t="str">
        <f>VLOOKUP(D77,'Qп, Гкал'!$D$6:$AI$65,30,FALSE)</f>
        <v>-</v>
      </c>
      <c r="KM77" s="203" t="str">
        <f>VLOOKUP(D77,'Qп, Гкал'!$D$6:$AI$65,31,FALSE)</f>
        <v>-</v>
      </c>
      <c r="KN77" s="203">
        <f>VLOOKUP(D77,'Qп, Гкал'!$D$6:$AI$65,32,FALSE)</f>
        <v>0</v>
      </c>
      <c r="KO77" s="110" t="e">
        <f>IF(JJ77="","Нет показаний",IF(JJ77&lt;=0,"Ошибка ПУ",(GZ77-JJ77*(($I77-метеостанция!B$12)/($I77-IE77)))))</f>
        <v>#VALUE!</v>
      </c>
      <c r="KP77" s="110" t="e">
        <f>IF(JK77="","Нет показаний",IF(JK77&lt;=0,"Ошибка ПУ",(HA77-JK77*(($I77-метеостанция!C$12)/($I77-IF77)))))</f>
        <v>#VALUE!</v>
      </c>
      <c r="KQ77" s="110" t="e">
        <f>IF(JL77="","Нет показаний",IF(JL77&lt;=0,"Ошибка ПУ",(HB77-JL77*(($I77-метеостанция!D$12)/($I77-IG77)))))</f>
        <v>#VALUE!</v>
      </c>
      <c r="KR77" s="110" t="e">
        <f>IF(JM77="","Нет показаний",IF(JM77&lt;=0,"Ошибка ПУ",(HC77-JM77*(($I77-метеостанция!E$12)/($I77-IH77)))))</f>
        <v>#VALUE!</v>
      </c>
      <c r="KS77" s="110" t="e">
        <f>IF(JN77="","Нет показаний",IF(JN77&lt;=0,"Ошибка ПУ",(HD77-JN77*(($I77-метеостанция!F$12)/($I77-II77)))))</f>
        <v>#VALUE!</v>
      </c>
      <c r="KT77" s="110" t="e">
        <f>IF(JO77="","Нет показаний",IF(JO77&lt;=0,"Ошибка ПУ",(HE77-JO77*(($I77-метеостанция!G$12)/($I77-IJ77)))))</f>
        <v>#VALUE!</v>
      </c>
      <c r="KU77" s="110" t="e">
        <f>IF(JP77="","Нет показаний",IF(JP77&lt;=0,"Ошибка ПУ",(HF77-JP77*(($I77-метеостанция!H$12)/($I77-IK77)))))</f>
        <v>#VALUE!</v>
      </c>
      <c r="KV77" s="110" t="e">
        <f>IF(JQ77="","Нет показаний",IF(JQ77&lt;=0,"Ошибка ПУ",(HG77-JQ77*(($I77-метеостанция!I$12)/($I77-IL77)))))</f>
        <v>#VALUE!</v>
      </c>
      <c r="KW77" s="110" t="e">
        <f>IF(JR77="","Нет показаний",IF(JR77&lt;=0,"Ошибка ПУ",(HH77-JR77*(($I77-метеостанция!J$12)/($I77-IM77)))))</f>
        <v>#VALUE!</v>
      </c>
      <c r="KX77" s="110" t="e">
        <f>IF(JS77="","Нет показаний",IF(JS77&lt;=0,"Ошибка ПУ",(HI77-JS77*(($I77-метеостанция!K$12)/($I77-IN77)))))</f>
        <v>#VALUE!</v>
      </c>
      <c r="KY77" s="110" t="e">
        <f>IF(JT77="","Нет показаний",IF(JT77&lt;=0,"Ошибка ПУ",(HJ77-JT77*(($I77-метеостанция!L$12)/($I77-IO77)))))</f>
        <v>#VALUE!</v>
      </c>
      <c r="KZ77" s="110" t="e">
        <f>IF(JU77="","Нет показаний",IF(JU77&lt;=0,"Ошибка ПУ",(HK77-JU77*(($I77-метеостанция!M$12)/($I77-IP77)))))</f>
        <v>#VALUE!</v>
      </c>
      <c r="LA77" s="110" t="e">
        <f>IF(JV77="","Нет показаний",IF(JV77&lt;=0,"Ошибка ПУ",(HL77-JV77*(($I77-метеостанция!N$12)/($I77-IQ77)))))</f>
        <v>#VALUE!</v>
      </c>
      <c r="LB77" s="110" t="e">
        <f>IF(JW77="","Нет показаний",IF(JW77&lt;=0,"Ошибка ПУ",(HM77-JW77*(($I77-метеостанция!O$12)/($I77-IR77)))))</f>
        <v>#VALUE!</v>
      </c>
      <c r="LC77" s="110" t="e">
        <f>IF(JX77="","Нет показаний",IF(JX77&lt;=0,"Ошибка ПУ",(HN77-JX77*(($I77-метеостанция!P$12)/($I77-IS77)))))</f>
        <v>#VALUE!</v>
      </c>
      <c r="LD77" s="110" t="e">
        <f>IF(JY77="","Нет показаний",IF(JY77&lt;=0,"Ошибка ПУ",(HO77-JY77*(($I77-метеостанция!Q$12)/($I77-IT77)))))</f>
        <v>#VALUE!</v>
      </c>
      <c r="LE77" s="110" t="e">
        <f>IF(JZ77="","Нет показаний",IF(JZ77&lt;=0,"Ошибка ПУ",(HP77-JZ77*(($I77-метеостанция!R$12)/($I77-IU77)))))</f>
        <v>#VALUE!</v>
      </c>
      <c r="LF77" s="110" t="e">
        <f>IF(KA77="","Нет показаний",IF(KA77&lt;=0,"Ошибка ПУ",(HQ77-KA77*(($I77-метеостанция!S$12)/($I77-IV77)))))</f>
        <v>#VALUE!</v>
      </c>
      <c r="LG77" s="110" t="e">
        <f>IF(KB77="","Нет показаний",IF(KB77&lt;=0,"Ошибка ПУ",(HR77-KB77*(($I77-метеостанция!T$12)/($I77-IW77)))))</f>
        <v>#VALUE!</v>
      </c>
      <c r="LH77" s="110" t="e">
        <f>IF(KC77="","Нет показаний",IF(KC77&lt;=0,"Ошибка ПУ",(HS77-KC77*(($I77-метеостанция!U$12)/($I77-IX77)))))</f>
        <v>#VALUE!</v>
      </c>
      <c r="LI77" s="110" t="e">
        <f>IF(KD77="","Нет показаний",IF(KD77&lt;=0,"Ошибка ПУ",(HT77-KD77*(($I77-метеостанция!V$12)/($I77-IY77)))))</f>
        <v>#VALUE!</v>
      </c>
      <c r="LJ77" s="110" t="e">
        <f>IF(KE77="","Нет показаний",IF(KE77&lt;=0,"Ошибка ПУ",(HU77-KE77*(($I77-метеостанция!W$12)/($I77-IZ77)))))</f>
        <v>#VALUE!</v>
      </c>
      <c r="LK77" s="110" t="e">
        <f>IF(KF77="","Нет показаний",IF(KF77&lt;=0,"Ошибка ПУ",(HV77-KF77*(($I77-метеостанция!X$12)/($I77-JA77)))))</f>
        <v>#VALUE!</v>
      </c>
      <c r="LL77" s="110" t="e">
        <f>IF(KG77="","Нет показаний",IF(KG77&lt;=0,"Ошибка ПУ",(HW77-KG77*(($I77-метеостанция!Y$12)/($I77-JB77)))))</f>
        <v>#VALUE!</v>
      </c>
      <c r="LM77" s="110" t="e">
        <f>IF(KH77="","Нет показаний",IF(KH77&lt;=0,"Ошибка ПУ",(HX77-KH77*(($I77-метеостанция!Z$12)/($I77-JC77)))))</f>
        <v>#VALUE!</v>
      </c>
      <c r="LN77" s="110" t="e">
        <f>IF(KI77="","Нет показаний",IF(KI77&lt;=0,"Ошибка ПУ",(HY77-KI77*(($I77-метеостанция!AA$12)/($I77-JD77)))))</f>
        <v>#VALUE!</v>
      </c>
      <c r="LO77" s="110" t="e">
        <f>IF(KJ77="","Нет показаний",IF(KJ77&lt;=0,"Ошибка ПУ",(HZ77-KJ77*(($I77-метеостанция!AB$12)/($I77-JE77)))))</f>
        <v>#VALUE!</v>
      </c>
      <c r="LP77" s="110" t="e">
        <f>IF(KK77="","Нет показаний",IF(KK77&lt;=0,"Ошибка ПУ",(IA77-KK77*(($I77-метеостанция!AC$12)/($I77-JF77)))))</f>
        <v>#VALUE!</v>
      </c>
      <c r="LQ77" s="110" t="e">
        <f>IF(KL77="","Нет показаний",IF(KL77&lt;=0,"Ошибка ПУ",(IB77-KL77*(($I77-метеостанция!AD$12)/($I77-JG77)))))</f>
        <v>#VALUE!</v>
      </c>
      <c r="LR77" s="110" t="e">
        <f>IF(KM77="","Нет показаний",IF(KM77&lt;=0,"Ошибка ПУ",(IC77-KM77*(($I77-метеостанция!AE$12)/($I77-JH77)))))</f>
        <v>#VALUE!</v>
      </c>
      <c r="LS77" s="110" t="str">
        <f>IF(KN77="","Нет показаний",IF(KN77&lt;=0,"Ошибка ПУ",(ID77-KN77*(($I77-метеостанция!AF$12)/($I77-JI77)))))</f>
        <v>Ошибка ПУ</v>
      </c>
      <c r="LT77" s="54" t="e">
        <f t="shared" si="1871"/>
        <v>#VALUE!</v>
      </c>
      <c r="LU77" s="54" t="e">
        <f t="shared" si="1872"/>
        <v>#VALUE!</v>
      </c>
      <c r="LV77" s="54" t="e">
        <f t="shared" si="1873"/>
        <v>#VALUE!</v>
      </c>
      <c r="LW77" s="54" t="e">
        <f t="shared" si="1874"/>
        <v>#VALUE!</v>
      </c>
      <c r="LX77" s="54" t="e">
        <f t="shared" si="1875"/>
        <v>#VALUE!</v>
      </c>
      <c r="LY77" s="54" t="e">
        <f t="shared" si="1876"/>
        <v>#VALUE!</v>
      </c>
      <c r="LZ77" s="54" t="e">
        <f t="shared" si="1877"/>
        <v>#VALUE!</v>
      </c>
      <c r="MA77" s="54" t="e">
        <f t="shared" si="1878"/>
        <v>#VALUE!</v>
      </c>
      <c r="MB77" s="54" t="e">
        <f t="shared" si="1879"/>
        <v>#VALUE!</v>
      </c>
      <c r="MC77" s="54" t="e">
        <f t="shared" si="1880"/>
        <v>#VALUE!</v>
      </c>
      <c r="MD77" s="54" t="e">
        <f t="shared" si="1881"/>
        <v>#VALUE!</v>
      </c>
      <c r="ME77" s="54" t="e">
        <f t="shared" si="1882"/>
        <v>#VALUE!</v>
      </c>
      <c r="MF77" s="54" t="e">
        <f t="shared" si="1883"/>
        <v>#VALUE!</v>
      </c>
      <c r="MG77" s="54" t="e">
        <f t="shared" si="1884"/>
        <v>#VALUE!</v>
      </c>
      <c r="MH77" s="54" t="e">
        <f t="shared" si="1885"/>
        <v>#VALUE!</v>
      </c>
      <c r="MI77" s="54" t="e">
        <f t="shared" si="1886"/>
        <v>#VALUE!</v>
      </c>
      <c r="MJ77" s="54" t="e">
        <f t="shared" si="1887"/>
        <v>#VALUE!</v>
      </c>
      <c r="MK77" s="54" t="e">
        <f t="shared" si="1888"/>
        <v>#VALUE!</v>
      </c>
      <c r="ML77" s="54" t="e">
        <f t="shared" si="1889"/>
        <v>#VALUE!</v>
      </c>
      <c r="MM77" s="54" t="e">
        <f t="shared" si="1890"/>
        <v>#VALUE!</v>
      </c>
      <c r="MN77" s="54" t="e">
        <f t="shared" si="1891"/>
        <v>#VALUE!</v>
      </c>
      <c r="MO77" s="54" t="e">
        <f t="shared" si="1892"/>
        <v>#VALUE!</v>
      </c>
      <c r="MP77" s="54" t="e">
        <f t="shared" si="1893"/>
        <v>#VALUE!</v>
      </c>
      <c r="MQ77" s="54" t="e">
        <f t="shared" si="1894"/>
        <v>#VALUE!</v>
      </c>
      <c r="MR77" s="54" t="e">
        <f t="shared" si="1895"/>
        <v>#VALUE!</v>
      </c>
      <c r="MS77" s="54" t="e">
        <f t="shared" si="1896"/>
        <v>#VALUE!</v>
      </c>
      <c r="MT77" s="54" t="e">
        <f t="shared" si="1897"/>
        <v>#VALUE!</v>
      </c>
      <c r="MU77" s="54" t="e">
        <f t="shared" si="1898"/>
        <v>#VALUE!</v>
      </c>
      <c r="MV77" s="54" t="e">
        <f t="shared" si="1899"/>
        <v>#VALUE!</v>
      </c>
      <c r="MW77" s="54" t="e">
        <f t="shared" si="1900"/>
        <v>#VALUE!</v>
      </c>
      <c r="MX77" s="54" t="e">
        <f t="shared" si="1901"/>
        <v>#VALUE!</v>
      </c>
      <c r="MY77" s="53" t="e">
        <f t="shared" si="1902"/>
        <v>#VALUE!</v>
      </c>
      <c r="MZ77" s="53" t="e">
        <f t="shared" si="1903"/>
        <v>#VALUE!</v>
      </c>
      <c r="NA77" s="53" t="e">
        <f t="shared" si="1904"/>
        <v>#VALUE!</v>
      </c>
      <c r="NB77" s="53" t="e">
        <f t="shared" si="1905"/>
        <v>#VALUE!</v>
      </c>
      <c r="NC77" s="53" t="e">
        <f t="shared" si="1906"/>
        <v>#VALUE!</v>
      </c>
      <c r="ND77" s="53" t="e">
        <f t="shared" si="1907"/>
        <v>#VALUE!</v>
      </c>
      <c r="NE77" s="53" t="e">
        <f t="shared" si="1908"/>
        <v>#VALUE!</v>
      </c>
      <c r="NF77" s="53" t="e">
        <f t="shared" si="1909"/>
        <v>#VALUE!</v>
      </c>
      <c r="NG77" s="53" t="e">
        <f t="shared" si="1910"/>
        <v>#VALUE!</v>
      </c>
      <c r="NH77" s="53" t="e">
        <f t="shared" si="1911"/>
        <v>#VALUE!</v>
      </c>
      <c r="NI77" s="53" t="e">
        <f t="shared" si="1912"/>
        <v>#VALUE!</v>
      </c>
      <c r="NJ77" s="53" t="e">
        <f t="shared" si="1913"/>
        <v>#VALUE!</v>
      </c>
      <c r="NK77" s="53" t="e">
        <f t="shared" si="1914"/>
        <v>#VALUE!</v>
      </c>
      <c r="NL77" s="53" t="e">
        <f t="shared" si="1915"/>
        <v>#VALUE!</v>
      </c>
      <c r="NM77" s="53" t="e">
        <f t="shared" si="1916"/>
        <v>#VALUE!</v>
      </c>
      <c r="NN77" s="53" t="e">
        <f t="shared" si="1917"/>
        <v>#VALUE!</v>
      </c>
      <c r="NO77" s="53" t="e">
        <f t="shared" si="1918"/>
        <v>#VALUE!</v>
      </c>
      <c r="NP77" s="53" t="e">
        <f t="shared" si="1919"/>
        <v>#VALUE!</v>
      </c>
      <c r="NQ77" s="53" t="e">
        <f t="shared" si="1920"/>
        <v>#VALUE!</v>
      </c>
      <c r="NR77" s="53" t="e">
        <f t="shared" si="1921"/>
        <v>#VALUE!</v>
      </c>
      <c r="NS77" s="53" t="e">
        <f t="shared" si="1922"/>
        <v>#VALUE!</v>
      </c>
      <c r="NT77" s="53" t="e">
        <f t="shared" si="1923"/>
        <v>#VALUE!</v>
      </c>
      <c r="NU77" s="53" t="e">
        <f t="shared" si="1924"/>
        <v>#VALUE!</v>
      </c>
      <c r="NV77" s="53" t="e">
        <f t="shared" si="1925"/>
        <v>#VALUE!</v>
      </c>
      <c r="NW77" s="53" t="e">
        <f t="shared" si="1926"/>
        <v>#VALUE!</v>
      </c>
      <c r="NX77" s="53" t="e">
        <f t="shared" si="1927"/>
        <v>#VALUE!</v>
      </c>
      <c r="NY77" s="53" t="e">
        <f t="shared" si="1928"/>
        <v>#VALUE!</v>
      </c>
      <c r="NZ77" s="53" t="e">
        <f t="shared" si="1929"/>
        <v>#VALUE!</v>
      </c>
      <c r="OA77" s="53" t="e">
        <f t="shared" si="1930"/>
        <v>#VALUE!</v>
      </c>
      <c r="OB77" s="53" t="e">
        <f t="shared" si="1931"/>
        <v>#VALUE!</v>
      </c>
      <c r="OC77" s="53" t="e">
        <f t="shared" si="1932"/>
        <v>#VALUE!</v>
      </c>
      <c r="OD77" s="53" t="e">
        <f t="shared" si="1933"/>
        <v>#VALUE!</v>
      </c>
      <c r="OE77" s="53" t="e">
        <f t="shared" si="1934"/>
        <v>#VALUE!</v>
      </c>
      <c r="OF77" s="53" t="e">
        <f t="shared" si="1935"/>
        <v>#VALUE!</v>
      </c>
      <c r="OG77" s="53" t="e">
        <f t="shared" si="1936"/>
        <v>#VALUE!</v>
      </c>
      <c r="OH77" s="53" t="e">
        <f t="shared" si="1937"/>
        <v>#VALUE!</v>
      </c>
      <c r="OI77" s="53" t="e">
        <f t="shared" si="1938"/>
        <v>#VALUE!</v>
      </c>
      <c r="OJ77" s="53" t="e">
        <f t="shared" si="1939"/>
        <v>#VALUE!</v>
      </c>
      <c r="OK77" s="53" t="e">
        <f t="shared" si="1940"/>
        <v>#VALUE!</v>
      </c>
      <c r="OL77" s="53" t="e">
        <f t="shared" si="1941"/>
        <v>#VALUE!</v>
      </c>
      <c r="OM77" s="53" t="e">
        <f t="shared" si="1942"/>
        <v>#VALUE!</v>
      </c>
      <c r="ON77" s="53" t="e">
        <f t="shared" si="1943"/>
        <v>#VALUE!</v>
      </c>
      <c r="OO77" s="53" t="e">
        <f t="shared" si="1944"/>
        <v>#VALUE!</v>
      </c>
      <c r="OP77" s="53" t="e">
        <f t="shared" si="1945"/>
        <v>#VALUE!</v>
      </c>
      <c r="OQ77" s="53" t="e">
        <f t="shared" si="1946"/>
        <v>#VALUE!</v>
      </c>
      <c r="OR77" s="53" t="e">
        <f t="shared" si="1947"/>
        <v>#VALUE!</v>
      </c>
      <c r="OS77" s="53" t="e">
        <f t="shared" si="1948"/>
        <v>#VALUE!</v>
      </c>
      <c r="OT77" s="53" t="e">
        <f t="shared" si="1949"/>
        <v>#VALUE!</v>
      </c>
      <c r="OU77" s="53" t="e">
        <f t="shared" si="1950"/>
        <v>#VALUE!</v>
      </c>
      <c r="OV77" s="53" t="e">
        <f t="shared" si="1951"/>
        <v>#VALUE!</v>
      </c>
      <c r="OW77" s="53" t="e">
        <f t="shared" si="1952"/>
        <v>#VALUE!</v>
      </c>
      <c r="OX77" s="53" t="e">
        <f t="shared" si="1953"/>
        <v>#VALUE!</v>
      </c>
      <c r="OY77" s="53" t="e">
        <f t="shared" si="1954"/>
        <v>#VALUE!</v>
      </c>
      <c r="OZ77" s="53" t="e">
        <f t="shared" si="1955"/>
        <v>#VALUE!</v>
      </c>
      <c r="PA77" s="53" t="e">
        <f t="shared" si="1956"/>
        <v>#VALUE!</v>
      </c>
      <c r="PB77" s="53" t="e">
        <f t="shared" si="1957"/>
        <v>#VALUE!</v>
      </c>
      <c r="PC77" s="53" t="e">
        <f t="shared" si="1958"/>
        <v>#VALUE!</v>
      </c>
      <c r="PD77" s="53" t="e">
        <f t="shared" si="1959"/>
        <v>#VALUE!</v>
      </c>
      <c r="PE77" s="53" t="e">
        <f t="shared" si="1960"/>
        <v>#VALUE!</v>
      </c>
      <c r="PF77" s="53" t="e">
        <f t="shared" si="1961"/>
        <v>#VALUE!</v>
      </c>
      <c r="PG77" s="53" t="e">
        <f t="shared" si="1962"/>
        <v>#VALUE!</v>
      </c>
      <c r="PH77" s="53" t="e">
        <f t="shared" si="1963"/>
        <v>#VALUE!</v>
      </c>
      <c r="PI77" s="111" t="e">
        <f t="shared" si="2257"/>
        <v>#VALUE!</v>
      </c>
      <c r="PJ77" s="111" t="e">
        <f t="shared" si="2257"/>
        <v>#VALUE!</v>
      </c>
      <c r="PK77" s="111" t="e">
        <f t="shared" si="2257"/>
        <v>#VALUE!</v>
      </c>
      <c r="PL77" s="111" t="e">
        <f t="shared" si="2257"/>
        <v>#VALUE!</v>
      </c>
      <c r="PM77" s="111" t="e">
        <f t="shared" si="2257"/>
        <v>#VALUE!</v>
      </c>
      <c r="PN77" s="111" t="e">
        <f t="shared" si="2257"/>
        <v>#VALUE!</v>
      </c>
      <c r="PO77" s="111" t="e">
        <f t="shared" si="2257"/>
        <v>#VALUE!</v>
      </c>
      <c r="PP77" s="111" t="e">
        <f t="shared" si="2257"/>
        <v>#VALUE!</v>
      </c>
      <c r="PQ77" s="111" t="e">
        <f t="shared" si="2257"/>
        <v>#VALUE!</v>
      </c>
      <c r="PR77" s="111" t="e">
        <f t="shared" si="2257"/>
        <v>#VALUE!</v>
      </c>
      <c r="PS77" s="111" t="e">
        <f t="shared" si="2258"/>
        <v>#VALUE!</v>
      </c>
      <c r="PT77" s="111" t="e">
        <f t="shared" si="2258"/>
        <v>#VALUE!</v>
      </c>
      <c r="PU77" s="111" t="e">
        <f t="shared" si="2258"/>
        <v>#VALUE!</v>
      </c>
      <c r="PV77" s="111" t="e">
        <f t="shared" si="2258"/>
        <v>#VALUE!</v>
      </c>
      <c r="PW77" s="111" t="e">
        <f t="shared" si="2258"/>
        <v>#VALUE!</v>
      </c>
      <c r="PX77" s="111" t="e">
        <f t="shared" si="2258"/>
        <v>#VALUE!</v>
      </c>
      <c r="PY77" s="111" t="e">
        <f t="shared" si="2258"/>
        <v>#VALUE!</v>
      </c>
      <c r="PZ77" s="111" t="e">
        <f t="shared" si="2258"/>
        <v>#VALUE!</v>
      </c>
      <c r="QA77" s="111" t="e">
        <f t="shared" si="2258"/>
        <v>#VALUE!</v>
      </c>
      <c r="QB77" s="111" t="e">
        <f t="shared" si="2258"/>
        <v>#VALUE!</v>
      </c>
      <c r="QC77" s="111" t="e">
        <f t="shared" si="2259"/>
        <v>#VALUE!</v>
      </c>
      <c r="QD77" s="111" t="e">
        <f t="shared" si="2259"/>
        <v>#VALUE!</v>
      </c>
      <c r="QE77" s="111" t="e">
        <f t="shared" si="2259"/>
        <v>#VALUE!</v>
      </c>
      <c r="QF77" s="111" t="e">
        <f t="shared" si="2259"/>
        <v>#VALUE!</v>
      </c>
      <c r="QG77" s="111" t="e">
        <f t="shared" si="2259"/>
        <v>#VALUE!</v>
      </c>
      <c r="QH77" s="111" t="e">
        <f t="shared" si="2259"/>
        <v>#VALUE!</v>
      </c>
      <c r="QI77" s="111" t="e">
        <f t="shared" si="2259"/>
        <v>#VALUE!</v>
      </c>
      <c r="QJ77" s="111" t="e">
        <f t="shared" si="2259"/>
        <v>#VALUE!</v>
      </c>
      <c r="QK77" s="111" t="e">
        <f t="shared" si="2259"/>
        <v>#VALUE!</v>
      </c>
      <c r="QL77" s="111" t="e">
        <f t="shared" si="2259"/>
        <v>#VALUE!</v>
      </c>
      <c r="QM77" s="111" t="e">
        <f t="shared" si="2260"/>
        <v>#VALUE!</v>
      </c>
      <c r="QN77" s="54" t="e">
        <f t="shared" si="1968"/>
        <v>#VALUE!</v>
      </c>
      <c r="QO77" s="53" t="e">
        <f t="shared" si="1969"/>
        <v>#VALUE!</v>
      </c>
      <c r="QP77" s="53" t="e">
        <f t="shared" si="1970"/>
        <v>#VALUE!</v>
      </c>
      <c r="QQ77" s="53" t="e">
        <f t="shared" si="1971"/>
        <v>#VALUE!</v>
      </c>
      <c r="QR77" s="53" t="e">
        <f t="shared" si="1972"/>
        <v>#VALUE!</v>
      </c>
      <c r="QS77" s="53" t="e">
        <f t="shared" si="1973"/>
        <v>#VALUE!</v>
      </c>
      <c r="QT77" s="53" t="e">
        <f t="shared" si="1974"/>
        <v>#VALUE!</v>
      </c>
      <c r="QU77" s="53" t="e">
        <f t="shared" si="1975"/>
        <v>#VALUE!</v>
      </c>
      <c r="QV77" s="53" t="e">
        <f t="shared" si="1976"/>
        <v>#VALUE!</v>
      </c>
      <c r="QW77" s="53" t="e">
        <f t="shared" si="1977"/>
        <v>#VALUE!</v>
      </c>
      <c r="QX77" s="53" t="e">
        <f t="shared" si="1978"/>
        <v>#VALUE!</v>
      </c>
      <c r="QY77" s="53" t="e">
        <f t="shared" si="1979"/>
        <v>#VALUE!</v>
      </c>
      <c r="QZ77" s="53" t="e">
        <f t="shared" si="1980"/>
        <v>#VALUE!</v>
      </c>
      <c r="RA77" s="53" t="e">
        <f t="shared" si="1981"/>
        <v>#VALUE!</v>
      </c>
      <c r="RB77" s="53" t="e">
        <f t="shared" si="1982"/>
        <v>#VALUE!</v>
      </c>
      <c r="RC77" s="53" t="e">
        <f t="shared" si="1983"/>
        <v>#VALUE!</v>
      </c>
      <c r="RD77" s="53" t="e">
        <f t="shared" si="1984"/>
        <v>#VALUE!</v>
      </c>
      <c r="RE77" s="53" t="e">
        <f t="shared" si="1985"/>
        <v>#VALUE!</v>
      </c>
      <c r="RF77" s="53" t="e">
        <f t="shared" si="1986"/>
        <v>#VALUE!</v>
      </c>
      <c r="RG77" s="53" t="e">
        <f t="shared" si="1987"/>
        <v>#VALUE!</v>
      </c>
      <c r="RH77" s="53" t="e">
        <f t="shared" si="1988"/>
        <v>#VALUE!</v>
      </c>
      <c r="RI77" s="53" t="e">
        <f t="shared" si="1989"/>
        <v>#VALUE!</v>
      </c>
      <c r="RJ77" s="53" t="e">
        <f t="shared" si="1990"/>
        <v>#VALUE!</v>
      </c>
      <c r="RK77" s="53" t="e">
        <f t="shared" si="1991"/>
        <v>#VALUE!</v>
      </c>
      <c r="RL77" s="53" t="e">
        <f t="shared" si="1992"/>
        <v>#VALUE!</v>
      </c>
      <c r="RM77" s="53" t="e">
        <f t="shared" si="1993"/>
        <v>#VALUE!</v>
      </c>
      <c r="RN77" s="53" t="e">
        <f t="shared" si="1994"/>
        <v>#VALUE!</v>
      </c>
      <c r="RO77" s="53" t="e">
        <f t="shared" si="1995"/>
        <v>#VALUE!</v>
      </c>
      <c r="RP77" s="53" t="e">
        <f t="shared" si="1996"/>
        <v>#VALUE!</v>
      </c>
      <c r="RQ77" s="53" t="e">
        <f t="shared" si="1997"/>
        <v>#VALUE!</v>
      </c>
      <c r="RR77" s="53" t="e">
        <f t="shared" si="1998"/>
        <v>#VALUE!</v>
      </c>
      <c r="RS77" s="111" t="e">
        <f t="shared" si="1999"/>
        <v>#VALUE!</v>
      </c>
      <c r="RT77" s="111" t="e">
        <f t="shared" si="2000"/>
        <v>#VALUE!</v>
      </c>
      <c r="RU77" s="111" t="e">
        <f t="shared" si="2001"/>
        <v>#VALUE!</v>
      </c>
      <c r="RV77" s="111" t="e">
        <f t="shared" si="2002"/>
        <v>#VALUE!</v>
      </c>
      <c r="RW77" s="111" t="e">
        <f t="shared" si="2003"/>
        <v>#VALUE!</v>
      </c>
      <c r="RX77" s="111" t="e">
        <f t="shared" si="2004"/>
        <v>#VALUE!</v>
      </c>
      <c r="RY77" s="111" t="e">
        <f t="shared" si="2005"/>
        <v>#VALUE!</v>
      </c>
      <c r="RZ77" s="111" t="e">
        <f t="shared" si="2006"/>
        <v>#VALUE!</v>
      </c>
      <c r="SA77" s="111" t="e">
        <f t="shared" si="2007"/>
        <v>#VALUE!</v>
      </c>
      <c r="SB77" s="111" t="e">
        <f t="shared" si="2008"/>
        <v>#VALUE!</v>
      </c>
      <c r="SC77" s="111" t="e">
        <f t="shared" si="2009"/>
        <v>#VALUE!</v>
      </c>
      <c r="SD77" s="111" t="e">
        <f t="shared" si="2010"/>
        <v>#VALUE!</v>
      </c>
      <c r="SE77" s="111" t="e">
        <f t="shared" si="2011"/>
        <v>#VALUE!</v>
      </c>
      <c r="SF77" s="111" t="e">
        <f t="shared" si="2012"/>
        <v>#VALUE!</v>
      </c>
      <c r="SG77" s="111" t="e">
        <f t="shared" si="2013"/>
        <v>#VALUE!</v>
      </c>
      <c r="SH77" s="111" t="e">
        <f t="shared" si="2014"/>
        <v>#VALUE!</v>
      </c>
      <c r="SI77" s="111" t="e">
        <f t="shared" si="2015"/>
        <v>#VALUE!</v>
      </c>
      <c r="SJ77" s="111" t="e">
        <f t="shared" si="2016"/>
        <v>#VALUE!</v>
      </c>
      <c r="SK77" s="111" t="e">
        <f t="shared" si="2017"/>
        <v>#VALUE!</v>
      </c>
      <c r="SL77" s="111" t="e">
        <f t="shared" si="2018"/>
        <v>#VALUE!</v>
      </c>
      <c r="SM77" s="111" t="e">
        <f t="shared" si="2019"/>
        <v>#VALUE!</v>
      </c>
      <c r="SN77" s="111" t="e">
        <f t="shared" si="2020"/>
        <v>#VALUE!</v>
      </c>
      <c r="SO77" s="111" t="e">
        <f t="shared" si="2021"/>
        <v>#VALUE!</v>
      </c>
      <c r="SP77" s="111" t="e">
        <f t="shared" si="2022"/>
        <v>#VALUE!</v>
      </c>
      <c r="SQ77" s="111" t="e">
        <f t="shared" si="2023"/>
        <v>#VALUE!</v>
      </c>
      <c r="SR77" s="111" t="e">
        <f t="shared" si="2024"/>
        <v>#VALUE!</v>
      </c>
      <c r="SS77" s="111" t="e">
        <f t="shared" si="2025"/>
        <v>#VALUE!</v>
      </c>
      <c r="ST77" s="111" t="e">
        <f t="shared" si="2026"/>
        <v>#VALUE!</v>
      </c>
      <c r="SU77" s="111" t="e">
        <f t="shared" si="2027"/>
        <v>#VALUE!</v>
      </c>
      <c r="SV77" s="111" t="e">
        <f t="shared" si="2028"/>
        <v>#VALUE!</v>
      </c>
      <c r="SW77" s="111" t="e">
        <f t="shared" si="2029"/>
        <v>#VALUE!</v>
      </c>
      <c r="SX77" s="111" t="e">
        <f t="shared" si="2030"/>
        <v>#VALUE!</v>
      </c>
      <c r="SY77" s="111" t="e">
        <f t="shared" si="2031"/>
        <v>#VALUE!</v>
      </c>
      <c r="SZ77" s="111" t="e">
        <f t="shared" si="2032"/>
        <v>#VALUE!</v>
      </c>
      <c r="TA77" s="111" t="e">
        <f t="shared" si="2033"/>
        <v>#VALUE!</v>
      </c>
      <c r="TB77" s="111" t="e">
        <f t="shared" si="2034"/>
        <v>#VALUE!</v>
      </c>
      <c r="TC77" s="111" t="e">
        <f t="shared" si="2035"/>
        <v>#VALUE!</v>
      </c>
      <c r="TD77" s="111" t="e">
        <f t="shared" si="2036"/>
        <v>#VALUE!</v>
      </c>
      <c r="TE77" s="111" t="e">
        <f t="shared" si="2037"/>
        <v>#VALUE!</v>
      </c>
      <c r="TF77" s="111" t="e">
        <f t="shared" si="2038"/>
        <v>#VALUE!</v>
      </c>
      <c r="TG77" s="111" t="e">
        <f t="shared" si="2039"/>
        <v>#VALUE!</v>
      </c>
      <c r="TH77" s="111" t="e">
        <f t="shared" si="2040"/>
        <v>#VALUE!</v>
      </c>
      <c r="TI77" s="111" t="e">
        <f t="shared" si="2041"/>
        <v>#VALUE!</v>
      </c>
      <c r="TJ77" s="111" t="e">
        <f t="shared" si="2042"/>
        <v>#VALUE!</v>
      </c>
      <c r="TK77" s="111" t="e">
        <f t="shared" si="2043"/>
        <v>#VALUE!</v>
      </c>
      <c r="TL77" s="111" t="e">
        <f t="shared" si="2044"/>
        <v>#VALUE!</v>
      </c>
      <c r="TM77" s="111" t="e">
        <f t="shared" si="2045"/>
        <v>#VALUE!</v>
      </c>
      <c r="TN77" s="111" t="e">
        <f t="shared" si="2046"/>
        <v>#VALUE!</v>
      </c>
      <c r="TO77" s="111" t="e">
        <f t="shared" si="2047"/>
        <v>#VALUE!</v>
      </c>
      <c r="TP77" s="111" t="e">
        <f t="shared" si="2048"/>
        <v>#VALUE!</v>
      </c>
      <c r="TQ77" s="111" t="e">
        <f t="shared" si="2049"/>
        <v>#VALUE!</v>
      </c>
      <c r="TR77" s="111" t="e">
        <f t="shared" si="2050"/>
        <v>#VALUE!</v>
      </c>
      <c r="TS77" s="111" t="e">
        <f t="shared" si="2051"/>
        <v>#VALUE!</v>
      </c>
      <c r="TT77" s="111" t="e">
        <f t="shared" si="2052"/>
        <v>#VALUE!</v>
      </c>
      <c r="TU77" s="111" t="e">
        <f t="shared" si="2053"/>
        <v>#VALUE!</v>
      </c>
      <c r="TV77" s="111" t="e">
        <f t="shared" si="2054"/>
        <v>#VALUE!</v>
      </c>
      <c r="TW77" s="111" t="e">
        <f t="shared" si="2055"/>
        <v>#VALUE!</v>
      </c>
      <c r="TX77" s="111" t="e">
        <f t="shared" si="2056"/>
        <v>#VALUE!</v>
      </c>
      <c r="TY77" s="111" t="e">
        <f t="shared" si="2057"/>
        <v>#VALUE!</v>
      </c>
      <c r="TZ77" s="111" t="e">
        <f t="shared" si="2058"/>
        <v>#VALUE!</v>
      </c>
      <c r="UA77" s="111" t="e">
        <f t="shared" si="2059"/>
        <v>#VALUE!</v>
      </c>
      <c r="UB77" s="111" t="e">
        <f t="shared" si="2060"/>
        <v>#VALUE!</v>
      </c>
      <c r="UC77" s="112">
        <f t="shared" si="2061"/>
        <v>81.55621343718397</v>
      </c>
      <c r="UD77" s="112">
        <f t="shared" si="2062"/>
        <v>155.01569088331178</v>
      </c>
      <c r="UE77" s="112">
        <f t="shared" si="2063"/>
        <v>210.51513576746044</v>
      </c>
      <c r="UF77" s="112">
        <f t="shared" si="2064"/>
        <v>269.69491519299828</v>
      </c>
      <c r="UG77" s="112">
        <f t="shared" si="2065"/>
        <v>335.84279468356635</v>
      </c>
      <c r="UH77" s="112">
        <f t="shared" si="2066"/>
        <v>412.78632216220922</v>
      </c>
      <c r="UI77" s="112">
        <f t="shared" si="2067"/>
        <v>488.74842709648169</v>
      </c>
      <c r="UJ77" s="112">
        <f t="shared" si="2068"/>
        <v>563.97446512247632</v>
      </c>
      <c r="UK77" s="112">
        <f t="shared" si="2069"/>
        <v>640.81985034668219</v>
      </c>
      <c r="UL77" s="112">
        <f t="shared" si="2070"/>
        <v>716.63474189929912</v>
      </c>
      <c r="UM77" s="112">
        <f t="shared" si="2071"/>
        <v>786.7083115673488</v>
      </c>
      <c r="UN77" s="112">
        <f t="shared" si="2072"/>
        <v>848.68514524434238</v>
      </c>
      <c r="UO77" s="112">
        <f t="shared" si="2073"/>
        <v>919.44571069345136</v>
      </c>
      <c r="UP77" s="112">
        <f t="shared" si="2074"/>
        <v>973.27673725217028</v>
      </c>
      <c r="UQ77" s="112">
        <f t="shared" si="2075"/>
        <v>1050.8091182574356</v>
      </c>
      <c r="UR77" s="112">
        <f t="shared" si="2076"/>
        <v>1133.7393232567381</v>
      </c>
      <c r="US77" s="112">
        <f t="shared" si="2077"/>
        <v>1210.9282063714736</v>
      </c>
      <c r="UT77" s="112">
        <f t="shared" si="2078"/>
        <v>1290.2762190838241</v>
      </c>
      <c r="UU77" s="112">
        <f t="shared" si="2079"/>
        <v>1368.8390937606782</v>
      </c>
      <c r="UV77" s="112">
        <f t="shared" si="2080"/>
        <v>1447.9417508369361</v>
      </c>
      <c r="UW77" s="112">
        <f t="shared" si="2081"/>
        <v>1532.4422319072314</v>
      </c>
      <c r="UX77" s="112">
        <f t="shared" si="2082"/>
        <v>1622.0951813354716</v>
      </c>
      <c r="UY77" s="112">
        <f t="shared" si="2083"/>
        <v>1714.2507582518565</v>
      </c>
      <c r="UZ77" s="112">
        <f t="shared" si="2084"/>
        <v>1811.5097323989678</v>
      </c>
      <c r="VA77" s="112">
        <f t="shared" si="2085"/>
        <v>1907.8854262561454</v>
      </c>
      <c r="VB77" s="112">
        <f t="shared" si="2086"/>
        <v>2001.0224257169004</v>
      </c>
      <c r="VC77" s="112">
        <f t="shared" si="2087"/>
        <v>2104.3171485118901</v>
      </c>
      <c r="VD77" s="112">
        <f t="shared" si="2088"/>
        <v>2210.7033523216464</v>
      </c>
      <c r="VE77" s="112">
        <f t="shared" si="2089"/>
        <v>2311.2500919923982</v>
      </c>
      <c r="VF77" s="112">
        <f t="shared" si="2090"/>
        <v>2401.0502548022941</v>
      </c>
      <c r="VG77" s="112">
        <f t="shared" si="2091"/>
        <v>2401.0502548022941</v>
      </c>
      <c r="VH77" s="111" t="e">
        <f t="shared" si="2092"/>
        <v>#VALUE!</v>
      </c>
      <c r="VI77" s="111" t="e">
        <f t="shared" si="2093"/>
        <v>#VALUE!</v>
      </c>
      <c r="VJ77" s="111" t="e">
        <f t="shared" si="2094"/>
        <v>#VALUE!</v>
      </c>
      <c r="VK77" s="111" t="e">
        <f t="shared" si="2095"/>
        <v>#VALUE!</v>
      </c>
      <c r="VL77" s="111" t="e">
        <f t="shared" si="2096"/>
        <v>#VALUE!</v>
      </c>
      <c r="VM77" s="111" t="e">
        <f t="shared" si="2097"/>
        <v>#VALUE!</v>
      </c>
      <c r="VN77" s="111" t="e">
        <f t="shared" si="2098"/>
        <v>#VALUE!</v>
      </c>
      <c r="VO77" s="111" t="e">
        <f t="shared" si="2099"/>
        <v>#VALUE!</v>
      </c>
      <c r="VP77" s="111" t="e">
        <f t="shared" si="2100"/>
        <v>#VALUE!</v>
      </c>
      <c r="VQ77" s="111" t="e">
        <f t="shared" si="2101"/>
        <v>#VALUE!</v>
      </c>
      <c r="VR77" s="111" t="e">
        <f t="shared" si="2102"/>
        <v>#VALUE!</v>
      </c>
      <c r="VS77" s="111" t="e">
        <f t="shared" si="2103"/>
        <v>#VALUE!</v>
      </c>
      <c r="VT77" s="111" t="e">
        <f t="shared" si="2104"/>
        <v>#VALUE!</v>
      </c>
      <c r="VU77" s="111" t="e">
        <f t="shared" si="2105"/>
        <v>#VALUE!</v>
      </c>
      <c r="VV77" s="111" t="e">
        <f t="shared" si="2106"/>
        <v>#VALUE!</v>
      </c>
      <c r="VW77" s="111" t="e">
        <f t="shared" si="2107"/>
        <v>#VALUE!</v>
      </c>
      <c r="VX77" s="111" t="e">
        <f t="shared" si="2108"/>
        <v>#VALUE!</v>
      </c>
      <c r="VY77" s="111" t="e">
        <f t="shared" si="2109"/>
        <v>#VALUE!</v>
      </c>
      <c r="VZ77" s="111" t="e">
        <f t="shared" si="2110"/>
        <v>#VALUE!</v>
      </c>
      <c r="WA77" s="111" t="e">
        <f t="shared" si="2111"/>
        <v>#VALUE!</v>
      </c>
      <c r="WB77" s="111" t="e">
        <f t="shared" si="2112"/>
        <v>#VALUE!</v>
      </c>
      <c r="WC77" s="111" t="e">
        <f t="shared" si="2113"/>
        <v>#VALUE!</v>
      </c>
      <c r="WD77" s="111" t="e">
        <f t="shared" si="2114"/>
        <v>#VALUE!</v>
      </c>
      <c r="WE77" s="111" t="e">
        <f t="shared" si="2115"/>
        <v>#VALUE!</v>
      </c>
      <c r="WF77" s="111" t="e">
        <f t="shared" si="2116"/>
        <v>#VALUE!</v>
      </c>
      <c r="WG77" s="111" t="e">
        <f t="shared" si="2117"/>
        <v>#VALUE!</v>
      </c>
      <c r="WH77" s="111" t="e">
        <f t="shared" si="2118"/>
        <v>#VALUE!</v>
      </c>
      <c r="WI77" s="111" t="e">
        <f t="shared" si="2119"/>
        <v>#VALUE!</v>
      </c>
      <c r="WJ77" s="111" t="e">
        <f t="shared" si="2120"/>
        <v>#VALUE!</v>
      </c>
      <c r="WK77" s="111" t="e">
        <f t="shared" si="2121"/>
        <v>#VALUE!</v>
      </c>
      <c r="WL77" s="111" t="e">
        <f t="shared" si="2122"/>
        <v>#VALUE!</v>
      </c>
      <c r="WM77" s="111" t="e">
        <f t="shared" si="2123"/>
        <v>#VALUE!</v>
      </c>
      <c r="WN77" s="111" t="e">
        <f t="shared" si="2124"/>
        <v>#VALUE!</v>
      </c>
      <c r="WO77" s="111" t="e">
        <f t="shared" si="2125"/>
        <v>#VALUE!</v>
      </c>
      <c r="WP77" s="111" t="e">
        <f t="shared" si="2126"/>
        <v>#VALUE!</v>
      </c>
      <c r="WQ77" s="111" t="e">
        <f t="shared" si="2127"/>
        <v>#VALUE!</v>
      </c>
      <c r="WR77" s="111" t="e">
        <f t="shared" si="2128"/>
        <v>#VALUE!</v>
      </c>
      <c r="WS77" s="111" t="e">
        <f t="shared" si="2129"/>
        <v>#VALUE!</v>
      </c>
      <c r="WT77" s="111" t="e">
        <f t="shared" si="2130"/>
        <v>#VALUE!</v>
      </c>
      <c r="WU77" s="111" t="e">
        <f t="shared" si="2131"/>
        <v>#VALUE!</v>
      </c>
      <c r="WV77" s="111" t="e">
        <f t="shared" si="2132"/>
        <v>#VALUE!</v>
      </c>
      <c r="WW77" s="111" t="e">
        <f t="shared" si="2133"/>
        <v>#VALUE!</v>
      </c>
      <c r="WX77" s="111" t="e">
        <f t="shared" si="2134"/>
        <v>#VALUE!</v>
      </c>
      <c r="WY77" s="111" t="e">
        <f t="shared" si="2135"/>
        <v>#VALUE!</v>
      </c>
      <c r="WZ77" s="111" t="e">
        <f t="shared" si="2136"/>
        <v>#VALUE!</v>
      </c>
      <c r="XA77" s="111" t="e">
        <f t="shared" si="2137"/>
        <v>#VALUE!</v>
      </c>
      <c r="XB77" s="111" t="e">
        <f t="shared" si="2138"/>
        <v>#VALUE!</v>
      </c>
      <c r="XC77" s="111" t="e">
        <f t="shared" si="2139"/>
        <v>#VALUE!</v>
      </c>
      <c r="XD77" s="111" t="e">
        <f t="shared" si="2140"/>
        <v>#VALUE!</v>
      </c>
      <c r="XE77" s="111" t="e">
        <f t="shared" si="2141"/>
        <v>#VALUE!</v>
      </c>
      <c r="XF77" s="111" t="e">
        <f t="shared" si="2142"/>
        <v>#VALUE!</v>
      </c>
      <c r="XG77" s="111" t="e">
        <f t="shared" si="2143"/>
        <v>#VALUE!</v>
      </c>
      <c r="XH77" s="111" t="e">
        <f t="shared" si="2144"/>
        <v>#VALUE!</v>
      </c>
      <c r="XI77" s="111" t="e">
        <f t="shared" si="2145"/>
        <v>#VALUE!</v>
      </c>
      <c r="XJ77" s="111" t="e">
        <f t="shared" si="2146"/>
        <v>#VALUE!</v>
      </c>
      <c r="XK77" s="111" t="e">
        <f t="shared" si="2147"/>
        <v>#VALUE!</v>
      </c>
      <c r="XL77" s="111" t="e">
        <f t="shared" si="2148"/>
        <v>#VALUE!</v>
      </c>
      <c r="XM77" s="111" t="e">
        <f t="shared" si="2149"/>
        <v>#VALUE!</v>
      </c>
      <c r="XN77" s="111" t="e">
        <f t="shared" si="2150"/>
        <v>#VALUE!</v>
      </c>
      <c r="XO77" s="111" t="e">
        <f t="shared" si="2151"/>
        <v>#VALUE!</v>
      </c>
      <c r="XP77" s="111" t="e">
        <f t="shared" si="2152"/>
        <v>#VALUE!</v>
      </c>
      <c r="XQ77" s="111" t="e">
        <f t="shared" si="2153"/>
        <v>#VALUE!</v>
      </c>
      <c r="XR77" s="111" t="e">
        <f t="shared" si="2154"/>
        <v>#VALUE!</v>
      </c>
      <c r="XS77" s="111" t="e">
        <f t="shared" si="2155"/>
        <v>#VALUE!</v>
      </c>
      <c r="XT77" s="111" t="e">
        <f t="shared" si="2156"/>
        <v>#VALUE!</v>
      </c>
      <c r="XU77" s="111" t="e">
        <f t="shared" si="2157"/>
        <v>#VALUE!</v>
      </c>
      <c r="XV77" s="111" t="e">
        <f t="shared" si="2158"/>
        <v>#VALUE!</v>
      </c>
      <c r="XW77" s="111" t="e">
        <f t="shared" si="2159"/>
        <v>#VALUE!</v>
      </c>
      <c r="XX77" s="111" t="e">
        <f t="shared" si="2160"/>
        <v>#VALUE!</v>
      </c>
      <c r="XY77" s="111" t="e">
        <f t="shared" si="2161"/>
        <v>#VALUE!</v>
      </c>
      <c r="XZ77" s="111" t="e">
        <f t="shared" si="2162"/>
        <v>#VALUE!</v>
      </c>
      <c r="YA77" s="111" t="e">
        <f t="shared" si="2163"/>
        <v>#VALUE!</v>
      </c>
      <c r="YB77" s="111" t="e">
        <f t="shared" si="2164"/>
        <v>#VALUE!</v>
      </c>
      <c r="YC77" s="111" t="e">
        <f t="shared" si="2165"/>
        <v>#VALUE!</v>
      </c>
      <c r="YD77" s="111" t="e">
        <f t="shared" si="2166"/>
        <v>#VALUE!</v>
      </c>
      <c r="YE77" s="111" t="e">
        <f t="shared" si="2167"/>
        <v>#VALUE!</v>
      </c>
      <c r="YF77" s="111" t="e">
        <f t="shared" si="2168"/>
        <v>#VALUE!</v>
      </c>
      <c r="YG77" s="111" t="e">
        <f t="shared" si="2169"/>
        <v>#VALUE!</v>
      </c>
      <c r="YH77" s="111" t="e">
        <f t="shared" si="2170"/>
        <v>#VALUE!</v>
      </c>
      <c r="YI77" s="111" t="e">
        <f t="shared" si="2171"/>
        <v>#VALUE!</v>
      </c>
      <c r="YJ77" s="111" t="e">
        <f t="shared" si="2172"/>
        <v>#VALUE!</v>
      </c>
      <c r="YK77" s="111" t="e">
        <f t="shared" si="2173"/>
        <v>#VALUE!</v>
      </c>
      <c r="YL77" s="111" t="e">
        <f t="shared" si="2174"/>
        <v>#VALUE!</v>
      </c>
      <c r="YM77" s="111" t="e">
        <f t="shared" si="2175"/>
        <v>#VALUE!</v>
      </c>
      <c r="YN77" s="111" t="e">
        <f t="shared" si="2176"/>
        <v>#VALUE!</v>
      </c>
      <c r="YO77" s="111" t="e">
        <f t="shared" si="2177"/>
        <v>#VALUE!</v>
      </c>
      <c r="YP77" s="111" t="e">
        <f t="shared" si="2178"/>
        <v>#VALUE!</v>
      </c>
      <c r="YQ77" s="111" t="e">
        <f t="shared" si="2179"/>
        <v>#VALUE!</v>
      </c>
      <c r="YR77" s="111" t="e">
        <f t="shared" si="2180"/>
        <v>#VALUE!</v>
      </c>
      <c r="YS77" s="111" t="e">
        <f t="shared" si="2181"/>
        <v>#VALUE!</v>
      </c>
      <c r="YT77" s="111" t="e">
        <f t="shared" si="2182"/>
        <v>#VALUE!</v>
      </c>
      <c r="YU77" s="111" t="e">
        <f t="shared" si="2183"/>
        <v>#VALUE!</v>
      </c>
      <c r="YV77" s="111" t="e">
        <f t="shared" si="2184"/>
        <v>#VALUE!</v>
      </c>
      <c r="YW77" s="111" t="e">
        <f t="shared" si="2185"/>
        <v>#VALUE!</v>
      </c>
      <c r="YX77" s="111" t="e">
        <f t="shared" si="2186"/>
        <v>#VALUE!</v>
      </c>
      <c r="YY77" s="111" t="e">
        <f t="shared" si="2187"/>
        <v>#VALUE!</v>
      </c>
      <c r="YZ77" s="111" t="e">
        <f t="shared" si="2188"/>
        <v>#VALUE!</v>
      </c>
      <c r="ZA77" s="111" t="e">
        <f t="shared" si="2189"/>
        <v>#VALUE!</v>
      </c>
      <c r="ZB77" s="111" t="e">
        <f t="shared" si="2190"/>
        <v>#VALUE!</v>
      </c>
      <c r="ZC77" s="111" t="e">
        <f t="shared" si="2191"/>
        <v>#VALUE!</v>
      </c>
      <c r="ZD77" s="111" t="e">
        <f t="shared" si="2192"/>
        <v>#VALUE!</v>
      </c>
      <c r="ZE77" s="111" t="e">
        <f t="shared" si="2193"/>
        <v>#VALUE!</v>
      </c>
      <c r="ZF77" s="111" t="e">
        <f t="shared" si="2194"/>
        <v>#VALUE!</v>
      </c>
      <c r="ZG77" s="111" t="e">
        <f t="shared" si="2195"/>
        <v>#VALUE!</v>
      </c>
      <c r="ZH77" s="111" t="e">
        <f t="shared" si="2196"/>
        <v>#VALUE!</v>
      </c>
      <c r="ZI77" s="111" t="e">
        <f t="shared" si="2197"/>
        <v>#VALUE!</v>
      </c>
      <c r="ZJ77" s="111" t="e">
        <f t="shared" si="2198"/>
        <v>#VALUE!</v>
      </c>
      <c r="ZK77" s="111" t="e">
        <f t="shared" si="2199"/>
        <v>#VALUE!</v>
      </c>
      <c r="ZL77" s="111" t="e">
        <f t="shared" si="2200"/>
        <v>#VALUE!</v>
      </c>
      <c r="ZM77" s="111" t="e">
        <f t="shared" si="2201"/>
        <v>#VALUE!</v>
      </c>
      <c r="ZN77" s="111" t="e">
        <f t="shared" si="2202"/>
        <v>#VALUE!</v>
      </c>
      <c r="ZO77" s="111" t="e">
        <f t="shared" si="2203"/>
        <v>#VALUE!</v>
      </c>
      <c r="ZP77" s="111" t="e">
        <f t="shared" si="2204"/>
        <v>#VALUE!</v>
      </c>
      <c r="ZQ77" s="111" t="e">
        <f t="shared" si="2205"/>
        <v>#VALUE!</v>
      </c>
      <c r="ZR77" s="111" t="e">
        <f t="shared" si="2206"/>
        <v>#VALUE!</v>
      </c>
      <c r="ZS77" s="111" t="e">
        <f t="shared" si="2207"/>
        <v>#VALUE!</v>
      </c>
      <c r="ZT77" s="111" t="e">
        <f t="shared" si="2208"/>
        <v>#VALUE!</v>
      </c>
      <c r="ZU77" s="111" t="e">
        <f t="shared" si="2209"/>
        <v>#VALUE!</v>
      </c>
      <c r="ZV77" s="111" t="e">
        <f t="shared" si="2210"/>
        <v>#VALUE!</v>
      </c>
      <c r="ZW77" s="111" t="e">
        <f t="shared" si="2211"/>
        <v>#VALUE!</v>
      </c>
      <c r="ZX77" s="111" t="e">
        <f t="shared" si="2212"/>
        <v>#VALUE!</v>
      </c>
      <c r="ZY77" s="111" t="e">
        <f t="shared" si="2213"/>
        <v>#VALUE!</v>
      </c>
      <c r="ZZ77" s="111" t="e">
        <f t="shared" si="2214"/>
        <v>#VALUE!</v>
      </c>
      <c r="AAA77" s="111" t="e">
        <f t="shared" si="2215"/>
        <v>#VALUE!</v>
      </c>
      <c r="AAB77" s="111" t="e">
        <f t="shared" si="2216"/>
        <v>#VALUE!</v>
      </c>
      <c r="AAC77" s="111" t="e">
        <f t="shared" si="2217"/>
        <v>#VALUE!</v>
      </c>
      <c r="AAD77" s="111" t="e">
        <f t="shared" si="2218"/>
        <v>#VALUE!</v>
      </c>
      <c r="AAE77" s="111" t="e">
        <f t="shared" si="2219"/>
        <v>#VALUE!</v>
      </c>
      <c r="AAF77" s="111" t="e">
        <f t="shared" si="2220"/>
        <v>#VALUE!</v>
      </c>
      <c r="AAG77" s="111" t="e">
        <f t="shared" si="2221"/>
        <v>#VALUE!</v>
      </c>
      <c r="AAH77" s="111" t="e">
        <f t="shared" si="2222"/>
        <v>#VALUE!</v>
      </c>
      <c r="AAI77" s="111" t="e">
        <f t="shared" si="2223"/>
        <v>#VALUE!</v>
      </c>
      <c r="AAJ77" s="111" t="e">
        <f t="shared" si="2224"/>
        <v>#VALUE!</v>
      </c>
      <c r="AAK77" s="111" t="e">
        <f t="shared" si="2225"/>
        <v>#VALUE!</v>
      </c>
      <c r="AAL77" s="111" t="e">
        <f t="shared" si="2226"/>
        <v>#VALUE!</v>
      </c>
      <c r="AAM77" s="111" t="e">
        <f t="shared" si="2227"/>
        <v>#VALUE!</v>
      </c>
      <c r="AAN77" s="111" t="e">
        <f t="shared" si="2228"/>
        <v>#VALUE!</v>
      </c>
      <c r="AAO77" s="111" t="e">
        <f t="shared" si="2229"/>
        <v>#VALUE!</v>
      </c>
      <c r="AAP77" s="111" t="e">
        <f t="shared" si="2230"/>
        <v>#VALUE!</v>
      </c>
      <c r="AAQ77" s="111" t="e">
        <f t="shared" si="2231"/>
        <v>#VALUE!</v>
      </c>
      <c r="AAR77" s="111" t="e">
        <f t="shared" si="2232"/>
        <v>#VALUE!</v>
      </c>
      <c r="AAS77" s="111" t="e">
        <f t="shared" si="2233"/>
        <v>#VALUE!</v>
      </c>
      <c r="AAT77" s="111" t="e">
        <f t="shared" si="2234"/>
        <v>#VALUE!</v>
      </c>
      <c r="AAU77" s="111" t="e">
        <f t="shared" si="2235"/>
        <v>#VALUE!</v>
      </c>
      <c r="AAV77" s="111" t="e">
        <f t="shared" si="2236"/>
        <v>#VALUE!</v>
      </c>
      <c r="AAW77" s="111" t="e">
        <f t="shared" si="2237"/>
        <v>#VALUE!</v>
      </c>
      <c r="AAX77" s="111" t="e">
        <f t="shared" si="2238"/>
        <v>#VALUE!</v>
      </c>
      <c r="AAY77" s="111" t="e">
        <f t="shared" si="2239"/>
        <v>#VALUE!</v>
      </c>
      <c r="AAZ77" s="111" t="e">
        <f t="shared" si="2240"/>
        <v>#VALUE!</v>
      </c>
      <c r="ABA77" s="111" t="e">
        <f t="shared" si="2241"/>
        <v>#VALUE!</v>
      </c>
      <c r="ABB77" s="111" t="e">
        <f t="shared" si="2242"/>
        <v>#VALUE!</v>
      </c>
      <c r="ABC77" s="111" t="e">
        <f t="shared" si="2243"/>
        <v>#VALUE!</v>
      </c>
      <c r="ABD77" s="111" t="e">
        <f t="shared" si="2244"/>
        <v>#VALUE!</v>
      </c>
      <c r="ABE77" s="111" t="e">
        <f t="shared" si="2245"/>
        <v>#VALUE!</v>
      </c>
      <c r="ABF77" s="111" t="e">
        <f t="shared" si="2246"/>
        <v>#VALUE!</v>
      </c>
    </row>
    <row r="78" spans="1:734" ht="75" hidden="1" customHeight="1">
      <c r="A78" s="92">
        <v>75</v>
      </c>
      <c r="B78" s="59" t="s">
        <v>75</v>
      </c>
      <c r="C78" s="100" t="s">
        <v>88</v>
      </c>
      <c r="D78" s="101" t="s">
        <v>114</v>
      </c>
      <c r="E78" s="59" t="s">
        <v>89</v>
      </c>
      <c r="F78" s="46" t="s">
        <v>115</v>
      </c>
      <c r="G78" s="47">
        <v>0.95</v>
      </c>
      <c r="H78" s="48">
        <v>1958.2</v>
      </c>
      <c r="I78" s="48">
        <v>21.5</v>
      </c>
      <c r="J78" s="49">
        <v>1.1000000000000001</v>
      </c>
      <c r="K78" s="50">
        <v>30</v>
      </c>
      <c r="L78" s="49">
        <v>20.499159176206849</v>
      </c>
      <c r="M78" s="49">
        <v>69.66</v>
      </c>
      <c r="N78" s="49">
        <v>10.4</v>
      </c>
      <c r="O78" s="49">
        <f t="shared" si="1741"/>
        <v>0.68330530587356164</v>
      </c>
      <c r="P78" s="49">
        <f t="shared" si="1742"/>
        <v>2.3220000000000001</v>
      </c>
      <c r="Q78" s="49">
        <f t="shared" si="1743"/>
        <v>0.34666666666666668</v>
      </c>
      <c r="R78" s="51">
        <v>30</v>
      </c>
      <c r="S78" s="52">
        <f t="shared" si="2256"/>
        <v>20.499159176206849</v>
      </c>
      <c r="T78" s="52">
        <f t="shared" si="1744"/>
        <v>69.66</v>
      </c>
      <c r="U78" s="52">
        <f t="shared" si="1745"/>
        <v>10.4</v>
      </c>
      <c r="V78" s="130">
        <f>$O78*($I78-(метеостанция!B$12))/($I78-$J78)</f>
        <v>0.69586606517270799</v>
      </c>
      <c r="W78" s="130">
        <f>$O78*($I78-(метеостанция!C$12))/($I78-$J78)</f>
        <v>0.62678188902740306</v>
      </c>
      <c r="X78" s="130">
        <f>$O78*($I78-(метеостанция!D$12))/($I78-$J78)</f>
        <v>0.47354062557781756</v>
      </c>
      <c r="Y78" s="130">
        <f>$O78*($I78-(метеостанция!E$12))/($I78-$J78)</f>
        <v>0.50494252382568339</v>
      </c>
      <c r="Z78" s="130">
        <f>$O78*($I78-(метеостанция!F$12))/($I78-$J78)</f>
        <v>0.56439678450830955</v>
      </c>
      <c r="AA78" s="130">
        <f>$O78*($I78-(метеостанция!G$12))/($I78-$J78)</f>
        <v>0.6565090193687162</v>
      </c>
      <c r="AB78" s="130">
        <f>$O78*($I78-(метеостанция!H$12))/($I78-$J78)</f>
        <v>0.64813517983595192</v>
      </c>
      <c r="AC78" s="130">
        <f>$O78*($I78-(метеостанция!I$12))/($I78-$J78)</f>
        <v>0.64185480018637875</v>
      </c>
      <c r="AD78" s="130">
        <f>$O78*($I78-(метеостанция!J$12))/($I78-$J78)</f>
        <v>0.65567163541543971</v>
      </c>
      <c r="AE78" s="130">
        <f>$O78*($I78-(метеостанция!K$12))/($I78-$J78)</f>
        <v>0.6468791039060372</v>
      </c>
      <c r="AF78" s="130">
        <f>$O78*($I78-(метеостанция!L$12))/($I78-$J78)</f>
        <v>0.59789214263936652</v>
      </c>
      <c r="AG78" s="130">
        <f>$O78*($I78-(метеостанция!M$12))/($I78-$J78)</f>
        <v>0.52880796649406148</v>
      </c>
      <c r="AH78" s="130">
        <f>$O78*($I78-(метеостанция!N$12))/($I78-$J78)</f>
        <v>0.60375383031230145</v>
      </c>
      <c r="AI78" s="130">
        <f>$O78*($I78-(метеостанция!O$12))/($I78-$J78)</f>
        <v>0.4593050983721183</v>
      </c>
      <c r="AJ78" s="130">
        <f>$O78*($I78-(метеостанция!P$12))/($I78-$J78)</f>
        <v>0.66153332308837465</v>
      </c>
      <c r="AK78" s="130">
        <f>$O78*($I78-(метеостанция!Q$12))/($I78-$J78)</f>
        <v>0.70758944051857797</v>
      </c>
      <c r="AL78" s="130">
        <f>$O78*($I78-(метеостанция!R$12))/($I78-$J78)</f>
        <v>0.65860247925190729</v>
      </c>
      <c r="AM78" s="130">
        <f>$O78*($I78-(метеостанция!S$12))/($I78-$J78)</f>
        <v>0.67702492622398847</v>
      </c>
      <c r="AN78" s="130">
        <f>$O78*($I78-(метеостанция!T$12))/($I78-$J78)</f>
        <v>0.67032585459777705</v>
      </c>
      <c r="AO78" s="130">
        <f>$O78*($I78-(метеостанция!U$12))/($I78-$J78)</f>
        <v>0.67493146634079737</v>
      </c>
      <c r="AP78" s="130">
        <f>$O78*($I78-(метеостанция!V$12))/($I78-$J78)</f>
        <v>0.7209875837710007</v>
      </c>
      <c r="AQ78" s="130">
        <f>$O78*($I78-(метеостанция!W$12))/($I78-$J78)</f>
        <v>0.76495024131801292</v>
      </c>
      <c r="AR78" s="130">
        <f>$O78*($I78-(метеостанция!X$12))/($I78-$J78)</f>
        <v>0.7863035321265619</v>
      </c>
      <c r="AS78" s="130">
        <f>$O78*($I78-(метеостанция!Y$12))/($I78-$J78)</f>
        <v>0.82984749769693578</v>
      </c>
      <c r="AT78" s="130">
        <f>$O78*($I78-(метеостанция!Z$12))/($I78-$J78)</f>
        <v>0.82231104211744799</v>
      </c>
      <c r="AU78" s="130">
        <f>$O78*($I78-(метеостанция!AA$12))/($I78-$J78)</f>
        <v>0.79467737165932606</v>
      </c>
      <c r="AV78" s="130">
        <f>$O78*($I78-(метеостанция!AB$12))/($I78-$J78)</f>
        <v>0.88134661082343591</v>
      </c>
      <c r="AW78" s="130">
        <f>$O78*($I78-(метеостанция!AC$12))/($I78-$J78)</f>
        <v>0.90772420535164333</v>
      </c>
      <c r="AX78" s="130">
        <f>$O78*($I78-(метеостанция!AD$12))/($I78-$J78)</f>
        <v>0.85789986013169606</v>
      </c>
      <c r="AY78" s="130">
        <f>$O78*($I78-(метеостанция!AE$12))/($I78-$J78)</f>
        <v>0.76620631724792765</v>
      </c>
      <c r="AZ78" s="130"/>
      <c r="BA78" s="130">
        <f t="shared" si="1746"/>
        <v>0.69586606517270799</v>
      </c>
      <c r="BB78" s="130">
        <f t="shared" si="1680"/>
        <v>1.3226479542001111</v>
      </c>
      <c r="BC78" s="130">
        <f t="shared" si="1681"/>
        <v>1.7961885797779287</v>
      </c>
      <c r="BD78" s="130">
        <f t="shared" si="1682"/>
        <v>2.3011311036036122</v>
      </c>
      <c r="BE78" s="130">
        <f t="shared" si="1683"/>
        <v>2.8655278881119219</v>
      </c>
      <c r="BF78" s="130">
        <f t="shared" si="1684"/>
        <v>3.5220369074806381</v>
      </c>
      <c r="BG78" s="130">
        <f t="shared" si="1685"/>
        <v>4.1701720873165904</v>
      </c>
      <c r="BH78" s="130">
        <f t="shared" si="1686"/>
        <v>4.8120268875029693</v>
      </c>
      <c r="BI78" s="130">
        <f t="shared" si="1687"/>
        <v>5.4676985229184094</v>
      </c>
      <c r="BJ78" s="130">
        <f t="shared" si="1688"/>
        <v>6.1145776268244463</v>
      </c>
      <c r="BK78" s="130">
        <f t="shared" si="1689"/>
        <v>6.7124697694638131</v>
      </c>
      <c r="BL78" s="130">
        <f t="shared" si="1690"/>
        <v>7.2412777359578744</v>
      </c>
      <c r="BM78" s="130">
        <f t="shared" si="1691"/>
        <v>7.8450315662701762</v>
      </c>
      <c r="BN78" s="130">
        <f t="shared" si="1692"/>
        <v>8.3043366646422943</v>
      </c>
      <c r="BO78" s="130">
        <f t="shared" si="1693"/>
        <v>8.9658699877306685</v>
      </c>
      <c r="BP78" s="130">
        <f t="shared" si="1694"/>
        <v>9.673459428249247</v>
      </c>
      <c r="BQ78" s="130">
        <f t="shared" si="1695"/>
        <v>10.332061907501155</v>
      </c>
      <c r="BR78" s="130">
        <f t="shared" si="1696"/>
        <v>11.009086833725142</v>
      </c>
      <c r="BS78" s="130">
        <f t="shared" si="1697"/>
        <v>11.67941268832292</v>
      </c>
      <c r="BT78" s="130">
        <f t="shared" si="1698"/>
        <v>12.354344154663718</v>
      </c>
      <c r="BU78" s="130">
        <f t="shared" si="1699"/>
        <v>13.075331738434718</v>
      </c>
      <c r="BV78" s="130">
        <f t="shared" si="1700"/>
        <v>13.840281979752731</v>
      </c>
      <c r="BW78" s="130">
        <f t="shared" si="1701"/>
        <v>14.626585511879293</v>
      </c>
      <c r="BX78" s="130">
        <f t="shared" si="1702"/>
        <v>15.456433009576228</v>
      </c>
      <c r="BY78" s="130">
        <f t="shared" si="1703"/>
        <v>16.278744051693675</v>
      </c>
      <c r="BZ78" s="130">
        <f t="shared" si="1704"/>
        <v>17.073421423353</v>
      </c>
      <c r="CA78" s="130">
        <f t="shared" si="1705"/>
        <v>17.954768034176436</v>
      </c>
      <c r="CB78" s="130">
        <f t="shared" si="1706"/>
        <v>18.862492239528081</v>
      </c>
      <c r="CC78" s="130">
        <f t="shared" si="1707"/>
        <v>19.720392099659776</v>
      </c>
      <c r="CD78" s="130">
        <f t="shared" si="1708"/>
        <v>20.486598416907704</v>
      </c>
      <c r="CE78" s="130">
        <f t="shared" si="1709"/>
        <v>20.486598416907704</v>
      </c>
      <c r="CF78" s="130">
        <f t="shared" si="1747"/>
        <v>1362.6449288211968</v>
      </c>
      <c r="CG78" s="130">
        <f t="shared" si="1748"/>
        <v>1227.3642950934607</v>
      </c>
      <c r="CH78" s="130">
        <f t="shared" si="1749"/>
        <v>927.28725300648239</v>
      </c>
      <c r="CI78" s="130">
        <f t="shared" si="1750"/>
        <v>988.77845015545324</v>
      </c>
      <c r="CJ78" s="130">
        <f t="shared" si="1751"/>
        <v>1105.2017834241717</v>
      </c>
      <c r="CK78" s="130">
        <f t="shared" si="1752"/>
        <v>1285.5759617278202</v>
      </c>
      <c r="CL78" s="130">
        <f t="shared" si="1753"/>
        <v>1269.1783091547611</v>
      </c>
      <c r="CM78" s="130">
        <f t="shared" si="1754"/>
        <v>1256.8800697249669</v>
      </c>
      <c r="CN78" s="130">
        <f t="shared" si="1755"/>
        <v>1283.936196470514</v>
      </c>
      <c r="CO78" s="130">
        <f t="shared" si="1756"/>
        <v>1266.7186612688022</v>
      </c>
      <c r="CP78" s="130">
        <f t="shared" si="1757"/>
        <v>1170.7923937164076</v>
      </c>
      <c r="CQ78" s="130">
        <f t="shared" si="1758"/>
        <v>1035.5117599886712</v>
      </c>
      <c r="CR78" s="130">
        <f t="shared" si="1759"/>
        <v>1182.2707505175488</v>
      </c>
      <c r="CS78" s="130">
        <f t="shared" si="1760"/>
        <v>899.41124363228209</v>
      </c>
      <c r="CT78" s="130">
        <f t="shared" si="1761"/>
        <v>1295.4145532716552</v>
      </c>
      <c r="CU78" s="130">
        <f t="shared" si="1762"/>
        <v>1385.6016424234795</v>
      </c>
      <c r="CV78" s="130">
        <f t="shared" si="1763"/>
        <v>1289.6753748710848</v>
      </c>
      <c r="CW78" s="130">
        <f t="shared" si="1764"/>
        <v>1325.7502105318142</v>
      </c>
      <c r="CX78" s="130">
        <f t="shared" si="1765"/>
        <v>1312.632088473367</v>
      </c>
      <c r="CY78" s="130">
        <f t="shared" si="1766"/>
        <v>1321.6507973885493</v>
      </c>
      <c r="CZ78" s="130">
        <f t="shared" si="1767"/>
        <v>1411.8378865403736</v>
      </c>
      <c r="DA78" s="130">
        <f t="shared" si="1768"/>
        <v>1497.9255625489329</v>
      </c>
      <c r="DB78" s="130">
        <f t="shared" si="1769"/>
        <v>1539.7395766102336</v>
      </c>
      <c r="DC78" s="130">
        <f t="shared" si="1770"/>
        <v>1625.0073699901398</v>
      </c>
      <c r="DD78" s="130">
        <f t="shared" si="1771"/>
        <v>1610.2494826743866</v>
      </c>
      <c r="DE78" s="130">
        <f t="shared" si="1772"/>
        <v>1556.1372291832922</v>
      </c>
      <c r="DF78" s="130">
        <f t="shared" si="1773"/>
        <v>1725.8529333144522</v>
      </c>
      <c r="DG78" s="130">
        <f t="shared" si="1774"/>
        <v>1777.5055389195879</v>
      </c>
      <c r="DH78" s="130">
        <f t="shared" si="1775"/>
        <v>1679.9395061098874</v>
      </c>
      <c r="DI78" s="130">
        <f t="shared" si="1776"/>
        <v>1500.3852104348919</v>
      </c>
      <c r="DJ78" s="130">
        <f t="shared" si="1777"/>
        <v>0</v>
      </c>
      <c r="DK78" s="110">
        <f t="shared" si="1778"/>
        <v>1362.6449288211968</v>
      </c>
      <c r="DL78" s="130">
        <f t="shared" si="1779"/>
        <v>2590.0092239146575</v>
      </c>
      <c r="DM78" s="130">
        <f t="shared" si="1780"/>
        <v>3517.2964769211399</v>
      </c>
      <c r="DN78" s="130">
        <f t="shared" si="1781"/>
        <v>4506.0749270765928</v>
      </c>
      <c r="DO78" s="130">
        <f t="shared" si="1782"/>
        <v>5611.2767105007642</v>
      </c>
      <c r="DP78" s="130">
        <f t="shared" si="1783"/>
        <v>6896.8526722285842</v>
      </c>
      <c r="DQ78" s="130">
        <f t="shared" si="1784"/>
        <v>8166.0309813833455</v>
      </c>
      <c r="DR78" s="130">
        <f t="shared" si="1785"/>
        <v>9422.9110511083127</v>
      </c>
      <c r="DS78" s="130">
        <f t="shared" si="1786"/>
        <v>10706.847247578826</v>
      </c>
      <c r="DT78" s="130">
        <f t="shared" si="1787"/>
        <v>11973.565908847628</v>
      </c>
      <c r="DU78" s="130">
        <f t="shared" si="1788"/>
        <v>13144.358302564035</v>
      </c>
      <c r="DV78" s="130">
        <f t="shared" si="1789"/>
        <v>14179.870062552705</v>
      </c>
      <c r="DW78" s="130">
        <f t="shared" si="1790"/>
        <v>15362.140813070255</v>
      </c>
      <c r="DX78" s="130">
        <f t="shared" si="1791"/>
        <v>16261.552056702538</v>
      </c>
      <c r="DY78" s="130">
        <f t="shared" si="1792"/>
        <v>17556.966609974192</v>
      </c>
      <c r="DZ78" s="130">
        <f t="shared" si="1793"/>
        <v>18942.568252397672</v>
      </c>
      <c r="EA78" s="130">
        <f t="shared" si="1794"/>
        <v>20232.243627268756</v>
      </c>
      <c r="EB78" s="130">
        <f t="shared" si="1795"/>
        <v>21557.993837800568</v>
      </c>
      <c r="EC78" s="130">
        <f t="shared" si="1796"/>
        <v>22870.625926273937</v>
      </c>
      <c r="ED78" s="130">
        <f t="shared" si="1797"/>
        <v>24192.276723662486</v>
      </c>
      <c r="EE78" s="130">
        <f t="shared" si="1798"/>
        <v>25604.114610202858</v>
      </c>
      <c r="EF78" s="130">
        <f t="shared" si="1799"/>
        <v>27102.040172751789</v>
      </c>
      <c r="EG78" s="130">
        <f t="shared" si="1800"/>
        <v>28641.779749362024</v>
      </c>
      <c r="EH78" s="130">
        <f t="shared" si="1801"/>
        <v>30266.787119352164</v>
      </c>
      <c r="EI78" s="130">
        <f t="shared" si="1802"/>
        <v>31877.03660202655</v>
      </c>
      <c r="EJ78" s="130">
        <f t="shared" si="1803"/>
        <v>33433.173831209846</v>
      </c>
      <c r="EK78" s="130">
        <f t="shared" si="1804"/>
        <v>35159.0267645243</v>
      </c>
      <c r="EL78" s="130">
        <f t="shared" si="1805"/>
        <v>36936.532303443892</v>
      </c>
      <c r="EM78" s="130">
        <f t="shared" si="1806"/>
        <v>38616.471809553776</v>
      </c>
      <c r="EN78" s="130">
        <f t="shared" si="1807"/>
        <v>40116.857019988667</v>
      </c>
      <c r="EO78" s="130">
        <f t="shared" si="1808"/>
        <v>40116.857019988667</v>
      </c>
      <c r="EP78" s="130">
        <f t="shared" si="1809"/>
        <v>1294.512682380137</v>
      </c>
      <c r="EQ78" s="130">
        <f t="shared" si="1810"/>
        <v>1165.9960803387876</v>
      </c>
      <c r="ER78" s="130">
        <f t="shared" si="1811"/>
        <v>880.92289035615818</v>
      </c>
      <c r="ES78" s="130">
        <f t="shared" si="1812"/>
        <v>939.33952764768048</v>
      </c>
      <c r="ET78" s="130">
        <f t="shared" si="1813"/>
        <v>1049.9416942529631</v>
      </c>
      <c r="EU78" s="130">
        <f t="shared" si="1814"/>
        <v>1221.2971636414291</v>
      </c>
      <c r="EV78" s="130">
        <f t="shared" si="1815"/>
        <v>1205.719393697023</v>
      </c>
      <c r="EW78" s="130">
        <f t="shared" si="1816"/>
        <v>1194.0360662387186</v>
      </c>
      <c r="EX78" s="130">
        <f t="shared" si="1817"/>
        <v>1219.7393866469884</v>
      </c>
      <c r="EY78" s="130">
        <f t="shared" si="1818"/>
        <v>1203.3827282053621</v>
      </c>
      <c r="EZ78" s="130">
        <f t="shared" si="1819"/>
        <v>1112.252774030587</v>
      </c>
      <c r="FA78" s="130">
        <f t="shared" si="1820"/>
        <v>983.73617198923762</v>
      </c>
      <c r="FB78" s="130">
        <f t="shared" si="1821"/>
        <v>1123.1572129916713</v>
      </c>
      <c r="FC78" s="130">
        <f t="shared" si="1822"/>
        <v>854.44068145066797</v>
      </c>
      <c r="FD78" s="130">
        <f t="shared" si="1823"/>
        <v>1230.6438256080723</v>
      </c>
      <c r="FE78" s="130">
        <f t="shared" si="1824"/>
        <v>1316.3215603023054</v>
      </c>
      <c r="FF78" s="130">
        <f t="shared" si="1825"/>
        <v>1225.1916061275306</v>
      </c>
      <c r="FG78" s="130">
        <f t="shared" si="1826"/>
        <v>1259.4627000052235</v>
      </c>
      <c r="FH78" s="130">
        <f t="shared" si="1827"/>
        <v>1247.0004840496986</v>
      </c>
      <c r="FI78" s="130">
        <f t="shared" si="1828"/>
        <v>1255.5682575191217</v>
      </c>
      <c r="FJ78" s="130">
        <f t="shared" si="1829"/>
        <v>1341.2459922133548</v>
      </c>
      <c r="FK78" s="130">
        <f t="shared" si="1830"/>
        <v>1423.0292844214862</v>
      </c>
      <c r="FL78" s="130">
        <f t="shared" si="1831"/>
        <v>1462.7525977797218</v>
      </c>
      <c r="FM78" s="130">
        <f t="shared" si="1832"/>
        <v>1543.7570014906328</v>
      </c>
      <c r="FN78" s="130">
        <f t="shared" si="1833"/>
        <v>1529.7370085406671</v>
      </c>
      <c r="FO78" s="130">
        <f t="shared" si="1834"/>
        <v>1478.3303677241274</v>
      </c>
      <c r="FP78" s="130">
        <f t="shared" si="1835"/>
        <v>1639.5602866487295</v>
      </c>
      <c r="FQ78" s="130">
        <f t="shared" si="1836"/>
        <v>1688.6302619736084</v>
      </c>
      <c r="FR78" s="130">
        <f t="shared" si="1837"/>
        <v>1595.9425308043928</v>
      </c>
      <c r="FS78" s="130">
        <f t="shared" si="1838"/>
        <v>1425.3659499131472</v>
      </c>
      <c r="FT78" s="130">
        <f t="shared" si="1839"/>
        <v>0</v>
      </c>
      <c r="FU78" s="110">
        <f t="shared" si="1840"/>
        <v>1294.512682380137</v>
      </c>
      <c r="FV78" s="130">
        <f t="shared" si="1841"/>
        <v>2460.5087627189246</v>
      </c>
      <c r="FW78" s="130">
        <f t="shared" si="1842"/>
        <v>3341.431653075083</v>
      </c>
      <c r="FX78" s="130">
        <f t="shared" si="1843"/>
        <v>4280.7711807227633</v>
      </c>
      <c r="FY78" s="130">
        <f t="shared" si="1844"/>
        <v>5330.7128749757267</v>
      </c>
      <c r="FZ78" s="130">
        <f t="shared" si="1845"/>
        <v>6552.0100386171562</v>
      </c>
      <c r="GA78" s="130">
        <f t="shared" si="1846"/>
        <v>7757.7294323141796</v>
      </c>
      <c r="GB78" s="130">
        <f t="shared" si="1847"/>
        <v>8951.7654985528989</v>
      </c>
      <c r="GC78" s="130">
        <f t="shared" si="1848"/>
        <v>10171.504885199887</v>
      </c>
      <c r="GD78" s="130">
        <f t="shared" si="1849"/>
        <v>11374.88761340525</v>
      </c>
      <c r="GE78" s="130">
        <f t="shared" si="1850"/>
        <v>12487.140387435837</v>
      </c>
      <c r="GF78" s="130">
        <f t="shared" si="1851"/>
        <v>13470.876559425074</v>
      </c>
      <c r="GG78" s="130">
        <f t="shared" si="1852"/>
        <v>14594.033772416746</v>
      </c>
      <c r="GH78" s="130">
        <f t="shared" si="1853"/>
        <v>15448.474453867413</v>
      </c>
      <c r="GI78" s="130">
        <f t="shared" si="1854"/>
        <v>16679.118279475486</v>
      </c>
      <c r="GJ78" s="130">
        <f t="shared" si="1855"/>
        <v>17995.439839777791</v>
      </c>
      <c r="GK78" s="130">
        <f t="shared" si="1856"/>
        <v>19220.631445905321</v>
      </c>
      <c r="GL78" s="130">
        <f t="shared" si="1857"/>
        <v>20480.094145910545</v>
      </c>
      <c r="GM78" s="130">
        <f t="shared" si="1858"/>
        <v>21727.094629960244</v>
      </c>
      <c r="GN78" s="130">
        <f t="shared" si="1859"/>
        <v>22982.662887479364</v>
      </c>
      <c r="GO78" s="130">
        <f t="shared" si="1860"/>
        <v>24323.908879692717</v>
      </c>
      <c r="GP78" s="130">
        <f t="shared" si="1861"/>
        <v>25746.938164114203</v>
      </c>
      <c r="GQ78" s="130">
        <f t="shared" si="1862"/>
        <v>27209.690761893926</v>
      </c>
      <c r="GR78" s="130">
        <f t="shared" si="1863"/>
        <v>28753.44776338456</v>
      </c>
      <c r="GS78" s="130">
        <f t="shared" si="1864"/>
        <v>30283.184771925226</v>
      </c>
      <c r="GT78" s="130">
        <f t="shared" si="1865"/>
        <v>31761.515139649353</v>
      </c>
      <c r="GU78" s="130">
        <f t="shared" si="1866"/>
        <v>33401.075426298084</v>
      </c>
      <c r="GV78" s="130">
        <f t="shared" si="1867"/>
        <v>35089.705688271693</v>
      </c>
      <c r="GW78" s="130">
        <f t="shared" si="1868"/>
        <v>36685.648219076087</v>
      </c>
      <c r="GX78" s="130">
        <f t="shared" si="1869"/>
        <v>38111.014168989233</v>
      </c>
      <c r="GY78" s="130">
        <f t="shared" si="1870"/>
        <v>38111.014168989233</v>
      </c>
      <c r="GZ78" s="130">
        <f>($T78+$U78)/$R78*($I78-(метеостанция!B$12))/($I78-$J78)</f>
        <v>2.7177230392156866</v>
      </c>
      <c r="HA78" s="130">
        <f>($T78+$U78)/$R78*($I78-(метеостанция!C$12))/($I78-$J78)</f>
        <v>2.4479129901960786</v>
      </c>
      <c r="HB78" s="130">
        <f>($T78+$U78)/$R78*($I78-(метеостанция!D$12))/($I78-$J78)</f>
        <v>1.8494252450980391</v>
      </c>
      <c r="HC78" s="130">
        <f>($T78+$U78)/$R78*($I78-(метеостанция!E$12))/($I78-$J78)</f>
        <v>1.9720661764705885</v>
      </c>
      <c r="HD78" s="130">
        <f>($T78+$U78)/$R78*($I78-(метеостанция!F$12))/($I78-$J78)</f>
        <v>2.2042663398692817</v>
      </c>
      <c r="HE78" s="130">
        <f>($T78+$U78)/$R78*($I78-(метеостанция!G$12))/($I78-$J78)</f>
        <v>2.5640130718954253</v>
      </c>
      <c r="HF78" s="130">
        <f>($T78+$U78)/$R78*($I78-(метеостанция!H$12))/($I78-$J78)</f>
        <v>2.5313088235294123</v>
      </c>
      <c r="HG78" s="130">
        <f>($T78+$U78)/$R78*($I78-(метеостанция!I$12))/($I78-$J78)</f>
        <v>2.5067806372549022</v>
      </c>
      <c r="HH78" s="130">
        <f>($T78+$U78)/$R78*($I78-(метеостанция!J$12))/($I78-$J78)</f>
        <v>2.5607426470588237</v>
      </c>
      <c r="HI78" s="130">
        <f>($T78+$U78)/$R78*($I78-(метеостанция!K$12))/($I78-$J78)</f>
        <v>2.5264031862745102</v>
      </c>
      <c r="HJ78" s="130">
        <f>($T78+$U78)/$R78*($I78-(метеостанция!L$12))/($I78-$J78)</f>
        <v>2.3350833333333338</v>
      </c>
      <c r="HK78" s="130">
        <f>($T78+$U78)/$R78*($I78-(метеостанция!M$12))/($I78-$J78)</f>
        <v>2.0652732843137254</v>
      </c>
      <c r="HL78" s="130">
        <f>($T78+$U78)/$R78*($I78-(метеостанция!N$12))/($I78-$J78)</f>
        <v>2.3579763071895425</v>
      </c>
      <c r="HM78" s="130">
        <f>($T78+$U78)/$R78*($I78-(метеостанция!O$12))/($I78-$J78)</f>
        <v>1.793828022875817</v>
      </c>
      <c r="HN78" s="130">
        <f>($T78+$U78)/$R78*($I78-(метеостанция!P$12))/($I78-$J78)</f>
        <v>2.5836356209150328</v>
      </c>
      <c r="HO78" s="130">
        <f>($T78+$U78)/$R78*($I78-(метеостанция!Q$12))/($I78-$J78)</f>
        <v>2.7635089869281049</v>
      </c>
      <c r="HP78" s="130">
        <f>($T78+$U78)/$R78*($I78-(метеостанция!R$12))/($I78-$J78)</f>
        <v>2.5721891339869285</v>
      </c>
      <c r="HQ78" s="130">
        <f>($T78+$U78)/$R78*($I78-(метеостанция!S$12))/($I78-$J78)</f>
        <v>2.644138480392157</v>
      </c>
      <c r="HR78" s="130">
        <f>($T78+$U78)/$R78*($I78-(метеостанция!T$12))/($I78-$J78)</f>
        <v>2.6179750816993468</v>
      </c>
      <c r="HS78" s="130">
        <f>($T78+$U78)/$R78*($I78-(метеостанция!U$12))/($I78-$J78)</f>
        <v>2.6359624183006534</v>
      </c>
      <c r="HT78" s="130">
        <f>($T78+$U78)/$R78*($I78-(метеостанция!V$12))/($I78-$J78)</f>
        <v>2.8158357843137258</v>
      </c>
      <c r="HU78" s="130">
        <f>($T78+$U78)/$R78*($I78-(метеостанция!W$12))/($I78-$J78)</f>
        <v>2.9875330882352942</v>
      </c>
      <c r="HV78" s="130">
        <f>($T78+$U78)/$R78*($I78-(метеостанция!X$12))/($I78-$J78)</f>
        <v>3.070928921568628</v>
      </c>
      <c r="HW78" s="130">
        <f>($T78+$U78)/$R78*($I78-(метеостанция!Y$12))/($I78-$J78)</f>
        <v>3.2409910130718953</v>
      </c>
      <c r="HX78" s="130">
        <f>($T78+$U78)/$R78*($I78-(метеостанция!Z$12))/($I78-$J78)</f>
        <v>3.2115571895424839</v>
      </c>
      <c r="HY78" s="130">
        <f>($T78+$U78)/$R78*($I78-(метеостанция!AA$12))/($I78-$J78)</f>
        <v>3.1036331699346409</v>
      </c>
      <c r="HZ78" s="130">
        <f>($T78+$U78)/$R78*($I78-(метеостанция!AB$12))/($I78-$J78)</f>
        <v>3.4421221405228759</v>
      </c>
      <c r="IA78" s="130">
        <f>($T78+$U78)/$R78*($I78-(метеостанция!AC$12))/($I78-$J78)</f>
        <v>3.5451405228758177</v>
      </c>
      <c r="IB78" s="130">
        <f>($T78+$U78)/$R78*($I78-(метеостанция!AD$12))/($I78-$J78)</f>
        <v>3.3505502450980393</v>
      </c>
      <c r="IC78" s="130">
        <f>($T78+$U78)/$R78*($I78-(метеостанция!AE$12))/($I78-$J78)</f>
        <v>2.9924387254901963</v>
      </c>
      <c r="ID78" s="130"/>
      <c r="IE78" s="131">
        <f>VLOOKUP($F78,метеостанция!$A$4:$AF$7,2,0)</f>
        <v>6.1</v>
      </c>
      <c r="IF78" s="131">
        <f>VLOOKUP($F78,метеостанция!$A$4:$AF$7,3,0)</f>
        <v>9</v>
      </c>
      <c r="IG78" s="131">
        <f>VLOOKUP($F78,метеостанция!$A$4:$AF$7,4,0)</f>
        <v>7.4</v>
      </c>
      <c r="IH78" s="131">
        <f>VLOOKUP($F78,метеостанция!$A$4:$AF$7,5,0)</f>
        <v>10.9</v>
      </c>
      <c r="II78" s="131">
        <f>VLOOKUP($F78,метеостанция!$A$4:$AF$7,6,0)</f>
        <v>12.1</v>
      </c>
      <c r="IJ78" s="131">
        <f>VLOOKUP($F78,метеостанция!$A$4:$AF$7,7,0)</f>
        <v>9.4</v>
      </c>
      <c r="IK78" s="131">
        <f>VLOOKUP($F78,метеостанция!$A$4:$AF$7,8,0)</f>
        <v>6.1</v>
      </c>
      <c r="IL78" s="131">
        <f>VLOOKUP($F78,метеостанция!$A$4:$AF$7,9,0)</f>
        <v>8.1</v>
      </c>
      <c r="IM78" s="131">
        <f>VLOOKUP($F78,метеостанция!$A$4:$AF$7,10,0)</f>
        <v>3.4</v>
      </c>
      <c r="IN78" s="131">
        <f>VLOOKUP($F78,метеостанция!$A$4:$AF$7,11,0)</f>
        <v>-1.2</v>
      </c>
      <c r="IO78" s="131">
        <f>VLOOKUP($F78,метеостанция!$A$4:$AF$7,12,0)</f>
        <v>0.4</v>
      </c>
      <c r="IP78" s="131">
        <f>VLOOKUP($F78,метеостанция!$A$4:$AF$7,13,0)</f>
        <v>3</v>
      </c>
      <c r="IQ78" s="131">
        <f>VLOOKUP($F78,метеостанция!$A$4:$AF$7,14,0)</f>
        <v>2.5</v>
      </c>
      <c r="IR78" s="131">
        <f>VLOOKUP($F78,метеостанция!$A$4:$AF$7,15,0)</f>
        <v>1.5</v>
      </c>
      <c r="IS78" s="131">
        <f>VLOOKUP($F78,метеостанция!$A$4:$AF$7,16,0)</f>
        <v>-0.4</v>
      </c>
      <c r="IT78" s="131">
        <f>VLOOKUP($F78,метеостанция!$A$4:$AF$7,17,0)</f>
        <v>-2.6</v>
      </c>
      <c r="IU78" s="131">
        <f>VLOOKUP($F78,метеостанция!$A$4:$AF$7,18,0)</f>
        <v>-3.5</v>
      </c>
      <c r="IV78" s="131">
        <f>VLOOKUP($F78,метеостанция!$A$4:$AF$7,19,0)</f>
        <v>-4.4000000000000004</v>
      </c>
      <c r="IW78" s="131">
        <f>VLOOKUP($F78,метеостанция!$A$4:$AF$7,20,0)</f>
        <v>-0.3</v>
      </c>
      <c r="IX78" s="131">
        <f>VLOOKUP($F78,метеостанция!$A$4:$AF$7,21,0)</f>
        <v>4.5</v>
      </c>
      <c r="IY78" s="131">
        <f>VLOOKUP($F78,метеостанция!$A$4:$AF$7,22,0)</f>
        <v>3.5</v>
      </c>
      <c r="IZ78" s="131">
        <f>VLOOKUP($F78,метеостанция!$A$4:$AF$7,23,0)</f>
        <v>5</v>
      </c>
      <c r="JA78" s="131">
        <f>VLOOKUP($F78,метеостанция!$A$4:$AF$7,24,0)</f>
        <v>-1.7</v>
      </c>
      <c r="JB78" s="131">
        <f>VLOOKUP($F78,метеостанция!$A$4:$AF$7,25,0)</f>
        <v>-3.7</v>
      </c>
      <c r="JC78" s="131">
        <f>VLOOKUP($F78,метеостанция!$A$4:$AF$7,26,0)</f>
        <v>0.7</v>
      </c>
      <c r="JD78" s="131">
        <f>VLOOKUP($F78,метеостанция!$A$4:$AF$7,27,0)</f>
        <v>-1.6</v>
      </c>
      <c r="JE78" s="131">
        <f>VLOOKUP($F78,метеостанция!$A$4:$AF$7,28,0)</f>
        <v>0.7</v>
      </c>
      <c r="JF78" s="131">
        <f>VLOOKUP($F78,метеостанция!$A$4:$AF$7,29,0)</f>
        <v>6.6</v>
      </c>
      <c r="JG78" s="131">
        <f>VLOOKUP($F78,метеостанция!$A$4:$AF$7,30,0)</f>
        <v>9</v>
      </c>
      <c r="JH78" s="131">
        <f>VLOOKUP($F78,метеостанция!$A$4:$AF$7,31,0)</f>
        <v>4.8</v>
      </c>
      <c r="JI78" s="131">
        <f>VLOOKUP($F78,метеостанция!$A$4:$AF$7,32,0)</f>
        <v>0</v>
      </c>
      <c r="JJ78" s="202" t="e">
        <f>VLOOKUP(D78,'Qп, Гкал'!$D$6:$O$60,2,FALSE)</f>
        <v>#N/A</v>
      </c>
      <c r="JK78" s="202" t="e">
        <f>VLOOKUP(D78,'Qп, Гкал'!$D$6:AI$64,3,FALSE)</f>
        <v>#N/A</v>
      </c>
      <c r="JL78" s="202" t="e">
        <f>VLOOKUP(D78,'Qп, Гкал'!$D$6:$AI$64,4,FALSE)</f>
        <v>#N/A</v>
      </c>
      <c r="JM78" s="202" t="e">
        <f>VLOOKUP(D78,'Qп, Гкал'!$D$6:$O$60,5,FALSE)</f>
        <v>#N/A</v>
      </c>
      <c r="JN78" s="202" t="e">
        <f>VLOOKUP(D78,'Qп, Гкал'!$D$6:$O$60,6,FALSE)</f>
        <v>#N/A</v>
      </c>
      <c r="JO78" s="202" t="e">
        <f>VLOOKUP(D78,'Qп, Гкал'!$D$6:$O$60,7,FALSE)</f>
        <v>#N/A</v>
      </c>
      <c r="JP78" s="202" t="e">
        <f>VLOOKUP(D78,'Qп, Гкал'!$D$6:$O$60,8,FALSE)</f>
        <v>#N/A</v>
      </c>
      <c r="JQ78" s="202" t="e">
        <f>VLOOKUP(D78,'Qп, Гкал'!$D$6:$O$60,9,FALSE)</f>
        <v>#N/A</v>
      </c>
      <c r="JR78" s="202" t="e">
        <f>VLOOKUP(D78,'Qп, Гкал'!$D$6:$O$60,10,FALSE)</f>
        <v>#N/A</v>
      </c>
      <c r="JS78" s="202" t="e">
        <f>VLOOKUP(D78,'Qп, Гкал'!$D$6:$O$60,11,FALSE)</f>
        <v>#N/A</v>
      </c>
      <c r="JT78" s="202" t="e">
        <f>VLOOKUP(D78,'Qп, Гкал'!$D$6:$O$60,12,FALSE)</f>
        <v>#N/A</v>
      </c>
      <c r="JU78" s="202" t="e">
        <f>VLOOKUP(D78,'Qп, Гкал'!$D$6:$P$60,13,FALSE)</f>
        <v>#N/A</v>
      </c>
      <c r="JV78" s="202" t="e">
        <f>VLOOKUP(D78,'Qп, Гкал'!$D$6:$Q$63,14,FALSE)</f>
        <v>#N/A</v>
      </c>
      <c r="JW78" s="203" t="e">
        <f>VLOOKUP(D78,'Qп, Гкал'!$D$6:$AI$65,15,FALSE)</f>
        <v>#N/A</v>
      </c>
      <c r="JX78" s="203" t="e">
        <f>VLOOKUP(D78,'Qп, Гкал'!$D$6:$AI$65,16,FALSE)</f>
        <v>#N/A</v>
      </c>
      <c r="JY78" s="204" t="e">
        <f>VLOOKUP(D78,'Qп, Гкал'!$D$6:$AI$65,17,FALSE)</f>
        <v>#N/A</v>
      </c>
      <c r="JZ78" s="203" t="e">
        <f>VLOOKUP(D78,'Qп, Гкал'!$D$6:$AI$65,18,FALSE)</f>
        <v>#N/A</v>
      </c>
      <c r="KA78" s="203" t="e">
        <f>VLOOKUP(D78,'Qп, Гкал'!$D$6:$AI$65,19,FALSE)</f>
        <v>#N/A</v>
      </c>
      <c r="KB78" s="203" t="e">
        <f>VLOOKUP(D78,'Qп, Гкал'!$D$6:$AI$65,20,FALSE)</f>
        <v>#N/A</v>
      </c>
      <c r="KC78" s="203" t="e">
        <f>VLOOKUP(D78,'Qп, Гкал'!$D$6:$AI$65,21,FALSE)</f>
        <v>#N/A</v>
      </c>
      <c r="KD78" s="203" t="e">
        <f>VLOOKUP(D78,'Qп, Гкал'!$D$6:$AI$65,22,FALSE)</f>
        <v>#N/A</v>
      </c>
      <c r="KE78" s="203" t="e">
        <f>VLOOKUP(D78,'Qп, Гкал'!$D$6:$AI$65,23,FALSE)</f>
        <v>#N/A</v>
      </c>
      <c r="KF78" s="203" t="e">
        <f>VLOOKUP(D78,'Qп, Гкал'!$D$6:$AI$65,24,FALSE)</f>
        <v>#N/A</v>
      </c>
      <c r="KG78" s="203" t="e">
        <f>VLOOKUP(D78,'Qп, Гкал'!$D$6:$AI$65,25,FALSE)</f>
        <v>#N/A</v>
      </c>
      <c r="KH78" s="203" t="e">
        <f>VLOOKUP(D78,'Qп, Гкал'!$D$6:$AI$65,26,FALSE)</f>
        <v>#N/A</v>
      </c>
      <c r="KI78" s="203" t="e">
        <f>VLOOKUP(D78,'Qп, Гкал'!$D$6:$AI$65,27,FALSE)</f>
        <v>#N/A</v>
      </c>
      <c r="KJ78" s="203" t="e">
        <f>VLOOKUP(D78,'Qп, Гкал'!$D$6:$AI$65,28,FALSE)</f>
        <v>#N/A</v>
      </c>
      <c r="KK78" s="203" t="e">
        <f>VLOOKUP(D78,'Qп, Гкал'!$D$6:$AI$65,29,FALSE)</f>
        <v>#N/A</v>
      </c>
      <c r="KL78" s="203" t="e">
        <f>VLOOKUP(D78,'Qп, Гкал'!$D$6:$AI$65,30,FALSE)</f>
        <v>#N/A</v>
      </c>
      <c r="KM78" s="203" t="e">
        <f>VLOOKUP(D78,'Qп, Гкал'!$D$6:$AI$65,31,FALSE)</f>
        <v>#N/A</v>
      </c>
      <c r="KN78" s="203" t="e">
        <f>VLOOKUP(D78,'Qп, Гкал'!$D$6:$AI$65,32,FALSE)</f>
        <v>#N/A</v>
      </c>
      <c r="KO78" s="110" t="e">
        <f>IF(JJ78="","Нет показаний",IF(JJ78&lt;=0,"Ошибка ПУ",(GZ78-JJ78*(($I78-метеостанция!B$12)/($I78-IE78)))))</f>
        <v>#N/A</v>
      </c>
      <c r="KP78" s="110" t="e">
        <f>IF(JK78="","Нет показаний",IF(JK78&lt;=0,"Ошибка ПУ",(HA78-JK78*(($I78-метеостанция!C$12)/($I78-IF78)))))</f>
        <v>#N/A</v>
      </c>
      <c r="KQ78" s="110" t="e">
        <f>IF(JL78="","Нет показаний",IF(JL78&lt;=0,"Ошибка ПУ",(HB78-JL78*(($I78-метеостанция!D$12)/($I78-IG78)))))</f>
        <v>#N/A</v>
      </c>
      <c r="KR78" s="110" t="e">
        <f>IF(JM78="","Нет показаний",IF(JM78&lt;=0,"Ошибка ПУ",(HC78-JM78*(($I78-метеостанция!E$12)/($I78-IH78)))))</f>
        <v>#N/A</v>
      </c>
      <c r="KS78" s="110" t="e">
        <f>IF(JN78="","Нет показаний",IF(JN78&lt;=0,"Ошибка ПУ",(HD78-JN78*(($I78-метеостанция!F$12)/($I78-II78)))))</f>
        <v>#N/A</v>
      </c>
      <c r="KT78" s="110" t="e">
        <f>IF(JO78="","Нет показаний",IF(JO78&lt;=0,"Ошибка ПУ",(HE78-JO78*(($I78-метеостанция!G$12)/($I78-IJ78)))))</f>
        <v>#N/A</v>
      </c>
      <c r="KU78" s="110" t="e">
        <f>IF(JP78="","Нет показаний",IF(JP78&lt;=0,"Ошибка ПУ",(HF78-JP78*(($I78-метеостанция!H$12)/($I78-IK78)))))</f>
        <v>#N/A</v>
      </c>
      <c r="KV78" s="110" t="e">
        <f>IF(JQ78="","Нет показаний",IF(JQ78&lt;=0,"Ошибка ПУ",(HG78-JQ78*(($I78-метеостанция!I$12)/($I78-IL78)))))</f>
        <v>#N/A</v>
      </c>
      <c r="KW78" s="110" t="e">
        <f>IF(JR78="","Нет показаний",IF(JR78&lt;=0,"Ошибка ПУ",(HH78-JR78*(($I78-метеостанция!J$12)/($I78-IM78)))))</f>
        <v>#N/A</v>
      </c>
      <c r="KX78" s="110" t="e">
        <f>IF(JS78="","Нет показаний",IF(JS78&lt;=0,"Ошибка ПУ",(HI78-JS78*(($I78-метеостанция!K$12)/($I78-IN78)))))</f>
        <v>#N/A</v>
      </c>
      <c r="KY78" s="110" t="e">
        <f>IF(JT78="","Нет показаний",IF(JT78&lt;=0,"Ошибка ПУ",(HJ78-JT78*(($I78-метеостанция!L$12)/($I78-IO78)))))</f>
        <v>#N/A</v>
      </c>
      <c r="KZ78" s="110" t="e">
        <f>IF(JU78="","Нет показаний",IF(JU78&lt;=0,"Ошибка ПУ",(HK78-JU78*(($I78-метеостанция!M$12)/($I78-IP78)))))</f>
        <v>#N/A</v>
      </c>
      <c r="LA78" s="110" t="e">
        <f>IF(JV78="","Нет показаний",IF(JV78&lt;=0,"Ошибка ПУ",(HL78-JV78*(($I78-метеостанция!N$12)/($I78-IQ78)))))</f>
        <v>#N/A</v>
      </c>
      <c r="LB78" s="110" t="e">
        <f>IF(JW78="","Нет показаний",IF(JW78&lt;=0,"Ошибка ПУ",(HM78-JW78*(($I78-метеостанция!O$12)/($I78-IR78)))))</f>
        <v>#N/A</v>
      </c>
      <c r="LC78" s="110" t="e">
        <f>IF(JX78="","Нет показаний",IF(JX78&lt;=0,"Ошибка ПУ",(HN78-JX78*(($I78-метеостанция!P$12)/($I78-IS78)))))</f>
        <v>#N/A</v>
      </c>
      <c r="LD78" s="110" t="e">
        <f>IF(JY78="","Нет показаний",IF(JY78&lt;=0,"Ошибка ПУ",(HO78-JY78*(($I78-метеостанция!Q$12)/($I78-IT78)))))</f>
        <v>#N/A</v>
      </c>
      <c r="LE78" s="110" t="e">
        <f>IF(JZ78="","Нет показаний",IF(JZ78&lt;=0,"Ошибка ПУ",(HP78-JZ78*(($I78-метеостанция!R$12)/($I78-IU78)))))</f>
        <v>#N/A</v>
      </c>
      <c r="LF78" s="110" t="e">
        <f>IF(KA78="","Нет показаний",IF(KA78&lt;=0,"Ошибка ПУ",(HQ78-KA78*(($I78-метеостанция!S$12)/($I78-IV78)))))</f>
        <v>#N/A</v>
      </c>
      <c r="LG78" s="110" t="e">
        <f>IF(KB78="","Нет показаний",IF(KB78&lt;=0,"Ошибка ПУ",(HR78-KB78*(($I78-метеостанция!T$12)/($I78-IW78)))))</f>
        <v>#N/A</v>
      </c>
      <c r="LH78" s="110" t="e">
        <f>IF(KC78="","Нет показаний",IF(KC78&lt;=0,"Ошибка ПУ",(HS78-KC78*(($I78-метеостанция!U$12)/($I78-IX78)))))</f>
        <v>#N/A</v>
      </c>
      <c r="LI78" s="110" t="e">
        <f>IF(KD78="","Нет показаний",IF(KD78&lt;=0,"Ошибка ПУ",(HT78-KD78*(($I78-метеостанция!V$12)/($I78-IY78)))))</f>
        <v>#N/A</v>
      </c>
      <c r="LJ78" s="110" t="e">
        <f>IF(KE78="","Нет показаний",IF(KE78&lt;=0,"Ошибка ПУ",(HU78-KE78*(($I78-метеостанция!W$12)/($I78-IZ78)))))</f>
        <v>#N/A</v>
      </c>
      <c r="LK78" s="110" t="e">
        <f>IF(KF78="","Нет показаний",IF(KF78&lt;=0,"Ошибка ПУ",(HV78-KF78*(($I78-метеостанция!X$12)/($I78-JA78)))))</f>
        <v>#N/A</v>
      </c>
      <c r="LL78" s="110" t="e">
        <f>IF(KG78="","Нет показаний",IF(KG78&lt;=0,"Ошибка ПУ",(HW78-KG78*(($I78-метеостанция!Y$12)/($I78-JB78)))))</f>
        <v>#N/A</v>
      </c>
      <c r="LM78" s="110" t="e">
        <f>IF(KH78="","Нет показаний",IF(KH78&lt;=0,"Ошибка ПУ",(HX78-KH78*(($I78-метеостанция!Z$12)/($I78-JC78)))))</f>
        <v>#N/A</v>
      </c>
      <c r="LN78" s="110" t="e">
        <f>IF(KI78="","Нет показаний",IF(KI78&lt;=0,"Ошибка ПУ",(HY78-KI78*(($I78-метеостанция!AA$12)/($I78-JD78)))))</f>
        <v>#N/A</v>
      </c>
      <c r="LO78" s="110" t="e">
        <f>IF(KJ78="","Нет показаний",IF(KJ78&lt;=0,"Ошибка ПУ",(HZ78-KJ78*(($I78-метеостанция!AB$12)/($I78-JE78)))))</f>
        <v>#N/A</v>
      </c>
      <c r="LP78" s="110" t="e">
        <f>IF(KK78="","Нет показаний",IF(KK78&lt;=0,"Ошибка ПУ",(IA78-KK78*(($I78-метеостанция!AC$12)/($I78-JF78)))))</f>
        <v>#N/A</v>
      </c>
      <c r="LQ78" s="110" t="e">
        <f>IF(KL78="","Нет показаний",IF(KL78&lt;=0,"Ошибка ПУ",(IB78-KL78*(($I78-метеостанция!AD$12)/($I78-JG78)))))</f>
        <v>#N/A</v>
      </c>
      <c r="LR78" s="110" t="e">
        <f>IF(KM78="","Нет показаний",IF(KM78&lt;=0,"Ошибка ПУ",(IC78-KM78*(($I78-метеостанция!AE$12)/($I78-JH78)))))</f>
        <v>#N/A</v>
      </c>
      <c r="LS78" s="110" t="e">
        <f>IF(KN78="","Нет показаний",IF(KN78&lt;=0,"Ошибка ПУ",(ID78-KN78*(($I78-метеостанция!AF$12)/($I78-JI78)))))</f>
        <v>#N/A</v>
      </c>
      <c r="LT78" s="54" t="e">
        <f t="shared" si="1871"/>
        <v>#N/A</v>
      </c>
      <c r="LU78" s="54" t="e">
        <f t="shared" si="1872"/>
        <v>#N/A</v>
      </c>
      <c r="LV78" s="54" t="e">
        <f t="shared" si="1873"/>
        <v>#N/A</v>
      </c>
      <c r="LW78" s="54" t="e">
        <f t="shared" si="1874"/>
        <v>#N/A</v>
      </c>
      <c r="LX78" s="54" t="e">
        <f t="shared" si="1875"/>
        <v>#N/A</v>
      </c>
      <c r="LY78" s="54" t="e">
        <f t="shared" si="1876"/>
        <v>#N/A</v>
      </c>
      <c r="LZ78" s="54" t="e">
        <f t="shared" si="1877"/>
        <v>#N/A</v>
      </c>
      <c r="MA78" s="54" t="e">
        <f t="shared" si="1878"/>
        <v>#N/A</v>
      </c>
      <c r="MB78" s="54" t="e">
        <f t="shared" si="1879"/>
        <v>#N/A</v>
      </c>
      <c r="MC78" s="54" t="e">
        <f t="shared" si="1880"/>
        <v>#N/A</v>
      </c>
      <c r="MD78" s="54" t="e">
        <f t="shared" si="1881"/>
        <v>#N/A</v>
      </c>
      <c r="ME78" s="54" t="e">
        <f t="shared" si="1882"/>
        <v>#N/A</v>
      </c>
      <c r="MF78" s="54" t="e">
        <f t="shared" si="1883"/>
        <v>#N/A</v>
      </c>
      <c r="MG78" s="54" t="e">
        <f t="shared" si="1884"/>
        <v>#N/A</v>
      </c>
      <c r="MH78" s="54" t="e">
        <f t="shared" si="1885"/>
        <v>#N/A</v>
      </c>
      <c r="MI78" s="54" t="e">
        <f t="shared" si="1886"/>
        <v>#N/A</v>
      </c>
      <c r="MJ78" s="54" t="e">
        <f t="shared" si="1887"/>
        <v>#N/A</v>
      </c>
      <c r="MK78" s="54" t="e">
        <f t="shared" si="1888"/>
        <v>#N/A</v>
      </c>
      <c r="ML78" s="54" t="e">
        <f t="shared" si="1889"/>
        <v>#N/A</v>
      </c>
      <c r="MM78" s="54" t="e">
        <f t="shared" si="1890"/>
        <v>#N/A</v>
      </c>
      <c r="MN78" s="54" t="e">
        <f t="shared" si="1891"/>
        <v>#N/A</v>
      </c>
      <c r="MO78" s="54" t="e">
        <f t="shared" si="1892"/>
        <v>#N/A</v>
      </c>
      <c r="MP78" s="54" t="e">
        <f t="shared" si="1893"/>
        <v>#N/A</v>
      </c>
      <c r="MQ78" s="54" t="e">
        <f t="shared" si="1894"/>
        <v>#N/A</v>
      </c>
      <c r="MR78" s="54" t="e">
        <f t="shared" si="1895"/>
        <v>#N/A</v>
      </c>
      <c r="MS78" s="54" t="e">
        <f t="shared" si="1896"/>
        <v>#N/A</v>
      </c>
      <c r="MT78" s="54" t="e">
        <f t="shared" si="1897"/>
        <v>#N/A</v>
      </c>
      <c r="MU78" s="54" t="e">
        <f t="shared" si="1898"/>
        <v>#N/A</v>
      </c>
      <c r="MV78" s="54" t="e">
        <f t="shared" si="1899"/>
        <v>#N/A</v>
      </c>
      <c r="MW78" s="54" t="e">
        <f t="shared" si="1900"/>
        <v>#N/A</v>
      </c>
      <c r="MX78" s="54" t="e">
        <f t="shared" si="1901"/>
        <v>#N/A</v>
      </c>
      <c r="MY78" s="53" t="e">
        <f t="shared" si="1902"/>
        <v>#N/A</v>
      </c>
      <c r="MZ78" s="53" t="e">
        <f t="shared" si="1903"/>
        <v>#N/A</v>
      </c>
      <c r="NA78" s="53" t="e">
        <f t="shared" si="1904"/>
        <v>#N/A</v>
      </c>
      <c r="NB78" s="53" t="e">
        <f t="shared" si="1905"/>
        <v>#N/A</v>
      </c>
      <c r="NC78" s="53" t="e">
        <f t="shared" si="1906"/>
        <v>#N/A</v>
      </c>
      <c r="ND78" s="53" t="e">
        <f t="shared" si="1907"/>
        <v>#N/A</v>
      </c>
      <c r="NE78" s="53" t="e">
        <f t="shared" si="1908"/>
        <v>#N/A</v>
      </c>
      <c r="NF78" s="53" t="e">
        <f t="shared" si="1909"/>
        <v>#N/A</v>
      </c>
      <c r="NG78" s="53" t="e">
        <f t="shared" si="1910"/>
        <v>#N/A</v>
      </c>
      <c r="NH78" s="53" t="e">
        <f t="shared" si="1911"/>
        <v>#N/A</v>
      </c>
      <c r="NI78" s="53" t="e">
        <f t="shared" si="1912"/>
        <v>#N/A</v>
      </c>
      <c r="NJ78" s="53" t="e">
        <f t="shared" si="1913"/>
        <v>#N/A</v>
      </c>
      <c r="NK78" s="53" t="e">
        <f t="shared" si="1914"/>
        <v>#N/A</v>
      </c>
      <c r="NL78" s="53" t="e">
        <f t="shared" si="1915"/>
        <v>#N/A</v>
      </c>
      <c r="NM78" s="53" t="e">
        <f t="shared" si="1916"/>
        <v>#N/A</v>
      </c>
      <c r="NN78" s="53" t="e">
        <f t="shared" si="1917"/>
        <v>#N/A</v>
      </c>
      <c r="NO78" s="53" t="e">
        <f t="shared" si="1918"/>
        <v>#N/A</v>
      </c>
      <c r="NP78" s="53" t="e">
        <f t="shared" si="1919"/>
        <v>#N/A</v>
      </c>
      <c r="NQ78" s="53" t="e">
        <f t="shared" si="1920"/>
        <v>#N/A</v>
      </c>
      <c r="NR78" s="53" t="e">
        <f t="shared" si="1921"/>
        <v>#N/A</v>
      </c>
      <c r="NS78" s="53" t="e">
        <f t="shared" si="1922"/>
        <v>#N/A</v>
      </c>
      <c r="NT78" s="53" t="e">
        <f t="shared" si="1923"/>
        <v>#N/A</v>
      </c>
      <c r="NU78" s="53" t="e">
        <f t="shared" si="1924"/>
        <v>#N/A</v>
      </c>
      <c r="NV78" s="53" t="e">
        <f t="shared" si="1925"/>
        <v>#N/A</v>
      </c>
      <c r="NW78" s="53" t="e">
        <f t="shared" si="1926"/>
        <v>#N/A</v>
      </c>
      <c r="NX78" s="53" t="e">
        <f t="shared" si="1927"/>
        <v>#N/A</v>
      </c>
      <c r="NY78" s="53" t="e">
        <f t="shared" si="1928"/>
        <v>#N/A</v>
      </c>
      <c r="NZ78" s="53" t="e">
        <f t="shared" si="1929"/>
        <v>#N/A</v>
      </c>
      <c r="OA78" s="53" t="e">
        <f t="shared" si="1930"/>
        <v>#N/A</v>
      </c>
      <c r="OB78" s="53" t="e">
        <f t="shared" si="1931"/>
        <v>#N/A</v>
      </c>
      <c r="OC78" s="53" t="e">
        <f t="shared" si="1932"/>
        <v>#N/A</v>
      </c>
      <c r="OD78" s="53" t="e">
        <f t="shared" si="1933"/>
        <v>#N/A</v>
      </c>
      <c r="OE78" s="53" t="e">
        <f t="shared" si="1934"/>
        <v>#N/A</v>
      </c>
      <c r="OF78" s="53" t="e">
        <f t="shared" si="1935"/>
        <v>#N/A</v>
      </c>
      <c r="OG78" s="53" t="e">
        <f t="shared" si="1936"/>
        <v>#N/A</v>
      </c>
      <c r="OH78" s="53" t="e">
        <f t="shared" si="1937"/>
        <v>#N/A</v>
      </c>
      <c r="OI78" s="53" t="e">
        <f t="shared" si="1938"/>
        <v>#N/A</v>
      </c>
      <c r="OJ78" s="53" t="e">
        <f t="shared" si="1939"/>
        <v>#N/A</v>
      </c>
      <c r="OK78" s="53" t="e">
        <f t="shared" si="1940"/>
        <v>#N/A</v>
      </c>
      <c r="OL78" s="53" t="e">
        <f t="shared" si="1941"/>
        <v>#N/A</v>
      </c>
      <c r="OM78" s="53" t="e">
        <f t="shared" si="1942"/>
        <v>#N/A</v>
      </c>
      <c r="ON78" s="53" t="e">
        <f t="shared" si="1943"/>
        <v>#N/A</v>
      </c>
      <c r="OO78" s="53" t="e">
        <f t="shared" si="1944"/>
        <v>#N/A</v>
      </c>
      <c r="OP78" s="53" t="e">
        <f t="shared" si="1945"/>
        <v>#N/A</v>
      </c>
      <c r="OQ78" s="53" t="e">
        <f t="shared" si="1946"/>
        <v>#N/A</v>
      </c>
      <c r="OR78" s="53" t="e">
        <f t="shared" si="1947"/>
        <v>#N/A</v>
      </c>
      <c r="OS78" s="53" t="e">
        <f t="shared" si="1948"/>
        <v>#N/A</v>
      </c>
      <c r="OT78" s="53" t="e">
        <f t="shared" si="1949"/>
        <v>#N/A</v>
      </c>
      <c r="OU78" s="53" t="e">
        <f t="shared" si="1950"/>
        <v>#N/A</v>
      </c>
      <c r="OV78" s="53" t="e">
        <f t="shared" si="1951"/>
        <v>#N/A</v>
      </c>
      <c r="OW78" s="53" t="e">
        <f t="shared" si="1952"/>
        <v>#N/A</v>
      </c>
      <c r="OX78" s="53" t="e">
        <f t="shared" si="1953"/>
        <v>#N/A</v>
      </c>
      <c r="OY78" s="53" t="e">
        <f t="shared" si="1954"/>
        <v>#N/A</v>
      </c>
      <c r="OZ78" s="53" t="e">
        <f t="shared" si="1955"/>
        <v>#N/A</v>
      </c>
      <c r="PA78" s="53" t="e">
        <f t="shared" si="1956"/>
        <v>#N/A</v>
      </c>
      <c r="PB78" s="53" t="e">
        <f t="shared" si="1957"/>
        <v>#N/A</v>
      </c>
      <c r="PC78" s="53" t="e">
        <f t="shared" si="1958"/>
        <v>#N/A</v>
      </c>
      <c r="PD78" s="53" t="e">
        <f t="shared" si="1959"/>
        <v>#N/A</v>
      </c>
      <c r="PE78" s="53" t="e">
        <f t="shared" si="1960"/>
        <v>#N/A</v>
      </c>
      <c r="PF78" s="53" t="e">
        <f t="shared" si="1961"/>
        <v>#N/A</v>
      </c>
      <c r="PG78" s="53" t="e">
        <f t="shared" si="1962"/>
        <v>#N/A</v>
      </c>
      <c r="PH78" s="53" t="e">
        <f t="shared" si="1963"/>
        <v>#N/A</v>
      </c>
      <c r="PI78" s="111" t="e">
        <f t="shared" si="2257"/>
        <v>#N/A</v>
      </c>
      <c r="PJ78" s="111" t="e">
        <f t="shared" si="2257"/>
        <v>#N/A</v>
      </c>
      <c r="PK78" s="111" t="e">
        <f t="shared" si="2257"/>
        <v>#N/A</v>
      </c>
      <c r="PL78" s="111" t="e">
        <f t="shared" si="2257"/>
        <v>#N/A</v>
      </c>
      <c r="PM78" s="111" t="e">
        <f t="shared" si="2257"/>
        <v>#N/A</v>
      </c>
      <c r="PN78" s="111" t="e">
        <f t="shared" si="2257"/>
        <v>#N/A</v>
      </c>
      <c r="PO78" s="111" t="e">
        <f t="shared" si="2257"/>
        <v>#N/A</v>
      </c>
      <c r="PP78" s="111" t="e">
        <f t="shared" si="2257"/>
        <v>#N/A</v>
      </c>
      <c r="PQ78" s="111" t="e">
        <f t="shared" si="2257"/>
        <v>#N/A</v>
      </c>
      <c r="PR78" s="111" t="e">
        <f t="shared" si="2257"/>
        <v>#N/A</v>
      </c>
      <c r="PS78" s="111" t="e">
        <f t="shared" si="2258"/>
        <v>#N/A</v>
      </c>
      <c r="PT78" s="111" t="e">
        <f t="shared" si="2258"/>
        <v>#N/A</v>
      </c>
      <c r="PU78" s="111" t="e">
        <f t="shared" si="2258"/>
        <v>#N/A</v>
      </c>
      <c r="PV78" s="111" t="e">
        <f t="shared" si="2258"/>
        <v>#N/A</v>
      </c>
      <c r="PW78" s="111" t="e">
        <f t="shared" si="2258"/>
        <v>#N/A</v>
      </c>
      <c r="PX78" s="111" t="e">
        <f t="shared" si="2258"/>
        <v>#N/A</v>
      </c>
      <c r="PY78" s="111" t="e">
        <f t="shared" si="2258"/>
        <v>#N/A</v>
      </c>
      <c r="PZ78" s="111" t="e">
        <f t="shared" si="2258"/>
        <v>#N/A</v>
      </c>
      <c r="QA78" s="111" t="e">
        <f t="shared" si="2258"/>
        <v>#N/A</v>
      </c>
      <c r="QB78" s="111" t="e">
        <f t="shared" si="2258"/>
        <v>#N/A</v>
      </c>
      <c r="QC78" s="111" t="e">
        <f t="shared" si="2259"/>
        <v>#N/A</v>
      </c>
      <c r="QD78" s="111" t="e">
        <f t="shared" si="2259"/>
        <v>#N/A</v>
      </c>
      <c r="QE78" s="111" t="e">
        <f t="shared" si="2259"/>
        <v>#N/A</v>
      </c>
      <c r="QF78" s="111" t="e">
        <f t="shared" si="2259"/>
        <v>#N/A</v>
      </c>
      <c r="QG78" s="111" t="e">
        <f t="shared" si="2259"/>
        <v>#N/A</v>
      </c>
      <c r="QH78" s="111" t="e">
        <f t="shared" si="2259"/>
        <v>#N/A</v>
      </c>
      <c r="QI78" s="111" t="e">
        <f t="shared" si="2259"/>
        <v>#N/A</v>
      </c>
      <c r="QJ78" s="111" t="e">
        <f t="shared" si="2259"/>
        <v>#N/A</v>
      </c>
      <c r="QK78" s="111" t="e">
        <f t="shared" si="2259"/>
        <v>#N/A</v>
      </c>
      <c r="QL78" s="111" t="e">
        <f t="shared" si="2259"/>
        <v>#N/A</v>
      </c>
      <c r="QM78" s="111" t="e">
        <f t="shared" si="2260"/>
        <v>#N/A</v>
      </c>
      <c r="QN78" s="54" t="e">
        <f t="shared" si="1968"/>
        <v>#N/A</v>
      </c>
      <c r="QO78" s="53" t="e">
        <f t="shared" si="1969"/>
        <v>#N/A</v>
      </c>
      <c r="QP78" s="53" t="e">
        <f t="shared" si="1970"/>
        <v>#N/A</v>
      </c>
      <c r="QQ78" s="53" t="e">
        <f t="shared" si="1971"/>
        <v>#N/A</v>
      </c>
      <c r="QR78" s="53" t="e">
        <f t="shared" si="1972"/>
        <v>#N/A</v>
      </c>
      <c r="QS78" s="53" t="e">
        <f t="shared" si="1973"/>
        <v>#N/A</v>
      </c>
      <c r="QT78" s="53" t="e">
        <f t="shared" si="1974"/>
        <v>#N/A</v>
      </c>
      <c r="QU78" s="53" t="e">
        <f t="shared" si="1975"/>
        <v>#N/A</v>
      </c>
      <c r="QV78" s="53" t="e">
        <f t="shared" si="1976"/>
        <v>#N/A</v>
      </c>
      <c r="QW78" s="53" t="e">
        <f t="shared" si="1977"/>
        <v>#N/A</v>
      </c>
      <c r="QX78" s="53" t="e">
        <f t="shared" si="1978"/>
        <v>#N/A</v>
      </c>
      <c r="QY78" s="53" t="e">
        <f t="shared" si="1979"/>
        <v>#N/A</v>
      </c>
      <c r="QZ78" s="53" t="e">
        <f t="shared" si="1980"/>
        <v>#N/A</v>
      </c>
      <c r="RA78" s="53" t="e">
        <f t="shared" si="1981"/>
        <v>#N/A</v>
      </c>
      <c r="RB78" s="53" t="e">
        <f t="shared" si="1982"/>
        <v>#N/A</v>
      </c>
      <c r="RC78" s="53" t="e">
        <f t="shared" si="1983"/>
        <v>#N/A</v>
      </c>
      <c r="RD78" s="53" t="e">
        <f t="shared" si="1984"/>
        <v>#N/A</v>
      </c>
      <c r="RE78" s="53" t="e">
        <f t="shared" si="1985"/>
        <v>#N/A</v>
      </c>
      <c r="RF78" s="53" t="e">
        <f t="shared" si="1986"/>
        <v>#N/A</v>
      </c>
      <c r="RG78" s="53" t="e">
        <f t="shared" si="1987"/>
        <v>#N/A</v>
      </c>
      <c r="RH78" s="53" t="e">
        <f t="shared" si="1988"/>
        <v>#N/A</v>
      </c>
      <c r="RI78" s="53" t="e">
        <f t="shared" si="1989"/>
        <v>#N/A</v>
      </c>
      <c r="RJ78" s="53" t="e">
        <f t="shared" si="1990"/>
        <v>#N/A</v>
      </c>
      <c r="RK78" s="53" t="e">
        <f t="shared" si="1991"/>
        <v>#N/A</v>
      </c>
      <c r="RL78" s="53" t="e">
        <f t="shared" si="1992"/>
        <v>#N/A</v>
      </c>
      <c r="RM78" s="53" t="e">
        <f t="shared" si="1993"/>
        <v>#N/A</v>
      </c>
      <c r="RN78" s="53" t="e">
        <f t="shared" si="1994"/>
        <v>#N/A</v>
      </c>
      <c r="RO78" s="53" t="e">
        <f t="shared" si="1995"/>
        <v>#N/A</v>
      </c>
      <c r="RP78" s="53" t="e">
        <f t="shared" si="1996"/>
        <v>#N/A</v>
      </c>
      <c r="RQ78" s="53" t="e">
        <f t="shared" si="1997"/>
        <v>#N/A</v>
      </c>
      <c r="RR78" s="53" t="e">
        <f t="shared" si="1998"/>
        <v>#N/A</v>
      </c>
      <c r="RS78" s="111" t="e">
        <f t="shared" si="1999"/>
        <v>#N/A</v>
      </c>
      <c r="RT78" s="111" t="e">
        <f t="shared" si="2000"/>
        <v>#N/A</v>
      </c>
      <c r="RU78" s="111" t="e">
        <f t="shared" si="2001"/>
        <v>#N/A</v>
      </c>
      <c r="RV78" s="111" t="e">
        <f t="shared" si="2002"/>
        <v>#N/A</v>
      </c>
      <c r="RW78" s="111" t="e">
        <f t="shared" si="2003"/>
        <v>#N/A</v>
      </c>
      <c r="RX78" s="111" t="e">
        <f t="shared" si="2004"/>
        <v>#N/A</v>
      </c>
      <c r="RY78" s="111" t="e">
        <f t="shared" si="2005"/>
        <v>#N/A</v>
      </c>
      <c r="RZ78" s="111" t="e">
        <f t="shared" si="2006"/>
        <v>#N/A</v>
      </c>
      <c r="SA78" s="111" t="e">
        <f t="shared" si="2007"/>
        <v>#N/A</v>
      </c>
      <c r="SB78" s="111" t="e">
        <f t="shared" si="2008"/>
        <v>#N/A</v>
      </c>
      <c r="SC78" s="111" t="e">
        <f t="shared" si="2009"/>
        <v>#N/A</v>
      </c>
      <c r="SD78" s="111" t="e">
        <f t="shared" si="2010"/>
        <v>#N/A</v>
      </c>
      <c r="SE78" s="111" t="e">
        <f t="shared" si="2011"/>
        <v>#N/A</v>
      </c>
      <c r="SF78" s="111" t="e">
        <f t="shared" si="2012"/>
        <v>#N/A</v>
      </c>
      <c r="SG78" s="111" t="e">
        <f t="shared" si="2013"/>
        <v>#N/A</v>
      </c>
      <c r="SH78" s="111" t="e">
        <f t="shared" si="2014"/>
        <v>#N/A</v>
      </c>
      <c r="SI78" s="111" t="e">
        <f t="shared" si="2015"/>
        <v>#N/A</v>
      </c>
      <c r="SJ78" s="111" t="e">
        <f t="shared" si="2016"/>
        <v>#N/A</v>
      </c>
      <c r="SK78" s="111" t="e">
        <f t="shared" si="2017"/>
        <v>#N/A</v>
      </c>
      <c r="SL78" s="111" t="e">
        <f t="shared" si="2018"/>
        <v>#N/A</v>
      </c>
      <c r="SM78" s="111" t="e">
        <f t="shared" si="2019"/>
        <v>#N/A</v>
      </c>
      <c r="SN78" s="111" t="e">
        <f t="shared" si="2020"/>
        <v>#N/A</v>
      </c>
      <c r="SO78" s="111" t="e">
        <f t="shared" si="2021"/>
        <v>#N/A</v>
      </c>
      <c r="SP78" s="111" t="e">
        <f t="shared" si="2022"/>
        <v>#N/A</v>
      </c>
      <c r="SQ78" s="111" t="e">
        <f t="shared" si="2023"/>
        <v>#N/A</v>
      </c>
      <c r="SR78" s="111" t="e">
        <f t="shared" si="2024"/>
        <v>#N/A</v>
      </c>
      <c r="SS78" s="111" t="e">
        <f t="shared" si="2025"/>
        <v>#N/A</v>
      </c>
      <c r="ST78" s="111" t="e">
        <f t="shared" si="2026"/>
        <v>#N/A</v>
      </c>
      <c r="SU78" s="111" t="e">
        <f t="shared" si="2027"/>
        <v>#N/A</v>
      </c>
      <c r="SV78" s="111" t="e">
        <f t="shared" si="2028"/>
        <v>#N/A</v>
      </c>
      <c r="SW78" s="111" t="e">
        <f t="shared" si="2029"/>
        <v>#N/A</v>
      </c>
      <c r="SX78" s="111" t="e">
        <f t="shared" si="2030"/>
        <v>#N/A</v>
      </c>
      <c r="SY78" s="111" t="e">
        <f t="shared" si="2031"/>
        <v>#N/A</v>
      </c>
      <c r="SZ78" s="111" t="e">
        <f t="shared" si="2032"/>
        <v>#N/A</v>
      </c>
      <c r="TA78" s="111" t="e">
        <f t="shared" si="2033"/>
        <v>#N/A</v>
      </c>
      <c r="TB78" s="111" t="e">
        <f t="shared" si="2034"/>
        <v>#N/A</v>
      </c>
      <c r="TC78" s="111" t="e">
        <f t="shared" si="2035"/>
        <v>#N/A</v>
      </c>
      <c r="TD78" s="111" t="e">
        <f t="shared" si="2036"/>
        <v>#N/A</v>
      </c>
      <c r="TE78" s="111" t="e">
        <f t="shared" si="2037"/>
        <v>#N/A</v>
      </c>
      <c r="TF78" s="111" t="e">
        <f t="shared" si="2038"/>
        <v>#N/A</v>
      </c>
      <c r="TG78" s="111" t="e">
        <f t="shared" si="2039"/>
        <v>#N/A</v>
      </c>
      <c r="TH78" s="111" t="e">
        <f t="shared" si="2040"/>
        <v>#N/A</v>
      </c>
      <c r="TI78" s="111" t="e">
        <f t="shared" si="2041"/>
        <v>#N/A</v>
      </c>
      <c r="TJ78" s="111" t="e">
        <f t="shared" si="2042"/>
        <v>#N/A</v>
      </c>
      <c r="TK78" s="111" t="e">
        <f t="shared" si="2043"/>
        <v>#N/A</v>
      </c>
      <c r="TL78" s="111" t="e">
        <f t="shared" si="2044"/>
        <v>#N/A</v>
      </c>
      <c r="TM78" s="111" t="e">
        <f t="shared" si="2045"/>
        <v>#N/A</v>
      </c>
      <c r="TN78" s="111" t="e">
        <f t="shared" si="2046"/>
        <v>#N/A</v>
      </c>
      <c r="TO78" s="111" t="e">
        <f t="shared" si="2047"/>
        <v>#N/A</v>
      </c>
      <c r="TP78" s="111" t="e">
        <f t="shared" si="2048"/>
        <v>#N/A</v>
      </c>
      <c r="TQ78" s="111" t="e">
        <f t="shared" si="2049"/>
        <v>#N/A</v>
      </c>
      <c r="TR78" s="111" t="e">
        <f t="shared" si="2050"/>
        <v>#N/A</v>
      </c>
      <c r="TS78" s="111" t="e">
        <f t="shared" si="2051"/>
        <v>#N/A</v>
      </c>
      <c r="TT78" s="111" t="e">
        <f t="shared" si="2052"/>
        <v>#N/A</v>
      </c>
      <c r="TU78" s="111" t="e">
        <f t="shared" si="2053"/>
        <v>#N/A</v>
      </c>
      <c r="TV78" s="111" t="e">
        <f t="shared" si="2054"/>
        <v>#N/A</v>
      </c>
      <c r="TW78" s="111" t="e">
        <f t="shared" si="2055"/>
        <v>#N/A</v>
      </c>
      <c r="TX78" s="111" t="e">
        <f t="shared" si="2056"/>
        <v>#N/A</v>
      </c>
      <c r="TY78" s="111" t="e">
        <f t="shared" si="2057"/>
        <v>#N/A</v>
      </c>
      <c r="TZ78" s="111" t="e">
        <f t="shared" si="2058"/>
        <v>#N/A</v>
      </c>
      <c r="UA78" s="111" t="e">
        <f t="shared" si="2059"/>
        <v>#N/A</v>
      </c>
      <c r="UB78" s="111" t="e">
        <f t="shared" si="2060"/>
        <v>#N/A</v>
      </c>
      <c r="UC78" s="112">
        <f t="shared" si="2061"/>
        <v>136.2644928821197</v>
      </c>
      <c r="UD78" s="112">
        <f t="shared" si="2062"/>
        <v>259.00092239146574</v>
      </c>
      <c r="UE78" s="112">
        <f t="shared" si="2063"/>
        <v>351.72964769211399</v>
      </c>
      <c r="UF78" s="112">
        <f t="shared" si="2064"/>
        <v>450.60749270765939</v>
      </c>
      <c r="UG78" s="112">
        <f t="shared" si="2065"/>
        <v>561.12767105007663</v>
      </c>
      <c r="UH78" s="112">
        <f t="shared" si="2066"/>
        <v>689.68526722285867</v>
      </c>
      <c r="UI78" s="112">
        <f t="shared" si="2067"/>
        <v>816.60309813833476</v>
      </c>
      <c r="UJ78" s="112">
        <f t="shared" si="2068"/>
        <v>942.2911051108315</v>
      </c>
      <c r="UK78" s="112">
        <f t="shared" si="2069"/>
        <v>1070.684724757883</v>
      </c>
      <c r="UL78" s="112">
        <f t="shared" si="2070"/>
        <v>1197.3565908847631</v>
      </c>
      <c r="UM78" s="112">
        <f t="shared" si="2071"/>
        <v>1314.4358302564042</v>
      </c>
      <c r="UN78" s="112">
        <f t="shared" si="2072"/>
        <v>1417.9870062552711</v>
      </c>
      <c r="UO78" s="112">
        <f t="shared" si="2073"/>
        <v>1536.2140813070259</v>
      </c>
      <c r="UP78" s="112">
        <f t="shared" si="2074"/>
        <v>1626.1552056702542</v>
      </c>
      <c r="UQ78" s="112">
        <f t="shared" si="2075"/>
        <v>1755.6966609974197</v>
      </c>
      <c r="UR78" s="112">
        <f t="shared" si="2076"/>
        <v>1894.2568252397677</v>
      </c>
      <c r="US78" s="112">
        <f t="shared" si="2077"/>
        <v>2023.2243627268763</v>
      </c>
      <c r="UT78" s="112">
        <f t="shared" si="2078"/>
        <v>2155.7993837800577</v>
      </c>
      <c r="UU78" s="112">
        <f t="shared" si="2079"/>
        <v>2287.0625926273942</v>
      </c>
      <c r="UV78" s="112">
        <f t="shared" si="2080"/>
        <v>2419.2276723662494</v>
      </c>
      <c r="UW78" s="112">
        <f t="shared" si="2081"/>
        <v>2560.4114610202869</v>
      </c>
      <c r="UX78" s="112">
        <f t="shared" si="2082"/>
        <v>2710.2040172751804</v>
      </c>
      <c r="UY78" s="112">
        <f t="shared" si="2083"/>
        <v>2864.1779749362031</v>
      </c>
      <c r="UZ78" s="112">
        <f t="shared" si="2084"/>
        <v>3026.6787119352175</v>
      </c>
      <c r="VA78" s="112">
        <f t="shared" si="2085"/>
        <v>3187.7036602026556</v>
      </c>
      <c r="VB78" s="112">
        <f t="shared" si="2086"/>
        <v>3343.3173831209847</v>
      </c>
      <c r="VC78" s="112">
        <f t="shared" si="2087"/>
        <v>3515.9026764524301</v>
      </c>
      <c r="VD78" s="112">
        <f t="shared" si="2088"/>
        <v>3693.6532303443892</v>
      </c>
      <c r="VE78" s="112">
        <f t="shared" si="2089"/>
        <v>3861.6471809553777</v>
      </c>
      <c r="VF78" s="112">
        <f t="shared" si="2090"/>
        <v>4011.685701998867</v>
      </c>
      <c r="VG78" s="112">
        <f t="shared" si="2091"/>
        <v>4011.685701998867</v>
      </c>
      <c r="VH78" s="111" t="e">
        <f t="shared" si="2092"/>
        <v>#N/A</v>
      </c>
      <c r="VI78" s="111" t="e">
        <f t="shared" si="2093"/>
        <v>#N/A</v>
      </c>
      <c r="VJ78" s="111" t="e">
        <f t="shared" si="2094"/>
        <v>#N/A</v>
      </c>
      <c r="VK78" s="111" t="e">
        <f t="shared" si="2095"/>
        <v>#N/A</v>
      </c>
      <c r="VL78" s="111" t="e">
        <f t="shared" si="2096"/>
        <v>#N/A</v>
      </c>
      <c r="VM78" s="111" t="e">
        <f t="shared" si="2097"/>
        <v>#N/A</v>
      </c>
      <c r="VN78" s="111" t="e">
        <f t="shared" si="2098"/>
        <v>#N/A</v>
      </c>
      <c r="VO78" s="111" t="e">
        <f t="shared" si="2099"/>
        <v>#N/A</v>
      </c>
      <c r="VP78" s="111" t="e">
        <f t="shared" si="2100"/>
        <v>#N/A</v>
      </c>
      <c r="VQ78" s="111" t="e">
        <f t="shared" si="2101"/>
        <v>#N/A</v>
      </c>
      <c r="VR78" s="111" t="e">
        <f t="shared" si="2102"/>
        <v>#N/A</v>
      </c>
      <c r="VS78" s="111" t="e">
        <f t="shared" si="2103"/>
        <v>#N/A</v>
      </c>
      <c r="VT78" s="111" t="e">
        <f t="shared" si="2104"/>
        <v>#N/A</v>
      </c>
      <c r="VU78" s="111" t="e">
        <f t="shared" si="2105"/>
        <v>#N/A</v>
      </c>
      <c r="VV78" s="111" t="e">
        <f t="shared" si="2106"/>
        <v>#N/A</v>
      </c>
      <c r="VW78" s="111" t="e">
        <f t="shared" si="2107"/>
        <v>#N/A</v>
      </c>
      <c r="VX78" s="111" t="e">
        <f t="shared" si="2108"/>
        <v>#N/A</v>
      </c>
      <c r="VY78" s="111" t="e">
        <f t="shared" si="2109"/>
        <v>#N/A</v>
      </c>
      <c r="VZ78" s="111" t="e">
        <f t="shared" si="2110"/>
        <v>#N/A</v>
      </c>
      <c r="WA78" s="111" t="e">
        <f t="shared" si="2111"/>
        <v>#N/A</v>
      </c>
      <c r="WB78" s="111" t="e">
        <f t="shared" si="2112"/>
        <v>#N/A</v>
      </c>
      <c r="WC78" s="111" t="e">
        <f t="shared" si="2113"/>
        <v>#N/A</v>
      </c>
      <c r="WD78" s="111" t="e">
        <f t="shared" si="2114"/>
        <v>#N/A</v>
      </c>
      <c r="WE78" s="111" t="e">
        <f t="shared" si="2115"/>
        <v>#N/A</v>
      </c>
      <c r="WF78" s="111" t="e">
        <f t="shared" si="2116"/>
        <v>#N/A</v>
      </c>
      <c r="WG78" s="111" t="e">
        <f t="shared" si="2117"/>
        <v>#N/A</v>
      </c>
      <c r="WH78" s="111" t="e">
        <f t="shared" si="2118"/>
        <v>#N/A</v>
      </c>
      <c r="WI78" s="111" t="e">
        <f t="shared" si="2119"/>
        <v>#N/A</v>
      </c>
      <c r="WJ78" s="111" t="e">
        <f t="shared" si="2120"/>
        <v>#N/A</v>
      </c>
      <c r="WK78" s="111" t="e">
        <f t="shared" si="2121"/>
        <v>#N/A</v>
      </c>
      <c r="WL78" s="111" t="e">
        <f t="shared" si="2122"/>
        <v>#N/A</v>
      </c>
      <c r="WM78" s="111" t="e">
        <f t="shared" si="2123"/>
        <v>#N/A</v>
      </c>
      <c r="WN78" s="111" t="e">
        <f t="shared" si="2124"/>
        <v>#N/A</v>
      </c>
      <c r="WO78" s="111" t="e">
        <f t="shared" si="2125"/>
        <v>#N/A</v>
      </c>
      <c r="WP78" s="111" t="e">
        <f t="shared" si="2126"/>
        <v>#N/A</v>
      </c>
      <c r="WQ78" s="111" t="e">
        <f t="shared" si="2127"/>
        <v>#N/A</v>
      </c>
      <c r="WR78" s="111" t="e">
        <f t="shared" si="2128"/>
        <v>#N/A</v>
      </c>
      <c r="WS78" s="111" t="e">
        <f t="shared" si="2129"/>
        <v>#N/A</v>
      </c>
      <c r="WT78" s="111" t="e">
        <f t="shared" si="2130"/>
        <v>#N/A</v>
      </c>
      <c r="WU78" s="111" t="e">
        <f t="shared" si="2131"/>
        <v>#N/A</v>
      </c>
      <c r="WV78" s="111" t="e">
        <f t="shared" si="2132"/>
        <v>#N/A</v>
      </c>
      <c r="WW78" s="111" t="e">
        <f t="shared" si="2133"/>
        <v>#N/A</v>
      </c>
      <c r="WX78" s="111" t="e">
        <f t="shared" si="2134"/>
        <v>#N/A</v>
      </c>
      <c r="WY78" s="111" t="e">
        <f t="shared" si="2135"/>
        <v>#N/A</v>
      </c>
      <c r="WZ78" s="111" t="e">
        <f t="shared" si="2136"/>
        <v>#N/A</v>
      </c>
      <c r="XA78" s="111" t="e">
        <f t="shared" si="2137"/>
        <v>#N/A</v>
      </c>
      <c r="XB78" s="111" t="e">
        <f t="shared" si="2138"/>
        <v>#N/A</v>
      </c>
      <c r="XC78" s="111" t="e">
        <f t="shared" si="2139"/>
        <v>#N/A</v>
      </c>
      <c r="XD78" s="111" t="e">
        <f t="shared" si="2140"/>
        <v>#N/A</v>
      </c>
      <c r="XE78" s="111" t="e">
        <f t="shared" si="2141"/>
        <v>#N/A</v>
      </c>
      <c r="XF78" s="111" t="e">
        <f t="shared" si="2142"/>
        <v>#N/A</v>
      </c>
      <c r="XG78" s="111" t="e">
        <f t="shared" si="2143"/>
        <v>#N/A</v>
      </c>
      <c r="XH78" s="111" t="e">
        <f t="shared" si="2144"/>
        <v>#N/A</v>
      </c>
      <c r="XI78" s="111" t="e">
        <f t="shared" si="2145"/>
        <v>#N/A</v>
      </c>
      <c r="XJ78" s="111" t="e">
        <f t="shared" si="2146"/>
        <v>#N/A</v>
      </c>
      <c r="XK78" s="111" t="e">
        <f t="shared" si="2147"/>
        <v>#N/A</v>
      </c>
      <c r="XL78" s="111" t="e">
        <f t="shared" si="2148"/>
        <v>#N/A</v>
      </c>
      <c r="XM78" s="111" t="e">
        <f t="shared" si="2149"/>
        <v>#N/A</v>
      </c>
      <c r="XN78" s="111" t="e">
        <f t="shared" si="2150"/>
        <v>#N/A</v>
      </c>
      <c r="XO78" s="111" t="e">
        <f t="shared" si="2151"/>
        <v>#N/A</v>
      </c>
      <c r="XP78" s="111" t="e">
        <f t="shared" si="2152"/>
        <v>#N/A</v>
      </c>
      <c r="XQ78" s="111" t="e">
        <f t="shared" si="2153"/>
        <v>#N/A</v>
      </c>
      <c r="XR78" s="111" t="e">
        <f t="shared" si="2154"/>
        <v>#N/A</v>
      </c>
      <c r="XS78" s="111" t="e">
        <f t="shared" si="2155"/>
        <v>#N/A</v>
      </c>
      <c r="XT78" s="111" t="e">
        <f t="shared" si="2156"/>
        <v>#N/A</v>
      </c>
      <c r="XU78" s="111" t="e">
        <f t="shared" si="2157"/>
        <v>#N/A</v>
      </c>
      <c r="XV78" s="111" t="e">
        <f t="shared" si="2158"/>
        <v>#N/A</v>
      </c>
      <c r="XW78" s="111" t="e">
        <f t="shared" si="2159"/>
        <v>#N/A</v>
      </c>
      <c r="XX78" s="111" t="e">
        <f t="shared" si="2160"/>
        <v>#N/A</v>
      </c>
      <c r="XY78" s="111" t="e">
        <f t="shared" si="2161"/>
        <v>#N/A</v>
      </c>
      <c r="XZ78" s="111" t="e">
        <f t="shared" si="2162"/>
        <v>#N/A</v>
      </c>
      <c r="YA78" s="111" t="e">
        <f t="shared" si="2163"/>
        <v>#N/A</v>
      </c>
      <c r="YB78" s="111" t="e">
        <f t="shared" si="2164"/>
        <v>#N/A</v>
      </c>
      <c r="YC78" s="111" t="e">
        <f t="shared" si="2165"/>
        <v>#N/A</v>
      </c>
      <c r="YD78" s="111" t="e">
        <f t="shared" si="2166"/>
        <v>#N/A</v>
      </c>
      <c r="YE78" s="111" t="e">
        <f t="shared" si="2167"/>
        <v>#N/A</v>
      </c>
      <c r="YF78" s="111" t="e">
        <f t="shared" si="2168"/>
        <v>#N/A</v>
      </c>
      <c r="YG78" s="111" t="e">
        <f t="shared" si="2169"/>
        <v>#N/A</v>
      </c>
      <c r="YH78" s="111" t="e">
        <f t="shared" si="2170"/>
        <v>#N/A</v>
      </c>
      <c r="YI78" s="111" t="e">
        <f t="shared" si="2171"/>
        <v>#N/A</v>
      </c>
      <c r="YJ78" s="111" t="e">
        <f t="shared" si="2172"/>
        <v>#N/A</v>
      </c>
      <c r="YK78" s="111" t="e">
        <f t="shared" si="2173"/>
        <v>#N/A</v>
      </c>
      <c r="YL78" s="111" t="e">
        <f t="shared" si="2174"/>
        <v>#N/A</v>
      </c>
      <c r="YM78" s="111" t="e">
        <f t="shared" si="2175"/>
        <v>#N/A</v>
      </c>
      <c r="YN78" s="111" t="e">
        <f t="shared" si="2176"/>
        <v>#N/A</v>
      </c>
      <c r="YO78" s="111" t="e">
        <f t="shared" si="2177"/>
        <v>#N/A</v>
      </c>
      <c r="YP78" s="111" t="e">
        <f t="shared" si="2178"/>
        <v>#N/A</v>
      </c>
      <c r="YQ78" s="111" t="e">
        <f t="shared" si="2179"/>
        <v>#N/A</v>
      </c>
      <c r="YR78" s="111" t="e">
        <f t="shared" si="2180"/>
        <v>#N/A</v>
      </c>
      <c r="YS78" s="111" t="e">
        <f t="shared" si="2181"/>
        <v>#N/A</v>
      </c>
      <c r="YT78" s="111" t="e">
        <f t="shared" si="2182"/>
        <v>#N/A</v>
      </c>
      <c r="YU78" s="111" t="e">
        <f t="shared" si="2183"/>
        <v>#N/A</v>
      </c>
      <c r="YV78" s="111" t="e">
        <f t="shared" si="2184"/>
        <v>#N/A</v>
      </c>
      <c r="YW78" s="111" t="e">
        <f t="shared" si="2185"/>
        <v>#N/A</v>
      </c>
      <c r="YX78" s="111" t="e">
        <f t="shared" si="2186"/>
        <v>#N/A</v>
      </c>
      <c r="YY78" s="111" t="e">
        <f t="shared" si="2187"/>
        <v>#N/A</v>
      </c>
      <c r="YZ78" s="111" t="e">
        <f t="shared" si="2188"/>
        <v>#N/A</v>
      </c>
      <c r="ZA78" s="111" t="e">
        <f t="shared" si="2189"/>
        <v>#N/A</v>
      </c>
      <c r="ZB78" s="111" t="e">
        <f t="shared" si="2190"/>
        <v>#N/A</v>
      </c>
      <c r="ZC78" s="111" t="e">
        <f t="shared" si="2191"/>
        <v>#N/A</v>
      </c>
      <c r="ZD78" s="111" t="e">
        <f t="shared" si="2192"/>
        <v>#N/A</v>
      </c>
      <c r="ZE78" s="111" t="e">
        <f t="shared" si="2193"/>
        <v>#N/A</v>
      </c>
      <c r="ZF78" s="111" t="e">
        <f t="shared" si="2194"/>
        <v>#N/A</v>
      </c>
      <c r="ZG78" s="111" t="e">
        <f t="shared" si="2195"/>
        <v>#N/A</v>
      </c>
      <c r="ZH78" s="111" t="e">
        <f t="shared" si="2196"/>
        <v>#N/A</v>
      </c>
      <c r="ZI78" s="111" t="e">
        <f t="shared" si="2197"/>
        <v>#N/A</v>
      </c>
      <c r="ZJ78" s="111" t="e">
        <f t="shared" si="2198"/>
        <v>#N/A</v>
      </c>
      <c r="ZK78" s="111" t="e">
        <f t="shared" si="2199"/>
        <v>#N/A</v>
      </c>
      <c r="ZL78" s="111" t="e">
        <f t="shared" si="2200"/>
        <v>#N/A</v>
      </c>
      <c r="ZM78" s="111" t="e">
        <f t="shared" si="2201"/>
        <v>#N/A</v>
      </c>
      <c r="ZN78" s="111" t="e">
        <f t="shared" si="2202"/>
        <v>#N/A</v>
      </c>
      <c r="ZO78" s="111" t="e">
        <f t="shared" si="2203"/>
        <v>#N/A</v>
      </c>
      <c r="ZP78" s="111" t="e">
        <f t="shared" si="2204"/>
        <v>#N/A</v>
      </c>
      <c r="ZQ78" s="111" t="e">
        <f t="shared" si="2205"/>
        <v>#N/A</v>
      </c>
      <c r="ZR78" s="111" t="e">
        <f t="shared" si="2206"/>
        <v>#N/A</v>
      </c>
      <c r="ZS78" s="111" t="e">
        <f t="shared" si="2207"/>
        <v>#N/A</v>
      </c>
      <c r="ZT78" s="111" t="e">
        <f t="shared" si="2208"/>
        <v>#N/A</v>
      </c>
      <c r="ZU78" s="111" t="e">
        <f t="shared" si="2209"/>
        <v>#N/A</v>
      </c>
      <c r="ZV78" s="111" t="e">
        <f t="shared" si="2210"/>
        <v>#N/A</v>
      </c>
      <c r="ZW78" s="111" t="e">
        <f t="shared" si="2211"/>
        <v>#N/A</v>
      </c>
      <c r="ZX78" s="111" t="e">
        <f t="shared" si="2212"/>
        <v>#N/A</v>
      </c>
      <c r="ZY78" s="111" t="e">
        <f t="shared" si="2213"/>
        <v>#N/A</v>
      </c>
      <c r="ZZ78" s="111" t="e">
        <f t="shared" si="2214"/>
        <v>#N/A</v>
      </c>
      <c r="AAA78" s="111" t="e">
        <f t="shared" si="2215"/>
        <v>#N/A</v>
      </c>
      <c r="AAB78" s="111" t="e">
        <f t="shared" si="2216"/>
        <v>#N/A</v>
      </c>
      <c r="AAC78" s="111" t="e">
        <f t="shared" si="2217"/>
        <v>#N/A</v>
      </c>
      <c r="AAD78" s="111" t="e">
        <f t="shared" si="2218"/>
        <v>#N/A</v>
      </c>
      <c r="AAE78" s="111" t="e">
        <f t="shared" si="2219"/>
        <v>#N/A</v>
      </c>
      <c r="AAF78" s="111" t="e">
        <f t="shared" si="2220"/>
        <v>#N/A</v>
      </c>
      <c r="AAG78" s="111" t="e">
        <f t="shared" si="2221"/>
        <v>#N/A</v>
      </c>
      <c r="AAH78" s="111" t="e">
        <f t="shared" si="2222"/>
        <v>#N/A</v>
      </c>
      <c r="AAI78" s="111" t="e">
        <f t="shared" si="2223"/>
        <v>#N/A</v>
      </c>
      <c r="AAJ78" s="111" t="e">
        <f t="shared" si="2224"/>
        <v>#N/A</v>
      </c>
      <c r="AAK78" s="111" t="e">
        <f t="shared" si="2225"/>
        <v>#N/A</v>
      </c>
      <c r="AAL78" s="111" t="e">
        <f t="shared" si="2226"/>
        <v>#N/A</v>
      </c>
      <c r="AAM78" s="111" t="e">
        <f t="shared" si="2227"/>
        <v>#N/A</v>
      </c>
      <c r="AAN78" s="111" t="e">
        <f t="shared" si="2228"/>
        <v>#N/A</v>
      </c>
      <c r="AAO78" s="111" t="e">
        <f t="shared" si="2229"/>
        <v>#N/A</v>
      </c>
      <c r="AAP78" s="111" t="e">
        <f t="shared" si="2230"/>
        <v>#N/A</v>
      </c>
      <c r="AAQ78" s="111" t="e">
        <f t="shared" si="2231"/>
        <v>#N/A</v>
      </c>
      <c r="AAR78" s="111" t="e">
        <f t="shared" si="2232"/>
        <v>#N/A</v>
      </c>
      <c r="AAS78" s="111" t="e">
        <f t="shared" si="2233"/>
        <v>#N/A</v>
      </c>
      <c r="AAT78" s="111" t="e">
        <f t="shared" si="2234"/>
        <v>#N/A</v>
      </c>
      <c r="AAU78" s="111" t="e">
        <f t="shared" si="2235"/>
        <v>#N/A</v>
      </c>
      <c r="AAV78" s="111" t="e">
        <f t="shared" si="2236"/>
        <v>#N/A</v>
      </c>
      <c r="AAW78" s="111" t="e">
        <f t="shared" si="2237"/>
        <v>#N/A</v>
      </c>
      <c r="AAX78" s="111" t="e">
        <f t="shared" si="2238"/>
        <v>#N/A</v>
      </c>
      <c r="AAY78" s="111" t="e">
        <f t="shared" si="2239"/>
        <v>#N/A</v>
      </c>
      <c r="AAZ78" s="111" t="e">
        <f t="shared" si="2240"/>
        <v>#N/A</v>
      </c>
      <c r="ABA78" s="111" t="e">
        <f t="shared" si="2241"/>
        <v>#N/A</v>
      </c>
      <c r="ABB78" s="111" t="e">
        <f t="shared" si="2242"/>
        <v>#N/A</v>
      </c>
      <c r="ABC78" s="111" t="e">
        <f t="shared" si="2243"/>
        <v>#N/A</v>
      </c>
      <c r="ABD78" s="111" t="e">
        <f t="shared" si="2244"/>
        <v>#N/A</v>
      </c>
      <c r="ABE78" s="111" t="e">
        <f t="shared" si="2245"/>
        <v>#N/A</v>
      </c>
      <c r="ABF78" s="111" t="e">
        <f t="shared" si="2246"/>
        <v>#N/A</v>
      </c>
    </row>
    <row r="79" spans="1:734" ht="75" hidden="1" customHeight="1">
      <c r="A79" s="92">
        <v>88</v>
      </c>
      <c r="B79" s="59" t="s">
        <v>75</v>
      </c>
      <c r="C79" s="100" t="s">
        <v>103</v>
      </c>
      <c r="D79" s="101">
        <v>1401529</v>
      </c>
      <c r="E79" s="59">
        <v>3123029220</v>
      </c>
      <c r="F79" s="46" t="s">
        <v>115</v>
      </c>
      <c r="G79" s="47">
        <v>0.95</v>
      </c>
      <c r="H79" s="48">
        <v>1958.2</v>
      </c>
      <c r="I79" s="48">
        <v>20</v>
      </c>
      <c r="J79" s="49">
        <v>1.1000000000000001</v>
      </c>
      <c r="K79" s="50">
        <v>30</v>
      </c>
      <c r="L79" s="49">
        <v>21.814925552021705</v>
      </c>
      <c r="M79" s="49">
        <v>81.290000000000006</v>
      </c>
      <c r="N79" s="49">
        <v>26.64</v>
      </c>
      <c r="O79" s="49">
        <f t="shared" si="1741"/>
        <v>0.72716418506739022</v>
      </c>
      <c r="P79" s="49">
        <f t="shared" si="1742"/>
        <v>2.7096666666666667</v>
      </c>
      <c r="Q79" s="49">
        <f t="shared" si="1743"/>
        <v>0.88800000000000001</v>
      </c>
      <c r="R79" s="51">
        <v>30</v>
      </c>
      <c r="S79" s="52">
        <f t="shared" si="2256"/>
        <v>21.814925552021705</v>
      </c>
      <c r="T79" s="52">
        <f t="shared" si="1744"/>
        <v>81.290000000000006</v>
      </c>
      <c r="U79" s="52">
        <f t="shared" si="1745"/>
        <v>26.64</v>
      </c>
      <c r="V79" s="130">
        <f>$O79*($I79-(метеостанция!B$12))/($I79-$J79)</f>
        <v>0.74159204588221939</v>
      </c>
      <c r="W79" s="130">
        <f>$O79*($I79-(метеостанция!C$12))/($I79-$J79)</f>
        <v>0.66223881140065888</v>
      </c>
      <c r="X79" s="130">
        <f>$O79*($I79-(метеостанция!D$12))/($I79-$J79)</f>
        <v>0.48621890945974305</v>
      </c>
      <c r="Y79" s="130">
        <f>$O79*($I79-(метеостанция!E$12))/($I79-$J79)</f>
        <v>0.52228856149681602</v>
      </c>
      <c r="Z79" s="130">
        <f>$O79*($I79-(метеостанция!F$12))/($I79-$J79)</f>
        <v>0.59058043602034083</v>
      </c>
      <c r="AA79" s="130">
        <f>$O79*($I79-(метеостанция!G$12))/($I79-$J79)</f>
        <v>0.69638474866242139</v>
      </c>
      <c r="AB79" s="130">
        <f>$O79*($I79-(метеостанция!H$12))/($I79-$J79)</f>
        <v>0.68676617478586865</v>
      </c>
      <c r="AC79" s="130">
        <f>$O79*($I79-(метеостанция!I$12))/($I79-$J79)</f>
        <v>0.67955224437845407</v>
      </c>
      <c r="AD79" s="130">
        <f>$O79*($I79-(метеостанция!J$12))/($I79-$J79)</f>
        <v>0.69542289127476609</v>
      </c>
      <c r="AE79" s="130">
        <f>$O79*($I79-(метеостанция!K$12))/($I79-$J79)</f>
        <v>0.68532338870438569</v>
      </c>
      <c r="AF79" s="130">
        <f>$O79*($I79-(метеостанция!L$12))/($I79-$J79)</f>
        <v>0.62905473152655189</v>
      </c>
      <c r="AG79" s="130">
        <f>$O79*($I79-(метеостанция!M$12))/($I79-$J79)</f>
        <v>0.54970149704499138</v>
      </c>
      <c r="AH79" s="130">
        <f>$O79*($I79-(метеостанция!N$12))/($I79-$J79)</f>
        <v>0.63578773324013882</v>
      </c>
      <c r="AI79" s="130">
        <f>$O79*($I79-(метеостанция!O$12))/($I79-$J79)</f>
        <v>0.46986733386960328</v>
      </c>
      <c r="AJ79" s="130">
        <f>$O79*($I79-(метеостанция!P$12))/($I79-$J79)</f>
        <v>0.70215589298835313</v>
      </c>
      <c r="AK79" s="130">
        <f>$O79*($I79-(метеостанция!Q$12))/($I79-$J79)</f>
        <v>0.75505804930939335</v>
      </c>
      <c r="AL79" s="130">
        <f>$O79*($I79-(метеостанция!R$12))/($I79-$J79)</f>
        <v>0.69878939213155966</v>
      </c>
      <c r="AM79" s="130">
        <f>$O79*($I79-(метеостанция!S$12))/($I79-$J79)</f>
        <v>0.71995025465997564</v>
      </c>
      <c r="AN79" s="130">
        <f>$O79*($I79-(метеостанция!T$12))/($I79-$J79)</f>
        <v>0.71225539555873341</v>
      </c>
      <c r="AO79" s="130">
        <f>$O79*($I79-(метеостанция!U$12))/($I79-$J79)</f>
        <v>0.71754561119083748</v>
      </c>
      <c r="AP79" s="130">
        <f>$O79*($I79-(метеостанция!V$12))/($I79-$J79)</f>
        <v>0.77044776751187771</v>
      </c>
      <c r="AQ79" s="130">
        <f>$O79*($I79-(метеостанция!W$12))/($I79-$J79)</f>
        <v>0.82094528036377989</v>
      </c>
      <c r="AR79" s="130">
        <f>$O79*($I79-(метеостанция!X$12))/($I79-$J79)</f>
        <v>0.84547264374898956</v>
      </c>
      <c r="AS79" s="130">
        <f>$O79*($I79-(метеостанция!Y$12))/($I79-$J79)</f>
        <v>0.89548922790706398</v>
      </c>
      <c r="AT79" s="130">
        <f>$O79*($I79-(метеостанция!Z$12))/($I79-$J79)</f>
        <v>0.88683251141816644</v>
      </c>
      <c r="AU79" s="130">
        <f>$O79*($I79-(метеостанция!AA$12))/($I79-$J79)</f>
        <v>0.8550912176255423</v>
      </c>
      <c r="AV79" s="130">
        <f>$O79*($I79-(метеостанция!AB$12))/($I79-$J79)</f>
        <v>0.95464345724786348</v>
      </c>
      <c r="AW79" s="130">
        <f>$O79*($I79-(метеостанция!AC$12))/($I79-$J79)</f>
        <v>0.98494196495900488</v>
      </c>
      <c r="AX79" s="130">
        <f>$O79*($I79-(метеостанция!AD$12))/($I79-$J79)</f>
        <v>0.92771145039351588</v>
      </c>
      <c r="AY79" s="130">
        <f>$O79*($I79-(метеостанция!AE$12))/($I79-$J79)</f>
        <v>0.82238806644526274</v>
      </c>
      <c r="AZ79" s="130"/>
      <c r="BA79" s="130">
        <f t="shared" si="1746"/>
        <v>0.74159204588221939</v>
      </c>
      <c r="BB79" s="130">
        <f t="shared" si="1680"/>
        <v>1.4038308572828782</v>
      </c>
      <c r="BC79" s="130">
        <f t="shared" si="1681"/>
        <v>1.8900497667426213</v>
      </c>
      <c r="BD79" s="130">
        <f t="shared" si="1682"/>
        <v>2.4123383282394375</v>
      </c>
      <c r="BE79" s="130">
        <f t="shared" si="1683"/>
        <v>3.0029187642597783</v>
      </c>
      <c r="BF79" s="130">
        <f t="shared" si="1684"/>
        <v>3.6993035129221998</v>
      </c>
      <c r="BG79" s="130">
        <f t="shared" si="1685"/>
        <v>4.3860696877080683</v>
      </c>
      <c r="BH79" s="130">
        <f t="shared" si="1686"/>
        <v>5.0656219320865219</v>
      </c>
      <c r="BI79" s="130">
        <f t="shared" si="1687"/>
        <v>5.7610448233612876</v>
      </c>
      <c r="BJ79" s="130">
        <f t="shared" si="1688"/>
        <v>6.4463682120656731</v>
      </c>
      <c r="BK79" s="130">
        <f t="shared" si="1689"/>
        <v>7.0754229435922253</v>
      </c>
      <c r="BL79" s="130">
        <f t="shared" si="1690"/>
        <v>7.6251244406372169</v>
      </c>
      <c r="BM79" s="130">
        <f t="shared" si="1691"/>
        <v>8.2609121738773563</v>
      </c>
      <c r="BN79" s="130">
        <f t="shared" si="1692"/>
        <v>8.7307795077469592</v>
      </c>
      <c r="BO79" s="130">
        <f t="shared" si="1693"/>
        <v>9.4329354007353121</v>
      </c>
      <c r="BP79" s="130">
        <f t="shared" si="1694"/>
        <v>10.187993450044706</v>
      </c>
      <c r="BQ79" s="130">
        <f t="shared" si="1695"/>
        <v>10.886782842176265</v>
      </c>
      <c r="BR79" s="130">
        <f t="shared" si="1696"/>
        <v>11.606733096836241</v>
      </c>
      <c r="BS79" s="130">
        <f t="shared" si="1697"/>
        <v>12.318988492394974</v>
      </c>
      <c r="BT79" s="130">
        <f t="shared" si="1698"/>
        <v>13.036534103585812</v>
      </c>
      <c r="BU79" s="130">
        <f t="shared" si="1699"/>
        <v>13.806981871097689</v>
      </c>
      <c r="BV79" s="130">
        <f t="shared" si="1700"/>
        <v>14.627927151461469</v>
      </c>
      <c r="BW79" s="130">
        <f t="shared" si="1701"/>
        <v>15.473399795210458</v>
      </c>
      <c r="BX79" s="130">
        <f t="shared" si="1702"/>
        <v>16.368889023117521</v>
      </c>
      <c r="BY79" s="130">
        <f t="shared" si="1703"/>
        <v>17.255721534535688</v>
      </c>
      <c r="BZ79" s="130">
        <f t="shared" si="1704"/>
        <v>18.11081275216123</v>
      </c>
      <c r="CA79" s="130">
        <f t="shared" si="1705"/>
        <v>19.065456209409092</v>
      </c>
      <c r="CB79" s="130">
        <f t="shared" si="1706"/>
        <v>20.050398174368098</v>
      </c>
      <c r="CC79" s="130">
        <f t="shared" si="1707"/>
        <v>20.978109624761615</v>
      </c>
      <c r="CD79" s="130">
        <f t="shared" si="1708"/>
        <v>21.800497691206878</v>
      </c>
      <c r="CE79" s="130">
        <f t="shared" si="1709"/>
        <v>21.800497691206878</v>
      </c>
      <c r="CF79" s="130">
        <f t="shared" si="1747"/>
        <v>1452.1855442465621</v>
      </c>
      <c r="CG79" s="130">
        <f t="shared" si="1748"/>
        <v>1296.7960404847702</v>
      </c>
      <c r="CH79" s="130">
        <f t="shared" si="1749"/>
        <v>952.11386850406882</v>
      </c>
      <c r="CI79" s="130">
        <f t="shared" si="1750"/>
        <v>1022.7454611230652</v>
      </c>
      <c r="CJ79" s="130">
        <f t="shared" si="1751"/>
        <v>1156.4746098150315</v>
      </c>
      <c r="CK79" s="130">
        <f t="shared" si="1752"/>
        <v>1363.6606148307535</v>
      </c>
      <c r="CL79" s="130">
        <f t="shared" si="1753"/>
        <v>1344.8255234656881</v>
      </c>
      <c r="CM79" s="130">
        <f t="shared" si="1754"/>
        <v>1330.6992049418889</v>
      </c>
      <c r="CN79" s="130">
        <f t="shared" si="1755"/>
        <v>1361.777105694247</v>
      </c>
      <c r="CO79" s="130">
        <f t="shared" si="1756"/>
        <v>1342.0002597609282</v>
      </c>
      <c r="CP79" s="130">
        <f t="shared" si="1757"/>
        <v>1231.814975275294</v>
      </c>
      <c r="CQ79" s="130">
        <f t="shared" si="1758"/>
        <v>1076.4254715135021</v>
      </c>
      <c r="CR79" s="130">
        <f t="shared" si="1759"/>
        <v>1244.9995392308399</v>
      </c>
      <c r="CS79" s="130">
        <f t="shared" si="1760"/>
        <v>920.09421318345721</v>
      </c>
      <c r="CT79" s="130">
        <f t="shared" si="1761"/>
        <v>1374.9616696497931</v>
      </c>
      <c r="CU79" s="130">
        <f t="shared" si="1762"/>
        <v>1478.5546721576541</v>
      </c>
      <c r="CV79" s="130">
        <f t="shared" si="1763"/>
        <v>1368.3693876720201</v>
      </c>
      <c r="CW79" s="130">
        <f t="shared" si="1764"/>
        <v>1409.8065886751642</v>
      </c>
      <c r="CX79" s="130">
        <f t="shared" si="1765"/>
        <v>1394.7385155831118</v>
      </c>
      <c r="CY79" s="130">
        <f t="shared" si="1766"/>
        <v>1405.097815833898</v>
      </c>
      <c r="CZ79" s="130">
        <f t="shared" si="1767"/>
        <v>1508.690818341759</v>
      </c>
      <c r="DA79" s="130">
        <f t="shared" si="1768"/>
        <v>1607.5750480083539</v>
      </c>
      <c r="DB79" s="130">
        <f t="shared" si="1769"/>
        <v>1655.6045309892713</v>
      </c>
      <c r="DC79" s="130">
        <f t="shared" si="1770"/>
        <v>1753.5470060876128</v>
      </c>
      <c r="DD79" s="130">
        <f t="shared" si="1771"/>
        <v>1736.5954238590537</v>
      </c>
      <c r="DE79" s="130">
        <f t="shared" si="1772"/>
        <v>1674.439622354337</v>
      </c>
      <c r="DF79" s="130">
        <f t="shared" si="1773"/>
        <v>1869.3828179827663</v>
      </c>
      <c r="DG79" s="130">
        <f t="shared" si="1774"/>
        <v>1928.7133557827235</v>
      </c>
      <c r="DH79" s="130">
        <f t="shared" si="1775"/>
        <v>1816.6445621605828</v>
      </c>
      <c r="DI79" s="130">
        <f t="shared" si="1776"/>
        <v>1610.4003117131135</v>
      </c>
      <c r="DJ79" s="130">
        <f t="shared" si="1777"/>
        <v>0</v>
      </c>
      <c r="DK79" s="110">
        <f t="shared" si="1778"/>
        <v>1452.1855442465621</v>
      </c>
      <c r="DL79" s="130">
        <f t="shared" si="1779"/>
        <v>2748.9815847313321</v>
      </c>
      <c r="DM79" s="130">
        <f t="shared" si="1780"/>
        <v>3701.0954532354008</v>
      </c>
      <c r="DN79" s="130">
        <f t="shared" si="1781"/>
        <v>4723.8409143584659</v>
      </c>
      <c r="DO79" s="130">
        <f t="shared" si="1782"/>
        <v>5880.3155241734976</v>
      </c>
      <c r="DP79" s="130">
        <f t="shared" si="1783"/>
        <v>7243.9761390042513</v>
      </c>
      <c r="DQ79" s="130">
        <f t="shared" si="1784"/>
        <v>8588.8016624699394</v>
      </c>
      <c r="DR79" s="130">
        <f t="shared" si="1785"/>
        <v>9919.5008674118289</v>
      </c>
      <c r="DS79" s="130">
        <f t="shared" si="1786"/>
        <v>11281.277973106076</v>
      </c>
      <c r="DT79" s="130">
        <f t="shared" si="1787"/>
        <v>12623.278232867004</v>
      </c>
      <c r="DU79" s="130">
        <f t="shared" si="1788"/>
        <v>13855.093208142298</v>
      </c>
      <c r="DV79" s="130">
        <f t="shared" si="1789"/>
        <v>14931.518679655801</v>
      </c>
      <c r="DW79" s="130">
        <f t="shared" si="1790"/>
        <v>16176.51821888664</v>
      </c>
      <c r="DX79" s="130">
        <f t="shared" si="1791"/>
        <v>17096.612432070098</v>
      </c>
      <c r="DY79" s="130">
        <f t="shared" si="1792"/>
        <v>18471.574101719892</v>
      </c>
      <c r="DZ79" s="130">
        <f t="shared" si="1793"/>
        <v>19950.128773877546</v>
      </c>
      <c r="EA79" s="130">
        <f t="shared" si="1794"/>
        <v>21318.498161549567</v>
      </c>
      <c r="EB79" s="130">
        <f t="shared" si="1795"/>
        <v>22728.304750224732</v>
      </c>
      <c r="EC79" s="130">
        <f t="shared" si="1796"/>
        <v>24123.043265807843</v>
      </c>
      <c r="ED79" s="130">
        <f t="shared" si="1797"/>
        <v>25528.141081641741</v>
      </c>
      <c r="EE79" s="130">
        <f t="shared" si="1798"/>
        <v>27036.831899983499</v>
      </c>
      <c r="EF79" s="130">
        <f t="shared" si="1799"/>
        <v>28644.406947991854</v>
      </c>
      <c r="EG79" s="130">
        <f t="shared" si="1800"/>
        <v>30300.011478981127</v>
      </c>
      <c r="EH79" s="130">
        <f t="shared" si="1801"/>
        <v>32053.558485068741</v>
      </c>
      <c r="EI79" s="130">
        <f t="shared" si="1802"/>
        <v>33790.153908927794</v>
      </c>
      <c r="EJ79" s="130">
        <f t="shared" si="1803"/>
        <v>35464.593531282131</v>
      </c>
      <c r="EK79" s="130">
        <f t="shared" si="1804"/>
        <v>37333.9763492649</v>
      </c>
      <c r="EL79" s="130">
        <f t="shared" si="1805"/>
        <v>39262.689705047625</v>
      </c>
      <c r="EM79" s="130">
        <f t="shared" si="1806"/>
        <v>41079.334267208207</v>
      </c>
      <c r="EN79" s="130">
        <f t="shared" si="1807"/>
        <v>42689.734578921321</v>
      </c>
      <c r="EO79" s="130">
        <f t="shared" si="1808"/>
        <v>42689.734578921321</v>
      </c>
      <c r="EP79" s="130">
        <f t="shared" si="1809"/>
        <v>1379.576267034234</v>
      </c>
      <c r="EQ79" s="130">
        <f t="shared" si="1810"/>
        <v>1231.9562384605315</v>
      </c>
      <c r="ER79" s="130">
        <f t="shared" si="1811"/>
        <v>904.50817507886529</v>
      </c>
      <c r="ES79" s="130">
        <f t="shared" si="1812"/>
        <v>971.60818806691191</v>
      </c>
      <c r="ET79" s="130">
        <f t="shared" si="1813"/>
        <v>1098.6508793242799</v>
      </c>
      <c r="EU79" s="130">
        <f t="shared" si="1814"/>
        <v>1295.4775840892157</v>
      </c>
      <c r="EV79" s="130">
        <f t="shared" si="1815"/>
        <v>1277.5842472924037</v>
      </c>
      <c r="EW79" s="130">
        <f t="shared" si="1816"/>
        <v>1264.1642446947944</v>
      </c>
      <c r="EX79" s="130">
        <f t="shared" si="1817"/>
        <v>1293.6882504095345</v>
      </c>
      <c r="EY79" s="130">
        <f t="shared" si="1818"/>
        <v>1274.9002467728817</v>
      </c>
      <c r="EZ79" s="130">
        <f t="shared" si="1819"/>
        <v>1170.2242265115292</v>
      </c>
      <c r="FA79" s="130">
        <f t="shared" si="1820"/>
        <v>1022.6041979378269</v>
      </c>
      <c r="FB79" s="130">
        <f t="shared" si="1821"/>
        <v>1182.7495622692979</v>
      </c>
      <c r="FC79" s="130">
        <f t="shared" si="1822"/>
        <v>874.08950252428428</v>
      </c>
      <c r="FD79" s="130">
        <f t="shared" si="1823"/>
        <v>1306.2135861673034</v>
      </c>
      <c r="FE79" s="130">
        <f t="shared" si="1824"/>
        <v>1404.6269385497712</v>
      </c>
      <c r="FF79" s="130">
        <f t="shared" si="1825"/>
        <v>1299.950918288419</v>
      </c>
      <c r="FG79" s="130">
        <f t="shared" si="1826"/>
        <v>1339.316259241406</v>
      </c>
      <c r="FH79" s="130">
        <f t="shared" si="1827"/>
        <v>1325.0015898039562</v>
      </c>
      <c r="FI79" s="130">
        <f t="shared" si="1828"/>
        <v>1334.842925042203</v>
      </c>
      <c r="FJ79" s="130">
        <f t="shared" si="1829"/>
        <v>1433.256277424671</v>
      </c>
      <c r="FK79" s="130">
        <f t="shared" si="1830"/>
        <v>1527.196295607936</v>
      </c>
      <c r="FL79" s="130">
        <f t="shared" si="1831"/>
        <v>1572.8243044398077</v>
      </c>
      <c r="FM79" s="130">
        <f t="shared" si="1832"/>
        <v>1665.869655783232</v>
      </c>
      <c r="FN79" s="130">
        <f t="shared" si="1833"/>
        <v>1649.765652666101</v>
      </c>
      <c r="FO79" s="130">
        <f t="shared" si="1834"/>
        <v>1590.71764123662</v>
      </c>
      <c r="FP79" s="130">
        <f t="shared" si="1835"/>
        <v>1775.9136770836278</v>
      </c>
      <c r="FQ79" s="130">
        <f t="shared" si="1836"/>
        <v>1832.2776879935873</v>
      </c>
      <c r="FR79" s="130">
        <f t="shared" si="1837"/>
        <v>1725.8123340525535</v>
      </c>
      <c r="FS79" s="130">
        <f t="shared" si="1838"/>
        <v>1529.8802961274578</v>
      </c>
      <c r="FT79" s="130">
        <f t="shared" si="1839"/>
        <v>0</v>
      </c>
      <c r="FU79" s="110">
        <f t="shared" si="1840"/>
        <v>1379.576267034234</v>
      </c>
      <c r="FV79" s="130">
        <f t="shared" si="1841"/>
        <v>2611.5325054947652</v>
      </c>
      <c r="FW79" s="130">
        <f t="shared" si="1842"/>
        <v>3516.0406805736307</v>
      </c>
      <c r="FX79" s="130">
        <f t="shared" si="1843"/>
        <v>4487.6488686405428</v>
      </c>
      <c r="FY79" s="130">
        <f t="shared" si="1844"/>
        <v>5586.2997479648229</v>
      </c>
      <c r="FZ79" s="130">
        <f t="shared" si="1845"/>
        <v>6881.7773320540382</v>
      </c>
      <c r="GA79" s="130">
        <f t="shared" si="1846"/>
        <v>8159.3615793464414</v>
      </c>
      <c r="GB79" s="130">
        <f t="shared" si="1847"/>
        <v>9423.5258240412368</v>
      </c>
      <c r="GC79" s="130">
        <f t="shared" si="1848"/>
        <v>10717.214074450771</v>
      </c>
      <c r="GD79" s="130">
        <f t="shared" si="1849"/>
        <v>11992.114321223653</v>
      </c>
      <c r="GE79" s="130">
        <f t="shared" si="1850"/>
        <v>13162.338547735182</v>
      </c>
      <c r="GF79" s="130">
        <f t="shared" si="1851"/>
        <v>14184.942745673008</v>
      </c>
      <c r="GG79" s="130">
        <f t="shared" si="1852"/>
        <v>15367.692307942307</v>
      </c>
      <c r="GH79" s="130">
        <f t="shared" si="1853"/>
        <v>16241.781810466591</v>
      </c>
      <c r="GI79" s="130">
        <f t="shared" si="1854"/>
        <v>17547.995396633894</v>
      </c>
      <c r="GJ79" s="130">
        <f t="shared" si="1855"/>
        <v>18952.622335183667</v>
      </c>
      <c r="GK79" s="130">
        <f t="shared" si="1856"/>
        <v>20252.573253472085</v>
      </c>
      <c r="GL79" s="130">
        <f t="shared" si="1857"/>
        <v>21591.889512713489</v>
      </c>
      <c r="GM79" s="130">
        <f t="shared" si="1858"/>
        <v>22916.891102517446</v>
      </c>
      <c r="GN79" s="130">
        <f t="shared" si="1859"/>
        <v>24251.734027559647</v>
      </c>
      <c r="GO79" s="130">
        <f t="shared" si="1860"/>
        <v>25684.99030498432</v>
      </c>
      <c r="GP79" s="130">
        <f t="shared" si="1861"/>
        <v>27212.186600592257</v>
      </c>
      <c r="GQ79" s="130">
        <f t="shared" si="1862"/>
        <v>28785.010905032064</v>
      </c>
      <c r="GR79" s="130">
        <f t="shared" si="1863"/>
        <v>30450.880560815298</v>
      </c>
      <c r="GS79" s="130">
        <f t="shared" si="1864"/>
        <v>32100.646213481399</v>
      </c>
      <c r="GT79" s="130">
        <f t="shared" si="1865"/>
        <v>33691.363854718016</v>
      </c>
      <c r="GU79" s="130">
        <f t="shared" si="1866"/>
        <v>35467.277531801643</v>
      </c>
      <c r="GV79" s="130">
        <f t="shared" si="1867"/>
        <v>37299.555219795227</v>
      </c>
      <c r="GW79" s="130">
        <f t="shared" si="1868"/>
        <v>39025.367553847784</v>
      </c>
      <c r="GX79" s="130">
        <f t="shared" si="1869"/>
        <v>40555.24784997524</v>
      </c>
      <c r="GY79" s="130">
        <f t="shared" si="1870"/>
        <v>40555.24784997524</v>
      </c>
      <c r="GZ79" s="130">
        <f>($T79+$U79)/$R79*($I79-(метеостанция!B$12))/($I79-$J79)</f>
        <v>3.6690489417989425</v>
      </c>
      <c r="HA79" s="130">
        <f>($T79+$U79)/$R79*($I79-(метеостанция!C$12))/($I79-$J79)</f>
        <v>3.276446428571429</v>
      </c>
      <c r="HB79" s="130">
        <f>($T79+$U79)/$R79*($I79-(метеостанция!D$12))/($I79-$J79)</f>
        <v>2.4055826719576721</v>
      </c>
      <c r="HC79" s="130">
        <f>($T79+$U79)/$R79*($I79-(метеостанция!E$12))/($I79-$J79)</f>
        <v>2.5840383597883601</v>
      </c>
      <c r="HD79" s="130">
        <f>($T79+$U79)/$R79*($I79-(метеостанция!F$12))/($I79-$J79)</f>
        <v>2.9219144620811295</v>
      </c>
      <c r="HE79" s="130">
        <f>($T79+$U79)/$R79*($I79-(метеостанция!G$12))/($I79-$J79)</f>
        <v>3.4453844797178141</v>
      </c>
      <c r="HF79" s="130">
        <f>($T79+$U79)/$R79*($I79-(метеостанция!H$12))/($I79-$J79)</f>
        <v>3.3977962962962973</v>
      </c>
      <c r="HG79" s="130">
        <f>($T79+$U79)/$R79*($I79-(метеостанция!I$12))/($I79-$J79)</f>
        <v>3.3621051587301598</v>
      </c>
      <c r="HH79" s="130">
        <f>($T79+$U79)/$R79*($I79-(метеостанция!J$12))/($I79-$J79)</f>
        <v>3.4406256613756621</v>
      </c>
      <c r="HI79" s="130">
        <f>($T79+$U79)/$R79*($I79-(метеостанция!K$12))/($I79-$J79)</f>
        <v>3.3906580687830692</v>
      </c>
      <c r="HJ79" s="130">
        <f>($T79+$U79)/$R79*($I79-(метеостанция!L$12))/($I79-$J79)</f>
        <v>3.1122671957671968</v>
      </c>
      <c r="HK79" s="130">
        <f>($T79+$U79)/$R79*($I79-(метеостанция!M$12))/($I79-$J79)</f>
        <v>2.7196646825396829</v>
      </c>
      <c r="HL79" s="130">
        <f>($T79+$U79)/$R79*($I79-(метеостанция!N$12))/($I79-$J79)</f>
        <v>3.1455789241622578</v>
      </c>
      <c r="HM79" s="130">
        <f>($T79+$U79)/$R79*($I79-(метеостанция!O$12))/($I79-$J79)</f>
        <v>2.3246827601410938</v>
      </c>
      <c r="HN79" s="130">
        <f>($T79+$U79)/$R79*($I79-(метеостанция!P$12))/($I79-$J79)</f>
        <v>3.473937389770724</v>
      </c>
      <c r="HO79" s="130">
        <f>($T79+$U79)/$R79*($I79-(метеостанция!Q$12))/($I79-$J79)</f>
        <v>3.7356723985890663</v>
      </c>
      <c r="HP79" s="130">
        <f>($T79+$U79)/$R79*($I79-(метеостанция!R$12))/($I79-$J79)</f>
        <v>3.457281525573193</v>
      </c>
      <c r="HQ79" s="130">
        <f>($T79+$U79)/$R79*($I79-(метеостанция!S$12))/($I79-$J79)</f>
        <v>3.5619755291005295</v>
      </c>
      <c r="HR79" s="130">
        <f>($T79+$U79)/$R79*($I79-(метеостанция!T$12))/($I79-$J79)</f>
        <v>3.523904982363316</v>
      </c>
      <c r="HS79" s="130">
        <f>($T79+$U79)/$R79*($I79-(метеостанция!U$12))/($I79-$J79)</f>
        <v>3.5500784832451506</v>
      </c>
      <c r="HT79" s="130">
        <f>($T79+$U79)/$R79*($I79-(метеостанция!V$12))/($I79-$J79)</f>
        <v>3.811813492063493</v>
      </c>
      <c r="HU79" s="130">
        <f>($T79+$U79)/$R79*($I79-(метеостанция!W$12))/($I79-$J79)</f>
        <v>4.061651455026456</v>
      </c>
      <c r="HV79" s="130">
        <f>($T79+$U79)/$R79*($I79-(метеостанция!X$12))/($I79-$J79)</f>
        <v>4.1830013227513234</v>
      </c>
      <c r="HW79" s="130">
        <f>($T79+$U79)/$R79*($I79-(метеостанция!Y$12))/($I79-$J79)</f>
        <v>4.4304598765432104</v>
      </c>
      <c r="HX79" s="130">
        <f>($T79+$U79)/$R79*($I79-(метеостанция!Z$12))/($I79-$J79)</f>
        <v>4.3876305114638452</v>
      </c>
      <c r="HY79" s="130">
        <f>($T79+$U79)/$R79*($I79-(метеостанция!AA$12))/($I79-$J79)</f>
        <v>4.2305895061728407</v>
      </c>
      <c r="HZ79" s="130">
        <f>($T79+$U79)/$R79*($I79-(метеостанция!AB$12))/($I79-$J79)</f>
        <v>4.7231272045855386</v>
      </c>
      <c r="IA79" s="130">
        <f>($T79+$U79)/$R79*($I79-(метеостанция!AC$12))/($I79-$J79)</f>
        <v>4.8730299823633167</v>
      </c>
      <c r="IB79" s="130">
        <f>($T79+$U79)/$R79*($I79-(метеостанция!AD$12))/($I79-$J79)</f>
        <v>4.5898802910052918</v>
      </c>
      <c r="IC79" s="130">
        <f>($T79+$U79)/$R79*($I79-(метеостанция!AE$12))/($I79-$J79)</f>
        <v>4.0687896825396832</v>
      </c>
      <c r="ID79" s="130"/>
      <c r="IE79" s="131">
        <f>VLOOKUP($F79,метеостанция!$A$4:$AF$7,2,0)</f>
        <v>6.1</v>
      </c>
      <c r="IF79" s="131">
        <f>VLOOKUP($F79,метеостанция!$A$4:$AF$7,3,0)</f>
        <v>9</v>
      </c>
      <c r="IG79" s="131">
        <f>VLOOKUP($F79,метеостанция!$A$4:$AF$7,4,0)</f>
        <v>7.4</v>
      </c>
      <c r="IH79" s="131">
        <f>VLOOKUP($F79,метеостанция!$A$4:$AF$7,5,0)</f>
        <v>10.9</v>
      </c>
      <c r="II79" s="131">
        <f>VLOOKUP($F79,метеостанция!$A$4:$AF$7,6,0)</f>
        <v>12.1</v>
      </c>
      <c r="IJ79" s="131">
        <f>VLOOKUP($F79,метеостанция!$A$4:$AF$7,7,0)</f>
        <v>9.4</v>
      </c>
      <c r="IK79" s="131">
        <f>VLOOKUP($F79,метеостанция!$A$4:$AF$7,8,0)</f>
        <v>6.1</v>
      </c>
      <c r="IL79" s="131">
        <f>VLOOKUP($F79,метеостанция!$A$4:$AF$7,9,0)</f>
        <v>8.1</v>
      </c>
      <c r="IM79" s="131">
        <f>VLOOKUP($F79,метеостанция!$A$4:$AF$7,10,0)</f>
        <v>3.4</v>
      </c>
      <c r="IN79" s="131">
        <f>VLOOKUP($F79,метеостанция!$A$4:$AF$7,11,0)</f>
        <v>-1.2</v>
      </c>
      <c r="IO79" s="131">
        <f>VLOOKUP($F79,метеостанция!$A$4:$AF$7,12,0)</f>
        <v>0.4</v>
      </c>
      <c r="IP79" s="131">
        <f>VLOOKUP($F79,метеостанция!$A$4:$AF$7,13,0)</f>
        <v>3</v>
      </c>
      <c r="IQ79" s="131">
        <f>VLOOKUP($F79,метеостанция!$A$4:$AF$7,14,0)</f>
        <v>2.5</v>
      </c>
      <c r="IR79" s="131">
        <f>VLOOKUP($F79,метеостанция!$A$4:$AF$7,15,0)</f>
        <v>1.5</v>
      </c>
      <c r="IS79" s="131">
        <f>VLOOKUP($F79,метеостанция!$A$4:$AF$7,16,0)</f>
        <v>-0.4</v>
      </c>
      <c r="IT79" s="131">
        <f>VLOOKUP($F79,метеостанция!$A$4:$AF$7,17,0)</f>
        <v>-2.6</v>
      </c>
      <c r="IU79" s="131">
        <f>VLOOKUP($F79,метеостанция!$A$4:$AF$7,18,0)</f>
        <v>-3.5</v>
      </c>
      <c r="IV79" s="131">
        <f>VLOOKUP($F79,метеостанция!$A$4:$AF$7,19,0)</f>
        <v>-4.4000000000000004</v>
      </c>
      <c r="IW79" s="131">
        <f>VLOOKUP($F79,метеостанция!$A$4:$AF$7,20,0)</f>
        <v>-0.3</v>
      </c>
      <c r="IX79" s="131">
        <f>VLOOKUP($F79,метеостанция!$A$4:$AF$7,21,0)</f>
        <v>4.5</v>
      </c>
      <c r="IY79" s="131">
        <f>VLOOKUP($F79,метеостанция!$A$4:$AF$7,22,0)</f>
        <v>3.5</v>
      </c>
      <c r="IZ79" s="131">
        <f>VLOOKUP($F79,метеостанция!$A$4:$AF$7,23,0)</f>
        <v>5</v>
      </c>
      <c r="JA79" s="131">
        <f>VLOOKUP($F79,метеостанция!$A$4:$AF$7,24,0)</f>
        <v>-1.7</v>
      </c>
      <c r="JB79" s="131">
        <f>VLOOKUP($F79,метеостанция!$A$4:$AF$7,25,0)</f>
        <v>-3.7</v>
      </c>
      <c r="JC79" s="131">
        <f>VLOOKUP($F79,метеостанция!$A$4:$AF$7,26,0)</f>
        <v>0.7</v>
      </c>
      <c r="JD79" s="131">
        <f>VLOOKUP($F79,метеостанция!$A$4:$AF$7,27,0)</f>
        <v>-1.6</v>
      </c>
      <c r="JE79" s="131">
        <f>VLOOKUP($F79,метеостанция!$A$4:$AF$7,28,0)</f>
        <v>0.7</v>
      </c>
      <c r="JF79" s="131">
        <f>VLOOKUP($F79,метеостанция!$A$4:$AF$7,29,0)</f>
        <v>6.6</v>
      </c>
      <c r="JG79" s="131">
        <f>VLOOKUP($F79,метеостанция!$A$4:$AF$7,30,0)</f>
        <v>9</v>
      </c>
      <c r="JH79" s="131">
        <f>VLOOKUP($F79,метеостанция!$A$4:$AF$7,31,0)</f>
        <v>4.8</v>
      </c>
      <c r="JI79" s="131">
        <f>VLOOKUP($F79,метеостанция!$A$4:$AF$7,32,0)</f>
        <v>0</v>
      </c>
      <c r="JJ79" s="202">
        <f>VLOOKUP(D79,'Qп, Гкал'!$D$6:$O$63,2,FALSE)</f>
        <v>1.27042132416165</v>
      </c>
      <c r="JK79" s="202">
        <f>VLOOKUP(D79,'Qп, Гкал'!$D$6:AI$64,3,FALSE)</f>
        <v>1.0674023120282801</v>
      </c>
      <c r="JL79" s="202">
        <f>VLOOKUP(D79,'Qп, Гкал'!$D$6:$AI$64,4,FALSE)</f>
        <v>1.06573039075189</v>
      </c>
      <c r="JM79" s="202">
        <f>VLOOKUP(D79,'Qп, Гкал'!$D$6:$O$60,5,FALSE)</f>
        <v>1.0862711378618499</v>
      </c>
      <c r="JN79" s="202">
        <f>VLOOKUP(D79,'Qп, Гкал'!$D$6:$O$60,6,FALSE)</f>
        <v>1.0807776822394199</v>
      </c>
      <c r="JO79" s="202">
        <f>VLOOKUP(D79,'Qп, Гкал'!$D$6:$O$60,7,FALSE)</f>
        <v>1.1041845801089101</v>
      </c>
      <c r="JP79" s="202">
        <f>VLOOKUP(D79,'Qп, Гкал'!$D$6:$O$60,8,FALSE)</f>
        <v>1.2109486959014</v>
      </c>
      <c r="JQ79" s="202">
        <f>VLOOKUP(D79,'Qп, Гкал'!$D$6:$O$60,9,FALSE)</f>
        <v>1.73258813413586</v>
      </c>
      <c r="JR79" s="202">
        <f>VLOOKUP(D79,'Qп, Гкал'!$D$6:$O$60,10,FALSE)</f>
        <v>2.2905321486576899</v>
      </c>
      <c r="JS79" s="202">
        <f>VLOOKUP(D79,'Qп, Гкал'!$D$6:$O$60,11,FALSE)</f>
        <v>3.0663036209037902</v>
      </c>
      <c r="JT79" s="202">
        <f>VLOOKUP(D79,'Qп, Гкал'!$D$6:$O$60,12,FALSE)</f>
        <v>2.6913155631986201</v>
      </c>
      <c r="JU79" s="202">
        <f>VLOOKUP(D79,'Qп, Гкал'!$D$6:$P$60,13,FALSE)</f>
        <v>2.4591573516767</v>
      </c>
      <c r="JV79" s="202">
        <f>VLOOKUP(D79,'Qп, Гкал'!$D$6:$Q$63,14,FALSE)</f>
        <v>2.24252412343556</v>
      </c>
      <c r="JW79" s="203">
        <f>VLOOKUP(D79,'Qп, Гкал'!$D$6:$AI$65,15,FALSE)</f>
        <v>1.7545619566255899</v>
      </c>
      <c r="JX79" s="203">
        <f>VLOOKUP(D79,'Qп, Гкал'!$D$6:$AI$65,16,FALSE)</f>
        <v>3.0130409859558598</v>
      </c>
      <c r="JY79" s="203">
        <f>VLOOKUP(D79,'Qп, Гкал'!$D$6:$AI$65,17,FALSE)</f>
        <v>3.5540269418171402</v>
      </c>
      <c r="JZ79" s="203">
        <f>VLOOKUP(D79,'Qп, Гкал'!$D$6:$AI$65,18,FALSE)</f>
        <v>3.6607910576096301</v>
      </c>
      <c r="KA79" s="203">
        <f>VLOOKUP(D79,'Qп, Гкал'!$D$6:$AI$65,19,FALSE)</f>
        <v>3.8052928250692699</v>
      </c>
      <c r="KB79" s="203">
        <f>VLOOKUP(D79,'Qп, Гкал'!$D$6:$AI$65,20,FALSE)</f>
        <v>3.0268940479602602</v>
      </c>
      <c r="KC79" s="203">
        <f>VLOOKUP(D79,'Qп, Гкал'!$D$6:$AI$65,21,FALSE)</f>
        <v>2.2367918219164999</v>
      </c>
      <c r="KD79" s="203">
        <f>VLOOKUP(D79,'Qп, Гкал'!$D$6:$AI$65,22,FALSE)</f>
        <v>1.66475589949365</v>
      </c>
      <c r="KE79" s="203">
        <f>VLOOKUP(D79,'Qп, Гкал'!$D$6:$AI$65,23,FALSE)</f>
        <v>2.37173975351104</v>
      </c>
      <c r="KF79" s="203">
        <f>VLOOKUP(D79,'Qп, Гкал'!$D$6:$AI$65,24,FALSE)</f>
        <v>3.27601031814274</v>
      </c>
      <c r="KG79" s="203">
        <f>VLOOKUP(D79,'Qп, Гкал'!$D$6:$AI$65,25,FALSE)</f>
        <v>3.7594344129167898</v>
      </c>
      <c r="KH79" s="203">
        <f>VLOOKUP(D79,'Qп, Гкал'!$D$6:$AI$65,26,FALSE)</f>
        <v>2.9901117798796202</v>
      </c>
      <c r="KI79" s="203">
        <f>VLOOKUP(D79,'Qп, Гкал'!$D$6:$AI$65,27,FALSE)</f>
        <v>3.4761631795165799</v>
      </c>
      <c r="KJ79" s="203">
        <f>VLOOKUP(D79,'Qп, Гкал'!$D$6:$AI$65,28,FALSE)</f>
        <v>2.7510270373555001</v>
      </c>
      <c r="KK79" s="203">
        <f>VLOOKUP(D79,'Qп, Гкал'!$D$6:$AI$65,29,FALSE)</f>
        <v>1.3344320244578201</v>
      </c>
      <c r="KL79" s="203">
        <f>VLOOKUP(D79,'Qп, Гкал'!$D$6:$AI$65,30,FALSE)</f>
        <v>2.1684818954810399</v>
      </c>
      <c r="KM79" s="203">
        <f>VLOOKUP(D79,'Qп, Гкал'!$D$6:$AI$65,31,FALSE)</f>
        <v>2.3574089997133898</v>
      </c>
      <c r="KN79" s="203">
        <f>VLOOKUP(D79,'Qп, Гкал'!$D$6:$AI$65,32,FALSE)</f>
        <v>0</v>
      </c>
      <c r="KO79" s="110">
        <f>IF(JJ79="","Нет показаний",IF(JJ79&lt;=0,"Ошибка ПУ",(GZ79-JJ79*(($I79-метеостанция!B$12)/($I79-IE79)))))</f>
        <v>1.9073675732222661</v>
      </c>
      <c r="KP79" s="110">
        <f>IF(JK79="","Нет показаний",IF(JK79&lt;=0,"Ошибка ПУ",(HA79-JK79*(($I79-метеостанция!C$12)/($I79-IF79)))))</f>
        <v>1.6062044016817227</v>
      </c>
      <c r="KQ79" s="110">
        <f>IF(JL79="","Нет показаний",IF(JL79&lt;=0,"Ошибка ПУ",(HB79-JL79*(($I79-метеостанция!D$12)/($I79-IG79)))))</f>
        <v>1.3366804645666395</v>
      </c>
      <c r="KR79" s="110">
        <f>IF(JM79="","Нет показаний",IF(JM79&lt;=0,"Ошибка ПУ",(HC79-JM79*(($I79-метеостанция!E$12)/($I79-IH79)))))</f>
        <v>0.96358443709884223</v>
      </c>
      <c r="KS79" s="110">
        <f>IF(JN79="","Нет показаний",IF(JN79&lt;=0,"Ошибка ПУ",(HD79-JN79*(($I79-метеостанция!F$12)/($I79-II79)))))</f>
        <v>0.82192238329947154</v>
      </c>
      <c r="KT79" s="110">
        <f>IF(JO79="","Нет показаний",IF(JO79&lt;=0,"Ошибка ПУ",(HE79-JO79*(($I79-метеостанция!G$12)/($I79-IJ79)))))</f>
        <v>1.559937225003543</v>
      </c>
      <c r="KU79" s="110">
        <f>IF(JP79="","Нет показаний",IF(JP79&lt;=0,"Ошибка ПУ",(HF79-JP79*(($I79-метеостанция!H$12)/($I79-IK79)))))</f>
        <v>1.8427290860919816</v>
      </c>
      <c r="KV79" s="110">
        <f>IF(JQ79="","Нет показаний",IF(JQ79&lt;=0,"Ошибка ПУ",(HG79-JQ79*(($I79-метеостанция!I$12)/($I79-IL79)))))</f>
        <v>0.79052214031212387</v>
      </c>
      <c r="KW79" s="110">
        <f>IF(JR79="","Нет показаний",IF(JR79&lt;=0,"Ошибка ПУ",(HH79-JR79*(($I79-метеостанция!J$12)/($I79-IM79)))))</f>
        <v>0.94656731276194295</v>
      </c>
      <c r="KX79" s="110">
        <f>IF(JS79="","Нет показаний",IF(JS79&lt;=0,"Ошибка ПУ",(HI79-JS79*(($I79-метеостанция!K$12)/($I79-IN79)))))</f>
        <v>0.8143121608892594</v>
      </c>
      <c r="KY79" s="110">
        <f>IF(JT79="","Нет показаний",IF(JT79&lt;=0,"Ошибка ПУ",(HJ79-JT79*(($I79-метеостанция!L$12)/($I79-IO79)))))</f>
        <v>0.86721569279283761</v>
      </c>
      <c r="KZ79" s="110">
        <f>IF(JU79="","Нет показаний",IF(JU79&lt;=0,"Ошибка ПУ",(HK79-JU79*(($I79-метеостанция!M$12)/($I79-IP79)))))</f>
        <v>0.65288758477022135</v>
      </c>
      <c r="LA79" s="110">
        <f>IF(JV79="","Нет показаний",IF(JV79&lt;=0,"Ошибка ПУ",(HL79-JV79*(($I79-метеостанция!N$12)/($I79-IQ79)))))</f>
        <v>1.0279954304609649</v>
      </c>
      <c r="LB79" s="110">
        <f>IF(JW79="","Нет показаний",IF(JW79&lt;=0,"Ошибка ПУ",(HM79-JW79*(($I79-метеостанция!O$12)/($I79-IR79)))))</f>
        <v>1.166434765801093</v>
      </c>
      <c r="LC79" s="110">
        <f>IF(JX79="","Нет показаний",IF(JX79&lt;=0,"Ошибка ПУ",(HN79-JX79*(($I79-метеостанция!P$12)/($I79-IS79)))))</f>
        <v>0.77844729204060403</v>
      </c>
      <c r="LD79" s="110">
        <f>IF(JY79="","Нет показаний",IF(JY79&lt;=0,"Ошибка ПУ",(HO79-JY79*(($I79-метеостанция!Q$12)/($I79-IT79)))))</f>
        <v>0.64948749889166058</v>
      </c>
      <c r="LE79" s="110">
        <f>IF(JZ79="","Нет показаний",IF(JZ79&lt;=0,"Ошибка ПУ",(HP79-JZ79*(($I79-метеостанция!R$12)/($I79-IU79)))))</f>
        <v>0.62795737306957955</v>
      </c>
      <c r="LF79" s="110">
        <f>IF(KA79="","Нет показаний",IF(KA79&lt;=0,"Ошибка ПУ",(HQ79-KA79*(($I79-метеостанция!S$12)/($I79-IV79)))))</f>
        <v>0.64367462790754981</v>
      </c>
      <c r="LG79" s="110">
        <f>IF(KB79="","Нет показаний",IF(KB79&lt;=0,"Ошибка ПУ",(HR79-KB79*(($I79-метеостанция!T$12)/($I79-IW79)))))</f>
        <v>0.76354162951285742</v>
      </c>
      <c r="LH79" s="110">
        <f>IF(KC79="","Нет показаний",IF(KC79&lt;=0,"Ошибка ПУ",(HS79-KC79*(($I79-метеостанция!U$12)/($I79-IX79)))))</f>
        <v>0.85871283945529786</v>
      </c>
      <c r="LI79" s="110">
        <f>IF(KD79="","Нет показаний",IF(KD79&lt;=0,"Ошибка ПУ",(HT79-KD79*(($I79-метеостанция!V$12)/($I79-IY79)))))</f>
        <v>1.791405195859836</v>
      </c>
      <c r="LJ79" s="110">
        <f>IF(KE79="","Нет показаний",IF(KE79&lt;=0,"Ошибка ПУ",(HU79-KE79*(($I79-метеостанция!W$12)/($I79-IZ79)))))</f>
        <v>0.68785165565700179</v>
      </c>
      <c r="LK79" s="110">
        <f>IF(KF79="","Нет показаний",IF(KF79&lt;=0,"Ошибка ПУ",(HV79-KF79*(($I79-метеостанция!X$12)/($I79-JA79)))))</f>
        <v>0.86547474481645148</v>
      </c>
      <c r="LL79" s="110">
        <f>IF(KG79="","Нет показаний",IF(KG79&lt;=0,"Ошибка ПУ",(HW79-KG79*(($I79-метеостанция!Y$12)/($I79-JB79)))))</f>
        <v>0.7384414815795699</v>
      </c>
      <c r="LM79" s="110">
        <f>IF(KH79="","Нет показаний",IF(KH79&lt;=0,"Ошибка ПУ",(HX79-KH79*(($I79-метеостанция!Z$12)/($I79-JC79)))))</f>
        <v>0.8165384634728996</v>
      </c>
      <c r="LN79" s="110">
        <f>IF(KI79="","Нет показаний",IF(KI79&lt;=0,"Ошибка ПУ",(HY79-KI79*(($I79-метеостанция!AA$12)/($I79-JD79)))))</f>
        <v>0.65384290132302647</v>
      </c>
      <c r="LO79" s="110">
        <f>IF(KJ79="","Нет показаний",IF(KJ79&lt;=0,"Ошибка ПУ",(HZ79-KJ79*(($I79-метеостанция!AB$12)/($I79-JE79)))))</f>
        <v>1.1863469784516867</v>
      </c>
      <c r="LP79" s="110">
        <f>IF(KK79="","Нет показаний",IF(KK79&lt;=0,"Ошибка ПУ",(IA79-KK79*(($I79-метеостанция!AC$12)/($I79-JF79)))))</f>
        <v>2.3236673087722575</v>
      </c>
      <c r="LQ79" s="110">
        <f>IF(KL79="","Нет показаний",IF(KL79&lt;=0,"Ошибка ПУ",(IB79-KL79*(($I79-метеостанция!AD$12)/($I79-JG79)))))</f>
        <v>-0.16353059124803249</v>
      </c>
      <c r="LR79" s="110">
        <f>IF(KM79="","Нет показаний",IF(KM79&lt;=0,"Ошибка ПУ",(IC79-KM79*(($I79-метеостанция!AE$12)/($I79-JH79)))))</f>
        <v>0.75368327669272883</v>
      </c>
      <c r="LS79" s="110" t="str">
        <f>IF(KN79="","Нет показаний",IF(KN79&lt;=0,"Ошибка ПУ",(ID79-KN79*(($I79-метеостанция!AF$12)/($I79-JI79)))))</f>
        <v>Ошибка ПУ</v>
      </c>
      <c r="LT79" s="54">
        <f t="shared" si="1871"/>
        <v>1.9073675732222661</v>
      </c>
      <c r="LU79" s="54">
        <f t="shared" si="1872"/>
        <v>3.5135719749039889</v>
      </c>
      <c r="LV79" s="54">
        <f t="shared" si="1873"/>
        <v>4.8502524394706281</v>
      </c>
      <c r="LW79" s="54">
        <f t="shared" si="1874"/>
        <v>5.8138368765694706</v>
      </c>
      <c r="LX79" s="54">
        <f t="shared" si="1875"/>
        <v>6.6357592598689426</v>
      </c>
      <c r="LY79" s="54">
        <f t="shared" si="1876"/>
        <v>8.1956964848724851</v>
      </c>
      <c r="LZ79" s="54">
        <f t="shared" si="1877"/>
        <v>10.038425570964467</v>
      </c>
      <c r="MA79" s="54">
        <f t="shared" si="1878"/>
        <v>10.828947711276591</v>
      </c>
      <c r="MB79" s="54">
        <f t="shared" si="1879"/>
        <v>11.775515024038533</v>
      </c>
      <c r="MC79" s="54">
        <f t="shared" si="1880"/>
        <v>12.589827184927792</v>
      </c>
      <c r="MD79" s="54">
        <f t="shared" si="1881"/>
        <v>13.45704287772063</v>
      </c>
      <c r="ME79" s="54">
        <f t="shared" si="1882"/>
        <v>14.109930462490851</v>
      </c>
      <c r="MF79" s="54">
        <f t="shared" si="1883"/>
        <v>15.137925892951817</v>
      </c>
      <c r="MG79" s="54">
        <f t="shared" si="1884"/>
        <v>16.304360658752909</v>
      </c>
      <c r="MH79" s="54">
        <f t="shared" si="1885"/>
        <v>17.082807950793512</v>
      </c>
      <c r="MI79" s="54">
        <f t="shared" si="1886"/>
        <v>17.732295449685171</v>
      </c>
      <c r="MJ79" s="54">
        <f t="shared" si="1887"/>
        <v>18.360252822754752</v>
      </c>
      <c r="MK79" s="54">
        <f t="shared" si="1888"/>
        <v>19.003927450662303</v>
      </c>
      <c r="ML79" s="54">
        <f t="shared" si="1889"/>
        <v>19.767469080175161</v>
      </c>
      <c r="MM79" s="54">
        <f t="shared" si="1890"/>
        <v>20.626181919630458</v>
      </c>
      <c r="MN79" s="54">
        <f t="shared" si="1891"/>
        <v>22.417587115490292</v>
      </c>
      <c r="MO79" s="54">
        <f t="shared" si="1892"/>
        <v>23.105438771147295</v>
      </c>
      <c r="MP79" s="54">
        <f t="shared" si="1893"/>
        <v>23.970913515963748</v>
      </c>
      <c r="MQ79" s="54">
        <f t="shared" si="1894"/>
        <v>24.709354997543318</v>
      </c>
      <c r="MR79" s="54">
        <f t="shared" si="1895"/>
        <v>25.525893461016217</v>
      </c>
      <c r="MS79" s="54">
        <f t="shared" si="1896"/>
        <v>26.179736362339245</v>
      </c>
      <c r="MT79" s="54">
        <f t="shared" si="1897"/>
        <v>27.366083340790933</v>
      </c>
      <c r="MU79" s="54">
        <f t="shared" si="1898"/>
        <v>29.689750649563191</v>
      </c>
      <c r="MV79" s="54">
        <f t="shared" si="1899"/>
        <v>29.526220058315158</v>
      </c>
      <c r="MW79" s="54">
        <f t="shared" si="1900"/>
        <v>30.279903335007887</v>
      </c>
      <c r="MX79" s="54">
        <f t="shared" si="1901"/>
        <v>30.279903335007887</v>
      </c>
      <c r="MY79" s="53">
        <f t="shared" si="1902"/>
        <v>3735.0071818838414</v>
      </c>
      <c r="MZ79" s="53">
        <f t="shared" si="1903"/>
        <v>3145.2694593731494</v>
      </c>
      <c r="NA79" s="53">
        <f t="shared" si="1904"/>
        <v>2617.4876857143936</v>
      </c>
      <c r="NB79" s="53">
        <f t="shared" si="1905"/>
        <v>1886.8910447269529</v>
      </c>
      <c r="NC79" s="53">
        <f t="shared" si="1906"/>
        <v>1609.4884109770253</v>
      </c>
      <c r="ND79" s="53">
        <f t="shared" si="1907"/>
        <v>3054.669074001938</v>
      </c>
      <c r="NE79" s="53">
        <f t="shared" si="1908"/>
        <v>3608.4320963853183</v>
      </c>
      <c r="NF79" s="53">
        <f t="shared" si="1909"/>
        <v>1548.000455159201</v>
      </c>
      <c r="NG79" s="53">
        <f t="shared" si="1910"/>
        <v>1853.5681118504367</v>
      </c>
      <c r="NH79" s="53">
        <f t="shared" si="1911"/>
        <v>1594.5860734533478</v>
      </c>
      <c r="NI79" s="53">
        <f t="shared" si="1912"/>
        <v>1698.1817696269347</v>
      </c>
      <c r="NJ79" s="53">
        <f t="shared" si="1913"/>
        <v>1278.4844684970474</v>
      </c>
      <c r="NK79" s="53">
        <f t="shared" si="1914"/>
        <v>2013.0206519286614</v>
      </c>
      <c r="NL79" s="53">
        <f t="shared" si="1915"/>
        <v>2284.1125583917001</v>
      </c>
      <c r="NM79" s="53">
        <f t="shared" si="1916"/>
        <v>1524.3554872739107</v>
      </c>
      <c r="NN79" s="53">
        <f t="shared" si="1917"/>
        <v>1271.8264203296499</v>
      </c>
      <c r="NO79" s="53">
        <f t="shared" si="1918"/>
        <v>1229.6661279448508</v>
      </c>
      <c r="NP79" s="53">
        <f t="shared" si="1919"/>
        <v>1260.443656368564</v>
      </c>
      <c r="NQ79" s="53">
        <f t="shared" si="1920"/>
        <v>1495.1672189120775</v>
      </c>
      <c r="NR79" s="53">
        <f t="shared" si="1921"/>
        <v>1681.5314822213643</v>
      </c>
      <c r="NS79" s="53">
        <f t="shared" si="1922"/>
        <v>3507.9296545327311</v>
      </c>
      <c r="NT79" s="53">
        <f t="shared" si="1923"/>
        <v>1346.9511121075409</v>
      </c>
      <c r="NU79" s="53">
        <f t="shared" si="1924"/>
        <v>1694.7726452995753</v>
      </c>
      <c r="NV79" s="53">
        <f t="shared" si="1925"/>
        <v>1446.0161092291139</v>
      </c>
      <c r="NW79" s="53">
        <f t="shared" si="1926"/>
        <v>1598.945619172632</v>
      </c>
      <c r="NX79" s="53">
        <f t="shared" si="1927"/>
        <v>1280.3551693707504</v>
      </c>
      <c r="NY79" s="53">
        <f t="shared" si="1928"/>
        <v>2323.1046532040928</v>
      </c>
      <c r="NZ79" s="53">
        <f t="shared" si="1929"/>
        <v>4550.2053240378345</v>
      </c>
      <c r="OA79" s="53">
        <f t="shared" si="1930"/>
        <v>-320.22560378189723</v>
      </c>
      <c r="OB79" s="53">
        <f t="shared" si="1931"/>
        <v>1475.8625924197017</v>
      </c>
      <c r="OC79" s="53" t="e">
        <f t="shared" si="1932"/>
        <v>#VALUE!</v>
      </c>
      <c r="OD79" s="53">
        <f t="shared" si="1933"/>
        <v>3735.0071818838414</v>
      </c>
      <c r="OE79" s="53">
        <f t="shared" si="1934"/>
        <v>6880.2766412569908</v>
      </c>
      <c r="OF79" s="53">
        <f t="shared" si="1935"/>
        <v>9497.7643269713844</v>
      </c>
      <c r="OG79" s="53">
        <f t="shared" si="1936"/>
        <v>11384.655371698338</v>
      </c>
      <c r="OH79" s="53">
        <f t="shared" si="1937"/>
        <v>12994.143782675363</v>
      </c>
      <c r="OI79" s="53">
        <f t="shared" si="1938"/>
        <v>16048.812856677301</v>
      </c>
      <c r="OJ79" s="53">
        <f t="shared" si="1939"/>
        <v>19657.244953062618</v>
      </c>
      <c r="OK79" s="53">
        <f t="shared" si="1940"/>
        <v>21205.245408221817</v>
      </c>
      <c r="OL79" s="53">
        <f t="shared" si="1941"/>
        <v>23058.813520072254</v>
      </c>
      <c r="OM79" s="53">
        <f t="shared" si="1942"/>
        <v>24653.399593525603</v>
      </c>
      <c r="ON79" s="53">
        <f t="shared" si="1943"/>
        <v>26351.581363152538</v>
      </c>
      <c r="OO79" s="53">
        <f t="shared" si="1944"/>
        <v>27630.065831649586</v>
      </c>
      <c r="OP79" s="53">
        <f t="shared" si="1945"/>
        <v>29643.086483578249</v>
      </c>
      <c r="OQ79" s="53">
        <f t="shared" si="1946"/>
        <v>31927.19904196995</v>
      </c>
      <c r="OR79" s="53">
        <f t="shared" si="1947"/>
        <v>33451.554529243862</v>
      </c>
      <c r="OS79" s="53">
        <f t="shared" si="1948"/>
        <v>34723.380949573511</v>
      </c>
      <c r="OT79" s="53">
        <f t="shared" si="1949"/>
        <v>35953.047077518364</v>
      </c>
      <c r="OU79" s="53">
        <f t="shared" si="1950"/>
        <v>37213.490733886931</v>
      </c>
      <c r="OV79" s="53">
        <f t="shared" si="1951"/>
        <v>38708.657952799011</v>
      </c>
      <c r="OW79" s="53">
        <f t="shared" si="1952"/>
        <v>40390.189435020373</v>
      </c>
      <c r="OX79" s="53">
        <f t="shared" si="1953"/>
        <v>43898.119089553104</v>
      </c>
      <c r="OY79" s="53">
        <f t="shared" si="1954"/>
        <v>45245.070201660645</v>
      </c>
      <c r="OZ79" s="53">
        <f t="shared" si="1955"/>
        <v>46939.842846960222</v>
      </c>
      <c r="PA79" s="53">
        <f t="shared" si="1956"/>
        <v>48385.858956189339</v>
      </c>
      <c r="PB79" s="53">
        <f t="shared" si="1957"/>
        <v>49984.804575361974</v>
      </c>
      <c r="PC79" s="53">
        <f t="shared" si="1958"/>
        <v>51265.159744732722</v>
      </c>
      <c r="PD79" s="53">
        <f t="shared" si="1959"/>
        <v>53588.264397936815</v>
      </c>
      <c r="PE79" s="53">
        <f t="shared" si="1960"/>
        <v>58138.469721974652</v>
      </c>
      <c r="PF79" s="53">
        <f t="shared" si="1961"/>
        <v>57818.244118192757</v>
      </c>
      <c r="PG79" s="53">
        <f t="shared" si="1962"/>
        <v>59294.106710612461</v>
      </c>
      <c r="PH79" s="53" t="e">
        <f t="shared" si="1963"/>
        <v>#VALUE!</v>
      </c>
      <c r="PI79" s="111">
        <f t="shared" ref="PI79:QM79" si="2261">IF(MY79*$G79&lt;0, 0, MY79*$G79)</f>
        <v>3548.256822789649</v>
      </c>
      <c r="PJ79" s="111">
        <f t="shared" si="2261"/>
        <v>2988.005986404492</v>
      </c>
      <c r="PK79" s="111">
        <f t="shared" si="2261"/>
        <v>2486.6133014286738</v>
      </c>
      <c r="PL79" s="111">
        <f t="shared" si="2261"/>
        <v>1792.5464924906053</v>
      </c>
      <c r="PM79" s="111">
        <f t="shared" si="2261"/>
        <v>1529.0139904281739</v>
      </c>
      <c r="PN79" s="111">
        <f t="shared" si="2261"/>
        <v>2901.935620301841</v>
      </c>
      <c r="PO79" s="111">
        <f t="shared" si="2261"/>
        <v>3428.0104915660522</v>
      </c>
      <c r="PP79" s="111">
        <f t="shared" si="2261"/>
        <v>1470.6004324012408</v>
      </c>
      <c r="PQ79" s="111">
        <f t="shared" si="2261"/>
        <v>1760.8897062579149</v>
      </c>
      <c r="PR79" s="111">
        <f t="shared" si="2261"/>
        <v>1514.8567697806805</v>
      </c>
      <c r="PS79" s="111">
        <f t="shared" si="2261"/>
        <v>1613.272681145588</v>
      </c>
      <c r="PT79" s="111">
        <f t="shared" si="2261"/>
        <v>1214.5602450721949</v>
      </c>
      <c r="PU79" s="111">
        <f t="shared" si="2261"/>
        <v>1912.3696193322282</v>
      </c>
      <c r="PV79" s="111">
        <f t="shared" si="2261"/>
        <v>2169.9069304721152</v>
      </c>
      <c r="PW79" s="111">
        <f t="shared" si="2261"/>
        <v>1448.1377129102152</v>
      </c>
      <c r="PX79" s="111">
        <f t="shared" si="2261"/>
        <v>1208.2350993131672</v>
      </c>
      <c r="PY79" s="111">
        <f t="shared" si="2261"/>
        <v>1168.1828215476082</v>
      </c>
      <c r="PZ79" s="111">
        <f t="shared" si="2261"/>
        <v>1197.4214735501357</v>
      </c>
      <c r="QA79" s="111">
        <f t="shared" si="2261"/>
        <v>1420.4088579664735</v>
      </c>
      <c r="QB79" s="111">
        <f t="shared" si="2261"/>
        <v>1597.4549081102959</v>
      </c>
      <c r="QC79" s="111">
        <f t="shared" si="2261"/>
        <v>3332.5331718060943</v>
      </c>
      <c r="QD79" s="111">
        <f t="shared" si="2261"/>
        <v>1279.6035565021639</v>
      </c>
      <c r="QE79" s="111">
        <f t="shared" si="2261"/>
        <v>1610.0340130345965</v>
      </c>
      <c r="QF79" s="111">
        <f t="shared" si="2261"/>
        <v>1373.715303767658</v>
      </c>
      <c r="QG79" s="111">
        <f t="shared" si="2261"/>
        <v>1518.9983382140003</v>
      </c>
      <c r="QH79" s="111">
        <f t="shared" si="2261"/>
        <v>1216.3374109022129</v>
      </c>
      <c r="QI79" s="111">
        <f t="shared" si="2261"/>
        <v>2206.9494205438882</v>
      </c>
      <c r="QJ79" s="111">
        <f t="shared" si="2261"/>
        <v>4322.6950578359429</v>
      </c>
      <c r="QK79" s="111">
        <f t="shared" si="2261"/>
        <v>0</v>
      </c>
      <c r="QL79" s="111">
        <f t="shared" si="2261"/>
        <v>1402.0694627987166</v>
      </c>
      <c r="QM79" s="111" t="e">
        <f t="shared" si="2261"/>
        <v>#VALUE!</v>
      </c>
      <c r="QN79" s="54">
        <f t="shared" si="1968"/>
        <v>3548.256822789649</v>
      </c>
      <c r="QO79" s="53">
        <f t="shared" si="1969"/>
        <v>6536.2628091941406</v>
      </c>
      <c r="QP79" s="53">
        <f t="shared" si="1970"/>
        <v>9022.8761106228139</v>
      </c>
      <c r="QQ79" s="53">
        <f t="shared" si="1971"/>
        <v>10815.422603113419</v>
      </c>
      <c r="QR79" s="53">
        <f t="shared" si="1972"/>
        <v>12344.436593541592</v>
      </c>
      <c r="QS79" s="53">
        <f t="shared" si="1973"/>
        <v>15246.372213843433</v>
      </c>
      <c r="QT79" s="53">
        <f t="shared" si="1974"/>
        <v>18674.382705409487</v>
      </c>
      <c r="QU79" s="53">
        <f t="shared" si="1975"/>
        <v>20144.983137810726</v>
      </c>
      <c r="QV79" s="53">
        <f t="shared" si="1976"/>
        <v>21905.872844068643</v>
      </c>
      <c r="QW79" s="53">
        <f t="shared" si="1977"/>
        <v>23420.729613849322</v>
      </c>
      <c r="QX79" s="53">
        <f t="shared" si="1978"/>
        <v>25034.002294994909</v>
      </c>
      <c r="QY79" s="53">
        <f t="shared" si="1979"/>
        <v>26248.562540067105</v>
      </c>
      <c r="QZ79" s="53">
        <f t="shared" si="1980"/>
        <v>28160.932159399334</v>
      </c>
      <c r="RA79" s="53">
        <f t="shared" si="1981"/>
        <v>30330.83908987145</v>
      </c>
      <c r="RB79" s="53">
        <f t="shared" si="1982"/>
        <v>31778.976802781664</v>
      </c>
      <c r="RC79" s="53">
        <f t="shared" si="1983"/>
        <v>32987.21190209483</v>
      </c>
      <c r="RD79" s="53">
        <f t="shared" si="1984"/>
        <v>34155.394723642436</v>
      </c>
      <c r="RE79" s="53">
        <f t="shared" si="1985"/>
        <v>35352.816197192573</v>
      </c>
      <c r="RF79" s="53">
        <f t="shared" si="1986"/>
        <v>36773.225055159048</v>
      </c>
      <c r="RG79" s="53">
        <f t="shared" si="1987"/>
        <v>38370.679963269344</v>
      </c>
      <c r="RH79" s="53">
        <f t="shared" si="1988"/>
        <v>41703.213135075435</v>
      </c>
      <c r="RI79" s="53">
        <f t="shared" si="1989"/>
        <v>42982.816691577602</v>
      </c>
      <c r="RJ79" s="53">
        <f t="shared" si="1990"/>
        <v>44592.850704612196</v>
      </c>
      <c r="RK79" s="53">
        <f t="shared" si="1991"/>
        <v>45966.566008379858</v>
      </c>
      <c r="RL79" s="53">
        <f t="shared" si="1992"/>
        <v>47485.564346593856</v>
      </c>
      <c r="RM79" s="53">
        <f t="shared" si="1993"/>
        <v>48701.901757496067</v>
      </c>
      <c r="RN79" s="53">
        <f t="shared" si="1994"/>
        <v>50908.851178039957</v>
      </c>
      <c r="RO79" s="53">
        <f t="shared" si="1995"/>
        <v>55231.546235875896</v>
      </c>
      <c r="RP79" s="53">
        <f t="shared" si="1996"/>
        <v>55231.546235875896</v>
      </c>
      <c r="RQ79" s="53">
        <f t="shared" si="1997"/>
        <v>56633.615698674614</v>
      </c>
      <c r="RR79" s="53" t="e">
        <f t="shared" si="1998"/>
        <v>#VALUE!</v>
      </c>
      <c r="RS79" s="111">
        <f t="shared" si="1999"/>
        <v>2168.6805557554153</v>
      </c>
      <c r="RT79" s="111">
        <f t="shared" si="2000"/>
        <v>3924.7303036993753</v>
      </c>
      <c r="RU79" s="111">
        <f t="shared" si="2001"/>
        <v>5506.8354300491828</v>
      </c>
      <c r="RV79" s="111">
        <f t="shared" si="2002"/>
        <v>6327.7737344728757</v>
      </c>
      <c r="RW79" s="111">
        <f t="shared" si="2003"/>
        <v>6758.1368455767688</v>
      </c>
      <c r="RX79" s="111">
        <f t="shared" si="2004"/>
        <v>8364.594881789395</v>
      </c>
      <c r="RY79" s="111">
        <f t="shared" si="2005"/>
        <v>10515.021126063046</v>
      </c>
      <c r="RZ79" s="111">
        <f t="shared" si="2006"/>
        <v>10721.45731376949</v>
      </c>
      <c r="SA79" s="111">
        <f t="shared" si="2007"/>
        <v>11188.658769617872</v>
      </c>
      <c r="SB79" s="111">
        <f t="shared" si="2008"/>
        <v>11428.615292625669</v>
      </c>
      <c r="SC79" s="111">
        <f t="shared" si="2009"/>
        <v>11871.663747259727</v>
      </c>
      <c r="SD79" s="111">
        <f t="shared" si="2010"/>
        <v>12063.619794394097</v>
      </c>
      <c r="SE79" s="111">
        <f t="shared" si="2011"/>
        <v>12793.239851457027</v>
      </c>
      <c r="SF79" s="111">
        <f t="shared" si="2012"/>
        <v>14089.057279404858</v>
      </c>
      <c r="SG79" s="111">
        <f t="shared" si="2013"/>
        <v>14230.98140614777</v>
      </c>
      <c r="SH79" s="111">
        <f t="shared" si="2014"/>
        <v>14034.589566911163</v>
      </c>
      <c r="SI79" s="111">
        <f t="shared" si="2015"/>
        <v>13902.821470170351</v>
      </c>
      <c r="SJ79" s="111">
        <f t="shared" si="2016"/>
        <v>13760.926684479084</v>
      </c>
      <c r="SK79" s="111">
        <f t="shared" si="2017"/>
        <v>13856.333952641602</v>
      </c>
      <c r="SL79" s="111">
        <f t="shared" si="2018"/>
        <v>14118.945935709697</v>
      </c>
      <c r="SM79" s="111">
        <f t="shared" si="2019"/>
        <v>16018.222830091116</v>
      </c>
      <c r="SN79" s="111">
        <f t="shared" si="2020"/>
        <v>15770.630090985345</v>
      </c>
      <c r="SO79" s="111">
        <f t="shared" si="2021"/>
        <v>15807.839799580132</v>
      </c>
      <c r="SP79" s="111">
        <f t="shared" si="2022"/>
        <v>15515.68544756456</v>
      </c>
      <c r="SQ79" s="111">
        <f t="shared" si="2023"/>
        <v>15384.918133112456</v>
      </c>
      <c r="SR79" s="111">
        <f t="shared" si="2024"/>
        <v>15010.537902778051</v>
      </c>
      <c r="SS79" s="111">
        <f t="shared" si="2025"/>
        <v>15441.573646238314</v>
      </c>
      <c r="ST79" s="111">
        <f t="shared" si="2026"/>
        <v>17931.991016080668</v>
      </c>
      <c r="SU79" s="111">
        <f t="shared" si="2027"/>
        <v>16206.178682028112</v>
      </c>
      <c r="SV79" s="111">
        <f t="shared" si="2028"/>
        <v>16078.367848699374</v>
      </c>
      <c r="SW79" s="111" t="e">
        <f t="shared" si="2029"/>
        <v>#VALUE!</v>
      </c>
      <c r="SX79" s="111">
        <f t="shared" si="2030"/>
        <v>0</v>
      </c>
      <c r="SY79" s="111">
        <f t="shared" si="2031"/>
        <v>0</v>
      </c>
      <c r="SZ79" s="111">
        <f t="shared" si="2032"/>
        <v>0</v>
      </c>
      <c r="TA79" s="111">
        <f t="shared" si="2033"/>
        <v>0</v>
      </c>
      <c r="TB79" s="111">
        <f t="shared" si="2034"/>
        <v>0</v>
      </c>
      <c r="TC79" s="111">
        <f t="shared" si="2035"/>
        <v>0</v>
      </c>
      <c r="TD79" s="111">
        <f t="shared" si="2036"/>
        <v>0</v>
      </c>
      <c r="TE79" s="111">
        <f t="shared" si="2037"/>
        <v>0</v>
      </c>
      <c r="TF79" s="111">
        <f t="shared" si="2038"/>
        <v>0</v>
      </c>
      <c r="TG79" s="111">
        <f t="shared" si="2039"/>
        <v>0</v>
      </c>
      <c r="TH79" s="111">
        <f t="shared" si="2040"/>
        <v>0</v>
      </c>
      <c r="TI79" s="111">
        <f t="shared" si="2041"/>
        <v>0</v>
      </c>
      <c r="TJ79" s="111">
        <f t="shared" si="2042"/>
        <v>0</v>
      </c>
      <c r="TK79" s="111">
        <f t="shared" si="2043"/>
        <v>0</v>
      </c>
      <c r="TL79" s="111">
        <f t="shared" si="2044"/>
        <v>0</v>
      </c>
      <c r="TM79" s="111">
        <f t="shared" si="2045"/>
        <v>0</v>
      </c>
      <c r="TN79" s="111">
        <f t="shared" si="2046"/>
        <v>0</v>
      </c>
      <c r="TO79" s="111">
        <f t="shared" si="2047"/>
        <v>0</v>
      </c>
      <c r="TP79" s="111">
        <f t="shared" si="2048"/>
        <v>0</v>
      </c>
      <c r="TQ79" s="111">
        <f t="shared" si="2049"/>
        <v>0</v>
      </c>
      <c r="TR79" s="111">
        <f t="shared" si="2050"/>
        <v>0</v>
      </c>
      <c r="TS79" s="111">
        <f t="shared" si="2051"/>
        <v>0</v>
      </c>
      <c r="TT79" s="111">
        <f t="shared" si="2052"/>
        <v>0</v>
      </c>
      <c r="TU79" s="111">
        <f t="shared" si="2053"/>
        <v>0</v>
      </c>
      <c r="TV79" s="111">
        <f t="shared" si="2054"/>
        <v>0</v>
      </c>
      <c r="TW79" s="111">
        <f t="shared" si="2055"/>
        <v>0</v>
      </c>
      <c r="TX79" s="111">
        <f t="shared" si="2056"/>
        <v>0</v>
      </c>
      <c r="TY79" s="111">
        <f t="shared" si="2057"/>
        <v>0</v>
      </c>
      <c r="TZ79" s="111">
        <f t="shared" si="2058"/>
        <v>0</v>
      </c>
      <c r="UA79" s="111">
        <f t="shared" si="2059"/>
        <v>0</v>
      </c>
      <c r="UB79" s="111">
        <f t="shared" si="2060"/>
        <v>0</v>
      </c>
      <c r="UC79" s="112">
        <f t="shared" si="2061"/>
        <v>145.21855442465622</v>
      </c>
      <c r="UD79" s="112">
        <f t="shared" si="2062"/>
        <v>274.89815847313321</v>
      </c>
      <c r="UE79" s="112">
        <f t="shared" si="2063"/>
        <v>370.10954532354015</v>
      </c>
      <c r="UF79" s="112">
        <f t="shared" si="2064"/>
        <v>472.3840914358467</v>
      </c>
      <c r="UG79" s="112">
        <f t="shared" si="2065"/>
        <v>588.03155241734987</v>
      </c>
      <c r="UH79" s="112">
        <f t="shared" si="2066"/>
        <v>724.39761390042531</v>
      </c>
      <c r="UI79" s="112">
        <f t="shared" si="2067"/>
        <v>858.88016624699401</v>
      </c>
      <c r="UJ79" s="112">
        <f t="shared" si="2068"/>
        <v>991.95008674118276</v>
      </c>
      <c r="UK79" s="112">
        <f t="shared" si="2069"/>
        <v>1128.1277973106075</v>
      </c>
      <c r="UL79" s="112">
        <f t="shared" si="2070"/>
        <v>1262.3278232867003</v>
      </c>
      <c r="UM79" s="112">
        <f t="shared" si="2071"/>
        <v>1385.5093208142298</v>
      </c>
      <c r="UN79" s="112">
        <f t="shared" si="2072"/>
        <v>1493.1518679655801</v>
      </c>
      <c r="UO79" s="112">
        <f t="shared" si="2073"/>
        <v>1617.651821888664</v>
      </c>
      <c r="UP79" s="112">
        <f t="shared" si="2074"/>
        <v>1709.6612432070096</v>
      </c>
      <c r="UQ79" s="112">
        <f t="shared" si="2075"/>
        <v>1847.1574101719889</v>
      </c>
      <c r="UR79" s="112">
        <f t="shared" si="2076"/>
        <v>1995.0128773877543</v>
      </c>
      <c r="US79" s="112">
        <f t="shared" si="2077"/>
        <v>2131.8498161549564</v>
      </c>
      <c r="UT79" s="112">
        <f t="shared" si="2078"/>
        <v>2272.8304750224729</v>
      </c>
      <c r="UU79" s="112">
        <f t="shared" si="2079"/>
        <v>2412.3043265807842</v>
      </c>
      <c r="UV79" s="112">
        <f t="shared" si="2080"/>
        <v>2552.8141081641738</v>
      </c>
      <c r="UW79" s="112">
        <f t="shared" si="2081"/>
        <v>2703.6831899983499</v>
      </c>
      <c r="UX79" s="112">
        <f t="shared" si="2082"/>
        <v>2864.4406947991847</v>
      </c>
      <c r="UY79" s="112">
        <f t="shared" si="2083"/>
        <v>3030.0011478981123</v>
      </c>
      <c r="UZ79" s="112">
        <f t="shared" si="2084"/>
        <v>3205.3558485068734</v>
      </c>
      <c r="VA79" s="112">
        <f t="shared" si="2085"/>
        <v>3379.0153908927787</v>
      </c>
      <c r="VB79" s="112">
        <f t="shared" si="2086"/>
        <v>3546.4593531282126</v>
      </c>
      <c r="VC79" s="112">
        <f t="shared" si="2087"/>
        <v>3733.3976349264885</v>
      </c>
      <c r="VD79" s="112">
        <f t="shared" si="2088"/>
        <v>3926.2689705047615</v>
      </c>
      <c r="VE79" s="112">
        <f t="shared" si="2089"/>
        <v>4107.9334267208196</v>
      </c>
      <c r="VF79" s="112">
        <f t="shared" si="2090"/>
        <v>4268.9734578921307</v>
      </c>
      <c r="VG79" s="112">
        <f t="shared" si="2091"/>
        <v>4268.9734578921307</v>
      </c>
      <c r="VH79" s="111">
        <f t="shared" si="2092"/>
        <v>-3548.256822789649</v>
      </c>
      <c r="VI79" s="111">
        <f t="shared" si="2093"/>
        <v>-6536.2628091941406</v>
      </c>
      <c r="VJ79" s="111">
        <f t="shared" si="2094"/>
        <v>-9022.8761106228139</v>
      </c>
      <c r="VK79" s="111">
        <f t="shared" si="2095"/>
        <v>-10815.422603113419</v>
      </c>
      <c r="VL79" s="111">
        <f t="shared" si="2096"/>
        <v>-12344.436593541592</v>
      </c>
      <c r="VM79" s="111">
        <f t="shared" si="2097"/>
        <v>-15246.372213843433</v>
      </c>
      <c r="VN79" s="111">
        <f t="shared" si="2098"/>
        <v>-18674.382705409487</v>
      </c>
      <c r="VO79" s="111">
        <f t="shared" si="2099"/>
        <v>-20144.983137810726</v>
      </c>
      <c r="VP79" s="111">
        <f t="shared" si="2100"/>
        <v>-21905.872844068643</v>
      </c>
      <c r="VQ79" s="111">
        <f t="shared" si="2101"/>
        <v>-23420.729613849322</v>
      </c>
      <c r="VR79" s="111">
        <f t="shared" si="2102"/>
        <v>-25034.002294994909</v>
      </c>
      <c r="VS79" s="111">
        <f t="shared" si="2103"/>
        <v>-26248.562540067105</v>
      </c>
      <c r="VT79" s="111">
        <f t="shared" si="2104"/>
        <v>-28160.932159399334</v>
      </c>
      <c r="VU79" s="111">
        <f t="shared" si="2105"/>
        <v>-30330.83908987145</v>
      </c>
      <c r="VV79" s="111">
        <f t="shared" si="2106"/>
        <v>-31778.976802781664</v>
      </c>
      <c r="VW79" s="111">
        <f t="shared" si="2107"/>
        <v>-32987.21190209483</v>
      </c>
      <c r="VX79" s="111">
        <f t="shared" si="2108"/>
        <v>-34155.394723642436</v>
      </c>
      <c r="VY79" s="111">
        <f t="shared" si="2109"/>
        <v>-35352.816197192573</v>
      </c>
      <c r="VZ79" s="111">
        <f t="shared" si="2110"/>
        <v>-36773.225055159048</v>
      </c>
      <c r="WA79" s="111">
        <f t="shared" si="2111"/>
        <v>-38370.679963269344</v>
      </c>
      <c r="WB79" s="111">
        <f t="shared" si="2112"/>
        <v>-41703.213135075435</v>
      </c>
      <c r="WC79" s="111">
        <f t="shared" si="2113"/>
        <v>-42982.816691577602</v>
      </c>
      <c r="WD79" s="111">
        <f t="shared" si="2114"/>
        <v>-44592.850704612196</v>
      </c>
      <c r="WE79" s="111">
        <f t="shared" si="2115"/>
        <v>-45966.566008379858</v>
      </c>
      <c r="WF79" s="111">
        <f t="shared" si="2116"/>
        <v>-47485.564346593856</v>
      </c>
      <c r="WG79" s="111">
        <f t="shared" si="2117"/>
        <v>-48701.901757496067</v>
      </c>
      <c r="WH79" s="111">
        <f t="shared" si="2118"/>
        <v>-50908.851178039957</v>
      </c>
      <c r="WI79" s="111">
        <f t="shared" si="2119"/>
        <v>-55231.546235875896</v>
      </c>
      <c r="WJ79" s="111">
        <f t="shared" si="2120"/>
        <v>-55231.546235875896</v>
      </c>
      <c r="WK79" s="111">
        <f t="shared" si="2121"/>
        <v>-56633.615698674614</v>
      </c>
      <c r="WL79" s="111" t="e">
        <f t="shared" si="2122"/>
        <v>#VALUE!</v>
      </c>
      <c r="WM79" s="111">
        <f t="shared" si="2123"/>
        <v>0</v>
      </c>
      <c r="WN79" s="111">
        <f t="shared" si="2124"/>
        <v>0</v>
      </c>
      <c r="WO79" s="111">
        <f t="shared" si="2125"/>
        <v>0</v>
      </c>
      <c r="WP79" s="111">
        <f t="shared" si="2126"/>
        <v>0</v>
      </c>
      <c r="WQ79" s="111">
        <f t="shared" si="2127"/>
        <v>0</v>
      </c>
      <c r="WR79" s="111">
        <f t="shared" si="2128"/>
        <v>0</v>
      </c>
      <c r="WS79" s="111">
        <f t="shared" si="2129"/>
        <v>0</v>
      </c>
      <c r="WT79" s="111">
        <f t="shared" si="2130"/>
        <v>0</v>
      </c>
      <c r="WU79" s="111">
        <f t="shared" si="2131"/>
        <v>0</v>
      </c>
      <c r="WV79" s="111">
        <f t="shared" si="2132"/>
        <v>0</v>
      </c>
      <c r="WW79" s="111">
        <f t="shared" si="2133"/>
        <v>0</v>
      </c>
      <c r="WX79" s="111">
        <f t="shared" si="2134"/>
        <v>0</v>
      </c>
      <c r="WY79" s="111">
        <f t="shared" si="2135"/>
        <v>0</v>
      </c>
      <c r="WZ79" s="111">
        <f t="shared" si="2136"/>
        <v>0</v>
      </c>
      <c r="XA79" s="111">
        <f t="shared" si="2137"/>
        <v>0</v>
      </c>
      <c r="XB79" s="111">
        <f t="shared" si="2138"/>
        <v>0</v>
      </c>
      <c r="XC79" s="111">
        <f t="shared" si="2139"/>
        <v>0</v>
      </c>
      <c r="XD79" s="111">
        <f t="shared" si="2140"/>
        <v>0</v>
      </c>
      <c r="XE79" s="111">
        <f t="shared" si="2141"/>
        <v>0</v>
      </c>
      <c r="XF79" s="111">
        <f t="shared" si="2142"/>
        <v>0</v>
      </c>
      <c r="XG79" s="111">
        <f t="shared" si="2143"/>
        <v>0</v>
      </c>
      <c r="XH79" s="111">
        <f t="shared" si="2144"/>
        <v>0</v>
      </c>
      <c r="XI79" s="111">
        <f t="shared" si="2145"/>
        <v>0</v>
      </c>
      <c r="XJ79" s="111">
        <f t="shared" si="2146"/>
        <v>0</v>
      </c>
      <c r="XK79" s="111">
        <f t="shared" si="2147"/>
        <v>0</v>
      </c>
      <c r="XL79" s="111">
        <f t="shared" si="2148"/>
        <v>0</v>
      </c>
      <c r="XM79" s="111">
        <f t="shared" si="2149"/>
        <v>0</v>
      </c>
      <c r="XN79" s="111">
        <f t="shared" si="2150"/>
        <v>0</v>
      </c>
      <c r="XO79" s="111">
        <f t="shared" si="2151"/>
        <v>0</v>
      </c>
      <c r="XP79" s="111">
        <f t="shared" si="2152"/>
        <v>0</v>
      </c>
      <c r="XQ79" s="111" t="e">
        <f t="shared" si="2153"/>
        <v>#VALUE!</v>
      </c>
      <c r="XR79" s="111">
        <f t="shared" si="2154"/>
        <v>3548.256822789649</v>
      </c>
      <c r="XS79" s="111">
        <f t="shared" si="2155"/>
        <v>6536.2628091941406</v>
      </c>
      <c r="XT79" s="111">
        <f t="shared" si="2156"/>
        <v>9022.8761106228139</v>
      </c>
      <c r="XU79" s="111">
        <f t="shared" si="2157"/>
        <v>10815.422603113419</v>
      </c>
      <c r="XV79" s="111">
        <f t="shared" si="2158"/>
        <v>12344.436593541592</v>
      </c>
      <c r="XW79" s="111">
        <f t="shared" si="2159"/>
        <v>15246.372213843433</v>
      </c>
      <c r="XX79" s="111">
        <f t="shared" si="2160"/>
        <v>18674.382705409487</v>
      </c>
      <c r="XY79" s="111">
        <f t="shared" si="2161"/>
        <v>20144.983137810726</v>
      </c>
      <c r="XZ79" s="111">
        <f t="shared" si="2162"/>
        <v>21905.872844068643</v>
      </c>
      <c r="YA79" s="111">
        <f t="shared" si="2163"/>
        <v>23420.729613849322</v>
      </c>
      <c r="YB79" s="111">
        <f t="shared" si="2164"/>
        <v>25034.002294994909</v>
      </c>
      <c r="YC79" s="111">
        <f t="shared" si="2165"/>
        <v>26248.562540067105</v>
      </c>
      <c r="YD79" s="111">
        <f t="shared" si="2166"/>
        <v>28160.932159399334</v>
      </c>
      <c r="YE79" s="111">
        <f t="shared" si="2167"/>
        <v>30330.83908987145</v>
      </c>
      <c r="YF79" s="111">
        <f t="shared" si="2168"/>
        <v>31778.976802781664</v>
      </c>
      <c r="YG79" s="111">
        <f t="shared" si="2169"/>
        <v>32987.21190209483</v>
      </c>
      <c r="YH79" s="111">
        <f t="shared" si="2170"/>
        <v>34155.394723642436</v>
      </c>
      <c r="YI79" s="111">
        <f t="shared" si="2171"/>
        <v>35352.816197192573</v>
      </c>
      <c r="YJ79" s="111">
        <f t="shared" si="2172"/>
        <v>36773.225055159048</v>
      </c>
      <c r="YK79" s="111">
        <f t="shared" si="2173"/>
        <v>38370.679963269344</v>
      </c>
      <c r="YL79" s="111">
        <f t="shared" si="2174"/>
        <v>41703.213135075435</v>
      </c>
      <c r="YM79" s="111">
        <f t="shared" si="2175"/>
        <v>42982.816691577602</v>
      </c>
      <c r="YN79" s="111">
        <f t="shared" si="2176"/>
        <v>44592.850704612196</v>
      </c>
      <c r="YO79" s="111">
        <f t="shared" si="2177"/>
        <v>45966.566008379858</v>
      </c>
      <c r="YP79" s="111">
        <f t="shared" si="2178"/>
        <v>47485.564346593856</v>
      </c>
      <c r="YQ79" s="111">
        <f t="shared" si="2179"/>
        <v>48701.901757496067</v>
      </c>
      <c r="YR79" s="111">
        <f t="shared" si="2180"/>
        <v>50908.851178039957</v>
      </c>
      <c r="YS79" s="111">
        <f t="shared" si="2181"/>
        <v>55231.546235875896</v>
      </c>
      <c r="YT79" s="111">
        <f t="shared" si="2182"/>
        <v>55231.546235875896</v>
      </c>
      <c r="YU79" s="111">
        <f t="shared" si="2183"/>
        <v>56633.615698674614</v>
      </c>
      <c r="YV79" s="111" t="e">
        <f t="shared" si="2184"/>
        <v>#VALUE!</v>
      </c>
      <c r="YW79" s="111">
        <f t="shared" si="2185"/>
        <v>0</v>
      </c>
      <c r="YX79" s="111">
        <f t="shared" si="2186"/>
        <v>0</v>
      </c>
      <c r="YY79" s="111">
        <f t="shared" si="2187"/>
        <v>0</v>
      </c>
      <c r="YZ79" s="111">
        <f t="shared" si="2188"/>
        <v>0</v>
      </c>
      <c r="ZA79" s="111">
        <f t="shared" si="2189"/>
        <v>0</v>
      </c>
      <c r="ZB79" s="111">
        <f t="shared" si="2190"/>
        <v>0</v>
      </c>
      <c r="ZC79" s="111">
        <f t="shared" si="2191"/>
        <v>0</v>
      </c>
      <c r="ZD79" s="111">
        <f t="shared" si="2192"/>
        <v>0</v>
      </c>
      <c r="ZE79" s="111">
        <f t="shared" si="2193"/>
        <v>0</v>
      </c>
      <c r="ZF79" s="111">
        <f t="shared" si="2194"/>
        <v>0</v>
      </c>
      <c r="ZG79" s="111">
        <f t="shared" si="2195"/>
        <v>0</v>
      </c>
      <c r="ZH79" s="111">
        <f t="shared" si="2196"/>
        <v>0</v>
      </c>
      <c r="ZI79" s="111">
        <f t="shared" si="2197"/>
        <v>0</v>
      </c>
      <c r="ZJ79" s="111">
        <f t="shared" si="2198"/>
        <v>0</v>
      </c>
      <c r="ZK79" s="111">
        <f t="shared" si="2199"/>
        <v>0</v>
      </c>
      <c r="ZL79" s="111">
        <f t="shared" si="2200"/>
        <v>0</v>
      </c>
      <c r="ZM79" s="111">
        <f t="shared" si="2201"/>
        <v>0</v>
      </c>
      <c r="ZN79" s="111">
        <f t="shared" si="2202"/>
        <v>0</v>
      </c>
      <c r="ZO79" s="111">
        <f t="shared" si="2203"/>
        <v>0</v>
      </c>
      <c r="ZP79" s="111">
        <f t="shared" si="2204"/>
        <v>0</v>
      </c>
      <c r="ZQ79" s="111">
        <f t="shared" si="2205"/>
        <v>0</v>
      </c>
      <c r="ZR79" s="111">
        <f t="shared" si="2206"/>
        <v>0</v>
      </c>
      <c r="ZS79" s="111">
        <f t="shared" si="2207"/>
        <v>0</v>
      </c>
      <c r="ZT79" s="111">
        <f t="shared" si="2208"/>
        <v>0</v>
      </c>
      <c r="ZU79" s="111">
        <f t="shared" si="2209"/>
        <v>0</v>
      </c>
      <c r="ZV79" s="111">
        <f t="shared" si="2210"/>
        <v>0</v>
      </c>
      <c r="ZW79" s="111">
        <f t="shared" si="2211"/>
        <v>0</v>
      </c>
      <c r="ZX79" s="111">
        <f t="shared" si="2212"/>
        <v>0</v>
      </c>
      <c r="ZY79" s="111">
        <f t="shared" si="2213"/>
        <v>0</v>
      </c>
      <c r="ZZ79" s="111">
        <f t="shared" si="2214"/>
        <v>0</v>
      </c>
      <c r="AAA79" s="111" t="e">
        <f t="shared" si="2215"/>
        <v>#VALUE!</v>
      </c>
      <c r="AAB79" s="111">
        <f t="shared" si="2216"/>
        <v>2168.6805557554153</v>
      </c>
      <c r="AAC79" s="111">
        <f t="shared" si="2217"/>
        <v>1756.04974794396</v>
      </c>
      <c r="AAD79" s="111">
        <f t="shared" si="2218"/>
        <v>1582.1051263498075</v>
      </c>
      <c r="AAE79" s="111">
        <f t="shared" si="2219"/>
        <v>820.9383044236929</v>
      </c>
      <c r="AAF79" s="111">
        <f t="shared" si="2220"/>
        <v>430.36311110389306</v>
      </c>
      <c r="AAG79" s="111">
        <f t="shared" si="2221"/>
        <v>1606.4580362126262</v>
      </c>
      <c r="AAH79" s="111">
        <f t="shared" si="2222"/>
        <v>2150.4262442736508</v>
      </c>
      <c r="AAI79" s="111">
        <f t="shared" si="2223"/>
        <v>206.43618770644389</v>
      </c>
      <c r="AAJ79" s="111">
        <f t="shared" si="2224"/>
        <v>467.20145584838247</v>
      </c>
      <c r="AAK79" s="111">
        <f t="shared" si="2225"/>
        <v>239.95652300779693</v>
      </c>
      <c r="AAL79" s="111">
        <f t="shared" si="2226"/>
        <v>443.04845463405763</v>
      </c>
      <c r="AAM79" s="111">
        <f t="shared" si="2227"/>
        <v>191.95604713437024</v>
      </c>
      <c r="AAN79" s="111">
        <f t="shared" si="2228"/>
        <v>729.62005706292985</v>
      </c>
      <c r="AAO79" s="111">
        <f t="shared" si="2229"/>
        <v>1295.8174279478317</v>
      </c>
      <c r="AAP79" s="111">
        <f t="shared" si="2230"/>
        <v>141.92412674291154</v>
      </c>
      <c r="AAQ79" s="111">
        <f t="shared" si="2231"/>
        <v>-196.39183923660676</v>
      </c>
      <c r="AAR79" s="111">
        <f t="shared" si="2232"/>
        <v>-131.76809674081233</v>
      </c>
      <c r="AAS79" s="111">
        <f t="shared" si="2233"/>
        <v>-141.89478569126732</v>
      </c>
      <c r="AAT79" s="111">
        <f t="shared" si="2234"/>
        <v>95.407268162518449</v>
      </c>
      <c r="AAU79" s="111">
        <f t="shared" si="2235"/>
        <v>262.61198306809456</v>
      </c>
      <c r="AAV79" s="111">
        <f t="shared" si="2236"/>
        <v>1899.276894381419</v>
      </c>
      <c r="AAW79" s="111">
        <f t="shared" si="2237"/>
        <v>-247.59273910577031</v>
      </c>
      <c r="AAX79" s="111">
        <f t="shared" si="2238"/>
        <v>37.209708594786207</v>
      </c>
      <c r="AAY79" s="111">
        <f t="shared" si="2239"/>
        <v>-292.15435201557193</v>
      </c>
      <c r="AAZ79" s="111">
        <f t="shared" si="2240"/>
        <v>-130.76731445210316</v>
      </c>
      <c r="ABA79" s="111">
        <f t="shared" si="2241"/>
        <v>-374.3802303344055</v>
      </c>
      <c r="ABB79" s="111">
        <f t="shared" si="2242"/>
        <v>431.03574346026289</v>
      </c>
      <c r="ABC79" s="111">
        <f t="shared" si="2243"/>
        <v>2490.4173698423547</v>
      </c>
      <c r="ABD79" s="111">
        <f t="shared" si="2244"/>
        <v>-1725.8123340525563</v>
      </c>
      <c r="ABE79" s="111">
        <f t="shared" si="2245"/>
        <v>-127.81083332873823</v>
      </c>
      <c r="ABF79" s="111" t="e">
        <f t="shared" si="2246"/>
        <v>#VALUE!</v>
      </c>
    </row>
    <row r="80" spans="1:734" ht="75" hidden="1" customHeight="1">
      <c r="A80" s="92">
        <v>77</v>
      </c>
      <c r="B80" s="59" t="s">
        <v>75</v>
      </c>
      <c r="C80" s="100" t="s">
        <v>92</v>
      </c>
      <c r="D80" s="101">
        <v>18069242</v>
      </c>
      <c r="E80" s="59">
        <v>3123026491</v>
      </c>
      <c r="F80" s="46" t="s">
        <v>115</v>
      </c>
      <c r="G80" s="47">
        <v>0.95</v>
      </c>
      <c r="H80" s="48">
        <v>1958.2</v>
      </c>
      <c r="I80" s="48">
        <v>21.5</v>
      </c>
      <c r="J80" s="49">
        <v>1.1000000000000001</v>
      </c>
      <c r="K80" s="50">
        <v>30</v>
      </c>
      <c r="L80" s="49">
        <v>16.35546846177165</v>
      </c>
      <c r="M80" s="49">
        <v>103.46</v>
      </c>
      <c r="N80" s="49">
        <v>0</v>
      </c>
      <c r="O80" s="49">
        <f t="shared" si="1741"/>
        <v>0.54518228205905506</v>
      </c>
      <c r="P80" s="49">
        <f t="shared" si="1742"/>
        <v>3.4486666666666665</v>
      </c>
      <c r="Q80" s="49">
        <f t="shared" si="1743"/>
        <v>0</v>
      </c>
      <c r="R80" s="51">
        <v>30</v>
      </c>
      <c r="S80" s="52">
        <f t="shared" si="2256"/>
        <v>16.35546846177165</v>
      </c>
      <c r="T80" s="52">
        <f t="shared" si="1744"/>
        <v>103.46</v>
      </c>
      <c r="U80" s="52">
        <f t="shared" si="1745"/>
        <v>0</v>
      </c>
      <c r="V80" s="130">
        <f>$O80*($I80-(метеостанция!B$12))/($I80-$J80)</f>
        <v>0.55520401518514062</v>
      </c>
      <c r="W80" s="130">
        <f>$O80*($I80-(метеостанция!C$12))/($I80-$J80)</f>
        <v>0.50008448299166997</v>
      </c>
      <c r="X80" s="130">
        <f>$O80*($I80-(метеостанция!D$12))/($I80-$J80)</f>
        <v>0.377819338853426</v>
      </c>
      <c r="Y80" s="130">
        <f>$O80*($I80-(метеостанция!E$12))/($I80-$J80)</f>
        <v>0.40287367166863991</v>
      </c>
      <c r="Z80" s="130">
        <f>$O80*($I80-(метеостанция!F$12))/($I80-$J80)</f>
        <v>0.45030987513211174</v>
      </c>
      <c r="AA80" s="130">
        <f>$O80*($I80-(метеостанция!G$12))/($I80-$J80)</f>
        <v>0.52380258472340591</v>
      </c>
      <c r="AB80" s="130">
        <f>$O80*($I80-(метеостанция!H$12))/($I80-$J80)</f>
        <v>0.51712142930601557</v>
      </c>
      <c r="AC80" s="130">
        <f>$O80*($I80-(метеостанция!I$12))/($I80-$J80)</f>
        <v>0.51211056274297273</v>
      </c>
      <c r="AD80" s="130">
        <f>$O80*($I80-(метеостанция!J$12))/($I80-$J80)</f>
        <v>0.52313446918166684</v>
      </c>
      <c r="AE80" s="130">
        <f>$O80*($I80-(метеостанция!K$12))/($I80-$J80)</f>
        <v>0.51611925599340702</v>
      </c>
      <c r="AF80" s="130">
        <f>$O80*($I80-(метеостанция!L$12))/($I80-$J80)</f>
        <v>0.4770344968016732</v>
      </c>
      <c r="AG80" s="130">
        <f>$O80*($I80-(метеостанция!M$12))/($I80-$J80)</f>
        <v>0.42191496460820255</v>
      </c>
      <c r="AH80" s="130">
        <f>$O80*($I80-(метеостанция!N$12))/($I80-$J80)</f>
        <v>0.48171130559384645</v>
      </c>
      <c r="AI80" s="130">
        <f>$O80*($I80-(метеостанция!O$12))/($I80-$J80)</f>
        <v>0.36646137464386236</v>
      </c>
      <c r="AJ80" s="130">
        <f>$O80*($I80-(метеостанция!P$12))/($I80-$J80)</f>
        <v>0.52781127797384009</v>
      </c>
      <c r="AK80" s="130">
        <f>$O80*($I80-(метеостанция!Q$12))/($I80-$J80)</f>
        <v>0.56455763276948723</v>
      </c>
      <c r="AL80" s="130">
        <f>$O80*($I80-(метеостанция!R$12))/($I80-$J80)</f>
        <v>0.52547287357775352</v>
      </c>
      <c r="AM80" s="130">
        <f>$O80*($I80-(метеостанция!S$12))/($I80-$J80)</f>
        <v>0.54017141549601233</v>
      </c>
      <c r="AN80" s="130">
        <f>$O80*($I80-(метеостанция!T$12))/($I80-$J80)</f>
        <v>0.53482649116210002</v>
      </c>
      <c r="AO80" s="130">
        <f>$O80*($I80-(метеостанция!U$12))/($I80-$J80)</f>
        <v>0.53850112664166472</v>
      </c>
      <c r="AP80" s="130">
        <f>$O80*($I80-(метеостанция!V$12))/($I80-$J80)</f>
        <v>0.57524748143731175</v>
      </c>
      <c r="AQ80" s="130">
        <f>$O80*($I80-(метеостанция!W$12))/($I80-$J80)</f>
        <v>0.61032354737861128</v>
      </c>
      <c r="AR80" s="130">
        <f>$O80*($I80-(метеостанция!X$12))/($I80-$J80)</f>
        <v>0.62736049369295688</v>
      </c>
      <c r="AS80" s="130">
        <f>$O80*($I80-(метеостанция!Y$12))/($I80-$J80)</f>
        <v>0.66210250186338682</v>
      </c>
      <c r="AT80" s="130">
        <f>$O80*($I80-(метеостанция!Z$12))/($I80-$J80)</f>
        <v>0.65608946198773543</v>
      </c>
      <c r="AU80" s="130">
        <f>$O80*($I80-(метеостанция!AA$12))/($I80-$J80)</f>
        <v>0.63404164911034722</v>
      </c>
      <c r="AV80" s="130">
        <f>$O80*($I80-(метеостанция!AB$12))/($I80-$J80)</f>
        <v>0.70319160768033762</v>
      </c>
      <c r="AW80" s="130">
        <f>$O80*($I80-(метеостанция!AC$12))/($I80-$J80)</f>
        <v>0.72423724724511729</v>
      </c>
      <c r="AX80" s="130">
        <f>$O80*($I80-(метеостанция!AD$12))/($I80-$J80)</f>
        <v>0.68448437251164451</v>
      </c>
      <c r="AY80" s="130">
        <f>$O80*($I80-(метеостанция!AE$12))/($I80-$J80)</f>
        <v>0.61132572069121993</v>
      </c>
      <c r="AZ80" s="130"/>
      <c r="BA80" s="130">
        <f t="shared" si="1746"/>
        <v>0.55520401518514062</v>
      </c>
      <c r="BB80" s="130">
        <f t="shared" si="1680"/>
        <v>1.0552884981768105</v>
      </c>
      <c r="BC80" s="130">
        <f t="shared" si="1681"/>
        <v>1.4331078370302364</v>
      </c>
      <c r="BD80" s="130">
        <f t="shared" si="1682"/>
        <v>1.8359815086988762</v>
      </c>
      <c r="BE80" s="130">
        <f t="shared" si="1683"/>
        <v>2.2862913838309877</v>
      </c>
      <c r="BF80" s="130">
        <f t="shared" si="1684"/>
        <v>2.8100939685543938</v>
      </c>
      <c r="BG80" s="130">
        <f t="shared" si="1685"/>
        <v>3.3272153978604093</v>
      </c>
      <c r="BH80" s="130">
        <f t="shared" si="1686"/>
        <v>3.8393259606033823</v>
      </c>
      <c r="BI80" s="130">
        <f t="shared" si="1687"/>
        <v>4.3624604297850489</v>
      </c>
      <c r="BJ80" s="130">
        <f t="shared" si="1688"/>
        <v>4.8785796857784556</v>
      </c>
      <c r="BK80" s="130">
        <f t="shared" si="1689"/>
        <v>5.3556141825801289</v>
      </c>
      <c r="BL80" s="130">
        <f t="shared" si="1690"/>
        <v>5.7775291471883312</v>
      </c>
      <c r="BM80" s="130">
        <f t="shared" si="1691"/>
        <v>6.2592404527821781</v>
      </c>
      <c r="BN80" s="130">
        <f t="shared" si="1692"/>
        <v>6.6257018274260409</v>
      </c>
      <c r="BO80" s="130">
        <f t="shared" si="1693"/>
        <v>7.1535131053998811</v>
      </c>
      <c r="BP80" s="130">
        <f t="shared" si="1694"/>
        <v>7.7180707381693683</v>
      </c>
      <c r="BQ80" s="130">
        <f t="shared" si="1695"/>
        <v>8.2435436117471212</v>
      </c>
      <c r="BR80" s="130">
        <f t="shared" si="1696"/>
        <v>8.783715027243133</v>
      </c>
      <c r="BS80" s="130">
        <f t="shared" si="1697"/>
        <v>9.3185415184052331</v>
      </c>
      <c r="BT80" s="130">
        <f t="shared" si="1698"/>
        <v>9.8570426450468975</v>
      </c>
      <c r="BU80" s="130">
        <f t="shared" si="1699"/>
        <v>10.43229012648421</v>
      </c>
      <c r="BV80" s="130">
        <f t="shared" si="1700"/>
        <v>11.042613673862821</v>
      </c>
      <c r="BW80" s="130">
        <f t="shared" si="1701"/>
        <v>11.669974167555777</v>
      </c>
      <c r="BX80" s="130">
        <f t="shared" si="1702"/>
        <v>12.332076669419164</v>
      </c>
      <c r="BY80" s="130">
        <f t="shared" si="1703"/>
        <v>12.988166131406899</v>
      </c>
      <c r="BZ80" s="130">
        <f t="shared" si="1704"/>
        <v>13.622207780517247</v>
      </c>
      <c r="CA80" s="130">
        <f t="shared" si="1705"/>
        <v>14.325399388197585</v>
      </c>
      <c r="CB80" s="130">
        <f t="shared" si="1706"/>
        <v>15.049636635442702</v>
      </c>
      <c r="CC80" s="130">
        <f t="shared" si="1707"/>
        <v>15.734121007954347</v>
      </c>
      <c r="CD80" s="130">
        <f t="shared" si="1708"/>
        <v>16.345446728645566</v>
      </c>
      <c r="CE80" s="130">
        <f t="shared" si="1709"/>
        <v>16.345446728645566</v>
      </c>
      <c r="CF80" s="130">
        <f t="shared" si="1747"/>
        <v>1087.2005025355425</v>
      </c>
      <c r="CG80" s="130">
        <f t="shared" si="1748"/>
        <v>979.26543459428819</v>
      </c>
      <c r="CH80" s="130">
        <f t="shared" si="1749"/>
        <v>739.84582934277876</v>
      </c>
      <c r="CI80" s="130">
        <f t="shared" si="1750"/>
        <v>788.90722386153072</v>
      </c>
      <c r="CJ80" s="130">
        <f t="shared" si="1751"/>
        <v>881.7967974837012</v>
      </c>
      <c r="CK80" s="130">
        <f t="shared" si="1752"/>
        <v>1025.7102214053734</v>
      </c>
      <c r="CL80" s="130">
        <f t="shared" si="1753"/>
        <v>1012.6271828670397</v>
      </c>
      <c r="CM80" s="130">
        <f t="shared" si="1754"/>
        <v>1002.8149039632892</v>
      </c>
      <c r="CN80" s="130">
        <f t="shared" si="1755"/>
        <v>1024.40191755154</v>
      </c>
      <c r="CO80" s="130">
        <f t="shared" si="1756"/>
        <v>1010.6647270862896</v>
      </c>
      <c r="CP80" s="130">
        <f t="shared" si="1757"/>
        <v>934.12895163703649</v>
      </c>
      <c r="CQ80" s="130">
        <f t="shared" si="1758"/>
        <v>826.19388369578223</v>
      </c>
      <c r="CR80" s="130">
        <f t="shared" si="1759"/>
        <v>943.28707861387011</v>
      </c>
      <c r="CS80" s="130">
        <f t="shared" si="1760"/>
        <v>717.60466382761126</v>
      </c>
      <c r="CT80" s="130">
        <f t="shared" si="1761"/>
        <v>1033.5600445283737</v>
      </c>
      <c r="CU80" s="130">
        <f t="shared" si="1762"/>
        <v>1105.5167564892099</v>
      </c>
      <c r="CV80" s="130">
        <f t="shared" si="1763"/>
        <v>1028.980981039957</v>
      </c>
      <c r="CW80" s="130">
        <f t="shared" si="1764"/>
        <v>1057.7636658242914</v>
      </c>
      <c r="CX80" s="130">
        <f t="shared" si="1765"/>
        <v>1047.2972349936242</v>
      </c>
      <c r="CY80" s="130">
        <f t="shared" si="1766"/>
        <v>1054.4929061897078</v>
      </c>
      <c r="CZ80" s="130">
        <f t="shared" si="1767"/>
        <v>1126.449618150544</v>
      </c>
      <c r="DA80" s="130">
        <f t="shared" si="1768"/>
        <v>1195.1355704767966</v>
      </c>
      <c r="DB80" s="130">
        <f t="shared" si="1769"/>
        <v>1228.4973187495482</v>
      </c>
      <c r="DC80" s="130">
        <f t="shared" si="1770"/>
        <v>1296.5291191488841</v>
      </c>
      <c r="DD80" s="130">
        <f t="shared" si="1771"/>
        <v>1284.7543844643835</v>
      </c>
      <c r="DE80" s="130">
        <f t="shared" si="1772"/>
        <v>1241.580357287882</v>
      </c>
      <c r="DF80" s="130">
        <f t="shared" si="1773"/>
        <v>1376.9898061596371</v>
      </c>
      <c r="DG80" s="130">
        <f t="shared" si="1774"/>
        <v>1418.2013775553887</v>
      </c>
      <c r="DH80" s="130">
        <f t="shared" si="1775"/>
        <v>1340.3572982523024</v>
      </c>
      <c r="DI80" s="130">
        <f t="shared" si="1776"/>
        <v>1197.098026257547</v>
      </c>
      <c r="DJ80" s="130">
        <f t="shared" si="1777"/>
        <v>0</v>
      </c>
      <c r="DK80" s="110">
        <f t="shared" si="1778"/>
        <v>1087.2005025355425</v>
      </c>
      <c r="DL80" s="130">
        <f t="shared" si="1779"/>
        <v>2066.4659371298308</v>
      </c>
      <c r="DM80" s="130">
        <f t="shared" si="1780"/>
        <v>2806.3117664726096</v>
      </c>
      <c r="DN80" s="130">
        <f t="shared" si="1781"/>
        <v>3595.2189903341405</v>
      </c>
      <c r="DO80" s="130">
        <f t="shared" si="1782"/>
        <v>4477.0157878178416</v>
      </c>
      <c r="DP80" s="130">
        <f t="shared" si="1783"/>
        <v>5502.7260092232154</v>
      </c>
      <c r="DQ80" s="130">
        <f t="shared" si="1784"/>
        <v>6515.3531920902551</v>
      </c>
      <c r="DR80" s="130">
        <f t="shared" si="1785"/>
        <v>7518.1680960535441</v>
      </c>
      <c r="DS80" s="130">
        <f t="shared" si="1786"/>
        <v>8542.5700136050837</v>
      </c>
      <c r="DT80" s="130">
        <f t="shared" si="1787"/>
        <v>9553.2347406913741</v>
      </c>
      <c r="DU80" s="130">
        <f t="shared" si="1788"/>
        <v>10487.36369232841</v>
      </c>
      <c r="DV80" s="130">
        <f t="shared" si="1789"/>
        <v>11313.557576024192</v>
      </c>
      <c r="DW80" s="130">
        <f t="shared" si="1790"/>
        <v>12256.844654638062</v>
      </c>
      <c r="DX80" s="130">
        <f t="shared" si="1791"/>
        <v>12974.449318465673</v>
      </c>
      <c r="DY80" s="130">
        <f t="shared" si="1792"/>
        <v>14008.009362994047</v>
      </c>
      <c r="DZ80" s="130">
        <f t="shared" si="1793"/>
        <v>15113.526119483256</v>
      </c>
      <c r="EA80" s="130">
        <f t="shared" si="1794"/>
        <v>16142.507100523213</v>
      </c>
      <c r="EB80" s="130">
        <f t="shared" si="1795"/>
        <v>17200.270766347505</v>
      </c>
      <c r="EC80" s="130">
        <f t="shared" si="1796"/>
        <v>18247.568001341129</v>
      </c>
      <c r="ED80" s="130">
        <f t="shared" si="1797"/>
        <v>19302.060907530838</v>
      </c>
      <c r="EE80" s="130">
        <f t="shared" si="1798"/>
        <v>20428.510525681384</v>
      </c>
      <c r="EF80" s="130">
        <f t="shared" si="1799"/>
        <v>21623.64609615818</v>
      </c>
      <c r="EG80" s="130">
        <f t="shared" si="1800"/>
        <v>22852.143414907729</v>
      </c>
      <c r="EH80" s="130">
        <f t="shared" si="1801"/>
        <v>24148.672534056612</v>
      </c>
      <c r="EI80" s="130">
        <f t="shared" si="1802"/>
        <v>25433.426918520996</v>
      </c>
      <c r="EJ80" s="130">
        <f t="shared" si="1803"/>
        <v>26675.007275808879</v>
      </c>
      <c r="EK80" s="130">
        <f t="shared" si="1804"/>
        <v>28051.997081968515</v>
      </c>
      <c r="EL80" s="130">
        <f t="shared" si="1805"/>
        <v>29470.198459523905</v>
      </c>
      <c r="EM80" s="130">
        <f t="shared" si="1806"/>
        <v>30810.555757776208</v>
      </c>
      <c r="EN80" s="130">
        <f t="shared" si="1807"/>
        <v>32007.653784033755</v>
      </c>
      <c r="EO80" s="130">
        <f t="shared" si="1808"/>
        <v>32007.653784033755</v>
      </c>
      <c r="EP80" s="130">
        <f t="shared" si="1809"/>
        <v>1032.8404774087653</v>
      </c>
      <c r="EQ80" s="130">
        <f t="shared" si="1810"/>
        <v>930.30216286457369</v>
      </c>
      <c r="ER80" s="130">
        <f t="shared" si="1811"/>
        <v>702.85353787563974</v>
      </c>
      <c r="ES80" s="130">
        <f t="shared" si="1812"/>
        <v>749.46186266845416</v>
      </c>
      <c r="ET80" s="130">
        <f t="shared" si="1813"/>
        <v>837.70695760951605</v>
      </c>
      <c r="EU80" s="130">
        <f t="shared" si="1814"/>
        <v>974.42471033510469</v>
      </c>
      <c r="EV80" s="130">
        <f t="shared" si="1815"/>
        <v>961.99582372368764</v>
      </c>
      <c r="EW80" s="130">
        <f t="shared" si="1816"/>
        <v>952.67415876512473</v>
      </c>
      <c r="EX80" s="130">
        <f t="shared" si="1817"/>
        <v>973.18182167396299</v>
      </c>
      <c r="EY80" s="130">
        <f t="shared" si="1818"/>
        <v>960.13149073197508</v>
      </c>
      <c r="EZ80" s="130">
        <f t="shared" si="1819"/>
        <v>887.42250405518462</v>
      </c>
      <c r="FA80" s="130">
        <f t="shared" si="1820"/>
        <v>784.88418951099311</v>
      </c>
      <c r="FB80" s="130">
        <f t="shared" si="1821"/>
        <v>896.12272468317656</v>
      </c>
      <c r="FC80" s="130">
        <f t="shared" si="1822"/>
        <v>681.72443063623064</v>
      </c>
      <c r="FD80" s="130">
        <f t="shared" si="1823"/>
        <v>981.88204230195504</v>
      </c>
      <c r="FE80" s="130">
        <f t="shared" si="1824"/>
        <v>1050.2409186647494</v>
      </c>
      <c r="FF80" s="130">
        <f t="shared" si="1825"/>
        <v>977.53193198795907</v>
      </c>
      <c r="FG80" s="130">
        <f t="shared" si="1826"/>
        <v>1004.8754825330767</v>
      </c>
      <c r="FH80" s="130">
        <f t="shared" si="1827"/>
        <v>994.93237324394295</v>
      </c>
      <c r="FI80" s="130">
        <f t="shared" si="1828"/>
        <v>1001.7682608802223</v>
      </c>
      <c r="FJ80" s="130">
        <f t="shared" si="1829"/>
        <v>1070.1271372430167</v>
      </c>
      <c r="FK80" s="130">
        <f t="shared" si="1830"/>
        <v>1135.3787919529568</v>
      </c>
      <c r="FL80" s="130">
        <f t="shared" si="1831"/>
        <v>1167.0724528120707</v>
      </c>
      <c r="FM80" s="130">
        <f t="shared" si="1832"/>
        <v>1231.7026631914398</v>
      </c>
      <c r="FN80" s="130">
        <f t="shared" si="1833"/>
        <v>1220.5166652411642</v>
      </c>
      <c r="FO80" s="130">
        <f t="shared" si="1834"/>
        <v>1179.5013394234877</v>
      </c>
      <c r="FP80" s="130">
        <f t="shared" si="1835"/>
        <v>1308.140315851655</v>
      </c>
      <c r="FQ80" s="130">
        <f t="shared" si="1836"/>
        <v>1347.2913086776193</v>
      </c>
      <c r="FR80" s="130">
        <f t="shared" si="1837"/>
        <v>1273.3394333396873</v>
      </c>
      <c r="FS80" s="130">
        <f t="shared" si="1838"/>
        <v>1137.2431249446695</v>
      </c>
      <c r="FT80" s="130">
        <f t="shared" si="1839"/>
        <v>0</v>
      </c>
      <c r="FU80" s="110">
        <f t="shared" si="1840"/>
        <v>1032.8404774087653</v>
      </c>
      <c r="FV80" s="130">
        <f t="shared" si="1841"/>
        <v>1963.1426402733391</v>
      </c>
      <c r="FW80" s="130">
        <f t="shared" si="1842"/>
        <v>2665.9961781489787</v>
      </c>
      <c r="FX80" s="130">
        <f t="shared" si="1843"/>
        <v>3415.4580408174329</v>
      </c>
      <c r="FY80" s="130">
        <f t="shared" si="1844"/>
        <v>4253.1649984269488</v>
      </c>
      <c r="FZ80" s="130">
        <f t="shared" si="1845"/>
        <v>5227.5897087620533</v>
      </c>
      <c r="GA80" s="130">
        <f t="shared" si="1846"/>
        <v>6189.5855324857412</v>
      </c>
      <c r="GB80" s="130">
        <f t="shared" si="1847"/>
        <v>7142.2596912508661</v>
      </c>
      <c r="GC80" s="130">
        <f t="shared" si="1848"/>
        <v>8115.4415129248291</v>
      </c>
      <c r="GD80" s="130">
        <f t="shared" si="1849"/>
        <v>9075.5730036568038</v>
      </c>
      <c r="GE80" s="130">
        <f t="shared" si="1850"/>
        <v>9962.9955077119885</v>
      </c>
      <c r="GF80" s="130">
        <f t="shared" si="1851"/>
        <v>10747.879697222981</v>
      </c>
      <c r="GG80" s="130">
        <f t="shared" si="1852"/>
        <v>11644.002421906158</v>
      </c>
      <c r="GH80" s="130">
        <f t="shared" si="1853"/>
        <v>12325.726852542388</v>
      </c>
      <c r="GI80" s="130">
        <f t="shared" si="1854"/>
        <v>13307.608894844343</v>
      </c>
      <c r="GJ80" s="130">
        <f t="shared" si="1855"/>
        <v>14357.849813509092</v>
      </c>
      <c r="GK80" s="130">
        <f t="shared" si="1856"/>
        <v>15335.381745497052</v>
      </c>
      <c r="GL80" s="130">
        <f t="shared" si="1857"/>
        <v>16340.257228030128</v>
      </c>
      <c r="GM80" s="130">
        <f t="shared" si="1858"/>
        <v>17335.189601274073</v>
      </c>
      <c r="GN80" s="130">
        <f t="shared" si="1859"/>
        <v>18336.957862154293</v>
      </c>
      <c r="GO80" s="130">
        <f t="shared" si="1860"/>
        <v>19407.08499939731</v>
      </c>
      <c r="GP80" s="130">
        <f t="shared" si="1861"/>
        <v>20542.463791350267</v>
      </c>
      <c r="GQ80" s="130">
        <f t="shared" si="1862"/>
        <v>21709.536244162337</v>
      </c>
      <c r="GR80" s="130">
        <f t="shared" si="1863"/>
        <v>22941.238907353778</v>
      </c>
      <c r="GS80" s="130">
        <f t="shared" si="1864"/>
        <v>24161.755572594942</v>
      </c>
      <c r="GT80" s="130">
        <f t="shared" si="1865"/>
        <v>25341.256912018431</v>
      </c>
      <c r="GU80" s="130">
        <f t="shared" si="1866"/>
        <v>26649.397227870086</v>
      </c>
      <c r="GV80" s="130">
        <f t="shared" si="1867"/>
        <v>27996.688536547706</v>
      </c>
      <c r="GW80" s="130">
        <f t="shared" si="1868"/>
        <v>29270.027969887393</v>
      </c>
      <c r="GX80" s="130">
        <f t="shared" si="1869"/>
        <v>30407.271094832064</v>
      </c>
      <c r="GY80" s="130">
        <f t="shared" si="1870"/>
        <v>30407.271094832064</v>
      </c>
      <c r="GZ80" s="130">
        <f>($T80+$U80)/$R80*($I80-(метеостанция!B$12))/($I80-$J80)</f>
        <v>3.5120612745098034</v>
      </c>
      <c r="HA80" s="130">
        <f>($T80+$U80)/$R80*($I80-(метеостанция!C$12))/($I80-$J80)</f>
        <v>3.1633909313725495</v>
      </c>
      <c r="HB80" s="130">
        <f>($T80+$U80)/$R80*($I80-(метеостанция!D$12))/($I80-$J80)</f>
        <v>2.3899767156862746</v>
      </c>
      <c r="HC80" s="130">
        <f>($T80+$U80)/$R80*($I80-(метеостанция!E$12))/($I80-$J80)</f>
        <v>2.5484632352941174</v>
      </c>
      <c r="HD80" s="130">
        <f>($T80+$U80)/$R80*($I80-(метеостанция!F$12))/($I80-$J80)</f>
        <v>2.8485310457516344</v>
      </c>
      <c r="HE80" s="130">
        <f>($T80+$U80)/$R80*($I80-(метеостанция!G$12))/($I80-$J80)</f>
        <v>3.3134248366013077</v>
      </c>
      <c r="HF80" s="130">
        <f>($T80+$U80)/$R80*($I80-(метеостанция!H$12))/($I80-$J80)</f>
        <v>3.2711617647058828</v>
      </c>
      <c r="HG80" s="130">
        <f>($T80+$U80)/$R80*($I80-(метеостанция!I$12))/($I80-$J80)</f>
        <v>3.2394644607843142</v>
      </c>
      <c r="HH80" s="130">
        <f>($T80+$U80)/$R80*($I80-(метеостанция!J$12))/($I80-$J80)</f>
        <v>3.309198529411765</v>
      </c>
      <c r="HI80" s="130">
        <f>($T80+$U80)/$R80*($I80-(метеостанция!K$12))/($I80-$J80)</f>
        <v>3.2648223039215685</v>
      </c>
      <c r="HJ80" s="130">
        <f>($T80+$U80)/$R80*($I80-(метеостанция!L$12))/($I80-$J80)</f>
        <v>3.0175833333333335</v>
      </c>
      <c r="HK80" s="130">
        <f>($T80+$U80)/$R80*($I80-(метеостанция!M$12))/($I80-$J80)</f>
        <v>2.6689129901960782</v>
      </c>
      <c r="HL80" s="130">
        <f>($T80+$U80)/$R80*($I80-(метеостанция!N$12))/($I80-$J80)</f>
        <v>3.0471674836601306</v>
      </c>
      <c r="HM80" s="130">
        <f>($T80+$U80)/$R80*($I80-(метеостанция!O$12))/($I80-$J80)</f>
        <v>2.3181294934640522</v>
      </c>
      <c r="HN80" s="130">
        <f>($T80+$U80)/$R80*($I80-(метеостанция!P$12))/($I80-$J80)</f>
        <v>3.338782679738562</v>
      </c>
      <c r="HO80" s="130">
        <f>($T80+$U80)/$R80*($I80-(метеостанция!Q$12))/($I80-$J80)</f>
        <v>3.5712295751633989</v>
      </c>
      <c r="HP80" s="130">
        <f>($T80+$U80)/$R80*($I80-(метеостанция!R$12))/($I80-$J80)</f>
        <v>3.3239906045751639</v>
      </c>
      <c r="HQ80" s="130">
        <f>($T80+$U80)/$R80*($I80-(метеостанция!S$12))/($I80-$J80)</f>
        <v>3.4169693627450979</v>
      </c>
      <c r="HR80" s="130">
        <f>($T80+$U80)/$R80*($I80-(метеостанция!T$12))/($I80-$J80)</f>
        <v>3.3831589052287585</v>
      </c>
      <c r="HS80" s="130">
        <f>($T80+$U80)/$R80*($I80-(метеостанция!U$12))/($I80-$J80)</f>
        <v>3.4064035947712417</v>
      </c>
      <c r="HT80" s="130">
        <f>($T80+$U80)/$R80*($I80-(метеостанция!V$12))/($I80-$J80)</f>
        <v>3.6388504901960781</v>
      </c>
      <c r="HU80" s="130">
        <f>($T80+$U80)/$R80*($I80-(метеостанция!W$12))/($I80-$J80)</f>
        <v>3.8607316176470587</v>
      </c>
      <c r="HV80" s="130">
        <f>($T80+$U80)/$R80*($I80-(метеостанция!X$12))/($I80-$J80)</f>
        <v>3.968502450980393</v>
      </c>
      <c r="HW80" s="130">
        <f>($T80+$U80)/$R80*($I80-(метеостанция!Y$12))/($I80-$J80)</f>
        <v>4.1882704248366016</v>
      </c>
      <c r="HX80" s="130">
        <f>($T80+$U80)/$R80*($I80-(метеостанция!Z$12))/($I80-$J80)</f>
        <v>4.150233660130719</v>
      </c>
      <c r="HY80" s="130">
        <f>($T80+$U80)/$R80*($I80-(метеостанция!AA$12))/($I80-$J80)</f>
        <v>4.0107655228758174</v>
      </c>
      <c r="HZ80" s="130">
        <f>($T80+$U80)/$R80*($I80-(метеостанция!AB$12))/($I80-$J80)</f>
        <v>4.4481883169934644</v>
      </c>
      <c r="IA80" s="130">
        <f>($T80+$U80)/$R80*($I80-(метеостанция!AC$12))/($I80-$J80)</f>
        <v>4.5813169934640525</v>
      </c>
      <c r="IB80" s="130">
        <f>($T80+$U80)/$R80*($I80-(метеостанция!AD$12))/($I80-$J80)</f>
        <v>4.3298517156862744</v>
      </c>
      <c r="IC80" s="130">
        <f>($T80+$U80)/$R80*($I80-(метеостанция!AE$12))/($I80-$J80)</f>
        <v>3.8670710784313727</v>
      </c>
      <c r="ID80" s="130"/>
      <c r="IE80" s="131">
        <f>VLOOKUP($F80,метеостанция!$A$4:$AF$7,2,0)</f>
        <v>6.1</v>
      </c>
      <c r="IF80" s="131">
        <f>VLOOKUP($F80,метеостанция!$A$4:$AF$7,3,0)</f>
        <v>9</v>
      </c>
      <c r="IG80" s="131">
        <f>VLOOKUP($F80,метеостанция!$A$4:$AF$7,4,0)</f>
        <v>7.4</v>
      </c>
      <c r="IH80" s="131">
        <f>VLOOKUP($F80,метеостанция!$A$4:$AF$7,5,0)</f>
        <v>10.9</v>
      </c>
      <c r="II80" s="131">
        <f>VLOOKUP($F80,метеостанция!$A$4:$AF$7,6,0)</f>
        <v>12.1</v>
      </c>
      <c r="IJ80" s="131">
        <f>VLOOKUP($F80,метеостанция!$A$4:$AF$7,7,0)</f>
        <v>9.4</v>
      </c>
      <c r="IK80" s="131">
        <f>VLOOKUP($F80,метеостанция!$A$4:$AF$7,8,0)</f>
        <v>6.1</v>
      </c>
      <c r="IL80" s="131">
        <f>VLOOKUP($F80,метеостанция!$A$4:$AF$7,9,0)</f>
        <v>8.1</v>
      </c>
      <c r="IM80" s="131">
        <f>VLOOKUP($F80,метеостанция!$A$4:$AF$7,10,0)</f>
        <v>3.4</v>
      </c>
      <c r="IN80" s="131">
        <f>VLOOKUP($F80,метеостанция!$A$4:$AF$7,11,0)</f>
        <v>-1.2</v>
      </c>
      <c r="IO80" s="131">
        <f>VLOOKUP($F80,метеостанция!$A$4:$AF$7,12,0)</f>
        <v>0.4</v>
      </c>
      <c r="IP80" s="131">
        <f>VLOOKUP($F80,метеостанция!$A$4:$AF$7,13,0)</f>
        <v>3</v>
      </c>
      <c r="IQ80" s="131">
        <f>VLOOKUP($F80,метеостанция!$A$4:$AF$7,14,0)</f>
        <v>2.5</v>
      </c>
      <c r="IR80" s="131">
        <f>VLOOKUP($F80,метеостанция!$A$4:$AF$7,15,0)</f>
        <v>1.5</v>
      </c>
      <c r="IS80" s="131">
        <f>VLOOKUP($F80,метеостанция!$A$4:$AF$7,16,0)</f>
        <v>-0.4</v>
      </c>
      <c r="IT80" s="131">
        <f>VLOOKUP($F80,метеостанция!$A$4:$AF$7,17,0)</f>
        <v>-2.6</v>
      </c>
      <c r="IU80" s="131">
        <f>VLOOKUP($F80,метеостанция!$A$4:$AF$7,18,0)</f>
        <v>-3.5</v>
      </c>
      <c r="IV80" s="131">
        <f>VLOOKUP($F80,метеостанция!$A$4:$AF$7,19,0)</f>
        <v>-4.4000000000000004</v>
      </c>
      <c r="IW80" s="131">
        <f>VLOOKUP($F80,метеостанция!$A$4:$AF$7,20,0)</f>
        <v>-0.3</v>
      </c>
      <c r="IX80" s="131">
        <f>VLOOKUP($F80,метеостанция!$A$4:$AF$7,21,0)</f>
        <v>4.5</v>
      </c>
      <c r="IY80" s="131">
        <f>VLOOKUP($F80,метеостанция!$A$4:$AF$7,22,0)</f>
        <v>3.5</v>
      </c>
      <c r="IZ80" s="131">
        <f>VLOOKUP($F80,метеостанция!$A$4:$AF$7,23,0)</f>
        <v>5</v>
      </c>
      <c r="JA80" s="131">
        <f>VLOOKUP($F80,метеостанция!$A$4:$AF$7,24,0)</f>
        <v>-1.7</v>
      </c>
      <c r="JB80" s="131">
        <f>VLOOKUP($F80,метеостанция!$A$4:$AF$7,25,0)</f>
        <v>-3.7</v>
      </c>
      <c r="JC80" s="131">
        <f>VLOOKUP($F80,метеостанция!$A$4:$AF$7,26,0)</f>
        <v>0.7</v>
      </c>
      <c r="JD80" s="131">
        <f>VLOOKUP($F80,метеостанция!$A$4:$AF$7,27,0)</f>
        <v>-1.6</v>
      </c>
      <c r="JE80" s="131">
        <f>VLOOKUP($F80,метеостанция!$A$4:$AF$7,28,0)</f>
        <v>0.7</v>
      </c>
      <c r="JF80" s="131">
        <f>VLOOKUP($F80,метеостанция!$A$4:$AF$7,29,0)</f>
        <v>6.6</v>
      </c>
      <c r="JG80" s="131">
        <f>VLOOKUP($F80,метеостанция!$A$4:$AF$7,30,0)</f>
        <v>9</v>
      </c>
      <c r="JH80" s="131">
        <f>VLOOKUP($F80,метеостанция!$A$4:$AF$7,31,0)</f>
        <v>4.8</v>
      </c>
      <c r="JI80" s="131">
        <f>VLOOKUP($F80,метеостанция!$A$4:$AF$7,32,0)</f>
        <v>0</v>
      </c>
      <c r="JJ80" s="202" t="e">
        <f>VLOOKUP(D80,'Qп, Гкал'!$D$6:$O$60,2,FALSE)</f>
        <v>#N/A</v>
      </c>
      <c r="JK80" s="202" t="str">
        <f>VLOOKUP(D80,'Qп, Гкал'!$D$6:AI$64,3,FALSE)</f>
        <v>-</v>
      </c>
      <c r="JL80" s="202" t="str">
        <f>VLOOKUP(D80,'Qп, Гкал'!$D$6:$AI$64,4,FALSE)</f>
        <v>-</v>
      </c>
      <c r="JM80" s="202" t="e">
        <f>VLOOKUP(D80,'Qп, Гкал'!$D$6:$O$60,5,FALSE)</f>
        <v>#N/A</v>
      </c>
      <c r="JN80" s="202" t="e">
        <f>VLOOKUP(D80,'Qп, Гкал'!$D$6:$O$60,6,FALSE)</f>
        <v>#N/A</v>
      </c>
      <c r="JO80" s="202" t="e">
        <f>VLOOKUP(D80,'Qп, Гкал'!$D$6:$O$60,7,FALSE)</f>
        <v>#N/A</v>
      </c>
      <c r="JP80" s="202" t="e">
        <f>VLOOKUP(D80,'Qп, Гкал'!$D$6:$O$60,8,FALSE)</f>
        <v>#N/A</v>
      </c>
      <c r="JQ80" s="202" t="e">
        <f>VLOOKUP(D80,'Qп, Гкал'!$D$6:$O$60,9,FALSE)</f>
        <v>#N/A</v>
      </c>
      <c r="JR80" s="202" t="e">
        <f>VLOOKUP(D80,'Qп, Гкал'!$D$6:$O$60,10,FALSE)</f>
        <v>#N/A</v>
      </c>
      <c r="JS80" s="202" t="e">
        <f>VLOOKUP(D80,'Qп, Гкал'!$D$6:$O$60,11,FALSE)</f>
        <v>#N/A</v>
      </c>
      <c r="JT80" s="202" t="e">
        <f>VLOOKUP(D80,'Qп, Гкал'!$D$6:$O$60,12,FALSE)</f>
        <v>#N/A</v>
      </c>
      <c r="JU80" s="202" t="e">
        <f>VLOOKUP(D80,'Qп, Гкал'!$D$6:$P$60,13,FALSE)</f>
        <v>#N/A</v>
      </c>
      <c r="JV80" s="202" t="str">
        <f>VLOOKUP(D80,'Qп, Гкал'!$D$6:$Q$63,14,FALSE)</f>
        <v>-</v>
      </c>
      <c r="JW80" s="203" t="str">
        <f>VLOOKUP(D80,'Qп, Гкал'!$D$6:$AI$65,15,FALSE)</f>
        <v>-</v>
      </c>
      <c r="JX80" s="203" t="str">
        <f>VLOOKUP(D80,'Qп, Гкал'!$D$6:$AI$65,16,FALSE)</f>
        <v>-</v>
      </c>
      <c r="JY80" s="204" t="str">
        <f>VLOOKUP(D80,'Qп, Гкал'!$D$6:$AI$65,17,FALSE)</f>
        <v>-</v>
      </c>
      <c r="JZ80" s="203" t="str">
        <f>VLOOKUP(D80,'Qп, Гкал'!$D$6:$AI$65,18,FALSE)</f>
        <v>-</v>
      </c>
      <c r="KA80" s="203" t="str">
        <f>VLOOKUP(D80,'Qп, Гкал'!$D$6:$AI$65,19,FALSE)</f>
        <v>-</v>
      </c>
      <c r="KB80" s="203" t="str">
        <f>VLOOKUP(D80,'Qп, Гкал'!$D$6:$AI$65,20,FALSE)</f>
        <v>-</v>
      </c>
      <c r="KC80" s="203" t="str">
        <f>VLOOKUP(D80,'Qп, Гкал'!$D$6:$AI$65,21,FALSE)</f>
        <v>-</v>
      </c>
      <c r="KD80" s="203" t="str">
        <f>VLOOKUP(D80,'Qп, Гкал'!$D$6:$AI$65,22,FALSE)</f>
        <v>-</v>
      </c>
      <c r="KE80" s="203" t="str">
        <f>VLOOKUP(D80,'Qп, Гкал'!$D$6:$AI$65,23,FALSE)</f>
        <v>-</v>
      </c>
      <c r="KF80" s="203" t="str">
        <f>VLOOKUP(D80,'Qп, Гкал'!$D$6:$AI$65,24,FALSE)</f>
        <v>-</v>
      </c>
      <c r="KG80" s="203" t="str">
        <f>VLOOKUP(D80,'Qп, Гкал'!$D$6:$AI$65,25,FALSE)</f>
        <v>-</v>
      </c>
      <c r="KH80" s="203" t="str">
        <f>VLOOKUP(D80,'Qп, Гкал'!$D$6:$AI$65,26,FALSE)</f>
        <v>-</v>
      </c>
      <c r="KI80" s="203" t="str">
        <f>VLOOKUP(D80,'Qп, Гкал'!$D$6:$AI$65,27,FALSE)</f>
        <v>-</v>
      </c>
      <c r="KJ80" s="203" t="str">
        <f>VLOOKUP(D80,'Qп, Гкал'!$D$6:$AI$65,28,FALSE)</f>
        <v>-</v>
      </c>
      <c r="KK80" s="203" t="str">
        <f>VLOOKUP(D80,'Qп, Гкал'!$D$6:$AI$65,29,FALSE)</f>
        <v>-</v>
      </c>
      <c r="KL80" s="203" t="str">
        <f>VLOOKUP(D80,'Qп, Гкал'!$D$6:$AI$65,30,FALSE)</f>
        <v>-</v>
      </c>
      <c r="KM80" s="203" t="str">
        <f>VLOOKUP(D80,'Qп, Гкал'!$D$6:$AI$65,31,FALSE)</f>
        <v>-</v>
      </c>
      <c r="KN80" s="203">
        <f>VLOOKUP(D80,'Qп, Гкал'!$D$6:$AI$65,32,FALSE)</f>
        <v>0</v>
      </c>
      <c r="KO80" s="110" t="e">
        <f>IF(JJ80="","Нет показаний",IF(JJ80&lt;=0,"Ошибка ПУ",(GZ80-JJ80*(($I80-метеостанция!B$12)/($I80-IE80)))))</f>
        <v>#N/A</v>
      </c>
      <c r="KP80" s="110" t="e">
        <f>IF(JK80="","Нет показаний",IF(JK80&lt;=0,"Ошибка ПУ",(HA80-JK80*(($I80-метеостанция!C$12)/($I80-IF80)))))</f>
        <v>#VALUE!</v>
      </c>
      <c r="KQ80" s="110" t="e">
        <f>IF(JL80="","Нет показаний",IF(JL80&lt;=0,"Ошибка ПУ",(HB80-JL80*(($I80-метеостанция!D$12)/($I80-IG80)))))</f>
        <v>#VALUE!</v>
      </c>
      <c r="KR80" s="110" t="e">
        <f>IF(JM80="","Нет показаний",IF(JM80&lt;=0,"Ошибка ПУ",(HC80-JM80*(($I80-метеостанция!E$12)/($I80-IH80)))))</f>
        <v>#N/A</v>
      </c>
      <c r="KS80" s="110" t="e">
        <f>IF(JN80="","Нет показаний",IF(JN80&lt;=0,"Ошибка ПУ",(HD80-JN80*(($I80-метеостанция!F$12)/($I80-II80)))))</f>
        <v>#N/A</v>
      </c>
      <c r="KT80" s="110" t="e">
        <f>IF(JO80="","Нет показаний",IF(JO80&lt;=0,"Ошибка ПУ",(HE80-JO80*(($I80-метеостанция!G$12)/($I80-IJ80)))))</f>
        <v>#N/A</v>
      </c>
      <c r="KU80" s="110" t="e">
        <f>IF(JP80="","Нет показаний",IF(JP80&lt;=0,"Ошибка ПУ",(HF80-JP80*(($I80-метеостанция!H$12)/($I80-IK80)))))</f>
        <v>#N/A</v>
      </c>
      <c r="KV80" s="110" t="e">
        <f>IF(JQ80="","Нет показаний",IF(JQ80&lt;=0,"Ошибка ПУ",(HG80-JQ80*(($I80-метеостанция!I$12)/($I80-IL80)))))</f>
        <v>#N/A</v>
      </c>
      <c r="KW80" s="110" t="e">
        <f>IF(JR80="","Нет показаний",IF(JR80&lt;=0,"Ошибка ПУ",(HH80-JR80*(($I80-метеостанция!J$12)/($I80-IM80)))))</f>
        <v>#N/A</v>
      </c>
      <c r="KX80" s="110" t="e">
        <f>IF(JS80="","Нет показаний",IF(JS80&lt;=0,"Ошибка ПУ",(HI80-JS80*(($I80-метеостанция!K$12)/($I80-IN80)))))</f>
        <v>#N/A</v>
      </c>
      <c r="KY80" s="110" t="e">
        <f>IF(JT80="","Нет показаний",IF(JT80&lt;=0,"Ошибка ПУ",(HJ80-JT80*(($I80-метеостанция!L$12)/($I80-IO80)))))</f>
        <v>#N/A</v>
      </c>
      <c r="KZ80" s="110" t="e">
        <f>IF(JU80="","Нет показаний",IF(JU80&lt;=0,"Ошибка ПУ",(HK80-JU80*(($I80-метеостанция!M$12)/($I80-IP80)))))</f>
        <v>#N/A</v>
      </c>
      <c r="LA80" s="110" t="e">
        <f>IF(JV80="","Нет показаний",IF(JV80&lt;=0,"Ошибка ПУ",(HL80-JV80*(($I80-метеостанция!N$12)/($I80-IQ80)))))</f>
        <v>#VALUE!</v>
      </c>
      <c r="LB80" s="110" t="e">
        <f>IF(JW80="","Нет показаний",IF(JW80&lt;=0,"Ошибка ПУ",(HM80-JW80*(($I80-метеостанция!O$12)/($I80-IR80)))))</f>
        <v>#VALUE!</v>
      </c>
      <c r="LC80" s="110" t="e">
        <f>IF(JX80="","Нет показаний",IF(JX80&lt;=0,"Ошибка ПУ",(HN80-JX80*(($I80-метеостанция!P$12)/($I80-IS80)))))</f>
        <v>#VALUE!</v>
      </c>
      <c r="LD80" s="110" t="e">
        <f>IF(JY80="","Нет показаний",IF(JY80&lt;=0,"Ошибка ПУ",(HO80-JY80*(($I80-метеостанция!Q$12)/($I80-IT80)))))</f>
        <v>#VALUE!</v>
      </c>
      <c r="LE80" s="110" t="e">
        <f>IF(JZ80="","Нет показаний",IF(JZ80&lt;=0,"Ошибка ПУ",(HP80-JZ80*(($I80-метеостанция!R$12)/($I80-IU80)))))</f>
        <v>#VALUE!</v>
      </c>
      <c r="LF80" s="110" t="e">
        <f>IF(KA80="","Нет показаний",IF(KA80&lt;=0,"Ошибка ПУ",(HQ80-KA80*(($I80-метеостанция!S$12)/($I80-IV80)))))</f>
        <v>#VALUE!</v>
      </c>
      <c r="LG80" s="110" t="e">
        <f>IF(KB80="","Нет показаний",IF(KB80&lt;=0,"Ошибка ПУ",(HR80-KB80*(($I80-метеостанция!T$12)/($I80-IW80)))))</f>
        <v>#VALUE!</v>
      </c>
      <c r="LH80" s="110" t="e">
        <f>IF(KC80="","Нет показаний",IF(KC80&lt;=0,"Ошибка ПУ",(HS80-KC80*(($I80-метеостанция!U$12)/($I80-IX80)))))</f>
        <v>#VALUE!</v>
      </c>
      <c r="LI80" s="110" t="e">
        <f>IF(KD80="","Нет показаний",IF(KD80&lt;=0,"Ошибка ПУ",(HT80-KD80*(($I80-метеостанция!V$12)/($I80-IY80)))))</f>
        <v>#VALUE!</v>
      </c>
      <c r="LJ80" s="110" t="e">
        <f>IF(KE80="","Нет показаний",IF(KE80&lt;=0,"Ошибка ПУ",(HU80-KE80*(($I80-метеостанция!W$12)/($I80-IZ80)))))</f>
        <v>#VALUE!</v>
      </c>
      <c r="LK80" s="110" t="e">
        <f>IF(KF80="","Нет показаний",IF(KF80&lt;=0,"Ошибка ПУ",(HV80-KF80*(($I80-метеостанция!X$12)/($I80-JA80)))))</f>
        <v>#VALUE!</v>
      </c>
      <c r="LL80" s="110" t="e">
        <f>IF(KG80="","Нет показаний",IF(KG80&lt;=0,"Ошибка ПУ",(HW80-KG80*(($I80-метеостанция!Y$12)/($I80-JB80)))))</f>
        <v>#VALUE!</v>
      </c>
      <c r="LM80" s="110" t="e">
        <f>IF(KH80="","Нет показаний",IF(KH80&lt;=0,"Ошибка ПУ",(HX80-KH80*(($I80-метеостанция!Z$12)/($I80-JC80)))))</f>
        <v>#VALUE!</v>
      </c>
      <c r="LN80" s="110" t="e">
        <f>IF(KI80="","Нет показаний",IF(KI80&lt;=0,"Ошибка ПУ",(HY80-KI80*(($I80-метеостанция!AA$12)/($I80-JD80)))))</f>
        <v>#VALUE!</v>
      </c>
      <c r="LO80" s="110" t="e">
        <f>IF(KJ80="","Нет показаний",IF(KJ80&lt;=0,"Ошибка ПУ",(HZ80-KJ80*(($I80-метеостанция!AB$12)/($I80-JE80)))))</f>
        <v>#VALUE!</v>
      </c>
      <c r="LP80" s="110" t="e">
        <f>IF(KK80="","Нет показаний",IF(KK80&lt;=0,"Ошибка ПУ",(IA80-KK80*(($I80-метеостанция!AC$12)/($I80-JF80)))))</f>
        <v>#VALUE!</v>
      </c>
      <c r="LQ80" s="110" t="e">
        <f>IF(KL80="","Нет показаний",IF(KL80&lt;=0,"Ошибка ПУ",(IB80-KL80*(($I80-метеостанция!AD$12)/($I80-JG80)))))</f>
        <v>#VALUE!</v>
      </c>
      <c r="LR80" s="110" t="e">
        <f>IF(KM80="","Нет показаний",IF(KM80&lt;=0,"Ошибка ПУ",(IC80-KM80*(($I80-метеостанция!AE$12)/($I80-JH80)))))</f>
        <v>#VALUE!</v>
      </c>
      <c r="LS80" s="110" t="str">
        <f>IF(KN80="","Нет показаний",IF(KN80&lt;=0,"Ошибка ПУ",(ID80-KN80*(($I80-метеостанция!AF$12)/($I80-JI80)))))</f>
        <v>Ошибка ПУ</v>
      </c>
      <c r="LT80" s="54" t="e">
        <f t="shared" si="1871"/>
        <v>#N/A</v>
      </c>
      <c r="LU80" s="54" t="e">
        <f t="shared" si="1872"/>
        <v>#N/A</v>
      </c>
      <c r="LV80" s="54" t="e">
        <f t="shared" si="1873"/>
        <v>#N/A</v>
      </c>
      <c r="LW80" s="54" t="e">
        <f t="shared" si="1874"/>
        <v>#N/A</v>
      </c>
      <c r="LX80" s="54" t="e">
        <f t="shared" si="1875"/>
        <v>#N/A</v>
      </c>
      <c r="LY80" s="54" t="e">
        <f t="shared" si="1876"/>
        <v>#N/A</v>
      </c>
      <c r="LZ80" s="54" t="e">
        <f t="shared" si="1877"/>
        <v>#N/A</v>
      </c>
      <c r="MA80" s="54" t="e">
        <f t="shared" si="1878"/>
        <v>#N/A</v>
      </c>
      <c r="MB80" s="54" t="e">
        <f t="shared" si="1879"/>
        <v>#N/A</v>
      </c>
      <c r="MC80" s="54" t="e">
        <f t="shared" si="1880"/>
        <v>#N/A</v>
      </c>
      <c r="MD80" s="54" t="e">
        <f t="shared" si="1881"/>
        <v>#N/A</v>
      </c>
      <c r="ME80" s="54" t="e">
        <f t="shared" si="1882"/>
        <v>#N/A</v>
      </c>
      <c r="MF80" s="54" t="e">
        <f t="shared" si="1883"/>
        <v>#N/A</v>
      </c>
      <c r="MG80" s="54" t="e">
        <f t="shared" si="1884"/>
        <v>#N/A</v>
      </c>
      <c r="MH80" s="54" t="e">
        <f t="shared" si="1885"/>
        <v>#N/A</v>
      </c>
      <c r="MI80" s="54" t="e">
        <f t="shared" si="1886"/>
        <v>#N/A</v>
      </c>
      <c r="MJ80" s="54" t="e">
        <f t="shared" si="1887"/>
        <v>#N/A</v>
      </c>
      <c r="MK80" s="54" t="e">
        <f t="shared" si="1888"/>
        <v>#N/A</v>
      </c>
      <c r="ML80" s="54" t="e">
        <f t="shared" si="1889"/>
        <v>#N/A</v>
      </c>
      <c r="MM80" s="54" t="e">
        <f t="shared" si="1890"/>
        <v>#N/A</v>
      </c>
      <c r="MN80" s="54" t="e">
        <f t="shared" si="1891"/>
        <v>#N/A</v>
      </c>
      <c r="MO80" s="54" t="e">
        <f t="shared" si="1892"/>
        <v>#N/A</v>
      </c>
      <c r="MP80" s="54" t="e">
        <f t="shared" si="1893"/>
        <v>#N/A</v>
      </c>
      <c r="MQ80" s="54" t="e">
        <f t="shared" si="1894"/>
        <v>#N/A</v>
      </c>
      <c r="MR80" s="54" t="e">
        <f t="shared" si="1895"/>
        <v>#N/A</v>
      </c>
      <c r="MS80" s="54" t="e">
        <f t="shared" si="1896"/>
        <v>#N/A</v>
      </c>
      <c r="MT80" s="54" t="e">
        <f t="shared" si="1897"/>
        <v>#N/A</v>
      </c>
      <c r="MU80" s="54" t="e">
        <f t="shared" si="1898"/>
        <v>#N/A</v>
      </c>
      <c r="MV80" s="54" t="e">
        <f t="shared" si="1899"/>
        <v>#N/A</v>
      </c>
      <c r="MW80" s="54" t="e">
        <f t="shared" si="1900"/>
        <v>#N/A</v>
      </c>
      <c r="MX80" s="54" t="e">
        <f t="shared" si="1901"/>
        <v>#N/A</v>
      </c>
      <c r="MY80" s="53" t="e">
        <f t="shared" si="1902"/>
        <v>#N/A</v>
      </c>
      <c r="MZ80" s="53" t="e">
        <f t="shared" si="1903"/>
        <v>#VALUE!</v>
      </c>
      <c r="NA80" s="53" t="e">
        <f t="shared" si="1904"/>
        <v>#VALUE!</v>
      </c>
      <c r="NB80" s="53" t="e">
        <f t="shared" si="1905"/>
        <v>#N/A</v>
      </c>
      <c r="NC80" s="53" t="e">
        <f t="shared" si="1906"/>
        <v>#N/A</v>
      </c>
      <c r="ND80" s="53" t="e">
        <f t="shared" si="1907"/>
        <v>#N/A</v>
      </c>
      <c r="NE80" s="53" t="e">
        <f t="shared" si="1908"/>
        <v>#N/A</v>
      </c>
      <c r="NF80" s="53" t="e">
        <f t="shared" si="1909"/>
        <v>#N/A</v>
      </c>
      <c r="NG80" s="53" t="e">
        <f t="shared" si="1910"/>
        <v>#N/A</v>
      </c>
      <c r="NH80" s="53" t="e">
        <f t="shared" si="1911"/>
        <v>#N/A</v>
      </c>
      <c r="NI80" s="53" t="e">
        <f t="shared" si="1912"/>
        <v>#N/A</v>
      </c>
      <c r="NJ80" s="53" t="e">
        <f t="shared" si="1913"/>
        <v>#N/A</v>
      </c>
      <c r="NK80" s="53" t="e">
        <f t="shared" si="1914"/>
        <v>#VALUE!</v>
      </c>
      <c r="NL80" s="53" t="e">
        <f t="shared" si="1915"/>
        <v>#VALUE!</v>
      </c>
      <c r="NM80" s="53" t="e">
        <f t="shared" si="1916"/>
        <v>#VALUE!</v>
      </c>
      <c r="NN80" s="53" t="e">
        <f t="shared" si="1917"/>
        <v>#VALUE!</v>
      </c>
      <c r="NO80" s="53" t="e">
        <f t="shared" si="1918"/>
        <v>#VALUE!</v>
      </c>
      <c r="NP80" s="53" t="e">
        <f t="shared" si="1919"/>
        <v>#VALUE!</v>
      </c>
      <c r="NQ80" s="53" t="e">
        <f t="shared" si="1920"/>
        <v>#VALUE!</v>
      </c>
      <c r="NR80" s="53" t="e">
        <f t="shared" si="1921"/>
        <v>#VALUE!</v>
      </c>
      <c r="NS80" s="53" t="e">
        <f t="shared" si="1922"/>
        <v>#VALUE!</v>
      </c>
      <c r="NT80" s="53" t="e">
        <f t="shared" si="1923"/>
        <v>#VALUE!</v>
      </c>
      <c r="NU80" s="53" t="e">
        <f t="shared" si="1924"/>
        <v>#VALUE!</v>
      </c>
      <c r="NV80" s="53" t="e">
        <f t="shared" si="1925"/>
        <v>#VALUE!</v>
      </c>
      <c r="NW80" s="53" t="e">
        <f t="shared" si="1926"/>
        <v>#VALUE!</v>
      </c>
      <c r="NX80" s="53" t="e">
        <f t="shared" si="1927"/>
        <v>#VALUE!</v>
      </c>
      <c r="NY80" s="53" t="e">
        <f t="shared" si="1928"/>
        <v>#VALUE!</v>
      </c>
      <c r="NZ80" s="53" t="e">
        <f t="shared" si="1929"/>
        <v>#VALUE!</v>
      </c>
      <c r="OA80" s="53" t="e">
        <f t="shared" si="1930"/>
        <v>#VALUE!</v>
      </c>
      <c r="OB80" s="53" t="e">
        <f t="shared" si="1931"/>
        <v>#VALUE!</v>
      </c>
      <c r="OC80" s="53" t="e">
        <f t="shared" si="1932"/>
        <v>#VALUE!</v>
      </c>
      <c r="OD80" s="53" t="e">
        <f t="shared" si="1933"/>
        <v>#N/A</v>
      </c>
      <c r="OE80" s="53" t="e">
        <f t="shared" si="1934"/>
        <v>#N/A</v>
      </c>
      <c r="OF80" s="53" t="e">
        <f t="shared" si="1935"/>
        <v>#N/A</v>
      </c>
      <c r="OG80" s="53" t="e">
        <f t="shared" si="1936"/>
        <v>#N/A</v>
      </c>
      <c r="OH80" s="53" t="e">
        <f t="shared" si="1937"/>
        <v>#N/A</v>
      </c>
      <c r="OI80" s="53" t="e">
        <f t="shared" si="1938"/>
        <v>#N/A</v>
      </c>
      <c r="OJ80" s="53" t="e">
        <f t="shared" si="1939"/>
        <v>#N/A</v>
      </c>
      <c r="OK80" s="53" t="e">
        <f t="shared" si="1940"/>
        <v>#N/A</v>
      </c>
      <c r="OL80" s="53" t="e">
        <f t="shared" si="1941"/>
        <v>#N/A</v>
      </c>
      <c r="OM80" s="53" t="e">
        <f t="shared" si="1942"/>
        <v>#N/A</v>
      </c>
      <c r="ON80" s="53" t="e">
        <f t="shared" si="1943"/>
        <v>#N/A</v>
      </c>
      <c r="OO80" s="53" t="e">
        <f t="shared" si="1944"/>
        <v>#N/A</v>
      </c>
      <c r="OP80" s="53" t="e">
        <f t="shared" si="1945"/>
        <v>#N/A</v>
      </c>
      <c r="OQ80" s="53" t="e">
        <f t="shared" si="1946"/>
        <v>#N/A</v>
      </c>
      <c r="OR80" s="53" t="e">
        <f t="shared" si="1947"/>
        <v>#N/A</v>
      </c>
      <c r="OS80" s="53" t="e">
        <f t="shared" si="1948"/>
        <v>#N/A</v>
      </c>
      <c r="OT80" s="53" t="e">
        <f t="shared" si="1949"/>
        <v>#N/A</v>
      </c>
      <c r="OU80" s="53" t="e">
        <f t="shared" si="1950"/>
        <v>#N/A</v>
      </c>
      <c r="OV80" s="53" t="e">
        <f t="shared" si="1951"/>
        <v>#N/A</v>
      </c>
      <c r="OW80" s="53" t="e">
        <f t="shared" si="1952"/>
        <v>#N/A</v>
      </c>
      <c r="OX80" s="53" t="e">
        <f t="shared" si="1953"/>
        <v>#N/A</v>
      </c>
      <c r="OY80" s="53" t="e">
        <f t="shared" si="1954"/>
        <v>#N/A</v>
      </c>
      <c r="OZ80" s="53" t="e">
        <f t="shared" si="1955"/>
        <v>#N/A</v>
      </c>
      <c r="PA80" s="53" t="e">
        <f t="shared" si="1956"/>
        <v>#N/A</v>
      </c>
      <c r="PB80" s="53" t="e">
        <f t="shared" si="1957"/>
        <v>#N/A</v>
      </c>
      <c r="PC80" s="53" t="e">
        <f t="shared" si="1958"/>
        <v>#N/A</v>
      </c>
      <c r="PD80" s="53" t="e">
        <f t="shared" si="1959"/>
        <v>#N/A</v>
      </c>
      <c r="PE80" s="53" t="e">
        <f t="shared" si="1960"/>
        <v>#N/A</v>
      </c>
      <c r="PF80" s="53" t="e">
        <f t="shared" si="1961"/>
        <v>#N/A</v>
      </c>
      <c r="PG80" s="53" t="e">
        <f t="shared" si="1962"/>
        <v>#N/A</v>
      </c>
      <c r="PH80" s="53" t="e">
        <f t="shared" si="1963"/>
        <v>#N/A</v>
      </c>
      <c r="PI80" s="111" t="e">
        <f t="shared" ref="PI80:QM80" si="2262">MY80*$G80</f>
        <v>#N/A</v>
      </c>
      <c r="PJ80" s="111" t="e">
        <f t="shared" si="2262"/>
        <v>#VALUE!</v>
      </c>
      <c r="PK80" s="111" t="e">
        <f t="shared" si="2262"/>
        <v>#VALUE!</v>
      </c>
      <c r="PL80" s="111" t="e">
        <f t="shared" si="2262"/>
        <v>#N/A</v>
      </c>
      <c r="PM80" s="111" t="e">
        <f t="shared" si="2262"/>
        <v>#N/A</v>
      </c>
      <c r="PN80" s="111" t="e">
        <f t="shared" si="2262"/>
        <v>#N/A</v>
      </c>
      <c r="PO80" s="111" t="e">
        <f t="shared" si="2262"/>
        <v>#N/A</v>
      </c>
      <c r="PP80" s="111" t="e">
        <f t="shared" si="2262"/>
        <v>#N/A</v>
      </c>
      <c r="PQ80" s="111" t="e">
        <f t="shared" si="2262"/>
        <v>#N/A</v>
      </c>
      <c r="PR80" s="111" t="e">
        <f t="shared" si="2262"/>
        <v>#N/A</v>
      </c>
      <c r="PS80" s="111" t="e">
        <f t="shared" si="2262"/>
        <v>#N/A</v>
      </c>
      <c r="PT80" s="111" t="e">
        <f t="shared" si="2262"/>
        <v>#N/A</v>
      </c>
      <c r="PU80" s="111" t="e">
        <f t="shared" si="2262"/>
        <v>#VALUE!</v>
      </c>
      <c r="PV80" s="111" t="e">
        <f t="shared" si="2262"/>
        <v>#VALUE!</v>
      </c>
      <c r="PW80" s="111" t="e">
        <f t="shared" si="2262"/>
        <v>#VALUE!</v>
      </c>
      <c r="PX80" s="111" t="e">
        <f t="shared" si="2262"/>
        <v>#VALUE!</v>
      </c>
      <c r="PY80" s="111" t="e">
        <f t="shared" si="2262"/>
        <v>#VALUE!</v>
      </c>
      <c r="PZ80" s="111" t="e">
        <f t="shared" si="2262"/>
        <v>#VALUE!</v>
      </c>
      <c r="QA80" s="111" t="e">
        <f t="shared" si="2262"/>
        <v>#VALUE!</v>
      </c>
      <c r="QB80" s="111" t="e">
        <f t="shared" si="2262"/>
        <v>#VALUE!</v>
      </c>
      <c r="QC80" s="111" t="e">
        <f t="shared" si="2262"/>
        <v>#VALUE!</v>
      </c>
      <c r="QD80" s="111" t="e">
        <f t="shared" si="2262"/>
        <v>#VALUE!</v>
      </c>
      <c r="QE80" s="111" t="e">
        <f t="shared" si="2262"/>
        <v>#VALUE!</v>
      </c>
      <c r="QF80" s="111" t="e">
        <f t="shared" si="2262"/>
        <v>#VALUE!</v>
      </c>
      <c r="QG80" s="111" t="e">
        <f t="shared" si="2262"/>
        <v>#VALUE!</v>
      </c>
      <c r="QH80" s="111" t="e">
        <f t="shared" si="2262"/>
        <v>#VALUE!</v>
      </c>
      <c r="QI80" s="111" t="e">
        <f t="shared" si="2262"/>
        <v>#VALUE!</v>
      </c>
      <c r="QJ80" s="111" t="e">
        <f t="shared" si="2262"/>
        <v>#VALUE!</v>
      </c>
      <c r="QK80" s="111" t="e">
        <f t="shared" si="2262"/>
        <v>#VALUE!</v>
      </c>
      <c r="QL80" s="111" t="e">
        <f t="shared" si="2262"/>
        <v>#VALUE!</v>
      </c>
      <c r="QM80" s="111" t="e">
        <f t="shared" si="2262"/>
        <v>#VALUE!</v>
      </c>
      <c r="QN80" s="54" t="e">
        <f t="shared" si="1968"/>
        <v>#N/A</v>
      </c>
      <c r="QO80" s="53" t="e">
        <f t="shared" si="1969"/>
        <v>#N/A</v>
      </c>
      <c r="QP80" s="53" t="e">
        <f t="shared" si="1970"/>
        <v>#N/A</v>
      </c>
      <c r="QQ80" s="53" t="e">
        <f t="shared" si="1971"/>
        <v>#N/A</v>
      </c>
      <c r="QR80" s="53" t="e">
        <f t="shared" si="1972"/>
        <v>#N/A</v>
      </c>
      <c r="QS80" s="53" t="e">
        <f t="shared" si="1973"/>
        <v>#N/A</v>
      </c>
      <c r="QT80" s="53" t="e">
        <f t="shared" si="1974"/>
        <v>#N/A</v>
      </c>
      <c r="QU80" s="53" t="e">
        <f t="shared" si="1975"/>
        <v>#N/A</v>
      </c>
      <c r="QV80" s="53" t="e">
        <f t="shared" si="1976"/>
        <v>#N/A</v>
      </c>
      <c r="QW80" s="53" t="e">
        <f t="shared" si="1977"/>
        <v>#N/A</v>
      </c>
      <c r="QX80" s="53" t="e">
        <f t="shared" si="1978"/>
        <v>#N/A</v>
      </c>
      <c r="QY80" s="53" t="e">
        <f t="shared" si="1979"/>
        <v>#N/A</v>
      </c>
      <c r="QZ80" s="53" t="e">
        <f t="shared" si="1980"/>
        <v>#N/A</v>
      </c>
      <c r="RA80" s="53" t="e">
        <f t="shared" si="1981"/>
        <v>#N/A</v>
      </c>
      <c r="RB80" s="53" t="e">
        <f t="shared" si="1982"/>
        <v>#N/A</v>
      </c>
      <c r="RC80" s="53" t="e">
        <f t="shared" si="1983"/>
        <v>#N/A</v>
      </c>
      <c r="RD80" s="53" t="e">
        <f t="shared" si="1984"/>
        <v>#N/A</v>
      </c>
      <c r="RE80" s="53" t="e">
        <f t="shared" si="1985"/>
        <v>#N/A</v>
      </c>
      <c r="RF80" s="53" t="e">
        <f t="shared" si="1986"/>
        <v>#N/A</v>
      </c>
      <c r="RG80" s="53" t="e">
        <f t="shared" si="1987"/>
        <v>#N/A</v>
      </c>
      <c r="RH80" s="53" t="e">
        <f t="shared" si="1988"/>
        <v>#N/A</v>
      </c>
      <c r="RI80" s="53" t="e">
        <f t="shared" si="1989"/>
        <v>#N/A</v>
      </c>
      <c r="RJ80" s="53" t="e">
        <f t="shared" si="1990"/>
        <v>#N/A</v>
      </c>
      <c r="RK80" s="53" t="e">
        <f t="shared" si="1991"/>
        <v>#N/A</v>
      </c>
      <c r="RL80" s="53" t="e">
        <f t="shared" si="1992"/>
        <v>#N/A</v>
      </c>
      <c r="RM80" s="53" t="e">
        <f t="shared" si="1993"/>
        <v>#N/A</v>
      </c>
      <c r="RN80" s="53" t="e">
        <f t="shared" si="1994"/>
        <v>#N/A</v>
      </c>
      <c r="RO80" s="53" t="e">
        <f t="shared" si="1995"/>
        <v>#N/A</v>
      </c>
      <c r="RP80" s="53" t="e">
        <f t="shared" si="1996"/>
        <v>#N/A</v>
      </c>
      <c r="RQ80" s="53" t="e">
        <f t="shared" si="1997"/>
        <v>#N/A</v>
      </c>
      <c r="RR80" s="53" t="e">
        <f t="shared" si="1998"/>
        <v>#N/A</v>
      </c>
      <c r="RS80" s="111" t="e">
        <f t="shared" si="1999"/>
        <v>#N/A</v>
      </c>
      <c r="RT80" s="111" t="e">
        <f t="shared" si="2000"/>
        <v>#N/A</v>
      </c>
      <c r="RU80" s="111" t="e">
        <f t="shared" si="2001"/>
        <v>#N/A</v>
      </c>
      <c r="RV80" s="111" t="e">
        <f t="shared" si="2002"/>
        <v>#N/A</v>
      </c>
      <c r="RW80" s="111" t="e">
        <f t="shared" si="2003"/>
        <v>#N/A</v>
      </c>
      <c r="RX80" s="111" t="e">
        <f t="shared" si="2004"/>
        <v>#N/A</v>
      </c>
      <c r="RY80" s="111" t="e">
        <f t="shared" si="2005"/>
        <v>#N/A</v>
      </c>
      <c r="RZ80" s="111" t="e">
        <f t="shared" si="2006"/>
        <v>#N/A</v>
      </c>
      <c r="SA80" s="111" t="e">
        <f t="shared" si="2007"/>
        <v>#N/A</v>
      </c>
      <c r="SB80" s="111" t="e">
        <f t="shared" si="2008"/>
        <v>#N/A</v>
      </c>
      <c r="SC80" s="111" t="e">
        <f t="shared" si="2009"/>
        <v>#N/A</v>
      </c>
      <c r="SD80" s="111" t="e">
        <f t="shared" si="2010"/>
        <v>#N/A</v>
      </c>
      <c r="SE80" s="111" t="e">
        <f t="shared" si="2011"/>
        <v>#N/A</v>
      </c>
      <c r="SF80" s="111" t="e">
        <f t="shared" si="2012"/>
        <v>#N/A</v>
      </c>
      <c r="SG80" s="111" t="e">
        <f t="shared" si="2013"/>
        <v>#N/A</v>
      </c>
      <c r="SH80" s="111" t="e">
        <f t="shared" si="2014"/>
        <v>#N/A</v>
      </c>
      <c r="SI80" s="111" t="e">
        <f t="shared" si="2015"/>
        <v>#N/A</v>
      </c>
      <c r="SJ80" s="111" t="e">
        <f t="shared" si="2016"/>
        <v>#N/A</v>
      </c>
      <c r="SK80" s="111" t="e">
        <f t="shared" si="2017"/>
        <v>#N/A</v>
      </c>
      <c r="SL80" s="111" t="e">
        <f t="shared" si="2018"/>
        <v>#N/A</v>
      </c>
      <c r="SM80" s="111" t="e">
        <f t="shared" si="2019"/>
        <v>#N/A</v>
      </c>
      <c r="SN80" s="111" t="e">
        <f t="shared" si="2020"/>
        <v>#N/A</v>
      </c>
      <c r="SO80" s="111" t="e">
        <f t="shared" si="2021"/>
        <v>#N/A</v>
      </c>
      <c r="SP80" s="111" t="e">
        <f t="shared" si="2022"/>
        <v>#N/A</v>
      </c>
      <c r="SQ80" s="111" t="e">
        <f t="shared" si="2023"/>
        <v>#N/A</v>
      </c>
      <c r="SR80" s="111" t="e">
        <f t="shared" si="2024"/>
        <v>#N/A</v>
      </c>
      <c r="SS80" s="111" t="e">
        <f t="shared" si="2025"/>
        <v>#N/A</v>
      </c>
      <c r="ST80" s="111" t="e">
        <f t="shared" si="2026"/>
        <v>#N/A</v>
      </c>
      <c r="SU80" s="111" t="e">
        <f t="shared" si="2027"/>
        <v>#N/A</v>
      </c>
      <c r="SV80" s="111" t="e">
        <f t="shared" si="2028"/>
        <v>#N/A</v>
      </c>
      <c r="SW80" s="111" t="e">
        <f t="shared" si="2029"/>
        <v>#N/A</v>
      </c>
      <c r="SX80" s="111" t="e">
        <f t="shared" si="2030"/>
        <v>#N/A</v>
      </c>
      <c r="SY80" s="111" t="e">
        <f t="shared" si="2031"/>
        <v>#N/A</v>
      </c>
      <c r="SZ80" s="111" t="e">
        <f t="shared" si="2032"/>
        <v>#N/A</v>
      </c>
      <c r="TA80" s="111" t="e">
        <f t="shared" si="2033"/>
        <v>#N/A</v>
      </c>
      <c r="TB80" s="111" t="e">
        <f t="shared" si="2034"/>
        <v>#N/A</v>
      </c>
      <c r="TC80" s="111" t="e">
        <f t="shared" si="2035"/>
        <v>#N/A</v>
      </c>
      <c r="TD80" s="111" t="e">
        <f t="shared" si="2036"/>
        <v>#N/A</v>
      </c>
      <c r="TE80" s="111" t="e">
        <f t="shared" si="2037"/>
        <v>#N/A</v>
      </c>
      <c r="TF80" s="111" t="e">
        <f t="shared" si="2038"/>
        <v>#N/A</v>
      </c>
      <c r="TG80" s="111" t="e">
        <f t="shared" si="2039"/>
        <v>#N/A</v>
      </c>
      <c r="TH80" s="111" t="e">
        <f t="shared" si="2040"/>
        <v>#N/A</v>
      </c>
      <c r="TI80" s="111" t="e">
        <f t="shared" si="2041"/>
        <v>#N/A</v>
      </c>
      <c r="TJ80" s="111" t="e">
        <f t="shared" si="2042"/>
        <v>#N/A</v>
      </c>
      <c r="TK80" s="111" t="e">
        <f t="shared" si="2043"/>
        <v>#N/A</v>
      </c>
      <c r="TL80" s="111" t="e">
        <f t="shared" si="2044"/>
        <v>#N/A</v>
      </c>
      <c r="TM80" s="111" t="e">
        <f t="shared" si="2045"/>
        <v>#N/A</v>
      </c>
      <c r="TN80" s="111" t="e">
        <f t="shared" si="2046"/>
        <v>#N/A</v>
      </c>
      <c r="TO80" s="111" t="e">
        <f t="shared" si="2047"/>
        <v>#N/A</v>
      </c>
      <c r="TP80" s="111" t="e">
        <f t="shared" si="2048"/>
        <v>#N/A</v>
      </c>
      <c r="TQ80" s="111" t="e">
        <f t="shared" si="2049"/>
        <v>#N/A</v>
      </c>
      <c r="TR80" s="111" t="e">
        <f t="shared" si="2050"/>
        <v>#N/A</v>
      </c>
      <c r="TS80" s="111" t="e">
        <f t="shared" si="2051"/>
        <v>#N/A</v>
      </c>
      <c r="TT80" s="111" t="e">
        <f t="shared" si="2052"/>
        <v>#N/A</v>
      </c>
      <c r="TU80" s="111" t="e">
        <f t="shared" si="2053"/>
        <v>#N/A</v>
      </c>
      <c r="TV80" s="111" t="e">
        <f t="shared" si="2054"/>
        <v>#N/A</v>
      </c>
      <c r="TW80" s="111" t="e">
        <f t="shared" si="2055"/>
        <v>#N/A</v>
      </c>
      <c r="TX80" s="111" t="e">
        <f t="shared" si="2056"/>
        <v>#N/A</v>
      </c>
      <c r="TY80" s="111" t="e">
        <f t="shared" si="2057"/>
        <v>#N/A</v>
      </c>
      <c r="TZ80" s="111" t="e">
        <f t="shared" si="2058"/>
        <v>#N/A</v>
      </c>
      <c r="UA80" s="111" t="e">
        <f t="shared" si="2059"/>
        <v>#N/A</v>
      </c>
      <c r="UB80" s="111" t="e">
        <f t="shared" si="2060"/>
        <v>#N/A</v>
      </c>
      <c r="UC80" s="112">
        <f t="shared" si="2061"/>
        <v>108.72005025355425</v>
      </c>
      <c r="UD80" s="112">
        <f t="shared" si="2062"/>
        <v>206.64659371298305</v>
      </c>
      <c r="UE80" s="112">
        <f t="shared" si="2063"/>
        <v>280.63117664726087</v>
      </c>
      <c r="UF80" s="112">
        <f t="shared" si="2064"/>
        <v>359.521899033414</v>
      </c>
      <c r="UG80" s="112">
        <f t="shared" si="2065"/>
        <v>447.70157878178406</v>
      </c>
      <c r="UH80" s="112">
        <f t="shared" si="2066"/>
        <v>550.27260092232143</v>
      </c>
      <c r="UI80" s="112">
        <f t="shared" si="2067"/>
        <v>651.53531920902537</v>
      </c>
      <c r="UJ80" s="112">
        <f t="shared" si="2068"/>
        <v>751.81680960535436</v>
      </c>
      <c r="UK80" s="112">
        <f t="shared" si="2069"/>
        <v>854.25700136050841</v>
      </c>
      <c r="UL80" s="112">
        <f t="shared" si="2070"/>
        <v>955.32347406913732</v>
      </c>
      <c r="UM80" s="112">
        <f t="shared" si="2071"/>
        <v>1048.7363692328408</v>
      </c>
      <c r="UN80" s="112">
        <f t="shared" si="2072"/>
        <v>1131.3557576024191</v>
      </c>
      <c r="UO80" s="112">
        <f t="shared" si="2073"/>
        <v>1225.6844654638062</v>
      </c>
      <c r="UP80" s="112">
        <f t="shared" si="2074"/>
        <v>1297.4449318465674</v>
      </c>
      <c r="UQ80" s="112">
        <f t="shared" si="2075"/>
        <v>1400.8009362994048</v>
      </c>
      <c r="UR80" s="112">
        <f t="shared" si="2076"/>
        <v>1511.3526119483258</v>
      </c>
      <c r="US80" s="112">
        <f t="shared" si="2077"/>
        <v>1614.2507100523214</v>
      </c>
      <c r="UT80" s="112">
        <f t="shared" si="2078"/>
        <v>1720.0270766347505</v>
      </c>
      <c r="UU80" s="112">
        <f t="shared" si="2079"/>
        <v>1824.7568001341131</v>
      </c>
      <c r="UV80" s="112">
        <f t="shared" si="2080"/>
        <v>1930.2060907530836</v>
      </c>
      <c r="UW80" s="112">
        <f t="shared" si="2081"/>
        <v>2042.8510525681381</v>
      </c>
      <c r="UX80" s="112">
        <f t="shared" si="2082"/>
        <v>2162.3646096158177</v>
      </c>
      <c r="UY80" s="112">
        <f t="shared" si="2083"/>
        <v>2285.2143414907728</v>
      </c>
      <c r="UZ80" s="112">
        <f t="shared" si="2084"/>
        <v>2414.8672534056609</v>
      </c>
      <c r="VA80" s="112">
        <f t="shared" si="2085"/>
        <v>2543.3426918520995</v>
      </c>
      <c r="VB80" s="112">
        <f t="shared" si="2086"/>
        <v>2667.5007275808875</v>
      </c>
      <c r="VC80" s="112">
        <f t="shared" si="2087"/>
        <v>2805.1997081968511</v>
      </c>
      <c r="VD80" s="112">
        <f t="shared" si="2088"/>
        <v>2947.0198459523904</v>
      </c>
      <c r="VE80" s="112">
        <f t="shared" si="2089"/>
        <v>3081.0555757776201</v>
      </c>
      <c r="VF80" s="112">
        <f t="shared" si="2090"/>
        <v>3200.7653784033751</v>
      </c>
      <c r="VG80" s="112">
        <f t="shared" si="2091"/>
        <v>3200.7653784033751</v>
      </c>
      <c r="VH80" s="111" t="e">
        <f t="shared" si="2092"/>
        <v>#N/A</v>
      </c>
      <c r="VI80" s="111" t="e">
        <f t="shared" si="2093"/>
        <v>#N/A</v>
      </c>
      <c r="VJ80" s="111" t="e">
        <f t="shared" si="2094"/>
        <v>#N/A</v>
      </c>
      <c r="VK80" s="111" t="e">
        <f t="shared" si="2095"/>
        <v>#N/A</v>
      </c>
      <c r="VL80" s="111" t="e">
        <f t="shared" si="2096"/>
        <v>#N/A</v>
      </c>
      <c r="VM80" s="111" t="e">
        <f t="shared" si="2097"/>
        <v>#N/A</v>
      </c>
      <c r="VN80" s="111" t="e">
        <f t="shared" si="2098"/>
        <v>#N/A</v>
      </c>
      <c r="VO80" s="111" t="e">
        <f t="shared" si="2099"/>
        <v>#N/A</v>
      </c>
      <c r="VP80" s="111" t="e">
        <f t="shared" si="2100"/>
        <v>#N/A</v>
      </c>
      <c r="VQ80" s="111" t="e">
        <f t="shared" si="2101"/>
        <v>#N/A</v>
      </c>
      <c r="VR80" s="111" t="e">
        <f t="shared" si="2102"/>
        <v>#N/A</v>
      </c>
      <c r="VS80" s="111" t="e">
        <f t="shared" si="2103"/>
        <v>#N/A</v>
      </c>
      <c r="VT80" s="111" t="e">
        <f t="shared" si="2104"/>
        <v>#N/A</v>
      </c>
      <c r="VU80" s="111" t="e">
        <f t="shared" si="2105"/>
        <v>#N/A</v>
      </c>
      <c r="VV80" s="111" t="e">
        <f t="shared" si="2106"/>
        <v>#N/A</v>
      </c>
      <c r="VW80" s="111" t="e">
        <f t="shared" si="2107"/>
        <v>#N/A</v>
      </c>
      <c r="VX80" s="111" t="e">
        <f t="shared" si="2108"/>
        <v>#N/A</v>
      </c>
      <c r="VY80" s="111" t="e">
        <f t="shared" si="2109"/>
        <v>#N/A</v>
      </c>
      <c r="VZ80" s="111" t="e">
        <f t="shared" si="2110"/>
        <v>#N/A</v>
      </c>
      <c r="WA80" s="111" t="e">
        <f t="shared" si="2111"/>
        <v>#N/A</v>
      </c>
      <c r="WB80" s="111" t="e">
        <f t="shared" si="2112"/>
        <v>#N/A</v>
      </c>
      <c r="WC80" s="111" t="e">
        <f t="shared" si="2113"/>
        <v>#N/A</v>
      </c>
      <c r="WD80" s="111" t="e">
        <f t="shared" si="2114"/>
        <v>#N/A</v>
      </c>
      <c r="WE80" s="111" t="e">
        <f t="shared" si="2115"/>
        <v>#N/A</v>
      </c>
      <c r="WF80" s="111" t="e">
        <f t="shared" si="2116"/>
        <v>#N/A</v>
      </c>
      <c r="WG80" s="111" t="e">
        <f t="shared" si="2117"/>
        <v>#N/A</v>
      </c>
      <c r="WH80" s="111" t="e">
        <f t="shared" si="2118"/>
        <v>#N/A</v>
      </c>
      <c r="WI80" s="111" t="e">
        <f t="shared" si="2119"/>
        <v>#N/A</v>
      </c>
      <c r="WJ80" s="111" t="e">
        <f t="shared" si="2120"/>
        <v>#N/A</v>
      </c>
      <c r="WK80" s="111" t="e">
        <f t="shared" si="2121"/>
        <v>#N/A</v>
      </c>
      <c r="WL80" s="111" t="e">
        <f t="shared" si="2122"/>
        <v>#N/A</v>
      </c>
      <c r="WM80" s="111" t="e">
        <f t="shared" si="2123"/>
        <v>#N/A</v>
      </c>
      <c r="WN80" s="111" t="e">
        <f t="shared" si="2124"/>
        <v>#N/A</v>
      </c>
      <c r="WO80" s="111" t="e">
        <f t="shared" si="2125"/>
        <v>#N/A</v>
      </c>
      <c r="WP80" s="111" t="e">
        <f t="shared" si="2126"/>
        <v>#N/A</v>
      </c>
      <c r="WQ80" s="111" t="e">
        <f t="shared" si="2127"/>
        <v>#N/A</v>
      </c>
      <c r="WR80" s="111" t="e">
        <f t="shared" si="2128"/>
        <v>#N/A</v>
      </c>
      <c r="WS80" s="111" t="e">
        <f t="shared" si="2129"/>
        <v>#N/A</v>
      </c>
      <c r="WT80" s="111" t="e">
        <f t="shared" si="2130"/>
        <v>#N/A</v>
      </c>
      <c r="WU80" s="111" t="e">
        <f t="shared" si="2131"/>
        <v>#N/A</v>
      </c>
      <c r="WV80" s="111" t="e">
        <f t="shared" si="2132"/>
        <v>#N/A</v>
      </c>
      <c r="WW80" s="111" t="e">
        <f t="shared" si="2133"/>
        <v>#N/A</v>
      </c>
      <c r="WX80" s="111" t="e">
        <f t="shared" si="2134"/>
        <v>#N/A</v>
      </c>
      <c r="WY80" s="111" t="e">
        <f t="shared" si="2135"/>
        <v>#N/A</v>
      </c>
      <c r="WZ80" s="111" t="e">
        <f t="shared" si="2136"/>
        <v>#N/A</v>
      </c>
      <c r="XA80" s="111" t="e">
        <f t="shared" si="2137"/>
        <v>#N/A</v>
      </c>
      <c r="XB80" s="111" t="e">
        <f t="shared" si="2138"/>
        <v>#N/A</v>
      </c>
      <c r="XC80" s="111" t="e">
        <f t="shared" si="2139"/>
        <v>#N/A</v>
      </c>
      <c r="XD80" s="111" t="e">
        <f t="shared" si="2140"/>
        <v>#N/A</v>
      </c>
      <c r="XE80" s="111" t="e">
        <f t="shared" si="2141"/>
        <v>#N/A</v>
      </c>
      <c r="XF80" s="111" t="e">
        <f t="shared" si="2142"/>
        <v>#N/A</v>
      </c>
      <c r="XG80" s="111" t="e">
        <f t="shared" si="2143"/>
        <v>#N/A</v>
      </c>
      <c r="XH80" s="111" t="e">
        <f t="shared" si="2144"/>
        <v>#N/A</v>
      </c>
      <c r="XI80" s="111" t="e">
        <f t="shared" si="2145"/>
        <v>#N/A</v>
      </c>
      <c r="XJ80" s="111" t="e">
        <f t="shared" si="2146"/>
        <v>#N/A</v>
      </c>
      <c r="XK80" s="111" t="e">
        <f t="shared" si="2147"/>
        <v>#N/A</v>
      </c>
      <c r="XL80" s="111" t="e">
        <f t="shared" si="2148"/>
        <v>#N/A</v>
      </c>
      <c r="XM80" s="111" t="e">
        <f t="shared" si="2149"/>
        <v>#N/A</v>
      </c>
      <c r="XN80" s="111" t="e">
        <f t="shared" si="2150"/>
        <v>#N/A</v>
      </c>
      <c r="XO80" s="111" t="e">
        <f t="shared" si="2151"/>
        <v>#N/A</v>
      </c>
      <c r="XP80" s="111" t="e">
        <f t="shared" si="2152"/>
        <v>#N/A</v>
      </c>
      <c r="XQ80" s="111" t="e">
        <f t="shared" si="2153"/>
        <v>#N/A</v>
      </c>
      <c r="XR80" s="111" t="e">
        <f t="shared" si="2154"/>
        <v>#N/A</v>
      </c>
      <c r="XS80" s="111" t="e">
        <f t="shared" si="2155"/>
        <v>#N/A</v>
      </c>
      <c r="XT80" s="111" t="e">
        <f t="shared" si="2156"/>
        <v>#N/A</v>
      </c>
      <c r="XU80" s="111" t="e">
        <f t="shared" si="2157"/>
        <v>#N/A</v>
      </c>
      <c r="XV80" s="111" t="e">
        <f t="shared" si="2158"/>
        <v>#N/A</v>
      </c>
      <c r="XW80" s="111" t="e">
        <f t="shared" si="2159"/>
        <v>#N/A</v>
      </c>
      <c r="XX80" s="111" t="e">
        <f t="shared" si="2160"/>
        <v>#N/A</v>
      </c>
      <c r="XY80" s="111" t="e">
        <f t="shared" si="2161"/>
        <v>#N/A</v>
      </c>
      <c r="XZ80" s="111" t="e">
        <f t="shared" si="2162"/>
        <v>#N/A</v>
      </c>
      <c r="YA80" s="111" t="e">
        <f t="shared" si="2163"/>
        <v>#N/A</v>
      </c>
      <c r="YB80" s="111" t="e">
        <f t="shared" si="2164"/>
        <v>#N/A</v>
      </c>
      <c r="YC80" s="111" t="e">
        <f t="shared" si="2165"/>
        <v>#N/A</v>
      </c>
      <c r="YD80" s="111" t="e">
        <f t="shared" si="2166"/>
        <v>#N/A</v>
      </c>
      <c r="YE80" s="111" t="e">
        <f t="shared" si="2167"/>
        <v>#N/A</v>
      </c>
      <c r="YF80" s="111" t="e">
        <f t="shared" si="2168"/>
        <v>#N/A</v>
      </c>
      <c r="YG80" s="111" t="e">
        <f t="shared" si="2169"/>
        <v>#N/A</v>
      </c>
      <c r="YH80" s="111" t="e">
        <f t="shared" si="2170"/>
        <v>#N/A</v>
      </c>
      <c r="YI80" s="111" t="e">
        <f t="shared" si="2171"/>
        <v>#N/A</v>
      </c>
      <c r="YJ80" s="111" t="e">
        <f t="shared" si="2172"/>
        <v>#N/A</v>
      </c>
      <c r="YK80" s="111" t="e">
        <f t="shared" si="2173"/>
        <v>#N/A</v>
      </c>
      <c r="YL80" s="111" t="e">
        <f t="shared" si="2174"/>
        <v>#N/A</v>
      </c>
      <c r="YM80" s="111" t="e">
        <f t="shared" si="2175"/>
        <v>#N/A</v>
      </c>
      <c r="YN80" s="111" t="e">
        <f t="shared" si="2176"/>
        <v>#N/A</v>
      </c>
      <c r="YO80" s="111" t="e">
        <f t="shared" si="2177"/>
        <v>#N/A</v>
      </c>
      <c r="YP80" s="111" t="e">
        <f t="shared" si="2178"/>
        <v>#N/A</v>
      </c>
      <c r="YQ80" s="111" t="e">
        <f t="shared" si="2179"/>
        <v>#N/A</v>
      </c>
      <c r="YR80" s="111" t="e">
        <f t="shared" si="2180"/>
        <v>#N/A</v>
      </c>
      <c r="YS80" s="111" t="e">
        <f t="shared" si="2181"/>
        <v>#N/A</v>
      </c>
      <c r="YT80" s="111" t="e">
        <f t="shared" si="2182"/>
        <v>#N/A</v>
      </c>
      <c r="YU80" s="111" t="e">
        <f t="shared" si="2183"/>
        <v>#N/A</v>
      </c>
      <c r="YV80" s="111" t="e">
        <f t="shared" si="2184"/>
        <v>#N/A</v>
      </c>
      <c r="YW80" s="111" t="e">
        <f t="shared" si="2185"/>
        <v>#N/A</v>
      </c>
      <c r="YX80" s="111" t="e">
        <f t="shared" si="2186"/>
        <v>#N/A</v>
      </c>
      <c r="YY80" s="111" t="e">
        <f t="shared" si="2187"/>
        <v>#N/A</v>
      </c>
      <c r="YZ80" s="111" t="e">
        <f t="shared" si="2188"/>
        <v>#N/A</v>
      </c>
      <c r="ZA80" s="111" t="e">
        <f t="shared" si="2189"/>
        <v>#N/A</v>
      </c>
      <c r="ZB80" s="111" t="e">
        <f t="shared" si="2190"/>
        <v>#N/A</v>
      </c>
      <c r="ZC80" s="111" t="e">
        <f t="shared" si="2191"/>
        <v>#N/A</v>
      </c>
      <c r="ZD80" s="111" t="e">
        <f t="shared" si="2192"/>
        <v>#N/A</v>
      </c>
      <c r="ZE80" s="111" t="e">
        <f t="shared" si="2193"/>
        <v>#N/A</v>
      </c>
      <c r="ZF80" s="111" t="e">
        <f t="shared" si="2194"/>
        <v>#N/A</v>
      </c>
      <c r="ZG80" s="111" t="e">
        <f t="shared" si="2195"/>
        <v>#N/A</v>
      </c>
      <c r="ZH80" s="111" t="e">
        <f t="shared" si="2196"/>
        <v>#N/A</v>
      </c>
      <c r="ZI80" s="111" t="e">
        <f t="shared" si="2197"/>
        <v>#N/A</v>
      </c>
      <c r="ZJ80" s="111" t="e">
        <f t="shared" si="2198"/>
        <v>#N/A</v>
      </c>
      <c r="ZK80" s="111" t="e">
        <f t="shared" si="2199"/>
        <v>#N/A</v>
      </c>
      <c r="ZL80" s="111" t="e">
        <f t="shared" si="2200"/>
        <v>#N/A</v>
      </c>
      <c r="ZM80" s="111" t="e">
        <f t="shared" si="2201"/>
        <v>#N/A</v>
      </c>
      <c r="ZN80" s="111" t="e">
        <f t="shared" si="2202"/>
        <v>#N/A</v>
      </c>
      <c r="ZO80" s="111" t="e">
        <f t="shared" si="2203"/>
        <v>#N/A</v>
      </c>
      <c r="ZP80" s="111" t="e">
        <f t="shared" si="2204"/>
        <v>#N/A</v>
      </c>
      <c r="ZQ80" s="111" t="e">
        <f t="shared" si="2205"/>
        <v>#N/A</v>
      </c>
      <c r="ZR80" s="111" t="e">
        <f t="shared" si="2206"/>
        <v>#N/A</v>
      </c>
      <c r="ZS80" s="111" t="e">
        <f t="shared" si="2207"/>
        <v>#N/A</v>
      </c>
      <c r="ZT80" s="111" t="e">
        <f t="shared" si="2208"/>
        <v>#N/A</v>
      </c>
      <c r="ZU80" s="111" t="e">
        <f t="shared" si="2209"/>
        <v>#N/A</v>
      </c>
      <c r="ZV80" s="111" t="e">
        <f t="shared" si="2210"/>
        <v>#N/A</v>
      </c>
      <c r="ZW80" s="111" t="e">
        <f t="shared" si="2211"/>
        <v>#N/A</v>
      </c>
      <c r="ZX80" s="111" t="e">
        <f t="shared" si="2212"/>
        <v>#N/A</v>
      </c>
      <c r="ZY80" s="111" t="e">
        <f t="shared" si="2213"/>
        <v>#N/A</v>
      </c>
      <c r="ZZ80" s="111" t="e">
        <f t="shared" si="2214"/>
        <v>#N/A</v>
      </c>
      <c r="AAA80" s="111" t="e">
        <f t="shared" si="2215"/>
        <v>#N/A</v>
      </c>
      <c r="AAB80" s="111" t="e">
        <f t="shared" si="2216"/>
        <v>#N/A</v>
      </c>
      <c r="AAC80" s="111" t="e">
        <f t="shared" si="2217"/>
        <v>#N/A</v>
      </c>
      <c r="AAD80" s="111" t="e">
        <f t="shared" si="2218"/>
        <v>#N/A</v>
      </c>
      <c r="AAE80" s="111" t="e">
        <f t="shared" si="2219"/>
        <v>#N/A</v>
      </c>
      <c r="AAF80" s="111" t="e">
        <f t="shared" si="2220"/>
        <v>#N/A</v>
      </c>
      <c r="AAG80" s="111" t="e">
        <f t="shared" si="2221"/>
        <v>#N/A</v>
      </c>
      <c r="AAH80" s="111" t="e">
        <f t="shared" si="2222"/>
        <v>#N/A</v>
      </c>
      <c r="AAI80" s="111" t="e">
        <f t="shared" si="2223"/>
        <v>#N/A</v>
      </c>
      <c r="AAJ80" s="111" t="e">
        <f t="shared" si="2224"/>
        <v>#N/A</v>
      </c>
      <c r="AAK80" s="111" t="e">
        <f t="shared" si="2225"/>
        <v>#N/A</v>
      </c>
      <c r="AAL80" s="111" t="e">
        <f t="shared" si="2226"/>
        <v>#N/A</v>
      </c>
      <c r="AAM80" s="111" t="e">
        <f t="shared" si="2227"/>
        <v>#N/A</v>
      </c>
      <c r="AAN80" s="111" t="e">
        <f t="shared" si="2228"/>
        <v>#N/A</v>
      </c>
      <c r="AAO80" s="111" t="e">
        <f t="shared" si="2229"/>
        <v>#N/A</v>
      </c>
      <c r="AAP80" s="111" t="e">
        <f t="shared" si="2230"/>
        <v>#N/A</v>
      </c>
      <c r="AAQ80" s="111" t="e">
        <f t="shared" si="2231"/>
        <v>#N/A</v>
      </c>
      <c r="AAR80" s="111" t="e">
        <f t="shared" si="2232"/>
        <v>#N/A</v>
      </c>
      <c r="AAS80" s="111" t="e">
        <f t="shared" si="2233"/>
        <v>#N/A</v>
      </c>
      <c r="AAT80" s="111" t="e">
        <f t="shared" si="2234"/>
        <v>#N/A</v>
      </c>
      <c r="AAU80" s="111" t="e">
        <f t="shared" si="2235"/>
        <v>#N/A</v>
      </c>
      <c r="AAV80" s="111" t="e">
        <f t="shared" si="2236"/>
        <v>#N/A</v>
      </c>
      <c r="AAW80" s="111" t="e">
        <f t="shared" si="2237"/>
        <v>#N/A</v>
      </c>
      <c r="AAX80" s="111" t="e">
        <f t="shared" si="2238"/>
        <v>#N/A</v>
      </c>
      <c r="AAY80" s="111" t="e">
        <f t="shared" si="2239"/>
        <v>#N/A</v>
      </c>
      <c r="AAZ80" s="111" t="e">
        <f t="shared" si="2240"/>
        <v>#N/A</v>
      </c>
      <c r="ABA80" s="111" t="e">
        <f t="shared" si="2241"/>
        <v>#N/A</v>
      </c>
      <c r="ABB80" s="111" t="e">
        <f t="shared" si="2242"/>
        <v>#N/A</v>
      </c>
      <c r="ABC80" s="111" t="e">
        <f t="shared" si="2243"/>
        <v>#N/A</v>
      </c>
      <c r="ABD80" s="111" t="e">
        <f t="shared" si="2244"/>
        <v>#N/A</v>
      </c>
      <c r="ABE80" s="111" t="e">
        <f t="shared" si="2245"/>
        <v>#N/A</v>
      </c>
      <c r="ABF80" s="111" t="e">
        <f t="shared" si="2246"/>
        <v>#N/A</v>
      </c>
    </row>
    <row r="81" spans="1:734" ht="75" hidden="1" customHeight="1">
      <c r="A81" s="92">
        <v>61</v>
      </c>
      <c r="B81" s="59" t="s">
        <v>69</v>
      </c>
      <c r="C81" s="100" t="s">
        <v>70</v>
      </c>
      <c r="D81" s="101">
        <v>1217891</v>
      </c>
      <c r="E81" s="59">
        <v>3120009160</v>
      </c>
      <c r="F81" s="46" t="s">
        <v>115</v>
      </c>
      <c r="G81" s="47">
        <v>0.9</v>
      </c>
      <c r="H81" s="48">
        <v>3377.64</v>
      </c>
      <c r="I81" s="48">
        <v>20</v>
      </c>
      <c r="J81" s="49">
        <v>1.1000000000000001</v>
      </c>
      <c r="K81" s="50">
        <v>30</v>
      </c>
      <c r="L81" s="49">
        <v>16.18</v>
      </c>
      <c r="M81" s="49">
        <v>82</v>
      </c>
      <c r="N81" s="49">
        <v>0</v>
      </c>
      <c r="O81" s="49">
        <f t="shared" si="1741"/>
        <v>0.53933333333333333</v>
      </c>
      <c r="P81" s="49">
        <f t="shared" si="1742"/>
        <v>2.7333333333333334</v>
      </c>
      <c r="Q81" s="49">
        <f t="shared" si="1743"/>
        <v>0</v>
      </c>
      <c r="R81" s="51">
        <v>30</v>
      </c>
      <c r="S81" s="52">
        <f t="shared" si="2256"/>
        <v>16.18</v>
      </c>
      <c r="T81" s="52">
        <f t="shared" si="1744"/>
        <v>82</v>
      </c>
      <c r="U81" s="52">
        <f t="shared" si="1745"/>
        <v>0</v>
      </c>
      <c r="V81" s="130">
        <f>$O81*($I81-(метеостанция!B$12))/($I81-$J81)</f>
        <v>0.5500343915343916</v>
      </c>
      <c r="W81" s="130">
        <f>$O81*($I81-(метеостанция!C$12))/($I81-$J81)</f>
        <v>0.49117857142857146</v>
      </c>
      <c r="X81" s="130">
        <f>$O81*($I81-(метеостанция!D$12))/($I81-$J81)</f>
        <v>0.36062566137566138</v>
      </c>
      <c r="Y81" s="130">
        <f>$O81*($I81-(метеостанция!E$12))/($I81-$J81)</f>
        <v>0.38737830687830688</v>
      </c>
      <c r="Z81" s="130">
        <f>$O81*($I81-(метеостанция!F$12))/($I81-$J81)</f>
        <v>0.43802998236331581</v>
      </c>
      <c r="AA81" s="130">
        <f>$O81*($I81-(метеостанция!G$12))/($I81-$J81)</f>
        <v>0.51650440917107587</v>
      </c>
      <c r="AB81" s="130">
        <f>$O81*($I81-(метеостанция!H$12))/($I81-$J81)</f>
        <v>0.50937037037037047</v>
      </c>
      <c r="AC81" s="130">
        <f>$O81*($I81-(метеостанция!I$12))/($I81-$J81)</f>
        <v>0.50401984126984134</v>
      </c>
      <c r="AD81" s="130">
        <f>$O81*($I81-(метеостанция!J$12))/($I81-$J81)</f>
        <v>0.5157910052910053</v>
      </c>
      <c r="AE81" s="130">
        <f>$O81*($I81-(метеостанция!K$12))/($I81-$J81)</f>
        <v>0.50830026455026467</v>
      </c>
      <c r="AF81" s="130">
        <f>$O81*($I81-(метеостанция!L$12))/($I81-$J81)</f>
        <v>0.46656613756613768</v>
      </c>
      <c r="AG81" s="130">
        <f>$O81*($I81-(метеостанция!M$12))/($I81-$J81)</f>
        <v>0.40771031746031738</v>
      </c>
      <c r="AH81" s="130">
        <f>$O81*($I81-(метеостанция!N$12))/($I81-$J81)</f>
        <v>0.47155996472663136</v>
      </c>
      <c r="AI81" s="130">
        <f>$O81*($I81-(метеостанция!O$12))/($I81-$J81)</f>
        <v>0.34849779541446207</v>
      </c>
      <c r="AJ81" s="130">
        <f>$O81*($I81-(метеостанция!P$12))/($I81-$J81)</f>
        <v>0.52078483245149909</v>
      </c>
      <c r="AK81" s="130">
        <f>$O81*($I81-(метеостанция!Q$12))/($I81-$J81)</f>
        <v>0.56002204585537918</v>
      </c>
      <c r="AL81" s="130">
        <f>$O81*($I81-(метеостанция!R$12))/($I81-$J81)</f>
        <v>0.51828791887125225</v>
      </c>
      <c r="AM81" s="130">
        <f>$O81*($I81-(метеостанция!S$12))/($I81-$J81)</f>
        <v>0.5339828042328042</v>
      </c>
      <c r="AN81" s="130">
        <f>$O81*($I81-(метеостанция!T$12))/($I81-$J81)</f>
        <v>0.52827557319223983</v>
      </c>
      <c r="AO81" s="130">
        <f>$O81*($I81-(метеостанция!U$12))/($I81-$J81)</f>
        <v>0.53219929453262782</v>
      </c>
      <c r="AP81" s="130">
        <f>$O81*($I81-(метеостанция!V$12))/($I81-$J81)</f>
        <v>0.57143650793650791</v>
      </c>
      <c r="AQ81" s="130">
        <f>$O81*($I81-(метеостанция!W$12))/($I81-$J81)</f>
        <v>0.60889021164021173</v>
      </c>
      <c r="AR81" s="130">
        <f>$O81*($I81-(метеостанция!X$12))/($I81-$J81)</f>
        <v>0.62708201058201063</v>
      </c>
      <c r="AS81" s="130">
        <f>$O81*($I81-(метеостанция!Y$12))/($I81-$J81)</f>
        <v>0.664179012345679</v>
      </c>
      <c r="AT81" s="130">
        <f>$O81*($I81-(метеостанция!Z$12))/($I81-$J81)</f>
        <v>0.65775837742504417</v>
      </c>
      <c r="AU81" s="130">
        <f>$O81*($I81-(метеостанция!AA$12))/($I81-$J81)</f>
        <v>0.63421604938271614</v>
      </c>
      <c r="AV81" s="130">
        <f>$O81*($I81-(метеостанция!AB$12))/($I81-$J81)</f>
        <v>0.70805335097001765</v>
      </c>
      <c r="AW81" s="130">
        <f>$O81*($I81-(метеостанция!AC$12))/($I81-$J81)</f>
        <v>0.73052557319223987</v>
      </c>
      <c r="AX81" s="130">
        <f>$O81*($I81-(метеостанция!AD$12))/($I81-$J81)</f>
        <v>0.68807804232804237</v>
      </c>
      <c r="AY81" s="130">
        <f>$O81*($I81-(метеостанция!AE$12))/($I81-$J81)</f>
        <v>0.60996031746031754</v>
      </c>
      <c r="AZ81" s="130"/>
      <c r="BA81" s="130">
        <f t="shared" si="1746"/>
        <v>0.5500343915343916</v>
      </c>
      <c r="BB81" s="130">
        <f t="shared" ref="BB81:BB97" si="2263">SUM(BA81,W81)</f>
        <v>1.041212962962963</v>
      </c>
      <c r="BC81" s="130">
        <f t="shared" ref="BC81:BC97" si="2264">SUM(BB81,X81)</f>
        <v>1.4018386243386243</v>
      </c>
      <c r="BD81" s="130">
        <f t="shared" ref="BD81:BD97" si="2265">SUM(BC81,Y81)</f>
        <v>1.7892169312169313</v>
      </c>
      <c r="BE81" s="130">
        <f t="shared" ref="BE81:BE97" si="2266">SUM(BD81,Z81)</f>
        <v>2.2272469135802471</v>
      </c>
      <c r="BF81" s="130">
        <f t="shared" ref="BF81:BF97" si="2267">SUM(BE81,AA81)</f>
        <v>2.7437513227513231</v>
      </c>
      <c r="BG81" s="130">
        <f t="shared" ref="BG81:BG97" si="2268">SUM(BF81,AB81)</f>
        <v>3.2531216931216935</v>
      </c>
      <c r="BH81" s="130">
        <f t="shared" ref="BH81:BH97" si="2269">SUM(BG81,AC81)</f>
        <v>3.7571415343915349</v>
      </c>
      <c r="BI81" s="130">
        <f t="shared" ref="BI81:BI97" si="2270">SUM(BH81,AD81)</f>
        <v>4.2729325396825404</v>
      </c>
      <c r="BJ81" s="130">
        <f t="shared" ref="BJ81:BJ97" si="2271">SUM(BI81,AE81)</f>
        <v>4.7812328042328049</v>
      </c>
      <c r="BK81" s="130">
        <f t="shared" ref="BK81:BK97" si="2272">SUM(BJ81,AF81)</f>
        <v>5.2477989417989424</v>
      </c>
      <c r="BL81" s="130">
        <f t="shared" ref="BL81:BL97" si="2273">SUM(BK81,AG81)</f>
        <v>5.6555092592592597</v>
      </c>
      <c r="BM81" s="130">
        <f t="shared" ref="BM81:BM97" si="2274">SUM(BL81,AH81)</f>
        <v>6.1270692239858908</v>
      </c>
      <c r="BN81" s="130">
        <f t="shared" ref="BN81:BN97" si="2275">SUM(BM81,AI81)</f>
        <v>6.4755670194003532</v>
      </c>
      <c r="BO81" s="130">
        <f t="shared" ref="BO81:BO97" si="2276">SUM(BN81,AJ81)</f>
        <v>6.9963518518518519</v>
      </c>
      <c r="BP81" s="130">
        <f t="shared" ref="BP81:BP97" si="2277">SUM(BO81,AK81)</f>
        <v>7.556373897707231</v>
      </c>
      <c r="BQ81" s="130">
        <f t="shared" ref="BQ81:BQ97" si="2278">SUM(BP81,AL81)</f>
        <v>8.0746618165784838</v>
      </c>
      <c r="BR81" s="130">
        <f t="shared" ref="BR81:BR97" si="2279">SUM(BQ81,AM81)</f>
        <v>8.6086446208112886</v>
      </c>
      <c r="BS81" s="130">
        <f t="shared" ref="BS81:BS97" si="2280">SUM(BR81,AN81)</f>
        <v>9.1369201940035278</v>
      </c>
      <c r="BT81" s="130">
        <f t="shared" ref="BT81:BT97" si="2281">SUM(BS81,AO81)</f>
        <v>9.6691194885361558</v>
      </c>
      <c r="BU81" s="130">
        <f t="shared" ref="BU81:BU97" si="2282">SUM(BT81,AP81)</f>
        <v>10.240555996472663</v>
      </c>
      <c r="BV81" s="130">
        <f t="shared" ref="BV81:BV97" si="2283">SUM(BU81,AQ81)</f>
        <v>10.849446208112875</v>
      </c>
      <c r="BW81" s="130">
        <f t="shared" ref="BW81:BW97" si="2284">SUM(BV81,AR81)</f>
        <v>11.476528218694886</v>
      </c>
      <c r="BX81" s="130">
        <f t="shared" ref="BX81:BX97" si="2285">SUM(BW81,AS81)</f>
        <v>12.140707231040565</v>
      </c>
      <c r="BY81" s="130">
        <f t="shared" ref="BY81:BY97" si="2286">SUM(BX81,AT81)</f>
        <v>12.798465608465609</v>
      </c>
      <c r="BZ81" s="130">
        <f t="shared" ref="BZ81:BZ97" si="2287">SUM(BY81,AU81)</f>
        <v>13.432681657848326</v>
      </c>
      <c r="CA81" s="130">
        <f t="shared" ref="CA81:CA97" si="2288">SUM(BZ81,AV81)</f>
        <v>14.140735008818343</v>
      </c>
      <c r="CB81" s="130">
        <f t="shared" ref="CB81:CB97" si="2289">SUM(CA81,AW81)</f>
        <v>14.871260582010583</v>
      </c>
      <c r="CC81" s="130">
        <f t="shared" ref="CC81:CC97" si="2290">SUM(CB81,AX81)</f>
        <v>15.559338624338626</v>
      </c>
      <c r="CD81" s="130">
        <f t="shared" ref="CD81:CD97" si="2291">SUM(CC81,AY81)</f>
        <v>16.169298941798942</v>
      </c>
      <c r="CE81" s="130">
        <f t="shared" ref="CE81:CE97" si="2292">SUM(CD81,AZ81)</f>
        <v>16.169298941798942</v>
      </c>
      <c r="CF81" s="130">
        <f t="shared" si="1747"/>
        <v>1857.8181622222223</v>
      </c>
      <c r="CG81" s="130">
        <f t="shared" si="1748"/>
        <v>1659.02439</v>
      </c>
      <c r="CH81" s="130">
        <f t="shared" si="1749"/>
        <v>1218.0636588888888</v>
      </c>
      <c r="CI81" s="130">
        <f t="shared" si="1750"/>
        <v>1308.4244644444443</v>
      </c>
      <c r="CJ81" s="130">
        <f t="shared" si="1751"/>
        <v>1479.50758962963</v>
      </c>
      <c r="CK81" s="130">
        <f t="shared" si="1752"/>
        <v>1744.5659525925926</v>
      </c>
      <c r="CL81" s="130">
        <f t="shared" si="1753"/>
        <v>1720.4697377777782</v>
      </c>
      <c r="CM81" s="130">
        <f t="shared" si="1754"/>
        <v>1702.3975766666667</v>
      </c>
      <c r="CN81" s="130">
        <f t="shared" si="1755"/>
        <v>1742.1563311111111</v>
      </c>
      <c r="CO81" s="130">
        <f t="shared" si="1756"/>
        <v>1716.8553055555558</v>
      </c>
      <c r="CP81" s="130">
        <f t="shared" si="1757"/>
        <v>1575.8924488888892</v>
      </c>
      <c r="CQ81" s="130">
        <f t="shared" si="1758"/>
        <v>1377.0986766666663</v>
      </c>
      <c r="CR81" s="130">
        <f t="shared" si="1759"/>
        <v>1592.7597992592591</v>
      </c>
      <c r="CS81" s="130">
        <f t="shared" si="1760"/>
        <v>1177.1000937037036</v>
      </c>
      <c r="CT81" s="130">
        <f t="shared" si="1761"/>
        <v>1759.0236814814814</v>
      </c>
      <c r="CU81" s="130">
        <f t="shared" si="1762"/>
        <v>1891.5528629629628</v>
      </c>
      <c r="CV81" s="130">
        <f t="shared" si="1763"/>
        <v>1750.5900062962965</v>
      </c>
      <c r="CW81" s="130">
        <f t="shared" si="1764"/>
        <v>1803.6016788888887</v>
      </c>
      <c r="CX81" s="130">
        <f t="shared" si="1765"/>
        <v>1784.3247070370369</v>
      </c>
      <c r="CY81" s="130">
        <f t="shared" si="1766"/>
        <v>1797.5776251851851</v>
      </c>
      <c r="CZ81" s="130">
        <f t="shared" si="1767"/>
        <v>1930.1068066666664</v>
      </c>
      <c r="DA81" s="130">
        <f t="shared" si="1768"/>
        <v>2056.6119344444446</v>
      </c>
      <c r="DB81" s="130">
        <f t="shared" si="1769"/>
        <v>2118.0572822222225</v>
      </c>
      <c r="DC81" s="130">
        <f t="shared" si="1770"/>
        <v>2243.3575992592591</v>
      </c>
      <c r="DD81" s="130">
        <f t="shared" si="1771"/>
        <v>2221.6710059259262</v>
      </c>
      <c r="DE81" s="130">
        <f t="shared" si="1772"/>
        <v>2142.1534970370371</v>
      </c>
      <c r="DF81" s="130">
        <f t="shared" si="1773"/>
        <v>2391.5493203703704</v>
      </c>
      <c r="DG81" s="130">
        <f t="shared" si="1774"/>
        <v>2467.4523970370369</v>
      </c>
      <c r="DH81" s="130">
        <f t="shared" si="1775"/>
        <v>2324.0799188888891</v>
      </c>
      <c r="DI81" s="130">
        <f t="shared" si="1776"/>
        <v>2060.2263666666668</v>
      </c>
      <c r="DJ81" s="130">
        <f t="shared" si="1777"/>
        <v>0</v>
      </c>
      <c r="DK81" s="110">
        <f t="shared" si="1778"/>
        <v>1857.8181622222223</v>
      </c>
      <c r="DL81" s="130">
        <f t="shared" si="1779"/>
        <v>3516.8425522222224</v>
      </c>
      <c r="DM81" s="130">
        <f t="shared" si="1780"/>
        <v>4734.9062111111107</v>
      </c>
      <c r="DN81" s="130">
        <f t="shared" si="1781"/>
        <v>6043.330675555555</v>
      </c>
      <c r="DO81" s="130">
        <f t="shared" si="1782"/>
        <v>7522.8382651851853</v>
      </c>
      <c r="DP81" s="130">
        <f t="shared" si="1783"/>
        <v>9267.4042177777774</v>
      </c>
      <c r="DQ81" s="130">
        <f t="shared" si="1784"/>
        <v>10987.873955555555</v>
      </c>
      <c r="DR81" s="130">
        <f t="shared" si="1785"/>
        <v>12690.271532222221</v>
      </c>
      <c r="DS81" s="130">
        <f t="shared" si="1786"/>
        <v>14432.427863333332</v>
      </c>
      <c r="DT81" s="130">
        <f t="shared" si="1787"/>
        <v>16149.283168888887</v>
      </c>
      <c r="DU81" s="130">
        <f t="shared" si="1788"/>
        <v>17725.175617777775</v>
      </c>
      <c r="DV81" s="130">
        <f t="shared" si="1789"/>
        <v>19102.27429444444</v>
      </c>
      <c r="DW81" s="130">
        <f t="shared" si="1790"/>
        <v>20695.0340937037</v>
      </c>
      <c r="DX81" s="130">
        <f t="shared" si="1791"/>
        <v>21872.134187407402</v>
      </c>
      <c r="DY81" s="130">
        <f t="shared" si="1792"/>
        <v>23631.157868888884</v>
      </c>
      <c r="DZ81" s="130">
        <f t="shared" si="1793"/>
        <v>25522.710731851847</v>
      </c>
      <c r="EA81" s="130">
        <f t="shared" si="1794"/>
        <v>27273.300738148144</v>
      </c>
      <c r="EB81" s="130">
        <f t="shared" si="1795"/>
        <v>29076.902417037032</v>
      </c>
      <c r="EC81" s="130">
        <f t="shared" si="1796"/>
        <v>30861.22712407407</v>
      </c>
      <c r="ED81" s="130">
        <f t="shared" si="1797"/>
        <v>32658.804749259256</v>
      </c>
      <c r="EE81" s="130">
        <f t="shared" si="1798"/>
        <v>34588.911555925923</v>
      </c>
      <c r="EF81" s="130">
        <f t="shared" si="1799"/>
        <v>36645.523490370368</v>
      </c>
      <c r="EG81" s="130">
        <f t="shared" si="1800"/>
        <v>38763.580772592592</v>
      </c>
      <c r="EH81" s="130">
        <f t="shared" si="1801"/>
        <v>41006.938371851851</v>
      </c>
      <c r="EI81" s="130">
        <f t="shared" si="1802"/>
        <v>43228.609377777779</v>
      </c>
      <c r="EJ81" s="130">
        <f t="shared" si="1803"/>
        <v>45370.762874814813</v>
      </c>
      <c r="EK81" s="130">
        <f t="shared" si="1804"/>
        <v>47762.312195185186</v>
      </c>
      <c r="EL81" s="130">
        <f t="shared" si="1805"/>
        <v>50229.764592222222</v>
      </c>
      <c r="EM81" s="130">
        <f t="shared" si="1806"/>
        <v>52553.844511111114</v>
      </c>
      <c r="EN81" s="130">
        <f t="shared" si="1807"/>
        <v>54614.070877777784</v>
      </c>
      <c r="EO81" s="130">
        <f t="shared" si="1808"/>
        <v>54614.070877777784</v>
      </c>
      <c r="EP81" s="130">
        <f t="shared" si="1809"/>
        <v>1672.0363460000001</v>
      </c>
      <c r="EQ81" s="130">
        <f t="shared" si="1810"/>
        <v>1493.1219510000001</v>
      </c>
      <c r="ER81" s="130">
        <f t="shared" si="1811"/>
        <v>1096.2572929999999</v>
      </c>
      <c r="ES81" s="130">
        <f t="shared" si="1812"/>
        <v>1177.5820179999998</v>
      </c>
      <c r="ET81" s="130">
        <f t="shared" si="1813"/>
        <v>1331.5568306666671</v>
      </c>
      <c r="EU81" s="130">
        <f t="shared" si="1814"/>
        <v>1570.1093573333333</v>
      </c>
      <c r="EV81" s="130">
        <f t="shared" si="1815"/>
        <v>1548.4227640000004</v>
      </c>
      <c r="EW81" s="130">
        <f t="shared" si="1816"/>
        <v>1532.157819</v>
      </c>
      <c r="EX81" s="130">
        <f t="shared" si="1817"/>
        <v>1567.9406979999999</v>
      </c>
      <c r="EY81" s="130">
        <f t="shared" si="1818"/>
        <v>1545.1697750000003</v>
      </c>
      <c r="EZ81" s="130">
        <f t="shared" si="1819"/>
        <v>1418.3032040000003</v>
      </c>
      <c r="FA81" s="130">
        <f t="shared" si="1820"/>
        <v>1239.3888089999996</v>
      </c>
      <c r="FB81" s="130">
        <f t="shared" si="1821"/>
        <v>1433.4838193333333</v>
      </c>
      <c r="FC81" s="130">
        <f t="shared" si="1822"/>
        <v>1059.3900843333333</v>
      </c>
      <c r="FD81" s="130">
        <f t="shared" si="1823"/>
        <v>1583.1213133333333</v>
      </c>
      <c r="FE81" s="130">
        <f t="shared" si="1824"/>
        <v>1702.3975766666665</v>
      </c>
      <c r="FF81" s="130">
        <f t="shared" si="1825"/>
        <v>1575.5310056666669</v>
      </c>
      <c r="FG81" s="130">
        <f t="shared" si="1826"/>
        <v>1623.2415109999999</v>
      </c>
      <c r="FH81" s="130">
        <f t="shared" si="1827"/>
        <v>1605.8922363333331</v>
      </c>
      <c r="FI81" s="130">
        <f t="shared" si="1828"/>
        <v>1617.8198626666665</v>
      </c>
      <c r="FJ81" s="130">
        <f t="shared" si="1829"/>
        <v>1737.0961259999999</v>
      </c>
      <c r="FK81" s="130">
        <f t="shared" si="1830"/>
        <v>1850.9507410000001</v>
      </c>
      <c r="FL81" s="130">
        <f t="shared" si="1831"/>
        <v>1906.2515540000004</v>
      </c>
      <c r="FM81" s="130">
        <f t="shared" si="1832"/>
        <v>2019.0218393333332</v>
      </c>
      <c r="FN81" s="130">
        <f t="shared" si="1833"/>
        <v>1999.5039053333337</v>
      </c>
      <c r="FO81" s="130">
        <f t="shared" si="1834"/>
        <v>1927.9381473333335</v>
      </c>
      <c r="FP81" s="130">
        <f t="shared" si="1835"/>
        <v>2152.3943883333336</v>
      </c>
      <c r="FQ81" s="130">
        <f t="shared" si="1836"/>
        <v>2220.7071573333333</v>
      </c>
      <c r="FR81" s="130">
        <f t="shared" si="1837"/>
        <v>2091.6719270000003</v>
      </c>
      <c r="FS81" s="130">
        <f t="shared" si="1838"/>
        <v>1854.2037300000002</v>
      </c>
      <c r="FT81" s="130">
        <f t="shared" si="1839"/>
        <v>0</v>
      </c>
      <c r="FU81" s="110">
        <f t="shared" si="1840"/>
        <v>1672.0363460000001</v>
      </c>
      <c r="FV81" s="130">
        <f t="shared" si="1841"/>
        <v>3165.1582969999999</v>
      </c>
      <c r="FW81" s="130">
        <f t="shared" si="1842"/>
        <v>4261.4155899999996</v>
      </c>
      <c r="FX81" s="130">
        <f t="shared" si="1843"/>
        <v>5438.9976079999997</v>
      </c>
      <c r="FY81" s="130">
        <f t="shared" si="1844"/>
        <v>6770.554438666667</v>
      </c>
      <c r="FZ81" s="130">
        <f t="shared" si="1845"/>
        <v>8340.6637960000007</v>
      </c>
      <c r="GA81" s="130">
        <f t="shared" si="1846"/>
        <v>9889.0865600000016</v>
      </c>
      <c r="GB81" s="130">
        <f t="shared" si="1847"/>
        <v>11421.244379000002</v>
      </c>
      <c r="GC81" s="130">
        <f t="shared" si="1848"/>
        <v>12989.185077000002</v>
      </c>
      <c r="GD81" s="130">
        <f t="shared" si="1849"/>
        <v>14534.354852000002</v>
      </c>
      <c r="GE81" s="130">
        <f t="shared" si="1850"/>
        <v>15952.658056000002</v>
      </c>
      <c r="GF81" s="130">
        <f t="shared" si="1851"/>
        <v>17192.046865</v>
      </c>
      <c r="GG81" s="130">
        <f t="shared" si="1852"/>
        <v>18625.530684333335</v>
      </c>
      <c r="GH81" s="130">
        <f t="shared" si="1853"/>
        <v>19684.920768666667</v>
      </c>
      <c r="GI81" s="130">
        <f t="shared" si="1854"/>
        <v>21268.042082</v>
      </c>
      <c r="GJ81" s="130">
        <f t="shared" si="1855"/>
        <v>22970.439658666666</v>
      </c>
      <c r="GK81" s="130">
        <f t="shared" si="1856"/>
        <v>24545.970664333334</v>
      </c>
      <c r="GL81" s="130">
        <f t="shared" si="1857"/>
        <v>26169.212175333334</v>
      </c>
      <c r="GM81" s="130">
        <f t="shared" si="1858"/>
        <v>27775.104411666667</v>
      </c>
      <c r="GN81" s="130">
        <f t="shared" si="1859"/>
        <v>29392.924274333334</v>
      </c>
      <c r="GO81" s="130">
        <f t="shared" si="1860"/>
        <v>31130.020400333335</v>
      </c>
      <c r="GP81" s="130">
        <f t="shared" si="1861"/>
        <v>32980.971141333335</v>
      </c>
      <c r="GQ81" s="130">
        <f t="shared" si="1862"/>
        <v>34887.222695333337</v>
      </c>
      <c r="GR81" s="130">
        <f t="shared" si="1863"/>
        <v>36906.244534666672</v>
      </c>
      <c r="GS81" s="130">
        <f t="shared" si="1864"/>
        <v>38905.748440000003</v>
      </c>
      <c r="GT81" s="130">
        <f t="shared" si="1865"/>
        <v>40833.686587333337</v>
      </c>
      <c r="GU81" s="130">
        <f t="shared" si="1866"/>
        <v>42986.080975666671</v>
      </c>
      <c r="GV81" s="130">
        <f t="shared" si="1867"/>
        <v>45206.788133000002</v>
      </c>
      <c r="GW81" s="130">
        <f t="shared" si="1868"/>
        <v>47298.460060000005</v>
      </c>
      <c r="GX81" s="130">
        <f t="shared" si="1869"/>
        <v>49152.663790000006</v>
      </c>
      <c r="GY81" s="130">
        <f t="shared" si="1870"/>
        <v>49152.663790000006</v>
      </c>
      <c r="GZ81" s="130">
        <f>($T81+$U81)/$R81*($I81-(метеостанция!B$12))/($I81-$J81)</f>
        <v>2.7875661375661376</v>
      </c>
      <c r="HA81" s="130">
        <f>($T81+$U81)/$R81*($I81-(метеостанция!C$12))/($I81-$J81)</f>
        <v>2.4892857142857143</v>
      </c>
      <c r="HB81" s="130">
        <f>($T81+$U81)/$R81*($I81-(метеостанция!D$12))/($I81-$J81)</f>
        <v>1.8276455026455025</v>
      </c>
      <c r="HC81" s="130">
        <f>($T81+$U81)/$R81*($I81-(метеостанция!E$12))/($I81-$J81)</f>
        <v>1.9632275132275132</v>
      </c>
      <c r="HD81" s="130">
        <f>($T81+$U81)/$R81*($I81-(метеостанция!F$12))/($I81-$J81)</f>
        <v>2.2199294532627869</v>
      </c>
      <c r="HE81" s="130">
        <f>($T81+$U81)/$R81*($I81-(метеостанция!G$12))/($I81-$J81)</f>
        <v>2.6176366843033514</v>
      </c>
      <c r="HF81" s="130">
        <f>($T81+$U81)/$R81*($I81-(метеостанция!H$12))/($I81-$J81)</f>
        <v>2.5814814814814819</v>
      </c>
      <c r="HG81" s="130">
        <f>($T81+$U81)/$R81*($I81-(метеостанция!I$12))/($I81-$J81)</f>
        <v>2.5543650793650796</v>
      </c>
      <c r="HH81" s="130">
        <f>($T81+$U81)/$R81*($I81-(метеостанция!J$12))/($I81-$J81)</f>
        <v>2.6140211640211644</v>
      </c>
      <c r="HI81" s="130">
        <f>($T81+$U81)/$R81*($I81-(метеостанция!K$12))/($I81-$J81)</f>
        <v>2.5760582010582014</v>
      </c>
      <c r="HJ81" s="130">
        <f>($T81+$U81)/$R81*($I81-(метеостанция!L$12))/($I81-$J81)</f>
        <v>2.3645502645502652</v>
      </c>
      <c r="HK81" s="130">
        <f>($T81+$U81)/$R81*($I81-(метеостанция!M$12))/($I81-$J81)</f>
        <v>2.066269841269841</v>
      </c>
      <c r="HL81" s="130">
        <f>($T81+$U81)/$R81*($I81-(метеостанция!N$12))/($I81-$J81)</f>
        <v>2.3898589065255731</v>
      </c>
      <c r="HM81" s="130">
        <f>($T81+$U81)/$R81*($I81-(метеостанция!O$12))/($I81-$J81)</f>
        <v>1.7661816578483243</v>
      </c>
      <c r="HN81" s="130">
        <f>($T81+$U81)/$R81*($I81-(метеостанция!P$12))/($I81-$J81)</f>
        <v>2.6393298059964727</v>
      </c>
      <c r="HO81" s="130">
        <f>($T81+$U81)/$R81*($I81-(метеостанция!Q$12))/($I81-$J81)</f>
        <v>2.8381834215167552</v>
      </c>
      <c r="HP81" s="130">
        <f>($T81+$U81)/$R81*($I81-(метеостанция!R$12))/($I81-$J81)</f>
        <v>2.6266754850088185</v>
      </c>
      <c r="HQ81" s="130">
        <f>($T81+$U81)/$R81*($I81-(метеостанция!S$12))/($I81-$J81)</f>
        <v>2.7062169312169311</v>
      </c>
      <c r="HR81" s="130">
        <f>($T81+$U81)/$R81*($I81-(метеостанция!T$12))/($I81-$J81)</f>
        <v>2.6772927689594357</v>
      </c>
      <c r="HS81" s="130">
        <f>($T81+$U81)/$R81*($I81-(метеостанция!U$12))/($I81-$J81)</f>
        <v>2.6971781305114639</v>
      </c>
      <c r="HT81" s="130">
        <f>($T81+$U81)/$R81*($I81-(метеостанция!V$12))/($I81-$J81)</f>
        <v>2.8960317460317464</v>
      </c>
      <c r="HU81" s="130">
        <f>($T81+$U81)/$R81*($I81-(метеостанция!W$12))/($I81-$J81)</f>
        <v>3.0858465608465608</v>
      </c>
      <c r="HV81" s="130">
        <f>($T81+$U81)/$R81*($I81-(метеостанция!X$12))/($I81-$J81)</f>
        <v>3.1780423280423284</v>
      </c>
      <c r="HW81" s="130">
        <f>($T81+$U81)/$R81*($I81-(метеостанция!Y$12))/($I81-$J81)</f>
        <v>3.3660493827160494</v>
      </c>
      <c r="HX81" s="130">
        <f>($T81+$U81)/$R81*($I81-(метеостанция!Z$12))/($I81-$J81)</f>
        <v>3.3335097001763674</v>
      </c>
      <c r="HY81" s="130">
        <f>($T81+$U81)/$R81*($I81-(метеостанция!AA$12))/($I81-$J81)</f>
        <v>3.2141975308641983</v>
      </c>
      <c r="HZ81" s="130">
        <f>($T81+$U81)/$R81*($I81-(метеостанция!AB$12))/($I81-$J81)</f>
        <v>3.5884038800705476</v>
      </c>
      <c r="IA81" s="130">
        <f>($T81+$U81)/$R81*($I81-(метеостанция!AC$12))/($I81-$J81)</f>
        <v>3.7022927689594365</v>
      </c>
      <c r="IB81" s="130">
        <f>($T81+$U81)/$R81*($I81-(метеостанция!AD$12))/($I81-$J81)</f>
        <v>3.4871693121693124</v>
      </c>
      <c r="IC81" s="130">
        <f>($T81+$U81)/$R81*($I81-(метеостанция!AE$12))/($I81-$J81)</f>
        <v>3.0912698412698418</v>
      </c>
      <c r="ID81" s="130"/>
      <c r="IE81" s="131">
        <f>VLOOKUP($F81,метеостанция!$A$4:$AF$7,2,0)</f>
        <v>6.1</v>
      </c>
      <c r="IF81" s="131">
        <f>VLOOKUP($F81,метеостанция!$A$4:$AF$7,3,0)</f>
        <v>9</v>
      </c>
      <c r="IG81" s="131">
        <f>VLOOKUP($F81,метеостанция!$A$4:$AF$7,4,0)</f>
        <v>7.4</v>
      </c>
      <c r="IH81" s="131">
        <f>VLOOKUP($F81,метеостанция!$A$4:$AF$7,5,0)</f>
        <v>10.9</v>
      </c>
      <c r="II81" s="131">
        <f>VLOOKUP($F81,метеостанция!$A$4:$AF$7,6,0)</f>
        <v>12.1</v>
      </c>
      <c r="IJ81" s="131">
        <f>VLOOKUP($F81,метеостанция!$A$4:$AF$7,7,0)</f>
        <v>9.4</v>
      </c>
      <c r="IK81" s="131">
        <f>VLOOKUP($F81,метеостанция!$A$4:$AF$7,8,0)</f>
        <v>6.1</v>
      </c>
      <c r="IL81" s="131">
        <f>VLOOKUP($F81,метеостанция!$A$4:$AF$7,9,0)</f>
        <v>8.1</v>
      </c>
      <c r="IM81" s="131">
        <f>VLOOKUP($F81,метеостанция!$A$4:$AF$7,10,0)</f>
        <v>3.4</v>
      </c>
      <c r="IN81" s="131">
        <f>VLOOKUP($F81,метеостанция!$A$4:$AF$7,11,0)</f>
        <v>-1.2</v>
      </c>
      <c r="IO81" s="131">
        <f>VLOOKUP($F81,метеостанция!$A$4:$AF$7,12,0)</f>
        <v>0.4</v>
      </c>
      <c r="IP81" s="131">
        <f>VLOOKUP($F81,метеостанция!$A$4:$AF$7,13,0)</f>
        <v>3</v>
      </c>
      <c r="IQ81" s="131">
        <f>VLOOKUP($F81,метеостанция!$A$4:$AF$7,14,0)</f>
        <v>2.5</v>
      </c>
      <c r="IR81" s="131">
        <f>VLOOKUP($F81,метеостанция!$A$4:$AF$7,15,0)</f>
        <v>1.5</v>
      </c>
      <c r="IS81" s="131">
        <f>VLOOKUP($F81,метеостанция!$A$4:$AF$7,16,0)</f>
        <v>-0.4</v>
      </c>
      <c r="IT81" s="131">
        <f>VLOOKUP($F81,метеостанция!$A$4:$AF$7,17,0)</f>
        <v>-2.6</v>
      </c>
      <c r="IU81" s="131">
        <f>VLOOKUP($F81,метеостанция!$A$4:$AF$7,18,0)</f>
        <v>-3.5</v>
      </c>
      <c r="IV81" s="131">
        <f>VLOOKUP($F81,метеостанция!$A$4:$AF$7,19,0)</f>
        <v>-4.4000000000000004</v>
      </c>
      <c r="IW81" s="131">
        <f>VLOOKUP($F81,метеостанция!$A$4:$AF$7,20,0)</f>
        <v>-0.3</v>
      </c>
      <c r="IX81" s="131">
        <f>VLOOKUP($F81,метеостанция!$A$4:$AF$7,21,0)</f>
        <v>4.5</v>
      </c>
      <c r="IY81" s="131">
        <f>VLOOKUP($F81,метеостанция!$A$4:$AF$7,22,0)</f>
        <v>3.5</v>
      </c>
      <c r="IZ81" s="131">
        <f>VLOOKUP($F81,метеостанция!$A$4:$AF$7,23,0)</f>
        <v>5</v>
      </c>
      <c r="JA81" s="131">
        <f>VLOOKUP($F81,метеостанция!$A$4:$AF$7,24,0)</f>
        <v>-1.7</v>
      </c>
      <c r="JB81" s="131">
        <f>VLOOKUP($F81,метеостанция!$A$4:$AF$7,25,0)</f>
        <v>-3.7</v>
      </c>
      <c r="JC81" s="131">
        <f>VLOOKUP($F81,метеостанция!$A$4:$AF$7,26,0)</f>
        <v>0.7</v>
      </c>
      <c r="JD81" s="131">
        <f>VLOOKUP($F81,метеостанция!$A$4:$AF$7,27,0)</f>
        <v>-1.6</v>
      </c>
      <c r="JE81" s="131">
        <f>VLOOKUP($F81,метеостанция!$A$4:$AF$7,28,0)</f>
        <v>0.7</v>
      </c>
      <c r="JF81" s="131">
        <f>VLOOKUP($F81,метеостанция!$A$4:$AF$7,29,0)</f>
        <v>6.6</v>
      </c>
      <c r="JG81" s="131">
        <f>VLOOKUP($F81,метеостанция!$A$4:$AF$7,30,0)</f>
        <v>9</v>
      </c>
      <c r="JH81" s="131">
        <f>VLOOKUP($F81,метеостанция!$A$4:$AF$7,31,0)</f>
        <v>4.8</v>
      </c>
      <c r="JI81" s="131">
        <f>VLOOKUP($F81,метеостанция!$A$4:$AF$7,32,0)</f>
        <v>0</v>
      </c>
      <c r="JJ81" s="202">
        <f>VLOOKUP(D81,'Qп, Гкал'!$D$6:$O$63,2,FALSE)</f>
        <v>1.22790675456196</v>
      </c>
      <c r="JK81" s="202">
        <f>VLOOKUP(D81,'Qп, Гкал'!$D$6:AI$64,3,FALSE)</f>
        <v>0.62912009171682404</v>
      </c>
      <c r="JL81" s="202">
        <f>VLOOKUP(D81,'Qп, Гкал'!$D$6:$AI$64,4,FALSE)</f>
        <v>0.594965128499093</v>
      </c>
      <c r="JM81" s="202">
        <f>VLOOKUP(D81,'Qп, Гкал'!$D$6:$O$60,5,FALSE)</f>
        <v>0.544090952517436</v>
      </c>
      <c r="JN81" s="202">
        <f>VLOOKUP(D81,'Qп, Гкал'!$D$6:$O$60,6,FALSE)</f>
        <v>0.53358173306582601</v>
      </c>
      <c r="JO81" s="202">
        <f>VLOOKUP(D81,'Qп, Гкал'!$D$6:$O$60,7,FALSE)</f>
        <v>0.73588420750931505</v>
      </c>
      <c r="JP81" s="202">
        <f>VLOOKUP(D81,'Qп, Гкал'!$D$6:$O$60,8,FALSE)</f>
        <v>1.1132607241807599</v>
      </c>
      <c r="JQ81" s="202">
        <f>VLOOKUP(D81,'Qп, Гкал'!$D$6:$O$60,9,FALSE)</f>
        <v>1.35831661412057</v>
      </c>
      <c r="JR81" s="202">
        <f>VLOOKUP(D81,'Qп, Гкал'!$D$6:$O$60,10,FALSE)</f>
        <v>2.30510174835196</v>
      </c>
      <c r="JS81" s="202">
        <f>VLOOKUP(D81,'Qп, Гкал'!$D$6:$O$60,11,FALSE)</f>
        <v>2.6488009935989298</v>
      </c>
      <c r="JT81" s="202">
        <f>VLOOKUP(D81,'Qп, Гкал'!$D$6:$O$60,12,FALSE)</f>
        <v>2.5582783987771101</v>
      </c>
      <c r="JU81" s="202">
        <f>VLOOKUP(D81,'Qп, Гкал'!$D$6:$P$60,13,FALSE)</f>
        <v>2.2026368586987699</v>
      </c>
      <c r="JV81" s="202">
        <f>VLOOKUP(D81,'Qп, Гкал'!$D$6:$Q$63,14,FALSE)</f>
        <v>2.19451609821343</v>
      </c>
      <c r="JW81" s="203">
        <f>VLOOKUP(D81,'Qп, Гкал'!$D$6:$AI$65,15,FALSE)</f>
        <v>1.51523836820483</v>
      </c>
      <c r="JX81" s="203">
        <f>VLOOKUP(D81,'Qп, Гкал'!$D$6:$AI$65,16,FALSE)</f>
        <v>2.0578962453425098</v>
      </c>
      <c r="JY81" s="203">
        <f>VLOOKUP(D81,'Qп, Гкал'!$D$6:$AI$65,17,FALSE)</f>
        <v>2.9695710327696601</v>
      </c>
      <c r="JZ81" s="203">
        <f>VLOOKUP(D81,'Qп, Гкал'!$D$6:$AI$65,18,FALSE)</f>
        <v>3.2045953950511099</v>
      </c>
      <c r="KA81" s="203">
        <f>VLOOKUP(D81,'Qп, Гкал'!$D$6:$AI$65,19,FALSE)</f>
        <v>3.1692462023502399</v>
      </c>
      <c r="KB81" s="203">
        <f>VLOOKUP(D81,'Qп, Гкал'!$D$6:$AI$65,20,FALSE)</f>
        <v>2.4632177319193702</v>
      </c>
      <c r="KC81" s="203">
        <f>VLOOKUP(D81,'Qп, Гкал'!$D$6:$AI$65,21,FALSE)</f>
        <v>1.80304767364097</v>
      </c>
      <c r="KD81" s="203">
        <f>VLOOKUP(D81,'Qп, Гкал'!$D$6:$AI$65,22,FALSE)</f>
        <v>0.96971434030763404</v>
      </c>
      <c r="KE81" s="203">
        <f>VLOOKUP(D81,'Qп, Гкал'!$D$6:$AI$65,23,FALSE)</f>
        <v>1.7958822967421399</v>
      </c>
      <c r="KF81" s="203">
        <f>VLOOKUP(D81,'Qп, Гкал'!$D$6:$AI$65,24,FALSE)</f>
        <v>2.4964173115505899</v>
      </c>
      <c r="KG81" s="203">
        <f>VLOOKUP(D81,'Qп, Гкал'!$D$6:$AI$65,25,FALSE)</f>
        <v>3.1147893379191798</v>
      </c>
      <c r="KH81" s="203">
        <f>VLOOKUP(D81,'Qп, Гкал'!$D$6:$AI$65,26,FALSE)</f>
        <v>2.4455431355689301</v>
      </c>
      <c r="KI81" s="203">
        <f>VLOOKUP(D81,'Qп, Гкал'!$D$6:$AI$65,27,FALSE)</f>
        <v>2.8119327409955099</v>
      </c>
      <c r="KJ81" s="203">
        <f>VLOOKUP(D81,'Qп, Гкал'!$D$6:$AI$65,28,FALSE)</f>
        <v>2.3562147702302498</v>
      </c>
      <c r="KK81" s="203">
        <f>VLOOKUP(D81,'Qп, Гкал'!$D$6:$AI$65,29,FALSE)</f>
        <v>0.64751122575714204</v>
      </c>
      <c r="KL81" s="203">
        <f>VLOOKUP(D81,'Qп, Гкал'!$D$6:$AI$65,30,FALSE)</f>
        <v>1.27161555364479</v>
      </c>
      <c r="KM81" s="203">
        <f>VLOOKUP(D81,'Qп, Гкал'!$D$6:$AI$65,31,FALSE)</f>
        <v>1.89810834049871</v>
      </c>
      <c r="KN81" s="203">
        <f>VLOOKUP(D81,'Qп, Гкал'!$D$6:$AI$65,32,FALSE)</f>
        <v>0</v>
      </c>
      <c r="KO81" s="110">
        <f>IF(JJ81="","Нет показаний",IF(JJ81&lt;=0,"Ошибка ПУ",(GZ81-JJ81*(($I81-метеостанция!B$12)/($I81-IE81)))))</f>
        <v>1.0848393250350745</v>
      </c>
      <c r="KP81" s="110">
        <f>IF(JK81="","Нет показаний",IF(JK81&lt;=0,"Ошибка ПУ",(HA81-JK81*(($I81-метеостанция!C$12)/($I81-IF81)))))</f>
        <v>1.5048557525879112</v>
      </c>
      <c r="KQ81" s="110">
        <f>IF(JL81="","Нет показаний",IF(JL81&lt;=0,"Ошибка ПУ",(HB81-JL81*(($I81-метеостанция!D$12)/($I81-IG81)))))</f>
        <v>1.2309096445973051</v>
      </c>
      <c r="KR81" s="110">
        <f>IF(JM81="","Нет показаний",IF(JM81&lt;=0,"Ошибка ПУ",(HC81-JM81*(($I81-метеостанция!E$12)/($I81-IH81)))))</f>
        <v>1.1515753505435358</v>
      </c>
      <c r="KS81" s="110">
        <f>IF(JN81="","Нет показаний",IF(JN81&lt;=0,"Ошибка ПУ",(HD81-JN81*(($I81-метеостанция!F$12)/($I81-II81)))))</f>
        <v>1.1831598833184287</v>
      </c>
      <c r="KT81" s="110">
        <f>IF(JO81="","Нет показаний",IF(JO81&lt;=0,"Ошибка ПУ",(HE81-JO81*(($I81-метеостанция!G$12)/($I81-IJ81)))))</f>
        <v>1.3610796884619736</v>
      </c>
      <c r="KU81" s="110">
        <f>IF(JP81="","Нет показаний",IF(JP81&lt;=0,"Ошибка ПУ",(HF81-JP81*(($I81-метеостанция!H$12)/($I81-IK81)))))</f>
        <v>1.1518624939543909</v>
      </c>
      <c r="KV81" s="110">
        <f>IF(JQ81="","Нет показаний",IF(JQ81&lt;=0,"Ошибка ПУ",(HG81-JQ81*(($I81-метеостанция!I$12)/($I81-IL81)))))</f>
        <v>0.53829220567561986</v>
      </c>
      <c r="KW81" s="110">
        <f>IF(JR81="","Нет показаний",IF(JR81&lt;=0,"Ошибка ПУ",(HH81-JR81*(($I81-метеостанция!J$12)/($I81-IM81)))))</f>
        <v>0.10409862778853363</v>
      </c>
      <c r="KX81" s="110">
        <f>IF(JS81="","Нет показаний",IF(JS81&lt;=0,"Ошибка ПУ",(HI81-JS81*(($I81-метеостанция!K$12)/($I81-IN81)))))</f>
        <v>0.35050312094117597</v>
      </c>
      <c r="KY81" s="110">
        <f>IF(JT81="","Нет показаний",IF(JT81&lt;=0,"Ошибка ПУ",(HJ81-JT81*(($I81-метеостанция!L$12)/($I81-IO81)))))</f>
        <v>0.23047619210099191</v>
      </c>
      <c r="KZ81" s="110">
        <f>IF(JU81="","Нет показаний",IF(JU81&lt;=0,"Ошибка ПУ",(HK81-JU81*(($I81-метеостанция!M$12)/($I81-IP81)))))</f>
        <v>0.21508312840756627</v>
      </c>
      <c r="LA81" s="110">
        <f>IF(JV81="","Нет показаний",IF(JV81&lt;=0,"Ошибка ПУ",(HL81-JV81*(($I81-метеостанция!N$12)/($I81-IQ81)))))</f>
        <v>0.31760870521260598</v>
      </c>
      <c r="LB81" s="110">
        <f>IF(JW81="","Нет показаний",IF(JW81&lt;=0,"Ошибка ПУ",(HM81-JW81*(($I81-метеостанция!O$12)/($I81-IR81)))))</f>
        <v>0.76591957289148715</v>
      </c>
      <c r="LC81" s="110">
        <f>IF(JX81="","Нет показаний",IF(JX81&lt;=0,"Ошибка ПУ",(HN81-JX81*(($I81-метеостанция!P$12)/($I81-IS81)))))</f>
        <v>0.79831968455035485</v>
      </c>
      <c r="LD81" s="110">
        <f>IF(JY81="","Нет показаний",IF(JY81&lt;=0,"Ошибка ПУ",(HO81-JY81*(($I81-метеостанция!Q$12)/($I81-IT81)))))</f>
        <v>0.25951831009619886</v>
      </c>
      <c r="LE81" s="110">
        <f>IF(JZ81="","Нет показаний",IF(JZ81&lt;=0,"Ошибка ПУ",(HP81-JZ81*(($I81-метеостанция!R$12)/($I81-IU81)))))</f>
        <v>0.14993234191878502</v>
      </c>
      <c r="LF81" s="110">
        <f>IF(KA81="","Нет показаний",IF(KA81&lt;=0,"Ошибка ПУ",(HQ81-KA81*(($I81-метеостанция!S$12)/($I81-IV81)))))</f>
        <v>0.27570383443501045</v>
      </c>
      <c r="LG81" s="110">
        <f>IF(KB81="","Нет показаний",IF(KB81&lt;=0,"Ошибка ПУ",(HR81-KB81*(($I81-метеостанция!T$12)/($I81-IW81)))))</f>
        <v>0.43097167230143896</v>
      </c>
      <c r="LH81" s="110">
        <f>IF(KC81="","Нет показаний",IF(KC81&lt;=0,"Ошибка ПУ",(HS81-KC81*(($I81-метеостанция!U$12)/($I81-IX81)))))</f>
        <v>0.52770463932410339</v>
      </c>
      <c r="LI81" s="110">
        <f>IF(KD81="","Нет показаний",IF(KD81&lt;=0,"Ошибка ПУ",(HT81-KD81*(($I81-метеостанция!V$12)/($I81-IY81)))))</f>
        <v>1.7191511602947542</v>
      </c>
      <c r="LJ81" s="110">
        <f>IF(KE81="","Нет показаний",IF(KE81&lt;=0,"Ошибка ПУ",(HU81-KE81*(($I81-метеостанция!W$12)/($I81-IZ81)))))</f>
        <v>0.53120399373086702</v>
      </c>
      <c r="LK81" s="110">
        <f>IF(KF81="","Нет показаний",IF(KF81&lt;=0,"Ошибка ПУ",(HV81-KF81*(($I81-метеостанция!X$12)/($I81-JA81)))))</f>
        <v>0.64998839157577448</v>
      </c>
      <c r="LL81" s="110">
        <f>IF(KG81="","Нет показаний",IF(KG81&lt;=0,"Ошибка ПУ",(HW81-KG81*(($I81-метеостанция!Y$12)/($I81-JB81)))))</f>
        <v>0.30711597174267791</v>
      </c>
      <c r="LM81" s="110">
        <f>IF(KH81="","Нет показаний",IF(KH81&lt;=0,"Ошибка ПУ",(HX81-KH81*(($I81-метеостанция!Z$12)/($I81-JC81)))))</f>
        <v>0.41279626624559862</v>
      </c>
      <c r="LN81" s="110">
        <f>IF(KI81="","Нет показаний",IF(KI81&lt;=0,"Ошибка ПУ",(HY81-KI81*(($I81-метеостанция!AA$12)/($I81-JD81)))))</f>
        <v>0.32090099527969818</v>
      </c>
      <c r="LO81" s="110">
        <f>IF(KJ81="","Нет показаний",IF(KJ81&lt;=0,"Ошибка ПУ",(HZ81-KJ81*(($I81-метеостанция!AB$12)/($I81-JE81)))))</f>
        <v>0.55920289632246112</v>
      </c>
      <c r="LP81" s="110">
        <f>IF(KK81="","Нет показаний",IF(KK81&lt;=0,"Ошибка ПУ",(IA81-KK81*(($I81-метеостанция!AC$12)/($I81-JF81)))))</f>
        <v>2.4652563973637025</v>
      </c>
      <c r="LQ81" s="110">
        <f>IF(KL81="","Нет показаний",IF(KL81&lt;=0,"Ошибка ПУ",(IB81-KL81*(($I81-метеостанция!AD$12)/($I81-JG81)))))</f>
        <v>0.6997302178729492</v>
      </c>
      <c r="LR81" s="110">
        <f>IF(KM81="","Нет показаний",IF(KM81&lt;=0,"Ошибка ПУ",(IC81-KM81*(($I81-метеостанция!AE$12)/($I81-JH81)))))</f>
        <v>0.42205498744353065</v>
      </c>
      <c r="LS81" s="110" t="str">
        <f>IF(KN81="","Нет показаний",IF(KN81&lt;=0,"Ошибка ПУ",(ID81-KN81*(($I81-метеостанция!AF$12)/($I81-JI81)))))</f>
        <v>Ошибка ПУ</v>
      </c>
      <c r="LT81" s="54">
        <f t="shared" si="1871"/>
        <v>1.0848393250350745</v>
      </c>
      <c r="LU81" s="54">
        <f t="shared" si="1872"/>
        <v>2.5896950776229857</v>
      </c>
      <c r="LV81" s="54">
        <f t="shared" si="1873"/>
        <v>3.820604722220291</v>
      </c>
      <c r="LW81" s="54">
        <f t="shared" si="1874"/>
        <v>4.9721800727638268</v>
      </c>
      <c r="LX81" s="54">
        <f t="shared" si="1875"/>
        <v>6.1553399560822557</v>
      </c>
      <c r="LY81" s="54">
        <f t="shared" si="1876"/>
        <v>7.5164196445442295</v>
      </c>
      <c r="LZ81" s="54">
        <f t="shared" si="1877"/>
        <v>8.6682821384986202</v>
      </c>
      <c r="MA81" s="54">
        <f t="shared" si="1878"/>
        <v>9.2065743441742391</v>
      </c>
      <c r="MB81" s="54">
        <f t="shared" si="1879"/>
        <v>9.3106729719627737</v>
      </c>
      <c r="MC81" s="54">
        <f t="shared" si="1880"/>
        <v>9.6611760929039505</v>
      </c>
      <c r="MD81" s="54">
        <f t="shared" si="1881"/>
        <v>9.8916522850049429</v>
      </c>
      <c r="ME81" s="54">
        <f t="shared" si="1882"/>
        <v>10.106735413412508</v>
      </c>
      <c r="MF81" s="54">
        <f t="shared" si="1883"/>
        <v>10.424344118625115</v>
      </c>
      <c r="MG81" s="54">
        <f t="shared" si="1884"/>
        <v>11.190263691516602</v>
      </c>
      <c r="MH81" s="54">
        <f t="shared" si="1885"/>
        <v>11.988583376066957</v>
      </c>
      <c r="MI81" s="54">
        <f t="shared" si="1886"/>
        <v>12.248101686163157</v>
      </c>
      <c r="MJ81" s="54">
        <f t="shared" si="1887"/>
        <v>12.398034028081941</v>
      </c>
      <c r="MK81" s="54">
        <f t="shared" si="1888"/>
        <v>12.673737862516951</v>
      </c>
      <c r="ML81" s="54">
        <f t="shared" si="1889"/>
        <v>13.10470953481839</v>
      </c>
      <c r="MM81" s="54">
        <f t="shared" si="1890"/>
        <v>13.632414174142493</v>
      </c>
      <c r="MN81" s="54">
        <f t="shared" si="1891"/>
        <v>15.351565334437247</v>
      </c>
      <c r="MO81" s="54">
        <f t="shared" si="1892"/>
        <v>15.882769328168113</v>
      </c>
      <c r="MP81" s="54">
        <f t="shared" si="1893"/>
        <v>16.532757719743888</v>
      </c>
      <c r="MQ81" s="54">
        <f t="shared" si="1894"/>
        <v>16.839873691486567</v>
      </c>
      <c r="MR81" s="54">
        <f t="shared" si="1895"/>
        <v>17.252669957732166</v>
      </c>
      <c r="MS81" s="54">
        <f t="shared" si="1896"/>
        <v>17.573570953011863</v>
      </c>
      <c r="MT81" s="54">
        <f t="shared" si="1897"/>
        <v>18.132773849334324</v>
      </c>
      <c r="MU81" s="54">
        <f t="shared" si="1898"/>
        <v>20.598030246698027</v>
      </c>
      <c r="MV81" s="54">
        <f t="shared" si="1899"/>
        <v>21.297760464570977</v>
      </c>
      <c r="MW81" s="54">
        <f t="shared" si="1900"/>
        <v>21.719815452014508</v>
      </c>
      <c r="MX81" s="54">
        <f t="shared" si="1901"/>
        <v>21.719815452014508</v>
      </c>
      <c r="MY81" s="53">
        <f t="shared" si="1902"/>
        <v>3664.1966978114688</v>
      </c>
      <c r="MZ81" s="53">
        <f t="shared" si="1903"/>
        <v>5082.8609841710322</v>
      </c>
      <c r="NA81" s="53">
        <f t="shared" si="1904"/>
        <v>4157.5696519776411</v>
      </c>
      <c r="NB81" s="53">
        <f t="shared" si="1905"/>
        <v>3889.6069670098682</v>
      </c>
      <c r="NC81" s="53">
        <f t="shared" si="1906"/>
        <v>3996.2881482916573</v>
      </c>
      <c r="ND81" s="53">
        <f t="shared" si="1907"/>
        <v>4597.2371989367002</v>
      </c>
      <c r="NE81" s="53">
        <f t="shared" si="1908"/>
        <v>3890.5768340801087</v>
      </c>
      <c r="NF81" s="53">
        <f t="shared" si="1909"/>
        <v>1818.1572855782006</v>
      </c>
      <c r="NG81" s="53">
        <f t="shared" si="1910"/>
        <v>351.60768916366271</v>
      </c>
      <c r="NH81" s="53">
        <f t="shared" si="1911"/>
        <v>1183.8733614157536</v>
      </c>
      <c r="NI81" s="53">
        <f t="shared" si="1912"/>
        <v>778.46560548799425</v>
      </c>
      <c r="NJ81" s="53">
        <f t="shared" si="1913"/>
        <v>726.47337783453213</v>
      </c>
      <c r="NK81" s="53">
        <f t="shared" si="1914"/>
        <v>1072.7678670743064</v>
      </c>
      <c r="NL81" s="53">
        <f t="shared" si="1915"/>
        <v>2587.0005861812024</v>
      </c>
      <c r="NM81" s="53">
        <f t="shared" si="1916"/>
        <v>2696.4364993246604</v>
      </c>
      <c r="NN81" s="53">
        <f t="shared" si="1917"/>
        <v>876.55942491332507</v>
      </c>
      <c r="NO81" s="53">
        <f t="shared" si="1918"/>
        <v>506.41747535856501</v>
      </c>
      <c r="NP81" s="53">
        <f t="shared" si="1919"/>
        <v>931.22829934106869</v>
      </c>
      <c r="NQ81" s="53">
        <f t="shared" si="1920"/>
        <v>1455.6671592322323</v>
      </c>
      <c r="NR81" s="53">
        <f t="shared" si="1921"/>
        <v>1782.3962979666644</v>
      </c>
      <c r="NS81" s="53">
        <f t="shared" si="1922"/>
        <v>5806.6737250579736</v>
      </c>
      <c r="NT81" s="53">
        <f t="shared" si="1923"/>
        <v>1794.2158573851257</v>
      </c>
      <c r="NU81" s="53">
        <f t="shared" si="1924"/>
        <v>2195.4267909219989</v>
      </c>
      <c r="NV81" s="53">
        <f t="shared" si="1925"/>
        <v>1037.3271907969386</v>
      </c>
      <c r="NW81" s="53">
        <f t="shared" si="1926"/>
        <v>1394.2771807217837</v>
      </c>
      <c r="NX81" s="53">
        <f t="shared" si="1927"/>
        <v>1083.8880376965196</v>
      </c>
      <c r="NY81" s="53">
        <f t="shared" si="1928"/>
        <v>1888.7860707345974</v>
      </c>
      <c r="NZ81" s="53">
        <f t="shared" si="1929"/>
        <v>8326.7486179915359</v>
      </c>
      <c r="OA81" s="53">
        <f t="shared" si="1930"/>
        <v>2363.4367730963882</v>
      </c>
      <c r="OB81" s="53">
        <f t="shared" si="1931"/>
        <v>1425.5498077887669</v>
      </c>
      <c r="OC81" s="53" t="e">
        <f t="shared" si="1932"/>
        <v>#VALUE!</v>
      </c>
      <c r="OD81" s="53">
        <f t="shared" si="1933"/>
        <v>3664.1966978114688</v>
      </c>
      <c r="OE81" s="53">
        <f t="shared" si="1934"/>
        <v>8747.0576819825001</v>
      </c>
      <c r="OF81" s="53">
        <f t="shared" si="1935"/>
        <v>12904.627333960141</v>
      </c>
      <c r="OG81" s="53">
        <f t="shared" si="1936"/>
        <v>16794.234300970009</v>
      </c>
      <c r="OH81" s="53">
        <f t="shared" si="1937"/>
        <v>20790.522449261665</v>
      </c>
      <c r="OI81" s="53">
        <f t="shared" si="1938"/>
        <v>25387.759648198364</v>
      </c>
      <c r="OJ81" s="53">
        <f t="shared" si="1939"/>
        <v>29278.336482278472</v>
      </c>
      <c r="OK81" s="53">
        <f t="shared" si="1940"/>
        <v>31096.493767856671</v>
      </c>
      <c r="OL81" s="53">
        <f t="shared" si="1941"/>
        <v>31448.101457020333</v>
      </c>
      <c r="OM81" s="53">
        <f t="shared" si="1942"/>
        <v>32631.974818436087</v>
      </c>
      <c r="ON81" s="53">
        <f t="shared" si="1943"/>
        <v>33410.440423924083</v>
      </c>
      <c r="OO81" s="53">
        <f t="shared" si="1944"/>
        <v>34136.913801758616</v>
      </c>
      <c r="OP81" s="53">
        <f t="shared" si="1945"/>
        <v>35209.68166883292</v>
      </c>
      <c r="OQ81" s="53">
        <f t="shared" si="1946"/>
        <v>37796.682255014122</v>
      </c>
      <c r="OR81" s="53">
        <f t="shared" si="1947"/>
        <v>40493.118754338786</v>
      </c>
      <c r="OS81" s="53">
        <f t="shared" si="1948"/>
        <v>41369.678179252114</v>
      </c>
      <c r="OT81" s="53">
        <f t="shared" si="1949"/>
        <v>41876.095654610683</v>
      </c>
      <c r="OU81" s="53">
        <f t="shared" si="1950"/>
        <v>42807.323953951753</v>
      </c>
      <c r="OV81" s="53">
        <f t="shared" si="1951"/>
        <v>44262.991113183984</v>
      </c>
      <c r="OW81" s="53">
        <f t="shared" si="1952"/>
        <v>46045.387411150645</v>
      </c>
      <c r="OX81" s="53">
        <f t="shared" si="1953"/>
        <v>51852.06113620862</v>
      </c>
      <c r="OY81" s="53">
        <f t="shared" si="1954"/>
        <v>53646.276993593747</v>
      </c>
      <c r="OZ81" s="53">
        <f t="shared" si="1955"/>
        <v>55841.703784515747</v>
      </c>
      <c r="PA81" s="53">
        <f t="shared" si="1956"/>
        <v>56879.030975312686</v>
      </c>
      <c r="PB81" s="53">
        <f t="shared" si="1957"/>
        <v>58273.308156034473</v>
      </c>
      <c r="PC81" s="53">
        <f t="shared" si="1958"/>
        <v>59357.19619373099</v>
      </c>
      <c r="PD81" s="53">
        <f t="shared" si="1959"/>
        <v>61245.982264465587</v>
      </c>
      <c r="PE81" s="53">
        <f t="shared" si="1960"/>
        <v>69572.730882457123</v>
      </c>
      <c r="PF81" s="53">
        <f t="shared" si="1961"/>
        <v>71936.167655553509</v>
      </c>
      <c r="PG81" s="53">
        <f t="shared" si="1962"/>
        <v>73361.717463342269</v>
      </c>
      <c r="PH81" s="53" t="e">
        <f t="shared" si="1963"/>
        <v>#VALUE!</v>
      </c>
      <c r="PI81" s="111">
        <f t="shared" ref="PI81:PR82" si="2293">IF(MY81*$G81&lt;0, 0, MY81*$G81)</f>
        <v>3297.7770280303221</v>
      </c>
      <c r="PJ81" s="111">
        <f t="shared" si="2293"/>
        <v>4574.5748857539293</v>
      </c>
      <c r="PK81" s="111">
        <f t="shared" si="2293"/>
        <v>3741.8126867798769</v>
      </c>
      <c r="PL81" s="111">
        <f t="shared" si="2293"/>
        <v>3500.6462703088814</v>
      </c>
      <c r="PM81" s="111">
        <f t="shared" si="2293"/>
        <v>3596.6593334624918</v>
      </c>
      <c r="PN81" s="111">
        <f t="shared" si="2293"/>
        <v>4137.5134790430302</v>
      </c>
      <c r="PO81" s="111">
        <f t="shared" si="2293"/>
        <v>3501.519150672098</v>
      </c>
      <c r="PP81" s="111">
        <f t="shared" si="2293"/>
        <v>1636.3415570203806</v>
      </c>
      <c r="PQ81" s="111">
        <f t="shared" si="2293"/>
        <v>316.44692024729648</v>
      </c>
      <c r="PR81" s="111">
        <f t="shared" si="2293"/>
        <v>1065.4860252741782</v>
      </c>
      <c r="PS81" s="111">
        <f t="shared" ref="PS81:QB82" si="2294">IF(NI81*$G81&lt;0, 0, NI81*$G81)</f>
        <v>700.61904493919485</v>
      </c>
      <c r="PT81" s="111">
        <f t="shared" si="2294"/>
        <v>653.82604005107896</v>
      </c>
      <c r="PU81" s="111">
        <f t="shared" si="2294"/>
        <v>965.49108036687585</v>
      </c>
      <c r="PV81" s="111">
        <f t="shared" si="2294"/>
        <v>2328.3005275630821</v>
      </c>
      <c r="PW81" s="111">
        <f t="shared" si="2294"/>
        <v>2426.7928493921945</v>
      </c>
      <c r="PX81" s="111">
        <f t="shared" si="2294"/>
        <v>788.90348242199263</v>
      </c>
      <c r="PY81" s="111">
        <f t="shared" si="2294"/>
        <v>455.77572782270852</v>
      </c>
      <c r="PZ81" s="111">
        <f t="shared" si="2294"/>
        <v>838.10546940696179</v>
      </c>
      <c r="QA81" s="111">
        <f t="shared" si="2294"/>
        <v>1310.1004433090091</v>
      </c>
      <c r="QB81" s="111">
        <f t="shared" si="2294"/>
        <v>1604.1566681699981</v>
      </c>
      <c r="QC81" s="111">
        <f t="shared" ref="QC81:QL82" si="2295">IF(NS81*$G81&lt;0, 0, NS81*$G81)</f>
        <v>5226.0063525521764</v>
      </c>
      <c r="QD81" s="111">
        <f t="shared" si="2295"/>
        <v>1614.7942716466132</v>
      </c>
      <c r="QE81" s="111">
        <f t="shared" si="2295"/>
        <v>1975.8841118297989</v>
      </c>
      <c r="QF81" s="111">
        <f t="shared" si="2295"/>
        <v>933.59447171724469</v>
      </c>
      <c r="QG81" s="111">
        <f t="shared" si="2295"/>
        <v>1254.8494626496054</v>
      </c>
      <c r="QH81" s="111">
        <f t="shared" si="2295"/>
        <v>975.49923392686765</v>
      </c>
      <c r="QI81" s="111">
        <f t="shared" si="2295"/>
        <v>1699.9074636611376</v>
      </c>
      <c r="QJ81" s="111">
        <f t="shared" si="2295"/>
        <v>7494.0737561923825</v>
      </c>
      <c r="QK81" s="111">
        <f t="shared" si="2295"/>
        <v>2127.0930957867495</v>
      </c>
      <c r="QL81" s="111">
        <f t="shared" si="2295"/>
        <v>1282.9948270098903</v>
      </c>
      <c r="QM81" s="111" t="e">
        <f t="shared" ref="QM81:QM82" si="2296">IF(OC81*$G81&lt;0, 0, OC81*$G81)</f>
        <v>#VALUE!</v>
      </c>
      <c r="QN81" s="54">
        <f t="shared" si="1968"/>
        <v>3297.7770280303221</v>
      </c>
      <c r="QO81" s="53">
        <f t="shared" si="1969"/>
        <v>7872.3519137842513</v>
      </c>
      <c r="QP81" s="53">
        <f t="shared" si="1970"/>
        <v>11614.164600564129</v>
      </c>
      <c r="QQ81" s="53">
        <f t="shared" si="1971"/>
        <v>15114.810870873011</v>
      </c>
      <c r="QR81" s="53">
        <f t="shared" si="1972"/>
        <v>18711.470204335503</v>
      </c>
      <c r="QS81" s="53">
        <f t="shared" si="1973"/>
        <v>22848.983683378534</v>
      </c>
      <c r="QT81" s="53">
        <f t="shared" si="1974"/>
        <v>26350.502834050632</v>
      </c>
      <c r="QU81" s="53">
        <f t="shared" si="1975"/>
        <v>27986.844391071012</v>
      </c>
      <c r="QV81" s="53">
        <f t="shared" si="1976"/>
        <v>28303.291311318309</v>
      </c>
      <c r="QW81" s="53">
        <f t="shared" si="1977"/>
        <v>29368.777336592488</v>
      </c>
      <c r="QX81" s="53">
        <f t="shared" si="1978"/>
        <v>30069.396381531682</v>
      </c>
      <c r="QY81" s="53">
        <f t="shared" si="1979"/>
        <v>30723.222421582759</v>
      </c>
      <c r="QZ81" s="53">
        <f t="shared" si="1980"/>
        <v>31688.713501949635</v>
      </c>
      <c r="RA81" s="53">
        <f t="shared" si="1981"/>
        <v>34017.01402951272</v>
      </c>
      <c r="RB81" s="53">
        <f t="shared" si="1982"/>
        <v>36443.806878904914</v>
      </c>
      <c r="RC81" s="53">
        <f t="shared" si="1983"/>
        <v>37232.710361326906</v>
      </c>
      <c r="RD81" s="53">
        <f t="shared" si="1984"/>
        <v>37688.486089149614</v>
      </c>
      <c r="RE81" s="53">
        <f t="shared" si="1985"/>
        <v>38526.591558556574</v>
      </c>
      <c r="RF81" s="53">
        <f t="shared" si="1986"/>
        <v>39836.69200186558</v>
      </c>
      <c r="RG81" s="53">
        <f t="shared" si="1987"/>
        <v>41440.848670035579</v>
      </c>
      <c r="RH81" s="53">
        <f t="shared" si="1988"/>
        <v>46666.855022587755</v>
      </c>
      <c r="RI81" s="53">
        <f t="shared" si="1989"/>
        <v>48281.649294234368</v>
      </c>
      <c r="RJ81" s="53">
        <f t="shared" si="1990"/>
        <v>50257.533406064169</v>
      </c>
      <c r="RK81" s="53">
        <f t="shared" si="1991"/>
        <v>51191.127877781415</v>
      </c>
      <c r="RL81" s="53">
        <f t="shared" si="1992"/>
        <v>52445.977340431018</v>
      </c>
      <c r="RM81" s="53">
        <f t="shared" si="1993"/>
        <v>53421.476574357883</v>
      </c>
      <c r="RN81" s="53">
        <f t="shared" si="1994"/>
        <v>55121.384038019023</v>
      </c>
      <c r="RO81" s="53">
        <f t="shared" si="1995"/>
        <v>62615.457794211405</v>
      </c>
      <c r="RP81" s="53">
        <f t="shared" si="1996"/>
        <v>64742.550889998151</v>
      </c>
      <c r="RQ81" s="53">
        <f t="shared" si="1997"/>
        <v>66025.545717008034</v>
      </c>
      <c r="RR81" s="53" t="e">
        <f t="shared" si="1998"/>
        <v>#VALUE!</v>
      </c>
      <c r="RS81" s="111">
        <f t="shared" si="1999"/>
        <v>1625.740682030322</v>
      </c>
      <c r="RT81" s="111">
        <f t="shared" si="2000"/>
        <v>4707.1936167842514</v>
      </c>
      <c r="RU81" s="111">
        <f t="shared" si="2001"/>
        <v>7352.7490105641291</v>
      </c>
      <c r="RV81" s="111">
        <f t="shared" si="2002"/>
        <v>9675.8132628730109</v>
      </c>
      <c r="RW81" s="111">
        <f t="shared" si="2003"/>
        <v>11940.915765668837</v>
      </c>
      <c r="RX81" s="111">
        <f t="shared" si="2004"/>
        <v>14508.319887378533</v>
      </c>
      <c r="RY81" s="111">
        <f t="shared" si="2005"/>
        <v>16461.416274050629</v>
      </c>
      <c r="RZ81" s="111">
        <f t="shared" si="2006"/>
        <v>16565.600012071009</v>
      </c>
      <c r="SA81" s="111">
        <f t="shared" si="2007"/>
        <v>15314.106234318308</v>
      </c>
      <c r="SB81" s="111">
        <f t="shared" si="2008"/>
        <v>14834.422484592485</v>
      </c>
      <c r="SC81" s="111">
        <f t="shared" si="2009"/>
        <v>14116.73832553168</v>
      </c>
      <c r="SD81" s="111">
        <f t="shared" si="2010"/>
        <v>13531.175556582759</v>
      </c>
      <c r="SE81" s="111">
        <f t="shared" si="2011"/>
        <v>13063.1828176163</v>
      </c>
      <c r="SF81" s="111">
        <f t="shared" si="2012"/>
        <v>14332.093260846053</v>
      </c>
      <c r="SG81" s="111">
        <f t="shared" si="2013"/>
        <v>15175.764796904914</v>
      </c>
      <c r="SH81" s="111">
        <f t="shared" si="2014"/>
        <v>14262.27070266024</v>
      </c>
      <c r="SI81" s="111">
        <f t="shared" si="2015"/>
        <v>13142.51542481628</v>
      </c>
      <c r="SJ81" s="111">
        <f t="shared" si="2016"/>
        <v>12357.37938322324</v>
      </c>
      <c r="SK81" s="111">
        <f t="shared" si="2017"/>
        <v>12061.587590198913</v>
      </c>
      <c r="SL81" s="111">
        <f t="shared" si="2018"/>
        <v>12047.924395702245</v>
      </c>
      <c r="SM81" s="111">
        <f t="shared" si="2019"/>
        <v>15536.834622254421</v>
      </c>
      <c r="SN81" s="111">
        <f t="shared" si="2020"/>
        <v>15300.678152901033</v>
      </c>
      <c r="SO81" s="111">
        <f t="shared" si="2021"/>
        <v>15370.310710730831</v>
      </c>
      <c r="SP81" s="111">
        <f t="shared" si="2022"/>
        <v>14284.883343114743</v>
      </c>
      <c r="SQ81" s="111">
        <f t="shared" si="2023"/>
        <v>13540.228900431015</v>
      </c>
      <c r="SR81" s="111">
        <f t="shared" si="2024"/>
        <v>12587.789987024546</v>
      </c>
      <c r="SS81" s="111">
        <f t="shared" si="2025"/>
        <v>12135.303062352352</v>
      </c>
      <c r="ST81" s="111">
        <f t="shared" si="2026"/>
        <v>17408.669661211403</v>
      </c>
      <c r="SU81" s="111">
        <f t="shared" si="2027"/>
        <v>17444.090829998146</v>
      </c>
      <c r="SV81" s="111">
        <f t="shared" si="2028"/>
        <v>16872.881927008028</v>
      </c>
      <c r="SW81" s="111" t="e">
        <f t="shared" si="2029"/>
        <v>#VALUE!</v>
      </c>
      <c r="SX81" s="111">
        <f t="shared" si="2030"/>
        <v>0</v>
      </c>
      <c r="SY81" s="111">
        <f t="shared" si="2031"/>
        <v>0</v>
      </c>
      <c r="SZ81" s="111">
        <f t="shared" si="2032"/>
        <v>0</v>
      </c>
      <c r="TA81" s="111">
        <f t="shared" si="2033"/>
        <v>0</v>
      </c>
      <c r="TB81" s="111">
        <f t="shared" si="2034"/>
        <v>0</v>
      </c>
      <c r="TC81" s="111">
        <f t="shared" si="2035"/>
        <v>0</v>
      </c>
      <c r="TD81" s="111">
        <f t="shared" si="2036"/>
        <v>0</v>
      </c>
      <c r="TE81" s="111">
        <f t="shared" si="2037"/>
        <v>0</v>
      </c>
      <c r="TF81" s="111">
        <f t="shared" si="2038"/>
        <v>0</v>
      </c>
      <c r="TG81" s="111">
        <f t="shared" si="2039"/>
        <v>0</v>
      </c>
      <c r="TH81" s="111">
        <f t="shared" si="2040"/>
        <v>0</v>
      </c>
      <c r="TI81" s="111">
        <f t="shared" si="2041"/>
        <v>0</v>
      </c>
      <c r="TJ81" s="111">
        <f t="shared" si="2042"/>
        <v>0</v>
      </c>
      <c r="TK81" s="111">
        <f t="shared" si="2043"/>
        <v>0</v>
      </c>
      <c r="TL81" s="111">
        <f t="shared" si="2044"/>
        <v>0</v>
      </c>
      <c r="TM81" s="111">
        <f t="shared" si="2045"/>
        <v>0</v>
      </c>
      <c r="TN81" s="111">
        <f t="shared" si="2046"/>
        <v>0</v>
      </c>
      <c r="TO81" s="111">
        <f t="shared" si="2047"/>
        <v>0</v>
      </c>
      <c r="TP81" s="111">
        <f t="shared" si="2048"/>
        <v>0</v>
      </c>
      <c r="TQ81" s="111">
        <f t="shared" si="2049"/>
        <v>0</v>
      </c>
      <c r="TR81" s="111">
        <f t="shared" si="2050"/>
        <v>0</v>
      </c>
      <c r="TS81" s="111">
        <f t="shared" si="2051"/>
        <v>0</v>
      </c>
      <c r="TT81" s="111">
        <f t="shared" si="2052"/>
        <v>0</v>
      </c>
      <c r="TU81" s="111">
        <f t="shared" si="2053"/>
        <v>0</v>
      </c>
      <c r="TV81" s="111">
        <f t="shared" si="2054"/>
        <v>0</v>
      </c>
      <c r="TW81" s="111">
        <f t="shared" si="2055"/>
        <v>0</v>
      </c>
      <c r="TX81" s="111">
        <f t="shared" si="2056"/>
        <v>0</v>
      </c>
      <c r="TY81" s="111">
        <f t="shared" si="2057"/>
        <v>0</v>
      </c>
      <c r="TZ81" s="111">
        <f t="shared" si="2058"/>
        <v>0</v>
      </c>
      <c r="UA81" s="111">
        <f t="shared" si="2059"/>
        <v>0</v>
      </c>
      <c r="UB81" s="111">
        <f t="shared" si="2060"/>
        <v>0</v>
      </c>
      <c r="UC81" s="112">
        <f t="shared" si="2061"/>
        <v>185.78181622222223</v>
      </c>
      <c r="UD81" s="112">
        <f t="shared" si="2062"/>
        <v>351.68425522222219</v>
      </c>
      <c r="UE81" s="112">
        <f t="shared" si="2063"/>
        <v>473.49062111111107</v>
      </c>
      <c r="UF81" s="112">
        <f t="shared" si="2064"/>
        <v>604.33306755555566</v>
      </c>
      <c r="UG81" s="112">
        <f t="shared" si="2065"/>
        <v>752.28382651851859</v>
      </c>
      <c r="UH81" s="112">
        <f t="shared" si="2066"/>
        <v>926.74042177777801</v>
      </c>
      <c r="UI81" s="112">
        <f t="shared" si="2067"/>
        <v>1098.7873955555558</v>
      </c>
      <c r="UJ81" s="112">
        <f t="shared" si="2068"/>
        <v>1269.0271532222223</v>
      </c>
      <c r="UK81" s="112">
        <f t="shared" si="2069"/>
        <v>1443.2427863333337</v>
      </c>
      <c r="UL81" s="112">
        <f t="shared" si="2070"/>
        <v>1614.9283168888892</v>
      </c>
      <c r="UM81" s="112">
        <f t="shared" si="2071"/>
        <v>1772.5175617777779</v>
      </c>
      <c r="UN81" s="112">
        <f t="shared" si="2072"/>
        <v>1910.2274294444449</v>
      </c>
      <c r="UO81" s="112">
        <f t="shared" si="2073"/>
        <v>2069.5034093703703</v>
      </c>
      <c r="UP81" s="112">
        <f t="shared" si="2074"/>
        <v>2187.213418740741</v>
      </c>
      <c r="UQ81" s="112">
        <f t="shared" si="2075"/>
        <v>2363.115786888889</v>
      </c>
      <c r="UR81" s="112">
        <f t="shared" si="2076"/>
        <v>2552.2710731851853</v>
      </c>
      <c r="US81" s="112">
        <f t="shared" si="2077"/>
        <v>2727.330073814815</v>
      </c>
      <c r="UT81" s="112">
        <f t="shared" si="2078"/>
        <v>2907.690241703704</v>
      </c>
      <c r="UU81" s="112">
        <f t="shared" si="2079"/>
        <v>3086.1227124074076</v>
      </c>
      <c r="UV81" s="112">
        <f t="shared" si="2080"/>
        <v>3265.8804749259261</v>
      </c>
      <c r="UW81" s="112">
        <f t="shared" si="2081"/>
        <v>3458.8911555925924</v>
      </c>
      <c r="UX81" s="112">
        <f t="shared" si="2082"/>
        <v>3664.5523490370369</v>
      </c>
      <c r="UY81" s="112">
        <f t="shared" si="2083"/>
        <v>3876.3580772592595</v>
      </c>
      <c r="UZ81" s="112">
        <f t="shared" si="2084"/>
        <v>4100.6938371851857</v>
      </c>
      <c r="VA81" s="112">
        <f t="shared" si="2085"/>
        <v>4322.8609377777784</v>
      </c>
      <c r="VB81" s="112">
        <f t="shared" si="2086"/>
        <v>4537.0762874814818</v>
      </c>
      <c r="VC81" s="112">
        <f t="shared" si="2087"/>
        <v>4776.2312195185186</v>
      </c>
      <c r="VD81" s="112">
        <f t="shared" si="2088"/>
        <v>5022.9764592222227</v>
      </c>
      <c r="VE81" s="112">
        <f t="shared" si="2089"/>
        <v>5255.384451111112</v>
      </c>
      <c r="VF81" s="112">
        <f t="shared" si="2090"/>
        <v>5461.4070877777776</v>
      </c>
      <c r="VG81" s="112">
        <f t="shared" si="2091"/>
        <v>5461.4070877777776</v>
      </c>
      <c r="VH81" s="111">
        <f t="shared" si="2092"/>
        <v>-3297.7770280303221</v>
      </c>
      <c r="VI81" s="111">
        <f t="shared" si="2093"/>
        <v>-7872.3519137842513</v>
      </c>
      <c r="VJ81" s="111">
        <f t="shared" si="2094"/>
        <v>-11614.164600564129</v>
      </c>
      <c r="VK81" s="111">
        <f t="shared" si="2095"/>
        <v>-15114.810870873011</v>
      </c>
      <c r="VL81" s="111">
        <f t="shared" si="2096"/>
        <v>-18711.470204335503</v>
      </c>
      <c r="VM81" s="111">
        <f t="shared" si="2097"/>
        <v>-22848.983683378534</v>
      </c>
      <c r="VN81" s="111">
        <f t="shared" si="2098"/>
        <v>-26350.502834050632</v>
      </c>
      <c r="VO81" s="111">
        <f t="shared" si="2099"/>
        <v>-27986.844391071012</v>
      </c>
      <c r="VP81" s="111">
        <f t="shared" si="2100"/>
        <v>-28303.291311318309</v>
      </c>
      <c r="VQ81" s="111">
        <f t="shared" si="2101"/>
        <v>-29368.777336592488</v>
      </c>
      <c r="VR81" s="111">
        <f t="shared" si="2102"/>
        <v>-30069.396381531682</v>
      </c>
      <c r="VS81" s="111">
        <f t="shared" si="2103"/>
        <v>-30723.222421582759</v>
      </c>
      <c r="VT81" s="111">
        <f t="shared" si="2104"/>
        <v>-31688.713501949635</v>
      </c>
      <c r="VU81" s="111">
        <f t="shared" si="2105"/>
        <v>-34017.01402951272</v>
      </c>
      <c r="VV81" s="111">
        <f t="shared" si="2106"/>
        <v>-36443.806878904914</v>
      </c>
      <c r="VW81" s="111">
        <f t="shared" si="2107"/>
        <v>-37232.710361326906</v>
      </c>
      <c r="VX81" s="111">
        <f t="shared" si="2108"/>
        <v>-37688.486089149614</v>
      </c>
      <c r="VY81" s="111">
        <f t="shared" si="2109"/>
        <v>-38526.591558556574</v>
      </c>
      <c r="VZ81" s="111">
        <f t="shared" si="2110"/>
        <v>-39836.69200186558</v>
      </c>
      <c r="WA81" s="111">
        <f t="shared" si="2111"/>
        <v>-41440.848670035579</v>
      </c>
      <c r="WB81" s="111">
        <f t="shared" si="2112"/>
        <v>-46666.855022587755</v>
      </c>
      <c r="WC81" s="111">
        <f t="shared" si="2113"/>
        <v>-48281.649294234368</v>
      </c>
      <c r="WD81" s="111">
        <f t="shared" si="2114"/>
        <v>-50257.533406064169</v>
      </c>
      <c r="WE81" s="111">
        <f t="shared" si="2115"/>
        <v>-51191.127877781415</v>
      </c>
      <c r="WF81" s="111">
        <f t="shared" si="2116"/>
        <v>-52445.977340431018</v>
      </c>
      <c r="WG81" s="111">
        <f t="shared" si="2117"/>
        <v>-53421.476574357883</v>
      </c>
      <c r="WH81" s="111">
        <f t="shared" si="2118"/>
        <v>-55121.384038019023</v>
      </c>
      <c r="WI81" s="111">
        <f t="shared" si="2119"/>
        <v>-62615.457794211405</v>
      </c>
      <c r="WJ81" s="111">
        <f t="shared" si="2120"/>
        <v>-64742.550889998151</v>
      </c>
      <c r="WK81" s="111">
        <f t="shared" si="2121"/>
        <v>-66025.545717008034</v>
      </c>
      <c r="WL81" s="111" t="e">
        <f t="shared" si="2122"/>
        <v>#VALUE!</v>
      </c>
      <c r="WM81" s="111">
        <f t="shared" si="2123"/>
        <v>0</v>
      </c>
      <c r="WN81" s="111">
        <f t="shared" si="2124"/>
        <v>0</v>
      </c>
      <c r="WO81" s="111">
        <f t="shared" si="2125"/>
        <v>0</v>
      </c>
      <c r="WP81" s="111">
        <f t="shared" si="2126"/>
        <v>0</v>
      </c>
      <c r="WQ81" s="111">
        <f t="shared" si="2127"/>
        <v>0</v>
      </c>
      <c r="WR81" s="111">
        <f t="shared" si="2128"/>
        <v>0</v>
      </c>
      <c r="WS81" s="111">
        <f t="shared" si="2129"/>
        <v>0</v>
      </c>
      <c r="WT81" s="111">
        <f t="shared" si="2130"/>
        <v>0</v>
      </c>
      <c r="WU81" s="111">
        <f t="shared" si="2131"/>
        <v>0</v>
      </c>
      <c r="WV81" s="111">
        <f t="shared" si="2132"/>
        <v>0</v>
      </c>
      <c r="WW81" s="111">
        <f t="shared" si="2133"/>
        <v>0</v>
      </c>
      <c r="WX81" s="111">
        <f t="shared" si="2134"/>
        <v>0</v>
      </c>
      <c r="WY81" s="111">
        <f t="shared" si="2135"/>
        <v>0</v>
      </c>
      <c r="WZ81" s="111">
        <f t="shared" si="2136"/>
        <v>0</v>
      </c>
      <c r="XA81" s="111">
        <f t="shared" si="2137"/>
        <v>0</v>
      </c>
      <c r="XB81" s="111">
        <f t="shared" si="2138"/>
        <v>0</v>
      </c>
      <c r="XC81" s="111">
        <f t="shared" si="2139"/>
        <v>0</v>
      </c>
      <c r="XD81" s="111">
        <f t="shared" si="2140"/>
        <v>0</v>
      </c>
      <c r="XE81" s="111">
        <f t="shared" si="2141"/>
        <v>0</v>
      </c>
      <c r="XF81" s="111">
        <f t="shared" si="2142"/>
        <v>0</v>
      </c>
      <c r="XG81" s="111">
        <f t="shared" si="2143"/>
        <v>0</v>
      </c>
      <c r="XH81" s="111">
        <f t="shared" si="2144"/>
        <v>0</v>
      </c>
      <c r="XI81" s="111">
        <f t="shared" si="2145"/>
        <v>0</v>
      </c>
      <c r="XJ81" s="111">
        <f t="shared" si="2146"/>
        <v>0</v>
      </c>
      <c r="XK81" s="111">
        <f t="shared" si="2147"/>
        <v>0</v>
      </c>
      <c r="XL81" s="111">
        <f t="shared" si="2148"/>
        <v>0</v>
      </c>
      <c r="XM81" s="111">
        <f t="shared" si="2149"/>
        <v>0</v>
      </c>
      <c r="XN81" s="111">
        <f t="shared" si="2150"/>
        <v>0</v>
      </c>
      <c r="XO81" s="111">
        <f t="shared" si="2151"/>
        <v>0</v>
      </c>
      <c r="XP81" s="111">
        <f t="shared" si="2152"/>
        <v>0</v>
      </c>
      <c r="XQ81" s="111" t="e">
        <f t="shared" si="2153"/>
        <v>#VALUE!</v>
      </c>
      <c r="XR81" s="111">
        <f t="shared" si="2154"/>
        <v>3297.7770280303221</v>
      </c>
      <c r="XS81" s="111">
        <f t="shared" si="2155"/>
        <v>7872.3519137842513</v>
      </c>
      <c r="XT81" s="111">
        <f t="shared" si="2156"/>
        <v>11614.164600564129</v>
      </c>
      <c r="XU81" s="111">
        <f t="shared" si="2157"/>
        <v>15114.810870873011</v>
      </c>
      <c r="XV81" s="111">
        <f t="shared" si="2158"/>
        <v>18711.470204335503</v>
      </c>
      <c r="XW81" s="111">
        <f t="shared" si="2159"/>
        <v>22848.983683378534</v>
      </c>
      <c r="XX81" s="111">
        <f t="shared" si="2160"/>
        <v>26350.502834050632</v>
      </c>
      <c r="XY81" s="111">
        <f t="shared" si="2161"/>
        <v>27986.844391071012</v>
      </c>
      <c r="XZ81" s="111">
        <f t="shared" si="2162"/>
        <v>28303.291311318309</v>
      </c>
      <c r="YA81" s="111">
        <f t="shared" si="2163"/>
        <v>29368.777336592488</v>
      </c>
      <c r="YB81" s="111">
        <f t="shared" si="2164"/>
        <v>30069.396381531682</v>
      </c>
      <c r="YC81" s="111">
        <f t="shared" si="2165"/>
        <v>30723.222421582759</v>
      </c>
      <c r="YD81" s="111">
        <f t="shared" si="2166"/>
        <v>31688.713501949635</v>
      </c>
      <c r="YE81" s="111">
        <f t="shared" si="2167"/>
        <v>34017.01402951272</v>
      </c>
      <c r="YF81" s="111">
        <f t="shared" si="2168"/>
        <v>36443.806878904914</v>
      </c>
      <c r="YG81" s="111">
        <f t="shared" si="2169"/>
        <v>37232.710361326906</v>
      </c>
      <c r="YH81" s="111">
        <f t="shared" si="2170"/>
        <v>37688.486089149614</v>
      </c>
      <c r="YI81" s="111">
        <f t="shared" si="2171"/>
        <v>38526.591558556574</v>
      </c>
      <c r="YJ81" s="111">
        <f t="shared" si="2172"/>
        <v>39836.69200186558</v>
      </c>
      <c r="YK81" s="111">
        <f t="shared" si="2173"/>
        <v>41440.848670035579</v>
      </c>
      <c r="YL81" s="111">
        <f t="shared" si="2174"/>
        <v>46666.855022587755</v>
      </c>
      <c r="YM81" s="111">
        <f t="shared" si="2175"/>
        <v>48281.649294234368</v>
      </c>
      <c r="YN81" s="111">
        <f t="shared" si="2176"/>
        <v>50257.533406064169</v>
      </c>
      <c r="YO81" s="111">
        <f t="shared" si="2177"/>
        <v>51191.127877781415</v>
      </c>
      <c r="YP81" s="111">
        <f t="shared" si="2178"/>
        <v>52445.977340431018</v>
      </c>
      <c r="YQ81" s="111">
        <f t="shared" si="2179"/>
        <v>53421.476574357883</v>
      </c>
      <c r="YR81" s="111">
        <f t="shared" si="2180"/>
        <v>55121.384038019023</v>
      </c>
      <c r="YS81" s="111">
        <f t="shared" si="2181"/>
        <v>62615.457794211405</v>
      </c>
      <c r="YT81" s="111">
        <f t="shared" si="2182"/>
        <v>64742.550889998151</v>
      </c>
      <c r="YU81" s="111">
        <f t="shared" si="2183"/>
        <v>66025.545717008034</v>
      </c>
      <c r="YV81" s="111" t="e">
        <f t="shared" si="2184"/>
        <v>#VALUE!</v>
      </c>
      <c r="YW81" s="111">
        <f t="shared" si="2185"/>
        <v>0</v>
      </c>
      <c r="YX81" s="111">
        <f t="shared" si="2186"/>
        <v>0</v>
      </c>
      <c r="YY81" s="111">
        <f t="shared" si="2187"/>
        <v>0</v>
      </c>
      <c r="YZ81" s="111">
        <f t="shared" si="2188"/>
        <v>0</v>
      </c>
      <c r="ZA81" s="111">
        <f t="shared" si="2189"/>
        <v>0</v>
      </c>
      <c r="ZB81" s="111">
        <f t="shared" si="2190"/>
        <v>0</v>
      </c>
      <c r="ZC81" s="111">
        <f t="shared" si="2191"/>
        <v>0</v>
      </c>
      <c r="ZD81" s="111">
        <f t="shared" si="2192"/>
        <v>0</v>
      </c>
      <c r="ZE81" s="111">
        <f t="shared" si="2193"/>
        <v>0</v>
      </c>
      <c r="ZF81" s="111">
        <f t="shared" si="2194"/>
        <v>0</v>
      </c>
      <c r="ZG81" s="111">
        <f t="shared" si="2195"/>
        <v>0</v>
      </c>
      <c r="ZH81" s="111">
        <f t="shared" si="2196"/>
        <v>0</v>
      </c>
      <c r="ZI81" s="111">
        <f t="shared" si="2197"/>
        <v>0</v>
      </c>
      <c r="ZJ81" s="111">
        <f t="shared" si="2198"/>
        <v>0</v>
      </c>
      <c r="ZK81" s="111">
        <f t="shared" si="2199"/>
        <v>0</v>
      </c>
      <c r="ZL81" s="111">
        <f t="shared" si="2200"/>
        <v>0</v>
      </c>
      <c r="ZM81" s="111">
        <f t="shared" si="2201"/>
        <v>0</v>
      </c>
      <c r="ZN81" s="111">
        <f t="shared" si="2202"/>
        <v>0</v>
      </c>
      <c r="ZO81" s="111">
        <f t="shared" si="2203"/>
        <v>0</v>
      </c>
      <c r="ZP81" s="111">
        <f t="shared" si="2204"/>
        <v>0</v>
      </c>
      <c r="ZQ81" s="111">
        <f t="shared" si="2205"/>
        <v>0</v>
      </c>
      <c r="ZR81" s="111">
        <f t="shared" si="2206"/>
        <v>0</v>
      </c>
      <c r="ZS81" s="111">
        <f t="shared" si="2207"/>
        <v>0</v>
      </c>
      <c r="ZT81" s="111">
        <f t="shared" si="2208"/>
        <v>0</v>
      </c>
      <c r="ZU81" s="111">
        <f t="shared" si="2209"/>
        <v>0</v>
      </c>
      <c r="ZV81" s="111">
        <f t="shared" si="2210"/>
        <v>0</v>
      </c>
      <c r="ZW81" s="111">
        <f t="shared" si="2211"/>
        <v>0</v>
      </c>
      <c r="ZX81" s="111">
        <f t="shared" si="2212"/>
        <v>0</v>
      </c>
      <c r="ZY81" s="111">
        <f t="shared" si="2213"/>
        <v>0</v>
      </c>
      <c r="ZZ81" s="111">
        <f t="shared" si="2214"/>
        <v>0</v>
      </c>
      <c r="AAA81" s="111" t="e">
        <f t="shared" si="2215"/>
        <v>#VALUE!</v>
      </c>
      <c r="AAB81" s="111">
        <f t="shared" si="2216"/>
        <v>1625.740682030322</v>
      </c>
      <c r="AAC81" s="111">
        <f t="shared" si="2217"/>
        <v>3081.4529347539292</v>
      </c>
      <c r="AAD81" s="111">
        <f t="shared" si="2218"/>
        <v>2645.5553937798777</v>
      </c>
      <c r="AAE81" s="111">
        <f t="shared" si="2219"/>
        <v>2323.0642523088818</v>
      </c>
      <c r="AAF81" s="111">
        <f t="shared" si="2220"/>
        <v>2265.1025027958258</v>
      </c>
      <c r="AAG81" s="111">
        <f t="shared" si="2221"/>
        <v>2567.4041217096965</v>
      </c>
      <c r="AAH81" s="111">
        <f t="shared" si="2222"/>
        <v>1953.0963866720958</v>
      </c>
      <c r="AAI81" s="111">
        <f t="shared" si="2223"/>
        <v>104.18373802037968</v>
      </c>
      <c r="AAJ81" s="111">
        <f t="shared" si="2224"/>
        <v>-1251.4937777527011</v>
      </c>
      <c r="AAK81" s="111">
        <f t="shared" si="2225"/>
        <v>-479.68374972582205</v>
      </c>
      <c r="AAL81" s="111">
        <f t="shared" si="2226"/>
        <v>-717.68415906080554</v>
      </c>
      <c r="AAM81" s="111">
        <f t="shared" si="2227"/>
        <v>-585.56276894892108</v>
      </c>
      <c r="AAN81" s="111">
        <f t="shared" si="2228"/>
        <v>-467.992738966459</v>
      </c>
      <c r="AAO81" s="111">
        <f t="shared" si="2229"/>
        <v>1268.9104432297536</v>
      </c>
      <c r="AAP81" s="111">
        <f t="shared" si="2230"/>
        <v>843.67153605886051</v>
      </c>
      <c r="AAQ81" s="111">
        <f t="shared" si="2231"/>
        <v>-913.49409424467376</v>
      </c>
      <c r="AAR81" s="111">
        <f t="shared" si="2232"/>
        <v>-1119.7552778439604</v>
      </c>
      <c r="AAS81" s="111">
        <f t="shared" si="2233"/>
        <v>-785.13604159303941</v>
      </c>
      <c r="AAT81" s="111">
        <f t="shared" si="2234"/>
        <v>-295.79179302432749</v>
      </c>
      <c r="AAU81" s="111">
        <f t="shared" si="2235"/>
        <v>-13.663194496668439</v>
      </c>
      <c r="AAV81" s="111">
        <f t="shared" si="2236"/>
        <v>3488.910226552176</v>
      </c>
      <c r="AAW81" s="111">
        <f t="shared" si="2237"/>
        <v>-236.15646935338737</v>
      </c>
      <c r="AAX81" s="111">
        <f t="shared" si="2238"/>
        <v>69.632557829798316</v>
      </c>
      <c r="AAY81" s="111">
        <f t="shared" si="2239"/>
        <v>-1085.4273676160883</v>
      </c>
      <c r="AAZ81" s="111">
        <f t="shared" si="2240"/>
        <v>-744.65444268372812</v>
      </c>
      <c r="ABA81" s="111">
        <f t="shared" si="2241"/>
        <v>-952.43891340646951</v>
      </c>
      <c r="ABB81" s="111">
        <f t="shared" si="2242"/>
        <v>-452.48692467219371</v>
      </c>
      <c r="ABC81" s="111">
        <f t="shared" si="2243"/>
        <v>5273.366598859051</v>
      </c>
      <c r="ABD81" s="111">
        <f t="shared" si="2244"/>
        <v>35.421168786742783</v>
      </c>
      <c r="ABE81" s="111">
        <f t="shared" si="2245"/>
        <v>-571.20890299011808</v>
      </c>
      <c r="ABF81" s="111" t="e">
        <f t="shared" si="2246"/>
        <v>#VALUE!</v>
      </c>
    </row>
    <row r="82" spans="1:734" ht="75" hidden="1" customHeight="1">
      <c r="A82" s="92">
        <v>90</v>
      </c>
      <c r="B82" s="59" t="s">
        <v>75</v>
      </c>
      <c r="C82" s="100" t="s">
        <v>105</v>
      </c>
      <c r="D82" s="101">
        <v>1401728</v>
      </c>
      <c r="E82" s="59">
        <v>3123026822</v>
      </c>
      <c r="F82" s="46" t="s">
        <v>115</v>
      </c>
      <c r="G82" s="47">
        <v>0.95</v>
      </c>
      <c r="H82" s="48">
        <v>1958.2</v>
      </c>
      <c r="I82" s="48">
        <v>20</v>
      </c>
      <c r="J82" s="49">
        <v>1.1000000000000001</v>
      </c>
      <c r="K82" s="50">
        <v>30</v>
      </c>
      <c r="L82" s="49">
        <v>32.08110967663454</v>
      </c>
      <c r="M82" s="49">
        <v>152.91999999999999</v>
      </c>
      <c r="N82" s="49">
        <v>0</v>
      </c>
      <c r="O82" s="49">
        <f t="shared" si="1741"/>
        <v>1.0693703225544846</v>
      </c>
      <c r="P82" s="49">
        <f t="shared" si="1742"/>
        <v>5.0973333333333333</v>
      </c>
      <c r="Q82" s="49">
        <f t="shared" si="1743"/>
        <v>0</v>
      </c>
      <c r="R82" s="51">
        <v>30</v>
      </c>
      <c r="S82" s="52">
        <f t="shared" si="2256"/>
        <v>32.08110967663454</v>
      </c>
      <c r="T82" s="52">
        <f t="shared" si="1744"/>
        <v>152.91999999999999</v>
      </c>
      <c r="U82" s="52">
        <f t="shared" si="1745"/>
        <v>0</v>
      </c>
      <c r="V82" s="130">
        <f>$O82*($I82-(метеостанция!B$12))/($I82-$J82)</f>
        <v>1.0905879876845339</v>
      </c>
      <c r="W82" s="130">
        <f>$O82*($I82-(метеостанция!C$12))/($I82-$J82)</f>
        <v>0.97389082946926275</v>
      </c>
      <c r="X82" s="130">
        <f>$O82*($I82-(метеостанция!D$12))/($I82-$J82)</f>
        <v>0.71503531488266137</v>
      </c>
      <c r="Y82" s="130">
        <f>$O82*($I82-(метеостанция!E$12))/($I82-$J82)</f>
        <v>0.76807947770778462</v>
      </c>
      <c r="Z82" s="130">
        <f>$O82*($I82-(метеостанция!F$12))/($I82-$J82)</f>
        <v>0.86850975932335139</v>
      </c>
      <c r="AA82" s="130">
        <f>$O82*($I82-(метеостанция!G$12))/($I82-$J82)</f>
        <v>1.0241059702770463</v>
      </c>
      <c r="AB82" s="130">
        <f>$O82*($I82-(метеостанция!H$12))/($I82-$J82)</f>
        <v>1.0099608601903467</v>
      </c>
      <c r="AC82" s="130">
        <f>$O82*($I82-(метеостанция!I$12))/($I82-$J82)</f>
        <v>0.99935202762532205</v>
      </c>
      <c r="AD82" s="130">
        <f>$O82*($I82-(метеостанция!J$12))/($I82-$J82)</f>
        <v>1.0226914592683762</v>
      </c>
      <c r="AE82" s="130">
        <f>$O82*($I82-(метеостанция!K$12))/($I82-$J82)</f>
        <v>1.0078390936773418</v>
      </c>
      <c r="AF82" s="130">
        <f>$O82*($I82-(метеостанция!L$12))/($I82-$J82)</f>
        <v>0.92509019967014949</v>
      </c>
      <c r="AG82" s="130">
        <f>$O82*($I82-(метеостанция!M$12))/($I82-$J82)</f>
        <v>0.80839304145487823</v>
      </c>
      <c r="AH82" s="130">
        <f>$O82*($I82-(метеостанция!N$12))/($I82-$J82)</f>
        <v>0.93499177673083911</v>
      </c>
      <c r="AI82" s="130">
        <f>$O82*($I82-(метеостанция!O$12))/($I82-$J82)</f>
        <v>0.69098862773527214</v>
      </c>
      <c r="AJ82" s="130">
        <f>$O82*($I82-(метеостанция!P$12))/($I82-$J82)</f>
        <v>1.0325930363290658</v>
      </c>
      <c r="AK82" s="130">
        <f>$O82*($I82-(метеостанция!Q$12))/($I82-$J82)</f>
        <v>1.1103911418059134</v>
      </c>
      <c r="AL82" s="130">
        <f>$O82*($I82-(метеостанция!R$12))/($I82-$J82)</f>
        <v>1.0276422477987213</v>
      </c>
      <c r="AM82" s="130">
        <f>$O82*($I82-(метеостанция!S$12))/($I82-$J82)</f>
        <v>1.05876148998946</v>
      </c>
      <c r="AN82" s="130">
        <f>$O82*($I82-(метеостанция!T$12))/($I82-$J82)</f>
        <v>1.0474454019201005</v>
      </c>
      <c r="AO82" s="130">
        <f>$O82*($I82-(метеостанция!U$12))/($I82-$J82)</f>
        <v>1.0552252124677852</v>
      </c>
      <c r="AP82" s="130">
        <f>$O82*($I82-(метеостанция!V$12))/($I82-$J82)</f>
        <v>1.1330233179446325</v>
      </c>
      <c r="AQ82" s="130">
        <f>$O82*($I82-(метеостанция!W$12))/($I82-$J82)</f>
        <v>1.2072851458998051</v>
      </c>
      <c r="AR82" s="130">
        <f>$O82*($I82-(метеостанция!X$12))/($I82-$J82)</f>
        <v>1.243355176620889</v>
      </c>
      <c r="AS82" s="130">
        <f>$O82*($I82-(метеостанция!Y$12))/($I82-$J82)</f>
        <v>1.3169097490717263</v>
      </c>
      <c r="AT82" s="130">
        <f>$O82*($I82-(метеостанция!Z$12))/($I82-$J82)</f>
        <v>1.304179149993697</v>
      </c>
      <c r="AU82" s="130">
        <f>$O82*($I82-(метеостанция!AA$12))/($I82-$J82)</f>
        <v>1.2575002867075886</v>
      </c>
      <c r="AV82" s="130">
        <f>$O82*($I82-(метеостанция!AB$12))/($I82-$J82)</f>
        <v>1.4039021761049286</v>
      </c>
      <c r="AW82" s="130">
        <f>$O82*($I82-(метеостанция!AC$12))/($I82-$J82)</f>
        <v>1.4484592728780323</v>
      </c>
      <c r="AX82" s="130">
        <f>$O82*($I82-(метеостанция!AD$12))/($I82-$J82)</f>
        <v>1.3642958678621699</v>
      </c>
      <c r="AY82" s="130">
        <f>$O82*($I82-(метеостанция!AE$12))/($I82-$J82)</f>
        <v>1.20940691241281</v>
      </c>
      <c r="AZ82" s="130"/>
      <c r="BA82" s="130">
        <f t="shared" si="1746"/>
        <v>1.0905879876845339</v>
      </c>
      <c r="BB82" s="130">
        <f t="shared" si="2263"/>
        <v>2.0644788171537964</v>
      </c>
      <c r="BC82" s="130">
        <f t="shared" si="2264"/>
        <v>2.779514132036458</v>
      </c>
      <c r="BD82" s="130">
        <f t="shared" si="2265"/>
        <v>3.5475936097442426</v>
      </c>
      <c r="BE82" s="130">
        <f t="shared" si="2266"/>
        <v>4.4161033690675939</v>
      </c>
      <c r="BF82" s="130">
        <f t="shared" si="2267"/>
        <v>5.4402093393446407</v>
      </c>
      <c r="BG82" s="130">
        <f t="shared" si="2268"/>
        <v>6.4501701995349876</v>
      </c>
      <c r="BH82" s="130">
        <f t="shared" si="2269"/>
        <v>7.4495222271603101</v>
      </c>
      <c r="BI82" s="130">
        <f t="shared" si="2270"/>
        <v>8.4722136864286863</v>
      </c>
      <c r="BJ82" s="130">
        <f t="shared" si="2271"/>
        <v>9.4800527801060284</v>
      </c>
      <c r="BK82" s="130">
        <f t="shared" si="2272"/>
        <v>10.405142979776178</v>
      </c>
      <c r="BL82" s="130">
        <f t="shared" si="2273"/>
        <v>11.213536021231056</v>
      </c>
      <c r="BM82" s="130">
        <f t="shared" si="2274"/>
        <v>12.148527797961895</v>
      </c>
      <c r="BN82" s="130">
        <f t="shared" si="2275"/>
        <v>12.839516425697168</v>
      </c>
      <c r="BO82" s="130">
        <f t="shared" si="2276"/>
        <v>13.872109462026234</v>
      </c>
      <c r="BP82" s="130">
        <f t="shared" si="2277"/>
        <v>14.982500603832147</v>
      </c>
      <c r="BQ82" s="130">
        <f t="shared" si="2278"/>
        <v>16.010142851630867</v>
      </c>
      <c r="BR82" s="130">
        <f t="shared" si="2279"/>
        <v>17.068904341620328</v>
      </c>
      <c r="BS82" s="130">
        <f t="shared" si="2280"/>
        <v>18.116349743540429</v>
      </c>
      <c r="BT82" s="130">
        <f t="shared" si="2281"/>
        <v>19.171574956008214</v>
      </c>
      <c r="BU82" s="130">
        <f t="shared" si="2282"/>
        <v>20.304598273952848</v>
      </c>
      <c r="BV82" s="130">
        <f t="shared" si="2283"/>
        <v>21.511883419852655</v>
      </c>
      <c r="BW82" s="130">
        <f t="shared" si="2284"/>
        <v>22.755238596473543</v>
      </c>
      <c r="BX82" s="130">
        <f t="shared" si="2285"/>
        <v>24.072148345545269</v>
      </c>
      <c r="BY82" s="130">
        <f t="shared" si="2286"/>
        <v>25.376327495538966</v>
      </c>
      <c r="BZ82" s="130">
        <f t="shared" si="2287"/>
        <v>26.633827782246556</v>
      </c>
      <c r="CA82" s="130">
        <f t="shared" si="2288"/>
        <v>28.037729958351484</v>
      </c>
      <c r="CB82" s="130">
        <f t="shared" si="2289"/>
        <v>29.486189231229517</v>
      </c>
      <c r="CC82" s="130">
        <f t="shared" si="2290"/>
        <v>30.850485099091685</v>
      </c>
      <c r="CD82" s="130">
        <f t="shared" si="2291"/>
        <v>32.059892011504495</v>
      </c>
      <c r="CE82" s="130">
        <f t="shared" si="2292"/>
        <v>32.059892011504495</v>
      </c>
      <c r="CF82" s="130">
        <f t="shared" si="1747"/>
        <v>2135.5893974838546</v>
      </c>
      <c r="CG82" s="130">
        <f t="shared" si="1748"/>
        <v>1907.0730222667103</v>
      </c>
      <c r="CH82" s="130">
        <f t="shared" si="1749"/>
        <v>1400.1821536032276</v>
      </c>
      <c r="CI82" s="130">
        <f t="shared" si="1750"/>
        <v>1504.0532332473838</v>
      </c>
      <c r="CJ82" s="130">
        <f t="shared" si="1751"/>
        <v>1700.7158107069868</v>
      </c>
      <c r="CK82" s="130">
        <f t="shared" si="1752"/>
        <v>2005.4043109965121</v>
      </c>
      <c r="CL82" s="130">
        <f t="shared" si="1753"/>
        <v>1977.7053564247369</v>
      </c>
      <c r="CM82" s="130">
        <f t="shared" si="1754"/>
        <v>1956.9311404959058</v>
      </c>
      <c r="CN82" s="130">
        <f t="shared" si="1755"/>
        <v>2002.6344155393344</v>
      </c>
      <c r="CO82" s="130">
        <f t="shared" si="1756"/>
        <v>1973.5505132389708</v>
      </c>
      <c r="CP82" s="130">
        <f t="shared" si="1757"/>
        <v>1811.5116289940868</v>
      </c>
      <c r="CQ82" s="130">
        <f t="shared" si="1758"/>
        <v>1582.9952537769425</v>
      </c>
      <c r="CR82" s="130">
        <f t="shared" si="1759"/>
        <v>1830.9008971943292</v>
      </c>
      <c r="CS82" s="130">
        <f t="shared" si="1760"/>
        <v>1353.0939308312099</v>
      </c>
      <c r="CT82" s="130">
        <f t="shared" si="1761"/>
        <v>2022.0236837395769</v>
      </c>
      <c r="CU82" s="130">
        <f t="shared" si="1762"/>
        <v>2174.3679338843394</v>
      </c>
      <c r="CV82" s="130">
        <f t="shared" si="1763"/>
        <v>2012.3290496394561</v>
      </c>
      <c r="CW82" s="130">
        <f t="shared" si="1764"/>
        <v>2073.2667496973604</v>
      </c>
      <c r="CX82" s="130">
        <f t="shared" si="1765"/>
        <v>2051.107586039941</v>
      </c>
      <c r="CY82" s="130">
        <f t="shared" si="1766"/>
        <v>2066.3420110544171</v>
      </c>
      <c r="CZ82" s="130">
        <f t="shared" si="1767"/>
        <v>2218.6862611991796</v>
      </c>
      <c r="DA82" s="130">
        <f t="shared" si="1768"/>
        <v>2364.1057727009984</v>
      </c>
      <c r="DB82" s="130">
        <f t="shared" si="1769"/>
        <v>2434.7381068590248</v>
      </c>
      <c r="DC82" s="130">
        <f t="shared" si="1770"/>
        <v>2578.7726706322546</v>
      </c>
      <c r="DD82" s="130">
        <f t="shared" si="1771"/>
        <v>2553.8436115176573</v>
      </c>
      <c r="DE82" s="130">
        <f t="shared" si="1772"/>
        <v>2462.4370614308</v>
      </c>
      <c r="DF82" s="130">
        <f t="shared" si="1773"/>
        <v>2749.1212412486711</v>
      </c>
      <c r="DG82" s="130">
        <f t="shared" si="1774"/>
        <v>2836.372948149763</v>
      </c>
      <c r="DH82" s="130">
        <f t="shared" si="1775"/>
        <v>2671.5641684477014</v>
      </c>
      <c r="DI82" s="130">
        <f t="shared" si="1776"/>
        <v>2368.2606158867643</v>
      </c>
      <c r="DJ82" s="130">
        <f t="shared" si="1777"/>
        <v>0</v>
      </c>
      <c r="DK82" s="110">
        <f t="shared" si="1778"/>
        <v>2135.5893974838546</v>
      </c>
      <c r="DL82" s="130">
        <f t="shared" si="1779"/>
        <v>4042.6624197505648</v>
      </c>
      <c r="DM82" s="130">
        <f t="shared" si="1780"/>
        <v>5442.8445733537919</v>
      </c>
      <c r="DN82" s="130">
        <f t="shared" si="1781"/>
        <v>6946.8978066011759</v>
      </c>
      <c r="DO82" s="130">
        <f t="shared" si="1782"/>
        <v>8647.6136173081632</v>
      </c>
      <c r="DP82" s="130">
        <f t="shared" si="1783"/>
        <v>10653.017928304675</v>
      </c>
      <c r="DQ82" s="130">
        <f t="shared" si="1784"/>
        <v>12630.723284729411</v>
      </c>
      <c r="DR82" s="130">
        <f t="shared" si="1785"/>
        <v>14587.654425225317</v>
      </c>
      <c r="DS82" s="130">
        <f t="shared" si="1786"/>
        <v>16590.288840764653</v>
      </c>
      <c r="DT82" s="130">
        <f t="shared" si="1787"/>
        <v>18563.839354003623</v>
      </c>
      <c r="DU82" s="130">
        <f t="shared" si="1788"/>
        <v>20375.350982997708</v>
      </c>
      <c r="DV82" s="130">
        <f t="shared" si="1789"/>
        <v>21958.346236774651</v>
      </c>
      <c r="DW82" s="130">
        <f t="shared" si="1790"/>
        <v>23789.24713396898</v>
      </c>
      <c r="DX82" s="130">
        <f t="shared" si="1791"/>
        <v>25142.341064800188</v>
      </c>
      <c r="DY82" s="130">
        <f t="shared" si="1792"/>
        <v>27164.364748539767</v>
      </c>
      <c r="DZ82" s="130">
        <f t="shared" si="1793"/>
        <v>29338.732682424106</v>
      </c>
      <c r="EA82" s="130">
        <f t="shared" si="1794"/>
        <v>31351.061732063561</v>
      </c>
      <c r="EB82" s="130">
        <f t="shared" si="1795"/>
        <v>33424.328481760924</v>
      </c>
      <c r="EC82" s="130">
        <f t="shared" si="1796"/>
        <v>35475.436067800867</v>
      </c>
      <c r="ED82" s="130">
        <f t="shared" si="1797"/>
        <v>37541.778078855285</v>
      </c>
      <c r="EE82" s="130">
        <f t="shared" si="1798"/>
        <v>39760.464340054466</v>
      </c>
      <c r="EF82" s="130">
        <f t="shared" si="1799"/>
        <v>42124.570112755464</v>
      </c>
      <c r="EG82" s="130">
        <f t="shared" si="1800"/>
        <v>44559.30821961449</v>
      </c>
      <c r="EH82" s="130">
        <f t="shared" si="1801"/>
        <v>47138.080890246747</v>
      </c>
      <c r="EI82" s="130">
        <f t="shared" si="1802"/>
        <v>49691.924501764406</v>
      </c>
      <c r="EJ82" s="130">
        <f t="shared" si="1803"/>
        <v>52154.361563195205</v>
      </c>
      <c r="EK82" s="130">
        <f t="shared" si="1804"/>
        <v>54903.482804443876</v>
      </c>
      <c r="EL82" s="130">
        <f t="shared" si="1805"/>
        <v>57739.855752593641</v>
      </c>
      <c r="EM82" s="130">
        <f t="shared" si="1806"/>
        <v>60411.419921041343</v>
      </c>
      <c r="EN82" s="130">
        <f t="shared" si="1807"/>
        <v>62779.680536928106</v>
      </c>
      <c r="EO82" s="130">
        <f t="shared" si="1808"/>
        <v>62779.680536928106</v>
      </c>
      <c r="EP82" s="130">
        <f t="shared" si="1809"/>
        <v>2028.8099276096618</v>
      </c>
      <c r="EQ82" s="130">
        <f t="shared" si="1810"/>
        <v>1811.7193711533746</v>
      </c>
      <c r="ER82" s="130">
        <f t="shared" si="1811"/>
        <v>1330.1730459230662</v>
      </c>
      <c r="ES82" s="130">
        <f t="shared" si="1812"/>
        <v>1428.8505715850144</v>
      </c>
      <c r="ET82" s="130">
        <f t="shared" si="1813"/>
        <v>1615.6800201716374</v>
      </c>
      <c r="EU82" s="130">
        <f t="shared" si="1814"/>
        <v>1905.1340954466864</v>
      </c>
      <c r="EV82" s="130">
        <f t="shared" si="1815"/>
        <v>1878.8200886034999</v>
      </c>
      <c r="EW82" s="130">
        <f t="shared" si="1816"/>
        <v>1859.0845834711104</v>
      </c>
      <c r="EX82" s="130">
        <f t="shared" si="1817"/>
        <v>1902.5026947623676</v>
      </c>
      <c r="EY82" s="130">
        <f t="shared" si="1818"/>
        <v>1874.8729875770221</v>
      </c>
      <c r="EZ82" s="130">
        <f t="shared" si="1819"/>
        <v>1720.9360475443823</v>
      </c>
      <c r="FA82" s="130">
        <f t="shared" si="1820"/>
        <v>1503.8454910880953</v>
      </c>
      <c r="FB82" s="130">
        <f t="shared" si="1821"/>
        <v>1739.3558523346126</v>
      </c>
      <c r="FC82" s="130">
        <f t="shared" si="1822"/>
        <v>1285.4392342896494</v>
      </c>
      <c r="FD82" s="130">
        <f t="shared" si="1823"/>
        <v>1920.9224995525979</v>
      </c>
      <c r="FE82" s="130">
        <f t="shared" si="1824"/>
        <v>2065.6495371901224</v>
      </c>
      <c r="FF82" s="130">
        <f t="shared" si="1825"/>
        <v>1911.7125971574833</v>
      </c>
      <c r="FG82" s="130">
        <f t="shared" si="1826"/>
        <v>1969.6034122124922</v>
      </c>
      <c r="FH82" s="130">
        <f t="shared" si="1827"/>
        <v>1948.5522067379438</v>
      </c>
      <c r="FI82" s="130">
        <f t="shared" si="1828"/>
        <v>1963.024910501696</v>
      </c>
      <c r="FJ82" s="130">
        <f t="shared" si="1829"/>
        <v>2107.7519481392205</v>
      </c>
      <c r="FK82" s="130">
        <f t="shared" si="1830"/>
        <v>2245.9004840659481</v>
      </c>
      <c r="FL82" s="130">
        <f t="shared" si="1831"/>
        <v>2313.0012015160733</v>
      </c>
      <c r="FM82" s="130">
        <f t="shared" si="1832"/>
        <v>2449.8340371006416</v>
      </c>
      <c r="FN82" s="130">
        <f t="shared" si="1833"/>
        <v>2426.1514309417744</v>
      </c>
      <c r="FO82" s="130">
        <f t="shared" si="1834"/>
        <v>2339.3152083592599</v>
      </c>
      <c r="FP82" s="130">
        <f t="shared" si="1835"/>
        <v>2611.6651791862373</v>
      </c>
      <c r="FQ82" s="130">
        <f t="shared" si="1836"/>
        <v>2694.5543007422748</v>
      </c>
      <c r="FR82" s="130">
        <f t="shared" si="1837"/>
        <v>2537.9859600253162</v>
      </c>
      <c r="FS82" s="130">
        <f t="shared" si="1838"/>
        <v>2249.847585092426</v>
      </c>
      <c r="FT82" s="130">
        <f t="shared" si="1839"/>
        <v>0</v>
      </c>
      <c r="FU82" s="110">
        <f t="shared" si="1840"/>
        <v>2028.8099276096618</v>
      </c>
      <c r="FV82" s="130">
        <f t="shared" si="1841"/>
        <v>3840.5292987630364</v>
      </c>
      <c r="FW82" s="130">
        <f t="shared" si="1842"/>
        <v>5170.7023446861022</v>
      </c>
      <c r="FX82" s="130">
        <f t="shared" si="1843"/>
        <v>6599.5529162711164</v>
      </c>
      <c r="FY82" s="130">
        <f t="shared" si="1844"/>
        <v>8215.2329364427533</v>
      </c>
      <c r="FZ82" s="130">
        <f t="shared" si="1845"/>
        <v>10120.36703188944</v>
      </c>
      <c r="GA82" s="130">
        <f t="shared" si="1846"/>
        <v>11999.187120492939</v>
      </c>
      <c r="GB82" s="130">
        <f t="shared" si="1847"/>
        <v>13858.27170396405</v>
      </c>
      <c r="GC82" s="130">
        <f t="shared" si="1848"/>
        <v>15760.774398726418</v>
      </c>
      <c r="GD82" s="130">
        <f t="shared" si="1849"/>
        <v>17635.647386303441</v>
      </c>
      <c r="GE82" s="130">
        <f t="shared" si="1850"/>
        <v>19356.583433847823</v>
      </c>
      <c r="GF82" s="130">
        <f t="shared" si="1851"/>
        <v>20860.428924935917</v>
      </c>
      <c r="GG82" s="130">
        <f t="shared" si="1852"/>
        <v>22599.784777270528</v>
      </c>
      <c r="GH82" s="130">
        <f t="shared" si="1853"/>
        <v>23885.224011560178</v>
      </c>
      <c r="GI82" s="130">
        <f t="shared" si="1854"/>
        <v>25806.146511112776</v>
      </c>
      <c r="GJ82" s="130">
        <f t="shared" si="1855"/>
        <v>27871.796048302898</v>
      </c>
      <c r="GK82" s="130">
        <f t="shared" si="1856"/>
        <v>29783.508645460381</v>
      </c>
      <c r="GL82" s="130">
        <f t="shared" si="1857"/>
        <v>31753.112057672872</v>
      </c>
      <c r="GM82" s="130">
        <f t="shared" si="1858"/>
        <v>33701.664264410814</v>
      </c>
      <c r="GN82" s="130">
        <f t="shared" si="1859"/>
        <v>35664.689174912513</v>
      </c>
      <c r="GO82" s="130">
        <f t="shared" si="1860"/>
        <v>37772.441123051736</v>
      </c>
      <c r="GP82" s="130">
        <f t="shared" si="1861"/>
        <v>40018.341607117683</v>
      </c>
      <c r="GQ82" s="130">
        <f t="shared" si="1862"/>
        <v>42331.342808633759</v>
      </c>
      <c r="GR82" s="130">
        <f t="shared" si="1863"/>
        <v>44781.176845734401</v>
      </c>
      <c r="GS82" s="130">
        <f t="shared" si="1864"/>
        <v>47207.328276676177</v>
      </c>
      <c r="GT82" s="130">
        <f t="shared" si="1865"/>
        <v>49546.643485035434</v>
      </c>
      <c r="GU82" s="130">
        <f t="shared" si="1866"/>
        <v>52158.308664221673</v>
      </c>
      <c r="GV82" s="130">
        <f t="shared" si="1867"/>
        <v>54852.862964963948</v>
      </c>
      <c r="GW82" s="130">
        <f t="shared" si="1868"/>
        <v>57390.848924989266</v>
      </c>
      <c r="GX82" s="130">
        <f t="shared" si="1869"/>
        <v>59640.696510081689</v>
      </c>
      <c r="GY82" s="130">
        <f t="shared" si="1870"/>
        <v>59640.696510081689</v>
      </c>
      <c r="GZ82" s="130">
        <f>($T82+$U82)/$R82*($I82-(метеостанция!B$12))/($I82-$J82)</f>
        <v>5.1984708994708999</v>
      </c>
      <c r="HA82" s="130">
        <f>($T82+$U82)/$R82*($I82-(метеостанция!C$12))/($I82-$J82)</f>
        <v>4.6422142857142861</v>
      </c>
      <c r="HB82" s="130">
        <f>($T82+$U82)/$R82*($I82-(метеостанция!D$12))/($I82-$J82)</f>
        <v>3.4083359788359786</v>
      </c>
      <c r="HC82" s="130">
        <f>($T82+$U82)/$R82*($I82-(метеостанция!E$12))/($I82-$J82)</f>
        <v>3.6611798941798943</v>
      </c>
      <c r="HD82" s="130">
        <f>($T82+$U82)/$R82*($I82-(метеостанция!F$12))/($I82-$J82)</f>
        <v>4.1398977072310412</v>
      </c>
      <c r="HE82" s="130">
        <f>($T82+$U82)/$R82*($I82-(метеостанция!G$12))/($I82-$J82)</f>
        <v>4.88157319223986</v>
      </c>
      <c r="HF82" s="130">
        <f>($T82+$U82)/$R82*($I82-(метеостанция!H$12))/($I82-$J82)</f>
        <v>4.8141481481481492</v>
      </c>
      <c r="HG82" s="130">
        <f>($T82+$U82)/$R82*($I82-(метеостанция!I$12))/($I82-$J82)</f>
        <v>4.763579365079365</v>
      </c>
      <c r="HH82" s="130">
        <f>($T82+$U82)/$R82*($I82-(метеостанция!J$12))/($I82-$J82)</f>
        <v>4.8748306878306877</v>
      </c>
      <c r="HI82" s="130">
        <f>($T82+$U82)/$R82*($I82-(метеостанция!K$12))/($I82-$J82)</f>
        <v>4.8040343915343922</v>
      </c>
      <c r="HJ82" s="130">
        <f>($T82+$U82)/$R82*($I82-(метеостанция!L$12))/($I82-$J82)</f>
        <v>4.4095978835978844</v>
      </c>
      <c r="HK82" s="130">
        <f>($T82+$U82)/$R82*($I82-(метеостанция!M$12))/($I82-$J82)</f>
        <v>3.8533412698412697</v>
      </c>
      <c r="HL82" s="130">
        <f>($T82+$U82)/$R82*($I82-(метеостанция!N$12))/($I82-$J82)</f>
        <v>4.4567954144620812</v>
      </c>
      <c r="HM82" s="130">
        <f>($T82+$U82)/$R82*($I82-(метеостанция!O$12))/($I82-$J82)</f>
        <v>3.2937134038800702</v>
      </c>
      <c r="HN82" s="130">
        <f>($T82+$U82)/$R82*($I82-(метеостанция!P$12))/($I82-$J82)</f>
        <v>4.9220282186948854</v>
      </c>
      <c r="HO82" s="130">
        <f>($T82+$U82)/$R82*($I82-(метеостанция!Q$12))/($I82-$J82)</f>
        <v>5.2928659611992952</v>
      </c>
      <c r="HP82" s="130">
        <f>($T82+$U82)/$R82*($I82-(метеостанция!R$12))/($I82-$J82)</f>
        <v>4.8984294532627874</v>
      </c>
      <c r="HQ82" s="130">
        <f>($T82+$U82)/$R82*($I82-(метеостанция!S$12))/($I82-$J82)</f>
        <v>5.0467645502645508</v>
      </c>
      <c r="HR82" s="130">
        <f>($T82+$U82)/$R82*($I82-(метеостанция!T$12))/($I82-$J82)</f>
        <v>4.9928245149911819</v>
      </c>
      <c r="HS82" s="130">
        <f>($T82+$U82)/$R82*($I82-(метеостанция!U$12))/($I82-$J82)</f>
        <v>5.0299082892416225</v>
      </c>
      <c r="HT82" s="130">
        <f>($T82+$U82)/$R82*($I82-(метеостанция!V$12))/($I82-$J82)</f>
        <v>5.4007460317460314</v>
      </c>
      <c r="HU82" s="130">
        <f>($T82+$U82)/$R82*($I82-(метеостанция!W$12))/($I82-$J82)</f>
        <v>5.7547275132275129</v>
      </c>
      <c r="HV82" s="130">
        <f>($T82+$U82)/$R82*($I82-(метеостанция!X$12))/($I82-$J82)</f>
        <v>5.9266613756613769</v>
      </c>
      <c r="HW82" s="130">
        <f>($T82+$U82)/$R82*($I82-(метеостанция!Y$12))/($I82-$J82)</f>
        <v>6.2772716049382717</v>
      </c>
      <c r="HX82" s="130">
        <f>($T82+$U82)/$R82*($I82-(метеостанция!Z$12))/($I82-$J82)</f>
        <v>6.2165890652557323</v>
      </c>
      <c r="HY82" s="130">
        <f>($T82+$U82)/$R82*($I82-(метеостанция!AA$12))/($I82-$J82)</f>
        <v>5.9940864197530868</v>
      </c>
      <c r="HZ82" s="130">
        <f>($T82+$U82)/$R82*($I82-(метеостанция!AB$12))/($I82-$J82)</f>
        <v>6.6919356261022926</v>
      </c>
      <c r="IA82" s="130">
        <f>($T82+$U82)/$R82*($I82-(метеостанция!AC$12))/($I82-$J82)</f>
        <v>6.9043245149911829</v>
      </c>
      <c r="IB82" s="130">
        <f>($T82+$U82)/$R82*($I82-(метеостанция!AD$12))/($I82-$J82)</f>
        <v>6.5031455026455038</v>
      </c>
      <c r="IC82" s="130">
        <f>($T82+$U82)/$R82*($I82-(метеостанция!AE$12))/($I82-$J82)</f>
        <v>5.7648412698412699</v>
      </c>
      <c r="ID82" s="130"/>
      <c r="IE82" s="131">
        <f>VLOOKUP($F82,метеостанция!$A$4:$AF$7,2,0)</f>
        <v>6.1</v>
      </c>
      <c r="IF82" s="131">
        <f>VLOOKUP($F82,метеостанция!$A$4:$AF$7,3,0)</f>
        <v>9</v>
      </c>
      <c r="IG82" s="131">
        <f>VLOOKUP($F82,метеостанция!$A$4:$AF$7,4,0)</f>
        <v>7.4</v>
      </c>
      <c r="IH82" s="131">
        <f>VLOOKUP($F82,метеостанция!$A$4:$AF$7,5,0)</f>
        <v>10.9</v>
      </c>
      <c r="II82" s="131">
        <f>VLOOKUP($F82,метеостанция!$A$4:$AF$7,6,0)</f>
        <v>12.1</v>
      </c>
      <c r="IJ82" s="131">
        <f>VLOOKUP($F82,метеостанция!$A$4:$AF$7,7,0)</f>
        <v>9.4</v>
      </c>
      <c r="IK82" s="131">
        <f>VLOOKUP($F82,метеостанция!$A$4:$AF$7,8,0)</f>
        <v>6.1</v>
      </c>
      <c r="IL82" s="131">
        <f>VLOOKUP($F82,метеостанция!$A$4:$AF$7,9,0)</f>
        <v>8.1</v>
      </c>
      <c r="IM82" s="131">
        <f>VLOOKUP($F82,метеостанция!$A$4:$AF$7,10,0)</f>
        <v>3.4</v>
      </c>
      <c r="IN82" s="131">
        <f>VLOOKUP($F82,метеостанция!$A$4:$AF$7,11,0)</f>
        <v>-1.2</v>
      </c>
      <c r="IO82" s="131">
        <f>VLOOKUP($F82,метеостанция!$A$4:$AF$7,12,0)</f>
        <v>0.4</v>
      </c>
      <c r="IP82" s="131">
        <f>VLOOKUP($F82,метеостанция!$A$4:$AF$7,13,0)</f>
        <v>3</v>
      </c>
      <c r="IQ82" s="131">
        <f>VLOOKUP($F82,метеостанция!$A$4:$AF$7,14,0)</f>
        <v>2.5</v>
      </c>
      <c r="IR82" s="131">
        <f>VLOOKUP($F82,метеостанция!$A$4:$AF$7,15,0)</f>
        <v>1.5</v>
      </c>
      <c r="IS82" s="131">
        <f>VLOOKUP($F82,метеостанция!$A$4:$AF$7,16,0)</f>
        <v>-0.4</v>
      </c>
      <c r="IT82" s="131">
        <f>VLOOKUP($F82,метеостанция!$A$4:$AF$7,17,0)</f>
        <v>-2.6</v>
      </c>
      <c r="IU82" s="131">
        <f>VLOOKUP($F82,метеостанция!$A$4:$AF$7,18,0)</f>
        <v>-3.5</v>
      </c>
      <c r="IV82" s="131">
        <f>VLOOKUP($F82,метеостанция!$A$4:$AF$7,19,0)</f>
        <v>-4.4000000000000004</v>
      </c>
      <c r="IW82" s="131">
        <f>VLOOKUP($F82,метеостанция!$A$4:$AF$7,20,0)</f>
        <v>-0.3</v>
      </c>
      <c r="IX82" s="131">
        <f>VLOOKUP($F82,метеостанция!$A$4:$AF$7,21,0)</f>
        <v>4.5</v>
      </c>
      <c r="IY82" s="131">
        <f>VLOOKUP($F82,метеостанция!$A$4:$AF$7,22,0)</f>
        <v>3.5</v>
      </c>
      <c r="IZ82" s="131">
        <f>VLOOKUP($F82,метеостанция!$A$4:$AF$7,23,0)</f>
        <v>5</v>
      </c>
      <c r="JA82" s="131">
        <f>VLOOKUP($F82,метеостанция!$A$4:$AF$7,24,0)</f>
        <v>-1.7</v>
      </c>
      <c r="JB82" s="131">
        <f>VLOOKUP($F82,метеостанция!$A$4:$AF$7,25,0)</f>
        <v>-3.7</v>
      </c>
      <c r="JC82" s="131">
        <f>VLOOKUP($F82,метеостанция!$A$4:$AF$7,26,0)</f>
        <v>0.7</v>
      </c>
      <c r="JD82" s="131">
        <f>VLOOKUP($F82,метеостанция!$A$4:$AF$7,27,0)</f>
        <v>-1.6</v>
      </c>
      <c r="JE82" s="131">
        <f>VLOOKUP($F82,метеостанция!$A$4:$AF$7,28,0)</f>
        <v>0.7</v>
      </c>
      <c r="JF82" s="131">
        <f>VLOOKUP($F82,метеостанция!$A$4:$AF$7,29,0)</f>
        <v>6.6</v>
      </c>
      <c r="JG82" s="131">
        <f>VLOOKUP($F82,метеостанция!$A$4:$AF$7,30,0)</f>
        <v>9</v>
      </c>
      <c r="JH82" s="131">
        <f>VLOOKUP($F82,метеостанция!$A$4:$AF$7,31,0)</f>
        <v>4.8</v>
      </c>
      <c r="JI82" s="131">
        <f>VLOOKUP($F82,метеостанция!$A$4:$AF$7,32,0)</f>
        <v>0</v>
      </c>
      <c r="JJ82" s="202">
        <f>VLOOKUP(D82,'Qп, Гкал'!$D$6:$O$63,2,FALSE)</f>
        <v>1.94874367058374</v>
      </c>
      <c r="JK82" s="202">
        <f>VLOOKUP(D82,'Qп, Гкал'!$D$6:AI$64,3,FALSE)</f>
        <v>1.4763064870545499</v>
      </c>
      <c r="JL82" s="202">
        <f>VLOOKUP(D82,'Qп, Гкал'!$D$6:$AI$64,4,FALSE)</f>
        <v>1.4125346326550099</v>
      </c>
      <c r="JM82" s="202">
        <f>VLOOKUP(D82,'Qп, Гкал'!$D$6:$O$60,5,FALSE)</f>
        <v>1.3501958536352301</v>
      </c>
      <c r="JN82" s="202">
        <f>VLOOKUP(D82,'Qп, Гкал'!$D$6:$O$60,6,FALSE)</f>
        <v>1.3630935320531199</v>
      </c>
      <c r="JO82" s="202">
        <f>VLOOKUP(D82,'Qп, Гкал'!$D$6:$O$60,7,FALSE)</f>
        <v>1.4691411101557299</v>
      </c>
      <c r="JP82" s="202">
        <f>VLOOKUP(D82,'Qп, Гкал'!$D$6:$O$60,8,FALSE)</f>
        <v>1.84174070889462</v>
      </c>
      <c r="JQ82" s="202">
        <f>VLOOKUP(D82,'Qп, Гкал'!$D$6:$O$60,9,FALSE)</f>
        <v>2.2845610012419999</v>
      </c>
      <c r="JR82" s="202">
        <f>VLOOKUP(D82,'Qп, Гкал'!$D$6:$O$60,10,FALSE)</f>
        <v>3.4377089901595501</v>
      </c>
      <c r="JS82" s="202">
        <f>VLOOKUP(D82,'Qп, Гкал'!$D$6:$O$60,11,FALSE)</f>
        <v>4.50248399732493</v>
      </c>
      <c r="JT82" s="202">
        <f>VLOOKUP(D82,'Qп, Гкал'!$D$6:$O$60,12,FALSE)</f>
        <v>4.0467660265596699</v>
      </c>
      <c r="JU82" s="202">
        <f>VLOOKUP(D82,'Qп, Гкал'!$D$6:$P$60,13,FALSE)</f>
        <v>3.5084073755612901</v>
      </c>
      <c r="JV82" s="202">
        <f>VLOOKUP(D82,'Qп, Гкал'!$D$6:$Q$63,14,FALSE)</f>
        <v>3.4021209515620501</v>
      </c>
      <c r="JW82" s="203">
        <f>VLOOKUP(D82,'Qп, Гкал'!$D$6:$AI$65,15,FALSE)</f>
        <v>2.6578771376707802</v>
      </c>
      <c r="JX82" s="203">
        <f>VLOOKUP(D82,'Qп, Гкал'!$D$6:$AI$65,16,FALSE)</f>
        <v>4.2796407757714698</v>
      </c>
      <c r="JY82" s="203">
        <f>VLOOKUP(D82,'Qп, Гкал'!$D$6:$AI$65,17,FALSE)</f>
        <v>4.5891850578007096</v>
      </c>
      <c r="JZ82" s="203">
        <f>VLOOKUP(D82,'Qп, Гкал'!$D$6:$AI$65,18,FALSE)</f>
        <v>4.8048629024553398</v>
      </c>
      <c r="KA82" s="203">
        <f>VLOOKUP(D82,'Qп, Гкал'!$D$6:$AI$65,19,FALSE)</f>
        <v>5.0690264641253497</v>
      </c>
      <c r="KB82" s="203">
        <f>VLOOKUP(D82,'Qп, Гкал'!$D$6:$AI$65,20,FALSE)</f>
        <v>4.2791630839782204</v>
      </c>
      <c r="KC82" s="203">
        <f>VLOOKUP(D82,'Qп, Гкал'!$D$6:$AI$65,21,FALSE)</f>
        <v>3.3581733065825898</v>
      </c>
      <c r="KD82" s="203">
        <f>VLOOKUP(D82,'Qп, Гкал'!$D$6:$AI$65,22,FALSE)</f>
        <v>2.3963408808636699</v>
      </c>
      <c r="KE82" s="203">
        <f>VLOOKUP(D82,'Qп, Гкал'!$D$6:$AI$65,23,FALSE)</f>
        <v>3.2514091907900999</v>
      </c>
      <c r="KF82" s="203">
        <f>VLOOKUP(D82,'Qп, Гкал'!$D$6:$AI$65,24,FALSE)</f>
        <v>4.5870354447310602</v>
      </c>
      <c r="KG82" s="203">
        <f>VLOOKUP(D82,'Qп, Гкал'!$D$6:$AI$65,25,FALSE)</f>
        <v>5.0088372981752203</v>
      </c>
      <c r="KH82" s="203">
        <f>VLOOKUP(D82,'Qп, Гкал'!$D$6:$AI$65,26,FALSE)</f>
        <v>4.0954905894716704</v>
      </c>
      <c r="KI82" s="203">
        <f>VLOOKUP(D82,'Qп, Гкал'!$D$6:$AI$65,27,FALSE)</f>
        <v>4.8213432693226297</v>
      </c>
      <c r="KJ82" s="203">
        <f>VLOOKUP(D82,'Qп, Гкал'!$D$6:$AI$65,28,FALSE)</f>
        <v>4.2223177605808697</v>
      </c>
      <c r="KK82" s="203">
        <f>VLOOKUP(D82,'Qп, Гкал'!$D$6:$AI$65,29,FALSE)</f>
        <v>1.9661794210375501</v>
      </c>
      <c r="KL82" s="203">
        <f>VLOOKUP(D82,'Qп, Гкал'!$D$6:$AI$65,30,FALSE)</f>
        <v>2.7144836151714902</v>
      </c>
      <c r="KM82" s="203">
        <f>VLOOKUP(D82,'Qп, Гкал'!$D$6:$AI$65,31,FALSE)</f>
        <v>3.3369160217827498</v>
      </c>
      <c r="KN82" s="203">
        <f>VLOOKUP(D82,'Qп, Гкал'!$D$6:$AI$65,32,FALSE)</f>
        <v>0</v>
      </c>
      <c r="KO82" s="110">
        <f>IF(JJ82="","Нет показаний",IF(JJ82&lt;=0,"Ошибка ПУ",(GZ82-JJ82*(($I82-метеостанция!B$12)/($I82-IE82)))))</f>
        <v>2.4961662771326565</v>
      </c>
      <c r="KP82" s="110">
        <f>IF(JK82="","Нет показаний",IF(JK82&lt;=0,"Ошибка ПУ",(HA82-JK82*(($I82-метеостанция!C$12)/($I82-IF82)))))</f>
        <v>2.3321301576755187</v>
      </c>
      <c r="KQ82" s="110">
        <f>IF(JL82="","Нет показаний",IF(JL82&lt;=0,"Ошибка ПУ",(HB82-JL82*(($I82-метеостанция!D$12)/($I82-IG82)))))</f>
        <v>1.9915973740599717</v>
      </c>
      <c r="KR82" s="110">
        <f>IF(JM82="","Нет показаний",IF(JM82&lt;=0,"Ошибка ПУ",(HC82-JM82*(($I82-метеостанция!E$12)/($I82-IH82)))))</f>
        <v>1.647014101531735</v>
      </c>
      <c r="KS82" s="110">
        <f>IF(JN82="","Нет показаний",IF(JN82&lt;=0,"Ошибка ПУ",(HD82-JN82*(($I82-метеостанция!F$12)/($I82-II82)))))</f>
        <v>1.491355211406308</v>
      </c>
      <c r="KT82" s="110">
        <f>IF(JO82="","Нет показаний",IF(JO82&lt;=0,"Ошибка ПУ",(HE82-JO82*(($I82-метеостанция!G$12)/($I82-IJ82)))))</f>
        <v>2.3729454475399812</v>
      </c>
      <c r="KU82" s="110">
        <f>IF(JP82="","Нет показаний",IF(JP82&lt;=0,"Ошибка ПУ",(HF82-JP82*(($I82-метеостанция!H$12)/($I82-IK82)))))</f>
        <v>2.4490350795316767</v>
      </c>
      <c r="KV82" s="110">
        <f>IF(JQ82="","Нет показаний",IF(JQ82&lt;=0,"Ошибка ПУ",(HG82-JQ82*(($I82-метеостанция!I$12)/($I82-IL82)))))</f>
        <v>1.3727340974796318</v>
      </c>
      <c r="KW82" s="110">
        <f>IF(JR82="","Нет показаний",IF(JR82&lt;=0,"Ошибка ПУ",(HH82-JR82*(($I82-метеостанция!J$12)/($I82-IM82)))))</f>
        <v>1.1316626157141902</v>
      </c>
      <c r="KX82" s="110">
        <f>IF(JS82="","Нет показаний",IF(JS82&lt;=0,"Ошибка ПУ",(HI82-JS82*(($I82-метеостанция!K$12)/($I82-IN82)))))</f>
        <v>1.0209921178386225</v>
      </c>
      <c r="KY82" s="110">
        <f>IF(JT82="","Нет показаний",IF(JT82&lt;=0,"Ошибка ПУ",(HJ82-JT82*(($I82-метеостанция!L$12)/($I82-IO82)))))</f>
        <v>1.0338517338912205</v>
      </c>
      <c r="KZ82" s="110">
        <f>IF(JU82="","Нет показаний",IF(JU82&lt;=0,"Ошибка ПУ",(HK82-JU82*(($I82-метеостанция!M$12)/($I82-IP82)))))</f>
        <v>0.9047312475864504</v>
      </c>
      <c r="LA82" s="110">
        <f>IF(JV82="","Нет показаний",IF(JV82&lt;=0,"Ошибка ПУ",(HL82-JV82*(($I82-метеостанция!N$12)/($I82-IQ82)))))</f>
        <v>1.2442212016299172</v>
      </c>
      <c r="LB82" s="110">
        <f>IF(JW82="","Нет показаний",IF(JW82&lt;=0,"Ошибка ПУ",(HM82-JW82*(($I82-метеостанция!O$12)/($I82-IR82)))))</f>
        <v>1.5391553204311836</v>
      </c>
      <c r="LC82" s="110">
        <f>IF(JX82="","Нет показаний",IF(JX82&lt;=0,"Ошибка ПУ",(HN82-JX82*(($I82-метеостанция!P$12)/($I82-IS82)))))</f>
        <v>1.0934280148797222</v>
      </c>
      <c r="LD82" s="110">
        <f>IF(JY82="","Нет показаний",IF(JY82&lt;=0,"Ошибка ПУ",(HO82-JY82*(($I82-метеостанция!Q$12)/($I82-IT82)))))</f>
        <v>1.3077882284851836</v>
      </c>
      <c r="LE82" s="110">
        <f>IF(JZ82="","Нет показаний",IF(JZ82&lt;=0,"Ошибка ПУ",(HP82-JZ82*(($I82-метеостанция!R$12)/($I82-IU82)))))</f>
        <v>1.1848838164183144</v>
      </c>
      <c r="LF82" s="110">
        <f>IF(KA82="","Нет показаний",IF(KA82&lt;=0,"Ошибка ПУ",(HQ82-KA82*(($I82-метеостанция!S$12)/($I82-IV82)))))</f>
        <v>1.1592990703487476</v>
      </c>
      <c r="LG82" s="110">
        <f>IF(KB82="","Нет показаний",IF(KB82&lt;=0,"Ошибка ПУ",(HR82-KB82*(($I82-метеостанция!T$12)/($I82-IW82)))))</f>
        <v>1.090459658235182</v>
      </c>
      <c r="LH82" s="110">
        <f>IF(KC82="","Нет показаний",IF(KC82&lt;=0,"Ошибка ПУ",(HS82-KC82*(($I82-метеостанция!U$12)/($I82-IX82)))))</f>
        <v>0.98926750422450649</v>
      </c>
      <c r="LI82" s="110">
        <f>IF(KD82="","Нет показаний",IF(KD82&lt;=0,"Ошибка ПУ",(HT82-KD82*(($I82-метеостанция!V$12)/($I82-IY82)))))</f>
        <v>2.4924595990614864</v>
      </c>
      <c r="LJ82" s="110">
        <f>IF(KE82="","Нет показаний",IF(KE82&lt;=0,"Ошибка ПУ",(HU82-KE82*(($I82-метеостанция!W$12)/($I82-IZ82)))))</f>
        <v>1.1295979393285958</v>
      </c>
      <c r="LK82" s="110">
        <f>IF(KF82="","Нет показаний",IF(KF82&lt;=0,"Ошибка ПУ",(HV82-KF82*(($I82-метеостанция!X$12)/($I82-JA82)))))</f>
        <v>1.2814952974141391</v>
      </c>
      <c r="LL82" s="110">
        <f>IF(KG82="","Нет показаний",IF(KG82&lt;=0,"Ошибка ПУ",(HW82-KG82*(($I82-метеостанция!Y$12)/($I82-JB82)))))</f>
        <v>1.3582552287767422</v>
      </c>
      <c r="LM82" s="110">
        <f>IF(KH82="","Нет показаний",IF(KH82&lt;=0,"Ошибка ПУ",(HX82-KH82*(($I82-метеостанция!Z$12)/($I82-JC82)))))</f>
        <v>1.3253425322338668</v>
      </c>
      <c r="LN82" s="110">
        <f>IF(KI82="","Нет показаний",IF(KI82&lt;=0,"Ошибка ПУ",(HY82-KI82*(($I82-метеостанция!AA$12)/($I82-JD82)))))</f>
        <v>1.0332366900912611</v>
      </c>
      <c r="LO82" s="110">
        <f>IF(KJ82="","Нет показаний",IF(KJ82&lt;=0,"Ошибка ПУ",(HZ82-KJ82*(($I82-метеостанция!AB$12)/($I82-JE82)))))</f>
        <v>1.2636320284643228</v>
      </c>
      <c r="LP82" s="110">
        <f>IF(KK82="","Нет показаний",IF(KK82&lt;=0,"Ошибка ПУ",(IA82-KK82*(($I82-метеостанция!AC$12)/($I82-JF82)))))</f>
        <v>3.1480414419642218</v>
      </c>
      <c r="LQ82" s="110">
        <f>IF(KL82="","Нет показаний",IF(KL82&lt;=0,"Ошибка ПУ",(IB82-KL82*(($I82-метеостанция!AD$12)/($I82-JG82)))))</f>
        <v>0.55287403257072665</v>
      </c>
      <c r="LR82" s="110">
        <f>IF(KM82="","Нет показаний",IF(KM82&lt;=0,"Ошибка ПУ",(IC82-KM82*(($I82-метеостанция!AE$12)/($I82-JH82)))))</f>
        <v>1.0723031142092783</v>
      </c>
      <c r="LS82" s="110" t="str">
        <f>IF(KN82="","Нет показаний",IF(KN82&lt;=0,"Ошибка ПУ",(ID82-KN82*(($I82-метеостанция!AF$12)/($I82-JI82)))))</f>
        <v>Ошибка ПУ</v>
      </c>
      <c r="LT82" s="54">
        <f t="shared" si="1871"/>
        <v>2.4961662771326565</v>
      </c>
      <c r="LU82" s="54">
        <f t="shared" si="1872"/>
        <v>4.8282964348081752</v>
      </c>
      <c r="LV82" s="54">
        <f t="shared" si="1873"/>
        <v>6.8198938088681471</v>
      </c>
      <c r="LW82" s="54">
        <f t="shared" si="1874"/>
        <v>8.4669079103998826</v>
      </c>
      <c r="LX82" s="54">
        <f t="shared" si="1875"/>
        <v>9.9582631218061906</v>
      </c>
      <c r="LY82" s="54">
        <f t="shared" si="1876"/>
        <v>12.331208569346172</v>
      </c>
      <c r="LZ82" s="54">
        <f t="shared" si="1877"/>
        <v>14.78024364887785</v>
      </c>
      <c r="MA82" s="54">
        <f t="shared" si="1878"/>
        <v>16.152977746357482</v>
      </c>
      <c r="MB82" s="54">
        <f t="shared" si="1879"/>
        <v>17.284640362071674</v>
      </c>
      <c r="MC82" s="54">
        <f t="shared" si="1880"/>
        <v>18.305632479910297</v>
      </c>
      <c r="MD82" s="54">
        <f t="shared" si="1881"/>
        <v>19.339484213801519</v>
      </c>
      <c r="ME82" s="54">
        <f t="shared" si="1882"/>
        <v>20.24421546138797</v>
      </c>
      <c r="MF82" s="54">
        <f t="shared" si="1883"/>
        <v>21.488436663017886</v>
      </c>
      <c r="MG82" s="54">
        <f t="shared" si="1884"/>
        <v>23.027591983449071</v>
      </c>
      <c r="MH82" s="54">
        <f t="shared" si="1885"/>
        <v>24.121019998328794</v>
      </c>
      <c r="MI82" s="54">
        <f t="shared" si="1886"/>
        <v>25.428808226813977</v>
      </c>
      <c r="MJ82" s="54">
        <f t="shared" si="1887"/>
        <v>26.613692043232291</v>
      </c>
      <c r="MK82" s="54">
        <f t="shared" si="1888"/>
        <v>27.772991113581039</v>
      </c>
      <c r="ML82" s="54">
        <f t="shared" si="1889"/>
        <v>28.863450771816222</v>
      </c>
      <c r="MM82" s="54">
        <f t="shared" si="1890"/>
        <v>29.852718276040729</v>
      </c>
      <c r="MN82" s="54">
        <f t="shared" si="1891"/>
        <v>32.345177875102216</v>
      </c>
      <c r="MO82" s="54">
        <f t="shared" si="1892"/>
        <v>33.474775814430814</v>
      </c>
      <c r="MP82" s="54">
        <f t="shared" si="1893"/>
        <v>34.756271111844953</v>
      </c>
      <c r="MQ82" s="54">
        <f t="shared" si="1894"/>
        <v>36.114526340621694</v>
      </c>
      <c r="MR82" s="54">
        <f t="shared" si="1895"/>
        <v>37.439868872855563</v>
      </c>
      <c r="MS82" s="54">
        <f t="shared" si="1896"/>
        <v>38.473105562946827</v>
      </c>
      <c r="MT82" s="54">
        <f t="shared" si="1897"/>
        <v>39.736737591411149</v>
      </c>
      <c r="MU82" s="54">
        <f t="shared" si="1898"/>
        <v>42.884779033375374</v>
      </c>
      <c r="MV82" s="54">
        <f t="shared" si="1899"/>
        <v>43.437653065946101</v>
      </c>
      <c r="MW82" s="54">
        <f t="shared" si="1900"/>
        <v>44.509956180155378</v>
      </c>
      <c r="MX82" s="54">
        <f t="shared" si="1901"/>
        <v>44.509956180155378</v>
      </c>
      <c r="MY82" s="53">
        <f t="shared" si="1902"/>
        <v>4887.9928038811677</v>
      </c>
      <c r="MZ82" s="53">
        <f t="shared" si="1903"/>
        <v>4566.7772747602012</v>
      </c>
      <c r="NA82" s="53">
        <f t="shared" si="1904"/>
        <v>3899.9459778842365</v>
      </c>
      <c r="NB82" s="53">
        <f t="shared" si="1905"/>
        <v>3225.1830136194435</v>
      </c>
      <c r="NC82" s="53">
        <f t="shared" si="1906"/>
        <v>2920.3717749758325</v>
      </c>
      <c r="ND82" s="53">
        <f t="shared" si="1907"/>
        <v>4646.7017753727914</v>
      </c>
      <c r="NE82" s="53">
        <f t="shared" si="1908"/>
        <v>4795.7004927389289</v>
      </c>
      <c r="NF82" s="53">
        <f t="shared" si="1909"/>
        <v>2688.0879096846152</v>
      </c>
      <c r="NG82" s="53">
        <f t="shared" si="1910"/>
        <v>2216.0217340915274</v>
      </c>
      <c r="NH82" s="53">
        <f t="shared" si="1911"/>
        <v>1999.3067651515908</v>
      </c>
      <c r="NI82" s="53">
        <f t="shared" si="1912"/>
        <v>2024.4884653057882</v>
      </c>
      <c r="NJ82" s="53">
        <f t="shared" si="1913"/>
        <v>1771.6447290237872</v>
      </c>
      <c r="NK82" s="53">
        <f t="shared" si="1914"/>
        <v>2436.4339570317038</v>
      </c>
      <c r="NL82" s="53">
        <f t="shared" si="1915"/>
        <v>3013.9739484683437</v>
      </c>
      <c r="NM82" s="53">
        <f t="shared" si="1916"/>
        <v>2141.1507387374722</v>
      </c>
      <c r="NN82" s="53">
        <f t="shared" si="1917"/>
        <v>2560.9109090196866</v>
      </c>
      <c r="NO82" s="53">
        <f t="shared" si="1918"/>
        <v>2320.2394893103433</v>
      </c>
      <c r="NP82" s="53">
        <f t="shared" si="1919"/>
        <v>2270.1394395569178</v>
      </c>
      <c r="NQ82" s="53">
        <f t="shared" si="1920"/>
        <v>2135.3381027561336</v>
      </c>
      <c r="NR82" s="53">
        <f t="shared" si="1921"/>
        <v>1937.1836267724286</v>
      </c>
      <c r="NS82" s="53">
        <f t="shared" si="1922"/>
        <v>4880.7343868822027</v>
      </c>
      <c r="NT82" s="53">
        <f t="shared" si="1923"/>
        <v>2211.9786847932564</v>
      </c>
      <c r="NU82" s="53">
        <f t="shared" si="1924"/>
        <v>2509.4240913963672</v>
      </c>
      <c r="NV82" s="53">
        <f t="shared" si="1925"/>
        <v>2659.7353889906167</v>
      </c>
      <c r="NW82" s="53">
        <f t="shared" si="1926"/>
        <v>2595.2857466203582</v>
      </c>
      <c r="NX82" s="53">
        <f t="shared" si="1927"/>
        <v>2023.2840865367075</v>
      </c>
      <c r="NY82" s="53">
        <f t="shared" si="1928"/>
        <v>2474.4442381388367</v>
      </c>
      <c r="NZ82" s="53">
        <f t="shared" si="1929"/>
        <v>6164.4947516543389</v>
      </c>
      <c r="OA82" s="53">
        <f t="shared" si="1930"/>
        <v>1082.6379305799969</v>
      </c>
      <c r="OB82" s="53">
        <f t="shared" si="1931"/>
        <v>2099.7839582446086</v>
      </c>
      <c r="OC82" s="53" t="e">
        <f t="shared" si="1932"/>
        <v>#VALUE!</v>
      </c>
      <c r="OD82" s="53">
        <f t="shared" si="1933"/>
        <v>4887.9928038811677</v>
      </c>
      <c r="OE82" s="53">
        <f t="shared" si="1934"/>
        <v>9454.7700786413698</v>
      </c>
      <c r="OF82" s="53">
        <f t="shared" si="1935"/>
        <v>13354.716056525605</v>
      </c>
      <c r="OG82" s="53">
        <f t="shared" si="1936"/>
        <v>16579.899070145049</v>
      </c>
      <c r="OH82" s="53">
        <f t="shared" si="1937"/>
        <v>19500.270845120882</v>
      </c>
      <c r="OI82" s="53">
        <f t="shared" si="1938"/>
        <v>24146.972620493674</v>
      </c>
      <c r="OJ82" s="53">
        <f t="shared" si="1939"/>
        <v>28942.673113232602</v>
      </c>
      <c r="OK82" s="53">
        <f t="shared" si="1940"/>
        <v>31630.761022917217</v>
      </c>
      <c r="OL82" s="53">
        <f t="shared" si="1941"/>
        <v>33846.782757008747</v>
      </c>
      <c r="OM82" s="53">
        <f t="shared" si="1942"/>
        <v>35846.089522160335</v>
      </c>
      <c r="ON82" s="53">
        <f t="shared" si="1943"/>
        <v>37870.577987466124</v>
      </c>
      <c r="OO82" s="53">
        <f t="shared" si="1944"/>
        <v>39642.222716489909</v>
      </c>
      <c r="OP82" s="53">
        <f t="shared" si="1945"/>
        <v>42078.656673521611</v>
      </c>
      <c r="OQ82" s="53">
        <f t="shared" si="1946"/>
        <v>45092.630621989956</v>
      </c>
      <c r="OR82" s="53">
        <f t="shared" si="1947"/>
        <v>47233.781360727429</v>
      </c>
      <c r="OS82" s="53">
        <f t="shared" si="1948"/>
        <v>49794.692269747116</v>
      </c>
      <c r="OT82" s="53">
        <f t="shared" si="1949"/>
        <v>52114.931759057457</v>
      </c>
      <c r="OU82" s="53">
        <f t="shared" si="1950"/>
        <v>54385.071198614372</v>
      </c>
      <c r="OV82" s="53">
        <f t="shared" si="1951"/>
        <v>56520.409301370506</v>
      </c>
      <c r="OW82" s="53">
        <f t="shared" si="1952"/>
        <v>58457.592928142934</v>
      </c>
      <c r="OX82" s="53">
        <f t="shared" si="1953"/>
        <v>63338.327315025133</v>
      </c>
      <c r="OY82" s="53">
        <f t="shared" si="1954"/>
        <v>65550.305999818389</v>
      </c>
      <c r="OZ82" s="53">
        <f t="shared" si="1955"/>
        <v>68059.730091214762</v>
      </c>
      <c r="PA82" s="53">
        <f t="shared" si="1956"/>
        <v>70719.465480205385</v>
      </c>
      <c r="PB82" s="53">
        <f t="shared" si="1957"/>
        <v>73314.751226825741</v>
      </c>
      <c r="PC82" s="53">
        <f t="shared" si="1958"/>
        <v>75338.035313362445</v>
      </c>
      <c r="PD82" s="53">
        <f t="shared" si="1959"/>
        <v>77812.479551501281</v>
      </c>
      <c r="PE82" s="53">
        <f t="shared" si="1960"/>
        <v>83976.974303155614</v>
      </c>
      <c r="PF82" s="53">
        <f t="shared" si="1961"/>
        <v>85059.612233735606</v>
      </c>
      <c r="PG82" s="53">
        <f t="shared" si="1962"/>
        <v>87159.39619198021</v>
      </c>
      <c r="PH82" s="53" t="e">
        <f t="shared" si="1963"/>
        <v>#VALUE!</v>
      </c>
      <c r="PI82" s="111">
        <f t="shared" si="2293"/>
        <v>4643.5931636871092</v>
      </c>
      <c r="PJ82" s="111">
        <f t="shared" si="2293"/>
        <v>4338.4384110221908</v>
      </c>
      <c r="PK82" s="111">
        <f t="shared" si="2293"/>
        <v>3704.9486789900247</v>
      </c>
      <c r="PL82" s="111">
        <f t="shared" si="2293"/>
        <v>3063.9238629384713</v>
      </c>
      <c r="PM82" s="111">
        <f t="shared" si="2293"/>
        <v>2774.3531862270406</v>
      </c>
      <c r="PN82" s="111">
        <f t="shared" si="2293"/>
        <v>4414.3666866041513</v>
      </c>
      <c r="PO82" s="111">
        <f t="shared" si="2293"/>
        <v>4555.9154681019827</v>
      </c>
      <c r="PP82" s="111">
        <f t="shared" si="2293"/>
        <v>2553.6835142003843</v>
      </c>
      <c r="PQ82" s="111">
        <f t="shared" si="2293"/>
        <v>2105.220647386951</v>
      </c>
      <c r="PR82" s="111">
        <f t="shared" si="2293"/>
        <v>1899.3414268940112</v>
      </c>
      <c r="PS82" s="111">
        <f t="shared" si="2294"/>
        <v>1923.2640420404987</v>
      </c>
      <c r="PT82" s="111">
        <f t="shared" si="2294"/>
        <v>1683.0624925725979</v>
      </c>
      <c r="PU82" s="111">
        <f t="shared" si="2294"/>
        <v>2314.6122591801186</v>
      </c>
      <c r="PV82" s="111">
        <f t="shared" si="2294"/>
        <v>2863.2752510449263</v>
      </c>
      <c r="PW82" s="111">
        <f t="shared" si="2294"/>
        <v>2034.0932018005985</v>
      </c>
      <c r="PX82" s="111">
        <f t="shared" si="2294"/>
        <v>2432.8653635687024</v>
      </c>
      <c r="PY82" s="111">
        <f t="shared" si="2294"/>
        <v>2204.2275148448261</v>
      </c>
      <c r="PZ82" s="111">
        <f t="shared" si="2294"/>
        <v>2156.6324675790715</v>
      </c>
      <c r="QA82" s="111">
        <f t="shared" si="2294"/>
        <v>2028.5711976183268</v>
      </c>
      <c r="QB82" s="111">
        <f t="shared" si="2294"/>
        <v>1840.3244454338071</v>
      </c>
      <c r="QC82" s="111">
        <f t="shared" si="2295"/>
        <v>4636.697667538092</v>
      </c>
      <c r="QD82" s="111">
        <f t="shared" si="2295"/>
        <v>2101.3797505535936</v>
      </c>
      <c r="QE82" s="111">
        <f t="shared" si="2295"/>
        <v>2383.9528868265488</v>
      </c>
      <c r="QF82" s="111">
        <f t="shared" si="2295"/>
        <v>2526.7486195410856</v>
      </c>
      <c r="QG82" s="111">
        <f t="shared" si="2295"/>
        <v>2465.5214592893403</v>
      </c>
      <c r="QH82" s="111">
        <f t="shared" si="2295"/>
        <v>1922.119882209872</v>
      </c>
      <c r="QI82" s="111">
        <f t="shared" si="2295"/>
        <v>2350.7220262318947</v>
      </c>
      <c r="QJ82" s="111">
        <f t="shared" si="2295"/>
        <v>5856.2700140716215</v>
      </c>
      <c r="QK82" s="111">
        <f t="shared" si="2295"/>
        <v>1028.506034050997</v>
      </c>
      <c r="QL82" s="111">
        <f t="shared" si="2295"/>
        <v>1994.794760332378</v>
      </c>
      <c r="QM82" s="111" t="e">
        <f t="shared" si="2296"/>
        <v>#VALUE!</v>
      </c>
      <c r="QN82" s="54">
        <f t="shared" si="1968"/>
        <v>4643.5931636871092</v>
      </c>
      <c r="QO82" s="53">
        <f t="shared" si="1969"/>
        <v>8982.0315747093009</v>
      </c>
      <c r="QP82" s="53">
        <f t="shared" si="1970"/>
        <v>12686.980253699327</v>
      </c>
      <c r="QQ82" s="53">
        <f t="shared" si="1971"/>
        <v>15750.904116637797</v>
      </c>
      <c r="QR82" s="53">
        <f t="shared" si="1972"/>
        <v>18525.257302864837</v>
      </c>
      <c r="QS82" s="53">
        <f t="shared" si="1973"/>
        <v>22939.623989468986</v>
      </c>
      <c r="QT82" s="53">
        <f t="shared" si="1974"/>
        <v>27495.539457570969</v>
      </c>
      <c r="QU82" s="53">
        <f t="shared" si="1975"/>
        <v>30049.222971771353</v>
      </c>
      <c r="QV82" s="53">
        <f t="shared" si="1976"/>
        <v>32154.443619158305</v>
      </c>
      <c r="QW82" s="53">
        <f t="shared" si="1977"/>
        <v>34053.785046052319</v>
      </c>
      <c r="QX82" s="53">
        <f t="shared" si="1978"/>
        <v>35977.049088092819</v>
      </c>
      <c r="QY82" s="53">
        <f t="shared" si="1979"/>
        <v>37660.11158066542</v>
      </c>
      <c r="QZ82" s="53">
        <f t="shared" si="1980"/>
        <v>39974.723839845537</v>
      </c>
      <c r="RA82" s="53">
        <f t="shared" si="1981"/>
        <v>42837.999090890466</v>
      </c>
      <c r="RB82" s="53">
        <f t="shared" si="1982"/>
        <v>44872.092292691064</v>
      </c>
      <c r="RC82" s="53">
        <f t="shared" si="1983"/>
        <v>47304.957656259765</v>
      </c>
      <c r="RD82" s="53">
        <f t="shared" si="1984"/>
        <v>49509.185171104589</v>
      </c>
      <c r="RE82" s="53">
        <f t="shared" si="1985"/>
        <v>51665.817638683664</v>
      </c>
      <c r="RF82" s="53">
        <f t="shared" si="1986"/>
        <v>53694.388836301994</v>
      </c>
      <c r="RG82" s="53">
        <f t="shared" si="1987"/>
        <v>55534.7132817358</v>
      </c>
      <c r="RH82" s="53">
        <f t="shared" si="1988"/>
        <v>60171.410949273893</v>
      </c>
      <c r="RI82" s="53">
        <f t="shared" si="1989"/>
        <v>62272.790699827485</v>
      </c>
      <c r="RJ82" s="53">
        <f t="shared" si="1990"/>
        <v>64656.743586654033</v>
      </c>
      <c r="RK82" s="53">
        <f t="shared" si="1991"/>
        <v>67183.492206195122</v>
      </c>
      <c r="RL82" s="53">
        <f t="shared" si="1992"/>
        <v>69649.013665484468</v>
      </c>
      <c r="RM82" s="53">
        <f t="shared" si="1993"/>
        <v>71571.133547694335</v>
      </c>
      <c r="RN82" s="53">
        <f t="shared" si="1994"/>
        <v>73921.855573926223</v>
      </c>
      <c r="RO82" s="53">
        <f t="shared" si="1995"/>
        <v>79778.125587997842</v>
      </c>
      <c r="RP82" s="53">
        <f t="shared" si="1996"/>
        <v>80806.631622048837</v>
      </c>
      <c r="RQ82" s="53">
        <f t="shared" si="1997"/>
        <v>82801.426382381222</v>
      </c>
      <c r="RR82" s="53" t="e">
        <f t="shared" si="1998"/>
        <v>#VALUE!</v>
      </c>
      <c r="RS82" s="111">
        <f t="shared" si="1999"/>
        <v>2614.7832360774473</v>
      </c>
      <c r="RT82" s="111">
        <f t="shared" si="2000"/>
        <v>5141.5022759462645</v>
      </c>
      <c r="RU82" s="111">
        <f t="shared" si="2001"/>
        <v>7516.2779090132244</v>
      </c>
      <c r="RV82" s="111">
        <f t="shared" si="2002"/>
        <v>9151.3512003666801</v>
      </c>
      <c r="RW82" s="111">
        <f t="shared" si="2003"/>
        <v>10310.024366422083</v>
      </c>
      <c r="RX82" s="111">
        <f t="shared" si="2004"/>
        <v>12819.256957579546</v>
      </c>
      <c r="RY82" s="111">
        <f t="shared" si="2005"/>
        <v>15496.352337078029</v>
      </c>
      <c r="RZ82" s="111">
        <f t="shared" si="2006"/>
        <v>16190.951267807302</v>
      </c>
      <c r="SA82" s="111">
        <f t="shared" si="2007"/>
        <v>16393.669220431886</v>
      </c>
      <c r="SB82" s="111">
        <f t="shared" si="2008"/>
        <v>16418.137659748878</v>
      </c>
      <c r="SC82" s="111">
        <f t="shared" si="2009"/>
        <v>16620.465654244996</v>
      </c>
      <c r="SD82" s="111">
        <f t="shared" si="2010"/>
        <v>16799.682655729503</v>
      </c>
      <c r="SE82" s="111">
        <f t="shared" si="2011"/>
        <v>17374.939062575009</v>
      </c>
      <c r="SF82" s="111">
        <f t="shared" si="2012"/>
        <v>18952.775079330288</v>
      </c>
      <c r="SG82" s="111">
        <f t="shared" si="2013"/>
        <v>19065.945781578288</v>
      </c>
      <c r="SH82" s="111">
        <f t="shared" si="2014"/>
        <v>19433.161607956867</v>
      </c>
      <c r="SI82" s="111">
        <f t="shared" si="2015"/>
        <v>19725.676525644209</v>
      </c>
      <c r="SJ82" s="111">
        <f t="shared" si="2016"/>
        <v>19912.705581010792</v>
      </c>
      <c r="SK82" s="111">
        <f t="shared" si="2017"/>
        <v>19992.72457189118</v>
      </c>
      <c r="SL82" s="111">
        <f t="shared" si="2018"/>
        <v>19870.024106823286</v>
      </c>
      <c r="SM82" s="111">
        <f t="shared" si="2019"/>
        <v>22398.969826222157</v>
      </c>
      <c r="SN82" s="111">
        <f t="shared" si="2020"/>
        <v>22254.449092709801</v>
      </c>
      <c r="SO82" s="111">
        <f t="shared" si="2021"/>
        <v>22325.400778020274</v>
      </c>
      <c r="SP82" s="111">
        <f t="shared" si="2022"/>
        <v>22402.315360460721</v>
      </c>
      <c r="SQ82" s="111">
        <f t="shared" si="2023"/>
        <v>22441.685388808291</v>
      </c>
      <c r="SR82" s="111">
        <f t="shared" si="2024"/>
        <v>22024.490062658901</v>
      </c>
      <c r="SS82" s="111">
        <f t="shared" si="2025"/>
        <v>21763.54690970455</v>
      </c>
      <c r="ST82" s="111">
        <f t="shared" si="2026"/>
        <v>24925.262623033894</v>
      </c>
      <c r="SU82" s="111">
        <f t="shared" si="2027"/>
        <v>23415.782697059571</v>
      </c>
      <c r="SV82" s="111">
        <f t="shared" si="2028"/>
        <v>23160.729872299533</v>
      </c>
      <c r="SW82" s="111" t="e">
        <f t="shared" si="2029"/>
        <v>#VALUE!</v>
      </c>
      <c r="SX82" s="111">
        <f t="shared" si="2030"/>
        <v>0</v>
      </c>
      <c r="SY82" s="111">
        <f t="shared" si="2031"/>
        <v>0</v>
      </c>
      <c r="SZ82" s="111">
        <f t="shared" si="2032"/>
        <v>0</v>
      </c>
      <c r="TA82" s="111">
        <f t="shared" si="2033"/>
        <v>0</v>
      </c>
      <c r="TB82" s="111">
        <f t="shared" si="2034"/>
        <v>0</v>
      </c>
      <c r="TC82" s="111">
        <f t="shared" si="2035"/>
        <v>0</v>
      </c>
      <c r="TD82" s="111">
        <f t="shared" si="2036"/>
        <v>0</v>
      </c>
      <c r="TE82" s="111">
        <f t="shared" si="2037"/>
        <v>0</v>
      </c>
      <c r="TF82" s="111">
        <f t="shared" si="2038"/>
        <v>0</v>
      </c>
      <c r="TG82" s="111">
        <f t="shared" si="2039"/>
        <v>0</v>
      </c>
      <c r="TH82" s="111">
        <f t="shared" si="2040"/>
        <v>0</v>
      </c>
      <c r="TI82" s="111">
        <f t="shared" si="2041"/>
        <v>0</v>
      </c>
      <c r="TJ82" s="111">
        <f t="shared" si="2042"/>
        <v>0</v>
      </c>
      <c r="TK82" s="111">
        <f t="shared" si="2043"/>
        <v>0</v>
      </c>
      <c r="TL82" s="111">
        <f t="shared" si="2044"/>
        <v>0</v>
      </c>
      <c r="TM82" s="111">
        <f t="shared" si="2045"/>
        <v>0</v>
      </c>
      <c r="TN82" s="111">
        <f t="shared" si="2046"/>
        <v>0</v>
      </c>
      <c r="TO82" s="111">
        <f t="shared" si="2047"/>
        <v>0</v>
      </c>
      <c r="TP82" s="111">
        <f t="shared" si="2048"/>
        <v>0</v>
      </c>
      <c r="TQ82" s="111">
        <f t="shared" si="2049"/>
        <v>0</v>
      </c>
      <c r="TR82" s="111">
        <f t="shared" si="2050"/>
        <v>0</v>
      </c>
      <c r="TS82" s="111">
        <f t="shared" si="2051"/>
        <v>0</v>
      </c>
      <c r="TT82" s="111">
        <f t="shared" si="2052"/>
        <v>0</v>
      </c>
      <c r="TU82" s="111">
        <f t="shared" si="2053"/>
        <v>0</v>
      </c>
      <c r="TV82" s="111">
        <f t="shared" si="2054"/>
        <v>0</v>
      </c>
      <c r="TW82" s="111">
        <f t="shared" si="2055"/>
        <v>0</v>
      </c>
      <c r="TX82" s="111">
        <f t="shared" si="2056"/>
        <v>0</v>
      </c>
      <c r="TY82" s="111">
        <f t="shared" si="2057"/>
        <v>0</v>
      </c>
      <c r="TZ82" s="111">
        <f t="shared" si="2058"/>
        <v>0</v>
      </c>
      <c r="UA82" s="111">
        <f t="shared" si="2059"/>
        <v>0</v>
      </c>
      <c r="UB82" s="111">
        <f t="shared" si="2060"/>
        <v>0</v>
      </c>
      <c r="UC82" s="112">
        <f t="shared" si="2061"/>
        <v>213.55893974838546</v>
      </c>
      <c r="UD82" s="112">
        <f t="shared" si="2062"/>
        <v>404.26624197505646</v>
      </c>
      <c r="UE82" s="112">
        <f t="shared" si="2063"/>
        <v>544.28445733537922</v>
      </c>
      <c r="UF82" s="112">
        <f t="shared" si="2064"/>
        <v>694.68978066011766</v>
      </c>
      <c r="UG82" s="112">
        <f t="shared" si="2065"/>
        <v>864.76136173081636</v>
      </c>
      <c r="UH82" s="112">
        <f t="shared" si="2066"/>
        <v>1065.3017928304678</v>
      </c>
      <c r="UI82" s="112">
        <f t="shared" si="2067"/>
        <v>1263.0723284729413</v>
      </c>
      <c r="UJ82" s="112">
        <f t="shared" si="2068"/>
        <v>1458.7654425225319</v>
      </c>
      <c r="UK82" s="112">
        <f t="shared" si="2069"/>
        <v>1659.0288840764654</v>
      </c>
      <c r="UL82" s="112">
        <f t="shared" si="2070"/>
        <v>1856.3839354003628</v>
      </c>
      <c r="UM82" s="112">
        <f t="shared" si="2071"/>
        <v>2037.5350982997713</v>
      </c>
      <c r="UN82" s="112">
        <f t="shared" si="2072"/>
        <v>2195.8346236774655</v>
      </c>
      <c r="UO82" s="112">
        <f t="shared" si="2073"/>
        <v>2378.9247133968984</v>
      </c>
      <c r="UP82" s="112">
        <f t="shared" si="2074"/>
        <v>2514.2341064800198</v>
      </c>
      <c r="UQ82" s="112">
        <f t="shared" si="2075"/>
        <v>2716.4364748539774</v>
      </c>
      <c r="UR82" s="112">
        <f t="shared" si="2076"/>
        <v>2933.8732682424111</v>
      </c>
      <c r="US82" s="112">
        <f t="shared" si="2077"/>
        <v>3135.1061732063567</v>
      </c>
      <c r="UT82" s="112">
        <f t="shared" si="2078"/>
        <v>3342.4328481760931</v>
      </c>
      <c r="UU82" s="112">
        <f t="shared" si="2079"/>
        <v>3547.543606780087</v>
      </c>
      <c r="UV82" s="112">
        <f t="shared" si="2080"/>
        <v>3754.1778078855286</v>
      </c>
      <c r="UW82" s="112">
        <f t="shared" si="2081"/>
        <v>3976.0464340054468</v>
      </c>
      <c r="UX82" s="112">
        <f t="shared" si="2082"/>
        <v>4212.4570112755473</v>
      </c>
      <c r="UY82" s="112">
        <f t="shared" si="2083"/>
        <v>4455.9308219614495</v>
      </c>
      <c r="UZ82" s="112">
        <f t="shared" si="2084"/>
        <v>4713.8080890246747</v>
      </c>
      <c r="VA82" s="112">
        <f t="shared" si="2085"/>
        <v>4969.1924501764406</v>
      </c>
      <c r="VB82" s="112">
        <f t="shared" si="2086"/>
        <v>5215.4361563195207</v>
      </c>
      <c r="VC82" s="112">
        <f t="shared" si="2087"/>
        <v>5490.3482804443884</v>
      </c>
      <c r="VD82" s="112">
        <f t="shared" si="2088"/>
        <v>5773.9855752593649</v>
      </c>
      <c r="VE82" s="112">
        <f t="shared" si="2089"/>
        <v>6041.1419921041343</v>
      </c>
      <c r="VF82" s="112">
        <f t="shared" si="2090"/>
        <v>6277.9680536928108</v>
      </c>
      <c r="VG82" s="112">
        <f t="shared" si="2091"/>
        <v>6277.9680536928108</v>
      </c>
      <c r="VH82" s="111">
        <f t="shared" si="2092"/>
        <v>-4643.5931636871092</v>
      </c>
      <c r="VI82" s="111">
        <f t="shared" si="2093"/>
        <v>-8982.0315747093009</v>
      </c>
      <c r="VJ82" s="111">
        <f t="shared" si="2094"/>
        <v>-12686.980253699327</v>
      </c>
      <c r="VK82" s="111">
        <f t="shared" si="2095"/>
        <v>-15750.904116637797</v>
      </c>
      <c r="VL82" s="111">
        <f t="shared" si="2096"/>
        <v>-18525.257302864837</v>
      </c>
      <c r="VM82" s="111">
        <f t="shared" si="2097"/>
        <v>-22939.623989468986</v>
      </c>
      <c r="VN82" s="111">
        <f t="shared" si="2098"/>
        <v>-27495.539457570969</v>
      </c>
      <c r="VO82" s="111">
        <f t="shared" si="2099"/>
        <v>-30049.222971771353</v>
      </c>
      <c r="VP82" s="111">
        <f t="shared" si="2100"/>
        <v>-32154.443619158305</v>
      </c>
      <c r="VQ82" s="111">
        <f t="shared" si="2101"/>
        <v>-34053.785046052319</v>
      </c>
      <c r="VR82" s="111">
        <f t="shared" si="2102"/>
        <v>-35977.049088092819</v>
      </c>
      <c r="VS82" s="111">
        <f t="shared" si="2103"/>
        <v>-37660.11158066542</v>
      </c>
      <c r="VT82" s="111">
        <f t="shared" si="2104"/>
        <v>-39974.723839845537</v>
      </c>
      <c r="VU82" s="111">
        <f t="shared" si="2105"/>
        <v>-42837.999090890466</v>
      </c>
      <c r="VV82" s="111">
        <f t="shared" si="2106"/>
        <v>-44872.092292691064</v>
      </c>
      <c r="VW82" s="111">
        <f t="shared" si="2107"/>
        <v>-47304.957656259765</v>
      </c>
      <c r="VX82" s="111">
        <f t="shared" si="2108"/>
        <v>-49509.185171104589</v>
      </c>
      <c r="VY82" s="111">
        <f t="shared" si="2109"/>
        <v>-51665.817638683664</v>
      </c>
      <c r="VZ82" s="111">
        <f t="shared" si="2110"/>
        <v>-53694.388836301994</v>
      </c>
      <c r="WA82" s="111">
        <f t="shared" si="2111"/>
        <v>-55534.7132817358</v>
      </c>
      <c r="WB82" s="111">
        <f t="shared" si="2112"/>
        <v>-60171.410949273893</v>
      </c>
      <c r="WC82" s="111">
        <f t="shared" si="2113"/>
        <v>-62272.790699827485</v>
      </c>
      <c r="WD82" s="111">
        <f t="shared" si="2114"/>
        <v>-64656.743586654033</v>
      </c>
      <c r="WE82" s="111">
        <f t="shared" si="2115"/>
        <v>-67183.492206195122</v>
      </c>
      <c r="WF82" s="111">
        <f t="shared" si="2116"/>
        <v>-69649.013665484468</v>
      </c>
      <c r="WG82" s="111">
        <f t="shared" si="2117"/>
        <v>-71571.133547694335</v>
      </c>
      <c r="WH82" s="111">
        <f t="shared" si="2118"/>
        <v>-73921.855573926223</v>
      </c>
      <c r="WI82" s="111">
        <f t="shared" si="2119"/>
        <v>-79778.125587997842</v>
      </c>
      <c r="WJ82" s="111">
        <f t="shared" si="2120"/>
        <v>-80806.631622048837</v>
      </c>
      <c r="WK82" s="111">
        <f t="shared" si="2121"/>
        <v>-82801.426382381222</v>
      </c>
      <c r="WL82" s="111" t="e">
        <f t="shared" si="2122"/>
        <v>#VALUE!</v>
      </c>
      <c r="WM82" s="111">
        <f t="shared" si="2123"/>
        <v>0</v>
      </c>
      <c r="WN82" s="111">
        <f t="shared" si="2124"/>
        <v>0</v>
      </c>
      <c r="WO82" s="111">
        <f t="shared" si="2125"/>
        <v>0</v>
      </c>
      <c r="WP82" s="111">
        <f t="shared" si="2126"/>
        <v>0</v>
      </c>
      <c r="WQ82" s="111">
        <f t="shared" si="2127"/>
        <v>0</v>
      </c>
      <c r="WR82" s="111">
        <f t="shared" si="2128"/>
        <v>0</v>
      </c>
      <c r="WS82" s="111">
        <f t="shared" si="2129"/>
        <v>0</v>
      </c>
      <c r="WT82" s="111">
        <f t="shared" si="2130"/>
        <v>0</v>
      </c>
      <c r="WU82" s="111">
        <f t="shared" si="2131"/>
        <v>0</v>
      </c>
      <c r="WV82" s="111">
        <f t="shared" si="2132"/>
        <v>0</v>
      </c>
      <c r="WW82" s="111">
        <f t="shared" si="2133"/>
        <v>0</v>
      </c>
      <c r="WX82" s="111">
        <f t="shared" si="2134"/>
        <v>0</v>
      </c>
      <c r="WY82" s="111">
        <f t="shared" si="2135"/>
        <v>0</v>
      </c>
      <c r="WZ82" s="111">
        <f t="shared" si="2136"/>
        <v>0</v>
      </c>
      <c r="XA82" s="111">
        <f t="shared" si="2137"/>
        <v>0</v>
      </c>
      <c r="XB82" s="111">
        <f t="shared" si="2138"/>
        <v>0</v>
      </c>
      <c r="XC82" s="111">
        <f t="shared" si="2139"/>
        <v>0</v>
      </c>
      <c r="XD82" s="111">
        <f t="shared" si="2140"/>
        <v>0</v>
      </c>
      <c r="XE82" s="111">
        <f t="shared" si="2141"/>
        <v>0</v>
      </c>
      <c r="XF82" s="111">
        <f t="shared" si="2142"/>
        <v>0</v>
      </c>
      <c r="XG82" s="111">
        <f t="shared" si="2143"/>
        <v>0</v>
      </c>
      <c r="XH82" s="111">
        <f t="shared" si="2144"/>
        <v>0</v>
      </c>
      <c r="XI82" s="111">
        <f t="shared" si="2145"/>
        <v>0</v>
      </c>
      <c r="XJ82" s="111">
        <f t="shared" si="2146"/>
        <v>0</v>
      </c>
      <c r="XK82" s="111">
        <f t="shared" si="2147"/>
        <v>0</v>
      </c>
      <c r="XL82" s="111">
        <f t="shared" si="2148"/>
        <v>0</v>
      </c>
      <c r="XM82" s="111">
        <f t="shared" si="2149"/>
        <v>0</v>
      </c>
      <c r="XN82" s="111">
        <f t="shared" si="2150"/>
        <v>0</v>
      </c>
      <c r="XO82" s="111">
        <f t="shared" si="2151"/>
        <v>0</v>
      </c>
      <c r="XP82" s="111">
        <f t="shared" si="2152"/>
        <v>0</v>
      </c>
      <c r="XQ82" s="111" t="e">
        <f t="shared" si="2153"/>
        <v>#VALUE!</v>
      </c>
      <c r="XR82" s="111">
        <f t="shared" si="2154"/>
        <v>4643.5931636871092</v>
      </c>
      <c r="XS82" s="111">
        <f t="shared" si="2155"/>
        <v>8982.0315747093009</v>
      </c>
      <c r="XT82" s="111">
        <f t="shared" si="2156"/>
        <v>12686.980253699327</v>
      </c>
      <c r="XU82" s="111">
        <f t="shared" si="2157"/>
        <v>15750.904116637797</v>
      </c>
      <c r="XV82" s="111">
        <f t="shared" si="2158"/>
        <v>18525.257302864837</v>
      </c>
      <c r="XW82" s="111">
        <f t="shared" si="2159"/>
        <v>22939.623989468986</v>
      </c>
      <c r="XX82" s="111">
        <f t="shared" si="2160"/>
        <v>27495.539457570969</v>
      </c>
      <c r="XY82" s="111">
        <f t="shared" si="2161"/>
        <v>30049.222971771353</v>
      </c>
      <c r="XZ82" s="111">
        <f t="shared" si="2162"/>
        <v>32154.443619158305</v>
      </c>
      <c r="YA82" s="111">
        <f t="shared" si="2163"/>
        <v>34053.785046052319</v>
      </c>
      <c r="YB82" s="111">
        <f t="shared" si="2164"/>
        <v>35977.049088092819</v>
      </c>
      <c r="YC82" s="111">
        <f t="shared" si="2165"/>
        <v>37660.11158066542</v>
      </c>
      <c r="YD82" s="111">
        <f t="shared" si="2166"/>
        <v>39974.723839845537</v>
      </c>
      <c r="YE82" s="111">
        <f t="shared" si="2167"/>
        <v>42837.999090890466</v>
      </c>
      <c r="YF82" s="111">
        <f t="shared" si="2168"/>
        <v>44872.092292691064</v>
      </c>
      <c r="YG82" s="111">
        <f t="shared" si="2169"/>
        <v>47304.957656259765</v>
      </c>
      <c r="YH82" s="111">
        <f t="shared" si="2170"/>
        <v>49509.185171104589</v>
      </c>
      <c r="YI82" s="111">
        <f t="shared" si="2171"/>
        <v>51665.817638683664</v>
      </c>
      <c r="YJ82" s="111">
        <f t="shared" si="2172"/>
        <v>53694.388836301994</v>
      </c>
      <c r="YK82" s="111">
        <f t="shared" si="2173"/>
        <v>55534.7132817358</v>
      </c>
      <c r="YL82" s="111">
        <f t="shared" si="2174"/>
        <v>60171.410949273893</v>
      </c>
      <c r="YM82" s="111">
        <f t="shared" si="2175"/>
        <v>62272.790699827485</v>
      </c>
      <c r="YN82" s="111">
        <f t="shared" si="2176"/>
        <v>64656.743586654033</v>
      </c>
      <c r="YO82" s="111">
        <f t="shared" si="2177"/>
        <v>67183.492206195122</v>
      </c>
      <c r="YP82" s="111">
        <f t="shared" si="2178"/>
        <v>69649.013665484468</v>
      </c>
      <c r="YQ82" s="111">
        <f t="shared" si="2179"/>
        <v>71571.133547694335</v>
      </c>
      <c r="YR82" s="111">
        <f t="shared" si="2180"/>
        <v>73921.855573926223</v>
      </c>
      <c r="YS82" s="111">
        <f t="shared" si="2181"/>
        <v>79778.125587997842</v>
      </c>
      <c r="YT82" s="111">
        <f t="shared" si="2182"/>
        <v>80806.631622048837</v>
      </c>
      <c r="YU82" s="111">
        <f t="shared" si="2183"/>
        <v>82801.426382381222</v>
      </c>
      <c r="YV82" s="111" t="e">
        <f t="shared" si="2184"/>
        <v>#VALUE!</v>
      </c>
      <c r="YW82" s="111">
        <f t="shared" si="2185"/>
        <v>0</v>
      </c>
      <c r="YX82" s="111">
        <f t="shared" si="2186"/>
        <v>0</v>
      </c>
      <c r="YY82" s="111">
        <f t="shared" si="2187"/>
        <v>0</v>
      </c>
      <c r="YZ82" s="111">
        <f t="shared" si="2188"/>
        <v>0</v>
      </c>
      <c r="ZA82" s="111">
        <f t="shared" si="2189"/>
        <v>0</v>
      </c>
      <c r="ZB82" s="111">
        <f t="shared" si="2190"/>
        <v>0</v>
      </c>
      <c r="ZC82" s="111">
        <f t="shared" si="2191"/>
        <v>0</v>
      </c>
      <c r="ZD82" s="111">
        <f t="shared" si="2192"/>
        <v>0</v>
      </c>
      <c r="ZE82" s="111">
        <f t="shared" si="2193"/>
        <v>0</v>
      </c>
      <c r="ZF82" s="111">
        <f t="shared" si="2194"/>
        <v>0</v>
      </c>
      <c r="ZG82" s="111">
        <f t="shared" si="2195"/>
        <v>0</v>
      </c>
      <c r="ZH82" s="111">
        <f t="shared" si="2196"/>
        <v>0</v>
      </c>
      <c r="ZI82" s="111">
        <f t="shared" si="2197"/>
        <v>0</v>
      </c>
      <c r="ZJ82" s="111">
        <f t="shared" si="2198"/>
        <v>0</v>
      </c>
      <c r="ZK82" s="111">
        <f t="shared" si="2199"/>
        <v>0</v>
      </c>
      <c r="ZL82" s="111">
        <f t="shared" si="2200"/>
        <v>0</v>
      </c>
      <c r="ZM82" s="111">
        <f t="shared" si="2201"/>
        <v>0</v>
      </c>
      <c r="ZN82" s="111">
        <f t="shared" si="2202"/>
        <v>0</v>
      </c>
      <c r="ZO82" s="111">
        <f t="shared" si="2203"/>
        <v>0</v>
      </c>
      <c r="ZP82" s="111">
        <f t="shared" si="2204"/>
        <v>0</v>
      </c>
      <c r="ZQ82" s="111">
        <f t="shared" si="2205"/>
        <v>0</v>
      </c>
      <c r="ZR82" s="111">
        <f t="shared" si="2206"/>
        <v>0</v>
      </c>
      <c r="ZS82" s="111">
        <f t="shared" si="2207"/>
        <v>0</v>
      </c>
      <c r="ZT82" s="111">
        <f t="shared" si="2208"/>
        <v>0</v>
      </c>
      <c r="ZU82" s="111">
        <f t="shared" si="2209"/>
        <v>0</v>
      </c>
      <c r="ZV82" s="111">
        <f t="shared" si="2210"/>
        <v>0</v>
      </c>
      <c r="ZW82" s="111">
        <f t="shared" si="2211"/>
        <v>0</v>
      </c>
      <c r="ZX82" s="111">
        <f t="shared" si="2212"/>
        <v>0</v>
      </c>
      <c r="ZY82" s="111">
        <f t="shared" si="2213"/>
        <v>0</v>
      </c>
      <c r="ZZ82" s="111">
        <f t="shared" si="2214"/>
        <v>0</v>
      </c>
      <c r="AAA82" s="111" t="e">
        <f t="shared" si="2215"/>
        <v>#VALUE!</v>
      </c>
      <c r="AAB82" s="111">
        <f t="shared" si="2216"/>
        <v>2614.7832360774473</v>
      </c>
      <c r="AAC82" s="111">
        <f t="shared" si="2217"/>
        <v>2526.7190398688172</v>
      </c>
      <c r="AAD82" s="111">
        <f t="shared" si="2218"/>
        <v>2374.7756330669599</v>
      </c>
      <c r="AAE82" s="111">
        <f t="shared" si="2219"/>
        <v>1635.0732913534557</v>
      </c>
      <c r="AAF82" s="111">
        <f t="shared" si="2220"/>
        <v>1158.6731660554033</v>
      </c>
      <c r="AAG82" s="111">
        <f t="shared" si="2221"/>
        <v>2509.2325911574626</v>
      </c>
      <c r="AAH82" s="111">
        <f t="shared" si="2222"/>
        <v>2677.0953794984835</v>
      </c>
      <c r="AAI82" s="111">
        <f t="shared" si="2223"/>
        <v>694.59893072927298</v>
      </c>
      <c r="AAJ82" s="111">
        <f t="shared" si="2224"/>
        <v>202.71795262458363</v>
      </c>
      <c r="AAK82" s="111">
        <f t="shared" si="2225"/>
        <v>24.468439316991862</v>
      </c>
      <c r="AAL82" s="111">
        <f t="shared" si="2226"/>
        <v>202.32799449611775</v>
      </c>
      <c r="AAM82" s="111">
        <f t="shared" si="2227"/>
        <v>179.21700148450691</v>
      </c>
      <c r="AAN82" s="111">
        <f t="shared" si="2228"/>
        <v>575.25640684550672</v>
      </c>
      <c r="AAO82" s="111">
        <f t="shared" si="2229"/>
        <v>1577.8360167552783</v>
      </c>
      <c r="AAP82" s="111">
        <f t="shared" si="2230"/>
        <v>113.17070224800045</v>
      </c>
      <c r="AAQ82" s="111">
        <f t="shared" si="2231"/>
        <v>367.21582637857864</v>
      </c>
      <c r="AAR82" s="111">
        <f t="shared" si="2232"/>
        <v>292.51491768734195</v>
      </c>
      <c r="AAS82" s="111">
        <f t="shared" si="2233"/>
        <v>187.02905536658363</v>
      </c>
      <c r="AAT82" s="111">
        <f t="shared" si="2234"/>
        <v>80.018990880387719</v>
      </c>
      <c r="AAU82" s="111">
        <f t="shared" si="2235"/>
        <v>-122.70046506789367</v>
      </c>
      <c r="AAV82" s="111">
        <f t="shared" si="2236"/>
        <v>2528.945719398871</v>
      </c>
      <c r="AAW82" s="111">
        <f t="shared" si="2237"/>
        <v>-144.52073351235595</v>
      </c>
      <c r="AAX82" s="111">
        <f t="shared" si="2238"/>
        <v>70.951685310472385</v>
      </c>
      <c r="AAY82" s="111">
        <f t="shared" si="2239"/>
        <v>76.914582440447703</v>
      </c>
      <c r="AAZ82" s="111">
        <f t="shared" si="2240"/>
        <v>39.370028347570042</v>
      </c>
      <c r="ABA82" s="111">
        <f t="shared" si="2241"/>
        <v>-417.19532614939089</v>
      </c>
      <c r="ABB82" s="111">
        <f t="shared" si="2242"/>
        <v>-260.94315295435081</v>
      </c>
      <c r="ABC82" s="111">
        <f t="shared" si="2243"/>
        <v>3161.715713329344</v>
      </c>
      <c r="ABD82" s="111">
        <f t="shared" si="2244"/>
        <v>-1509.4799259743231</v>
      </c>
      <c r="ABE82" s="111">
        <f t="shared" si="2245"/>
        <v>-255.05282476003777</v>
      </c>
      <c r="ABF82" s="111" t="e">
        <f t="shared" si="2246"/>
        <v>#VALUE!</v>
      </c>
    </row>
    <row r="83" spans="1:734" ht="75" hidden="1" customHeight="1">
      <c r="A83" s="92">
        <v>80</v>
      </c>
      <c r="B83" s="59" t="s">
        <v>75</v>
      </c>
      <c r="C83" s="236" t="s">
        <v>96</v>
      </c>
      <c r="D83" s="101">
        <v>24722</v>
      </c>
      <c r="E83" s="59">
        <v>3123027840</v>
      </c>
      <c r="F83" s="46" t="s">
        <v>115</v>
      </c>
      <c r="G83" s="47">
        <v>0.95</v>
      </c>
      <c r="H83" s="48">
        <v>1958.2</v>
      </c>
      <c r="I83" s="48">
        <v>20</v>
      </c>
      <c r="J83" s="49">
        <v>1.1000000000000001</v>
      </c>
      <c r="K83" s="50">
        <v>30</v>
      </c>
      <c r="L83" s="49">
        <v>28.513997178233094</v>
      </c>
      <c r="M83" s="49">
        <v>148.04</v>
      </c>
      <c r="N83" s="49">
        <v>40.51</v>
      </c>
      <c r="O83" s="49">
        <f t="shared" si="1741"/>
        <v>0.95046657260776979</v>
      </c>
      <c r="P83" s="49">
        <f t="shared" si="1742"/>
        <v>4.9346666666666668</v>
      </c>
      <c r="Q83" s="49">
        <f t="shared" si="1743"/>
        <v>1.3503333333333332</v>
      </c>
      <c r="R83" s="51">
        <v>30</v>
      </c>
      <c r="S83" s="52">
        <f t="shared" si="2256"/>
        <v>28.513997178233094</v>
      </c>
      <c r="T83" s="52">
        <f t="shared" si="1744"/>
        <v>148.04</v>
      </c>
      <c r="U83" s="52">
        <f t="shared" si="1745"/>
        <v>40.51</v>
      </c>
      <c r="V83" s="130">
        <f>$O83*($I83-(метеостанция!B$12))/($I83-$J83)</f>
        <v>0.96932503634998746</v>
      </c>
      <c r="W83" s="130">
        <f>$O83*($I83-(метеостанция!C$12))/($I83-$J83)</f>
        <v>0.86560348576779034</v>
      </c>
      <c r="X83" s="130">
        <f>$O83*($I83-(метеостанция!D$12))/($I83-$J83)</f>
        <v>0.63553022811273496</v>
      </c>
      <c r="Y83" s="130">
        <f>$O83*($I83-(метеостанция!E$12))/($I83-$J83)</f>
        <v>0.68267638746827908</v>
      </c>
      <c r="Z83" s="130">
        <f>$O83*($I83-(метеостанция!F$12))/($I83-$J83)</f>
        <v>0.77193978251477613</v>
      </c>
      <c r="AA83" s="130">
        <f>$O83*($I83-(метеостанция!G$12))/($I83-$J83)</f>
        <v>0.91023518329103892</v>
      </c>
      <c r="AB83" s="130">
        <f>$O83*($I83-(метеостанция!H$12))/($I83-$J83)</f>
        <v>0.89766287412956058</v>
      </c>
      <c r="AC83" s="130">
        <f>$O83*($I83-(метеостанция!I$12))/($I83-$J83)</f>
        <v>0.88823364225845169</v>
      </c>
      <c r="AD83" s="130">
        <f>$O83*($I83-(метеостанция!J$12))/($I83-$J83)</f>
        <v>0.9089779523748911</v>
      </c>
      <c r="AE83" s="130">
        <f>$O83*($I83-(метеостанция!K$12))/($I83-$J83)</f>
        <v>0.89577702775533874</v>
      </c>
      <c r="AF83" s="130">
        <f>$O83*($I83-(метеостанция!L$12))/($I83-$J83)</f>
        <v>0.82222901916068991</v>
      </c>
      <c r="AG83" s="130">
        <f>$O83*($I83-(метеостанция!M$12))/($I83-$J83)</f>
        <v>0.71850746857849257</v>
      </c>
      <c r="AH83" s="130">
        <f>$O83*($I83-(метеостанция!N$12))/($I83-$J83)</f>
        <v>0.83102963557372467</v>
      </c>
      <c r="AI83" s="130">
        <f>$O83*($I83-(метеостанция!O$12))/($I83-$J83)</f>
        <v>0.61415730253822154</v>
      </c>
      <c r="AJ83" s="130">
        <f>$O83*($I83-(метеостанция!P$12))/($I83-$J83)</f>
        <v>0.91777856878792596</v>
      </c>
      <c r="AK83" s="130">
        <f>$O83*($I83-(метеостанция!Q$12))/($I83-$J83)</f>
        <v>0.98692626917605741</v>
      </c>
      <c r="AL83" s="130">
        <f>$O83*($I83-(метеостанция!R$12))/($I83-$J83)</f>
        <v>0.91337826058140847</v>
      </c>
      <c r="AM83" s="130">
        <f>$O83*($I83-(метеостанция!S$12))/($I83-$J83)</f>
        <v>0.9410373407366609</v>
      </c>
      <c r="AN83" s="130">
        <f>$O83*($I83-(метеостанция!T$12))/($I83-$J83)</f>
        <v>0.93097949340747832</v>
      </c>
      <c r="AO83" s="130">
        <f>$O83*($I83-(метеостанция!U$12))/($I83-$J83)</f>
        <v>0.93789426344629134</v>
      </c>
      <c r="AP83" s="130">
        <f>$O83*($I83-(метеостанция!V$12))/($I83-$J83)</f>
        <v>1.0070419638344228</v>
      </c>
      <c r="AQ83" s="130">
        <f>$O83*($I83-(метеостанция!W$12))/($I83-$J83)</f>
        <v>1.0730465869321846</v>
      </c>
      <c r="AR83" s="130">
        <f>$O83*($I83-(метеостанция!X$12))/($I83-$J83)</f>
        <v>1.1051059752939547</v>
      </c>
      <c r="AS83" s="130">
        <f>$O83*($I83-(метеостанция!Y$12))/($I83-$J83)</f>
        <v>1.1704819829336424</v>
      </c>
      <c r="AT83" s="130">
        <f>$O83*($I83-(метеостанция!Z$12))/($I83-$J83)</f>
        <v>1.159166904688312</v>
      </c>
      <c r="AU83" s="130">
        <f>$O83*($I83-(метеостанция!AA$12))/($I83-$J83)</f>
        <v>1.1176782844554332</v>
      </c>
      <c r="AV83" s="130">
        <f>$O83*($I83-(метеостанция!AB$12))/($I83-$J83)</f>
        <v>1.247801684276735</v>
      </c>
      <c r="AW83" s="130">
        <f>$O83*($I83-(метеостанция!AC$12))/($I83-$J83)</f>
        <v>1.2874044581353921</v>
      </c>
      <c r="AX83" s="130">
        <f>$O83*($I83-(метеостанция!AD$12))/($I83-$J83)</f>
        <v>1.2125992186245953</v>
      </c>
      <c r="AY83" s="130">
        <f>$O83*($I83-(метеостанция!AE$12))/($I83-$J83)</f>
        <v>1.0749324333064065</v>
      </c>
      <c r="AZ83" s="130"/>
      <c r="BA83" s="130">
        <f t="shared" si="1746"/>
        <v>0.96932503634998746</v>
      </c>
      <c r="BB83" s="130">
        <f t="shared" si="2263"/>
        <v>1.8349285221177778</v>
      </c>
      <c r="BC83" s="130">
        <f t="shared" si="2264"/>
        <v>2.4704587502305126</v>
      </c>
      <c r="BD83" s="130">
        <f t="shared" si="2265"/>
        <v>3.1531351376987917</v>
      </c>
      <c r="BE83" s="130">
        <f t="shared" si="2266"/>
        <v>3.925074920213568</v>
      </c>
      <c r="BF83" s="130">
        <f t="shared" si="2267"/>
        <v>4.8353101035046073</v>
      </c>
      <c r="BG83" s="130">
        <f t="shared" si="2268"/>
        <v>5.7329729776341676</v>
      </c>
      <c r="BH83" s="130">
        <f t="shared" si="2269"/>
        <v>6.6212066198926189</v>
      </c>
      <c r="BI83" s="130">
        <f t="shared" si="2270"/>
        <v>7.53018457226751</v>
      </c>
      <c r="BJ83" s="130">
        <f t="shared" si="2271"/>
        <v>8.4259616000228483</v>
      </c>
      <c r="BK83" s="130">
        <f t="shared" si="2272"/>
        <v>9.2481906191835375</v>
      </c>
      <c r="BL83" s="130">
        <f t="shared" si="2273"/>
        <v>9.9666980877620297</v>
      </c>
      <c r="BM83" s="130">
        <f t="shared" si="2274"/>
        <v>10.797727723335754</v>
      </c>
      <c r="BN83" s="130">
        <f t="shared" si="2275"/>
        <v>11.411885025873975</v>
      </c>
      <c r="BO83" s="130">
        <f t="shared" si="2276"/>
        <v>12.3296635946619</v>
      </c>
      <c r="BP83" s="130">
        <f t="shared" si="2277"/>
        <v>13.316589863837958</v>
      </c>
      <c r="BQ83" s="130">
        <f t="shared" si="2278"/>
        <v>14.229968124419367</v>
      </c>
      <c r="BR83" s="130">
        <f t="shared" si="2279"/>
        <v>15.171005465156028</v>
      </c>
      <c r="BS83" s="130">
        <f t="shared" si="2280"/>
        <v>16.101984958563506</v>
      </c>
      <c r="BT83" s="130">
        <f t="shared" si="2281"/>
        <v>17.039879222009798</v>
      </c>
      <c r="BU83" s="130">
        <f t="shared" si="2282"/>
        <v>18.046921185844219</v>
      </c>
      <c r="BV83" s="130">
        <f t="shared" si="2283"/>
        <v>19.119967772776405</v>
      </c>
      <c r="BW83" s="130">
        <f t="shared" si="2284"/>
        <v>20.225073748070361</v>
      </c>
      <c r="BX83" s="130">
        <f t="shared" si="2285"/>
        <v>21.395555731004002</v>
      </c>
      <c r="BY83" s="130">
        <f t="shared" si="2286"/>
        <v>22.554722635692315</v>
      </c>
      <c r="BZ83" s="130">
        <f t="shared" si="2287"/>
        <v>23.672400920147748</v>
      </c>
      <c r="CA83" s="130">
        <f t="shared" si="2288"/>
        <v>24.920202604424482</v>
      </c>
      <c r="CB83" s="130">
        <f t="shared" si="2289"/>
        <v>26.207607062559873</v>
      </c>
      <c r="CC83" s="130">
        <f t="shared" si="2290"/>
        <v>27.42020628118447</v>
      </c>
      <c r="CD83" s="130">
        <f t="shared" si="2291"/>
        <v>28.495138714490878</v>
      </c>
      <c r="CE83" s="130">
        <f t="shared" si="2292"/>
        <v>28.495138714490878</v>
      </c>
      <c r="CF83" s="130">
        <f t="shared" si="1747"/>
        <v>1898.1322861805454</v>
      </c>
      <c r="CG83" s="130">
        <f t="shared" si="1748"/>
        <v>1695.0247458304871</v>
      </c>
      <c r="CH83" s="130">
        <f t="shared" si="1749"/>
        <v>1244.4952926903577</v>
      </c>
      <c r="CI83" s="130">
        <f t="shared" si="1750"/>
        <v>1336.816901940384</v>
      </c>
      <c r="CJ83" s="130">
        <f t="shared" si="1751"/>
        <v>1511.6124821204346</v>
      </c>
      <c r="CK83" s="130">
        <f t="shared" si="1752"/>
        <v>1782.4225359205125</v>
      </c>
      <c r="CL83" s="130">
        <f t="shared" si="1753"/>
        <v>1757.8034401205057</v>
      </c>
      <c r="CM83" s="130">
        <f t="shared" si="1754"/>
        <v>1739.3391182705002</v>
      </c>
      <c r="CN83" s="130">
        <f t="shared" si="1755"/>
        <v>1779.9606263405117</v>
      </c>
      <c r="CO83" s="130">
        <f t="shared" si="1756"/>
        <v>1754.1105757505043</v>
      </c>
      <c r="CP83" s="130">
        <f t="shared" si="1757"/>
        <v>1610.0888653204631</v>
      </c>
      <c r="CQ83" s="130">
        <f t="shared" si="1758"/>
        <v>1406.9813249704041</v>
      </c>
      <c r="CR83" s="130">
        <f t="shared" si="1759"/>
        <v>1627.3222323804678</v>
      </c>
      <c r="CS83" s="130">
        <f t="shared" si="1760"/>
        <v>1202.6428298303454</v>
      </c>
      <c r="CT83" s="130">
        <f t="shared" si="1761"/>
        <v>1797.1939934005168</v>
      </c>
      <c r="CU83" s="130">
        <f t="shared" si="1762"/>
        <v>1932.5990203005556</v>
      </c>
      <c r="CV83" s="130">
        <f t="shared" si="1763"/>
        <v>1788.5773098705142</v>
      </c>
      <c r="CW83" s="130">
        <f t="shared" si="1764"/>
        <v>1842.7393206305294</v>
      </c>
      <c r="CX83" s="130">
        <f t="shared" si="1765"/>
        <v>1823.0440439905242</v>
      </c>
      <c r="CY83" s="130">
        <f t="shared" si="1766"/>
        <v>1836.5845466805276</v>
      </c>
      <c r="CZ83" s="130">
        <f t="shared" si="1767"/>
        <v>1971.9895735805667</v>
      </c>
      <c r="DA83" s="130">
        <f t="shared" si="1768"/>
        <v>2101.2398265306038</v>
      </c>
      <c r="DB83" s="130">
        <f t="shared" si="1769"/>
        <v>2164.0185208206221</v>
      </c>
      <c r="DC83" s="130">
        <f t="shared" si="1770"/>
        <v>2292.0378189806584</v>
      </c>
      <c r="DD83" s="130">
        <f t="shared" si="1771"/>
        <v>2269.8806327606526</v>
      </c>
      <c r="DE83" s="130">
        <f t="shared" si="1772"/>
        <v>2188.6376166206292</v>
      </c>
      <c r="DF83" s="130">
        <f t="shared" si="1773"/>
        <v>2443.4452581507026</v>
      </c>
      <c r="DG83" s="130">
        <f t="shared" si="1774"/>
        <v>2520.9954099207248</v>
      </c>
      <c r="DH83" s="130">
        <f t="shared" si="1775"/>
        <v>2374.5117899106826</v>
      </c>
      <c r="DI83" s="130">
        <f t="shared" si="1776"/>
        <v>2104.9326909006054</v>
      </c>
      <c r="DJ83" s="130">
        <f t="shared" si="1777"/>
        <v>0</v>
      </c>
      <c r="DK83" s="110">
        <f t="shared" si="1778"/>
        <v>1898.1322861805454</v>
      </c>
      <c r="DL83" s="130">
        <f t="shared" si="1779"/>
        <v>3593.1570320110322</v>
      </c>
      <c r="DM83" s="130">
        <f t="shared" si="1780"/>
        <v>4837.6523247013902</v>
      </c>
      <c r="DN83" s="130">
        <f t="shared" si="1781"/>
        <v>6174.4692266417742</v>
      </c>
      <c r="DO83" s="130">
        <f t="shared" si="1782"/>
        <v>7686.081708762209</v>
      </c>
      <c r="DP83" s="130">
        <f t="shared" si="1783"/>
        <v>9468.504244682721</v>
      </c>
      <c r="DQ83" s="130">
        <f t="shared" si="1784"/>
        <v>11226.307684803227</v>
      </c>
      <c r="DR83" s="130">
        <f t="shared" si="1785"/>
        <v>12965.646803073727</v>
      </c>
      <c r="DS83" s="130">
        <f t="shared" si="1786"/>
        <v>14745.607429414238</v>
      </c>
      <c r="DT83" s="130">
        <f t="shared" si="1787"/>
        <v>16499.718005164741</v>
      </c>
      <c r="DU83" s="130">
        <f t="shared" si="1788"/>
        <v>18109.806870485205</v>
      </c>
      <c r="DV83" s="130">
        <f t="shared" si="1789"/>
        <v>19516.788195455611</v>
      </c>
      <c r="DW83" s="130">
        <f t="shared" si="1790"/>
        <v>21144.11042783608</v>
      </c>
      <c r="DX83" s="130">
        <f t="shared" si="1791"/>
        <v>22346.753257666423</v>
      </c>
      <c r="DY83" s="130">
        <f t="shared" si="1792"/>
        <v>24143.94725106694</v>
      </c>
      <c r="DZ83" s="130">
        <f t="shared" si="1793"/>
        <v>26076.546271367497</v>
      </c>
      <c r="EA83" s="130">
        <f t="shared" si="1794"/>
        <v>27865.123581238011</v>
      </c>
      <c r="EB83" s="130">
        <f t="shared" si="1795"/>
        <v>29707.862901868539</v>
      </c>
      <c r="EC83" s="130">
        <f t="shared" si="1796"/>
        <v>31530.906945859064</v>
      </c>
      <c r="ED83" s="130">
        <f t="shared" si="1797"/>
        <v>33367.491492539593</v>
      </c>
      <c r="EE83" s="130">
        <f t="shared" si="1798"/>
        <v>35339.481066120163</v>
      </c>
      <c r="EF83" s="130">
        <f t="shared" si="1799"/>
        <v>37440.720892650766</v>
      </c>
      <c r="EG83" s="130">
        <f t="shared" si="1800"/>
        <v>39604.73941347139</v>
      </c>
      <c r="EH83" s="130">
        <f t="shared" si="1801"/>
        <v>41896.777232452048</v>
      </c>
      <c r="EI83" s="130">
        <f t="shared" si="1802"/>
        <v>44166.657865212699</v>
      </c>
      <c r="EJ83" s="130">
        <f t="shared" si="1803"/>
        <v>46355.295481833331</v>
      </c>
      <c r="EK83" s="130">
        <f t="shared" si="1804"/>
        <v>48798.74073998403</v>
      </c>
      <c r="EL83" s="130">
        <f t="shared" si="1805"/>
        <v>51319.736149904755</v>
      </c>
      <c r="EM83" s="130">
        <f t="shared" si="1806"/>
        <v>53694.247939815439</v>
      </c>
      <c r="EN83" s="130">
        <f t="shared" si="1807"/>
        <v>55799.180630716044</v>
      </c>
      <c r="EO83" s="130">
        <f t="shared" si="1808"/>
        <v>55799.180630716044</v>
      </c>
      <c r="EP83" s="130">
        <f t="shared" si="1809"/>
        <v>1803.225671871518</v>
      </c>
      <c r="EQ83" s="130">
        <f t="shared" si="1810"/>
        <v>1610.2735085389627</v>
      </c>
      <c r="ER83" s="130">
        <f t="shared" si="1811"/>
        <v>1182.2705280558398</v>
      </c>
      <c r="ES83" s="130">
        <f t="shared" si="1812"/>
        <v>1269.9760568433649</v>
      </c>
      <c r="ET83" s="130">
        <f t="shared" si="1813"/>
        <v>1436.0318580144128</v>
      </c>
      <c r="EU83" s="130">
        <f t="shared" si="1814"/>
        <v>1693.3014091244868</v>
      </c>
      <c r="EV83" s="130">
        <f t="shared" si="1815"/>
        <v>1669.9132681144804</v>
      </c>
      <c r="EW83" s="130">
        <f t="shared" si="1816"/>
        <v>1652.3721623569752</v>
      </c>
      <c r="EX83" s="130">
        <f t="shared" si="1817"/>
        <v>1690.9625950234861</v>
      </c>
      <c r="EY83" s="130">
        <f t="shared" si="1818"/>
        <v>1666.405046962979</v>
      </c>
      <c r="EZ83" s="130">
        <f t="shared" si="1819"/>
        <v>1529.58442205444</v>
      </c>
      <c r="FA83" s="130">
        <f t="shared" si="1820"/>
        <v>1336.6322587218838</v>
      </c>
      <c r="FB83" s="130">
        <f t="shared" si="1821"/>
        <v>1545.9561207614443</v>
      </c>
      <c r="FC83" s="130">
        <f t="shared" si="1822"/>
        <v>1142.510688338828</v>
      </c>
      <c r="FD83" s="130">
        <f t="shared" si="1823"/>
        <v>1707.3342937304908</v>
      </c>
      <c r="FE83" s="130">
        <f t="shared" si="1824"/>
        <v>1835.9690692855277</v>
      </c>
      <c r="FF83" s="130">
        <f t="shared" si="1825"/>
        <v>1699.1484443769884</v>
      </c>
      <c r="FG83" s="130">
        <f t="shared" si="1826"/>
        <v>1750.6023545990029</v>
      </c>
      <c r="FH83" s="130">
        <f t="shared" si="1827"/>
        <v>1731.8918417909979</v>
      </c>
      <c r="FI83" s="130">
        <f t="shared" si="1828"/>
        <v>1744.7553193465012</v>
      </c>
      <c r="FJ83" s="130">
        <f t="shared" si="1829"/>
        <v>1873.3900949015383</v>
      </c>
      <c r="FK83" s="130">
        <f t="shared" si="1830"/>
        <v>1996.1778352040735</v>
      </c>
      <c r="FL83" s="130">
        <f t="shared" si="1831"/>
        <v>2055.8175947795908</v>
      </c>
      <c r="FM83" s="130">
        <f t="shared" si="1832"/>
        <v>2177.4359280316253</v>
      </c>
      <c r="FN83" s="130">
        <f t="shared" si="1833"/>
        <v>2156.38660112262</v>
      </c>
      <c r="FO83" s="130">
        <f t="shared" si="1834"/>
        <v>2079.2057357895974</v>
      </c>
      <c r="FP83" s="130">
        <f t="shared" si="1835"/>
        <v>2321.2729952431673</v>
      </c>
      <c r="FQ83" s="130">
        <f t="shared" si="1836"/>
        <v>2394.9456394246886</v>
      </c>
      <c r="FR83" s="130">
        <f t="shared" si="1837"/>
        <v>2255.7862004151484</v>
      </c>
      <c r="FS83" s="130">
        <f t="shared" si="1838"/>
        <v>1999.6860563555749</v>
      </c>
      <c r="FT83" s="130">
        <f t="shared" si="1839"/>
        <v>0</v>
      </c>
      <c r="FU83" s="110">
        <f t="shared" si="1840"/>
        <v>1803.225671871518</v>
      </c>
      <c r="FV83" s="130">
        <f t="shared" si="1841"/>
        <v>3413.4991804104807</v>
      </c>
      <c r="FW83" s="130">
        <f t="shared" si="1842"/>
        <v>4595.7697084663205</v>
      </c>
      <c r="FX83" s="130">
        <f t="shared" si="1843"/>
        <v>5865.7457653096853</v>
      </c>
      <c r="FY83" s="130">
        <f t="shared" si="1844"/>
        <v>7301.7776233240984</v>
      </c>
      <c r="FZ83" s="130">
        <f t="shared" si="1845"/>
        <v>8995.0790324485861</v>
      </c>
      <c r="GA83" s="130">
        <f t="shared" si="1846"/>
        <v>10664.992300563066</v>
      </c>
      <c r="GB83" s="130">
        <f t="shared" si="1847"/>
        <v>12317.364462920041</v>
      </c>
      <c r="GC83" s="130">
        <f t="shared" si="1848"/>
        <v>14008.327057943527</v>
      </c>
      <c r="GD83" s="130">
        <f t="shared" si="1849"/>
        <v>15674.732104906505</v>
      </c>
      <c r="GE83" s="130">
        <f t="shared" si="1850"/>
        <v>17204.316526960945</v>
      </c>
      <c r="GF83" s="130">
        <f t="shared" si="1851"/>
        <v>18540.948785682827</v>
      </c>
      <c r="GG83" s="130">
        <f t="shared" si="1852"/>
        <v>20086.904906444273</v>
      </c>
      <c r="GH83" s="130">
        <f t="shared" si="1853"/>
        <v>21229.415594783102</v>
      </c>
      <c r="GI83" s="130">
        <f t="shared" si="1854"/>
        <v>22936.749888513594</v>
      </c>
      <c r="GJ83" s="130">
        <f t="shared" si="1855"/>
        <v>24772.718957799123</v>
      </c>
      <c r="GK83" s="130">
        <f t="shared" si="1856"/>
        <v>26471.867402176111</v>
      </c>
      <c r="GL83" s="130">
        <f t="shared" si="1857"/>
        <v>28222.469756775114</v>
      </c>
      <c r="GM83" s="130">
        <f t="shared" si="1858"/>
        <v>29954.361598566113</v>
      </c>
      <c r="GN83" s="130">
        <f t="shared" si="1859"/>
        <v>31699.116917912615</v>
      </c>
      <c r="GO83" s="130">
        <f t="shared" si="1860"/>
        <v>33572.507012814152</v>
      </c>
      <c r="GP83" s="130">
        <f t="shared" si="1861"/>
        <v>35568.684848018223</v>
      </c>
      <c r="GQ83" s="130">
        <f t="shared" si="1862"/>
        <v>37624.502442797813</v>
      </c>
      <c r="GR83" s="130">
        <f t="shared" si="1863"/>
        <v>39801.938370829441</v>
      </c>
      <c r="GS83" s="130">
        <f t="shared" si="1864"/>
        <v>41958.324971952061</v>
      </c>
      <c r="GT83" s="130">
        <f t="shared" si="1865"/>
        <v>44037.530707741658</v>
      </c>
      <c r="GU83" s="130">
        <f t="shared" si="1866"/>
        <v>46358.803702984827</v>
      </c>
      <c r="GV83" s="130">
        <f t="shared" si="1867"/>
        <v>48753.749342409516</v>
      </c>
      <c r="GW83" s="130">
        <f t="shared" si="1868"/>
        <v>51009.535542824662</v>
      </c>
      <c r="GX83" s="130">
        <f t="shared" si="1869"/>
        <v>53009.221599180237</v>
      </c>
      <c r="GY83" s="130">
        <f t="shared" si="1870"/>
        <v>53009.221599180237</v>
      </c>
      <c r="GZ83" s="130">
        <f>($T83+$U83)/$R83*($I83-(метеостанция!B$12))/($I83-$J83)</f>
        <v>6.4097023809523801</v>
      </c>
      <c r="HA83" s="130">
        <f>($T83+$U83)/$R83*($I83-(метеостанция!C$12))/($I83-$J83)</f>
        <v>5.723839285714285</v>
      </c>
      <c r="HB83" s="130">
        <f>($T83+$U83)/$R83*($I83-(метеостанция!D$12))/($I83-$J83)</f>
        <v>4.2024702380952377</v>
      </c>
      <c r="HC83" s="130">
        <f>($T83+$U83)/$R83*($I83-(метеостанция!E$12))/($I83-$J83)</f>
        <v>4.5142261904761902</v>
      </c>
      <c r="HD83" s="130">
        <f>($T83+$U83)/$R83*($I83-(метеостанция!F$12))/($I83-$J83)</f>
        <v>5.1044841269841275</v>
      </c>
      <c r="HE83" s="130">
        <f>($T83+$U83)/$R83*($I83-(метеостанция!G$12))/($I83-$J83)</f>
        <v>6.0189682539682545</v>
      </c>
      <c r="HF83" s="130">
        <f>($T83+$U83)/$R83*($I83-(метеостанция!H$12))/($I83-$J83)</f>
        <v>5.9358333333333331</v>
      </c>
      <c r="HG83" s="130">
        <f>($T83+$U83)/$R83*($I83-(метеостанция!I$12))/($I83-$J83)</f>
        <v>5.8734821428571431</v>
      </c>
      <c r="HH83" s="130">
        <f>($T83+$U83)/$R83*($I83-(метеостанция!J$12))/($I83-$J83)</f>
        <v>6.0106547619047612</v>
      </c>
      <c r="HI83" s="130">
        <f>($T83+$U83)/$R83*($I83-(метеостанция!K$12))/($I83-$J83)</f>
        <v>5.9233630952380949</v>
      </c>
      <c r="HJ83" s="130">
        <f>($T83+$U83)/$R83*($I83-(метеостанция!L$12))/($I83-$J83)</f>
        <v>5.4370238095238097</v>
      </c>
      <c r="HK83" s="130">
        <f>($T83+$U83)/$R83*($I83-(метеостанция!M$12))/($I83-$J83)</f>
        <v>4.7511607142857128</v>
      </c>
      <c r="HL83" s="130">
        <f>($T83+$U83)/$R83*($I83-(метеостанция!N$12))/($I83-$J83)</f>
        <v>5.495218253968253</v>
      </c>
      <c r="HM83" s="130">
        <f>($T83+$U83)/$R83*($I83-(метеостанция!O$12))/($I83-$J83)</f>
        <v>4.061140873015872</v>
      </c>
      <c r="HN83" s="130">
        <f>($T83+$U83)/$R83*($I83-(метеостанция!P$12))/($I83-$J83)</f>
        <v>6.0688492063492063</v>
      </c>
      <c r="HO83" s="130">
        <f>($T83+$U83)/$R83*($I83-(метеостанция!Q$12))/($I83-$J83)</f>
        <v>6.5260912698412694</v>
      </c>
      <c r="HP83" s="130">
        <f>($T83+$U83)/$R83*($I83-(метеостанция!R$12))/($I83-$J83)</f>
        <v>6.0397519841269842</v>
      </c>
      <c r="HQ83" s="130">
        <f>($T83+$U83)/$R83*($I83-(метеостанция!S$12))/($I83-$J83)</f>
        <v>6.2226488095238084</v>
      </c>
      <c r="HR83" s="130">
        <f>($T83+$U83)/$R83*($I83-(метеостанция!T$12))/($I83-$J83)</f>
        <v>6.1561408730158726</v>
      </c>
      <c r="HS83" s="130">
        <f>($T83+$U83)/$R83*($I83-(метеостанция!U$12))/($I83-$J83)</f>
        <v>6.2018650793650787</v>
      </c>
      <c r="HT83" s="130">
        <f>($T83+$U83)/$R83*($I83-(метеостанция!V$12))/($I83-$J83)</f>
        <v>6.6591071428571427</v>
      </c>
      <c r="HU83" s="130">
        <f>($T83+$U83)/$R83*($I83-(метеостанция!W$12))/($I83-$J83)</f>
        <v>7.0955654761904752</v>
      </c>
      <c r="HV83" s="130">
        <f>($T83+$U83)/$R83*($I83-(метеостанция!X$12))/($I83-$J83)</f>
        <v>7.3075595238095241</v>
      </c>
      <c r="HW83" s="130">
        <f>($T83+$U83)/$R83*($I83-(метеостанция!Y$12))/($I83-$J83)</f>
        <v>7.7398611111111109</v>
      </c>
      <c r="HX83" s="130">
        <f>($T83+$U83)/$R83*($I83-(метеостанция!Z$12))/($I83-$J83)</f>
        <v>7.6650396825396827</v>
      </c>
      <c r="HY83" s="130">
        <f>($T83+$U83)/$R83*($I83-(метеостанция!AA$12))/($I83-$J83)</f>
        <v>7.3906944444444447</v>
      </c>
      <c r="HZ83" s="130">
        <f>($T83+$U83)/$R83*($I83-(метеостанция!AB$12))/($I83-$J83)</f>
        <v>8.2511408730158724</v>
      </c>
      <c r="IA83" s="130">
        <f>($T83+$U83)/$R83*($I83-(метеостанция!AC$12))/($I83-$J83)</f>
        <v>8.5130158730158723</v>
      </c>
      <c r="IB83" s="130">
        <f>($T83+$U83)/$R83*($I83-(метеостанция!AD$12))/($I83-$J83)</f>
        <v>8.0183630952380955</v>
      </c>
      <c r="IC83" s="130">
        <f>($T83+$U83)/$R83*($I83-(метеостанция!AE$12))/($I83-$J83)</f>
        <v>7.1080357142857142</v>
      </c>
      <c r="ID83" s="130"/>
      <c r="IE83" s="131">
        <f>VLOOKUP($F83,метеостанция!$A$4:$AF$7,2,0)</f>
        <v>6.1</v>
      </c>
      <c r="IF83" s="131">
        <f>VLOOKUP($F83,метеостанция!$A$4:$AF$7,3,0)</f>
        <v>9</v>
      </c>
      <c r="IG83" s="131">
        <f>VLOOKUP($F83,метеостанция!$A$4:$AF$7,4,0)</f>
        <v>7.4</v>
      </c>
      <c r="IH83" s="131">
        <f>VLOOKUP($F83,метеостанция!$A$4:$AF$7,5,0)</f>
        <v>10.9</v>
      </c>
      <c r="II83" s="131">
        <f>VLOOKUP($F83,метеостанция!$A$4:$AF$7,6,0)</f>
        <v>12.1</v>
      </c>
      <c r="IJ83" s="131">
        <f>VLOOKUP($F83,метеостанция!$A$4:$AF$7,7,0)</f>
        <v>9.4</v>
      </c>
      <c r="IK83" s="131">
        <f>VLOOKUP($F83,метеостанция!$A$4:$AF$7,8,0)</f>
        <v>6.1</v>
      </c>
      <c r="IL83" s="131">
        <f>VLOOKUP($F83,метеостанция!$A$4:$AF$7,9,0)</f>
        <v>8.1</v>
      </c>
      <c r="IM83" s="131">
        <f>VLOOKUP($F83,метеостанция!$A$4:$AF$7,10,0)</f>
        <v>3.4</v>
      </c>
      <c r="IN83" s="131">
        <f>VLOOKUP($F83,метеостанция!$A$4:$AF$7,11,0)</f>
        <v>-1.2</v>
      </c>
      <c r="IO83" s="131">
        <f>VLOOKUP($F83,метеостанция!$A$4:$AF$7,12,0)</f>
        <v>0.4</v>
      </c>
      <c r="IP83" s="131">
        <f>VLOOKUP($F83,метеостанция!$A$4:$AF$7,13,0)</f>
        <v>3</v>
      </c>
      <c r="IQ83" s="131">
        <f>VLOOKUP($F83,метеостанция!$A$4:$AF$7,14,0)</f>
        <v>2.5</v>
      </c>
      <c r="IR83" s="131">
        <f>VLOOKUP($F83,метеостанция!$A$4:$AF$7,15,0)</f>
        <v>1.5</v>
      </c>
      <c r="IS83" s="131">
        <f>VLOOKUP($F83,метеостанция!$A$4:$AF$7,16,0)</f>
        <v>-0.4</v>
      </c>
      <c r="IT83" s="131">
        <f>VLOOKUP($F83,метеостанция!$A$4:$AF$7,17,0)</f>
        <v>-2.6</v>
      </c>
      <c r="IU83" s="131">
        <f>VLOOKUP($F83,метеостанция!$A$4:$AF$7,18,0)</f>
        <v>-3.5</v>
      </c>
      <c r="IV83" s="131">
        <f>VLOOKUP($F83,метеостанция!$A$4:$AF$7,19,0)</f>
        <v>-4.4000000000000004</v>
      </c>
      <c r="IW83" s="131">
        <f>VLOOKUP($F83,метеостанция!$A$4:$AF$7,20,0)</f>
        <v>-0.3</v>
      </c>
      <c r="IX83" s="131">
        <f>VLOOKUP($F83,метеостанция!$A$4:$AF$7,21,0)</f>
        <v>4.5</v>
      </c>
      <c r="IY83" s="131">
        <f>VLOOKUP($F83,метеостанция!$A$4:$AF$7,22,0)</f>
        <v>3.5</v>
      </c>
      <c r="IZ83" s="131">
        <f>VLOOKUP($F83,метеостанция!$A$4:$AF$7,23,0)</f>
        <v>5</v>
      </c>
      <c r="JA83" s="131">
        <f>VLOOKUP($F83,метеостанция!$A$4:$AF$7,24,0)</f>
        <v>-1.7</v>
      </c>
      <c r="JB83" s="131">
        <f>VLOOKUP($F83,метеостанция!$A$4:$AF$7,25,0)</f>
        <v>-3.7</v>
      </c>
      <c r="JC83" s="131">
        <f>VLOOKUP($F83,метеостанция!$A$4:$AF$7,26,0)</f>
        <v>0.7</v>
      </c>
      <c r="JD83" s="131">
        <f>VLOOKUP($F83,метеостанция!$A$4:$AF$7,27,0)</f>
        <v>-1.6</v>
      </c>
      <c r="JE83" s="131">
        <f>VLOOKUP($F83,метеостанция!$A$4:$AF$7,28,0)</f>
        <v>0.7</v>
      </c>
      <c r="JF83" s="131">
        <f>VLOOKUP($F83,метеостанция!$A$4:$AF$7,29,0)</f>
        <v>6.6</v>
      </c>
      <c r="JG83" s="131">
        <f>VLOOKUP($F83,метеостанция!$A$4:$AF$7,30,0)</f>
        <v>9</v>
      </c>
      <c r="JH83" s="131">
        <f>VLOOKUP($F83,метеостанция!$A$4:$AF$7,31,0)</f>
        <v>4.8</v>
      </c>
      <c r="JI83" s="131">
        <f>VLOOKUP($F83,метеостанция!$A$4:$AF$7,32,0)</f>
        <v>0</v>
      </c>
      <c r="JJ83" s="202">
        <f>VLOOKUP(D83,'Qп, Гкал'!$D$6:AH$64,2,FALSE)</f>
        <v>2.7850549999999998</v>
      </c>
      <c r="JK83" s="202">
        <f>VLOOKUP(D83,'Qп, Гкал'!$D$6:AI$64,3,FALSE)</f>
        <v>2.784011</v>
      </c>
      <c r="JL83" s="202">
        <f>VLOOKUP(D83,'Qп, Гкал'!$D$6:$AI$64,4,FALSE)</f>
        <v>2.7547440000000001</v>
      </c>
      <c r="JM83" s="202">
        <f>VLOOKUP(D83,'Qп, Гкал'!$D$6:$O$60,5,FALSE)</f>
        <v>2.6980050000000002</v>
      </c>
      <c r="JN83" s="202">
        <f>VLOOKUP(D83,'Qп, Гкал'!$D$6:$O$60,6,FALSE)</f>
        <v>2.6979989999999998</v>
      </c>
      <c r="JO83" s="202">
        <f>VLOOKUP(D83,'Qп, Гкал'!$D$6:$O$60,7,FALSE)</f>
        <v>2.7215980000000002</v>
      </c>
      <c r="JP83" s="202">
        <f>VLOOKUP(D83,'Qп, Гкал'!$D$6:$O$60,8,FALSE)</f>
        <v>2.6681020000000002</v>
      </c>
      <c r="JQ83" s="202">
        <f>VLOOKUP(D83,'Qп, Гкал'!$D$6:$O$60,9,FALSE)</f>
        <v>2.5386649999999999</v>
      </c>
      <c r="JR83" s="202">
        <f>VLOOKUP(D83,'Qп, Гкал'!$D$6:$O$60,10,FALSE)</f>
        <v>2.421592</v>
      </c>
      <c r="JS83" s="202">
        <f>VLOOKUP(D83,'Qп, Гкал'!$D$6:$O$60,11,FALSE)</f>
        <v>-0.34509380000000001</v>
      </c>
      <c r="JT83" s="202">
        <f>VLOOKUP(D83,'Qп, Гкал'!$D$6:$O$60,12,FALSE)</f>
        <v>-1.244926</v>
      </c>
      <c r="JU83" s="202">
        <f>VLOOKUP(D83,'Qп, Гкал'!$D$6:$P$60,13,FALSE)</f>
        <v>-0.6634215</v>
      </c>
      <c r="JV83" s="202">
        <f>VLOOKUP(D83,'Qп, Гкал'!$D$6:$Q$63,14,FALSE)</f>
        <v>-2.2349579999999998</v>
      </c>
      <c r="JW83" s="203">
        <f>VLOOKUP(D83,'Qп, Гкал'!$D$6:$AI$65,15,FALSE)</f>
        <v>-4.5202229999999997</v>
      </c>
      <c r="JX83" s="203">
        <f>VLOOKUP(D83,'Qп, Гкал'!$D$6:$AI$65,16,FALSE)</f>
        <v>-3.9375309999999999</v>
      </c>
      <c r="JY83" s="204">
        <f>VLOOKUP(D83,'Qп, Гкал'!$D$6:$AI$65,17,FALSE)</f>
        <v>-4.8929</v>
      </c>
      <c r="JZ83" s="203">
        <f>VLOOKUP(D83,'Qп, Гкал'!$D$6:$AI$65,18,FALSE)</f>
        <v>-3.9859939999999998</v>
      </c>
      <c r="KA83" s="203">
        <f>VLOOKUP(D83,'Qп, Гкал'!$D$6:$AI$65,19,FALSE)</f>
        <v>-4.2274289999999999</v>
      </c>
      <c r="KB83" s="203">
        <f>VLOOKUP(D83,'Qп, Гкал'!$D$6:$AI$65,20,FALSE)</f>
        <v>-3.8634140000000001</v>
      </c>
      <c r="KC83" s="203">
        <f>VLOOKUP(D83,'Qп, Гкал'!$D$6:$AI$65,21,FALSE)</f>
        <v>-2.977563</v>
      </c>
      <c r="KD83" s="203">
        <f>VLOOKUP(D83,'Qп, Гкал'!$D$6:$AI$65,22,FALSE)</f>
        <v>-1.0874999999999999</v>
      </c>
      <c r="KE83" s="203">
        <f>VLOOKUP(D83,'Qп, Гкал'!$D$6:$AI$65,23,FALSE)</f>
        <v>-3.1064929999999999</v>
      </c>
      <c r="KF83" s="203">
        <f>VLOOKUP(D83,'Qп, Гкал'!$D$6:$AI$65,24,FALSE)</f>
        <v>-4.6470120000000001</v>
      </c>
      <c r="KG83" s="203">
        <f>VLOOKUP(D83,'Qп, Гкал'!$D$6:$AI$65,25,FALSE)</f>
        <v>-5.8710250000000004</v>
      </c>
      <c r="KH83" s="203">
        <f>VLOOKUP(D83,'Qп, Гкал'!$D$6:$AI$65,26,FALSE)</f>
        <v>-3.888671</v>
      </c>
      <c r="KI83" s="203">
        <f>VLOOKUP(D83,'Qп, Гкал'!$D$6:$AI$65,27,FALSE)</f>
        <v>-5.7980790000000004</v>
      </c>
      <c r="KJ83" s="203">
        <f>VLOOKUP(D83,'Qп, Гкал'!$D$6:$AI$65,28,FALSE)</f>
        <v>-4.838692</v>
      </c>
      <c r="KK83" s="203">
        <f>VLOOKUP(D83,'Qп, Гкал'!$D$6:$AI$65,29,FALSE)</f>
        <v>-1.25657</v>
      </c>
      <c r="KL83" s="203">
        <f>VLOOKUP(D83,'Qп, Гкал'!$D$6:$AI$65,30,FALSE)</f>
        <v>-2.1972260000000001</v>
      </c>
      <c r="KM83" s="203">
        <f>VLOOKUP(D83,'Qп, Гкал'!$D$6:$AI$65,31,FALSE)</f>
        <v>-4.0034349999999996</v>
      </c>
      <c r="KN83" s="203">
        <f>VLOOKUP(D83,'Qп, Гкал'!$D$6:$AI$65,32,FALSE)</f>
        <v>0</v>
      </c>
      <c r="KO83" s="110">
        <f>IF(JJ83="","Нет показаний",IF(JJ83&lt;=0,"Ошибка ПУ",(GZ83-JJ83*(($I83-метеостанция!B$12)/($I83-IE83)))))</f>
        <v>2.5476926597293592</v>
      </c>
      <c r="KP83" s="110">
        <f>IF(JK83="","Нет показаний",IF(JK83&lt;=0,"Ошибка ПУ",(HA83-JK83*(($I83-метеостанция!C$12)/($I83-IF83)))))</f>
        <v>1.3674948004870124</v>
      </c>
      <c r="KQ83" s="110">
        <f>IF(JL83="","Нет показаний",IF(JL83&lt;=0,"Ошибка ПУ",(HB83-JL83*(($I83-метеостанция!D$12)/($I83-IG83)))))</f>
        <v>1.4395275952380948</v>
      </c>
      <c r="KR83" s="110">
        <f>IF(JM83="","Нет показаний",IF(JM83&lt;=0,"Ошибка ПУ",(HC83-JM83*(($I83-метеостанция!E$12)/($I83-IH83)))))</f>
        <v>0.48945499542124438</v>
      </c>
      <c r="KS83" s="110">
        <f>IF(JN83="","Нет показаний",IF(JN83&lt;=0,"Ошибка ПУ",(HD83-JN83*(($I83-метеостанция!F$12)/($I83-II83)))))</f>
        <v>-0.13783038567410077</v>
      </c>
      <c r="KT83" s="110">
        <f>IF(JO83="","Нет показаний",IF(JO83&lt;=0,"Ошибка ПУ",(HE83-JO83*(($I83-метеостанция!G$12)/($I83-IJ83)))))</f>
        <v>1.371711291704103</v>
      </c>
      <c r="KU83" s="110">
        <f>IF(JP83="","Нет показаний",IF(JP83&lt;=0,"Ошибка ПУ",(HF83-JP83*(($I83-метеостанция!H$12)/($I83-IK83)))))</f>
        <v>2.5095296858513185</v>
      </c>
      <c r="KV83" s="110">
        <f>IF(JQ83="","Нет показаний",IF(JQ83&lt;=0,"Ошибка ПУ",(HG83-JQ83*(($I83-метеостанция!I$12)/($I83-IL83)))))</f>
        <v>2.1054846165966388</v>
      </c>
      <c r="KW83" s="110">
        <f>IF(JR83="","Нет показаний",IF(JR83&lt;=0,"Ошибка ПУ",(HH83-JR83*(($I83-метеостанция!J$12)/($I83-IM83)))))</f>
        <v>3.3738911835915086</v>
      </c>
      <c r="KX83" s="110" t="str">
        <f>IF(JS83="","Нет показаний",IF(JS83&lt;=0,"Ошибка ПУ",(HI83-JS83*(($I83-метеостанция!K$12)/($I83-IN83)))))</f>
        <v>Ошибка ПУ</v>
      </c>
      <c r="KY83" s="110" t="str">
        <f>IF(JT83="","Нет показаний",IF(JT83&lt;=0,"Ошибка ПУ",(HJ83-JT83*(($I83-метеостанция!L$12)/($I83-IO83)))))</f>
        <v>Ошибка ПУ</v>
      </c>
      <c r="KZ83" s="110" t="str">
        <f>IF(JU83="","Нет показаний",IF(JU83&lt;=0,"Ошибка ПУ",(HK83-JU83*(($I83-метеостанция!M$12)/($I83-IP83)))))</f>
        <v>Ошибка ПУ</v>
      </c>
      <c r="LA83" s="110" t="str">
        <f>IF(JV83="","Нет показаний",IF(JV83&lt;=0,"Ошибка ПУ",(HL83-JV83*(($I83-метеостанция!N$12)/($I83-IQ83)))))</f>
        <v>Ошибка ПУ</v>
      </c>
      <c r="LB83" s="110" t="str">
        <f>IF(JW83="","Нет показаний",IF(JW83&lt;=0,"Ошибка ПУ",(HM83-JW83*(($I83-метеостанция!O$12)/($I83-IR83)))))</f>
        <v>Ошибка ПУ</v>
      </c>
      <c r="LC83" s="110" t="str">
        <f>IF(JX83="","Нет показаний",IF(JX83&lt;=0,"Ошибка ПУ",(HN83-JX83*(($I83-метеостанция!P$12)/($I83-IS83)))))</f>
        <v>Ошибка ПУ</v>
      </c>
      <c r="LD83" s="110" t="str">
        <f>IF(JY83="","Нет показаний",IF(JY83&lt;=0,"Ошибка ПУ",(HO83-JY83*(($I83-метеостанция!Q$12)/($I83-IT83)))))</f>
        <v>Ошибка ПУ</v>
      </c>
      <c r="LE83" s="110" t="str">
        <f>IF(JZ83="","Нет показаний",IF(JZ83&lt;=0,"Ошибка ПУ",(HP83-JZ83*(($I83-метеостанция!R$12)/($I83-IU83)))))</f>
        <v>Ошибка ПУ</v>
      </c>
      <c r="LF83" s="110" t="str">
        <f>IF(KA83="","Нет показаний",IF(KA83&lt;=0,"Ошибка ПУ",(HQ83-KA83*(($I83-метеостанция!S$12)/($I83-IV83)))))</f>
        <v>Ошибка ПУ</v>
      </c>
      <c r="LG83" s="110" t="str">
        <f>IF(KB83="","Нет показаний",IF(KB83&lt;=0,"Ошибка ПУ",(HR83-KB83*(($I83-метеостанция!T$12)/($I83-IW83)))))</f>
        <v>Ошибка ПУ</v>
      </c>
      <c r="LH83" s="110" t="str">
        <f>IF(KC83="","Нет показаний",IF(KC83&lt;=0,"Ошибка ПУ",(HS83-KC83*(($I83-метеостанция!U$12)/($I83-IX83)))))</f>
        <v>Ошибка ПУ</v>
      </c>
      <c r="LI83" s="110" t="str">
        <f>IF(KD83="","Нет показаний",IF(KD83&lt;=0,"Ошибка ПУ",(HT83-KD83*(($I83-метеостанция!V$12)/($I83-IY83)))))</f>
        <v>Ошибка ПУ</v>
      </c>
      <c r="LJ83" s="110" t="str">
        <f>IF(KE83="","Нет показаний",IF(KE83&lt;=0,"Ошибка ПУ",(HU83-KE83*(($I83-метеостанция!W$12)/($I83-IZ83)))))</f>
        <v>Ошибка ПУ</v>
      </c>
      <c r="LK83" s="110" t="str">
        <f>IF(KF83="","Нет показаний",IF(KF83&lt;=0,"Ошибка ПУ",(HV83-KF83*(($I83-метеостанция!X$12)/($I83-JA83)))))</f>
        <v>Ошибка ПУ</v>
      </c>
      <c r="LL83" s="110" t="str">
        <f>IF(KG83="","Нет показаний",IF(KG83&lt;=0,"Ошибка ПУ",(HW83-KG83*(($I83-метеостанция!Y$12)/($I83-JB83)))))</f>
        <v>Ошибка ПУ</v>
      </c>
      <c r="LM83" s="110" t="str">
        <f>IF(KH83="","Нет показаний",IF(KH83&lt;=0,"Ошибка ПУ",(HX83-KH83*(($I83-метеостанция!Z$12)/($I83-JC83)))))</f>
        <v>Ошибка ПУ</v>
      </c>
      <c r="LN83" s="110" t="str">
        <f>IF(KI83="","Нет показаний",IF(KI83&lt;=0,"Ошибка ПУ",(HY83-KI83*(($I83-метеостанция!AA$12)/($I83-JD83)))))</f>
        <v>Ошибка ПУ</v>
      </c>
      <c r="LO83" s="110" t="str">
        <f>IF(KJ83="","Нет показаний",IF(KJ83&lt;=0,"Ошибка ПУ",(HZ83-KJ83*(($I83-метеостанция!AB$12)/($I83-JE83)))))</f>
        <v>Ошибка ПУ</v>
      </c>
      <c r="LP83" s="110" t="str">
        <f>IF(KK83="","Нет показаний",IF(KK83&lt;=0,"Ошибка ПУ",(IA83-KK83*(($I83-метеостанция!AC$12)/($I83-JF83)))))</f>
        <v>Ошибка ПУ</v>
      </c>
      <c r="LQ83" s="110" t="str">
        <f>IF(KL83="","Нет показаний",IF(KL83&lt;=0,"Ошибка ПУ",(IB83-KL83*(($I83-метеостанция!AD$12)/($I83-JG83)))))</f>
        <v>Ошибка ПУ</v>
      </c>
      <c r="LR83" s="110" t="str">
        <f>IF(KM83="","Нет показаний",IF(KM83&lt;=0,"Ошибка ПУ",(IC83-KM83*(($I83-метеостанция!AE$12)/($I83-JH83)))))</f>
        <v>Ошибка ПУ</v>
      </c>
      <c r="LS83" s="110" t="str">
        <f>IF(KN83="","Нет показаний",IF(KN83&lt;=0,"Ошибка ПУ",(ID83-KN83*(($I83-метеостанция!AF$12)/($I83-JI83)))))</f>
        <v>Ошибка ПУ</v>
      </c>
      <c r="LT83" s="54">
        <f t="shared" si="1871"/>
        <v>2.5476926597293592</v>
      </c>
      <c r="LU83" s="54">
        <f t="shared" si="1872"/>
        <v>3.9151874602163717</v>
      </c>
      <c r="LV83" s="54">
        <f t="shared" si="1873"/>
        <v>5.3547150554544665</v>
      </c>
      <c r="LW83" s="54">
        <f t="shared" si="1874"/>
        <v>5.8441700508757108</v>
      </c>
      <c r="LX83" s="54">
        <f t="shared" si="1875"/>
        <v>5.7063396652016101</v>
      </c>
      <c r="LY83" s="54">
        <f t="shared" si="1876"/>
        <v>7.0780509569057131</v>
      </c>
      <c r="LZ83" s="54">
        <f t="shared" si="1877"/>
        <v>9.5875806427570325</v>
      </c>
      <c r="MA83" s="54">
        <f t="shared" si="1878"/>
        <v>11.693065259353672</v>
      </c>
      <c r="MB83" s="54">
        <f t="shared" si="1879"/>
        <v>15.06695644294518</v>
      </c>
      <c r="MC83" s="54" t="str">
        <f t="shared" si="1880"/>
        <v>Ошибка ПУ</v>
      </c>
      <c r="MD83" s="54" t="str">
        <f t="shared" si="1881"/>
        <v>Ошибка ПУ</v>
      </c>
      <c r="ME83" s="54" t="str">
        <f t="shared" si="1882"/>
        <v>Ошибка ПУ</v>
      </c>
      <c r="MF83" s="54" t="str">
        <f t="shared" si="1883"/>
        <v>Ошибка ПУ</v>
      </c>
      <c r="MG83" s="54" t="str">
        <f t="shared" si="1884"/>
        <v>Ошибка ПУ</v>
      </c>
      <c r="MH83" s="54" t="str">
        <f t="shared" si="1885"/>
        <v>Ошибка ПУ</v>
      </c>
      <c r="MI83" s="54" t="str">
        <f t="shared" si="1886"/>
        <v>Ошибка ПУ</v>
      </c>
      <c r="MJ83" s="54" t="str">
        <f t="shared" si="1887"/>
        <v>Ошибка ПУ</v>
      </c>
      <c r="MK83" s="54" t="str">
        <f t="shared" si="1888"/>
        <v>Ошибка ПУ</v>
      </c>
      <c r="ML83" s="54" t="str">
        <f t="shared" si="1889"/>
        <v>Ошибка ПУ</v>
      </c>
      <c r="MM83" s="54" t="str">
        <f t="shared" si="1890"/>
        <v>Ошибка ПУ</v>
      </c>
      <c r="MN83" s="54" t="str">
        <f t="shared" si="1891"/>
        <v>Ошибка ПУ</v>
      </c>
      <c r="MO83" s="54" t="str">
        <f t="shared" si="1892"/>
        <v>Ошибка ПУ</v>
      </c>
      <c r="MP83" s="54" t="str">
        <f t="shared" si="1893"/>
        <v>Ошибка ПУ</v>
      </c>
      <c r="MQ83" s="54" t="str">
        <f t="shared" si="1894"/>
        <v>Ошибка ПУ</v>
      </c>
      <c r="MR83" s="54" t="str">
        <f t="shared" si="1895"/>
        <v>Ошибка ПУ</v>
      </c>
      <c r="MS83" s="54" t="str">
        <f t="shared" si="1896"/>
        <v>Ошибка ПУ</v>
      </c>
      <c r="MT83" s="54" t="str">
        <f t="shared" si="1897"/>
        <v>Ошибка ПУ</v>
      </c>
      <c r="MU83" s="54" t="str">
        <f t="shared" si="1898"/>
        <v>Ошибка ПУ</v>
      </c>
      <c r="MV83" s="54" t="str">
        <f t="shared" si="1899"/>
        <v>Ошибка ПУ</v>
      </c>
      <c r="MW83" s="54" t="str">
        <f t="shared" si="1900"/>
        <v>Ошибка ПУ</v>
      </c>
      <c r="MX83" s="54">
        <f t="shared" si="1901"/>
        <v>0</v>
      </c>
      <c r="MY83" s="53">
        <f t="shared" si="1902"/>
        <v>4988.8917662820313</v>
      </c>
      <c r="MZ83" s="53">
        <f t="shared" si="1903"/>
        <v>2677.8283183136678</v>
      </c>
      <c r="NA83" s="53">
        <f t="shared" si="1904"/>
        <v>2818.8829369952373</v>
      </c>
      <c r="NB83" s="53">
        <f t="shared" si="1905"/>
        <v>958.45077203388075</v>
      </c>
      <c r="NC83" s="53">
        <f t="shared" si="1906"/>
        <v>-269.89946122702412</v>
      </c>
      <c r="ND83" s="53">
        <f t="shared" si="1907"/>
        <v>2686.0850514149747</v>
      </c>
      <c r="NE83" s="53">
        <f t="shared" si="1908"/>
        <v>4914.1610308340523</v>
      </c>
      <c r="NF83" s="53">
        <f t="shared" si="1909"/>
        <v>4122.9599762195385</v>
      </c>
      <c r="NG83" s="53">
        <f t="shared" si="1910"/>
        <v>6606.7537157088927</v>
      </c>
      <c r="NH83" s="53" t="e">
        <f t="shared" si="1911"/>
        <v>#VALUE!</v>
      </c>
      <c r="NI83" s="53" t="e">
        <f t="shared" si="1912"/>
        <v>#VALUE!</v>
      </c>
      <c r="NJ83" s="53" t="e">
        <f t="shared" si="1913"/>
        <v>#VALUE!</v>
      </c>
      <c r="NK83" s="53" t="e">
        <f t="shared" si="1914"/>
        <v>#VALUE!</v>
      </c>
      <c r="NL83" s="53" t="e">
        <f t="shared" si="1915"/>
        <v>#VALUE!</v>
      </c>
      <c r="NM83" s="53" t="e">
        <f t="shared" si="1916"/>
        <v>#VALUE!</v>
      </c>
      <c r="NN83" s="53" t="e">
        <f t="shared" si="1917"/>
        <v>#VALUE!</v>
      </c>
      <c r="NO83" s="53" t="e">
        <f t="shared" si="1918"/>
        <v>#VALUE!</v>
      </c>
      <c r="NP83" s="53" t="e">
        <f t="shared" si="1919"/>
        <v>#VALUE!</v>
      </c>
      <c r="NQ83" s="53" t="e">
        <f t="shared" si="1920"/>
        <v>#VALUE!</v>
      </c>
      <c r="NR83" s="53" t="e">
        <f t="shared" si="1921"/>
        <v>#VALUE!</v>
      </c>
      <c r="NS83" s="53" t="e">
        <f t="shared" si="1922"/>
        <v>#VALUE!</v>
      </c>
      <c r="NT83" s="53" t="e">
        <f t="shared" si="1923"/>
        <v>#VALUE!</v>
      </c>
      <c r="NU83" s="53" t="e">
        <f t="shared" si="1924"/>
        <v>#VALUE!</v>
      </c>
      <c r="NV83" s="53" t="e">
        <f t="shared" si="1925"/>
        <v>#VALUE!</v>
      </c>
      <c r="NW83" s="53" t="e">
        <f t="shared" si="1926"/>
        <v>#VALUE!</v>
      </c>
      <c r="NX83" s="53" t="e">
        <f t="shared" si="1927"/>
        <v>#VALUE!</v>
      </c>
      <c r="NY83" s="53" t="e">
        <f t="shared" si="1928"/>
        <v>#VALUE!</v>
      </c>
      <c r="NZ83" s="53" t="e">
        <f t="shared" si="1929"/>
        <v>#VALUE!</v>
      </c>
      <c r="OA83" s="53" t="e">
        <f t="shared" si="1930"/>
        <v>#VALUE!</v>
      </c>
      <c r="OB83" s="53" t="e">
        <f t="shared" si="1931"/>
        <v>#VALUE!</v>
      </c>
      <c r="OC83" s="53" t="e">
        <f t="shared" si="1932"/>
        <v>#VALUE!</v>
      </c>
      <c r="OD83" s="53">
        <f t="shared" si="1933"/>
        <v>4988.8917662820313</v>
      </c>
      <c r="OE83" s="53">
        <f t="shared" si="1934"/>
        <v>7666.7200845956995</v>
      </c>
      <c r="OF83" s="53">
        <f t="shared" si="1935"/>
        <v>10485.603021590938</v>
      </c>
      <c r="OG83" s="53">
        <f t="shared" si="1936"/>
        <v>11444.053793624818</v>
      </c>
      <c r="OH83" s="53">
        <f t="shared" si="1937"/>
        <v>11174.154332397795</v>
      </c>
      <c r="OI83" s="53">
        <f t="shared" si="1938"/>
        <v>13860.23938381277</v>
      </c>
      <c r="OJ83" s="53">
        <f t="shared" si="1939"/>
        <v>18774.400414646821</v>
      </c>
      <c r="OK83" s="53">
        <f t="shared" si="1940"/>
        <v>22897.360390866361</v>
      </c>
      <c r="OL83" s="53">
        <f t="shared" si="1941"/>
        <v>29504.114106575253</v>
      </c>
      <c r="OM83" s="53" t="e">
        <f t="shared" si="1942"/>
        <v>#VALUE!</v>
      </c>
      <c r="ON83" s="53" t="e">
        <f t="shared" si="1943"/>
        <v>#VALUE!</v>
      </c>
      <c r="OO83" s="53" t="e">
        <f t="shared" si="1944"/>
        <v>#VALUE!</v>
      </c>
      <c r="OP83" s="53" t="e">
        <f t="shared" si="1945"/>
        <v>#VALUE!</v>
      </c>
      <c r="OQ83" s="53" t="e">
        <f t="shared" si="1946"/>
        <v>#VALUE!</v>
      </c>
      <c r="OR83" s="53" t="e">
        <f t="shared" si="1947"/>
        <v>#VALUE!</v>
      </c>
      <c r="OS83" s="53" t="e">
        <f t="shared" si="1948"/>
        <v>#VALUE!</v>
      </c>
      <c r="OT83" s="53" t="e">
        <f t="shared" si="1949"/>
        <v>#VALUE!</v>
      </c>
      <c r="OU83" s="53" t="e">
        <f t="shared" si="1950"/>
        <v>#VALUE!</v>
      </c>
      <c r="OV83" s="53" t="e">
        <f t="shared" si="1951"/>
        <v>#VALUE!</v>
      </c>
      <c r="OW83" s="53" t="e">
        <f t="shared" si="1952"/>
        <v>#VALUE!</v>
      </c>
      <c r="OX83" s="53" t="e">
        <f t="shared" si="1953"/>
        <v>#VALUE!</v>
      </c>
      <c r="OY83" s="53" t="e">
        <f t="shared" si="1954"/>
        <v>#VALUE!</v>
      </c>
      <c r="OZ83" s="53" t="e">
        <f t="shared" si="1955"/>
        <v>#VALUE!</v>
      </c>
      <c r="PA83" s="53" t="e">
        <f t="shared" si="1956"/>
        <v>#VALUE!</v>
      </c>
      <c r="PB83" s="53" t="e">
        <f t="shared" si="1957"/>
        <v>#VALUE!</v>
      </c>
      <c r="PC83" s="53" t="e">
        <f t="shared" si="1958"/>
        <v>#VALUE!</v>
      </c>
      <c r="PD83" s="53" t="e">
        <f t="shared" si="1959"/>
        <v>#VALUE!</v>
      </c>
      <c r="PE83" s="53" t="e">
        <f t="shared" si="1960"/>
        <v>#VALUE!</v>
      </c>
      <c r="PF83" s="53" t="e">
        <f t="shared" si="1961"/>
        <v>#VALUE!</v>
      </c>
      <c r="PG83" s="53" t="e">
        <f t="shared" si="1962"/>
        <v>#VALUE!</v>
      </c>
      <c r="PH83" s="53" t="e">
        <f t="shared" si="1963"/>
        <v>#VALUE!</v>
      </c>
      <c r="PI83" s="111">
        <f t="shared" ref="PI83:QM83" si="2297">MY83*$G83</f>
        <v>4739.4471779679297</v>
      </c>
      <c r="PJ83" s="111">
        <f t="shared" si="2297"/>
        <v>2543.9369023979843</v>
      </c>
      <c r="PK83" s="111">
        <f t="shared" si="2297"/>
        <v>2677.9387901454752</v>
      </c>
      <c r="PL83" s="111">
        <f t="shared" si="2297"/>
        <v>910.52823343218665</v>
      </c>
      <c r="PM83" s="111">
        <f t="shared" si="2297"/>
        <v>-256.40448816567289</v>
      </c>
      <c r="PN83" s="111">
        <f t="shared" si="2297"/>
        <v>2551.780798844226</v>
      </c>
      <c r="PO83" s="111">
        <f t="shared" si="2297"/>
        <v>4668.4529792923495</v>
      </c>
      <c r="PP83" s="111">
        <f t="shared" si="2297"/>
        <v>3916.8119774085612</v>
      </c>
      <c r="PQ83" s="111">
        <f t="shared" si="2297"/>
        <v>6276.4160299234481</v>
      </c>
      <c r="PR83" s="111" t="e">
        <f t="shared" si="2297"/>
        <v>#VALUE!</v>
      </c>
      <c r="PS83" s="111" t="e">
        <f t="shared" si="2297"/>
        <v>#VALUE!</v>
      </c>
      <c r="PT83" s="111" t="e">
        <f t="shared" si="2297"/>
        <v>#VALUE!</v>
      </c>
      <c r="PU83" s="111" t="e">
        <f t="shared" si="2297"/>
        <v>#VALUE!</v>
      </c>
      <c r="PV83" s="111" t="e">
        <f t="shared" si="2297"/>
        <v>#VALUE!</v>
      </c>
      <c r="PW83" s="111" t="e">
        <f t="shared" si="2297"/>
        <v>#VALUE!</v>
      </c>
      <c r="PX83" s="111" t="e">
        <f t="shared" si="2297"/>
        <v>#VALUE!</v>
      </c>
      <c r="PY83" s="111" t="e">
        <f t="shared" si="2297"/>
        <v>#VALUE!</v>
      </c>
      <c r="PZ83" s="111" t="e">
        <f t="shared" si="2297"/>
        <v>#VALUE!</v>
      </c>
      <c r="QA83" s="111" t="e">
        <f t="shared" si="2297"/>
        <v>#VALUE!</v>
      </c>
      <c r="QB83" s="111" t="e">
        <f t="shared" si="2297"/>
        <v>#VALUE!</v>
      </c>
      <c r="QC83" s="111" t="e">
        <f t="shared" si="2297"/>
        <v>#VALUE!</v>
      </c>
      <c r="QD83" s="111" t="e">
        <f t="shared" si="2297"/>
        <v>#VALUE!</v>
      </c>
      <c r="QE83" s="111" t="e">
        <f t="shared" si="2297"/>
        <v>#VALUE!</v>
      </c>
      <c r="QF83" s="111" t="e">
        <f t="shared" si="2297"/>
        <v>#VALUE!</v>
      </c>
      <c r="QG83" s="111" t="e">
        <f t="shared" si="2297"/>
        <v>#VALUE!</v>
      </c>
      <c r="QH83" s="111" t="e">
        <f t="shared" si="2297"/>
        <v>#VALUE!</v>
      </c>
      <c r="QI83" s="111" t="e">
        <f t="shared" si="2297"/>
        <v>#VALUE!</v>
      </c>
      <c r="QJ83" s="111" t="e">
        <f t="shared" si="2297"/>
        <v>#VALUE!</v>
      </c>
      <c r="QK83" s="111" t="e">
        <f t="shared" si="2297"/>
        <v>#VALUE!</v>
      </c>
      <c r="QL83" s="111" t="e">
        <f t="shared" si="2297"/>
        <v>#VALUE!</v>
      </c>
      <c r="QM83" s="111" t="e">
        <f t="shared" si="2297"/>
        <v>#VALUE!</v>
      </c>
      <c r="QN83" s="54">
        <f t="shared" si="1968"/>
        <v>4739.4471779679297</v>
      </c>
      <c r="QO83" s="53">
        <f t="shared" si="1969"/>
        <v>7283.3840803659141</v>
      </c>
      <c r="QP83" s="53">
        <f t="shared" si="1970"/>
        <v>9961.3228705113888</v>
      </c>
      <c r="QQ83" s="53">
        <f t="shared" si="1971"/>
        <v>10871.851103943576</v>
      </c>
      <c r="QR83" s="53">
        <f t="shared" si="1972"/>
        <v>10615.446615777902</v>
      </c>
      <c r="QS83" s="53">
        <f t="shared" si="1973"/>
        <v>13167.227414622128</v>
      </c>
      <c r="QT83" s="53">
        <f t="shared" si="1974"/>
        <v>17835.680393914477</v>
      </c>
      <c r="QU83" s="53">
        <f t="shared" si="1975"/>
        <v>21752.492371323038</v>
      </c>
      <c r="QV83" s="53">
        <f t="shared" si="1976"/>
        <v>28028.908401246488</v>
      </c>
      <c r="QW83" s="53" t="e">
        <f t="shared" si="1977"/>
        <v>#VALUE!</v>
      </c>
      <c r="QX83" s="53" t="e">
        <f t="shared" si="1978"/>
        <v>#VALUE!</v>
      </c>
      <c r="QY83" s="53" t="e">
        <f t="shared" si="1979"/>
        <v>#VALUE!</v>
      </c>
      <c r="QZ83" s="53" t="e">
        <f t="shared" si="1980"/>
        <v>#VALUE!</v>
      </c>
      <c r="RA83" s="53" t="e">
        <f t="shared" si="1981"/>
        <v>#VALUE!</v>
      </c>
      <c r="RB83" s="53" t="e">
        <f t="shared" si="1982"/>
        <v>#VALUE!</v>
      </c>
      <c r="RC83" s="53" t="e">
        <f t="shared" si="1983"/>
        <v>#VALUE!</v>
      </c>
      <c r="RD83" s="53" t="e">
        <f t="shared" si="1984"/>
        <v>#VALUE!</v>
      </c>
      <c r="RE83" s="53" t="e">
        <f t="shared" si="1985"/>
        <v>#VALUE!</v>
      </c>
      <c r="RF83" s="53" t="e">
        <f t="shared" si="1986"/>
        <v>#VALUE!</v>
      </c>
      <c r="RG83" s="53" t="e">
        <f t="shared" si="1987"/>
        <v>#VALUE!</v>
      </c>
      <c r="RH83" s="53" t="e">
        <f t="shared" si="1988"/>
        <v>#VALUE!</v>
      </c>
      <c r="RI83" s="53" t="e">
        <f t="shared" si="1989"/>
        <v>#VALUE!</v>
      </c>
      <c r="RJ83" s="53" t="e">
        <f t="shared" si="1990"/>
        <v>#VALUE!</v>
      </c>
      <c r="RK83" s="53" t="e">
        <f t="shared" si="1991"/>
        <v>#VALUE!</v>
      </c>
      <c r="RL83" s="53" t="e">
        <f t="shared" si="1992"/>
        <v>#VALUE!</v>
      </c>
      <c r="RM83" s="53" t="e">
        <f t="shared" si="1993"/>
        <v>#VALUE!</v>
      </c>
      <c r="RN83" s="53" t="e">
        <f t="shared" si="1994"/>
        <v>#VALUE!</v>
      </c>
      <c r="RO83" s="53" t="e">
        <f t="shared" si="1995"/>
        <v>#VALUE!</v>
      </c>
      <c r="RP83" s="53" t="e">
        <f t="shared" si="1996"/>
        <v>#VALUE!</v>
      </c>
      <c r="RQ83" s="53" t="e">
        <f t="shared" si="1997"/>
        <v>#VALUE!</v>
      </c>
      <c r="RR83" s="53" t="e">
        <f t="shared" si="1998"/>
        <v>#VALUE!</v>
      </c>
      <c r="RS83" s="111">
        <f t="shared" si="1999"/>
        <v>2936.2215060964118</v>
      </c>
      <c r="RT83" s="111">
        <f t="shared" si="2000"/>
        <v>3869.8848999554334</v>
      </c>
      <c r="RU83" s="111">
        <f t="shared" si="2001"/>
        <v>5365.5531620450683</v>
      </c>
      <c r="RV83" s="111">
        <f t="shared" si="2002"/>
        <v>5006.1053386338908</v>
      </c>
      <c r="RW83" s="111">
        <f t="shared" si="2003"/>
        <v>3313.6689924538041</v>
      </c>
      <c r="RX83" s="111">
        <f t="shared" si="2004"/>
        <v>4172.1483821735419</v>
      </c>
      <c r="RY83" s="111">
        <f t="shared" si="2005"/>
        <v>7170.6880933514112</v>
      </c>
      <c r="RZ83" s="111">
        <f t="shared" si="2006"/>
        <v>9435.1279084029975</v>
      </c>
      <c r="SA83" s="111">
        <f t="shared" si="2007"/>
        <v>14020.581343302962</v>
      </c>
      <c r="SB83" s="111" t="e">
        <f t="shared" si="2008"/>
        <v>#VALUE!</v>
      </c>
      <c r="SC83" s="111" t="e">
        <f t="shared" si="2009"/>
        <v>#VALUE!</v>
      </c>
      <c r="SD83" s="111" t="e">
        <f t="shared" si="2010"/>
        <v>#VALUE!</v>
      </c>
      <c r="SE83" s="111" t="e">
        <f t="shared" si="2011"/>
        <v>#VALUE!</v>
      </c>
      <c r="SF83" s="111" t="e">
        <f t="shared" si="2012"/>
        <v>#VALUE!</v>
      </c>
      <c r="SG83" s="111" t="e">
        <f t="shared" si="2013"/>
        <v>#VALUE!</v>
      </c>
      <c r="SH83" s="111" t="e">
        <f t="shared" si="2014"/>
        <v>#VALUE!</v>
      </c>
      <c r="SI83" s="111" t="e">
        <f t="shared" si="2015"/>
        <v>#VALUE!</v>
      </c>
      <c r="SJ83" s="111" t="e">
        <f t="shared" si="2016"/>
        <v>#VALUE!</v>
      </c>
      <c r="SK83" s="111" t="e">
        <f t="shared" si="2017"/>
        <v>#VALUE!</v>
      </c>
      <c r="SL83" s="111" t="e">
        <f t="shared" si="2018"/>
        <v>#VALUE!</v>
      </c>
      <c r="SM83" s="111" t="e">
        <f t="shared" si="2019"/>
        <v>#VALUE!</v>
      </c>
      <c r="SN83" s="111" t="e">
        <f t="shared" si="2020"/>
        <v>#VALUE!</v>
      </c>
      <c r="SO83" s="111" t="e">
        <f t="shared" si="2021"/>
        <v>#VALUE!</v>
      </c>
      <c r="SP83" s="111" t="e">
        <f t="shared" si="2022"/>
        <v>#VALUE!</v>
      </c>
      <c r="SQ83" s="111" t="e">
        <f t="shared" si="2023"/>
        <v>#VALUE!</v>
      </c>
      <c r="SR83" s="111" t="e">
        <f t="shared" si="2024"/>
        <v>#VALUE!</v>
      </c>
      <c r="SS83" s="111" t="e">
        <f t="shared" si="2025"/>
        <v>#VALUE!</v>
      </c>
      <c r="ST83" s="111" t="e">
        <f t="shared" si="2026"/>
        <v>#VALUE!</v>
      </c>
      <c r="SU83" s="111" t="e">
        <f t="shared" si="2027"/>
        <v>#VALUE!</v>
      </c>
      <c r="SV83" s="111" t="e">
        <f t="shared" si="2028"/>
        <v>#VALUE!</v>
      </c>
      <c r="SW83" s="111" t="e">
        <f t="shared" si="2029"/>
        <v>#VALUE!</v>
      </c>
      <c r="SX83" s="111">
        <f t="shared" si="2030"/>
        <v>0</v>
      </c>
      <c r="SY83" s="111">
        <f t="shared" si="2031"/>
        <v>0</v>
      </c>
      <c r="SZ83" s="111">
        <f t="shared" si="2032"/>
        <v>0</v>
      </c>
      <c r="TA83" s="111">
        <f t="shared" si="2033"/>
        <v>0</v>
      </c>
      <c r="TB83" s="111">
        <f t="shared" si="2034"/>
        <v>0</v>
      </c>
      <c r="TC83" s="111">
        <f t="shared" si="2035"/>
        <v>0</v>
      </c>
      <c r="TD83" s="111">
        <f t="shared" si="2036"/>
        <v>0</v>
      </c>
      <c r="TE83" s="111">
        <f t="shared" si="2037"/>
        <v>0</v>
      </c>
      <c r="TF83" s="111">
        <f t="shared" si="2038"/>
        <v>0</v>
      </c>
      <c r="TG83" s="111" t="e">
        <f t="shared" si="2039"/>
        <v>#VALUE!</v>
      </c>
      <c r="TH83" s="111" t="e">
        <f t="shared" si="2040"/>
        <v>#VALUE!</v>
      </c>
      <c r="TI83" s="111" t="e">
        <f t="shared" si="2041"/>
        <v>#VALUE!</v>
      </c>
      <c r="TJ83" s="111" t="e">
        <f t="shared" si="2042"/>
        <v>#VALUE!</v>
      </c>
      <c r="TK83" s="111" t="e">
        <f t="shared" si="2043"/>
        <v>#VALUE!</v>
      </c>
      <c r="TL83" s="111" t="e">
        <f t="shared" si="2044"/>
        <v>#VALUE!</v>
      </c>
      <c r="TM83" s="111" t="e">
        <f t="shared" si="2045"/>
        <v>#VALUE!</v>
      </c>
      <c r="TN83" s="111" t="e">
        <f t="shared" si="2046"/>
        <v>#VALUE!</v>
      </c>
      <c r="TO83" s="111" t="e">
        <f t="shared" si="2047"/>
        <v>#VALUE!</v>
      </c>
      <c r="TP83" s="111" t="e">
        <f t="shared" si="2048"/>
        <v>#VALUE!</v>
      </c>
      <c r="TQ83" s="111" t="e">
        <f t="shared" si="2049"/>
        <v>#VALUE!</v>
      </c>
      <c r="TR83" s="111" t="e">
        <f t="shared" si="2050"/>
        <v>#VALUE!</v>
      </c>
      <c r="TS83" s="111" t="e">
        <f t="shared" si="2051"/>
        <v>#VALUE!</v>
      </c>
      <c r="TT83" s="111" t="e">
        <f t="shared" si="2052"/>
        <v>#VALUE!</v>
      </c>
      <c r="TU83" s="111" t="e">
        <f t="shared" si="2053"/>
        <v>#VALUE!</v>
      </c>
      <c r="TV83" s="111" t="e">
        <f t="shared" si="2054"/>
        <v>#VALUE!</v>
      </c>
      <c r="TW83" s="111" t="e">
        <f t="shared" si="2055"/>
        <v>#VALUE!</v>
      </c>
      <c r="TX83" s="111" t="e">
        <f t="shared" si="2056"/>
        <v>#VALUE!</v>
      </c>
      <c r="TY83" s="111" t="e">
        <f t="shared" si="2057"/>
        <v>#VALUE!</v>
      </c>
      <c r="TZ83" s="111" t="e">
        <f t="shared" si="2058"/>
        <v>#VALUE!</v>
      </c>
      <c r="UA83" s="111" t="e">
        <f t="shared" si="2059"/>
        <v>#VALUE!</v>
      </c>
      <c r="UB83" s="111">
        <f t="shared" si="2060"/>
        <v>55799.180630716037</v>
      </c>
      <c r="UC83" s="112">
        <f t="shared" si="2061"/>
        <v>189.81322861805455</v>
      </c>
      <c r="UD83" s="112">
        <f t="shared" si="2062"/>
        <v>359.3157032011033</v>
      </c>
      <c r="UE83" s="112">
        <f t="shared" si="2063"/>
        <v>483.76523247013904</v>
      </c>
      <c r="UF83" s="112">
        <f t="shared" si="2064"/>
        <v>617.44692266417746</v>
      </c>
      <c r="UG83" s="112">
        <f t="shared" si="2065"/>
        <v>768.60817087622092</v>
      </c>
      <c r="UH83" s="112">
        <f t="shared" si="2066"/>
        <v>946.85042446827231</v>
      </c>
      <c r="UI83" s="112">
        <f t="shared" si="2067"/>
        <v>1122.6307684803228</v>
      </c>
      <c r="UJ83" s="112">
        <f t="shared" si="2068"/>
        <v>1296.5646803073728</v>
      </c>
      <c r="UK83" s="112">
        <f t="shared" si="2069"/>
        <v>1474.560742941424</v>
      </c>
      <c r="UL83" s="112">
        <f t="shared" si="2070"/>
        <v>1649.9718005164741</v>
      </c>
      <c r="UM83" s="112">
        <f t="shared" si="2071"/>
        <v>1810.9806870485206</v>
      </c>
      <c r="UN83" s="112">
        <f t="shared" si="2072"/>
        <v>1951.6788195455608</v>
      </c>
      <c r="UO83" s="112">
        <f t="shared" si="2073"/>
        <v>2114.4110427836072</v>
      </c>
      <c r="UP83" s="112">
        <f t="shared" si="2074"/>
        <v>2234.6753257666419</v>
      </c>
      <c r="UQ83" s="112">
        <f t="shared" si="2075"/>
        <v>2414.3947251066934</v>
      </c>
      <c r="UR83" s="112">
        <f t="shared" si="2076"/>
        <v>2607.6546271367492</v>
      </c>
      <c r="US83" s="112">
        <f t="shared" si="2077"/>
        <v>2786.5123581238004</v>
      </c>
      <c r="UT83" s="112">
        <f t="shared" si="2078"/>
        <v>2970.7862901868539</v>
      </c>
      <c r="UU83" s="112">
        <f t="shared" si="2079"/>
        <v>3153.090694585906</v>
      </c>
      <c r="UV83" s="112">
        <f t="shared" si="2080"/>
        <v>3336.7491492539589</v>
      </c>
      <c r="UW83" s="112">
        <f t="shared" si="2081"/>
        <v>3533.9481066120152</v>
      </c>
      <c r="UX83" s="112">
        <f t="shared" si="2082"/>
        <v>3744.0720892650761</v>
      </c>
      <c r="UY83" s="112">
        <f t="shared" si="2083"/>
        <v>3960.4739413471384</v>
      </c>
      <c r="UZ83" s="112">
        <f t="shared" si="2084"/>
        <v>4189.6777232452041</v>
      </c>
      <c r="VA83" s="112">
        <f t="shared" si="2085"/>
        <v>4416.6657865212692</v>
      </c>
      <c r="VB83" s="112">
        <f t="shared" si="2086"/>
        <v>4635.5295481833327</v>
      </c>
      <c r="VC83" s="112">
        <f t="shared" si="2087"/>
        <v>4879.8740739984023</v>
      </c>
      <c r="VD83" s="112">
        <f t="shared" si="2088"/>
        <v>5131.9736149904747</v>
      </c>
      <c r="VE83" s="112">
        <f t="shared" si="2089"/>
        <v>5369.4247939815432</v>
      </c>
      <c r="VF83" s="112">
        <f t="shared" si="2090"/>
        <v>5579.9180630716037</v>
      </c>
      <c r="VG83" s="112">
        <f t="shared" si="2091"/>
        <v>5579.9180630716037</v>
      </c>
      <c r="VH83" s="111">
        <f t="shared" si="2092"/>
        <v>-4739.4471779679297</v>
      </c>
      <c r="VI83" s="111">
        <f t="shared" si="2093"/>
        <v>-7283.3840803659141</v>
      </c>
      <c r="VJ83" s="111">
        <f t="shared" si="2094"/>
        <v>-9961.3228705113888</v>
      </c>
      <c r="VK83" s="111">
        <f t="shared" si="2095"/>
        <v>-10871.851103943576</v>
      </c>
      <c r="VL83" s="111">
        <f t="shared" si="2096"/>
        <v>-10615.446615777902</v>
      </c>
      <c r="VM83" s="111">
        <f t="shared" si="2097"/>
        <v>-13167.227414622128</v>
      </c>
      <c r="VN83" s="111">
        <f t="shared" si="2098"/>
        <v>-17835.680393914477</v>
      </c>
      <c r="VO83" s="111">
        <f t="shared" si="2099"/>
        <v>-21752.492371323038</v>
      </c>
      <c r="VP83" s="111">
        <f t="shared" si="2100"/>
        <v>-28028.908401246488</v>
      </c>
      <c r="VQ83" s="111" t="e">
        <f t="shared" si="2101"/>
        <v>#VALUE!</v>
      </c>
      <c r="VR83" s="111" t="e">
        <f t="shared" si="2102"/>
        <v>#VALUE!</v>
      </c>
      <c r="VS83" s="111" t="e">
        <f t="shared" si="2103"/>
        <v>#VALUE!</v>
      </c>
      <c r="VT83" s="111" t="e">
        <f t="shared" si="2104"/>
        <v>#VALUE!</v>
      </c>
      <c r="VU83" s="111" t="e">
        <f t="shared" si="2105"/>
        <v>#VALUE!</v>
      </c>
      <c r="VV83" s="111" t="e">
        <f t="shared" si="2106"/>
        <v>#VALUE!</v>
      </c>
      <c r="VW83" s="111" t="e">
        <f t="shared" si="2107"/>
        <v>#VALUE!</v>
      </c>
      <c r="VX83" s="111" t="e">
        <f t="shared" si="2108"/>
        <v>#VALUE!</v>
      </c>
      <c r="VY83" s="111" t="e">
        <f t="shared" si="2109"/>
        <v>#VALUE!</v>
      </c>
      <c r="VZ83" s="111" t="e">
        <f t="shared" si="2110"/>
        <v>#VALUE!</v>
      </c>
      <c r="WA83" s="111" t="e">
        <f t="shared" si="2111"/>
        <v>#VALUE!</v>
      </c>
      <c r="WB83" s="111" t="e">
        <f t="shared" si="2112"/>
        <v>#VALUE!</v>
      </c>
      <c r="WC83" s="111" t="e">
        <f t="shared" si="2113"/>
        <v>#VALUE!</v>
      </c>
      <c r="WD83" s="111" t="e">
        <f t="shared" si="2114"/>
        <v>#VALUE!</v>
      </c>
      <c r="WE83" s="111" t="e">
        <f t="shared" si="2115"/>
        <v>#VALUE!</v>
      </c>
      <c r="WF83" s="111" t="e">
        <f t="shared" si="2116"/>
        <v>#VALUE!</v>
      </c>
      <c r="WG83" s="111" t="e">
        <f t="shared" si="2117"/>
        <v>#VALUE!</v>
      </c>
      <c r="WH83" s="111" t="e">
        <f t="shared" si="2118"/>
        <v>#VALUE!</v>
      </c>
      <c r="WI83" s="111" t="e">
        <f t="shared" si="2119"/>
        <v>#VALUE!</v>
      </c>
      <c r="WJ83" s="111" t="e">
        <f t="shared" si="2120"/>
        <v>#VALUE!</v>
      </c>
      <c r="WK83" s="111" t="e">
        <f t="shared" si="2121"/>
        <v>#VALUE!</v>
      </c>
      <c r="WL83" s="111" t="e">
        <f t="shared" si="2122"/>
        <v>#VALUE!</v>
      </c>
      <c r="WM83" s="111">
        <f t="shared" si="2123"/>
        <v>0</v>
      </c>
      <c r="WN83" s="111">
        <f t="shared" si="2124"/>
        <v>0</v>
      </c>
      <c r="WO83" s="111">
        <f t="shared" si="2125"/>
        <v>0</v>
      </c>
      <c r="WP83" s="111">
        <f t="shared" si="2126"/>
        <v>0</v>
      </c>
      <c r="WQ83" s="111">
        <f t="shared" si="2127"/>
        <v>0</v>
      </c>
      <c r="WR83" s="111">
        <f t="shared" si="2128"/>
        <v>0</v>
      </c>
      <c r="WS83" s="111">
        <f t="shared" si="2129"/>
        <v>0</v>
      </c>
      <c r="WT83" s="111">
        <f t="shared" si="2130"/>
        <v>0</v>
      </c>
      <c r="WU83" s="111">
        <f t="shared" si="2131"/>
        <v>0</v>
      </c>
      <c r="WV83" s="111" t="e">
        <f t="shared" si="2132"/>
        <v>#VALUE!</v>
      </c>
      <c r="WW83" s="111" t="e">
        <f t="shared" si="2133"/>
        <v>#VALUE!</v>
      </c>
      <c r="WX83" s="111" t="e">
        <f t="shared" si="2134"/>
        <v>#VALUE!</v>
      </c>
      <c r="WY83" s="111" t="e">
        <f t="shared" si="2135"/>
        <v>#VALUE!</v>
      </c>
      <c r="WZ83" s="111" t="e">
        <f t="shared" si="2136"/>
        <v>#VALUE!</v>
      </c>
      <c r="XA83" s="111" t="e">
        <f t="shared" si="2137"/>
        <v>#VALUE!</v>
      </c>
      <c r="XB83" s="111" t="e">
        <f t="shared" si="2138"/>
        <v>#VALUE!</v>
      </c>
      <c r="XC83" s="111" t="e">
        <f t="shared" si="2139"/>
        <v>#VALUE!</v>
      </c>
      <c r="XD83" s="111" t="e">
        <f t="shared" si="2140"/>
        <v>#VALUE!</v>
      </c>
      <c r="XE83" s="111" t="e">
        <f t="shared" si="2141"/>
        <v>#VALUE!</v>
      </c>
      <c r="XF83" s="111" t="e">
        <f t="shared" si="2142"/>
        <v>#VALUE!</v>
      </c>
      <c r="XG83" s="111" t="e">
        <f t="shared" si="2143"/>
        <v>#VALUE!</v>
      </c>
      <c r="XH83" s="111" t="e">
        <f t="shared" si="2144"/>
        <v>#VALUE!</v>
      </c>
      <c r="XI83" s="111" t="e">
        <f t="shared" si="2145"/>
        <v>#VALUE!</v>
      </c>
      <c r="XJ83" s="111" t="e">
        <f t="shared" si="2146"/>
        <v>#VALUE!</v>
      </c>
      <c r="XK83" s="111" t="e">
        <f t="shared" si="2147"/>
        <v>#VALUE!</v>
      </c>
      <c r="XL83" s="111" t="e">
        <f t="shared" si="2148"/>
        <v>#VALUE!</v>
      </c>
      <c r="XM83" s="111" t="e">
        <f t="shared" si="2149"/>
        <v>#VALUE!</v>
      </c>
      <c r="XN83" s="111" t="e">
        <f t="shared" si="2150"/>
        <v>#VALUE!</v>
      </c>
      <c r="XO83" s="111" t="e">
        <f t="shared" si="2151"/>
        <v>#VALUE!</v>
      </c>
      <c r="XP83" s="111" t="e">
        <f t="shared" si="2152"/>
        <v>#VALUE!</v>
      </c>
      <c r="XQ83" s="111" t="e">
        <f t="shared" si="2153"/>
        <v>#VALUE!</v>
      </c>
      <c r="XR83" s="111">
        <f t="shared" si="2154"/>
        <v>4739.4471779679297</v>
      </c>
      <c r="XS83" s="111">
        <f t="shared" si="2155"/>
        <v>7283.3840803659141</v>
      </c>
      <c r="XT83" s="111">
        <f t="shared" si="2156"/>
        <v>9961.3228705113888</v>
      </c>
      <c r="XU83" s="111">
        <f t="shared" si="2157"/>
        <v>10871.851103943576</v>
      </c>
      <c r="XV83" s="111">
        <f t="shared" si="2158"/>
        <v>10615.446615777902</v>
      </c>
      <c r="XW83" s="111">
        <f t="shared" si="2159"/>
        <v>13167.227414622128</v>
      </c>
      <c r="XX83" s="111">
        <f t="shared" si="2160"/>
        <v>17835.680393914477</v>
      </c>
      <c r="XY83" s="111">
        <f t="shared" si="2161"/>
        <v>21752.492371323038</v>
      </c>
      <c r="XZ83" s="111">
        <f t="shared" si="2162"/>
        <v>28028.908401246488</v>
      </c>
      <c r="YA83" s="111" t="e">
        <f t="shared" si="2163"/>
        <v>#VALUE!</v>
      </c>
      <c r="YB83" s="111" t="e">
        <f t="shared" si="2164"/>
        <v>#VALUE!</v>
      </c>
      <c r="YC83" s="111" t="e">
        <f t="shared" si="2165"/>
        <v>#VALUE!</v>
      </c>
      <c r="YD83" s="111" t="e">
        <f t="shared" si="2166"/>
        <v>#VALUE!</v>
      </c>
      <c r="YE83" s="111" t="e">
        <f t="shared" si="2167"/>
        <v>#VALUE!</v>
      </c>
      <c r="YF83" s="111" t="e">
        <f t="shared" si="2168"/>
        <v>#VALUE!</v>
      </c>
      <c r="YG83" s="111" t="e">
        <f t="shared" si="2169"/>
        <v>#VALUE!</v>
      </c>
      <c r="YH83" s="111" t="e">
        <f t="shared" si="2170"/>
        <v>#VALUE!</v>
      </c>
      <c r="YI83" s="111" t="e">
        <f t="shared" si="2171"/>
        <v>#VALUE!</v>
      </c>
      <c r="YJ83" s="111" t="e">
        <f t="shared" si="2172"/>
        <v>#VALUE!</v>
      </c>
      <c r="YK83" s="111" t="e">
        <f t="shared" si="2173"/>
        <v>#VALUE!</v>
      </c>
      <c r="YL83" s="111" t="e">
        <f t="shared" si="2174"/>
        <v>#VALUE!</v>
      </c>
      <c r="YM83" s="111" t="e">
        <f t="shared" si="2175"/>
        <v>#VALUE!</v>
      </c>
      <c r="YN83" s="111" t="e">
        <f t="shared" si="2176"/>
        <v>#VALUE!</v>
      </c>
      <c r="YO83" s="111" t="e">
        <f t="shared" si="2177"/>
        <v>#VALUE!</v>
      </c>
      <c r="YP83" s="111" t="e">
        <f t="shared" si="2178"/>
        <v>#VALUE!</v>
      </c>
      <c r="YQ83" s="111" t="e">
        <f t="shared" si="2179"/>
        <v>#VALUE!</v>
      </c>
      <c r="YR83" s="111" t="e">
        <f t="shared" si="2180"/>
        <v>#VALUE!</v>
      </c>
      <c r="YS83" s="111" t="e">
        <f t="shared" si="2181"/>
        <v>#VALUE!</v>
      </c>
      <c r="YT83" s="111" t="e">
        <f t="shared" si="2182"/>
        <v>#VALUE!</v>
      </c>
      <c r="YU83" s="111" t="e">
        <f t="shared" si="2183"/>
        <v>#VALUE!</v>
      </c>
      <c r="YV83" s="111" t="e">
        <f t="shared" si="2184"/>
        <v>#VALUE!</v>
      </c>
      <c r="YW83" s="111">
        <f t="shared" si="2185"/>
        <v>0</v>
      </c>
      <c r="YX83" s="111">
        <f t="shared" si="2186"/>
        <v>0</v>
      </c>
      <c r="YY83" s="111">
        <f t="shared" si="2187"/>
        <v>0</v>
      </c>
      <c r="YZ83" s="111">
        <f t="shared" si="2188"/>
        <v>0</v>
      </c>
      <c r="ZA83" s="111">
        <f t="shared" si="2189"/>
        <v>0</v>
      </c>
      <c r="ZB83" s="111">
        <f t="shared" si="2190"/>
        <v>0</v>
      </c>
      <c r="ZC83" s="111">
        <f t="shared" si="2191"/>
        <v>0</v>
      </c>
      <c r="ZD83" s="111">
        <f t="shared" si="2192"/>
        <v>0</v>
      </c>
      <c r="ZE83" s="111">
        <f t="shared" si="2193"/>
        <v>0</v>
      </c>
      <c r="ZF83" s="111" t="e">
        <f t="shared" si="2194"/>
        <v>#VALUE!</v>
      </c>
      <c r="ZG83" s="111" t="e">
        <f t="shared" si="2195"/>
        <v>#VALUE!</v>
      </c>
      <c r="ZH83" s="111" t="e">
        <f t="shared" si="2196"/>
        <v>#VALUE!</v>
      </c>
      <c r="ZI83" s="111" t="e">
        <f t="shared" si="2197"/>
        <v>#VALUE!</v>
      </c>
      <c r="ZJ83" s="111" t="e">
        <f t="shared" si="2198"/>
        <v>#VALUE!</v>
      </c>
      <c r="ZK83" s="111" t="e">
        <f t="shared" si="2199"/>
        <v>#VALUE!</v>
      </c>
      <c r="ZL83" s="111" t="e">
        <f t="shared" si="2200"/>
        <v>#VALUE!</v>
      </c>
      <c r="ZM83" s="111" t="e">
        <f t="shared" si="2201"/>
        <v>#VALUE!</v>
      </c>
      <c r="ZN83" s="111" t="e">
        <f t="shared" si="2202"/>
        <v>#VALUE!</v>
      </c>
      <c r="ZO83" s="111" t="e">
        <f t="shared" si="2203"/>
        <v>#VALUE!</v>
      </c>
      <c r="ZP83" s="111" t="e">
        <f t="shared" si="2204"/>
        <v>#VALUE!</v>
      </c>
      <c r="ZQ83" s="111" t="e">
        <f t="shared" si="2205"/>
        <v>#VALUE!</v>
      </c>
      <c r="ZR83" s="111" t="e">
        <f t="shared" si="2206"/>
        <v>#VALUE!</v>
      </c>
      <c r="ZS83" s="111" t="e">
        <f t="shared" si="2207"/>
        <v>#VALUE!</v>
      </c>
      <c r="ZT83" s="111" t="e">
        <f t="shared" si="2208"/>
        <v>#VALUE!</v>
      </c>
      <c r="ZU83" s="111" t="e">
        <f t="shared" si="2209"/>
        <v>#VALUE!</v>
      </c>
      <c r="ZV83" s="111" t="e">
        <f t="shared" si="2210"/>
        <v>#VALUE!</v>
      </c>
      <c r="ZW83" s="111" t="e">
        <f t="shared" si="2211"/>
        <v>#VALUE!</v>
      </c>
      <c r="ZX83" s="111" t="e">
        <f t="shared" si="2212"/>
        <v>#VALUE!</v>
      </c>
      <c r="ZY83" s="111" t="e">
        <f t="shared" si="2213"/>
        <v>#VALUE!</v>
      </c>
      <c r="ZZ83" s="111" t="e">
        <f t="shared" si="2214"/>
        <v>#VALUE!</v>
      </c>
      <c r="AAA83" s="111" t="e">
        <f t="shared" si="2215"/>
        <v>#VALUE!</v>
      </c>
      <c r="AAB83" s="111">
        <f t="shared" si="2216"/>
        <v>2936.2215060964118</v>
      </c>
      <c r="AAC83" s="111">
        <f t="shared" si="2217"/>
        <v>933.66339385902165</v>
      </c>
      <c r="AAD83" s="111">
        <f t="shared" si="2218"/>
        <v>1495.6682620896349</v>
      </c>
      <c r="AAE83" s="111">
        <f t="shared" si="2219"/>
        <v>-359.44782341117752</v>
      </c>
      <c r="AAF83" s="111">
        <f t="shared" si="2220"/>
        <v>-1692.4363461800867</v>
      </c>
      <c r="AAG83" s="111">
        <f t="shared" si="2221"/>
        <v>858.47938971973781</v>
      </c>
      <c r="AAH83" s="111">
        <f t="shared" si="2222"/>
        <v>2998.5397111778693</v>
      </c>
      <c r="AAI83" s="111">
        <f t="shared" si="2223"/>
        <v>2264.4398150515863</v>
      </c>
      <c r="AAJ83" s="111">
        <f t="shared" si="2224"/>
        <v>4585.4534348999641</v>
      </c>
      <c r="AAK83" s="111" t="e">
        <f t="shared" si="2225"/>
        <v>#VALUE!</v>
      </c>
      <c r="AAL83" s="111" t="e">
        <f t="shared" si="2226"/>
        <v>#VALUE!</v>
      </c>
      <c r="AAM83" s="111" t="e">
        <f t="shared" si="2227"/>
        <v>#VALUE!</v>
      </c>
      <c r="AAN83" s="111" t="e">
        <f t="shared" si="2228"/>
        <v>#VALUE!</v>
      </c>
      <c r="AAO83" s="111" t="e">
        <f t="shared" si="2229"/>
        <v>#VALUE!</v>
      </c>
      <c r="AAP83" s="111" t="e">
        <f t="shared" si="2230"/>
        <v>#VALUE!</v>
      </c>
      <c r="AAQ83" s="111" t="e">
        <f t="shared" si="2231"/>
        <v>#VALUE!</v>
      </c>
      <c r="AAR83" s="111" t="e">
        <f t="shared" si="2232"/>
        <v>#VALUE!</v>
      </c>
      <c r="AAS83" s="111" t="e">
        <f t="shared" si="2233"/>
        <v>#VALUE!</v>
      </c>
      <c r="AAT83" s="111" t="e">
        <f t="shared" si="2234"/>
        <v>#VALUE!</v>
      </c>
      <c r="AAU83" s="111" t="e">
        <f t="shared" si="2235"/>
        <v>#VALUE!</v>
      </c>
      <c r="AAV83" s="111" t="e">
        <f t="shared" si="2236"/>
        <v>#VALUE!</v>
      </c>
      <c r="AAW83" s="111" t="e">
        <f t="shared" si="2237"/>
        <v>#VALUE!</v>
      </c>
      <c r="AAX83" s="111" t="e">
        <f t="shared" si="2238"/>
        <v>#VALUE!</v>
      </c>
      <c r="AAY83" s="111" t="e">
        <f t="shared" si="2239"/>
        <v>#VALUE!</v>
      </c>
      <c r="AAZ83" s="111" t="e">
        <f t="shared" si="2240"/>
        <v>#VALUE!</v>
      </c>
      <c r="ABA83" s="111" t="e">
        <f t="shared" si="2241"/>
        <v>#VALUE!</v>
      </c>
      <c r="ABB83" s="111" t="e">
        <f t="shared" si="2242"/>
        <v>#VALUE!</v>
      </c>
      <c r="ABC83" s="111" t="e">
        <f t="shared" si="2243"/>
        <v>#VALUE!</v>
      </c>
      <c r="ABD83" s="111" t="e">
        <f t="shared" si="2244"/>
        <v>#VALUE!</v>
      </c>
      <c r="ABE83" s="111" t="e">
        <f t="shared" si="2245"/>
        <v>#VALUE!</v>
      </c>
      <c r="ABF83" s="111" t="e">
        <f t="shared" si="2246"/>
        <v>#VALUE!</v>
      </c>
    </row>
    <row r="84" spans="1:734" ht="60" hidden="1" customHeight="1">
      <c r="A84" s="92">
        <v>82</v>
      </c>
      <c r="B84" s="59" t="s">
        <v>75</v>
      </c>
      <c r="C84" s="100" t="s">
        <v>98</v>
      </c>
      <c r="D84" s="101">
        <v>165085</v>
      </c>
      <c r="E84" s="59">
        <v>3123028509</v>
      </c>
      <c r="F84" s="46" t="s">
        <v>115</v>
      </c>
      <c r="G84" s="47">
        <v>0.9</v>
      </c>
      <c r="H84" s="48">
        <v>1958.2</v>
      </c>
      <c r="I84" s="48">
        <v>20</v>
      </c>
      <c r="J84" s="49">
        <v>1.1000000000000001</v>
      </c>
      <c r="K84" s="50">
        <v>30</v>
      </c>
      <c r="L84" s="49">
        <v>31.829178777871036</v>
      </c>
      <c r="M84" s="49">
        <v>175.93</v>
      </c>
      <c r="N84" s="49">
        <v>17.79</v>
      </c>
      <c r="O84" s="49">
        <f t="shared" si="1741"/>
        <v>1.0609726259290346</v>
      </c>
      <c r="P84" s="49">
        <f t="shared" si="1742"/>
        <v>5.8643333333333336</v>
      </c>
      <c r="Q84" s="49">
        <f t="shared" si="1743"/>
        <v>0.59299999999999997</v>
      </c>
      <c r="R84" s="51">
        <v>30</v>
      </c>
      <c r="S84" s="52">
        <f t="shared" si="2256"/>
        <v>31.829178777871036</v>
      </c>
      <c r="T84" s="52">
        <f t="shared" si="1744"/>
        <v>175.93</v>
      </c>
      <c r="U84" s="52">
        <f t="shared" si="1745"/>
        <v>17.79</v>
      </c>
      <c r="V84" s="130">
        <f>$O84*($I84-(метеостанция!B$12))/($I84-$J84)</f>
        <v>1.0820236700942931</v>
      </c>
      <c r="W84" s="130">
        <f>$O84*($I84-(метеостанция!C$12))/($I84-$J84)</f>
        <v>0.96624292718537075</v>
      </c>
      <c r="X84" s="130">
        <f>$O84*($I84-(метеостанция!D$12))/($I84-$J84)</f>
        <v>0.70942018836921561</v>
      </c>
      <c r="Y84" s="130">
        <f>$O84*($I84-(метеостанция!E$12))/($I84-$J84)</f>
        <v>0.76204779878236228</v>
      </c>
      <c r="Z84" s="130">
        <f>$O84*($I84-(метеостанция!F$12))/($I84-$J84)</f>
        <v>0.86168940783125303</v>
      </c>
      <c r="AA84" s="130">
        <f>$O84*($I84-(метеостанция!G$12))/($I84-$J84)</f>
        <v>1.0160637317098162</v>
      </c>
      <c r="AB84" s="130">
        <f>$O84*($I84-(метеостанция!H$12))/($I84-$J84)</f>
        <v>1.0020297022663107</v>
      </c>
      <c r="AC84" s="130">
        <f>$O84*($I84-(метеостанция!I$12))/($I84-$J84)</f>
        <v>0.99150418018368125</v>
      </c>
      <c r="AD84" s="130">
        <f>$O84*($I84-(метеостанция!J$12))/($I84-$J84)</f>
        <v>1.0146603287654656</v>
      </c>
      <c r="AE84" s="130">
        <f>$O84*($I84-(метеостанция!K$12))/($I84-$J84)</f>
        <v>0.99992459784978471</v>
      </c>
      <c r="AF84" s="130">
        <f>$O84*($I84-(метеостанция!L$12))/($I84-$J84)</f>
        <v>0.91782552560527619</v>
      </c>
      <c r="AG84" s="130">
        <f>$O84*($I84-(метеостанция!M$12))/($I84-$J84)</f>
        <v>0.80204478269635349</v>
      </c>
      <c r="AH84" s="130">
        <f>$O84*($I84-(метеостанция!N$12))/($I84-$J84)</f>
        <v>0.92764934621572992</v>
      </c>
      <c r="AI84" s="130">
        <f>$O84*($I84-(метеостанция!O$12))/($I84-$J84)</f>
        <v>0.68556233831525581</v>
      </c>
      <c r="AJ84" s="130">
        <f>$O84*($I84-(метеостанция!P$12))/($I84-$J84)</f>
        <v>1.0244841493759198</v>
      </c>
      <c r="AK84" s="130">
        <f>$O84*($I84-(метеостанция!Q$12))/($I84-$J84)</f>
        <v>1.1016713113152012</v>
      </c>
      <c r="AL84" s="130">
        <f>$O84*($I84-(метеостанция!R$12))/($I84-$J84)</f>
        <v>1.0195722390706929</v>
      </c>
      <c r="AM84" s="130">
        <f>$O84*($I84-(метеостанция!S$12))/($I84-$J84)</f>
        <v>1.0504471038464054</v>
      </c>
      <c r="AN84" s="130">
        <f>$O84*($I84-(метеостанция!T$12))/($I84-$J84)</f>
        <v>1.0392198802916006</v>
      </c>
      <c r="AO84" s="130">
        <f>$O84*($I84-(метеостанция!U$12))/($I84-$J84)</f>
        <v>1.0469385964855289</v>
      </c>
      <c r="AP84" s="130">
        <f>$O84*($I84-(метеостанция!V$12))/($I84-$J84)</f>
        <v>1.1241257584248106</v>
      </c>
      <c r="AQ84" s="130">
        <f>$O84*($I84-(метеостанция!W$12))/($I84-$J84)</f>
        <v>1.1978044130032157</v>
      </c>
      <c r="AR84" s="130">
        <f>$O84*($I84-(метеостанция!X$12))/($I84-$J84)</f>
        <v>1.2335911880841555</v>
      </c>
      <c r="AS84" s="130">
        <f>$O84*($I84-(метеостанция!Y$12))/($I84-$J84)</f>
        <v>1.3065681411903853</v>
      </c>
      <c r="AT84" s="130">
        <f>$O84*($I84-(метеостанция!Z$12))/($I84-$J84)</f>
        <v>1.2939375146912302</v>
      </c>
      <c r="AU84" s="130">
        <f>$O84*($I84-(метеостанция!AA$12))/($I84-$J84)</f>
        <v>1.2476252175276612</v>
      </c>
      <c r="AV84" s="130">
        <f>$O84*($I84-(метеостанция!AB$12))/($I84-$J84)</f>
        <v>1.3928774222679459</v>
      </c>
      <c r="AW84" s="130">
        <f>$O84*($I84-(метеостанция!AC$12))/($I84-$J84)</f>
        <v>1.437084615014989</v>
      </c>
      <c r="AX84" s="130">
        <f>$O84*($I84-(метеостанция!AD$12))/($I84-$J84)</f>
        <v>1.3535821398261296</v>
      </c>
      <c r="AY84" s="130">
        <f>$O84*($I84-(метеостанция!AE$12))/($I84-$J84)</f>
        <v>1.1999095174197416</v>
      </c>
      <c r="AZ84" s="130"/>
      <c r="BA84" s="130">
        <f t="shared" si="1746"/>
        <v>1.0820236700942931</v>
      </c>
      <c r="BB84" s="130">
        <f t="shared" si="2263"/>
        <v>2.0482665972796639</v>
      </c>
      <c r="BC84" s="130">
        <f t="shared" si="2264"/>
        <v>2.7576867856488794</v>
      </c>
      <c r="BD84" s="130">
        <f t="shared" si="2265"/>
        <v>3.5197345844312418</v>
      </c>
      <c r="BE84" s="130">
        <f t="shared" si="2266"/>
        <v>4.3814239922624951</v>
      </c>
      <c r="BF84" s="130">
        <f t="shared" si="2267"/>
        <v>5.3974877239723114</v>
      </c>
      <c r="BG84" s="130">
        <f t="shared" si="2268"/>
        <v>6.3995174262386225</v>
      </c>
      <c r="BH84" s="130">
        <f t="shared" si="2269"/>
        <v>7.3910216064223038</v>
      </c>
      <c r="BI84" s="130">
        <f t="shared" si="2270"/>
        <v>8.4056819351877685</v>
      </c>
      <c r="BJ84" s="130">
        <f t="shared" si="2271"/>
        <v>9.4056065330375525</v>
      </c>
      <c r="BK84" s="130">
        <f t="shared" si="2272"/>
        <v>10.323432058642828</v>
      </c>
      <c r="BL84" s="130">
        <f t="shared" si="2273"/>
        <v>11.125476841339182</v>
      </c>
      <c r="BM84" s="130">
        <f t="shared" si="2274"/>
        <v>12.053126187554913</v>
      </c>
      <c r="BN84" s="130">
        <f t="shared" si="2275"/>
        <v>12.738688525870169</v>
      </c>
      <c r="BO84" s="130">
        <f t="shared" si="2276"/>
        <v>13.763172675246089</v>
      </c>
      <c r="BP84" s="130">
        <f t="shared" si="2277"/>
        <v>14.86484398656129</v>
      </c>
      <c r="BQ84" s="130">
        <f t="shared" si="2278"/>
        <v>15.884416225631982</v>
      </c>
      <c r="BR84" s="130">
        <f t="shared" si="2279"/>
        <v>16.934863329478389</v>
      </c>
      <c r="BS84" s="130">
        <f t="shared" si="2280"/>
        <v>17.97408320976999</v>
      </c>
      <c r="BT84" s="130">
        <f t="shared" si="2281"/>
        <v>19.021021806255519</v>
      </c>
      <c r="BU84" s="130">
        <f t="shared" si="2282"/>
        <v>20.145147564680329</v>
      </c>
      <c r="BV84" s="130">
        <f t="shared" si="2283"/>
        <v>21.342951977683544</v>
      </c>
      <c r="BW84" s="130">
        <f t="shared" si="2284"/>
        <v>22.576543165767699</v>
      </c>
      <c r="BX84" s="130">
        <f t="shared" si="2285"/>
        <v>23.883111306958085</v>
      </c>
      <c r="BY84" s="130">
        <f t="shared" si="2286"/>
        <v>25.177048821649315</v>
      </c>
      <c r="BZ84" s="130">
        <f t="shared" si="2287"/>
        <v>26.424674039176978</v>
      </c>
      <c r="CA84" s="130">
        <f t="shared" si="2288"/>
        <v>27.817551461444925</v>
      </c>
      <c r="CB84" s="130">
        <f t="shared" si="2289"/>
        <v>29.254636076459914</v>
      </c>
      <c r="CC84" s="130">
        <f t="shared" si="2290"/>
        <v>30.608218216286044</v>
      </c>
      <c r="CD84" s="130">
        <f t="shared" si="2291"/>
        <v>31.808127733705785</v>
      </c>
      <c r="CE84" s="130">
        <f t="shared" si="2292"/>
        <v>31.808127733705785</v>
      </c>
      <c r="CF84" s="130">
        <f t="shared" si="1747"/>
        <v>2118.8187507786447</v>
      </c>
      <c r="CG84" s="130">
        <f t="shared" si="1748"/>
        <v>1892.096900014393</v>
      </c>
      <c r="CH84" s="130">
        <f t="shared" si="1749"/>
        <v>1389.1866128645981</v>
      </c>
      <c r="CI84" s="130">
        <f t="shared" si="1750"/>
        <v>1492.2419995756218</v>
      </c>
      <c r="CJ84" s="130">
        <f t="shared" si="1751"/>
        <v>1687.3601984151596</v>
      </c>
      <c r="CK84" s="130">
        <f t="shared" si="1752"/>
        <v>1989.6559994341621</v>
      </c>
      <c r="CL84" s="130">
        <f t="shared" si="1753"/>
        <v>1962.1745629778898</v>
      </c>
      <c r="CM84" s="130">
        <f t="shared" si="1754"/>
        <v>1941.5634856356846</v>
      </c>
      <c r="CN84" s="130">
        <f t="shared" si="1755"/>
        <v>1986.9078557885348</v>
      </c>
      <c r="CO84" s="130">
        <f t="shared" si="1756"/>
        <v>1958.0523475094485</v>
      </c>
      <c r="CP84" s="130">
        <f t="shared" si="1757"/>
        <v>1797.2859442402519</v>
      </c>
      <c r="CQ84" s="130">
        <f t="shared" si="1758"/>
        <v>1570.5640934759995</v>
      </c>
      <c r="CR84" s="130">
        <f t="shared" si="1759"/>
        <v>1816.5229497596424</v>
      </c>
      <c r="CS84" s="130">
        <f t="shared" si="1760"/>
        <v>1342.4681708889339</v>
      </c>
      <c r="CT84" s="130">
        <f t="shared" si="1761"/>
        <v>2006.1448613079262</v>
      </c>
      <c r="CU84" s="130">
        <f t="shared" si="1762"/>
        <v>2157.2927618174272</v>
      </c>
      <c r="CV84" s="130">
        <f t="shared" si="1763"/>
        <v>1996.526358548231</v>
      </c>
      <c r="CW84" s="130">
        <f t="shared" si="1764"/>
        <v>2056.9855187520311</v>
      </c>
      <c r="CX84" s="130">
        <f t="shared" si="1765"/>
        <v>2035.0003695870123</v>
      </c>
      <c r="CY84" s="130">
        <f t="shared" si="1766"/>
        <v>2050.1151596379627</v>
      </c>
      <c r="CZ84" s="130">
        <f t="shared" si="1767"/>
        <v>2201.2630601474639</v>
      </c>
      <c r="DA84" s="130">
        <f t="shared" si="1768"/>
        <v>2345.5406015428971</v>
      </c>
      <c r="DB84" s="130">
        <f t="shared" si="1769"/>
        <v>2415.6182645063932</v>
      </c>
      <c r="DC84" s="130">
        <f t="shared" si="1770"/>
        <v>2558.5217340790127</v>
      </c>
      <c r="DD84" s="130">
        <f t="shared" si="1771"/>
        <v>2533.788441268367</v>
      </c>
      <c r="DE84" s="130">
        <f t="shared" si="1772"/>
        <v>2443.0997009626662</v>
      </c>
      <c r="DF84" s="130">
        <f t="shared" si="1773"/>
        <v>2727.5325682850917</v>
      </c>
      <c r="DG84" s="130">
        <f t="shared" si="1774"/>
        <v>2814.0990931223514</v>
      </c>
      <c r="DH84" s="130">
        <f t="shared" si="1775"/>
        <v>2650.5845462075272</v>
      </c>
      <c r="DI84" s="130">
        <f t="shared" si="1776"/>
        <v>2349.6628170113381</v>
      </c>
      <c r="DJ84" s="130">
        <f t="shared" si="1777"/>
        <v>0</v>
      </c>
      <c r="DK84" s="110">
        <f t="shared" si="1778"/>
        <v>2118.8187507786447</v>
      </c>
      <c r="DL84" s="130">
        <f t="shared" si="1779"/>
        <v>4010.9156507930375</v>
      </c>
      <c r="DM84" s="130">
        <f t="shared" si="1780"/>
        <v>5400.1022636576354</v>
      </c>
      <c r="DN84" s="130">
        <f t="shared" si="1781"/>
        <v>6892.3442632332572</v>
      </c>
      <c r="DO84" s="130">
        <f t="shared" si="1782"/>
        <v>8579.7044616484163</v>
      </c>
      <c r="DP84" s="130">
        <f t="shared" si="1783"/>
        <v>10569.360461082579</v>
      </c>
      <c r="DQ84" s="130">
        <f t="shared" si="1784"/>
        <v>12531.535024060468</v>
      </c>
      <c r="DR84" s="130">
        <f t="shared" si="1785"/>
        <v>14473.098509696152</v>
      </c>
      <c r="DS84" s="130">
        <f t="shared" si="1786"/>
        <v>16460.006365484685</v>
      </c>
      <c r="DT84" s="130">
        <f t="shared" si="1787"/>
        <v>18418.058712994134</v>
      </c>
      <c r="DU84" s="130">
        <f t="shared" si="1788"/>
        <v>20215.344657234386</v>
      </c>
      <c r="DV84" s="130">
        <f t="shared" si="1789"/>
        <v>21785.908750710383</v>
      </c>
      <c r="DW84" s="130">
        <f t="shared" si="1790"/>
        <v>23602.431700470024</v>
      </c>
      <c r="DX84" s="130">
        <f t="shared" si="1791"/>
        <v>24944.899871358957</v>
      </c>
      <c r="DY84" s="130">
        <f t="shared" si="1792"/>
        <v>26951.044732666884</v>
      </c>
      <c r="DZ84" s="130">
        <f t="shared" si="1793"/>
        <v>29108.337494484309</v>
      </c>
      <c r="EA84" s="130">
        <f t="shared" si="1794"/>
        <v>31104.863853032541</v>
      </c>
      <c r="EB84" s="130">
        <f t="shared" si="1795"/>
        <v>33161.84937178457</v>
      </c>
      <c r="EC84" s="130">
        <f t="shared" si="1796"/>
        <v>35196.849741371581</v>
      </c>
      <c r="ED84" s="130">
        <f t="shared" si="1797"/>
        <v>37246.964901009545</v>
      </c>
      <c r="EE84" s="130">
        <f t="shared" si="1798"/>
        <v>39448.227961157012</v>
      </c>
      <c r="EF84" s="130">
        <f t="shared" si="1799"/>
        <v>41793.768562699908</v>
      </c>
      <c r="EG84" s="130">
        <f t="shared" si="1800"/>
        <v>44209.386827206305</v>
      </c>
      <c r="EH84" s="130">
        <f t="shared" si="1801"/>
        <v>46767.908561285316</v>
      </c>
      <c r="EI84" s="130">
        <f t="shared" si="1802"/>
        <v>49301.697002553687</v>
      </c>
      <c r="EJ84" s="130">
        <f t="shared" si="1803"/>
        <v>51744.796703516353</v>
      </c>
      <c r="EK84" s="130">
        <f t="shared" si="1804"/>
        <v>54472.329271801442</v>
      </c>
      <c r="EL84" s="130">
        <f t="shared" si="1805"/>
        <v>57286.428364923791</v>
      </c>
      <c r="EM84" s="130">
        <f t="shared" si="1806"/>
        <v>59937.012911131322</v>
      </c>
      <c r="EN84" s="130">
        <f t="shared" si="1807"/>
        <v>62286.675728142662</v>
      </c>
      <c r="EO84" s="130">
        <f t="shared" si="1808"/>
        <v>62286.675728142662</v>
      </c>
      <c r="EP84" s="130">
        <f t="shared" si="1809"/>
        <v>1906.9368757007803</v>
      </c>
      <c r="EQ84" s="130">
        <f t="shared" si="1810"/>
        <v>1702.8872100129538</v>
      </c>
      <c r="ER84" s="130">
        <f t="shared" si="1811"/>
        <v>1250.2679515781383</v>
      </c>
      <c r="ES84" s="130">
        <f t="shared" si="1812"/>
        <v>1343.0177996180596</v>
      </c>
      <c r="ET84" s="130">
        <f t="shared" si="1813"/>
        <v>1518.6241785736438</v>
      </c>
      <c r="EU84" s="130">
        <f t="shared" si="1814"/>
        <v>1790.6903994907459</v>
      </c>
      <c r="EV84" s="130">
        <f t="shared" si="1815"/>
        <v>1765.9571066801009</v>
      </c>
      <c r="EW84" s="130">
        <f t="shared" si="1816"/>
        <v>1747.4071370721163</v>
      </c>
      <c r="EX84" s="130">
        <f t="shared" si="1817"/>
        <v>1788.2170702096814</v>
      </c>
      <c r="EY84" s="130">
        <f t="shared" si="1818"/>
        <v>1762.2471127585036</v>
      </c>
      <c r="EZ84" s="130">
        <f t="shared" si="1819"/>
        <v>1617.5573498162266</v>
      </c>
      <c r="FA84" s="130">
        <f t="shared" si="1820"/>
        <v>1413.5076841283997</v>
      </c>
      <c r="FB84" s="130">
        <f t="shared" si="1821"/>
        <v>1634.8706547836782</v>
      </c>
      <c r="FC84" s="130">
        <f t="shared" si="1822"/>
        <v>1208.2213538000406</v>
      </c>
      <c r="FD84" s="130">
        <f t="shared" si="1823"/>
        <v>1805.5303751771337</v>
      </c>
      <c r="FE84" s="130">
        <f t="shared" si="1824"/>
        <v>1941.5634856356844</v>
      </c>
      <c r="FF84" s="130">
        <f t="shared" si="1825"/>
        <v>1796.8737226934079</v>
      </c>
      <c r="FG84" s="130">
        <f t="shared" si="1826"/>
        <v>1851.286966876828</v>
      </c>
      <c r="FH84" s="130">
        <f t="shared" si="1827"/>
        <v>1831.5003326283111</v>
      </c>
      <c r="FI84" s="130">
        <f t="shared" si="1828"/>
        <v>1845.1036436741665</v>
      </c>
      <c r="FJ84" s="130">
        <f t="shared" si="1829"/>
        <v>1981.1367541327174</v>
      </c>
      <c r="FK84" s="130">
        <f t="shared" si="1830"/>
        <v>2110.9865413886073</v>
      </c>
      <c r="FL84" s="130">
        <f t="shared" si="1831"/>
        <v>2174.0564380557539</v>
      </c>
      <c r="FM84" s="130">
        <f t="shared" si="1832"/>
        <v>2302.6695606711114</v>
      </c>
      <c r="FN84" s="130">
        <f t="shared" si="1833"/>
        <v>2280.4095971415304</v>
      </c>
      <c r="FO84" s="130">
        <f t="shared" si="1834"/>
        <v>2198.7897308663996</v>
      </c>
      <c r="FP84" s="130">
        <f t="shared" si="1835"/>
        <v>2454.7793114565825</v>
      </c>
      <c r="FQ84" s="130">
        <f t="shared" si="1836"/>
        <v>2532.6891838101164</v>
      </c>
      <c r="FR84" s="130">
        <f t="shared" si="1837"/>
        <v>2385.5260915867743</v>
      </c>
      <c r="FS84" s="130">
        <f t="shared" si="1838"/>
        <v>2114.6965353102046</v>
      </c>
      <c r="FT84" s="130">
        <f t="shared" si="1839"/>
        <v>0</v>
      </c>
      <c r="FU84" s="110">
        <f t="shared" si="1840"/>
        <v>1906.9368757007803</v>
      </c>
      <c r="FV84" s="130">
        <f t="shared" si="1841"/>
        <v>3609.8240857137343</v>
      </c>
      <c r="FW84" s="130">
        <f t="shared" si="1842"/>
        <v>4860.0920372918727</v>
      </c>
      <c r="FX84" s="130">
        <f t="shared" si="1843"/>
        <v>6203.1098369099327</v>
      </c>
      <c r="FY84" s="130">
        <f t="shared" si="1844"/>
        <v>7721.7340154835765</v>
      </c>
      <c r="FZ84" s="130">
        <f t="shared" si="1845"/>
        <v>9512.4244149743226</v>
      </c>
      <c r="GA84" s="130">
        <f t="shared" si="1846"/>
        <v>11278.381521654424</v>
      </c>
      <c r="GB84" s="130">
        <f t="shared" si="1847"/>
        <v>13025.78865872654</v>
      </c>
      <c r="GC84" s="130">
        <f t="shared" si="1848"/>
        <v>14814.005728936221</v>
      </c>
      <c r="GD84" s="130">
        <f t="shared" si="1849"/>
        <v>16576.252841694724</v>
      </c>
      <c r="GE84" s="130">
        <f t="shared" si="1850"/>
        <v>18193.810191510951</v>
      </c>
      <c r="GF84" s="130">
        <f t="shared" si="1851"/>
        <v>19607.31787563935</v>
      </c>
      <c r="GG84" s="130">
        <f t="shared" si="1852"/>
        <v>21242.188530423027</v>
      </c>
      <c r="GH84" s="130">
        <f t="shared" si="1853"/>
        <v>22450.409884223067</v>
      </c>
      <c r="GI84" s="130">
        <f t="shared" si="1854"/>
        <v>24255.940259400202</v>
      </c>
      <c r="GJ84" s="130">
        <f t="shared" si="1855"/>
        <v>26197.503745035887</v>
      </c>
      <c r="GK84" s="130">
        <f t="shared" si="1856"/>
        <v>27994.377467729293</v>
      </c>
      <c r="GL84" s="130">
        <f t="shared" si="1857"/>
        <v>29845.664434606122</v>
      </c>
      <c r="GM84" s="130">
        <f t="shared" si="1858"/>
        <v>31677.164767234433</v>
      </c>
      <c r="GN84" s="130">
        <f t="shared" si="1859"/>
        <v>33522.268410908597</v>
      </c>
      <c r="GO84" s="130">
        <f t="shared" si="1860"/>
        <v>35503.405165041317</v>
      </c>
      <c r="GP84" s="130">
        <f t="shared" si="1861"/>
        <v>37614.391706429924</v>
      </c>
      <c r="GQ84" s="130">
        <f t="shared" si="1862"/>
        <v>39788.448144485679</v>
      </c>
      <c r="GR84" s="130">
        <f t="shared" si="1863"/>
        <v>42091.117705156794</v>
      </c>
      <c r="GS84" s="130">
        <f t="shared" si="1864"/>
        <v>44371.527302298324</v>
      </c>
      <c r="GT84" s="130">
        <f t="shared" si="1865"/>
        <v>46570.317033164727</v>
      </c>
      <c r="GU84" s="130">
        <f t="shared" si="1866"/>
        <v>49025.096344621306</v>
      </c>
      <c r="GV84" s="130">
        <f t="shared" si="1867"/>
        <v>51557.785528431421</v>
      </c>
      <c r="GW84" s="130">
        <f t="shared" si="1868"/>
        <v>53943.311620018198</v>
      </c>
      <c r="GX84" s="130">
        <f t="shared" si="1869"/>
        <v>56058.008155328404</v>
      </c>
      <c r="GY84" s="130">
        <f t="shared" si="1870"/>
        <v>56058.008155328404</v>
      </c>
      <c r="GZ84" s="130">
        <f>($T84+$U84)/$R84*($I84-(метеостанция!B$12))/($I84-$J84)</f>
        <v>6.5854550264550262</v>
      </c>
      <c r="HA84" s="130">
        <f>($T84+$U84)/$R84*($I84-(метеостанция!C$12))/($I84-$J84)</f>
        <v>5.8807857142857145</v>
      </c>
      <c r="HB84" s="130">
        <f>($T84+$U84)/$R84*($I84-(метеостанция!D$12))/($I84-$J84)</f>
        <v>4.3177010582010587</v>
      </c>
      <c r="HC84" s="130">
        <f>($T84+$U84)/$R84*($I84-(метеостанция!E$12))/($I84-$J84)</f>
        <v>4.6380052910052916</v>
      </c>
      <c r="HD84" s="130">
        <f>($T84+$U84)/$R84*($I84-(метеостанция!F$12))/($I84-$J84)</f>
        <v>5.2444479717813062</v>
      </c>
      <c r="HE84" s="130">
        <f>($T84+$U84)/$R84*($I84-(метеостанция!G$12))/($I84-$J84)</f>
        <v>6.1840070546737227</v>
      </c>
      <c r="HF84" s="130">
        <f>($T84+$U84)/$R84*($I84-(метеостанция!H$12))/($I84-$J84)</f>
        <v>6.0985925925925937</v>
      </c>
      <c r="HG84" s="130">
        <f>($T84+$U84)/$R84*($I84-(метеостанция!I$12))/($I84-$J84)</f>
        <v>6.0345317460317469</v>
      </c>
      <c r="HH84" s="130">
        <f>($T84+$U84)/$R84*($I84-(метеостанция!J$12))/($I84-$J84)</f>
        <v>6.1754656084656094</v>
      </c>
      <c r="HI84" s="130">
        <f>($T84+$U84)/$R84*($I84-(метеостанция!K$12))/($I84-$J84)</f>
        <v>6.0857804232804238</v>
      </c>
      <c r="HJ84" s="130">
        <f>($T84+$U84)/$R84*($I84-(метеостанция!L$12))/($I84-$J84)</f>
        <v>5.5861058201058214</v>
      </c>
      <c r="HK84" s="130">
        <f>($T84+$U84)/$R84*($I84-(метеостанция!M$12))/($I84-$J84)</f>
        <v>4.8814365079365079</v>
      </c>
      <c r="HL84" s="130">
        <f>($T84+$U84)/$R84*($I84-(метеостанция!N$12))/($I84-$J84)</f>
        <v>5.6458959435626106</v>
      </c>
      <c r="HM84" s="130">
        <f>($T84+$U84)/$R84*($I84-(метеостанция!O$12))/($I84-$J84)</f>
        <v>4.1724964726631395</v>
      </c>
      <c r="HN84" s="130">
        <f>($T84+$U84)/$R84*($I84-(метеостанция!P$12))/($I84-$J84)</f>
        <v>6.2352557319223987</v>
      </c>
      <c r="HO84" s="130">
        <f>($T84+$U84)/$R84*($I84-(метеостанция!Q$12))/($I84-$J84)</f>
        <v>6.7050352733686074</v>
      </c>
      <c r="HP84" s="130">
        <f>($T84+$U84)/$R84*($I84-(метеостанция!R$12))/($I84-$J84)</f>
        <v>6.2053606701940049</v>
      </c>
      <c r="HQ84" s="130">
        <f>($T84+$U84)/$R84*($I84-(метеостанция!S$12))/($I84-$J84)</f>
        <v>6.3932724867724868</v>
      </c>
      <c r="HR84" s="130">
        <f>($T84+$U84)/$R84*($I84-(метеостанция!T$12))/($I84-$J84)</f>
        <v>6.3249409171075843</v>
      </c>
      <c r="HS84" s="130">
        <f>($T84+$U84)/$R84*($I84-(метеостанция!U$12))/($I84-$J84)</f>
        <v>6.3719188712522046</v>
      </c>
      <c r="HT84" s="130">
        <f>($T84+$U84)/$R84*($I84-(метеостанция!V$12))/($I84-$J84)</f>
        <v>6.8416984126984133</v>
      </c>
      <c r="HU84" s="130">
        <f>($T84+$U84)/$R84*($I84-(метеостанция!W$12))/($I84-$J84)</f>
        <v>7.290124338624338</v>
      </c>
      <c r="HV84" s="130">
        <f>($T84+$U84)/$R84*($I84-(метеостанция!X$12))/($I84-$J84)</f>
        <v>7.507931216931218</v>
      </c>
      <c r="HW84" s="130">
        <f>($T84+$U84)/$R84*($I84-(метеостанция!Y$12))/($I84-$J84)</f>
        <v>7.9520864197530869</v>
      </c>
      <c r="HX84" s="130">
        <f>($T84+$U84)/$R84*($I84-(метеостанция!Z$12))/($I84-$J84)</f>
        <v>7.8752134038800712</v>
      </c>
      <c r="HY84" s="130">
        <f>($T84+$U84)/$R84*($I84-(метеостанция!AA$12))/($I84-$J84)</f>
        <v>7.593345679012347</v>
      </c>
      <c r="HZ84" s="130">
        <f>($T84+$U84)/$R84*($I84-(метеостанция!AB$12))/($I84-$J84)</f>
        <v>8.4773853615520292</v>
      </c>
      <c r="IA84" s="130">
        <f>($T84+$U84)/$R84*($I84-(метеостанция!AC$12))/($I84-$J84)</f>
        <v>8.7464409171075843</v>
      </c>
      <c r="IB84" s="130">
        <f>($T84+$U84)/$R84*($I84-(метеостанция!AD$12))/($I84-$J84)</f>
        <v>8.2382248677248686</v>
      </c>
      <c r="IC84" s="130">
        <f>($T84+$U84)/$R84*($I84-(метеостанция!AE$12))/($I84-$J84)</f>
        <v>7.3029365079365078</v>
      </c>
      <c r="ID84" s="130"/>
      <c r="IE84" s="131">
        <f>VLOOKUP($F84,метеостанция!$A$4:$AF$7,2,0)</f>
        <v>6.1</v>
      </c>
      <c r="IF84" s="131">
        <f>VLOOKUP($F84,метеостанция!$A$4:$AF$7,3,0)</f>
        <v>9</v>
      </c>
      <c r="IG84" s="131">
        <f>VLOOKUP($F84,метеостанция!$A$4:$AF$7,4,0)</f>
        <v>7.4</v>
      </c>
      <c r="IH84" s="131">
        <f>VLOOKUP($F84,метеостанция!$A$4:$AF$7,5,0)</f>
        <v>10.9</v>
      </c>
      <c r="II84" s="131">
        <f>VLOOKUP($F84,метеостанция!$A$4:$AF$7,6,0)</f>
        <v>12.1</v>
      </c>
      <c r="IJ84" s="131">
        <f>VLOOKUP($F84,метеостанция!$A$4:$AF$7,7,0)</f>
        <v>9.4</v>
      </c>
      <c r="IK84" s="131">
        <f>VLOOKUP($F84,метеостанция!$A$4:$AF$7,8,0)</f>
        <v>6.1</v>
      </c>
      <c r="IL84" s="131">
        <f>VLOOKUP($F84,метеостанция!$A$4:$AF$7,9,0)</f>
        <v>8.1</v>
      </c>
      <c r="IM84" s="131">
        <f>VLOOKUP($F84,метеостанция!$A$4:$AF$7,10,0)</f>
        <v>3.4</v>
      </c>
      <c r="IN84" s="131">
        <f>VLOOKUP($F84,метеостанция!$A$4:$AF$7,11,0)</f>
        <v>-1.2</v>
      </c>
      <c r="IO84" s="131">
        <f>VLOOKUP($F84,метеостанция!$A$4:$AF$7,12,0)</f>
        <v>0.4</v>
      </c>
      <c r="IP84" s="131">
        <f>VLOOKUP($F84,метеостанция!$A$4:$AF$7,13,0)</f>
        <v>3</v>
      </c>
      <c r="IQ84" s="131">
        <f>VLOOKUP($F84,метеостанция!$A$4:$AF$7,14,0)</f>
        <v>2.5</v>
      </c>
      <c r="IR84" s="131">
        <f>VLOOKUP($F84,метеостанция!$A$4:$AF$7,15,0)</f>
        <v>1.5</v>
      </c>
      <c r="IS84" s="131">
        <f>VLOOKUP($F84,метеостанция!$A$4:$AF$7,16,0)</f>
        <v>-0.4</v>
      </c>
      <c r="IT84" s="131">
        <f>VLOOKUP($F84,метеостанция!$A$4:$AF$7,17,0)</f>
        <v>-2.6</v>
      </c>
      <c r="IU84" s="131">
        <f>VLOOKUP($F84,метеостанция!$A$4:$AF$7,18,0)</f>
        <v>-3.5</v>
      </c>
      <c r="IV84" s="131">
        <f>VLOOKUP($F84,метеостанция!$A$4:$AF$7,19,0)</f>
        <v>-4.4000000000000004</v>
      </c>
      <c r="IW84" s="131">
        <f>VLOOKUP($F84,метеостанция!$A$4:$AF$7,20,0)</f>
        <v>-0.3</v>
      </c>
      <c r="IX84" s="131">
        <f>VLOOKUP($F84,метеостанция!$A$4:$AF$7,21,0)</f>
        <v>4.5</v>
      </c>
      <c r="IY84" s="131">
        <f>VLOOKUP($F84,метеостанция!$A$4:$AF$7,22,0)</f>
        <v>3.5</v>
      </c>
      <c r="IZ84" s="131">
        <f>VLOOKUP($F84,метеостанция!$A$4:$AF$7,23,0)</f>
        <v>5</v>
      </c>
      <c r="JA84" s="131">
        <f>VLOOKUP($F84,метеостанция!$A$4:$AF$7,24,0)</f>
        <v>-1.7</v>
      </c>
      <c r="JB84" s="131">
        <f>VLOOKUP($F84,метеостанция!$A$4:$AF$7,25,0)</f>
        <v>-3.7</v>
      </c>
      <c r="JC84" s="131">
        <f>VLOOKUP($F84,метеостанция!$A$4:$AF$7,26,0)</f>
        <v>0.7</v>
      </c>
      <c r="JD84" s="131">
        <f>VLOOKUP($F84,метеостанция!$A$4:$AF$7,27,0)</f>
        <v>-1.6</v>
      </c>
      <c r="JE84" s="131">
        <f>VLOOKUP($F84,метеостанция!$A$4:$AF$7,28,0)</f>
        <v>0.7</v>
      </c>
      <c r="JF84" s="131">
        <f>VLOOKUP($F84,метеостанция!$A$4:$AF$7,29,0)</f>
        <v>6.6</v>
      </c>
      <c r="JG84" s="131">
        <f>VLOOKUP($F84,метеостанция!$A$4:$AF$7,30,0)</f>
        <v>9</v>
      </c>
      <c r="JH84" s="131">
        <f>VLOOKUP($F84,метеостанция!$A$4:$AF$7,31,0)</f>
        <v>4.8</v>
      </c>
      <c r="JI84" s="131">
        <f>VLOOKUP($F84,метеостанция!$A$4:$AF$7,32,0)</f>
        <v>0</v>
      </c>
      <c r="JJ84" s="202" t="str">
        <f>VLOOKUP(D84,'Qп, Гкал'!$D$6:$O$63,2,FALSE)</f>
        <v>-</v>
      </c>
      <c r="JK84" s="202" t="str">
        <f>VLOOKUP(D84,'Qп, Гкал'!$D$6:AI$64,3,FALSE)</f>
        <v>-</v>
      </c>
      <c r="JL84" s="202" t="str">
        <f>VLOOKUP(D84,'Qп, Гкал'!$D$6:$AI$64,4,FALSE)</f>
        <v>-</v>
      </c>
      <c r="JM84" s="202" t="str">
        <f>VLOOKUP(D84,'Qп, Гкал'!$D$6:$O$60,5,FALSE)</f>
        <v>-</v>
      </c>
      <c r="JN84" s="202" t="str">
        <f>VLOOKUP(D84,'Qп, Гкал'!$D$6:$O$60,6,FALSE)</f>
        <v>-</v>
      </c>
      <c r="JO84" s="202" t="str">
        <f>VLOOKUP(D84,'Qп, Гкал'!$D$6:$O$60,7,FALSE)</f>
        <v>-</v>
      </c>
      <c r="JP84" s="202" t="str">
        <f>VLOOKUP(D84,'Qп, Гкал'!$D$6:$O$60,8,FALSE)</f>
        <v>-</v>
      </c>
      <c r="JQ84" s="202" t="str">
        <f>VLOOKUP(D84,'Qп, Гкал'!$D$6:$O$60,9,FALSE)</f>
        <v>-</v>
      </c>
      <c r="JR84" s="202" t="str">
        <f>VLOOKUP(D84,'Qп, Гкал'!$D$6:$O$60,10,FALSE)</f>
        <v>-</v>
      </c>
      <c r="JS84" s="202" t="str">
        <f>VLOOKUP(D84,'Qп, Гкал'!$D$6:$O$60,11,FALSE)</f>
        <v>-</v>
      </c>
      <c r="JT84" s="202" t="str">
        <f>VLOOKUP(D84,'Qп, Гкал'!$D$6:$O$60,12,FALSE)</f>
        <v>-</v>
      </c>
      <c r="JU84" s="202" t="str">
        <f>VLOOKUP(D84,'Qп, Гкал'!$D$6:$P$60,13,FALSE)</f>
        <v>-</v>
      </c>
      <c r="JV84" s="202" t="str">
        <f>VLOOKUP(D84,'Qп, Гкал'!$D$6:$Q$63,14,FALSE)</f>
        <v>-</v>
      </c>
      <c r="JW84" s="203" t="str">
        <f>VLOOKUP(D84,'Qп, Гкал'!$D$6:$AI$65,15,FALSE)</f>
        <v>-</v>
      </c>
      <c r="JX84" s="203" t="str">
        <f>VLOOKUP(D84,'Qп, Гкал'!$D$6:$AI$65,16,FALSE)</f>
        <v>-</v>
      </c>
      <c r="JY84" s="204" t="str">
        <f>VLOOKUP(D84,'Qп, Гкал'!$D$6:$AI$65,17,FALSE)</f>
        <v>-</v>
      </c>
      <c r="JZ84" s="203" t="str">
        <f>VLOOKUP(D84,'Qп, Гкал'!$D$6:$AI$65,18,FALSE)</f>
        <v>-</v>
      </c>
      <c r="KA84" s="203" t="str">
        <f>VLOOKUP(D84,'Qп, Гкал'!$D$6:$AI$65,19,FALSE)</f>
        <v>-</v>
      </c>
      <c r="KB84" s="203" t="str">
        <f>VLOOKUP(D84,'Qп, Гкал'!$D$6:$AI$65,20,FALSE)</f>
        <v>-</v>
      </c>
      <c r="KC84" s="203" t="str">
        <f>VLOOKUP(D84,'Qп, Гкал'!$D$6:$AI$65,21,FALSE)</f>
        <v>-</v>
      </c>
      <c r="KD84" s="203" t="str">
        <f>VLOOKUP(D84,'Qп, Гкал'!$D$6:$AI$65,22,FALSE)</f>
        <v>-</v>
      </c>
      <c r="KE84" s="203" t="str">
        <f>VLOOKUP(D84,'Qп, Гкал'!$D$6:$AI$65,23,FALSE)</f>
        <v>-</v>
      </c>
      <c r="KF84" s="203" t="str">
        <f>VLOOKUP(D84,'Qп, Гкал'!$D$6:$AI$65,24,FALSE)</f>
        <v>-</v>
      </c>
      <c r="KG84" s="203" t="str">
        <f>VLOOKUP(D84,'Qп, Гкал'!$D$6:$AI$65,25,FALSE)</f>
        <v>-</v>
      </c>
      <c r="KH84" s="203" t="str">
        <f>VLOOKUP(D84,'Qп, Гкал'!$D$6:$AI$65,26,FALSE)</f>
        <v>-</v>
      </c>
      <c r="KI84" s="203" t="str">
        <f>VLOOKUP(D84,'Qп, Гкал'!$D$6:$AI$65,27,FALSE)</f>
        <v>-</v>
      </c>
      <c r="KJ84" s="203" t="str">
        <f>VLOOKUP(D84,'Qп, Гкал'!$D$6:$AI$65,28,FALSE)</f>
        <v>-</v>
      </c>
      <c r="KK84" s="203" t="str">
        <f>VLOOKUP(D84,'Qп, Гкал'!$D$6:$AI$65,29,FALSE)</f>
        <v>-</v>
      </c>
      <c r="KL84" s="203" t="str">
        <f>VLOOKUP(D84,'Qп, Гкал'!$D$6:$AI$65,30,FALSE)</f>
        <v>-</v>
      </c>
      <c r="KM84" s="203" t="str">
        <f>VLOOKUP(D84,'Qп, Гкал'!$D$6:$AI$65,31,FALSE)</f>
        <v>-</v>
      </c>
      <c r="KN84" s="203">
        <f>VLOOKUP(D84,'Qп, Гкал'!$D$6:$AI$65,32,FALSE)</f>
        <v>0</v>
      </c>
      <c r="KO84" s="110" t="e">
        <f>IF(JJ84="","Нет показаний",IF(JJ84&lt;=0,"Ошибка ПУ",(GZ84-JJ84*(($I84-метеостанция!B$12)/($I84-IE84)))))</f>
        <v>#VALUE!</v>
      </c>
      <c r="KP84" s="110" t="e">
        <f>IF(JK84="","Нет показаний",IF(JK84&lt;=0,"Ошибка ПУ",(HA84-JK84*(($I84-метеостанция!C$12)/($I84-IF84)))))</f>
        <v>#VALUE!</v>
      </c>
      <c r="KQ84" s="110" t="e">
        <f>IF(JL84="","Нет показаний",IF(JL84&lt;=0,"Ошибка ПУ",(HB84-JL84*(($I84-метеостанция!D$12)/($I84-IG84)))))</f>
        <v>#VALUE!</v>
      </c>
      <c r="KR84" s="110" t="e">
        <f>IF(JM84="","Нет показаний",IF(JM84&lt;=0,"Ошибка ПУ",(HC84-JM84*(($I84-метеостанция!E$12)/($I84-IH84)))))</f>
        <v>#VALUE!</v>
      </c>
      <c r="KS84" s="110" t="e">
        <f>IF(JN84="","Нет показаний",IF(JN84&lt;=0,"Ошибка ПУ",(HD84-JN84*(($I84-метеостанция!F$12)/($I84-II84)))))</f>
        <v>#VALUE!</v>
      </c>
      <c r="KT84" s="110" t="e">
        <f>IF(JO84="","Нет показаний",IF(JO84&lt;=0,"Ошибка ПУ",(HE84-JO84*(($I84-метеостанция!G$12)/($I84-IJ84)))))</f>
        <v>#VALUE!</v>
      </c>
      <c r="KU84" s="110" t="e">
        <f>IF(JP84="","Нет показаний",IF(JP84&lt;=0,"Ошибка ПУ",(HF84-JP84*(($I84-метеостанция!H$12)/($I84-IK84)))))</f>
        <v>#VALUE!</v>
      </c>
      <c r="KV84" s="110" t="e">
        <f>IF(JQ84="","Нет показаний",IF(JQ84&lt;=0,"Ошибка ПУ",(HG84-JQ84*(($I84-метеостанция!I$12)/($I84-IL84)))))</f>
        <v>#VALUE!</v>
      </c>
      <c r="KW84" s="110" t="e">
        <f>IF(JR84="","Нет показаний",IF(JR84&lt;=0,"Ошибка ПУ",(HH84-JR84*(($I84-метеостанция!J$12)/($I84-IM84)))))</f>
        <v>#VALUE!</v>
      </c>
      <c r="KX84" s="110" t="e">
        <f>IF(JS84="","Нет показаний",IF(JS84&lt;=0,"Ошибка ПУ",(HI84-JS84*(($I84-метеостанция!K$12)/($I84-IN84)))))</f>
        <v>#VALUE!</v>
      </c>
      <c r="KY84" s="110" t="e">
        <f>IF(JT84="","Нет показаний",IF(JT84&lt;=0,"Ошибка ПУ",(HJ84-JT84*(($I84-метеостанция!L$12)/($I84-IO84)))))</f>
        <v>#VALUE!</v>
      </c>
      <c r="KZ84" s="110" t="e">
        <f>IF(JU84="","Нет показаний",IF(JU84&lt;=0,"Ошибка ПУ",(HK84-JU84*(($I84-метеостанция!M$12)/($I84-IP84)))))</f>
        <v>#VALUE!</v>
      </c>
      <c r="LA84" s="110" t="e">
        <f>IF(JV84="","Нет показаний",IF(JV84&lt;=0,"Ошибка ПУ",(HL84-JV84*(($I84-метеостанция!N$12)/($I84-IQ84)))))</f>
        <v>#VALUE!</v>
      </c>
      <c r="LB84" s="110" t="e">
        <f>IF(JW84="","Нет показаний",IF(JW84&lt;=0,"Ошибка ПУ",(HM84-JW84*(($I84-метеостанция!O$12)/($I84-IR84)))))</f>
        <v>#VALUE!</v>
      </c>
      <c r="LC84" s="110" t="e">
        <f>IF(JX84="","Нет показаний",IF(JX84&lt;=0,"Ошибка ПУ",(HN84-JX84*(($I84-метеостанция!P$12)/($I84-IS84)))))</f>
        <v>#VALUE!</v>
      </c>
      <c r="LD84" s="110" t="e">
        <f>IF(JY84="","Нет показаний",IF(JY84&lt;=0,"Ошибка ПУ",(HO84-JY84*(($I84-метеостанция!Q$12)/($I84-IT84)))))</f>
        <v>#VALUE!</v>
      </c>
      <c r="LE84" s="110" t="e">
        <f>IF(JZ84="","Нет показаний",IF(JZ84&lt;=0,"Ошибка ПУ",(HP84-JZ84*(($I84-метеостанция!R$12)/($I84-IU84)))))</f>
        <v>#VALUE!</v>
      </c>
      <c r="LF84" s="110" t="e">
        <f>IF(KA84="","Нет показаний",IF(KA84&lt;=0,"Ошибка ПУ",(HQ84-KA84*(($I84-метеостанция!S$12)/($I84-IV84)))))</f>
        <v>#VALUE!</v>
      </c>
      <c r="LG84" s="110" t="e">
        <f>IF(KB84="","Нет показаний",IF(KB84&lt;=0,"Ошибка ПУ",(HR84-KB84*(($I84-метеостанция!T$12)/($I84-IW84)))))</f>
        <v>#VALUE!</v>
      </c>
      <c r="LH84" s="110" t="e">
        <f>IF(KC84="","Нет показаний",IF(KC84&lt;=0,"Ошибка ПУ",(HS84-KC84*(($I84-метеостанция!U$12)/($I84-IX84)))))</f>
        <v>#VALUE!</v>
      </c>
      <c r="LI84" s="110" t="e">
        <f>IF(KD84="","Нет показаний",IF(KD84&lt;=0,"Ошибка ПУ",(HT84-KD84*(($I84-метеостанция!V$12)/($I84-IY84)))))</f>
        <v>#VALUE!</v>
      </c>
      <c r="LJ84" s="110" t="e">
        <f>IF(KE84="","Нет показаний",IF(KE84&lt;=0,"Ошибка ПУ",(HU84-KE84*(($I84-метеостанция!W$12)/($I84-IZ84)))))</f>
        <v>#VALUE!</v>
      </c>
      <c r="LK84" s="110" t="e">
        <f>IF(KF84="","Нет показаний",IF(KF84&lt;=0,"Ошибка ПУ",(HV84-KF84*(($I84-метеостанция!X$12)/($I84-JA84)))))</f>
        <v>#VALUE!</v>
      </c>
      <c r="LL84" s="110" t="e">
        <f>IF(KG84="","Нет показаний",IF(KG84&lt;=0,"Ошибка ПУ",(HW84-KG84*(($I84-метеостанция!Y$12)/($I84-JB84)))))</f>
        <v>#VALUE!</v>
      </c>
      <c r="LM84" s="110" t="e">
        <f>IF(KH84="","Нет показаний",IF(KH84&lt;=0,"Ошибка ПУ",(HX84-KH84*(($I84-метеостанция!Z$12)/($I84-JC84)))))</f>
        <v>#VALUE!</v>
      </c>
      <c r="LN84" s="110" t="e">
        <f>IF(KI84="","Нет показаний",IF(KI84&lt;=0,"Ошибка ПУ",(HY84-KI84*(($I84-метеостанция!AA$12)/($I84-JD84)))))</f>
        <v>#VALUE!</v>
      </c>
      <c r="LO84" s="110" t="e">
        <f>IF(KJ84="","Нет показаний",IF(KJ84&lt;=0,"Ошибка ПУ",(HZ84-KJ84*(($I84-метеостанция!AB$12)/($I84-JE84)))))</f>
        <v>#VALUE!</v>
      </c>
      <c r="LP84" s="110" t="e">
        <f>IF(KK84="","Нет показаний",IF(KK84&lt;=0,"Ошибка ПУ",(IA84-KK84*(($I84-метеостанция!AC$12)/($I84-JF84)))))</f>
        <v>#VALUE!</v>
      </c>
      <c r="LQ84" s="110" t="e">
        <f>IF(KL84="","Нет показаний",IF(KL84&lt;=0,"Ошибка ПУ",(IB84-KL84*(($I84-метеостанция!AD$12)/($I84-JG84)))))</f>
        <v>#VALUE!</v>
      </c>
      <c r="LR84" s="110" t="e">
        <f>IF(KM84="","Нет показаний",IF(KM84&lt;=0,"Ошибка ПУ",(IC84-KM84*(($I84-метеостанция!AE$12)/($I84-JH84)))))</f>
        <v>#VALUE!</v>
      </c>
      <c r="LS84" s="110" t="str">
        <f>IF(KN84="","Нет показаний",IF(KN84&lt;=0,"Ошибка ПУ",(ID84-KN84*(($I84-метеостанция!AF$12)/($I84-JI84)))))</f>
        <v>Ошибка ПУ</v>
      </c>
      <c r="LT84" s="54" t="e">
        <f t="shared" si="1871"/>
        <v>#VALUE!</v>
      </c>
      <c r="LU84" s="54" t="e">
        <f t="shared" si="1872"/>
        <v>#VALUE!</v>
      </c>
      <c r="LV84" s="54" t="e">
        <f t="shared" si="1873"/>
        <v>#VALUE!</v>
      </c>
      <c r="LW84" s="54" t="e">
        <f t="shared" si="1874"/>
        <v>#VALUE!</v>
      </c>
      <c r="LX84" s="54" t="e">
        <f t="shared" si="1875"/>
        <v>#VALUE!</v>
      </c>
      <c r="LY84" s="54" t="e">
        <f t="shared" si="1876"/>
        <v>#VALUE!</v>
      </c>
      <c r="LZ84" s="54" t="e">
        <f t="shared" si="1877"/>
        <v>#VALUE!</v>
      </c>
      <c r="MA84" s="54" t="e">
        <f t="shared" si="1878"/>
        <v>#VALUE!</v>
      </c>
      <c r="MB84" s="54" t="e">
        <f t="shared" si="1879"/>
        <v>#VALUE!</v>
      </c>
      <c r="MC84" s="54" t="e">
        <f t="shared" si="1880"/>
        <v>#VALUE!</v>
      </c>
      <c r="MD84" s="54" t="e">
        <f t="shared" si="1881"/>
        <v>#VALUE!</v>
      </c>
      <c r="ME84" s="54" t="e">
        <f t="shared" si="1882"/>
        <v>#VALUE!</v>
      </c>
      <c r="MF84" s="54" t="e">
        <f t="shared" si="1883"/>
        <v>#VALUE!</v>
      </c>
      <c r="MG84" s="54" t="e">
        <f t="shared" si="1884"/>
        <v>#VALUE!</v>
      </c>
      <c r="MH84" s="54" t="e">
        <f t="shared" si="1885"/>
        <v>#VALUE!</v>
      </c>
      <c r="MI84" s="54" t="e">
        <f t="shared" si="1886"/>
        <v>#VALUE!</v>
      </c>
      <c r="MJ84" s="54" t="e">
        <f t="shared" si="1887"/>
        <v>#VALUE!</v>
      </c>
      <c r="MK84" s="54" t="e">
        <f t="shared" si="1888"/>
        <v>#VALUE!</v>
      </c>
      <c r="ML84" s="54" t="e">
        <f t="shared" si="1889"/>
        <v>#VALUE!</v>
      </c>
      <c r="MM84" s="54" t="e">
        <f t="shared" si="1890"/>
        <v>#VALUE!</v>
      </c>
      <c r="MN84" s="54" t="e">
        <f t="shared" si="1891"/>
        <v>#VALUE!</v>
      </c>
      <c r="MO84" s="54" t="e">
        <f t="shared" si="1892"/>
        <v>#VALUE!</v>
      </c>
      <c r="MP84" s="54" t="e">
        <f t="shared" si="1893"/>
        <v>#VALUE!</v>
      </c>
      <c r="MQ84" s="54" t="e">
        <f t="shared" si="1894"/>
        <v>#VALUE!</v>
      </c>
      <c r="MR84" s="54" t="e">
        <f t="shared" si="1895"/>
        <v>#VALUE!</v>
      </c>
      <c r="MS84" s="54" t="e">
        <f t="shared" si="1896"/>
        <v>#VALUE!</v>
      </c>
      <c r="MT84" s="54" t="e">
        <f t="shared" si="1897"/>
        <v>#VALUE!</v>
      </c>
      <c r="MU84" s="54" t="e">
        <f t="shared" si="1898"/>
        <v>#VALUE!</v>
      </c>
      <c r="MV84" s="54" t="e">
        <f t="shared" si="1899"/>
        <v>#VALUE!</v>
      </c>
      <c r="MW84" s="54" t="e">
        <f t="shared" si="1900"/>
        <v>#VALUE!</v>
      </c>
      <c r="MX84" s="54" t="e">
        <f t="shared" si="1901"/>
        <v>#VALUE!</v>
      </c>
      <c r="MY84" s="53" t="e">
        <f t="shared" si="1902"/>
        <v>#VALUE!</v>
      </c>
      <c r="MZ84" s="53" t="e">
        <f t="shared" si="1903"/>
        <v>#VALUE!</v>
      </c>
      <c r="NA84" s="53" t="e">
        <f t="shared" si="1904"/>
        <v>#VALUE!</v>
      </c>
      <c r="NB84" s="53" t="e">
        <f t="shared" si="1905"/>
        <v>#VALUE!</v>
      </c>
      <c r="NC84" s="53" t="e">
        <f t="shared" si="1906"/>
        <v>#VALUE!</v>
      </c>
      <c r="ND84" s="53" t="e">
        <f t="shared" si="1907"/>
        <v>#VALUE!</v>
      </c>
      <c r="NE84" s="53" t="e">
        <f t="shared" si="1908"/>
        <v>#VALUE!</v>
      </c>
      <c r="NF84" s="53" t="e">
        <f t="shared" si="1909"/>
        <v>#VALUE!</v>
      </c>
      <c r="NG84" s="53" t="e">
        <f t="shared" si="1910"/>
        <v>#VALUE!</v>
      </c>
      <c r="NH84" s="53" t="e">
        <f t="shared" si="1911"/>
        <v>#VALUE!</v>
      </c>
      <c r="NI84" s="53" t="e">
        <f t="shared" si="1912"/>
        <v>#VALUE!</v>
      </c>
      <c r="NJ84" s="53" t="e">
        <f t="shared" si="1913"/>
        <v>#VALUE!</v>
      </c>
      <c r="NK84" s="53" t="e">
        <f t="shared" si="1914"/>
        <v>#VALUE!</v>
      </c>
      <c r="NL84" s="53" t="e">
        <f t="shared" si="1915"/>
        <v>#VALUE!</v>
      </c>
      <c r="NM84" s="53" t="e">
        <f t="shared" si="1916"/>
        <v>#VALUE!</v>
      </c>
      <c r="NN84" s="53" t="e">
        <f t="shared" si="1917"/>
        <v>#VALUE!</v>
      </c>
      <c r="NO84" s="53" t="e">
        <f t="shared" si="1918"/>
        <v>#VALUE!</v>
      </c>
      <c r="NP84" s="53" t="e">
        <f t="shared" si="1919"/>
        <v>#VALUE!</v>
      </c>
      <c r="NQ84" s="53" t="e">
        <f t="shared" si="1920"/>
        <v>#VALUE!</v>
      </c>
      <c r="NR84" s="53" t="e">
        <f t="shared" si="1921"/>
        <v>#VALUE!</v>
      </c>
      <c r="NS84" s="53" t="e">
        <f t="shared" si="1922"/>
        <v>#VALUE!</v>
      </c>
      <c r="NT84" s="53" t="e">
        <f t="shared" si="1923"/>
        <v>#VALUE!</v>
      </c>
      <c r="NU84" s="53" t="e">
        <f t="shared" si="1924"/>
        <v>#VALUE!</v>
      </c>
      <c r="NV84" s="53" t="e">
        <f t="shared" si="1925"/>
        <v>#VALUE!</v>
      </c>
      <c r="NW84" s="53" t="e">
        <f t="shared" si="1926"/>
        <v>#VALUE!</v>
      </c>
      <c r="NX84" s="53" t="e">
        <f t="shared" si="1927"/>
        <v>#VALUE!</v>
      </c>
      <c r="NY84" s="53" t="e">
        <f t="shared" si="1928"/>
        <v>#VALUE!</v>
      </c>
      <c r="NZ84" s="53" t="e">
        <f t="shared" si="1929"/>
        <v>#VALUE!</v>
      </c>
      <c r="OA84" s="53" t="e">
        <f t="shared" si="1930"/>
        <v>#VALUE!</v>
      </c>
      <c r="OB84" s="53" t="e">
        <f t="shared" si="1931"/>
        <v>#VALUE!</v>
      </c>
      <c r="OC84" s="53" t="e">
        <f t="shared" si="1932"/>
        <v>#VALUE!</v>
      </c>
      <c r="OD84" s="53" t="e">
        <f t="shared" si="1933"/>
        <v>#VALUE!</v>
      </c>
      <c r="OE84" s="53" t="e">
        <f t="shared" si="1934"/>
        <v>#VALUE!</v>
      </c>
      <c r="OF84" s="53" t="e">
        <f t="shared" si="1935"/>
        <v>#VALUE!</v>
      </c>
      <c r="OG84" s="53" t="e">
        <f t="shared" si="1936"/>
        <v>#VALUE!</v>
      </c>
      <c r="OH84" s="53" t="e">
        <f t="shared" si="1937"/>
        <v>#VALUE!</v>
      </c>
      <c r="OI84" s="53" t="e">
        <f t="shared" si="1938"/>
        <v>#VALUE!</v>
      </c>
      <c r="OJ84" s="53" t="e">
        <f t="shared" si="1939"/>
        <v>#VALUE!</v>
      </c>
      <c r="OK84" s="53" t="e">
        <f t="shared" si="1940"/>
        <v>#VALUE!</v>
      </c>
      <c r="OL84" s="53" t="e">
        <f t="shared" si="1941"/>
        <v>#VALUE!</v>
      </c>
      <c r="OM84" s="53" t="e">
        <f t="shared" si="1942"/>
        <v>#VALUE!</v>
      </c>
      <c r="ON84" s="53" t="e">
        <f t="shared" si="1943"/>
        <v>#VALUE!</v>
      </c>
      <c r="OO84" s="53" t="e">
        <f t="shared" si="1944"/>
        <v>#VALUE!</v>
      </c>
      <c r="OP84" s="53" t="e">
        <f t="shared" si="1945"/>
        <v>#VALUE!</v>
      </c>
      <c r="OQ84" s="53" t="e">
        <f t="shared" si="1946"/>
        <v>#VALUE!</v>
      </c>
      <c r="OR84" s="53" t="e">
        <f t="shared" si="1947"/>
        <v>#VALUE!</v>
      </c>
      <c r="OS84" s="53" t="e">
        <f t="shared" si="1948"/>
        <v>#VALUE!</v>
      </c>
      <c r="OT84" s="53" t="e">
        <f t="shared" si="1949"/>
        <v>#VALUE!</v>
      </c>
      <c r="OU84" s="53" t="e">
        <f t="shared" si="1950"/>
        <v>#VALUE!</v>
      </c>
      <c r="OV84" s="53" t="e">
        <f t="shared" si="1951"/>
        <v>#VALUE!</v>
      </c>
      <c r="OW84" s="53" t="e">
        <f t="shared" si="1952"/>
        <v>#VALUE!</v>
      </c>
      <c r="OX84" s="53" t="e">
        <f t="shared" si="1953"/>
        <v>#VALUE!</v>
      </c>
      <c r="OY84" s="53" t="e">
        <f t="shared" si="1954"/>
        <v>#VALUE!</v>
      </c>
      <c r="OZ84" s="53" t="e">
        <f t="shared" si="1955"/>
        <v>#VALUE!</v>
      </c>
      <c r="PA84" s="53" t="e">
        <f t="shared" si="1956"/>
        <v>#VALUE!</v>
      </c>
      <c r="PB84" s="53" t="e">
        <f t="shared" si="1957"/>
        <v>#VALUE!</v>
      </c>
      <c r="PC84" s="53" t="e">
        <f t="shared" si="1958"/>
        <v>#VALUE!</v>
      </c>
      <c r="PD84" s="53" t="e">
        <f t="shared" si="1959"/>
        <v>#VALUE!</v>
      </c>
      <c r="PE84" s="53" t="e">
        <f t="shared" si="1960"/>
        <v>#VALUE!</v>
      </c>
      <c r="PF84" s="53" t="e">
        <f t="shared" si="1961"/>
        <v>#VALUE!</v>
      </c>
      <c r="PG84" s="53" t="e">
        <f t="shared" si="1962"/>
        <v>#VALUE!</v>
      </c>
      <c r="PH84" s="53" t="e">
        <f t="shared" si="1963"/>
        <v>#VALUE!</v>
      </c>
      <c r="PI84" s="111" t="e">
        <f t="shared" ref="PI84:QM84" si="2298">MY84*$G84</f>
        <v>#VALUE!</v>
      </c>
      <c r="PJ84" s="111" t="e">
        <f t="shared" si="2298"/>
        <v>#VALUE!</v>
      </c>
      <c r="PK84" s="111" t="e">
        <f t="shared" si="2298"/>
        <v>#VALUE!</v>
      </c>
      <c r="PL84" s="111" t="e">
        <f t="shared" si="2298"/>
        <v>#VALUE!</v>
      </c>
      <c r="PM84" s="111" t="e">
        <f t="shared" si="2298"/>
        <v>#VALUE!</v>
      </c>
      <c r="PN84" s="111" t="e">
        <f t="shared" si="2298"/>
        <v>#VALUE!</v>
      </c>
      <c r="PO84" s="111" t="e">
        <f t="shared" si="2298"/>
        <v>#VALUE!</v>
      </c>
      <c r="PP84" s="111" t="e">
        <f t="shared" si="2298"/>
        <v>#VALUE!</v>
      </c>
      <c r="PQ84" s="111" t="e">
        <f t="shared" si="2298"/>
        <v>#VALUE!</v>
      </c>
      <c r="PR84" s="111" t="e">
        <f t="shared" si="2298"/>
        <v>#VALUE!</v>
      </c>
      <c r="PS84" s="111" t="e">
        <f t="shared" si="2298"/>
        <v>#VALUE!</v>
      </c>
      <c r="PT84" s="111" t="e">
        <f t="shared" si="2298"/>
        <v>#VALUE!</v>
      </c>
      <c r="PU84" s="111" t="e">
        <f t="shared" si="2298"/>
        <v>#VALUE!</v>
      </c>
      <c r="PV84" s="111" t="e">
        <f t="shared" si="2298"/>
        <v>#VALUE!</v>
      </c>
      <c r="PW84" s="111" t="e">
        <f t="shared" si="2298"/>
        <v>#VALUE!</v>
      </c>
      <c r="PX84" s="111" t="e">
        <f t="shared" si="2298"/>
        <v>#VALUE!</v>
      </c>
      <c r="PY84" s="111" t="e">
        <f t="shared" si="2298"/>
        <v>#VALUE!</v>
      </c>
      <c r="PZ84" s="111" t="e">
        <f t="shared" si="2298"/>
        <v>#VALUE!</v>
      </c>
      <c r="QA84" s="111" t="e">
        <f t="shared" si="2298"/>
        <v>#VALUE!</v>
      </c>
      <c r="QB84" s="111" t="e">
        <f t="shared" si="2298"/>
        <v>#VALUE!</v>
      </c>
      <c r="QC84" s="111" t="e">
        <f t="shared" si="2298"/>
        <v>#VALUE!</v>
      </c>
      <c r="QD84" s="111" t="e">
        <f t="shared" si="2298"/>
        <v>#VALUE!</v>
      </c>
      <c r="QE84" s="111" t="e">
        <f t="shared" si="2298"/>
        <v>#VALUE!</v>
      </c>
      <c r="QF84" s="111" t="e">
        <f t="shared" si="2298"/>
        <v>#VALUE!</v>
      </c>
      <c r="QG84" s="111" t="e">
        <f t="shared" si="2298"/>
        <v>#VALUE!</v>
      </c>
      <c r="QH84" s="111" t="e">
        <f t="shared" si="2298"/>
        <v>#VALUE!</v>
      </c>
      <c r="QI84" s="111" t="e">
        <f t="shared" si="2298"/>
        <v>#VALUE!</v>
      </c>
      <c r="QJ84" s="111" t="e">
        <f t="shared" si="2298"/>
        <v>#VALUE!</v>
      </c>
      <c r="QK84" s="111" t="e">
        <f t="shared" si="2298"/>
        <v>#VALUE!</v>
      </c>
      <c r="QL84" s="111" t="e">
        <f t="shared" si="2298"/>
        <v>#VALUE!</v>
      </c>
      <c r="QM84" s="111" t="e">
        <f t="shared" si="2298"/>
        <v>#VALUE!</v>
      </c>
      <c r="QN84" s="54" t="e">
        <f t="shared" si="1968"/>
        <v>#VALUE!</v>
      </c>
      <c r="QO84" s="53" t="e">
        <f t="shared" si="1969"/>
        <v>#VALUE!</v>
      </c>
      <c r="QP84" s="53" t="e">
        <f t="shared" si="1970"/>
        <v>#VALUE!</v>
      </c>
      <c r="QQ84" s="53" t="e">
        <f t="shared" si="1971"/>
        <v>#VALUE!</v>
      </c>
      <c r="QR84" s="53" t="e">
        <f t="shared" si="1972"/>
        <v>#VALUE!</v>
      </c>
      <c r="QS84" s="53" t="e">
        <f t="shared" si="1973"/>
        <v>#VALUE!</v>
      </c>
      <c r="QT84" s="53" t="e">
        <f t="shared" si="1974"/>
        <v>#VALUE!</v>
      </c>
      <c r="QU84" s="53" t="e">
        <f t="shared" si="1975"/>
        <v>#VALUE!</v>
      </c>
      <c r="QV84" s="53" t="e">
        <f t="shared" si="1976"/>
        <v>#VALUE!</v>
      </c>
      <c r="QW84" s="53" t="e">
        <f t="shared" si="1977"/>
        <v>#VALUE!</v>
      </c>
      <c r="QX84" s="53" t="e">
        <f t="shared" si="1978"/>
        <v>#VALUE!</v>
      </c>
      <c r="QY84" s="53" t="e">
        <f t="shared" si="1979"/>
        <v>#VALUE!</v>
      </c>
      <c r="QZ84" s="53" t="e">
        <f t="shared" si="1980"/>
        <v>#VALUE!</v>
      </c>
      <c r="RA84" s="53" t="e">
        <f t="shared" si="1981"/>
        <v>#VALUE!</v>
      </c>
      <c r="RB84" s="53" t="e">
        <f t="shared" si="1982"/>
        <v>#VALUE!</v>
      </c>
      <c r="RC84" s="53" t="e">
        <f t="shared" si="1983"/>
        <v>#VALUE!</v>
      </c>
      <c r="RD84" s="53" t="e">
        <f t="shared" si="1984"/>
        <v>#VALUE!</v>
      </c>
      <c r="RE84" s="53" t="e">
        <f t="shared" si="1985"/>
        <v>#VALUE!</v>
      </c>
      <c r="RF84" s="53" t="e">
        <f t="shared" si="1986"/>
        <v>#VALUE!</v>
      </c>
      <c r="RG84" s="53" t="e">
        <f t="shared" si="1987"/>
        <v>#VALUE!</v>
      </c>
      <c r="RH84" s="53" t="e">
        <f t="shared" si="1988"/>
        <v>#VALUE!</v>
      </c>
      <c r="RI84" s="53" t="e">
        <f t="shared" si="1989"/>
        <v>#VALUE!</v>
      </c>
      <c r="RJ84" s="53" t="e">
        <f t="shared" si="1990"/>
        <v>#VALUE!</v>
      </c>
      <c r="RK84" s="53" t="e">
        <f t="shared" si="1991"/>
        <v>#VALUE!</v>
      </c>
      <c r="RL84" s="53" t="e">
        <f t="shared" si="1992"/>
        <v>#VALUE!</v>
      </c>
      <c r="RM84" s="53" t="e">
        <f t="shared" si="1993"/>
        <v>#VALUE!</v>
      </c>
      <c r="RN84" s="53" t="e">
        <f t="shared" si="1994"/>
        <v>#VALUE!</v>
      </c>
      <c r="RO84" s="53" t="e">
        <f t="shared" si="1995"/>
        <v>#VALUE!</v>
      </c>
      <c r="RP84" s="53" t="e">
        <f t="shared" si="1996"/>
        <v>#VALUE!</v>
      </c>
      <c r="RQ84" s="53" t="e">
        <f t="shared" si="1997"/>
        <v>#VALUE!</v>
      </c>
      <c r="RR84" s="53" t="e">
        <f t="shared" si="1998"/>
        <v>#VALUE!</v>
      </c>
      <c r="RS84" s="111" t="e">
        <f t="shared" si="1999"/>
        <v>#VALUE!</v>
      </c>
      <c r="RT84" s="111" t="e">
        <f t="shared" si="2000"/>
        <v>#VALUE!</v>
      </c>
      <c r="RU84" s="111" t="e">
        <f t="shared" si="2001"/>
        <v>#VALUE!</v>
      </c>
      <c r="RV84" s="111" t="e">
        <f t="shared" si="2002"/>
        <v>#VALUE!</v>
      </c>
      <c r="RW84" s="111" t="e">
        <f t="shared" si="2003"/>
        <v>#VALUE!</v>
      </c>
      <c r="RX84" s="111" t="e">
        <f t="shared" si="2004"/>
        <v>#VALUE!</v>
      </c>
      <c r="RY84" s="111" t="e">
        <f t="shared" si="2005"/>
        <v>#VALUE!</v>
      </c>
      <c r="RZ84" s="111" t="e">
        <f t="shared" si="2006"/>
        <v>#VALUE!</v>
      </c>
      <c r="SA84" s="111" t="e">
        <f t="shared" si="2007"/>
        <v>#VALUE!</v>
      </c>
      <c r="SB84" s="111" t="e">
        <f t="shared" si="2008"/>
        <v>#VALUE!</v>
      </c>
      <c r="SC84" s="111" t="e">
        <f t="shared" si="2009"/>
        <v>#VALUE!</v>
      </c>
      <c r="SD84" s="111" t="e">
        <f t="shared" si="2010"/>
        <v>#VALUE!</v>
      </c>
      <c r="SE84" s="111" t="e">
        <f t="shared" si="2011"/>
        <v>#VALUE!</v>
      </c>
      <c r="SF84" s="111" t="e">
        <f t="shared" si="2012"/>
        <v>#VALUE!</v>
      </c>
      <c r="SG84" s="111" t="e">
        <f t="shared" si="2013"/>
        <v>#VALUE!</v>
      </c>
      <c r="SH84" s="111" t="e">
        <f t="shared" si="2014"/>
        <v>#VALUE!</v>
      </c>
      <c r="SI84" s="111" t="e">
        <f t="shared" si="2015"/>
        <v>#VALUE!</v>
      </c>
      <c r="SJ84" s="111" t="e">
        <f t="shared" si="2016"/>
        <v>#VALUE!</v>
      </c>
      <c r="SK84" s="111" t="e">
        <f t="shared" si="2017"/>
        <v>#VALUE!</v>
      </c>
      <c r="SL84" s="111" t="e">
        <f t="shared" si="2018"/>
        <v>#VALUE!</v>
      </c>
      <c r="SM84" s="111" t="e">
        <f t="shared" si="2019"/>
        <v>#VALUE!</v>
      </c>
      <c r="SN84" s="111" t="e">
        <f t="shared" si="2020"/>
        <v>#VALUE!</v>
      </c>
      <c r="SO84" s="111" t="e">
        <f t="shared" si="2021"/>
        <v>#VALUE!</v>
      </c>
      <c r="SP84" s="111" t="e">
        <f t="shared" si="2022"/>
        <v>#VALUE!</v>
      </c>
      <c r="SQ84" s="111" t="e">
        <f t="shared" si="2023"/>
        <v>#VALUE!</v>
      </c>
      <c r="SR84" s="111" t="e">
        <f t="shared" si="2024"/>
        <v>#VALUE!</v>
      </c>
      <c r="SS84" s="111" t="e">
        <f t="shared" si="2025"/>
        <v>#VALUE!</v>
      </c>
      <c r="ST84" s="111" t="e">
        <f t="shared" si="2026"/>
        <v>#VALUE!</v>
      </c>
      <c r="SU84" s="111" t="e">
        <f t="shared" si="2027"/>
        <v>#VALUE!</v>
      </c>
      <c r="SV84" s="111" t="e">
        <f t="shared" si="2028"/>
        <v>#VALUE!</v>
      </c>
      <c r="SW84" s="111" t="e">
        <f t="shared" si="2029"/>
        <v>#VALUE!</v>
      </c>
      <c r="SX84" s="111" t="e">
        <f t="shared" si="2030"/>
        <v>#VALUE!</v>
      </c>
      <c r="SY84" s="111" t="e">
        <f t="shared" si="2031"/>
        <v>#VALUE!</v>
      </c>
      <c r="SZ84" s="111" t="e">
        <f t="shared" si="2032"/>
        <v>#VALUE!</v>
      </c>
      <c r="TA84" s="111" t="e">
        <f t="shared" si="2033"/>
        <v>#VALUE!</v>
      </c>
      <c r="TB84" s="111" t="e">
        <f t="shared" si="2034"/>
        <v>#VALUE!</v>
      </c>
      <c r="TC84" s="111" t="e">
        <f t="shared" si="2035"/>
        <v>#VALUE!</v>
      </c>
      <c r="TD84" s="111" t="e">
        <f t="shared" si="2036"/>
        <v>#VALUE!</v>
      </c>
      <c r="TE84" s="111" t="e">
        <f t="shared" si="2037"/>
        <v>#VALUE!</v>
      </c>
      <c r="TF84" s="111" t="e">
        <f t="shared" si="2038"/>
        <v>#VALUE!</v>
      </c>
      <c r="TG84" s="111" t="e">
        <f t="shared" si="2039"/>
        <v>#VALUE!</v>
      </c>
      <c r="TH84" s="111" t="e">
        <f t="shared" si="2040"/>
        <v>#VALUE!</v>
      </c>
      <c r="TI84" s="111" t="e">
        <f t="shared" si="2041"/>
        <v>#VALUE!</v>
      </c>
      <c r="TJ84" s="111" t="e">
        <f t="shared" si="2042"/>
        <v>#VALUE!</v>
      </c>
      <c r="TK84" s="111" t="e">
        <f t="shared" si="2043"/>
        <v>#VALUE!</v>
      </c>
      <c r="TL84" s="111" t="e">
        <f t="shared" si="2044"/>
        <v>#VALUE!</v>
      </c>
      <c r="TM84" s="111" t="e">
        <f t="shared" si="2045"/>
        <v>#VALUE!</v>
      </c>
      <c r="TN84" s="111" t="e">
        <f t="shared" si="2046"/>
        <v>#VALUE!</v>
      </c>
      <c r="TO84" s="111" t="e">
        <f t="shared" si="2047"/>
        <v>#VALUE!</v>
      </c>
      <c r="TP84" s="111" t="e">
        <f t="shared" si="2048"/>
        <v>#VALUE!</v>
      </c>
      <c r="TQ84" s="111" t="e">
        <f t="shared" si="2049"/>
        <v>#VALUE!</v>
      </c>
      <c r="TR84" s="111" t="e">
        <f t="shared" si="2050"/>
        <v>#VALUE!</v>
      </c>
      <c r="TS84" s="111" t="e">
        <f t="shared" si="2051"/>
        <v>#VALUE!</v>
      </c>
      <c r="TT84" s="111" t="e">
        <f t="shared" si="2052"/>
        <v>#VALUE!</v>
      </c>
      <c r="TU84" s="111" t="e">
        <f t="shared" si="2053"/>
        <v>#VALUE!</v>
      </c>
      <c r="TV84" s="111" t="e">
        <f t="shared" si="2054"/>
        <v>#VALUE!</v>
      </c>
      <c r="TW84" s="111" t="e">
        <f t="shared" si="2055"/>
        <v>#VALUE!</v>
      </c>
      <c r="TX84" s="111" t="e">
        <f t="shared" si="2056"/>
        <v>#VALUE!</v>
      </c>
      <c r="TY84" s="111" t="e">
        <f t="shared" si="2057"/>
        <v>#VALUE!</v>
      </c>
      <c r="TZ84" s="111" t="e">
        <f t="shared" si="2058"/>
        <v>#VALUE!</v>
      </c>
      <c r="UA84" s="111" t="e">
        <f t="shared" si="2059"/>
        <v>#VALUE!</v>
      </c>
      <c r="UB84" s="111" t="e">
        <f t="shared" si="2060"/>
        <v>#VALUE!</v>
      </c>
      <c r="UC84" s="112">
        <f t="shared" si="2061"/>
        <v>211.88187507786449</v>
      </c>
      <c r="UD84" s="112">
        <f t="shared" si="2062"/>
        <v>401.09156507930379</v>
      </c>
      <c r="UE84" s="112">
        <f t="shared" si="2063"/>
        <v>540.01022636576351</v>
      </c>
      <c r="UF84" s="112">
        <f t="shared" si="2064"/>
        <v>689.23442632332581</v>
      </c>
      <c r="UG84" s="112">
        <f t="shared" si="2065"/>
        <v>857.97044616484186</v>
      </c>
      <c r="UH84" s="112">
        <f t="shared" si="2066"/>
        <v>1056.9360461082581</v>
      </c>
      <c r="UI84" s="112">
        <f t="shared" si="2067"/>
        <v>1253.1535024060472</v>
      </c>
      <c r="UJ84" s="112">
        <f t="shared" si="2068"/>
        <v>1447.3098509696156</v>
      </c>
      <c r="UK84" s="112">
        <f t="shared" si="2069"/>
        <v>1646.0006365484689</v>
      </c>
      <c r="UL84" s="112">
        <f t="shared" si="2070"/>
        <v>1841.8058712994134</v>
      </c>
      <c r="UM84" s="112">
        <f t="shared" si="2071"/>
        <v>2021.5344657234386</v>
      </c>
      <c r="UN84" s="112">
        <f t="shared" si="2072"/>
        <v>2178.5908750710387</v>
      </c>
      <c r="UO84" s="112">
        <f t="shared" si="2073"/>
        <v>2360.2431700470033</v>
      </c>
      <c r="UP84" s="112">
        <f t="shared" si="2074"/>
        <v>2494.4899871358966</v>
      </c>
      <c r="UQ84" s="112">
        <f t="shared" si="2075"/>
        <v>2695.1044732666892</v>
      </c>
      <c r="UR84" s="112">
        <f t="shared" si="2076"/>
        <v>2910.8337494484322</v>
      </c>
      <c r="US84" s="112">
        <f t="shared" si="2077"/>
        <v>3110.4863853032548</v>
      </c>
      <c r="UT84" s="112">
        <f t="shared" si="2078"/>
        <v>3316.1849371784588</v>
      </c>
      <c r="UU84" s="112">
        <f t="shared" si="2079"/>
        <v>3519.6849741371598</v>
      </c>
      <c r="UV84" s="112">
        <f t="shared" si="2080"/>
        <v>3724.696490100956</v>
      </c>
      <c r="UW84" s="112">
        <f t="shared" si="2081"/>
        <v>3944.8227961157022</v>
      </c>
      <c r="UX84" s="112">
        <f t="shared" si="2082"/>
        <v>4179.3768562699915</v>
      </c>
      <c r="UY84" s="112">
        <f t="shared" si="2083"/>
        <v>4420.9386827206317</v>
      </c>
      <c r="UZ84" s="112">
        <f t="shared" si="2084"/>
        <v>4676.7908561285321</v>
      </c>
      <c r="VA84" s="112">
        <f t="shared" si="2085"/>
        <v>4930.1697002553692</v>
      </c>
      <c r="VB84" s="112">
        <f t="shared" si="2086"/>
        <v>5174.4796703516367</v>
      </c>
      <c r="VC84" s="112">
        <f t="shared" si="2087"/>
        <v>5447.2329271801464</v>
      </c>
      <c r="VD84" s="112">
        <f t="shared" si="2088"/>
        <v>5728.6428364923813</v>
      </c>
      <c r="VE84" s="112">
        <f t="shared" si="2089"/>
        <v>5993.7012911131342</v>
      </c>
      <c r="VF84" s="112">
        <f t="shared" si="2090"/>
        <v>6228.6675728142673</v>
      </c>
      <c r="VG84" s="112">
        <f t="shared" si="2091"/>
        <v>6228.6675728142673</v>
      </c>
      <c r="VH84" s="111" t="e">
        <f t="shared" si="2092"/>
        <v>#VALUE!</v>
      </c>
      <c r="VI84" s="111" t="e">
        <f t="shared" si="2093"/>
        <v>#VALUE!</v>
      </c>
      <c r="VJ84" s="111" t="e">
        <f t="shared" si="2094"/>
        <v>#VALUE!</v>
      </c>
      <c r="VK84" s="111" t="e">
        <f t="shared" si="2095"/>
        <v>#VALUE!</v>
      </c>
      <c r="VL84" s="111" t="e">
        <f t="shared" si="2096"/>
        <v>#VALUE!</v>
      </c>
      <c r="VM84" s="111" t="e">
        <f t="shared" si="2097"/>
        <v>#VALUE!</v>
      </c>
      <c r="VN84" s="111" t="e">
        <f t="shared" si="2098"/>
        <v>#VALUE!</v>
      </c>
      <c r="VO84" s="111" t="e">
        <f t="shared" si="2099"/>
        <v>#VALUE!</v>
      </c>
      <c r="VP84" s="111" t="e">
        <f t="shared" si="2100"/>
        <v>#VALUE!</v>
      </c>
      <c r="VQ84" s="111" t="e">
        <f t="shared" si="2101"/>
        <v>#VALUE!</v>
      </c>
      <c r="VR84" s="111" t="e">
        <f t="shared" si="2102"/>
        <v>#VALUE!</v>
      </c>
      <c r="VS84" s="111" t="e">
        <f t="shared" si="2103"/>
        <v>#VALUE!</v>
      </c>
      <c r="VT84" s="111" t="e">
        <f t="shared" si="2104"/>
        <v>#VALUE!</v>
      </c>
      <c r="VU84" s="111" t="e">
        <f t="shared" si="2105"/>
        <v>#VALUE!</v>
      </c>
      <c r="VV84" s="111" t="e">
        <f t="shared" si="2106"/>
        <v>#VALUE!</v>
      </c>
      <c r="VW84" s="111" t="e">
        <f t="shared" si="2107"/>
        <v>#VALUE!</v>
      </c>
      <c r="VX84" s="111" t="e">
        <f t="shared" si="2108"/>
        <v>#VALUE!</v>
      </c>
      <c r="VY84" s="111" t="e">
        <f t="shared" si="2109"/>
        <v>#VALUE!</v>
      </c>
      <c r="VZ84" s="111" t="e">
        <f t="shared" si="2110"/>
        <v>#VALUE!</v>
      </c>
      <c r="WA84" s="111" t="e">
        <f t="shared" si="2111"/>
        <v>#VALUE!</v>
      </c>
      <c r="WB84" s="111" t="e">
        <f t="shared" si="2112"/>
        <v>#VALUE!</v>
      </c>
      <c r="WC84" s="111" t="e">
        <f t="shared" si="2113"/>
        <v>#VALUE!</v>
      </c>
      <c r="WD84" s="111" t="e">
        <f t="shared" si="2114"/>
        <v>#VALUE!</v>
      </c>
      <c r="WE84" s="111" t="e">
        <f t="shared" si="2115"/>
        <v>#VALUE!</v>
      </c>
      <c r="WF84" s="111" t="e">
        <f t="shared" si="2116"/>
        <v>#VALUE!</v>
      </c>
      <c r="WG84" s="111" t="e">
        <f t="shared" si="2117"/>
        <v>#VALUE!</v>
      </c>
      <c r="WH84" s="111" t="e">
        <f t="shared" si="2118"/>
        <v>#VALUE!</v>
      </c>
      <c r="WI84" s="111" t="e">
        <f t="shared" si="2119"/>
        <v>#VALUE!</v>
      </c>
      <c r="WJ84" s="111" t="e">
        <f t="shared" si="2120"/>
        <v>#VALUE!</v>
      </c>
      <c r="WK84" s="111" t="e">
        <f t="shared" si="2121"/>
        <v>#VALUE!</v>
      </c>
      <c r="WL84" s="111" t="e">
        <f t="shared" si="2122"/>
        <v>#VALUE!</v>
      </c>
      <c r="WM84" s="111" t="e">
        <f t="shared" si="2123"/>
        <v>#VALUE!</v>
      </c>
      <c r="WN84" s="111" t="e">
        <f t="shared" si="2124"/>
        <v>#VALUE!</v>
      </c>
      <c r="WO84" s="111" t="e">
        <f t="shared" si="2125"/>
        <v>#VALUE!</v>
      </c>
      <c r="WP84" s="111" t="e">
        <f t="shared" si="2126"/>
        <v>#VALUE!</v>
      </c>
      <c r="WQ84" s="111" t="e">
        <f t="shared" si="2127"/>
        <v>#VALUE!</v>
      </c>
      <c r="WR84" s="111" t="e">
        <f t="shared" si="2128"/>
        <v>#VALUE!</v>
      </c>
      <c r="WS84" s="111" t="e">
        <f t="shared" si="2129"/>
        <v>#VALUE!</v>
      </c>
      <c r="WT84" s="111" t="e">
        <f t="shared" si="2130"/>
        <v>#VALUE!</v>
      </c>
      <c r="WU84" s="111" t="e">
        <f t="shared" si="2131"/>
        <v>#VALUE!</v>
      </c>
      <c r="WV84" s="111" t="e">
        <f t="shared" si="2132"/>
        <v>#VALUE!</v>
      </c>
      <c r="WW84" s="111" t="e">
        <f t="shared" si="2133"/>
        <v>#VALUE!</v>
      </c>
      <c r="WX84" s="111" t="e">
        <f t="shared" si="2134"/>
        <v>#VALUE!</v>
      </c>
      <c r="WY84" s="111" t="e">
        <f t="shared" si="2135"/>
        <v>#VALUE!</v>
      </c>
      <c r="WZ84" s="111" t="e">
        <f t="shared" si="2136"/>
        <v>#VALUE!</v>
      </c>
      <c r="XA84" s="111" t="e">
        <f t="shared" si="2137"/>
        <v>#VALUE!</v>
      </c>
      <c r="XB84" s="111" t="e">
        <f t="shared" si="2138"/>
        <v>#VALUE!</v>
      </c>
      <c r="XC84" s="111" t="e">
        <f t="shared" si="2139"/>
        <v>#VALUE!</v>
      </c>
      <c r="XD84" s="111" t="e">
        <f t="shared" si="2140"/>
        <v>#VALUE!</v>
      </c>
      <c r="XE84" s="111" t="e">
        <f t="shared" si="2141"/>
        <v>#VALUE!</v>
      </c>
      <c r="XF84" s="111" t="e">
        <f t="shared" si="2142"/>
        <v>#VALUE!</v>
      </c>
      <c r="XG84" s="111" t="e">
        <f t="shared" si="2143"/>
        <v>#VALUE!</v>
      </c>
      <c r="XH84" s="111" t="e">
        <f t="shared" si="2144"/>
        <v>#VALUE!</v>
      </c>
      <c r="XI84" s="111" t="e">
        <f t="shared" si="2145"/>
        <v>#VALUE!</v>
      </c>
      <c r="XJ84" s="111" t="e">
        <f t="shared" si="2146"/>
        <v>#VALUE!</v>
      </c>
      <c r="XK84" s="111" t="e">
        <f t="shared" si="2147"/>
        <v>#VALUE!</v>
      </c>
      <c r="XL84" s="111" t="e">
        <f t="shared" si="2148"/>
        <v>#VALUE!</v>
      </c>
      <c r="XM84" s="111" t="e">
        <f t="shared" si="2149"/>
        <v>#VALUE!</v>
      </c>
      <c r="XN84" s="111" t="e">
        <f t="shared" si="2150"/>
        <v>#VALUE!</v>
      </c>
      <c r="XO84" s="111" t="e">
        <f t="shared" si="2151"/>
        <v>#VALUE!</v>
      </c>
      <c r="XP84" s="111" t="e">
        <f t="shared" si="2152"/>
        <v>#VALUE!</v>
      </c>
      <c r="XQ84" s="111" t="e">
        <f t="shared" si="2153"/>
        <v>#VALUE!</v>
      </c>
      <c r="XR84" s="111" t="e">
        <f t="shared" si="2154"/>
        <v>#VALUE!</v>
      </c>
      <c r="XS84" s="111" t="e">
        <f t="shared" si="2155"/>
        <v>#VALUE!</v>
      </c>
      <c r="XT84" s="111" t="e">
        <f t="shared" si="2156"/>
        <v>#VALUE!</v>
      </c>
      <c r="XU84" s="111" t="e">
        <f t="shared" si="2157"/>
        <v>#VALUE!</v>
      </c>
      <c r="XV84" s="111" t="e">
        <f t="shared" si="2158"/>
        <v>#VALUE!</v>
      </c>
      <c r="XW84" s="111" t="e">
        <f t="shared" si="2159"/>
        <v>#VALUE!</v>
      </c>
      <c r="XX84" s="111" t="e">
        <f t="shared" si="2160"/>
        <v>#VALUE!</v>
      </c>
      <c r="XY84" s="111" t="e">
        <f t="shared" si="2161"/>
        <v>#VALUE!</v>
      </c>
      <c r="XZ84" s="111" t="e">
        <f t="shared" si="2162"/>
        <v>#VALUE!</v>
      </c>
      <c r="YA84" s="111" t="e">
        <f t="shared" si="2163"/>
        <v>#VALUE!</v>
      </c>
      <c r="YB84" s="111" t="e">
        <f t="shared" si="2164"/>
        <v>#VALUE!</v>
      </c>
      <c r="YC84" s="111" t="e">
        <f t="shared" si="2165"/>
        <v>#VALUE!</v>
      </c>
      <c r="YD84" s="111" t="e">
        <f t="shared" si="2166"/>
        <v>#VALUE!</v>
      </c>
      <c r="YE84" s="111" t="e">
        <f t="shared" si="2167"/>
        <v>#VALUE!</v>
      </c>
      <c r="YF84" s="111" t="e">
        <f t="shared" si="2168"/>
        <v>#VALUE!</v>
      </c>
      <c r="YG84" s="111" t="e">
        <f t="shared" si="2169"/>
        <v>#VALUE!</v>
      </c>
      <c r="YH84" s="111" t="e">
        <f t="shared" si="2170"/>
        <v>#VALUE!</v>
      </c>
      <c r="YI84" s="111" t="e">
        <f t="shared" si="2171"/>
        <v>#VALUE!</v>
      </c>
      <c r="YJ84" s="111" t="e">
        <f t="shared" si="2172"/>
        <v>#VALUE!</v>
      </c>
      <c r="YK84" s="111" t="e">
        <f t="shared" si="2173"/>
        <v>#VALUE!</v>
      </c>
      <c r="YL84" s="111" t="e">
        <f t="shared" si="2174"/>
        <v>#VALUE!</v>
      </c>
      <c r="YM84" s="111" t="e">
        <f t="shared" si="2175"/>
        <v>#VALUE!</v>
      </c>
      <c r="YN84" s="111" t="e">
        <f t="shared" si="2176"/>
        <v>#VALUE!</v>
      </c>
      <c r="YO84" s="111" t="e">
        <f t="shared" si="2177"/>
        <v>#VALUE!</v>
      </c>
      <c r="YP84" s="111" t="e">
        <f t="shared" si="2178"/>
        <v>#VALUE!</v>
      </c>
      <c r="YQ84" s="111" t="e">
        <f t="shared" si="2179"/>
        <v>#VALUE!</v>
      </c>
      <c r="YR84" s="111" t="e">
        <f t="shared" si="2180"/>
        <v>#VALUE!</v>
      </c>
      <c r="YS84" s="111" t="e">
        <f t="shared" si="2181"/>
        <v>#VALUE!</v>
      </c>
      <c r="YT84" s="111" t="e">
        <f t="shared" si="2182"/>
        <v>#VALUE!</v>
      </c>
      <c r="YU84" s="111" t="e">
        <f t="shared" si="2183"/>
        <v>#VALUE!</v>
      </c>
      <c r="YV84" s="111" t="e">
        <f t="shared" si="2184"/>
        <v>#VALUE!</v>
      </c>
      <c r="YW84" s="111" t="e">
        <f t="shared" si="2185"/>
        <v>#VALUE!</v>
      </c>
      <c r="YX84" s="111" t="e">
        <f t="shared" si="2186"/>
        <v>#VALUE!</v>
      </c>
      <c r="YY84" s="111" t="e">
        <f t="shared" si="2187"/>
        <v>#VALUE!</v>
      </c>
      <c r="YZ84" s="111" t="e">
        <f t="shared" si="2188"/>
        <v>#VALUE!</v>
      </c>
      <c r="ZA84" s="111" t="e">
        <f t="shared" si="2189"/>
        <v>#VALUE!</v>
      </c>
      <c r="ZB84" s="111" t="e">
        <f t="shared" si="2190"/>
        <v>#VALUE!</v>
      </c>
      <c r="ZC84" s="111" t="e">
        <f t="shared" si="2191"/>
        <v>#VALUE!</v>
      </c>
      <c r="ZD84" s="111" t="e">
        <f t="shared" si="2192"/>
        <v>#VALUE!</v>
      </c>
      <c r="ZE84" s="111" t="e">
        <f t="shared" si="2193"/>
        <v>#VALUE!</v>
      </c>
      <c r="ZF84" s="111" t="e">
        <f t="shared" si="2194"/>
        <v>#VALUE!</v>
      </c>
      <c r="ZG84" s="111" t="e">
        <f t="shared" si="2195"/>
        <v>#VALUE!</v>
      </c>
      <c r="ZH84" s="111" t="e">
        <f t="shared" si="2196"/>
        <v>#VALUE!</v>
      </c>
      <c r="ZI84" s="111" t="e">
        <f t="shared" si="2197"/>
        <v>#VALUE!</v>
      </c>
      <c r="ZJ84" s="111" t="e">
        <f t="shared" si="2198"/>
        <v>#VALUE!</v>
      </c>
      <c r="ZK84" s="111" t="e">
        <f t="shared" si="2199"/>
        <v>#VALUE!</v>
      </c>
      <c r="ZL84" s="111" t="e">
        <f t="shared" si="2200"/>
        <v>#VALUE!</v>
      </c>
      <c r="ZM84" s="111" t="e">
        <f t="shared" si="2201"/>
        <v>#VALUE!</v>
      </c>
      <c r="ZN84" s="111" t="e">
        <f t="shared" si="2202"/>
        <v>#VALUE!</v>
      </c>
      <c r="ZO84" s="111" t="e">
        <f t="shared" si="2203"/>
        <v>#VALUE!</v>
      </c>
      <c r="ZP84" s="111" t="e">
        <f t="shared" si="2204"/>
        <v>#VALUE!</v>
      </c>
      <c r="ZQ84" s="111" t="e">
        <f t="shared" si="2205"/>
        <v>#VALUE!</v>
      </c>
      <c r="ZR84" s="111" t="e">
        <f t="shared" si="2206"/>
        <v>#VALUE!</v>
      </c>
      <c r="ZS84" s="111" t="e">
        <f t="shared" si="2207"/>
        <v>#VALUE!</v>
      </c>
      <c r="ZT84" s="111" t="e">
        <f t="shared" si="2208"/>
        <v>#VALUE!</v>
      </c>
      <c r="ZU84" s="111" t="e">
        <f t="shared" si="2209"/>
        <v>#VALUE!</v>
      </c>
      <c r="ZV84" s="111" t="e">
        <f t="shared" si="2210"/>
        <v>#VALUE!</v>
      </c>
      <c r="ZW84" s="111" t="e">
        <f t="shared" si="2211"/>
        <v>#VALUE!</v>
      </c>
      <c r="ZX84" s="111" t="e">
        <f t="shared" si="2212"/>
        <v>#VALUE!</v>
      </c>
      <c r="ZY84" s="111" t="e">
        <f t="shared" si="2213"/>
        <v>#VALUE!</v>
      </c>
      <c r="ZZ84" s="111" t="e">
        <f t="shared" si="2214"/>
        <v>#VALUE!</v>
      </c>
      <c r="AAA84" s="111" t="e">
        <f t="shared" si="2215"/>
        <v>#VALUE!</v>
      </c>
      <c r="AAB84" s="111" t="e">
        <f t="shared" si="2216"/>
        <v>#VALUE!</v>
      </c>
      <c r="AAC84" s="111" t="e">
        <f t="shared" si="2217"/>
        <v>#VALUE!</v>
      </c>
      <c r="AAD84" s="111" t="e">
        <f t="shared" si="2218"/>
        <v>#VALUE!</v>
      </c>
      <c r="AAE84" s="111" t="e">
        <f t="shared" si="2219"/>
        <v>#VALUE!</v>
      </c>
      <c r="AAF84" s="111" t="e">
        <f t="shared" si="2220"/>
        <v>#VALUE!</v>
      </c>
      <c r="AAG84" s="111" t="e">
        <f t="shared" si="2221"/>
        <v>#VALUE!</v>
      </c>
      <c r="AAH84" s="111" t="e">
        <f t="shared" si="2222"/>
        <v>#VALUE!</v>
      </c>
      <c r="AAI84" s="111" t="e">
        <f t="shared" si="2223"/>
        <v>#VALUE!</v>
      </c>
      <c r="AAJ84" s="111" t="e">
        <f t="shared" si="2224"/>
        <v>#VALUE!</v>
      </c>
      <c r="AAK84" s="111" t="e">
        <f t="shared" si="2225"/>
        <v>#VALUE!</v>
      </c>
      <c r="AAL84" s="111" t="e">
        <f t="shared" si="2226"/>
        <v>#VALUE!</v>
      </c>
      <c r="AAM84" s="111" t="e">
        <f t="shared" si="2227"/>
        <v>#VALUE!</v>
      </c>
      <c r="AAN84" s="111" t="e">
        <f t="shared" si="2228"/>
        <v>#VALUE!</v>
      </c>
      <c r="AAO84" s="111" t="e">
        <f t="shared" si="2229"/>
        <v>#VALUE!</v>
      </c>
      <c r="AAP84" s="111" t="e">
        <f t="shared" si="2230"/>
        <v>#VALUE!</v>
      </c>
      <c r="AAQ84" s="111" t="e">
        <f t="shared" si="2231"/>
        <v>#VALUE!</v>
      </c>
      <c r="AAR84" s="111" t="e">
        <f t="shared" si="2232"/>
        <v>#VALUE!</v>
      </c>
      <c r="AAS84" s="111" t="e">
        <f t="shared" si="2233"/>
        <v>#VALUE!</v>
      </c>
      <c r="AAT84" s="111" t="e">
        <f t="shared" si="2234"/>
        <v>#VALUE!</v>
      </c>
      <c r="AAU84" s="111" t="e">
        <f t="shared" si="2235"/>
        <v>#VALUE!</v>
      </c>
      <c r="AAV84" s="111" t="e">
        <f t="shared" si="2236"/>
        <v>#VALUE!</v>
      </c>
      <c r="AAW84" s="111" t="e">
        <f t="shared" si="2237"/>
        <v>#VALUE!</v>
      </c>
      <c r="AAX84" s="111" t="e">
        <f t="shared" si="2238"/>
        <v>#VALUE!</v>
      </c>
      <c r="AAY84" s="111" t="e">
        <f t="shared" si="2239"/>
        <v>#VALUE!</v>
      </c>
      <c r="AAZ84" s="111" t="e">
        <f t="shared" si="2240"/>
        <v>#VALUE!</v>
      </c>
      <c r="ABA84" s="111" t="e">
        <f t="shared" si="2241"/>
        <v>#VALUE!</v>
      </c>
      <c r="ABB84" s="111" t="e">
        <f t="shared" si="2242"/>
        <v>#VALUE!</v>
      </c>
      <c r="ABC84" s="111" t="e">
        <f t="shared" si="2243"/>
        <v>#VALUE!</v>
      </c>
      <c r="ABD84" s="111" t="e">
        <f t="shared" si="2244"/>
        <v>#VALUE!</v>
      </c>
      <c r="ABE84" s="111" t="e">
        <f t="shared" si="2245"/>
        <v>#VALUE!</v>
      </c>
      <c r="ABF84" s="111" t="e">
        <f t="shared" si="2246"/>
        <v>#VALUE!</v>
      </c>
    </row>
    <row r="85" spans="1:734" ht="90" hidden="1" customHeight="1">
      <c r="A85" s="92">
        <v>3</v>
      </c>
      <c r="B85" s="59" t="s">
        <v>4</v>
      </c>
      <c r="C85" s="250" t="s">
        <v>7</v>
      </c>
      <c r="D85" s="101">
        <v>63841</v>
      </c>
      <c r="E85" s="59">
        <v>3122508319</v>
      </c>
      <c r="F85" s="46" t="s">
        <v>14</v>
      </c>
      <c r="G85" s="47">
        <v>0.9</v>
      </c>
      <c r="H85" s="48">
        <v>3700.72</v>
      </c>
      <c r="I85" s="48">
        <v>20</v>
      </c>
      <c r="J85" s="49">
        <v>1.2</v>
      </c>
      <c r="K85" s="50">
        <v>30</v>
      </c>
      <c r="L85" s="49">
        <v>11.47</v>
      </c>
      <c r="M85" s="49">
        <v>37.15</v>
      </c>
      <c r="N85" s="49">
        <v>8.85</v>
      </c>
      <c r="O85" s="49">
        <f t="shared" si="1741"/>
        <v>0.38233333333333336</v>
      </c>
      <c r="P85" s="49">
        <f t="shared" si="1742"/>
        <v>1.2383333333333333</v>
      </c>
      <c r="Q85" s="49">
        <f t="shared" si="1743"/>
        <v>0.29499999999999998</v>
      </c>
      <c r="R85" s="51">
        <v>30</v>
      </c>
      <c r="S85" s="52">
        <f t="shared" si="2256"/>
        <v>11.47</v>
      </c>
      <c r="T85" s="52">
        <f t="shared" si="1744"/>
        <v>37.15</v>
      </c>
      <c r="U85" s="52">
        <f t="shared" si="1745"/>
        <v>8.85</v>
      </c>
      <c r="V85" s="130">
        <v>0.01</v>
      </c>
      <c r="W85" s="130">
        <v>0.01</v>
      </c>
      <c r="X85" s="130">
        <v>0.01</v>
      </c>
      <c r="Y85" s="130">
        <v>0.01</v>
      </c>
      <c r="Z85" s="130">
        <v>0.01</v>
      </c>
      <c r="AA85" s="130">
        <v>0.01</v>
      </c>
      <c r="AB85" s="130">
        <v>0.01</v>
      </c>
      <c r="AC85" s="130">
        <f>$O85*($I85-(метеостанция!I$13))/($I85-$J85)</f>
        <v>0.34521852836879435</v>
      </c>
      <c r="AD85" s="130">
        <f>$O85*($I85-(метеостанция!J$13))/($I85-$J85)</f>
        <v>0.34826906028368798</v>
      </c>
      <c r="AE85" s="130">
        <f>$O85*($I85-(метеостанция!K$13))/($I85-$J85)</f>
        <v>0.36225066489361701</v>
      </c>
      <c r="AF85" s="130">
        <f>$O85*($I85-(метеостанция!L$13))/($I85-$J85)</f>
        <v>0.33327061170212763</v>
      </c>
      <c r="AG85" s="130">
        <f>$O85*($I85-(метеостанция!M$13))/($I85-$J85)</f>
        <v>0.28166578014184396</v>
      </c>
      <c r="AH85" s="130">
        <f>$O85*($I85-(метеостанция!N$13))/($I85-$J85)</f>
        <v>0.3215769060283688</v>
      </c>
      <c r="AI85" s="130">
        <f>$O85*($I85-(метеостанция!O$13))/($I85-$J85)</f>
        <v>0.22395988475177306</v>
      </c>
      <c r="AJ85" s="130">
        <f>$O85*($I85-(метеостанция!P$13))/($I85-$J85)</f>
        <v>0.35742065602836881</v>
      </c>
      <c r="AK85" s="130">
        <f>$O85*($I85-(метеостанция!Q$13))/($I85-$J85)</f>
        <v>0.39301019503546097</v>
      </c>
      <c r="AL85" s="130">
        <f>$O85*($I85-(метеостанция!R$13))/($I85-$J85)</f>
        <v>0.42682025709219862</v>
      </c>
      <c r="AM85" s="130">
        <f>$O85*($I85-(метеостанция!S$13))/($I85-$J85)</f>
        <v>0.43393816489361703</v>
      </c>
      <c r="AN85" s="130">
        <f>$O85*($I85-(метеостанция!T$13))/($I85-$J85)</f>
        <v>0.35996276595744681</v>
      </c>
      <c r="AO85" s="130">
        <f>$O85*($I85-(метеостанция!U$13))/($I85-$J85)</f>
        <v>0.34699800531914893</v>
      </c>
      <c r="AP85" s="130">
        <f>$O85*($I85-(метеостанция!V$13))/($I85-$J85)</f>
        <v>0.38360438829787236</v>
      </c>
      <c r="AQ85" s="130">
        <f>$O85*($I85-(метеостанция!W$13))/($I85-$J85)</f>
        <v>0.41487234042553189</v>
      </c>
      <c r="AR85" s="130">
        <f>$O85*($I85-(метеостанция!X$13))/($I85-$J85)</f>
        <v>0.44080186170212771</v>
      </c>
      <c r="AS85" s="130">
        <f>$O85*($I85-(метеостанция!Y$13))/($I85-$J85)</f>
        <v>0.47588297872340424</v>
      </c>
      <c r="AT85" s="130">
        <f>$O85*($I85-(метеостанция!Z$13))/($I85-$J85)</f>
        <v>0.46190137411347515</v>
      </c>
      <c r="AU85" s="130">
        <f>$O85*($I85-(метеостанция!AA$13))/($I85-$J85)</f>
        <v>0.48401773049645391</v>
      </c>
      <c r="AV85" s="130">
        <f>$O85*($I85-(метеостанция!AB$13))/($I85-$J85)</f>
        <v>0.50842198581560283</v>
      </c>
      <c r="AW85" s="130">
        <f>$O85*($I85-(метеостанция!AC$13))/($I85-$J85)</f>
        <v>0.54680784574468089</v>
      </c>
      <c r="AX85" s="130">
        <f>$O85*($I85-(метеостанция!AD$13))/($I85-$J85)</f>
        <v>0.47791666666666671</v>
      </c>
      <c r="AY85" s="130">
        <f>$O85*($I85-(метеостанция!AE$13))/($I85-$J85)</f>
        <v>0.43190447695035467</v>
      </c>
      <c r="AZ85" s="130"/>
      <c r="BA85" s="130">
        <f t="shared" si="1746"/>
        <v>0.01</v>
      </c>
      <c r="BB85" s="130">
        <f t="shared" si="2263"/>
        <v>0.02</v>
      </c>
      <c r="BC85" s="130">
        <f t="shared" si="2264"/>
        <v>0.03</v>
      </c>
      <c r="BD85" s="130">
        <f t="shared" si="2265"/>
        <v>0.04</v>
      </c>
      <c r="BE85" s="130">
        <f t="shared" si="2266"/>
        <v>0.05</v>
      </c>
      <c r="BF85" s="130">
        <f t="shared" si="2267"/>
        <v>6.0000000000000005E-2</v>
      </c>
      <c r="BG85" s="130">
        <f t="shared" si="2268"/>
        <v>7.0000000000000007E-2</v>
      </c>
      <c r="BH85" s="130">
        <f t="shared" si="2269"/>
        <v>0.41521852836879436</v>
      </c>
      <c r="BI85" s="130">
        <f t="shared" si="2270"/>
        <v>0.76348758865248234</v>
      </c>
      <c r="BJ85" s="130">
        <f t="shared" si="2271"/>
        <v>1.1257382535460994</v>
      </c>
      <c r="BK85" s="130">
        <f t="shared" si="2272"/>
        <v>1.4590088652482269</v>
      </c>
      <c r="BL85" s="130">
        <f t="shared" si="2273"/>
        <v>1.740674645390071</v>
      </c>
      <c r="BM85" s="130">
        <f t="shared" si="2274"/>
        <v>2.0622515514184396</v>
      </c>
      <c r="BN85" s="130">
        <f t="shared" si="2275"/>
        <v>2.2862114361702126</v>
      </c>
      <c r="BO85" s="130">
        <f t="shared" si="2276"/>
        <v>2.6436320921985814</v>
      </c>
      <c r="BP85" s="130">
        <f t="shared" si="2277"/>
        <v>3.0366422872340424</v>
      </c>
      <c r="BQ85" s="130">
        <f t="shared" si="2278"/>
        <v>3.4634625443262408</v>
      </c>
      <c r="BR85" s="130">
        <f t="shared" si="2279"/>
        <v>3.8974007092198577</v>
      </c>
      <c r="BS85" s="130">
        <f t="shared" si="2280"/>
        <v>4.2573634751773044</v>
      </c>
      <c r="BT85" s="130">
        <f t="shared" si="2281"/>
        <v>4.6043614804964532</v>
      </c>
      <c r="BU85" s="130">
        <f t="shared" si="2282"/>
        <v>4.9879658687943254</v>
      </c>
      <c r="BV85" s="130">
        <f t="shared" si="2283"/>
        <v>5.4028382092198575</v>
      </c>
      <c r="BW85" s="130">
        <f t="shared" si="2284"/>
        <v>5.8436400709219853</v>
      </c>
      <c r="BX85" s="130">
        <f t="shared" si="2285"/>
        <v>6.3195230496453894</v>
      </c>
      <c r="BY85" s="130">
        <f t="shared" si="2286"/>
        <v>6.7814244237588648</v>
      </c>
      <c r="BZ85" s="130">
        <f t="shared" si="2287"/>
        <v>7.2654421542553189</v>
      </c>
      <c r="CA85" s="130">
        <f t="shared" si="2288"/>
        <v>7.7738641400709216</v>
      </c>
      <c r="CB85" s="130">
        <f t="shared" si="2289"/>
        <v>8.3206719858156024</v>
      </c>
      <c r="CC85" s="130">
        <f t="shared" si="2290"/>
        <v>8.7985886524822696</v>
      </c>
      <c r="CD85" s="130">
        <f t="shared" si="2291"/>
        <v>9.2304931294326238</v>
      </c>
      <c r="CE85" s="130">
        <f t="shared" si="2292"/>
        <v>9.2304931294326238</v>
      </c>
      <c r="CF85" s="130">
        <f t="shared" si="1747"/>
        <v>37.007199999999997</v>
      </c>
      <c r="CG85" s="130">
        <f t="shared" si="1748"/>
        <v>37.007199999999997</v>
      </c>
      <c r="CH85" s="130">
        <f t="shared" si="1749"/>
        <v>37.007199999999997</v>
      </c>
      <c r="CI85" s="130">
        <f t="shared" si="1750"/>
        <v>37.007199999999997</v>
      </c>
      <c r="CJ85" s="130">
        <f t="shared" si="1751"/>
        <v>37.007199999999997</v>
      </c>
      <c r="CK85" s="130">
        <f t="shared" si="1752"/>
        <v>37.007199999999997</v>
      </c>
      <c r="CL85" s="130">
        <f t="shared" si="1753"/>
        <v>37.007199999999997</v>
      </c>
      <c r="CM85" s="130">
        <f t="shared" si="1754"/>
        <v>1277.5571123049647</v>
      </c>
      <c r="CN85" s="130">
        <f t="shared" si="1755"/>
        <v>1288.8462767730498</v>
      </c>
      <c r="CO85" s="130">
        <f t="shared" si="1756"/>
        <v>1340.5882805851063</v>
      </c>
      <c r="CP85" s="130">
        <f t="shared" si="1757"/>
        <v>1233.3412181382978</v>
      </c>
      <c r="CQ85" s="130">
        <f t="shared" si="1758"/>
        <v>1042.3661858865248</v>
      </c>
      <c r="CR85" s="130">
        <f t="shared" si="1759"/>
        <v>1190.0660876773049</v>
      </c>
      <c r="CS85" s="130">
        <f t="shared" si="1760"/>
        <v>828.81282469858149</v>
      </c>
      <c r="CT85" s="130">
        <f t="shared" si="1761"/>
        <v>1322.7137701773049</v>
      </c>
      <c r="CU85" s="130">
        <f t="shared" si="1762"/>
        <v>1454.4206889716311</v>
      </c>
      <c r="CV85" s="130">
        <f t="shared" si="1763"/>
        <v>1579.5422618262412</v>
      </c>
      <c r="CW85" s="130">
        <f t="shared" si="1764"/>
        <v>1605.8836455851063</v>
      </c>
      <c r="CX85" s="130">
        <f t="shared" si="1765"/>
        <v>1332.1214072340424</v>
      </c>
      <c r="CY85" s="130">
        <f t="shared" si="1766"/>
        <v>1284.1424582446807</v>
      </c>
      <c r="CZ85" s="130">
        <f t="shared" si="1767"/>
        <v>1419.6124318617021</v>
      </c>
      <c r="DA85" s="130">
        <f t="shared" si="1768"/>
        <v>1535.3263676595743</v>
      </c>
      <c r="DB85" s="130">
        <f t="shared" si="1769"/>
        <v>1631.2842656382979</v>
      </c>
      <c r="DC85" s="130">
        <f t="shared" si="1770"/>
        <v>1761.1096570212765</v>
      </c>
      <c r="DD85" s="130">
        <f t="shared" si="1771"/>
        <v>1709.3676532092197</v>
      </c>
      <c r="DE85" s="130">
        <f t="shared" si="1772"/>
        <v>1791.2140956028368</v>
      </c>
      <c r="DF85" s="130">
        <f t="shared" si="1773"/>
        <v>1881.5274113475175</v>
      </c>
      <c r="DG85" s="130">
        <f t="shared" si="1774"/>
        <v>2023.5827309042554</v>
      </c>
      <c r="DH85" s="130">
        <f t="shared" si="1775"/>
        <v>1768.6357666666668</v>
      </c>
      <c r="DI85" s="130">
        <f t="shared" si="1776"/>
        <v>1598.3575359397164</v>
      </c>
      <c r="DJ85" s="130">
        <f t="shared" si="1777"/>
        <v>0</v>
      </c>
      <c r="DK85" s="110">
        <f t="shared" si="1778"/>
        <v>37.007199999999997</v>
      </c>
      <c r="DL85" s="130">
        <f t="shared" si="1779"/>
        <v>74.014399999999995</v>
      </c>
      <c r="DM85" s="130">
        <f t="shared" si="1780"/>
        <v>111.02159999999999</v>
      </c>
      <c r="DN85" s="130">
        <f t="shared" si="1781"/>
        <v>148.02879999999999</v>
      </c>
      <c r="DO85" s="130">
        <f t="shared" si="1782"/>
        <v>185.036</v>
      </c>
      <c r="DP85" s="130">
        <f t="shared" si="1783"/>
        <v>222.04320000000001</v>
      </c>
      <c r="DQ85" s="130">
        <f t="shared" si="1784"/>
        <v>259.05040000000002</v>
      </c>
      <c r="DR85" s="130">
        <f t="shared" si="1785"/>
        <v>1536.6075123049648</v>
      </c>
      <c r="DS85" s="130">
        <f t="shared" si="1786"/>
        <v>2825.4537890780148</v>
      </c>
      <c r="DT85" s="130">
        <f t="shared" si="1787"/>
        <v>4166.0420696631209</v>
      </c>
      <c r="DU85" s="130">
        <f t="shared" si="1788"/>
        <v>5399.3832878014182</v>
      </c>
      <c r="DV85" s="130">
        <f t="shared" si="1789"/>
        <v>6441.7494736879435</v>
      </c>
      <c r="DW85" s="130">
        <f t="shared" si="1790"/>
        <v>7631.8155613652489</v>
      </c>
      <c r="DX85" s="130">
        <f t="shared" si="1791"/>
        <v>8460.6283860638305</v>
      </c>
      <c r="DY85" s="130">
        <f t="shared" si="1792"/>
        <v>9783.3421562411349</v>
      </c>
      <c r="DZ85" s="130">
        <f t="shared" si="1793"/>
        <v>11237.762845212766</v>
      </c>
      <c r="EA85" s="130">
        <f t="shared" si="1794"/>
        <v>12817.305107039008</v>
      </c>
      <c r="EB85" s="130">
        <f t="shared" si="1795"/>
        <v>14423.188752624115</v>
      </c>
      <c r="EC85" s="130">
        <f t="shared" si="1796"/>
        <v>15755.310159858158</v>
      </c>
      <c r="ED85" s="130">
        <f t="shared" si="1797"/>
        <v>17039.452618102838</v>
      </c>
      <c r="EE85" s="130">
        <f t="shared" si="1798"/>
        <v>18459.065049964542</v>
      </c>
      <c r="EF85" s="130">
        <f t="shared" si="1799"/>
        <v>19994.391417624116</v>
      </c>
      <c r="EG85" s="130">
        <f t="shared" si="1800"/>
        <v>21625.675683262412</v>
      </c>
      <c r="EH85" s="130">
        <f t="shared" si="1801"/>
        <v>23386.785340283688</v>
      </c>
      <c r="EI85" s="130">
        <f t="shared" si="1802"/>
        <v>25096.152993492909</v>
      </c>
      <c r="EJ85" s="130">
        <f t="shared" si="1803"/>
        <v>26887.367089095747</v>
      </c>
      <c r="EK85" s="130">
        <f t="shared" si="1804"/>
        <v>28768.894500443264</v>
      </c>
      <c r="EL85" s="130">
        <f t="shared" si="1805"/>
        <v>30792.477231347519</v>
      </c>
      <c r="EM85" s="130">
        <f t="shared" si="1806"/>
        <v>32561.112998014185</v>
      </c>
      <c r="EN85" s="130">
        <f t="shared" si="1807"/>
        <v>34159.4705339539</v>
      </c>
      <c r="EO85" s="130">
        <f t="shared" si="1808"/>
        <v>34159.4705339539</v>
      </c>
      <c r="EP85" s="130">
        <f t="shared" si="1809"/>
        <v>33.306480000000001</v>
      </c>
      <c r="EQ85" s="130">
        <f t="shared" si="1810"/>
        <v>33.306480000000001</v>
      </c>
      <c r="ER85" s="130">
        <f t="shared" si="1811"/>
        <v>33.306480000000001</v>
      </c>
      <c r="ES85" s="130">
        <f t="shared" si="1812"/>
        <v>33.306480000000001</v>
      </c>
      <c r="ET85" s="130">
        <f t="shared" si="1813"/>
        <v>33.306480000000001</v>
      </c>
      <c r="EU85" s="130">
        <f t="shared" si="1814"/>
        <v>33.306480000000001</v>
      </c>
      <c r="EV85" s="130">
        <f t="shared" si="1815"/>
        <v>33.306480000000001</v>
      </c>
      <c r="EW85" s="130">
        <f t="shared" si="1816"/>
        <v>1149.8014010744682</v>
      </c>
      <c r="EX85" s="130">
        <f t="shared" si="1817"/>
        <v>1159.9616490957449</v>
      </c>
      <c r="EY85" s="130">
        <f t="shared" si="1818"/>
        <v>1206.5294525265956</v>
      </c>
      <c r="EZ85" s="130">
        <f t="shared" si="1819"/>
        <v>1110.007096324468</v>
      </c>
      <c r="FA85" s="130">
        <f t="shared" si="1820"/>
        <v>938.12956729787231</v>
      </c>
      <c r="FB85" s="130">
        <f t="shared" si="1821"/>
        <v>1071.0594789095744</v>
      </c>
      <c r="FC85" s="130">
        <f t="shared" si="1822"/>
        <v>745.9315422287234</v>
      </c>
      <c r="FD85" s="130">
        <f t="shared" si="1823"/>
        <v>1190.4423931595745</v>
      </c>
      <c r="FE85" s="130">
        <f t="shared" si="1824"/>
        <v>1308.9786200744679</v>
      </c>
      <c r="FF85" s="130">
        <f t="shared" si="1825"/>
        <v>1421.5880356436171</v>
      </c>
      <c r="FG85" s="130">
        <f t="shared" si="1826"/>
        <v>1445.2952810265956</v>
      </c>
      <c r="FH85" s="130">
        <f t="shared" si="1827"/>
        <v>1198.9092665106382</v>
      </c>
      <c r="FI85" s="130">
        <f t="shared" si="1828"/>
        <v>1155.7282124202127</v>
      </c>
      <c r="FJ85" s="130">
        <f t="shared" si="1829"/>
        <v>1277.651188675532</v>
      </c>
      <c r="FK85" s="130">
        <f t="shared" si="1830"/>
        <v>1381.7937308936168</v>
      </c>
      <c r="FL85" s="130">
        <f t="shared" si="1831"/>
        <v>1468.1558390744681</v>
      </c>
      <c r="FM85" s="130">
        <f t="shared" si="1832"/>
        <v>1584.9986913191487</v>
      </c>
      <c r="FN85" s="130">
        <f t="shared" si="1833"/>
        <v>1538.4308878882978</v>
      </c>
      <c r="FO85" s="130">
        <f t="shared" si="1834"/>
        <v>1612.0926860425532</v>
      </c>
      <c r="FP85" s="130">
        <f t="shared" si="1835"/>
        <v>1693.3746702127657</v>
      </c>
      <c r="FQ85" s="130">
        <f t="shared" si="1836"/>
        <v>1821.22445781383</v>
      </c>
      <c r="FR85" s="130">
        <f t="shared" si="1837"/>
        <v>1591.7721900000001</v>
      </c>
      <c r="FS85" s="130">
        <f t="shared" si="1838"/>
        <v>1438.5217823457449</v>
      </c>
      <c r="FT85" s="130">
        <f t="shared" si="1839"/>
        <v>0</v>
      </c>
      <c r="FU85" s="110">
        <f t="shared" si="1840"/>
        <v>33.306480000000001</v>
      </c>
      <c r="FV85" s="130">
        <f t="shared" si="1841"/>
        <v>66.612960000000001</v>
      </c>
      <c r="FW85" s="130">
        <f t="shared" si="1842"/>
        <v>99.919440000000009</v>
      </c>
      <c r="FX85" s="130">
        <f t="shared" si="1843"/>
        <v>133.22592</v>
      </c>
      <c r="FY85" s="130">
        <f t="shared" si="1844"/>
        <v>166.5324</v>
      </c>
      <c r="FZ85" s="130">
        <f t="shared" si="1845"/>
        <v>199.83887999999999</v>
      </c>
      <c r="GA85" s="130">
        <f t="shared" si="1846"/>
        <v>233.14535999999998</v>
      </c>
      <c r="GB85" s="130">
        <f t="shared" si="1847"/>
        <v>1382.9467610744682</v>
      </c>
      <c r="GC85" s="130">
        <f t="shared" si="1848"/>
        <v>2542.9084101702128</v>
      </c>
      <c r="GD85" s="130">
        <f t="shared" si="1849"/>
        <v>3749.4378626968082</v>
      </c>
      <c r="GE85" s="130">
        <f t="shared" si="1850"/>
        <v>4859.4449590212762</v>
      </c>
      <c r="GF85" s="130">
        <f t="shared" si="1851"/>
        <v>5797.5745263191484</v>
      </c>
      <c r="GG85" s="130">
        <f t="shared" si="1852"/>
        <v>6868.6340052287233</v>
      </c>
      <c r="GH85" s="130">
        <f t="shared" si="1853"/>
        <v>7614.5655474574469</v>
      </c>
      <c r="GI85" s="130">
        <f t="shared" si="1854"/>
        <v>8805.0079406170207</v>
      </c>
      <c r="GJ85" s="130">
        <f t="shared" si="1855"/>
        <v>10113.986560691488</v>
      </c>
      <c r="GK85" s="130">
        <f t="shared" si="1856"/>
        <v>11535.574596335106</v>
      </c>
      <c r="GL85" s="130">
        <f t="shared" si="1857"/>
        <v>12980.869877361702</v>
      </c>
      <c r="GM85" s="130">
        <f t="shared" si="1858"/>
        <v>14179.77914387234</v>
      </c>
      <c r="GN85" s="130">
        <f t="shared" si="1859"/>
        <v>15335.507356292552</v>
      </c>
      <c r="GO85" s="130">
        <f t="shared" si="1860"/>
        <v>16613.158544968082</v>
      </c>
      <c r="GP85" s="130">
        <f t="shared" si="1861"/>
        <v>17994.952275861699</v>
      </c>
      <c r="GQ85" s="130">
        <f t="shared" si="1862"/>
        <v>19463.108114936167</v>
      </c>
      <c r="GR85" s="130">
        <f t="shared" si="1863"/>
        <v>21048.106806255317</v>
      </c>
      <c r="GS85" s="130">
        <f t="shared" si="1864"/>
        <v>22586.537694143615</v>
      </c>
      <c r="GT85" s="130">
        <f t="shared" si="1865"/>
        <v>24198.630380186169</v>
      </c>
      <c r="GU85" s="130">
        <f t="shared" si="1866"/>
        <v>25892.005050398933</v>
      </c>
      <c r="GV85" s="130">
        <f t="shared" si="1867"/>
        <v>27713.229508212764</v>
      </c>
      <c r="GW85" s="130">
        <f t="shared" si="1868"/>
        <v>29305.001698212764</v>
      </c>
      <c r="GX85" s="130">
        <f t="shared" si="1869"/>
        <v>30743.52348055851</v>
      </c>
      <c r="GY85" s="130">
        <f t="shared" si="1870"/>
        <v>30743.52348055851</v>
      </c>
      <c r="GZ85" s="130">
        <v>0.01</v>
      </c>
      <c r="HA85" s="130">
        <v>0.01</v>
      </c>
      <c r="HB85" s="130">
        <v>0.01</v>
      </c>
      <c r="HC85" s="130">
        <v>0.01</v>
      </c>
      <c r="HD85" s="130">
        <v>0.01</v>
      </c>
      <c r="HE85" s="130">
        <v>0.01</v>
      </c>
      <c r="HF85" s="130">
        <v>0.01</v>
      </c>
      <c r="HG85" s="130">
        <f>($T85+$U85)/$R85*($I85-(метеостанция!I$13))/($I85-$J85)</f>
        <v>1.384485815602837</v>
      </c>
      <c r="HH85" s="130">
        <f>($T85+$U85)/$R85*($I85-(метеостанция!J$13))/($I85-$J85)</f>
        <v>1.3967198581560285</v>
      </c>
      <c r="HI85" s="130">
        <f>($T85+$U85)/$R85*($I85-(метеостанция!K$13))/($I85-$J85)</f>
        <v>1.4527925531914896</v>
      </c>
      <c r="HJ85" s="130">
        <f>($T85+$U85)/$R85*($I85-(метеостанция!L$13))/($I85-$J85)</f>
        <v>1.3365691489361702</v>
      </c>
      <c r="HK85" s="130">
        <f>($T85+$U85)/$R85*($I85-(метеостанция!M$13))/($I85-$J85)</f>
        <v>1.1296099290780142</v>
      </c>
      <c r="HL85" s="130">
        <f>($T85+$U85)/$R85*($I85-(метеостанция!N$13))/($I85-$J85)</f>
        <v>1.2896719858156027</v>
      </c>
      <c r="HM85" s="130">
        <f>($T85+$U85)/$R85*($I85-(метеостанция!O$13))/($I85-$J85)</f>
        <v>0.89818262411347538</v>
      </c>
      <c r="HN85" s="130">
        <f>($T85+$U85)/$R85*($I85-(метеостанция!P$13))/($I85-$J85)</f>
        <v>1.4334219858156028</v>
      </c>
      <c r="HO85" s="130">
        <f>($T85+$U85)/$R85*($I85-(метеостанция!Q$13))/($I85-$J85)</f>
        <v>1.5761524822695034</v>
      </c>
      <c r="HP85" s="130">
        <f>($T85+$U85)/$R85*($I85-(метеостанция!R$13))/($I85-$J85)</f>
        <v>1.7117464539007095</v>
      </c>
      <c r="HQ85" s="130">
        <f>($T85+$U85)/$R85*($I85-(метеостанция!S$13))/($I85-$J85)</f>
        <v>1.7402925531914895</v>
      </c>
      <c r="HR85" s="130">
        <f>($T85+$U85)/$R85*($I85-(метеостанция!T$13))/($I85-$J85)</f>
        <v>1.4436170212765957</v>
      </c>
      <c r="HS85" s="130">
        <f>($T85+$U85)/$R85*($I85-(метеостанция!U$13))/($I85-$J85)</f>
        <v>1.3916223404255319</v>
      </c>
      <c r="HT85" s="130">
        <f>($T85+$U85)/$R85*($I85-(метеостанция!V$13))/($I85-$J85)</f>
        <v>1.5384308510638298</v>
      </c>
      <c r="HU85" s="130">
        <f>($T85+$U85)/$R85*($I85-(метеостанция!W$13))/($I85-$J85)</f>
        <v>1.6638297872340426</v>
      </c>
      <c r="HV85" s="130">
        <f>($T85+$U85)/$R85*($I85-(метеостанция!X$13))/($I85-$J85)</f>
        <v>1.7678191489361705</v>
      </c>
      <c r="HW85" s="130">
        <f>($T85+$U85)/$R85*($I85-(метеостанция!Y$13))/($I85-$J85)</f>
        <v>1.9085106382978725</v>
      </c>
      <c r="HX85" s="130">
        <f>($T85+$U85)/$R85*($I85-(метеостанция!Z$13))/($I85-$J85)</f>
        <v>1.8524379432624114</v>
      </c>
      <c r="HY85" s="130">
        <f>($T85+$U85)/$R85*($I85-(метеостанция!AA$13))/($I85-$J85)</f>
        <v>1.9411347517730499</v>
      </c>
      <c r="HZ85" s="130">
        <f>($T85+$U85)/$R85*($I85-(метеостанция!AB$13))/($I85-$J85)</f>
        <v>2.0390070921985815</v>
      </c>
      <c r="IA85" s="130">
        <f>($T85+$U85)/$R85*($I85-(метеостанция!AC$13))/($I85-$J85)</f>
        <v>2.1929521276595745</v>
      </c>
      <c r="IB85" s="130">
        <f>($T85+$U85)/$R85*($I85-(метеостанция!AD$13))/($I85-$J85)</f>
        <v>1.916666666666667</v>
      </c>
      <c r="IC85" s="130">
        <f>($T85+$U85)/$R85*($I85-(метеостанция!AE$13))/($I85-$J85)</f>
        <v>1.7321365248226952</v>
      </c>
      <c r="ID85" s="130"/>
      <c r="IE85" s="131">
        <f>VLOOKUP($F85,метеостанция!$A$4:$AF$7,2,0)</f>
        <v>4.3</v>
      </c>
      <c r="IF85" s="131">
        <f>VLOOKUP($F85,метеостанция!$A$4:$AF$7,3,0)</f>
        <v>10.6</v>
      </c>
      <c r="IG85" s="131">
        <f>VLOOKUP($F85,метеостанция!$A$4:$AF$7,4,0)</f>
        <v>9.5</v>
      </c>
      <c r="IH85" s="131">
        <f>VLOOKUP($F85,метеостанция!$A$4:$AF$7,5,0)</f>
        <v>10.5</v>
      </c>
      <c r="II85" s="131">
        <f>VLOOKUP($F85,метеостанция!$A$4:$AF$7,6,0)</f>
        <v>11.6</v>
      </c>
      <c r="IJ85" s="131">
        <f>VLOOKUP($F85,метеостанция!$A$4:$AF$7,7,0)</f>
        <v>9.4</v>
      </c>
      <c r="IK85" s="131">
        <f>VLOOKUP($F85,метеостанция!$A$4:$AF$7,8,0)</f>
        <v>5.8</v>
      </c>
      <c r="IL85" s="131">
        <f>VLOOKUP($F85,метеостанция!$A$4:$AF$7,9,0)</f>
        <v>7.8</v>
      </c>
      <c r="IM85" s="131">
        <f>VLOOKUP($F85,метеостанция!$A$4:$AF$7,10,0)</f>
        <v>4.2</v>
      </c>
      <c r="IN85" s="131">
        <f>VLOOKUP($F85,метеостанция!$A$4:$AF$7,11,0)</f>
        <v>-1.1000000000000001</v>
      </c>
      <c r="IO85" s="131">
        <f>VLOOKUP($F85,метеостанция!$A$4:$AF$7,12,0)</f>
        <v>-1.3</v>
      </c>
      <c r="IP85" s="131">
        <f>VLOOKUP($F85,метеостанция!$A$4:$AF$7,13,0)</f>
        <v>3.1</v>
      </c>
      <c r="IQ85" s="131">
        <f>VLOOKUP($F85,метеостанция!$A$4:$AF$7,14,0)</f>
        <v>4</v>
      </c>
      <c r="IR85" s="131">
        <f>VLOOKUP($F85,метеостанция!$A$4:$AF$7,15,0)</f>
        <v>3.2</v>
      </c>
      <c r="IS85" s="131">
        <f>VLOOKUP($F85,метеостанция!$A$4:$AF$7,16,0)</f>
        <v>1.3</v>
      </c>
      <c r="IT85" s="131">
        <f>VLOOKUP($F85,метеостанция!$A$4:$AF$7,17,0)</f>
        <v>-2.6</v>
      </c>
      <c r="IU85" s="131">
        <f>VLOOKUP($F85,метеостанция!$A$4:$AF$7,18,0)</f>
        <v>-4.2</v>
      </c>
      <c r="IV85" s="131">
        <f>VLOOKUP($F85,метеостанция!$A$4:$AF$7,19,0)</f>
        <v>-5.4</v>
      </c>
      <c r="IW85" s="131">
        <f>VLOOKUP($F85,метеостанция!$A$4:$AF$7,20,0)</f>
        <v>-1.9</v>
      </c>
      <c r="IX85" s="131">
        <f>VLOOKUP($F85,метеостанция!$A$4:$AF$7,21,0)</f>
        <v>4.5999999999999996</v>
      </c>
      <c r="IY85" s="131">
        <f>VLOOKUP($F85,метеостанция!$A$4:$AF$7,22,0)</f>
        <v>3.8</v>
      </c>
      <c r="IZ85" s="131">
        <f>VLOOKUP($F85,метеостанция!$A$4:$AF$7,23,0)</f>
        <v>6</v>
      </c>
      <c r="JA85" s="131">
        <f>VLOOKUP($F85,метеостанция!$A$4:$AF$7,24,0)</f>
        <v>-1.2</v>
      </c>
      <c r="JB85" s="131">
        <f>VLOOKUP($F85,метеостанция!$A$4:$AF$7,25,0)</f>
        <v>-4.2</v>
      </c>
      <c r="JC85" s="131">
        <f>VLOOKUP($F85,метеостанция!$A$4:$AF$7,26,0)</f>
        <v>0.5</v>
      </c>
      <c r="JD85" s="131">
        <f>VLOOKUP($F85,метеостанция!$A$4:$AF$7,27,0)</f>
        <v>-2.2000000000000002</v>
      </c>
      <c r="JE85" s="131">
        <f>VLOOKUP($F85,метеостанция!$A$4:$AF$7,28,0)</f>
        <v>0.8</v>
      </c>
      <c r="JF85" s="131">
        <f>VLOOKUP($F85,метеостанция!$A$4:$AF$7,29,0)</f>
        <v>6.5</v>
      </c>
      <c r="JG85" s="131">
        <f>VLOOKUP($F85,метеостанция!$A$4:$AF$7,30,0)</f>
        <v>9.1</v>
      </c>
      <c r="JH85" s="131">
        <f>VLOOKUP($F85,метеостанция!$A$4:$AF$7,31,0)</f>
        <v>6.4</v>
      </c>
      <c r="JI85" s="131">
        <f>VLOOKUP($F85,метеостанция!$A$4:$AF$7,32,0)</f>
        <v>0</v>
      </c>
      <c r="JJ85" s="202">
        <v>0.01</v>
      </c>
      <c r="JK85" s="202">
        <v>0.01</v>
      </c>
      <c r="JL85" s="202">
        <v>0.01</v>
      </c>
      <c r="JM85" s="202">
        <v>0.01</v>
      </c>
      <c r="JN85" s="202">
        <v>0.01</v>
      </c>
      <c r="JO85" s="202">
        <v>0.01</v>
      </c>
      <c r="JP85" s="202">
        <v>0.01</v>
      </c>
      <c r="JQ85" s="202">
        <f>VLOOKUP(D85,'Qп, Гкал'!$D$6:$O$60,9,FALSE)</f>
        <v>0.39559369999999999</v>
      </c>
      <c r="JR85" s="202">
        <f>VLOOKUP(D85,'Qп, Гкал'!$D$6:$O$60,10,FALSE)</f>
        <v>1.245579</v>
      </c>
      <c r="JS85" s="202">
        <f>VLOOKUP(D85,'Qп, Гкал'!$D$6:$O$60,11,FALSE)</f>
        <v>1.417197</v>
      </c>
      <c r="JT85" s="202">
        <f>VLOOKUP(D85,'Qп, Гкал'!$D$6:$O$60,12,FALSE)</f>
        <v>1.5504690000000001</v>
      </c>
      <c r="JU85" s="202">
        <f>VLOOKUP(D85,'Qп, Гкал'!$D$6:$P$60,13,FALSE)</f>
        <v>1.4898469999999999</v>
      </c>
      <c r="JV85" s="202">
        <f>VLOOKUP(D85,'Qп, Гкал'!$D$6:$Q$63,14,FALSE)</f>
        <v>1.2786960000000001</v>
      </c>
      <c r="JW85" s="203">
        <f>VLOOKUP(D85,'Qп, Гкал'!$D$6:$AI$65,15,FALSE)</f>
        <v>1.235562</v>
      </c>
      <c r="JX85" s="203">
        <f>VLOOKUP(D85,'Qп, Гкал'!$D$6:$AI$65,16,FALSE)</f>
        <v>1.4093009999999999</v>
      </c>
      <c r="JY85" s="203">
        <f>VLOOKUP(D85,'Qп, Гкал'!$D$6:$AI$65,17,FALSE)</f>
        <v>1.2724549999999999</v>
      </c>
      <c r="JZ85" s="203">
        <f>VLOOKUP(D85,'Qп, Гкал'!$D$6:$AI$65,18,FALSE)</f>
        <v>1.4381919999999999</v>
      </c>
      <c r="KA85" s="203">
        <f>VLOOKUP(D85,'Qп, Гкал'!$D$6:$AI$65,19,FALSE)</f>
        <v>1.696337</v>
      </c>
      <c r="KB85" s="203">
        <f>VLOOKUP(D85,'Qп, Гкал'!$D$6:$AI$65,20,FALSE)</f>
        <v>1.739365</v>
      </c>
      <c r="KC85" s="203">
        <f>VLOOKUP(D85,'Qп, Гкал'!$D$6:$AI$65,21,FALSE)</f>
        <v>1.5991649999999999</v>
      </c>
      <c r="KD85" s="203">
        <f>VLOOKUP(D85,'Qп, Гкал'!$D$6:$AI$65,22,FALSE)</f>
        <v>1.201735</v>
      </c>
      <c r="KE85" s="203">
        <f>VLOOKUP(D85,'Qп, Гкал'!$D$6:$AI$65,23,FALSE)</f>
        <v>1.6514310000000001</v>
      </c>
      <c r="KF85" s="203">
        <f>VLOOKUP(D85,'Qп, Гкал'!$D$6:$AI$65,24,FALSE)</f>
        <v>1.2334309999999999</v>
      </c>
      <c r="KG85" s="203">
        <f>VLOOKUP(D85,'Qп, Гкал'!$D$6:$AI$65,25,FALSE)</f>
        <v>1.3244279999999999</v>
      </c>
      <c r="KH85" s="203">
        <f>VLOOKUP(D85,'Qп, Гкал'!$D$6:$AI$65,26,FALSE)</f>
        <v>1.5660160000000001</v>
      </c>
      <c r="KI85" s="203">
        <f>VLOOKUP(D85,'Qп, Гкал'!$D$6:$AI$65,27,FALSE)</f>
        <v>1.616188</v>
      </c>
      <c r="KJ85" s="203">
        <f>VLOOKUP(D85,'Qп, Гкал'!$D$6:$AI$65,28,FALSE)</f>
        <v>1.3191219999999999</v>
      </c>
      <c r="KK85" s="203">
        <f>VLOOKUP(D85,'Qп, Гкал'!$D$6:$AI$65,29,FALSE)</f>
        <v>1.218375</v>
      </c>
      <c r="KL85" s="203">
        <f>VLOOKUP(D85,'Qп, Гкал'!$D$6:$AI$65,30,FALSE)</f>
        <v>1.179081</v>
      </c>
      <c r="KM85" s="203">
        <f>VLOOKUP(D85,'Qп, Гкал'!$D$6:$AI$65,31,FALSE)</f>
        <v>1.234575</v>
      </c>
      <c r="KN85" s="203">
        <f>VLOOKUP(D85,'Qп, Гкал'!$D$6:$AI$65,32,FALSE)</f>
        <v>0</v>
      </c>
      <c r="KO85" s="110">
        <f>IF(JJ85="","Нет показаний",IF(JJ85&lt;=0,"Ошибка ПУ",(GZ85-JJ85*(($I85-метеостанция!B$14)/($I85-IE85)))))</f>
        <v>-2.1337579617834394E-3</v>
      </c>
      <c r="KP85" s="110">
        <f>IF(JK85="","Нет показаний",IF(JK85&lt;=0,"Ошибка ПУ",(HA85-JK85*(($I85-метеостанция!C$14)/($I85-IF85)))))</f>
        <v>-1.1156914893617019E-2</v>
      </c>
      <c r="KQ85" s="110">
        <f>IF(JL85="","Нет показаний",IF(JL85&lt;=0,"Ошибка ПУ",(HB85-JL85*(($I85-метеостанция!D$14)/($I85-IG85)))))</f>
        <v>-4.0714285714285731E-3</v>
      </c>
      <c r="KR85" s="110">
        <f>IF(JM85="","Нет показаний",IF(JM85&lt;=0,"Ошибка ПУ",(HC85-JM85*(($I85-метеостанция!E$14)/($I85-IH85)))))</f>
        <v>-6.5921052631578939E-3</v>
      </c>
      <c r="KS85" s="110">
        <f>IF(JN85="","Нет показаний",IF(JN85&lt;=0,"Ошибка ПУ",(HD85-JN85*(($I85-метеостанция!F$14)/($I85-II85)))))</f>
        <v>-1.0193452380952378E-2</v>
      </c>
      <c r="KT85" s="110">
        <f>IF(JO85="","Нет показаний",IF(JO85&lt;=0,"Ошибка ПУ",(HE85-JO85*(($I85-метеостанция!G$14)/($I85-IJ85)))))</f>
        <v>-6.5094339622641505E-3</v>
      </c>
      <c r="KU85" s="110">
        <f>IF(JP85="","Нет показаний",IF(JP85&lt;=0,"Ошибка ПУ",(HF85-JP85*(($I85-метеостанция!H$14)/($I85-IK85)))))</f>
        <v>-2.9841549295774646E-3</v>
      </c>
      <c r="KV85" s="110">
        <f>IF(JQ85="","Нет показаний",IF(JQ85&lt;=0,"Ошибка ПУ",(HG85-JQ85*(($I85-метеостанция!I$14)/($I85-IL85)))))</f>
        <v>0.81136133629955831</v>
      </c>
      <c r="KW85" s="110">
        <f>IF(JR85="","Нет показаний",IF(JR85&lt;=0,"Ошибка ПУ",(HH85-JR85*(($I85-метеостанция!J$13)/($I85-IM85)))))</f>
        <v>4.6685657206661402E-2</v>
      </c>
      <c r="KX85" s="110">
        <f>IF(JS85="","Нет показаний",IF(JS85&lt;=0,"Ошибка ПУ",(HI85-JS85*(($I85-метеостанция!K$13)/($I85-IN85)))))</f>
        <v>0.2564029056796413</v>
      </c>
      <c r="KY85" s="110">
        <f>IF(JT85="","Нет показаний",IF(JT85&lt;=0,"Ошибка ПУ",(HJ85-JT85*(($I85-метеостанция!L$13)/($I85-IO85)))))</f>
        <v>0.14369071055588845</v>
      </c>
      <c r="KZ85" s="110">
        <f>IF(JU85="","Нет показаний",IF(JU85&lt;=0,"Ошибка ПУ",(HK85-JU85*(($I85-метеостанция!M$13)/($I85-IP85)))))</f>
        <v>-9.1359357904234439E-2</v>
      </c>
      <c r="LA85" s="110">
        <f>IF(JV85="","Нет показаний",IF(JV85&lt;=0,"Ошибка ПУ",(HL85-JV85*(($I85-метеостанция!N$13)/($I85-IQ85)))))</f>
        <v>2.5960704565602732E-2</v>
      </c>
      <c r="LB85" s="110">
        <f>IF(JW85="","Нет показаний",IF(JW85&lt;=0,"Ошибка ПУ",(HM85-JW85*(($I85-метеостанция!O$13)/($I85-IR85)))))</f>
        <v>8.8264378577761038E-2</v>
      </c>
      <c r="LC85" s="110">
        <f>IF(JX85="","Нет показаний",IF(JX85&lt;=0,"Ошибка ПУ",(HN85-JX85*(($I85-метеостанция!P$13)/($I85-IS85)))))</f>
        <v>0.10890513688512149</v>
      </c>
      <c r="LD85" s="110">
        <f>IF(JY85="","Нет показаний",IF(JY85&lt;=0,"Ошибка ПУ",(HO85-JY85*(($I85-метеостанция!Q$13)/($I85-IT85)))))</f>
        <v>0.48809085063233559</v>
      </c>
      <c r="LE85" s="110">
        <f>IF(JZ85="","Нет показаний",IF(JZ85&lt;=0,"Ошибка ПУ",(HP85-JZ85*(($I85-метеостанция!R$13)/($I85-IU85)))))</f>
        <v>0.4644714704296351</v>
      </c>
      <c r="LF85" s="110">
        <f>IF(KA85="","Нет показаний",IF(KA85&lt;=0,"Ошибка ПУ",(HQ85-KA85*(($I85-метеостанция!S$13)/($I85-IV85)))))</f>
        <v>0.31526929580959973</v>
      </c>
      <c r="LG85" s="110">
        <f>IF(KB85="","Нет показаний",IF(KB85&lt;=0,"Ошибка ПУ",(HR85-KB85*(($I85-метеостанция!T$13)/($I85-IW85)))))</f>
        <v>3.7828870591664288E-2</v>
      </c>
      <c r="LH85" s="110">
        <f>IF(KC85="","Нет показаний",IF(KC85&lt;=0,"Ошибка ПУ",(HS85-KC85*(($I85-метеостанция!U$13)/($I85-IX85)))))</f>
        <v>-0.38017979025628623</v>
      </c>
      <c r="LI85" s="110">
        <f>IF(KD85="","Нет показаний",IF(KD85&lt;=0,"Ошибка ПУ",(HT85-KD85*(($I85-метеостанция!V$13)/($I85-IY85)))))</f>
        <v>0.13918847837864456</v>
      </c>
      <c r="LJ85" s="110">
        <f>IF(KE85="","Нет показаний",IF(KE85&lt;=0,"Ошибка ПУ",(HU85-KE85*(($I85-метеостанция!W$13)/($I85-IZ85)))))</f>
        <v>-0.74254109848024319</v>
      </c>
      <c r="LK85" s="110">
        <f>IF(KF85="","Нет показаний",IF(KF85&lt;=0,"Ошибка ПУ",(HV85-KF85*(($I85-метеостанция!X$13)/($I85-JA85)))))</f>
        <v>0.50675231285126476</v>
      </c>
      <c r="LL85" s="110">
        <f>IF(KG85="","Нет показаний",IF(KG85&lt;=0,"Ошибка ПУ",(HW85-KG85*(($I85-метеостанция!Y$13)/($I85-JB85)))))</f>
        <v>0.62786538209952547</v>
      </c>
      <c r="LM85" s="110">
        <f>IF(KH85="","Нет показаний",IF(KH85&lt;=0,"Ошибка ПУ",(HX85-KH85*(($I85-метеостанция!Z$13)/($I85-JC85)))))</f>
        <v>2.8430845826514117E-2</v>
      </c>
      <c r="LN85" s="110">
        <f>IF(KI85="","Нет показаний",IF(KI85&lt;=0,"Ошибка ПУ",(HY85-KI85*(($I85-метеостанция!AA$13)/($I85-JD85)))))</f>
        <v>0.20846473375503183</v>
      </c>
      <c r="LO85" s="110">
        <f>IF(KJ85="","Нет показаний",IF(KJ85&lt;=0,"Ошибка ПУ",(HZ85-KJ85*(($I85-метеостанция!AB$13)/($I85-JE85)))))</f>
        <v>0.3214003213652481</v>
      </c>
      <c r="LP85" s="110">
        <f>IF(KK85="","Нет показаний",IF(KK85&lt;=0,"Ошибка ПУ",(IA85-KK85*(($I85-метеостанция!AC$13)/($I85-JF85)))))</f>
        <v>-0.23364474734042551</v>
      </c>
      <c r="LQ85" s="110">
        <f>IF(KL85="","Нет показаний",IF(KL85&lt;=0,"Ошибка ПУ",(IB85-KL85*(($I85-метеостанция!AD$13)/($I85-JG85)))))</f>
        <v>-0.62538870030580984</v>
      </c>
      <c r="LR85" s="110">
        <f>IF(KM85="","Нет показаний",IF(KM85&lt;=0,"Ошибка ПУ",(IC85-KM85*(($I85-метеостанция!AE$13)/($I85-JH85)))))</f>
        <v>-0.19575219300818736</v>
      </c>
      <c r="LS85" s="110" t="str">
        <f>IF(KN85="","Нет показаний",IF(KN85&lt;=0,"Ошибка ПУ",(ID85-KN85*(($I85-метеостанция!AF$13)/($I85-JI85)))))</f>
        <v>Ошибка ПУ</v>
      </c>
      <c r="LT85" s="54">
        <f t="shared" si="1871"/>
        <v>-2.1337579617834394E-3</v>
      </c>
      <c r="LU85" s="54">
        <f t="shared" si="1872"/>
        <v>-1.3290672855400459E-2</v>
      </c>
      <c r="LV85" s="54">
        <f t="shared" si="1873"/>
        <v>-1.7362101426829032E-2</v>
      </c>
      <c r="LW85" s="54">
        <f t="shared" si="1874"/>
        <v>-2.3954206689986927E-2</v>
      </c>
      <c r="LX85" s="54">
        <f t="shared" si="1875"/>
        <v>-3.4147659070939307E-2</v>
      </c>
      <c r="LY85" s="54">
        <f t="shared" si="1876"/>
        <v>-4.0657093033203459E-2</v>
      </c>
      <c r="LZ85" s="54">
        <f t="shared" si="1877"/>
        <v>-4.3641247962780925E-2</v>
      </c>
      <c r="MA85" s="54">
        <f t="shared" si="1878"/>
        <v>0.76772008833677741</v>
      </c>
      <c r="MB85" s="54">
        <f t="shared" si="1879"/>
        <v>0.81440574554343881</v>
      </c>
      <c r="MC85" s="54">
        <f t="shared" si="1880"/>
        <v>1.0708086512230801</v>
      </c>
      <c r="MD85" s="54">
        <f t="shared" si="1881"/>
        <v>1.2144993617789686</v>
      </c>
      <c r="ME85" s="54">
        <f t="shared" si="1882"/>
        <v>1.1231400038747341</v>
      </c>
      <c r="MF85" s="54">
        <f t="shared" si="1883"/>
        <v>1.1491007084403368</v>
      </c>
      <c r="MG85" s="54">
        <f t="shared" si="1884"/>
        <v>1.2373650870180979</v>
      </c>
      <c r="MH85" s="54">
        <f t="shared" si="1885"/>
        <v>1.3462702239032194</v>
      </c>
      <c r="MI85" s="54">
        <f t="shared" si="1886"/>
        <v>1.834361074535555</v>
      </c>
      <c r="MJ85" s="54">
        <f t="shared" si="1887"/>
        <v>2.2988325449651903</v>
      </c>
      <c r="MK85" s="54">
        <f t="shared" si="1888"/>
        <v>2.61410184077479</v>
      </c>
      <c r="ML85" s="54">
        <f t="shared" si="1889"/>
        <v>2.6519307113664543</v>
      </c>
      <c r="MM85" s="54">
        <f t="shared" si="1890"/>
        <v>2.2717509211101681</v>
      </c>
      <c r="MN85" s="54">
        <f t="shared" si="1891"/>
        <v>2.4109393994888126</v>
      </c>
      <c r="MO85" s="54">
        <f t="shared" si="1892"/>
        <v>1.6683983010085695</v>
      </c>
      <c r="MP85" s="54">
        <f t="shared" si="1893"/>
        <v>2.1751506138598344</v>
      </c>
      <c r="MQ85" s="54">
        <f t="shared" si="1894"/>
        <v>2.8030159959593597</v>
      </c>
      <c r="MR85" s="54">
        <f t="shared" si="1895"/>
        <v>2.8314468417858736</v>
      </c>
      <c r="MS85" s="54">
        <f t="shared" si="1896"/>
        <v>3.0399115755409056</v>
      </c>
      <c r="MT85" s="54">
        <f t="shared" si="1897"/>
        <v>3.3613118969061535</v>
      </c>
      <c r="MU85" s="54">
        <f t="shared" si="1898"/>
        <v>3.127667149565728</v>
      </c>
      <c r="MV85" s="54">
        <f t="shared" si="1899"/>
        <v>2.5022784492599182</v>
      </c>
      <c r="MW85" s="54">
        <f t="shared" si="1900"/>
        <v>2.3065262562517308</v>
      </c>
      <c r="MX85" s="54">
        <f t="shared" si="1901"/>
        <v>2.3065262562517308</v>
      </c>
      <c r="MY85" s="53">
        <f t="shared" si="1902"/>
        <v>-7.8964407643312091</v>
      </c>
      <c r="MZ85" s="53">
        <f t="shared" si="1903"/>
        <v>-41.288618085106371</v>
      </c>
      <c r="NA85" s="53">
        <f t="shared" si="1904"/>
        <v>-15.067217142857148</v>
      </c>
      <c r="NB85" s="53">
        <f t="shared" si="1905"/>
        <v>-24.39553578947368</v>
      </c>
      <c r="NC85" s="53">
        <f t="shared" si="1906"/>
        <v>-37.723113095238084</v>
      </c>
      <c r="ND85" s="53">
        <f t="shared" si="1907"/>
        <v>-24.089592452830185</v>
      </c>
      <c r="NE85" s="53">
        <f t="shared" si="1908"/>
        <v>-11.043521830985915</v>
      </c>
      <c r="NF85" s="53">
        <f t="shared" si="1909"/>
        <v>3002.6211244705014</v>
      </c>
      <c r="NG85" s="53">
        <f t="shared" si="1910"/>
        <v>172.77054533783598</v>
      </c>
      <c r="NH85" s="53">
        <f t="shared" si="1911"/>
        <v>948.87536110676206</v>
      </c>
      <c r="NI85" s="53">
        <f t="shared" si="1912"/>
        <v>531.75908636838744</v>
      </c>
      <c r="NJ85" s="53">
        <f t="shared" si="1913"/>
        <v>-338.09540298335844</v>
      </c>
      <c r="NK85" s="53">
        <f t="shared" si="1914"/>
        <v>96.073298600017338</v>
      </c>
      <c r="NL85" s="53">
        <f t="shared" si="1915"/>
        <v>326.64175109029179</v>
      </c>
      <c r="NM85" s="53">
        <f t="shared" si="1916"/>
        <v>403.02741817350676</v>
      </c>
      <c r="NN85" s="53">
        <f t="shared" si="1917"/>
        <v>1806.2875727520968</v>
      </c>
      <c r="NO85" s="53">
        <f t="shared" si="1918"/>
        <v>1718.8788600483592</v>
      </c>
      <c r="NP85" s="53">
        <f t="shared" si="1919"/>
        <v>1166.7233883885019</v>
      </c>
      <c r="NQ85" s="53">
        <f t="shared" si="1920"/>
        <v>139.99405797598385</v>
      </c>
      <c r="NR85" s="53">
        <f t="shared" si="1921"/>
        <v>-1406.9389533972435</v>
      </c>
      <c r="NS85" s="53">
        <f t="shared" si="1922"/>
        <v>515.09758570541749</v>
      </c>
      <c r="NT85" s="53">
        <f t="shared" si="1923"/>
        <v>-2747.9366939678052</v>
      </c>
      <c r="NU85" s="53">
        <f t="shared" si="1924"/>
        <v>1875.3484192149324</v>
      </c>
      <c r="NV85" s="53">
        <f t="shared" si="1925"/>
        <v>2323.5539768433559</v>
      </c>
      <c r="NW85" s="53">
        <f t="shared" si="1926"/>
        <v>105.21459976709731</v>
      </c>
      <c r="NX85" s="53">
        <f t="shared" si="1927"/>
        <v>771.46960950192135</v>
      </c>
      <c r="NY85" s="53">
        <f t="shared" si="1928"/>
        <v>1189.4125972828008</v>
      </c>
      <c r="NZ85" s="53">
        <f t="shared" si="1929"/>
        <v>-864.65378937765945</v>
      </c>
      <c r="OA85" s="53">
        <f t="shared" si="1930"/>
        <v>-2314.3884709957165</v>
      </c>
      <c r="OB85" s="53">
        <f t="shared" si="1931"/>
        <v>-724.42405570925905</v>
      </c>
      <c r="OC85" s="53" t="e">
        <f t="shared" si="1932"/>
        <v>#VALUE!</v>
      </c>
      <c r="OD85" s="53">
        <f t="shared" si="1933"/>
        <v>-7.8964407643312091</v>
      </c>
      <c r="OE85" s="53">
        <f t="shared" si="1934"/>
        <v>-49.185058849437581</v>
      </c>
      <c r="OF85" s="53">
        <f t="shared" si="1935"/>
        <v>-64.252275992294727</v>
      </c>
      <c r="OG85" s="53">
        <f t="shared" si="1936"/>
        <v>-88.647811781768411</v>
      </c>
      <c r="OH85" s="53">
        <f t="shared" si="1937"/>
        <v>-126.3709248770065</v>
      </c>
      <c r="OI85" s="53">
        <f t="shared" si="1938"/>
        <v>-150.46051732983668</v>
      </c>
      <c r="OJ85" s="53">
        <f t="shared" si="1939"/>
        <v>-161.5040391608226</v>
      </c>
      <c r="OK85" s="53">
        <f t="shared" si="1940"/>
        <v>2841.1170853096787</v>
      </c>
      <c r="OL85" s="53">
        <f t="shared" si="1941"/>
        <v>3013.8876306475149</v>
      </c>
      <c r="OM85" s="53">
        <f t="shared" si="1942"/>
        <v>3962.7629917542772</v>
      </c>
      <c r="ON85" s="53">
        <f t="shared" si="1943"/>
        <v>4494.5220781226644</v>
      </c>
      <c r="OO85" s="53">
        <f t="shared" si="1944"/>
        <v>4156.4266751393061</v>
      </c>
      <c r="OP85" s="53">
        <f t="shared" si="1945"/>
        <v>4252.4999737393237</v>
      </c>
      <c r="OQ85" s="53">
        <f t="shared" si="1946"/>
        <v>4579.1417248296157</v>
      </c>
      <c r="OR85" s="53">
        <f t="shared" si="1947"/>
        <v>4982.1691430031224</v>
      </c>
      <c r="OS85" s="53">
        <f t="shared" si="1948"/>
        <v>6788.4567157552192</v>
      </c>
      <c r="OT85" s="53">
        <f t="shared" si="1949"/>
        <v>8507.3355758035777</v>
      </c>
      <c r="OU85" s="53">
        <f t="shared" si="1950"/>
        <v>9674.0589641920797</v>
      </c>
      <c r="OV85" s="53">
        <f t="shared" si="1951"/>
        <v>9814.0530221680638</v>
      </c>
      <c r="OW85" s="53">
        <f t="shared" si="1952"/>
        <v>8407.1140687708212</v>
      </c>
      <c r="OX85" s="53">
        <f t="shared" si="1953"/>
        <v>8922.2116544762393</v>
      </c>
      <c r="OY85" s="53">
        <f t="shared" si="1954"/>
        <v>6174.2749605084337</v>
      </c>
      <c r="OZ85" s="53">
        <f t="shared" si="1955"/>
        <v>8049.6233797233663</v>
      </c>
      <c r="PA85" s="53">
        <f t="shared" si="1956"/>
        <v>10373.177356566723</v>
      </c>
      <c r="PB85" s="53">
        <f t="shared" si="1957"/>
        <v>10478.39195633382</v>
      </c>
      <c r="PC85" s="53">
        <f t="shared" si="1958"/>
        <v>11249.861565835741</v>
      </c>
      <c r="PD85" s="53">
        <f t="shared" si="1959"/>
        <v>12439.274163118542</v>
      </c>
      <c r="PE85" s="53">
        <f t="shared" si="1960"/>
        <v>11574.620373740883</v>
      </c>
      <c r="PF85" s="53">
        <f t="shared" si="1961"/>
        <v>9260.2319027451667</v>
      </c>
      <c r="PG85" s="53">
        <f t="shared" si="1962"/>
        <v>8535.8078470359069</v>
      </c>
      <c r="PH85" s="53" t="e">
        <f t="shared" si="1963"/>
        <v>#VALUE!</v>
      </c>
      <c r="PI85" s="111">
        <f t="shared" ref="PI85:QM85" si="2299">IF(MY85*$G85&lt;0, 0, MY85*$G85)</f>
        <v>0</v>
      </c>
      <c r="PJ85" s="111">
        <f t="shared" si="2299"/>
        <v>0</v>
      </c>
      <c r="PK85" s="111">
        <f t="shared" si="2299"/>
        <v>0</v>
      </c>
      <c r="PL85" s="111">
        <f t="shared" si="2299"/>
        <v>0</v>
      </c>
      <c r="PM85" s="111">
        <f t="shared" si="2299"/>
        <v>0</v>
      </c>
      <c r="PN85" s="111">
        <f t="shared" si="2299"/>
        <v>0</v>
      </c>
      <c r="PO85" s="111">
        <f t="shared" si="2299"/>
        <v>0</v>
      </c>
      <c r="PP85" s="111">
        <f t="shared" si="2299"/>
        <v>2702.3590120234512</v>
      </c>
      <c r="PQ85" s="111">
        <f t="shared" si="2299"/>
        <v>155.49349080405239</v>
      </c>
      <c r="PR85" s="111">
        <f t="shared" si="2299"/>
        <v>853.98782499608592</v>
      </c>
      <c r="PS85" s="111">
        <f t="shared" si="2299"/>
        <v>478.58317773154869</v>
      </c>
      <c r="PT85" s="111">
        <f t="shared" si="2299"/>
        <v>0</v>
      </c>
      <c r="PU85" s="111">
        <f t="shared" si="2299"/>
        <v>86.465968740015612</v>
      </c>
      <c r="PV85" s="111">
        <f t="shared" si="2299"/>
        <v>293.97757598126265</v>
      </c>
      <c r="PW85" s="111">
        <f t="shared" si="2299"/>
        <v>362.72467635615607</v>
      </c>
      <c r="PX85" s="111">
        <f t="shared" si="2299"/>
        <v>1625.6588154768872</v>
      </c>
      <c r="PY85" s="111">
        <f t="shared" si="2299"/>
        <v>1546.9909740435232</v>
      </c>
      <c r="PZ85" s="111">
        <f t="shared" si="2299"/>
        <v>1050.0510495496517</v>
      </c>
      <c r="QA85" s="111">
        <f t="shared" si="2299"/>
        <v>125.99465217838546</v>
      </c>
      <c r="QB85" s="111">
        <f t="shared" si="2299"/>
        <v>0</v>
      </c>
      <c r="QC85" s="111">
        <f t="shared" si="2299"/>
        <v>463.58782713487574</v>
      </c>
      <c r="QD85" s="111">
        <f t="shared" si="2299"/>
        <v>0</v>
      </c>
      <c r="QE85" s="111">
        <f t="shared" si="2299"/>
        <v>1687.8135772934393</v>
      </c>
      <c r="QF85" s="111">
        <f t="shared" si="2299"/>
        <v>2091.1985791590205</v>
      </c>
      <c r="QG85" s="111">
        <f t="shared" si="2299"/>
        <v>94.693139790387576</v>
      </c>
      <c r="QH85" s="111">
        <f t="shared" si="2299"/>
        <v>694.32264855172923</v>
      </c>
      <c r="QI85" s="111">
        <f t="shared" si="2299"/>
        <v>1070.4713375545207</v>
      </c>
      <c r="QJ85" s="111">
        <f t="shared" si="2299"/>
        <v>0</v>
      </c>
      <c r="QK85" s="111">
        <f t="shared" si="2299"/>
        <v>0</v>
      </c>
      <c r="QL85" s="111">
        <f t="shared" si="2299"/>
        <v>0</v>
      </c>
      <c r="QM85" s="111" t="e">
        <f t="shared" si="2299"/>
        <v>#VALUE!</v>
      </c>
      <c r="QN85" s="54">
        <f t="shared" si="1968"/>
        <v>0</v>
      </c>
      <c r="QO85" s="53">
        <f t="shared" si="1969"/>
        <v>0</v>
      </c>
      <c r="QP85" s="53">
        <f t="shared" si="1970"/>
        <v>0</v>
      </c>
      <c r="QQ85" s="53">
        <f t="shared" si="1971"/>
        <v>0</v>
      </c>
      <c r="QR85" s="53">
        <f t="shared" si="1972"/>
        <v>0</v>
      </c>
      <c r="QS85" s="53">
        <f t="shared" si="1973"/>
        <v>0</v>
      </c>
      <c r="QT85" s="53">
        <f t="shared" si="1974"/>
        <v>0</v>
      </c>
      <c r="QU85" s="53">
        <f t="shared" si="1975"/>
        <v>2702.3590120234512</v>
      </c>
      <c r="QV85" s="53">
        <f t="shared" si="1976"/>
        <v>2857.8525028275035</v>
      </c>
      <c r="QW85" s="53">
        <f t="shared" si="1977"/>
        <v>3711.8403278235892</v>
      </c>
      <c r="QX85" s="53">
        <f t="shared" si="1978"/>
        <v>4190.423505555138</v>
      </c>
      <c r="QY85" s="53">
        <f t="shared" si="1979"/>
        <v>4190.423505555138</v>
      </c>
      <c r="QZ85" s="53">
        <f t="shared" si="1980"/>
        <v>4276.8894742951534</v>
      </c>
      <c r="RA85" s="53">
        <f t="shared" si="1981"/>
        <v>4570.8670502764162</v>
      </c>
      <c r="RB85" s="53">
        <f t="shared" si="1982"/>
        <v>4933.5917266325723</v>
      </c>
      <c r="RC85" s="53">
        <f t="shared" si="1983"/>
        <v>6559.2505421094593</v>
      </c>
      <c r="RD85" s="53">
        <f t="shared" si="1984"/>
        <v>8106.2415161529825</v>
      </c>
      <c r="RE85" s="53">
        <f t="shared" si="1985"/>
        <v>9156.2925657026335</v>
      </c>
      <c r="RF85" s="53">
        <f t="shared" si="1986"/>
        <v>9282.2872178810194</v>
      </c>
      <c r="RG85" s="53">
        <f t="shared" si="1987"/>
        <v>9282.2872178810194</v>
      </c>
      <c r="RH85" s="53">
        <f t="shared" si="1988"/>
        <v>9745.875045015895</v>
      </c>
      <c r="RI85" s="53">
        <f t="shared" si="1989"/>
        <v>9745.875045015895</v>
      </c>
      <c r="RJ85" s="53">
        <f t="shared" si="1990"/>
        <v>11433.688622309335</v>
      </c>
      <c r="RK85" s="53">
        <f t="shared" si="1991"/>
        <v>13524.887201468355</v>
      </c>
      <c r="RL85" s="53">
        <f t="shared" si="1992"/>
        <v>13619.580341258743</v>
      </c>
      <c r="RM85" s="53">
        <f t="shared" si="1993"/>
        <v>14313.902989810473</v>
      </c>
      <c r="RN85" s="53">
        <f t="shared" si="1994"/>
        <v>15384.374327364992</v>
      </c>
      <c r="RO85" s="53">
        <f t="shared" si="1995"/>
        <v>15384.374327364992</v>
      </c>
      <c r="RP85" s="53">
        <f t="shared" si="1996"/>
        <v>15384.374327364992</v>
      </c>
      <c r="RQ85" s="53">
        <f t="shared" si="1997"/>
        <v>15384.374327364992</v>
      </c>
      <c r="RR85" s="53" t="e">
        <f t="shared" si="1998"/>
        <v>#VALUE!</v>
      </c>
      <c r="RS85" s="111">
        <f t="shared" si="1999"/>
        <v>-33.306480000000001</v>
      </c>
      <c r="RT85" s="111">
        <f t="shared" si="2000"/>
        <v>-66.612960000000001</v>
      </c>
      <c r="RU85" s="111">
        <f t="shared" si="2001"/>
        <v>-99.919440000000009</v>
      </c>
      <c r="RV85" s="111">
        <f t="shared" si="2002"/>
        <v>-133.22592</v>
      </c>
      <c r="RW85" s="111">
        <f t="shared" si="2003"/>
        <v>-166.5324</v>
      </c>
      <c r="RX85" s="111">
        <f t="shared" si="2004"/>
        <v>-199.83887999999999</v>
      </c>
      <c r="RY85" s="111">
        <f t="shared" si="2005"/>
        <v>-233.14535999999998</v>
      </c>
      <c r="RZ85" s="111">
        <f t="shared" si="2006"/>
        <v>1319.412250948983</v>
      </c>
      <c r="SA85" s="111">
        <f t="shared" si="2007"/>
        <v>314.94409265729064</v>
      </c>
      <c r="SB85" s="111">
        <f t="shared" si="2008"/>
        <v>-37.597534873219047</v>
      </c>
      <c r="SC85" s="111">
        <f t="shared" si="2009"/>
        <v>-669.02145346613815</v>
      </c>
      <c r="SD85" s="111">
        <f t="shared" si="2010"/>
        <v>-1607.1510207640104</v>
      </c>
      <c r="SE85" s="111">
        <f t="shared" si="2011"/>
        <v>-2591.7445309335699</v>
      </c>
      <c r="SF85" s="111">
        <f t="shared" si="2012"/>
        <v>-3043.6984971810307</v>
      </c>
      <c r="SG85" s="111">
        <f t="shared" si="2013"/>
        <v>-3871.4162139844484</v>
      </c>
      <c r="SH85" s="111">
        <f t="shared" si="2014"/>
        <v>-3554.7360185820289</v>
      </c>
      <c r="SI85" s="111">
        <f t="shared" si="2015"/>
        <v>-3429.333080182123</v>
      </c>
      <c r="SJ85" s="111">
        <f t="shared" si="2016"/>
        <v>-3824.5773116590681</v>
      </c>
      <c r="SK85" s="111">
        <f t="shared" si="2017"/>
        <v>-4897.4919259913204</v>
      </c>
      <c r="SL85" s="111">
        <f t="shared" si="2018"/>
        <v>-6053.2201384115324</v>
      </c>
      <c r="SM85" s="111">
        <f t="shared" si="2019"/>
        <v>-6867.2834999521874</v>
      </c>
      <c r="SN85" s="111">
        <f t="shared" si="2020"/>
        <v>-8249.0772308458036</v>
      </c>
      <c r="SO85" s="111">
        <f t="shared" si="2021"/>
        <v>-8029.4194926268319</v>
      </c>
      <c r="SP85" s="111">
        <f t="shared" si="2022"/>
        <v>-7523.219604786962</v>
      </c>
      <c r="SQ85" s="111">
        <f t="shared" si="2023"/>
        <v>-8966.9573528848723</v>
      </c>
      <c r="SR85" s="111">
        <f t="shared" si="2024"/>
        <v>-9884.7273903756959</v>
      </c>
      <c r="SS85" s="111">
        <f t="shared" si="2025"/>
        <v>-10507.630723033941</v>
      </c>
      <c r="ST85" s="111">
        <f t="shared" si="2026"/>
        <v>-12328.855180847771</v>
      </c>
      <c r="SU85" s="111">
        <f t="shared" si="2027"/>
        <v>-13920.627370847771</v>
      </c>
      <c r="SV85" s="111">
        <f t="shared" si="2028"/>
        <v>-15359.149153193517</v>
      </c>
      <c r="SW85" s="111" t="e">
        <f t="shared" si="2029"/>
        <v>#VALUE!</v>
      </c>
      <c r="SX85" s="111">
        <f t="shared" si="2030"/>
        <v>44.903640764331207</v>
      </c>
      <c r="SY85" s="111">
        <f t="shared" si="2031"/>
        <v>123.19945884943758</v>
      </c>
      <c r="SZ85" s="111">
        <f t="shared" si="2032"/>
        <v>175.27387599229473</v>
      </c>
      <c r="TA85" s="111">
        <f t="shared" si="2033"/>
        <v>236.6766117817684</v>
      </c>
      <c r="TB85" s="111">
        <f t="shared" si="2034"/>
        <v>311.40692487700653</v>
      </c>
      <c r="TC85" s="111">
        <f t="shared" si="2035"/>
        <v>372.50371732983672</v>
      </c>
      <c r="TD85" s="111">
        <f t="shared" si="2036"/>
        <v>420.55443916082265</v>
      </c>
      <c r="TE85" s="111">
        <f t="shared" si="2037"/>
        <v>0</v>
      </c>
      <c r="TF85" s="111">
        <f t="shared" si="2038"/>
        <v>0</v>
      </c>
      <c r="TG85" s="111">
        <f t="shared" si="2039"/>
        <v>203.27907790884376</v>
      </c>
      <c r="TH85" s="111">
        <f t="shared" si="2040"/>
        <v>904.86120967875377</v>
      </c>
      <c r="TI85" s="111">
        <f t="shared" si="2041"/>
        <v>2285.3227985486374</v>
      </c>
      <c r="TJ85" s="111">
        <f t="shared" si="2042"/>
        <v>3379.3155876259243</v>
      </c>
      <c r="TK85" s="111">
        <f t="shared" si="2043"/>
        <v>3881.4866612342139</v>
      </c>
      <c r="TL85" s="111">
        <f t="shared" si="2044"/>
        <v>4801.1730132380117</v>
      </c>
      <c r="TM85" s="111">
        <f t="shared" si="2045"/>
        <v>4449.3061294575464</v>
      </c>
      <c r="TN85" s="111">
        <f t="shared" si="2046"/>
        <v>4309.969531235427</v>
      </c>
      <c r="TO85" s="111">
        <f t="shared" si="2047"/>
        <v>4749.1297884320302</v>
      </c>
      <c r="TP85" s="111">
        <f t="shared" si="2048"/>
        <v>5941.2571376900887</v>
      </c>
      <c r="TQ85" s="111">
        <f t="shared" si="2049"/>
        <v>8632.3385493320129</v>
      </c>
      <c r="TR85" s="111">
        <f t="shared" si="2050"/>
        <v>9536.8533954882969</v>
      </c>
      <c r="TS85" s="111">
        <f t="shared" si="2051"/>
        <v>13820.116457115677</v>
      </c>
      <c r="TT85" s="111">
        <f t="shared" si="2052"/>
        <v>13576.052303539042</v>
      </c>
      <c r="TU85" s="111">
        <f t="shared" si="2053"/>
        <v>13013.607983716964</v>
      </c>
      <c r="TV85" s="111">
        <f t="shared" si="2054"/>
        <v>14617.761037159087</v>
      </c>
      <c r="TW85" s="111">
        <f t="shared" si="2055"/>
        <v>15637.505523260003</v>
      </c>
      <c r="TX85" s="111">
        <f t="shared" si="2056"/>
        <v>16329.620337324719</v>
      </c>
      <c r="TY85" s="111">
        <f t="shared" si="2057"/>
        <v>19217.856857606635</v>
      </c>
      <c r="TZ85" s="111">
        <f t="shared" si="2058"/>
        <v>23300.881095269018</v>
      </c>
      <c r="UA85" s="111">
        <f t="shared" si="2059"/>
        <v>25623.662686917993</v>
      </c>
      <c r="UB85" s="111">
        <f t="shared" si="2060"/>
        <v>25623.662686917993</v>
      </c>
      <c r="UC85" s="112">
        <f t="shared" si="2061"/>
        <v>3.70072</v>
      </c>
      <c r="UD85" s="112">
        <f t="shared" si="2062"/>
        <v>7.40144</v>
      </c>
      <c r="UE85" s="112">
        <f t="shared" si="2063"/>
        <v>11.10216</v>
      </c>
      <c r="UF85" s="112">
        <f t="shared" si="2064"/>
        <v>14.80288</v>
      </c>
      <c r="UG85" s="112">
        <f t="shared" si="2065"/>
        <v>18.503600000000002</v>
      </c>
      <c r="UH85" s="112">
        <f t="shared" si="2066"/>
        <v>22.204320000000003</v>
      </c>
      <c r="UI85" s="112">
        <f t="shared" si="2067"/>
        <v>25.905040000000003</v>
      </c>
      <c r="UJ85" s="112">
        <f t="shared" si="2068"/>
        <v>153.66075123049646</v>
      </c>
      <c r="UK85" s="112">
        <f t="shared" si="2069"/>
        <v>282.54537890780142</v>
      </c>
      <c r="UL85" s="112">
        <f t="shared" si="2070"/>
        <v>416.60420696631212</v>
      </c>
      <c r="UM85" s="112">
        <f t="shared" si="2071"/>
        <v>539.93832878014189</v>
      </c>
      <c r="UN85" s="112">
        <f t="shared" si="2072"/>
        <v>644.17494736879439</v>
      </c>
      <c r="UO85" s="112">
        <f t="shared" si="2073"/>
        <v>763.1815561365247</v>
      </c>
      <c r="UP85" s="112">
        <f t="shared" si="2074"/>
        <v>846.06283860638291</v>
      </c>
      <c r="UQ85" s="112">
        <f t="shared" si="2075"/>
        <v>978.33421562411331</v>
      </c>
      <c r="UR85" s="112">
        <f t="shared" si="2076"/>
        <v>1123.7762845212765</v>
      </c>
      <c r="US85" s="112">
        <f t="shared" si="2077"/>
        <v>1281.7305107039006</v>
      </c>
      <c r="UT85" s="112">
        <f t="shared" si="2078"/>
        <v>1442.3188752624112</v>
      </c>
      <c r="UU85" s="112">
        <f t="shared" si="2079"/>
        <v>1575.5310159858154</v>
      </c>
      <c r="UV85" s="112">
        <f t="shared" si="2080"/>
        <v>1703.9452618102835</v>
      </c>
      <c r="UW85" s="112">
        <f t="shared" si="2081"/>
        <v>1845.9065049964536</v>
      </c>
      <c r="UX85" s="112">
        <f t="shared" si="2082"/>
        <v>1999.4391417624111</v>
      </c>
      <c r="UY85" s="112">
        <f t="shared" si="2083"/>
        <v>2162.5675683262411</v>
      </c>
      <c r="UZ85" s="112">
        <f t="shared" si="2084"/>
        <v>2338.6785340283686</v>
      </c>
      <c r="VA85" s="112">
        <f t="shared" si="2085"/>
        <v>2509.6152993492906</v>
      </c>
      <c r="VB85" s="112">
        <f t="shared" si="2086"/>
        <v>2688.7367089095746</v>
      </c>
      <c r="VC85" s="112">
        <f t="shared" si="2087"/>
        <v>2876.8894500443262</v>
      </c>
      <c r="VD85" s="112">
        <f t="shared" si="2088"/>
        <v>3079.2477231347516</v>
      </c>
      <c r="VE85" s="112">
        <f t="shared" si="2089"/>
        <v>3256.1112998014182</v>
      </c>
      <c r="VF85" s="112">
        <f t="shared" si="2090"/>
        <v>3415.94705339539</v>
      </c>
      <c r="VG85" s="112">
        <f t="shared" si="2091"/>
        <v>3415.94705339539</v>
      </c>
      <c r="VH85" s="111">
        <f t="shared" si="2092"/>
        <v>44.903640764331207</v>
      </c>
      <c r="VI85" s="111">
        <f t="shared" si="2093"/>
        <v>123.19945884943758</v>
      </c>
      <c r="VJ85" s="111">
        <f t="shared" si="2094"/>
        <v>175.27387599229473</v>
      </c>
      <c r="VK85" s="111">
        <f t="shared" si="2095"/>
        <v>236.6766117817684</v>
      </c>
      <c r="VL85" s="111">
        <f t="shared" si="2096"/>
        <v>311.40692487700653</v>
      </c>
      <c r="VM85" s="111">
        <f t="shared" si="2097"/>
        <v>372.50371732983672</v>
      </c>
      <c r="VN85" s="111">
        <f t="shared" si="2098"/>
        <v>420.55443916082265</v>
      </c>
      <c r="VO85" s="111">
        <f t="shared" si="2099"/>
        <v>-2702.3590120234512</v>
      </c>
      <c r="VP85" s="111">
        <f t="shared" si="2100"/>
        <v>-2857.8525028275035</v>
      </c>
      <c r="VQ85" s="111">
        <f t="shared" si="2101"/>
        <v>-3508.5612499147455</v>
      </c>
      <c r="VR85" s="111">
        <f t="shared" si="2102"/>
        <v>-3285.5622958763843</v>
      </c>
      <c r="VS85" s="111">
        <f t="shared" si="2103"/>
        <v>-1905.1007070065007</v>
      </c>
      <c r="VT85" s="111">
        <f t="shared" si="2104"/>
        <v>-897.57388666922907</v>
      </c>
      <c r="VU85" s="111">
        <f t="shared" si="2105"/>
        <v>-689.3803890422023</v>
      </c>
      <c r="VV85" s="111">
        <f t="shared" si="2106"/>
        <v>-132.41871339456065</v>
      </c>
      <c r="VW85" s="111">
        <f t="shared" si="2107"/>
        <v>-2109.9444126519129</v>
      </c>
      <c r="VX85" s="111">
        <f t="shared" si="2108"/>
        <v>-3796.2719849175555</v>
      </c>
      <c r="VY85" s="111">
        <f t="shared" si="2109"/>
        <v>-4407.1627772706033</v>
      </c>
      <c r="VZ85" s="111">
        <f t="shared" si="2110"/>
        <v>-3341.0300801909307</v>
      </c>
      <c r="WA85" s="111">
        <f t="shared" si="2111"/>
        <v>-649.94866854900647</v>
      </c>
      <c r="WB85" s="111">
        <f t="shared" si="2112"/>
        <v>-209.02164952759813</v>
      </c>
      <c r="WC85" s="111">
        <f t="shared" si="2113"/>
        <v>4074.2414120997819</v>
      </c>
      <c r="WD85" s="111">
        <f t="shared" si="2114"/>
        <v>2142.3636812297063</v>
      </c>
      <c r="WE85" s="111">
        <f t="shared" si="2115"/>
        <v>-511.27921775139112</v>
      </c>
      <c r="WF85" s="111">
        <f t="shared" si="2116"/>
        <v>998.18069590034429</v>
      </c>
      <c r="WG85" s="111">
        <f t="shared" si="2117"/>
        <v>1323.6025334495298</v>
      </c>
      <c r="WH85" s="111">
        <f t="shared" si="2118"/>
        <v>945.24600995972651</v>
      </c>
      <c r="WI85" s="111">
        <f t="shared" si="2119"/>
        <v>3833.482530241643</v>
      </c>
      <c r="WJ85" s="111">
        <f t="shared" si="2120"/>
        <v>7916.5067679040258</v>
      </c>
      <c r="WK85" s="111">
        <f t="shared" si="2121"/>
        <v>10239.288359553</v>
      </c>
      <c r="WL85" s="111" t="e">
        <f t="shared" si="2122"/>
        <v>#VALUE!</v>
      </c>
      <c r="WM85" s="111">
        <f t="shared" si="2123"/>
        <v>3.70072</v>
      </c>
      <c r="WN85" s="111">
        <f t="shared" si="2124"/>
        <v>7.40144</v>
      </c>
      <c r="WO85" s="111">
        <f t="shared" si="2125"/>
        <v>11.10216</v>
      </c>
      <c r="WP85" s="111">
        <f t="shared" si="2126"/>
        <v>14.80288</v>
      </c>
      <c r="WQ85" s="111">
        <f t="shared" si="2127"/>
        <v>18.503600000000002</v>
      </c>
      <c r="WR85" s="111">
        <f t="shared" si="2128"/>
        <v>22.204320000000003</v>
      </c>
      <c r="WS85" s="111">
        <f t="shared" si="2129"/>
        <v>25.905040000000003</v>
      </c>
      <c r="WT85" s="111">
        <f t="shared" si="2130"/>
        <v>0</v>
      </c>
      <c r="WU85" s="111">
        <f t="shared" si="2131"/>
        <v>0</v>
      </c>
      <c r="WV85" s="111">
        <f t="shared" si="2132"/>
        <v>203.27907790884376</v>
      </c>
      <c r="WW85" s="111">
        <f t="shared" si="2133"/>
        <v>904.86120967875377</v>
      </c>
      <c r="WX85" s="111">
        <f t="shared" si="2134"/>
        <v>2285.3227985486374</v>
      </c>
      <c r="WY85" s="111">
        <f t="shared" si="2135"/>
        <v>3379.3155876259243</v>
      </c>
      <c r="WZ85" s="111">
        <f t="shared" si="2136"/>
        <v>3881.4866612342139</v>
      </c>
      <c r="XA85" s="111">
        <f t="shared" si="2137"/>
        <v>4801.1730132380117</v>
      </c>
      <c r="XB85" s="111">
        <f t="shared" si="2138"/>
        <v>4449.3061294575464</v>
      </c>
      <c r="XC85" s="111">
        <f t="shared" si="2139"/>
        <v>4309.969531235427</v>
      </c>
      <c r="XD85" s="111">
        <f t="shared" si="2140"/>
        <v>4749.1297884320302</v>
      </c>
      <c r="XE85" s="111">
        <f t="shared" si="2141"/>
        <v>5941.2571376900887</v>
      </c>
      <c r="XF85" s="111">
        <f t="shared" si="2142"/>
        <v>8632.3385493320129</v>
      </c>
      <c r="XG85" s="111">
        <f t="shared" si="2143"/>
        <v>9536.8533954882969</v>
      </c>
      <c r="XH85" s="111">
        <f t="shared" si="2144"/>
        <v>11745.314186778305</v>
      </c>
      <c r="XI85" s="111">
        <f t="shared" si="2145"/>
        <v>13576.052303539042</v>
      </c>
      <c r="XJ85" s="111">
        <f t="shared" si="2146"/>
        <v>13013.607983716964</v>
      </c>
      <c r="XK85" s="111">
        <f t="shared" si="2147"/>
        <v>14617.761037159087</v>
      </c>
      <c r="XL85" s="111">
        <f t="shared" si="2148"/>
        <v>15637.505523260003</v>
      </c>
      <c r="XM85" s="111">
        <f t="shared" si="2149"/>
        <v>16329.620337324719</v>
      </c>
      <c r="XN85" s="111">
        <f t="shared" si="2150"/>
        <v>18463.622050499744</v>
      </c>
      <c r="XO85" s="111">
        <f t="shared" si="2151"/>
        <v>18640.48562716641</v>
      </c>
      <c r="XP85" s="111">
        <f t="shared" si="2152"/>
        <v>18800.321380760382</v>
      </c>
      <c r="XQ85" s="111" t="e">
        <f t="shared" si="2153"/>
        <v>#VALUE!</v>
      </c>
      <c r="XR85" s="111">
        <f t="shared" si="2154"/>
        <v>0</v>
      </c>
      <c r="XS85" s="111">
        <f t="shared" si="2155"/>
        <v>0</v>
      </c>
      <c r="XT85" s="111">
        <f t="shared" si="2156"/>
        <v>0</v>
      </c>
      <c r="XU85" s="111">
        <f t="shared" si="2157"/>
        <v>0</v>
      </c>
      <c r="XV85" s="111">
        <f t="shared" si="2158"/>
        <v>0</v>
      </c>
      <c r="XW85" s="111">
        <f t="shared" si="2159"/>
        <v>0</v>
      </c>
      <c r="XX85" s="111">
        <f t="shared" si="2160"/>
        <v>0</v>
      </c>
      <c r="XY85" s="111">
        <f t="shared" si="2161"/>
        <v>2702.3590120234512</v>
      </c>
      <c r="XZ85" s="111">
        <f t="shared" si="2162"/>
        <v>2857.8525028275035</v>
      </c>
      <c r="YA85" s="111">
        <f t="shared" si="2163"/>
        <v>3508.5612499147455</v>
      </c>
      <c r="YB85" s="111">
        <f t="shared" si="2164"/>
        <v>3285.5622958763843</v>
      </c>
      <c r="YC85" s="111">
        <f t="shared" si="2165"/>
        <v>1905.1007070065007</v>
      </c>
      <c r="YD85" s="111">
        <f t="shared" si="2166"/>
        <v>897.57388666922907</v>
      </c>
      <c r="YE85" s="111">
        <f t="shared" si="2167"/>
        <v>689.3803890422023</v>
      </c>
      <c r="YF85" s="111">
        <f t="shared" si="2168"/>
        <v>132.41871339456065</v>
      </c>
      <c r="YG85" s="111">
        <f t="shared" si="2169"/>
        <v>2109.9444126519129</v>
      </c>
      <c r="YH85" s="111">
        <f t="shared" si="2170"/>
        <v>3796.2719849175555</v>
      </c>
      <c r="YI85" s="111">
        <f t="shared" si="2171"/>
        <v>4407.1627772706033</v>
      </c>
      <c r="YJ85" s="111">
        <f t="shared" si="2172"/>
        <v>3341.0300801909307</v>
      </c>
      <c r="YK85" s="111">
        <f t="shared" si="2173"/>
        <v>649.94866854900647</v>
      </c>
      <c r="YL85" s="111">
        <f t="shared" si="2174"/>
        <v>209.02164952759813</v>
      </c>
      <c r="YM85" s="111">
        <f t="shared" si="2175"/>
        <v>0</v>
      </c>
      <c r="YN85" s="111">
        <f t="shared" si="2176"/>
        <v>0</v>
      </c>
      <c r="YO85" s="111">
        <f t="shared" si="2177"/>
        <v>511.27921775139112</v>
      </c>
      <c r="YP85" s="111">
        <f t="shared" si="2178"/>
        <v>0</v>
      </c>
      <c r="YQ85" s="111">
        <f t="shared" si="2179"/>
        <v>0</v>
      </c>
      <c r="YR85" s="111">
        <f t="shared" si="2180"/>
        <v>0</v>
      </c>
      <c r="YS85" s="111">
        <f t="shared" si="2181"/>
        <v>0</v>
      </c>
      <c r="YT85" s="111">
        <f t="shared" si="2182"/>
        <v>0</v>
      </c>
      <c r="YU85" s="111">
        <f t="shared" si="2183"/>
        <v>0</v>
      </c>
      <c r="YV85" s="111" t="e">
        <f t="shared" si="2184"/>
        <v>#VALUE!</v>
      </c>
      <c r="YW85" s="111">
        <f t="shared" si="2185"/>
        <v>3.70072</v>
      </c>
      <c r="YX85" s="111">
        <f t="shared" si="2186"/>
        <v>7.40144</v>
      </c>
      <c r="YY85" s="111">
        <f t="shared" si="2187"/>
        <v>11.10216</v>
      </c>
      <c r="YZ85" s="111">
        <f t="shared" si="2188"/>
        <v>14.80288</v>
      </c>
      <c r="ZA85" s="111">
        <f t="shared" si="2189"/>
        <v>18.503600000000002</v>
      </c>
      <c r="ZB85" s="111">
        <f t="shared" si="2190"/>
        <v>22.204320000000003</v>
      </c>
      <c r="ZC85" s="111">
        <f t="shared" si="2191"/>
        <v>25.905040000000003</v>
      </c>
      <c r="ZD85" s="111">
        <f t="shared" si="2192"/>
        <v>0</v>
      </c>
      <c r="ZE85" s="111">
        <f t="shared" si="2193"/>
        <v>0</v>
      </c>
      <c r="ZF85" s="111">
        <f t="shared" si="2194"/>
        <v>0</v>
      </c>
      <c r="ZG85" s="111">
        <f t="shared" si="2195"/>
        <v>0</v>
      </c>
      <c r="ZH85" s="111">
        <f t="shared" si="2196"/>
        <v>0</v>
      </c>
      <c r="ZI85" s="111">
        <f t="shared" si="2197"/>
        <v>0</v>
      </c>
      <c r="ZJ85" s="111">
        <f t="shared" si="2198"/>
        <v>0</v>
      </c>
      <c r="ZK85" s="111">
        <f t="shared" si="2199"/>
        <v>0</v>
      </c>
      <c r="ZL85" s="111">
        <f t="shared" si="2200"/>
        <v>0</v>
      </c>
      <c r="ZM85" s="111">
        <f t="shared" si="2201"/>
        <v>0</v>
      </c>
      <c r="ZN85" s="111">
        <f t="shared" si="2202"/>
        <v>0</v>
      </c>
      <c r="ZO85" s="111">
        <f t="shared" si="2203"/>
        <v>0</v>
      </c>
      <c r="ZP85" s="111">
        <f t="shared" si="2204"/>
        <v>0</v>
      </c>
      <c r="ZQ85" s="111">
        <f t="shared" si="2205"/>
        <v>0</v>
      </c>
      <c r="ZR85" s="111">
        <f t="shared" si="2206"/>
        <v>1999.4391417624101</v>
      </c>
      <c r="ZS85" s="111">
        <f t="shared" si="2207"/>
        <v>2142.3636812297063</v>
      </c>
      <c r="ZT85" s="111">
        <f t="shared" si="2208"/>
        <v>0</v>
      </c>
      <c r="ZU85" s="111">
        <f t="shared" si="2209"/>
        <v>998.18069590034429</v>
      </c>
      <c r="ZV85" s="111">
        <f t="shared" si="2210"/>
        <v>1323.6025334495298</v>
      </c>
      <c r="ZW85" s="111">
        <f t="shared" si="2211"/>
        <v>945.24600995972651</v>
      </c>
      <c r="ZX85" s="111">
        <f t="shared" si="2212"/>
        <v>3079.2477231347511</v>
      </c>
      <c r="ZY85" s="111">
        <f t="shared" si="2213"/>
        <v>3256.1112998014178</v>
      </c>
      <c r="ZZ85" s="111">
        <f t="shared" si="2214"/>
        <v>3415.94705339539</v>
      </c>
      <c r="AAA85" s="111" t="e">
        <f t="shared" si="2215"/>
        <v>#VALUE!</v>
      </c>
      <c r="AAB85" s="111">
        <f t="shared" si="2216"/>
        <v>-33.306480000000001</v>
      </c>
      <c r="AAC85" s="111">
        <f t="shared" si="2217"/>
        <v>-33.306480000000001</v>
      </c>
      <c r="AAD85" s="111">
        <f t="shared" si="2218"/>
        <v>-33.306480000000008</v>
      </c>
      <c r="AAE85" s="111">
        <f t="shared" si="2219"/>
        <v>-33.306479999999993</v>
      </c>
      <c r="AAF85" s="111">
        <f t="shared" si="2220"/>
        <v>-33.306479999999993</v>
      </c>
      <c r="AAG85" s="111">
        <f t="shared" si="2221"/>
        <v>-33.306479999999993</v>
      </c>
      <c r="AAH85" s="111">
        <f t="shared" si="2222"/>
        <v>-33.306479999999993</v>
      </c>
      <c r="AAI85" s="111">
        <f t="shared" si="2223"/>
        <v>1552.557610948983</v>
      </c>
      <c r="AAJ85" s="111">
        <f t="shared" si="2224"/>
        <v>-1004.4681582916924</v>
      </c>
      <c r="AAK85" s="111">
        <f t="shared" si="2225"/>
        <v>-352.54162753050969</v>
      </c>
      <c r="AAL85" s="111">
        <f t="shared" si="2226"/>
        <v>-631.42391859291911</v>
      </c>
      <c r="AAM85" s="111">
        <f t="shared" si="2227"/>
        <v>-938.1295672978722</v>
      </c>
      <c r="AAN85" s="111">
        <f t="shared" si="2228"/>
        <v>-984.59351016955952</v>
      </c>
      <c r="AAO85" s="111">
        <f t="shared" si="2229"/>
        <v>-451.95396624746081</v>
      </c>
      <c r="AAP85" s="111">
        <f t="shared" si="2230"/>
        <v>-827.71771680341772</v>
      </c>
      <c r="AAQ85" s="111">
        <f t="shared" si="2231"/>
        <v>316.68019540241949</v>
      </c>
      <c r="AAR85" s="111">
        <f t="shared" si="2232"/>
        <v>125.40293839990591</v>
      </c>
      <c r="AAS85" s="111">
        <f t="shared" si="2233"/>
        <v>-395.24423147694506</v>
      </c>
      <c r="AAT85" s="111">
        <f t="shared" si="2234"/>
        <v>-1072.9146143322523</v>
      </c>
      <c r="AAU85" s="111">
        <f t="shared" si="2235"/>
        <v>-1155.728212420212</v>
      </c>
      <c r="AAV85" s="111">
        <f t="shared" si="2236"/>
        <v>-814.06336154065502</v>
      </c>
      <c r="AAW85" s="111">
        <f t="shared" si="2237"/>
        <v>-1381.7937308936162</v>
      </c>
      <c r="AAX85" s="111">
        <f t="shared" si="2238"/>
        <v>219.65773821897164</v>
      </c>
      <c r="AAY85" s="111">
        <f t="shared" si="2239"/>
        <v>506.19988783986992</v>
      </c>
      <c r="AAZ85" s="111">
        <f t="shared" si="2240"/>
        <v>-1443.7377480979103</v>
      </c>
      <c r="ABA85" s="111">
        <f t="shared" si="2241"/>
        <v>-917.7700374908236</v>
      </c>
      <c r="ABB85" s="111">
        <f t="shared" si="2242"/>
        <v>-622.90333265824484</v>
      </c>
      <c r="ABC85" s="111">
        <f t="shared" si="2243"/>
        <v>-1821.2244578138307</v>
      </c>
      <c r="ABD85" s="111">
        <f t="shared" si="2244"/>
        <v>-1591.7721899999997</v>
      </c>
      <c r="ABE85" s="111">
        <f t="shared" si="2245"/>
        <v>-1438.521782345746</v>
      </c>
      <c r="ABF85" s="111" t="e">
        <f t="shared" si="2246"/>
        <v>#VALUE!</v>
      </c>
    </row>
    <row r="86" spans="1:734" ht="60" hidden="1" customHeight="1">
      <c r="A86" s="92">
        <v>84</v>
      </c>
      <c r="B86" s="59" t="s">
        <v>75</v>
      </c>
      <c r="C86" s="100" t="s">
        <v>100</v>
      </c>
      <c r="D86" s="101">
        <v>1422</v>
      </c>
      <c r="E86" s="59">
        <v>3123028227</v>
      </c>
      <c r="F86" s="46" t="s">
        <v>115</v>
      </c>
      <c r="G86" s="47">
        <v>0.95</v>
      </c>
      <c r="H86" s="48">
        <v>1958.2</v>
      </c>
      <c r="I86" s="48">
        <v>20</v>
      </c>
      <c r="J86" s="49">
        <v>1.1000000000000001</v>
      </c>
      <c r="K86" s="50">
        <v>30</v>
      </c>
      <c r="L86" s="49">
        <v>38.513936148470869</v>
      </c>
      <c r="M86" s="49">
        <v>78.55</v>
      </c>
      <c r="N86" s="49">
        <v>0</v>
      </c>
      <c r="O86" s="49">
        <f t="shared" si="1741"/>
        <v>1.2837978716156957</v>
      </c>
      <c r="P86" s="49">
        <f t="shared" si="1742"/>
        <v>2.6183333333333332</v>
      </c>
      <c r="Q86" s="49">
        <f t="shared" si="1743"/>
        <v>0</v>
      </c>
      <c r="R86" s="51">
        <v>30</v>
      </c>
      <c r="S86" s="52">
        <f t="shared" si="2256"/>
        <v>38.513936148470869</v>
      </c>
      <c r="T86" s="52">
        <f t="shared" si="1744"/>
        <v>78.55</v>
      </c>
      <c r="U86" s="52">
        <f t="shared" si="1745"/>
        <v>0</v>
      </c>
      <c r="V86" s="130">
        <f>$O86*($I86-(метеостанция!B$12))/($I86-$J86)</f>
        <v>1.3092700516080706</v>
      </c>
      <c r="W86" s="130">
        <f>$O86*($I86-(метеостанция!C$12))/($I86-$J86)</f>
        <v>1.1691730616500084</v>
      </c>
      <c r="X86" s="130">
        <f>$O86*($I86-(метеостанция!D$12))/($I86-$J86)</f>
        <v>0.85841246574303465</v>
      </c>
      <c r="Y86" s="130">
        <f>$O86*($I86-(метеостанция!E$12))/($I86-$J86)</f>
        <v>0.92209291572397201</v>
      </c>
      <c r="Z86" s="130">
        <f>$O86*($I86-(метеостанция!F$12))/($I86-$J86)</f>
        <v>1.0426612343545467</v>
      </c>
      <c r="AA86" s="130">
        <f>$O86*($I86-(метеостанция!G$12))/($I86-$J86)</f>
        <v>1.2294572209652961</v>
      </c>
      <c r="AB86" s="130">
        <f>$O86*($I86-(метеостанция!H$12))/($I86-$J86)</f>
        <v>1.2124757676370461</v>
      </c>
      <c r="AC86" s="130">
        <f>$O86*($I86-(метеостанция!I$12))/($I86-$J86)</f>
        <v>1.1997396776408586</v>
      </c>
      <c r="AD86" s="130">
        <f>$O86*($I86-(метеостанция!J$12))/($I86-$J86)</f>
        <v>1.2277590756324708</v>
      </c>
      <c r="AE86" s="130">
        <f>$O86*($I86-(метеостанция!K$12))/($I86-$J86)</f>
        <v>1.2099285496378087</v>
      </c>
      <c r="AF86" s="130">
        <f>$O86*($I86-(метеостанция!L$12))/($I86-$J86)</f>
        <v>1.1105870476675466</v>
      </c>
      <c r="AG86" s="130">
        <f>$O86*($I86-(метеостанция!M$12))/($I86-$J86)</f>
        <v>0.97049005770948404</v>
      </c>
      <c r="AH86" s="130">
        <f>$O86*($I86-(метеостанция!N$12))/($I86-$J86)</f>
        <v>1.1224740649973213</v>
      </c>
      <c r="AI86" s="130">
        <f>$O86*($I86-(метеостанция!O$12))/($I86-$J86)</f>
        <v>0.82954399508500964</v>
      </c>
      <c r="AJ86" s="130">
        <f>$O86*($I86-(метеостанция!P$12))/($I86-$J86)</f>
        <v>1.2396460929622459</v>
      </c>
      <c r="AK86" s="130">
        <f>$O86*($I86-(метеостанция!Q$12))/($I86-$J86)</f>
        <v>1.3330440862676205</v>
      </c>
      <c r="AL86" s="130">
        <f>$O86*($I86-(метеостанция!R$12))/($I86-$J86)</f>
        <v>1.2337025842973586</v>
      </c>
      <c r="AM86" s="130">
        <f>$O86*($I86-(метеостанция!S$12))/($I86-$J86)</f>
        <v>1.2710617816195082</v>
      </c>
      <c r="AN86" s="130">
        <f>$O86*($I86-(метеостанция!T$12))/($I86-$J86)</f>
        <v>1.2574766189569084</v>
      </c>
      <c r="AO86" s="130">
        <f>$O86*($I86-(метеостанция!U$12))/($I86-$J86)</f>
        <v>1.2668164182874457</v>
      </c>
      <c r="AP86" s="130">
        <f>$O86*($I86-(метеостанция!V$12))/($I86-$J86)</f>
        <v>1.3602144115928205</v>
      </c>
      <c r="AQ86" s="130">
        <f>$O86*($I86-(метеостанция!W$12))/($I86-$J86)</f>
        <v>1.4493670415661326</v>
      </c>
      <c r="AR86" s="130">
        <f>$O86*($I86-(метеостанция!X$12))/($I86-$J86)</f>
        <v>1.4926697475531703</v>
      </c>
      <c r="AS86" s="130">
        <f>$O86*($I86-(метеостанция!Y$12))/($I86-$J86)</f>
        <v>1.5809733048600696</v>
      </c>
      <c r="AT86" s="130">
        <f>$O86*($I86-(метеостанция!Z$12))/($I86-$J86)</f>
        <v>1.5656899968646449</v>
      </c>
      <c r="AU86" s="130">
        <f>$O86*($I86-(метеостанция!AA$12))/($I86-$J86)</f>
        <v>1.5096512008814202</v>
      </c>
      <c r="AV86" s="130">
        <f>$O86*($I86-(метеостанция!AB$12))/($I86-$J86)</f>
        <v>1.685409242828807</v>
      </c>
      <c r="AW86" s="130">
        <f>$O86*($I86-(метеостанция!AC$12))/($I86-$J86)</f>
        <v>1.7389008208127945</v>
      </c>
      <c r="AX86" s="130">
        <f>$O86*($I86-(метеостанция!AD$12))/($I86-$J86)</f>
        <v>1.6378611735097071</v>
      </c>
      <c r="AY86" s="130">
        <f>$O86*($I86-(метеостанция!AE$12))/($I86-$J86)</f>
        <v>1.4519142595653702</v>
      </c>
      <c r="AZ86" s="130"/>
      <c r="BA86" s="130">
        <f t="shared" si="1746"/>
        <v>1.3092700516080706</v>
      </c>
      <c r="BB86" s="130">
        <f t="shared" si="2263"/>
        <v>2.4784431132580789</v>
      </c>
      <c r="BC86" s="130">
        <f t="shared" si="2264"/>
        <v>3.3368555790011136</v>
      </c>
      <c r="BD86" s="130">
        <f t="shared" si="2265"/>
        <v>4.258948494725086</v>
      </c>
      <c r="BE86" s="130">
        <f t="shared" si="2266"/>
        <v>5.3016097290796331</v>
      </c>
      <c r="BF86" s="130">
        <f t="shared" si="2267"/>
        <v>6.531066950044929</v>
      </c>
      <c r="BG86" s="130">
        <f t="shared" si="2268"/>
        <v>7.7435427176819749</v>
      </c>
      <c r="BH86" s="130">
        <f t="shared" si="2269"/>
        <v>8.943282395322834</v>
      </c>
      <c r="BI86" s="130">
        <f t="shared" si="2270"/>
        <v>10.171041470955306</v>
      </c>
      <c r="BJ86" s="130">
        <f t="shared" si="2271"/>
        <v>11.380970020593114</v>
      </c>
      <c r="BK86" s="130">
        <f t="shared" si="2272"/>
        <v>12.491557068260661</v>
      </c>
      <c r="BL86" s="130">
        <f t="shared" si="2273"/>
        <v>13.462047125970145</v>
      </c>
      <c r="BM86" s="130">
        <f t="shared" si="2274"/>
        <v>14.584521190967466</v>
      </c>
      <c r="BN86" s="130">
        <f t="shared" si="2275"/>
        <v>15.414065186052476</v>
      </c>
      <c r="BO86" s="130">
        <f t="shared" si="2276"/>
        <v>16.653711279014722</v>
      </c>
      <c r="BP86" s="130">
        <f t="shared" si="2277"/>
        <v>17.986755365282342</v>
      </c>
      <c r="BQ86" s="130">
        <f t="shared" si="2278"/>
        <v>19.2204579495797</v>
      </c>
      <c r="BR86" s="130">
        <f t="shared" si="2279"/>
        <v>20.491519731199208</v>
      </c>
      <c r="BS86" s="130">
        <f t="shared" si="2280"/>
        <v>21.748996350156116</v>
      </c>
      <c r="BT86" s="130">
        <f t="shared" si="2281"/>
        <v>23.01581276844356</v>
      </c>
      <c r="BU86" s="130">
        <f t="shared" si="2282"/>
        <v>24.376027180036381</v>
      </c>
      <c r="BV86" s="130">
        <f t="shared" si="2283"/>
        <v>25.825394221602515</v>
      </c>
      <c r="BW86" s="130">
        <f t="shared" si="2284"/>
        <v>27.318063969155684</v>
      </c>
      <c r="BX86" s="130">
        <f t="shared" si="2285"/>
        <v>28.899037274015754</v>
      </c>
      <c r="BY86" s="130">
        <f t="shared" si="2286"/>
        <v>30.464727270880399</v>
      </c>
      <c r="BZ86" s="130">
        <f t="shared" si="2287"/>
        <v>31.97437847176182</v>
      </c>
      <c r="CA86" s="130">
        <f t="shared" si="2288"/>
        <v>33.659787714590628</v>
      </c>
      <c r="CB86" s="130">
        <f t="shared" si="2289"/>
        <v>35.398688535403423</v>
      </c>
      <c r="CC86" s="130">
        <f t="shared" si="2290"/>
        <v>37.036549708913128</v>
      </c>
      <c r="CD86" s="130">
        <f t="shared" si="2291"/>
        <v>38.488463968478499</v>
      </c>
      <c r="CE86" s="130">
        <f t="shared" si="2292"/>
        <v>38.488463968478499</v>
      </c>
      <c r="CF86" s="130">
        <f t="shared" si="1747"/>
        <v>2563.8126150589242</v>
      </c>
      <c r="CG86" s="130">
        <f t="shared" si="1748"/>
        <v>2289.4746893230467</v>
      </c>
      <c r="CH86" s="130">
        <f t="shared" si="1749"/>
        <v>1680.9432904180105</v>
      </c>
      <c r="CI86" s="130">
        <f t="shared" si="1750"/>
        <v>1805.642347570682</v>
      </c>
      <c r="CJ86" s="130">
        <f t="shared" si="1751"/>
        <v>2041.7392291130734</v>
      </c>
      <c r="CK86" s="130">
        <f t="shared" si="1752"/>
        <v>2407.5231300942428</v>
      </c>
      <c r="CL86" s="130">
        <f t="shared" si="1753"/>
        <v>2374.2700481868637</v>
      </c>
      <c r="CM86" s="130">
        <f t="shared" si="1754"/>
        <v>2349.3302367563297</v>
      </c>
      <c r="CN86" s="130">
        <f t="shared" si="1755"/>
        <v>2404.1978219035045</v>
      </c>
      <c r="CO86" s="130">
        <f t="shared" si="1756"/>
        <v>2369.282085900757</v>
      </c>
      <c r="CP86" s="130">
        <f t="shared" si="1757"/>
        <v>2174.7515567425899</v>
      </c>
      <c r="CQ86" s="130">
        <f t="shared" si="1758"/>
        <v>1900.4136310067117</v>
      </c>
      <c r="CR86" s="130">
        <f t="shared" si="1759"/>
        <v>2198.0287140777546</v>
      </c>
      <c r="CS86" s="130">
        <f t="shared" si="1760"/>
        <v>1624.4130511754659</v>
      </c>
      <c r="CT86" s="130">
        <f t="shared" si="1761"/>
        <v>2427.4749792386701</v>
      </c>
      <c r="CU86" s="130">
        <f t="shared" si="1762"/>
        <v>2610.3669297292545</v>
      </c>
      <c r="CV86" s="130">
        <f t="shared" si="1763"/>
        <v>2415.8364005710878</v>
      </c>
      <c r="CW86" s="130">
        <f t="shared" si="1764"/>
        <v>2488.9931807673211</v>
      </c>
      <c r="CX86" s="130">
        <f t="shared" si="1765"/>
        <v>2462.3907152414181</v>
      </c>
      <c r="CY86" s="130">
        <f t="shared" si="1766"/>
        <v>2480.6799102904761</v>
      </c>
      <c r="CZ86" s="130">
        <f t="shared" si="1767"/>
        <v>2663.5718607810613</v>
      </c>
      <c r="DA86" s="130">
        <f t="shared" si="1768"/>
        <v>2838.1505407948011</v>
      </c>
      <c r="DB86" s="130">
        <f t="shared" si="1769"/>
        <v>2922.9458996586181</v>
      </c>
      <c r="DC86" s="130">
        <f t="shared" si="1770"/>
        <v>3095.8619255769881</v>
      </c>
      <c r="DD86" s="130">
        <f t="shared" si="1771"/>
        <v>3065.9341518603478</v>
      </c>
      <c r="DE86" s="130">
        <f t="shared" si="1772"/>
        <v>2956.1989815659972</v>
      </c>
      <c r="DF86" s="130">
        <f t="shared" si="1773"/>
        <v>3300.3683793073701</v>
      </c>
      <c r="DG86" s="130">
        <f t="shared" si="1774"/>
        <v>3405.1155873156144</v>
      </c>
      <c r="DH86" s="130">
        <f t="shared" si="1775"/>
        <v>3207.2597499667086</v>
      </c>
      <c r="DI86" s="130">
        <f t="shared" si="1776"/>
        <v>2843.1385030809079</v>
      </c>
      <c r="DJ86" s="130">
        <f t="shared" si="1777"/>
        <v>0</v>
      </c>
      <c r="DK86" s="110">
        <f t="shared" si="1778"/>
        <v>2563.8126150589242</v>
      </c>
      <c r="DL86" s="130">
        <f t="shared" si="1779"/>
        <v>4853.2873043819709</v>
      </c>
      <c r="DM86" s="130">
        <f t="shared" si="1780"/>
        <v>6534.2305947999812</v>
      </c>
      <c r="DN86" s="130">
        <f t="shared" si="1781"/>
        <v>8339.8729423706627</v>
      </c>
      <c r="DO86" s="130">
        <f t="shared" si="1782"/>
        <v>10381.612171483735</v>
      </c>
      <c r="DP86" s="130">
        <f t="shared" si="1783"/>
        <v>12789.135301577979</v>
      </c>
      <c r="DQ86" s="130">
        <f t="shared" si="1784"/>
        <v>15163.405349764842</v>
      </c>
      <c r="DR86" s="130">
        <f t="shared" si="1785"/>
        <v>17512.735586521172</v>
      </c>
      <c r="DS86" s="130">
        <f t="shared" si="1786"/>
        <v>19916.933408424677</v>
      </c>
      <c r="DT86" s="130">
        <f t="shared" si="1787"/>
        <v>22286.215494325435</v>
      </c>
      <c r="DU86" s="130">
        <f t="shared" si="1788"/>
        <v>24460.967051068026</v>
      </c>
      <c r="DV86" s="130">
        <f t="shared" si="1789"/>
        <v>26361.380682074738</v>
      </c>
      <c r="DW86" s="130">
        <f t="shared" si="1790"/>
        <v>28559.409396152492</v>
      </c>
      <c r="DX86" s="130">
        <f t="shared" si="1791"/>
        <v>30183.822447327959</v>
      </c>
      <c r="DY86" s="130">
        <f t="shared" si="1792"/>
        <v>32611.297426566627</v>
      </c>
      <c r="DZ86" s="130">
        <f t="shared" si="1793"/>
        <v>35221.664356295878</v>
      </c>
      <c r="EA86" s="130">
        <f t="shared" si="1794"/>
        <v>37637.500756866968</v>
      </c>
      <c r="EB86" s="130">
        <f t="shared" si="1795"/>
        <v>40126.493937634288</v>
      </c>
      <c r="EC86" s="130">
        <f t="shared" si="1796"/>
        <v>42588.884652875706</v>
      </c>
      <c r="ED86" s="130">
        <f t="shared" si="1797"/>
        <v>45069.564563166183</v>
      </c>
      <c r="EE86" s="130">
        <f t="shared" si="1798"/>
        <v>47733.136423947246</v>
      </c>
      <c r="EF86" s="130">
        <f t="shared" si="1799"/>
        <v>50571.286964742045</v>
      </c>
      <c r="EG86" s="130">
        <f t="shared" si="1800"/>
        <v>53494.232864400663</v>
      </c>
      <c r="EH86" s="130">
        <f t="shared" si="1801"/>
        <v>56590.094789977651</v>
      </c>
      <c r="EI86" s="130">
        <f t="shared" si="1802"/>
        <v>59656.028941837998</v>
      </c>
      <c r="EJ86" s="130">
        <f t="shared" si="1803"/>
        <v>62612.227923403996</v>
      </c>
      <c r="EK86" s="130">
        <f t="shared" si="1804"/>
        <v>65912.596302711361</v>
      </c>
      <c r="EL86" s="130">
        <f t="shared" si="1805"/>
        <v>69317.711890026971</v>
      </c>
      <c r="EM86" s="130">
        <f t="shared" si="1806"/>
        <v>72524.971639993673</v>
      </c>
      <c r="EN86" s="130">
        <f t="shared" si="1807"/>
        <v>75368.110143074577</v>
      </c>
      <c r="EO86" s="130">
        <f t="shared" si="1808"/>
        <v>75368.110143074577</v>
      </c>
      <c r="EP86" s="130">
        <f t="shared" si="1809"/>
        <v>2435.621984305978</v>
      </c>
      <c r="EQ86" s="130">
        <f t="shared" si="1810"/>
        <v>2175.0009548568942</v>
      </c>
      <c r="ER86" s="130">
        <f t="shared" si="1811"/>
        <v>1596.8961258971099</v>
      </c>
      <c r="ES86" s="130">
        <f t="shared" si="1812"/>
        <v>1715.3602301921478</v>
      </c>
      <c r="ET86" s="130">
        <f t="shared" si="1813"/>
        <v>1939.6522676574195</v>
      </c>
      <c r="EU86" s="130">
        <f t="shared" si="1814"/>
        <v>2287.1469735895307</v>
      </c>
      <c r="EV86" s="130">
        <f t="shared" si="1815"/>
        <v>2255.5565457775206</v>
      </c>
      <c r="EW86" s="130">
        <f t="shared" si="1816"/>
        <v>2231.8637249185131</v>
      </c>
      <c r="EX86" s="130">
        <f t="shared" si="1817"/>
        <v>2283.9879308083291</v>
      </c>
      <c r="EY86" s="130">
        <f t="shared" si="1818"/>
        <v>2250.8179816057191</v>
      </c>
      <c r="EZ86" s="130">
        <f t="shared" si="1819"/>
        <v>2066.0139789054601</v>
      </c>
      <c r="FA86" s="130">
        <f t="shared" si="1820"/>
        <v>1805.3929494563761</v>
      </c>
      <c r="FB86" s="130">
        <f t="shared" si="1821"/>
        <v>2088.1272783738668</v>
      </c>
      <c r="FC86" s="130">
        <f t="shared" si="1822"/>
        <v>1543.1923986166926</v>
      </c>
      <c r="FD86" s="130">
        <f t="shared" si="1823"/>
        <v>2306.1012302767367</v>
      </c>
      <c r="FE86" s="130">
        <f t="shared" si="1824"/>
        <v>2479.8485832427918</v>
      </c>
      <c r="FF86" s="130">
        <f t="shared" si="1825"/>
        <v>2295.0445805425334</v>
      </c>
      <c r="FG86" s="130">
        <f t="shared" si="1826"/>
        <v>2364.5435217289551</v>
      </c>
      <c r="FH86" s="130">
        <f t="shared" si="1827"/>
        <v>2339.2711794793472</v>
      </c>
      <c r="FI86" s="130">
        <f t="shared" si="1828"/>
        <v>2356.645914775952</v>
      </c>
      <c r="FJ86" s="130">
        <f t="shared" si="1829"/>
        <v>2530.393267742008</v>
      </c>
      <c r="FK86" s="130">
        <f t="shared" si="1830"/>
        <v>2696.2430137550609</v>
      </c>
      <c r="FL86" s="130">
        <f t="shared" si="1831"/>
        <v>2776.7986046756873</v>
      </c>
      <c r="FM86" s="130">
        <f t="shared" si="1832"/>
        <v>2941.0688292981386</v>
      </c>
      <c r="FN86" s="130">
        <f t="shared" si="1833"/>
        <v>2912.6374442673305</v>
      </c>
      <c r="FO86" s="130">
        <f t="shared" si="1834"/>
        <v>2808.389032487697</v>
      </c>
      <c r="FP86" s="130">
        <f t="shared" si="1835"/>
        <v>3135.3499603420014</v>
      </c>
      <c r="FQ86" s="130">
        <f t="shared" si="1836"/>
        <v>3234.8598079498338</v>
      </c>
      <c r="FR86" s="130">
        <f t="shared" si="1837"/>
        <v>3046.8967624683728</v>
      </c>
      <c r="FS86" s="130">
        <f t="shared" si="1838"/>
        <v>2700.9815779268624</v>
      </c>
      <c r="FT86" s="130">
        <f t="shared" si="1839"/>
        <v>0</v>
      </c>
      <c r="FU86" s="110">
        <f t="shared" si="1840"/>
        <v>2435.621984305978</v>
      </c>
      <c r="FV86" s="130">
        <f t="shared" si="1841"/>
        <v>4610.6229391628722</v>
      </c>
      <c r="FW86" s="130">
        <f t="shared" si="1842"/>
        <v>6207.5190650599816</v>
      </c>
      <c r="FX86" s="130">
        <f t="shared" si="1843"/>
        <v>7922.8792952521289</v>
      </c>
      <c r="FY86" s="130">
        <f t="shared" si="1844"/>
        <v>9862.5315629095494</v>
      </c>
      <c r="FZ86" s="130">
        <f t="shared" si="1845"/>
        <v>12149.678536499079</v>
      </c>
      <c r="GA86" s="130">
        <f t="shared" si="1846"/>
        <v>14405.2350822766</v>
      </c>
      <c r="GB86" s="130">
        <f t="shared" si="1847"/>
        <v>16637.098807195114</v>
      </c>
      <c r="GC86" s="130">
        <f t="shared" si="1848"/>
        <v>18921.086738003443</v>
      </c>
      <c r="GD86" s="130">
        <f t="shared" si="1849"/>
        <v>21171.904719609163</v>
      </c>
      <c r="GE86" s="130">
        <f t="shared" si="1850"/>
        <v>23237.918698514623</v>
      </c>
      <c r="GF86" s="130">
        <f t="shared" si="1851"/>
        <v>25043.311647970997</v>
      </c>
      <c r="GG86" s="130">
        <f t="shared" si="1852"/>
        <v>27131.438926344865</v>
      </c>
      <c r="GH86" s="130">
        <f t="shared" si="1853"/>
        <v>28674.631324961556</v>
      </c>
      <c r="GI86" s="130">
        <f t="shared" si="1854"/>
        <v>30980.732555238294</v>
      </c>
      <c r="GJ86" s="130">
        <f t="shared" si="1855"/>
        <v>33460.581138481088</v>
      </c>
      <c r="GK86" s="130">
        <f t="shared" si="1856"/>
        <v>35755.625719023621</v>
      </c>
      <c r="GL86" s="130">
        <f t="shared" si="1857"/>
        <v>38120.169240752577</v>
      </c>
      <c r="GM86" s="130">
        <f t="shared" si="1858"/>
        <v>40459.440420231927</v>
      </c>
      <c r="GN86" s="130">
        <f t="shared" si="1859"/>
        <v>42816.08633500788</v>
      </c>
      <c r="GO86" s="130">
        <f t="shared" si="1860"/>
        <v>45346.479602749889</v>
      </c>
      <c r="GP86" s="130">
        <f t="shared" si="1861"/>
        <v>48042.722616504951</v>
      </c>
      <c r="GQ86" s="130">
        <f t="shared" si="1862"/>
        <v>50819.521221180636</v>
      </c>
      <c r="GR86" s="130">
        <f t="shared" si="1863"/>
        <v>53760.590050478771</v>
      </c>
      <c r="GS86" s="130">
        <f t="shared" si="1864"/>
        <v>56673.227494746105</v>
      </c>
      <c r="GT86" s="130">
        <f t="shared" si="1865"/>
        <v>59481.616527233804</v>
      </c>
      <c r="GU86" s="130">
        <f t="shared" si="1866"/>
        <v>62616.966487575803</v>
      </c>
      <c r="GV86" s="130">
        <f t="shared" si="1867"/>
        <v>65851.826295525636</v>
      </c>
      <c r="GW86" s="130">
        <f t="shared" si="1868"/>
        <v>68898.723057994008</v>
      </c>
      <c r="GX86" s="130">
        <f t="shared" si="1869"/>
        <v>71599.704635920876</v>
      </c>
      <c r="GY86" s="130">
        <f t="shared" si="1870"/>
        <v>71599.704635920876</v>
      </c>
      <c r="GZ86" s="130">
        <f>($T86+$U86)/$R86*($I86-(метеостанция!B$12))/($I86-$J86)</f>
        <v>2.6702843915343912</v>
      </c>
      <c r="HA86" s="130">
        <f>($T86+$U86)/$R86*($I86-(метеостанция!C$12))/($I86-$J86)</f>
        <v>2.3845535714285715</v>
      </c>
      <c r="HB86" s="130">
        <f>($T86+$U86)/$R86*($I86-(метеостанция!D$12))/($I86-$J86)</f>
        <v>1.7507506613756612</v>
      </c>
      <c r="HC86" s="130">
        <f>($T86+$U86)/$R86*($I86-(метеостанция!E$12))/($I86-$J86)</f>
        <v>1.8806283068783067</v>
      </c>
      <c r="HD86" s="130">
        <f>($T86+$U86)/$R86*($I86-(метеостанция!F$12))/($I86-$J86)</f>
        <v>2.1265299823633161</v>
      </c>
      <c r="HE86" s="130">
        <f>($T86+$U86)/$R86*($I86-(метеостанция!G$12))/($I86-$J86)</f>
        <v>2.5075044091710761</v>
      </c>
      <c r="HF86" s="130">
        <f>($T86+$U86)/$R86*($I86-(метеостанция!H$12))/($I86-$J86)</f>
        <v>2.4728703703703707</v>
      </c>
      <c r="HG86" s="130">
        <f>($T86+$U86)/$R86*($I86-(метеостанция!I$12))/($I86-$J86)</f>
        <v>2.4468948412698417</v>
      </c>
      <c r="HH86" s="130">
        <f>($T86+$U86)/$R86*($I86-(метеостанция!J$12))/($I86-$J86)</f>
        <v>2.5040410052910054</v>
      </c>
      <c r="HI86" s="130">
        <f>($T86+$U86)/$R86*($I86-(метеостанция!K$12))/($I86-$J86)</f>
        <v>2.4676752645502646</v>
      </c>
      <c r="HJ86" s="130">
        <f>($T86+$U86)/$R86*($I86-(метеостанция!L$12))/($I86-$J86)</f>
        <v>2.2650661375661376</v>
      </c>
      <c r="HK86" s="130">
        <f>($T86+$U86)/$R86*($I86-(метеостанция!M$12))/($I86-$J86)</f>
        <v>1.9793353174603174</v>
      </c>
      <c r="HL86" s="130">
        <f>($T86+$U86)/$R86*($I86-(метеостанция!N$12))/($I86-$J86)</f>
        <v>2.2893099647266313</v>
      </c>
      <c r="HM86" s="130">
        <f>($T86+$U86)/$R86*($I86-(метеостанция!O$12))/($I86-$J86)</f>
        <v>1.6918727954144619</v>
      </c>
      <c r="HN86" s="130">
        <f>($T86+$U86)/$R86*($I86-(метеостанция!P$12))/($I86-$J86)</f>
        <v>2.528284832451499</v>
      </c>
      <c r="HO86" s="130">
        <f>($T86+$U86)/$R86*($I86-(метеостанция!Q$12))/($I86-$J86)</f>
        <v>2.7187720458553795</v>
      </c>
      <c r="HP86" s="130">
        <f>($T86+$U86)/$R86*($I86-(метеостанция!R$12))/($I86-$J86)</f>
        <v>2.5161629188712524</v>
      </c>
      <c r="HQ86" s="130">
        <f>($T86+$U86)/$R86*($I86-(метеостанция!S$12))/($I86-$J86)</f>
        <v>2.5923578042328042</v>
      </c>
      <c r="HR86" s="130">
        <f>($T86+$U86)/$R86*($I86-(метеостанция!T$12))/($I86-$J86)</f>
        <v>2.5646505731922398</v>
      </c>
      <c r="HS86" s="130">
        <f>($T86+$U86)/$R86*($I86-(метеостанция!U$12))/($I86-$J86)</f>
        <v>2.5836992945326274</v>
      </c>
      <c r="HT86" s="130">
        <f>($T86+$U86)/$R86*($I86-(метеостанция!V$12))/($I86-$J86)</f>
        <v>2.7741865079365078</v>
      </c>
      <c r="HU86" s="130">
        <f>($T86+$U86)/$R86*($I86-(метеостанция!W$12))/($I86-$J86)</f>
        <v>2.9560152116402114</v>
      </c>
      <c r="HV86" s="130">
        <f>($T86+$U86)/$R86*($I86-(метеостанция!X$12))/($I86-$J86)</f>
        <v>3.0443320105820106</v>
      </c>
      <c r="HW86" s="130">
        <f>($T86+$U86)/$R86*($I86-(метеостанция!Y$12))/($I86-$J86)</f>
        <v>3.2244290123456789</v>
      </c>
      <c r="HX86" s="130">
        <f>($T86+$U86)/$R86*($I86-(метеостанция!Z$12))/($I86-$J86)</f>
        <v>3.1932583774250443</v>
      </c>
      <c r="HY86" s="130">
        <f>($T86+$U86)/$R86*($I86-(метеостанция!AA$12))/($I86-$J86)</f>
        <v>3.0789660493827165</v>
      </c>
      <c r="HZ86" s="130">
        <f>($T86+$U86)/$R86*($I86-(метеостанция!AB$12))/($I86-$J86)</f>
        <v>3.4374283509700176</v>
      </c>
      <c r="IA86" s="130">
        <f>($T86+$U86)/$R86*($I86-(метеостанция!AC$12))/($I86-$J86)</f>
        <v>3.5465255731922398</v>
      </c>
      <c r="IB86" s="130">
        <f>($T86+$U86)/$R86*($I86-(метеостанция!AD$12))/($I86-$J86)</f>
        <v>3.3404530423280425</v>
      </c>
      <c r="IC86" s="130">
        <f>($T86+$U86)/$R86*($I86-(метеостанция!AE$12))/($I86-$J86)</f>
        <v>2.9612103174603175</v>
      </c>
      <c r="ID86" s="130"/>
      <c r="IE86" s="131">
        <f>VLOOKUP($F86,метеостанция!$A$4:$AF$7,2,0)</f>
        <v>6.1</v>
      </c>
      <c r="IF86" s="131">
        <f>VLOOKUP($F86,метеостанция!$A$4:$AF$7,3,0)</f>
        <v>9</v>
      </c>
      <c r="IG86" s="131">
        <f>VLOOKUP($F86,метеостанция!$A$4:$AF$7,4,0)</f>
        <v>7.4</v>
      </c>
      <c r="IH86" s="131">
        <f>VLOOKUP($F86,метеостанция!$A$4:$AF$7,5,0)</f>
        <v>10.9</v>
      </c>
      <c r="II86" s="131">
        <f>VLOOKUP($F86,метеостанция!$A$4:$AF$7,6,0)</f>
        <v>12.1</v>
      </c>
      <c r="IJ86" s="131">
        <f>VLOOKUP($F86,метеостанция!$A$4:$AF$7,7,0)</f>
        <v>9.4</v>
      </c>
      <c r="IK86" s="131">
        <f>VLOOKUP($F86,метеостанция!$A$4:$AF$7,8,0)</f>
        <v>6.1</v>
      </c>
      <c r="IL86" s="131">
        <f>VLOOKUP($F86,метеостанция!$A$4:$AF$7,9,0)</f>
        <v>8.1</v>
      </c>
      <c r="IM86" s="131">
        <f>VLOOKUP($F86,метеостанция!$A$4:$AF$7,10,0)</f>
        <v>3.4</v>
      </c>
      <c r="IN86" s="131">
        <f>VLOOKUP($F86,метеостанция!$A$4:$AF$7,11,0)</f>
        <v>-1.2</v>
      </c>
      <c r="IO86" s="131">
        <f>VLOOKUP($F86,метеостанция!$A$4:$AF$7,12,0)</f>
        <v>0.4</v>
      </c>
      <c r="IP86" s="131">
        <f>VLOOKUP($F86,метеостанция!$A$4:$AF$7,13,0)</f>
        <v>3</v>
      </c>
      <c r="IQ86" s="131">
        <f>VLOOKUP($F86,метеостанция!$A$4:$AF$7,14,0)</f>
        <v>2.5</v>
      </c>
      <c r="IR86" s="131">
        <f>VLOOKUP($F86,метеостанция!$A$4:$AF$7,15,0)</f>
        <v>1.5</v>
      </c>
      <c r="IS86" s="131">
        <f>VLOOKUP($F86,метеостанция!$A$4:$AF$7,16,0)</f>
        <v>-0.4</v>
      </c>
      <c r="IT86" s="131">
        <f>VLOOKUP($F86,метеостанция!$A$4:$AF$7,17,0)</f>
        <v>-2.6</v>
      </c>
      <c r="IU86" s="131">
        <f>VLOOKUP($F86,метеостанция!$A$4:$AF$7,18,0)</f>
        <v>-3.5</v>
      </c>
      <c r="IV86" s="131">
        <f>VLOOKUP($F86,метеостанция!$A$4:$AF$7,19,0)</f>
        <v>-4.4000000000000004</v>
      </c>
      <c r="IW86" s="131">
        <f>VLOOKUP($F86,метеостанция!$A$4:$AF$7,20,0)</f>
        <v>-0.3</v>
      </c>
      <c r="IX86" s="131">
        <f>VLOOKUP($F86,метеостанция!$A$4:$AF$7,21,0)</f>
        <v>4.5</v>
      </c>
      <c r="IY86" s="131">
        <f>VLOOKUP($F86,метеостанция!$A$4:$AF$7,22,0)</f>
        <v>3.5</v>
      </c>
      <c r="IZ86" s="131">
        <f>VLOOKUP($F86,метеостанция!$A$4:$AF$7,23,0)</f>
        <v>5</v>
      </c>
      <c r="JA86" s="131">
        <f>VLOOKUP($F86,метеостанция!$A$4:$AF$7,24,0)</f>
        <v>-1.7</v>
      </c>
      <c r="JB86" s="131">
        <f>VLOOKUP($F86,метеостанция!$A$4:$AF$7,25,0)</f>
        <v>-3.7</v>
      </c>
      <c r="JC86" s="131">
        <f>VLOOKUP($F86,метеостанция!$A$4:$AF$7,26,0)</f>
        <v>0.7</v>
      </c>
      <c r="JD86" s="131">
        <f>VLOOKUP($F86,метеостанция!$A$4:$AF$7,27,0)</f>
        <v>-1.6</v>
      </c>
      <c r="JE86" s="131">
        <f>VLOOKUP($F86,метеостанция!$A$4:$AF$7,28,0)</f>
        <v>0.7</v>
      </c>
      <c r="JF86" s="131">
        <f>VLOOKUP($F86,метеостанция!$A$4:$AF$7,29,0)</f>
        <v>6.6</v>
      </c>
      <c r="JG86" s="131">
        <f>VLOOKUP($F86,метеостанция!$A$4:$AF$7,30,0)</f>
        <v>9</v>
      </c>
      <c r="JH86" s="131">
        <f>VLOOKUP($F86,метеостанция!$A$4:$AF$7,31,0)</f>
        <v>4.8</v>
      </c>
      <c r="JI86" s="131">
        <f>VLOOKUP($F86,метеостанция!$A$4:$AF$7,32,0)</f>
        <v>0</v>
      </c>
      <c r="JJ86" s="202" t="str">
        <f>VLOOKUP(D86,'Qп, Гкал'!$D$6:$O$60,2,FALSE)</f>
        <v>-</v>
      </c>
      <c r="JK86" s="202" t="str">
        <f>VLOOKUP(D86,'Qп, Гкал'!$D$6:AI$64,3,FALSE)</f>
        <v>-</v>
      </c>
      <c r="JL86" s="202" t="str">
        <f>VLOOKUP(D86,'Qп, Гкал'!$D$6:$AI$64,4,FALSE)</f>
        <v>-</v>
      </c>
      <c r="JM86" s="202" t="str">
        <f>VLOOKUP(D86,'Qп, Гкал'!$D$6:$O$60,5,FALSE)</f>
        <v>-</v>
      </c>
      <c r="JN86" s="202" t="str">
        <f>VLOOKUP(D86,'Qп, Гкал'!$D$6:$O$60,6,FALSE)</f>
        <v>-</v>
      </c>
      <c r="JO86" s="202" t="str">
        <f>VLOOKUP(D86,'Qп, Гкал'!$D$6:$O$60,7,FALSE)</f>
        <v>-</v>
      </c>
      <c r="JP86" s="202" t="str">
        <f>VLOOKUP(D86,'Qп, Гкал'!$D$6:$O$60,8,FALSE)</f>
        <v>-</v>
      </c>
      <c r="JQ86" s="202" t="str">
        <f>VLOOKUP(D86,'Qп, Гкал'!$D$6:$O$60,9,FALSE)</f>
        <v>-</v>
      </c>
      <c r="JR86" s="202" t="str">
        <f>VLOOKUP(D86,'Qп, Гкал'!$D$6:$O$60,10,FALSE)</f>
        <v>-</v>
      </c>
      <c r="JS86" s="202" t="str">
        <f>VLOOKUP(D86,'Qп, Гкал'!$D$6:$O$60,11,FALSE)</f>
        <v>-</v>
      </c>
      <c r="JT86" s="202" t="str">
        <f>VLOOKUP(D86,'Qп, Гкал'!$D$6:$O$60,12,FALSE)</f>
        <v>-</v>
      </c>
      <c r="JU86" s="202" t="str">
        <f>VLOOKUP(D86,'Qп, Гкал'!$D$6:$P$60,13,FALSE)</f>
        <v>-</v>
      </c>
      <c r="JV86" s="202" t="str">
        <f>VLOOKUP(D86,'Qп, Гкал'!$D$6:$Q$63,14,FALSE)</f>
        <v>-</v>
      </c>
      <c r="JW86" s="203" t="str">
        <f>VLOOKUP(D86,'Qп, Гкал'!$D$6:$AI$65,15,FALSE)</f>
        <v>-</v>
      </c>
      <c r="JX86" s="203" t="str">
        <f>VLOOKUP(D86,'Qп, Гкал'!$D$6:$AI$65,16,FALSE)</f>
        <v>-</v>
      </c>
      <c r="JY86" s="204" t="str">
        <f>VLOOKUP(D86,'Qп, Гкал'!$D$6:$AI$65,17,FALSE)</f>
        <v>-</v>
      </c>
      <c r="JZ86" s="203" t="str">
        <f>VLOOKUP(D86,'Qп, Гкал'!$D$6:$AI$65,18,FALSE)</f>
        <v>-</v>
      </c>
      <c r="KA86" s="203" t="str">
        <f>VLOOKUP(D86,'Qп, Гкал'!$D$6:$AI$65,19,FALSE)</f>
        <v>-</v>
      </c>
      <c r="KB86" s="203" t="str">
        <f>VLOOKUP(D86,'Qп, Гкал'!$D$6:$AI$65,20,FALSE)</f>
        <v>-</v>
      </c>
      <c r="KC86" s="203" t="str">
        <f>VLOOKUP(D86,'Qп, Гкал'!$D$6:$AI$65,21,FALSE)</f>
        <v>-</v>
      </c>
      <c r="KD86" s="203" t="str">
        <f>VLOOKUP(D86,'Qп, Гкал'!$D$6:$AI$65,22,FALSE)</f>
        <v>-</v>
      </c>
      <c r="KE86" s="203" t="str">
        <f>VLOOKUP(D86,'Qп, Гкал'!$D$6:$AI$65,23,FALSE)</f>
        <v>-</v>
      </c>
      <c r="KF86" s="203" t="str">
        <f>VLOOKUP(D86,'Qп, Гкал'!$D$6:$AI$65,24,FALSE)</f>
        <v>-</v>
      </c>
      <c r="KG86" s="203" t="str">
        <f>VLOOKUP(D86,'Qп, Гкал'!$D$6:$AI$65,25,FALSE)</f>
        <v>-</v>
      </c>
      <c r="KH86" s="203" t="str">
        <f>VLOOKUP(D86,'Qп, Гкал'!$D$6:$AI$65,26,FALSE)</f>
        <v>-</v>
      </c>
      <c r="KI86" s="203" t="str">
        <f>VLOOKUP(D86,'Qп, Гкал'!$D$6:$AI$65,27,FALSE)</f>
        <v>-</v>
      </c>
      <c r="KJ86" s="203" t="str">
        <f>VLOOKUP(D86,'Qп, Гкал'!$D$6:$AI$65,28,FALSE)</f>
        <v>-</v>
      </c>
      <c r="KK86" s="203" t="str">
        <f>VLOOKUP(D86,'Qп, Гкал'!$D$6:$AI$65,29,FALSE)</f>
        <v>-</v>
      </c>
      <c r="KL86" s="203" t="str">
        <f>VLOOKUP(D86,'Qп, Гкал'!$D$6:$AI$65,30,FALSE)</f>
        <v>-</v>
      </c>
      <c r="KM86" s="203" t="str">
        <f>VLOOKUP(D86,'Qп, Гкал'!$D$6:$AI$65,31,FALSE)</f>
        <v>-</v>
      </c>
      <c r="KN86" s="203">
        <f>VLOOKUP(D86,'Qп, Гкал'!$D$6:$AI$65,32,FALSE)</f>
        <v>0</v>
      </c>
      <c r="KO86" s="110" t="e">
        <f>IF(JJ86="","Нет показаний",IF(JJ86&lt;=0,"Ошибка ПУ",(GZ86-JJ86*(($I86-метеостанция!B$12)/($I86-IE86)))))</f>
        <v>#VALUE!</v>
      </c>
      <c r="KP86" s="110" t="e">
        <f>IF(JK86="","Нет показаний",IF(JK86&lt;=0,"Ошибка ПУ",(HA86-JK86*(($I86-метеостанция!C$12)/($I86-IF86)))))</f>
        <v>#VALUE!</v>
      </c>
      <c r="KQ86" s="110" t="e">
        <f>IF(JL86="","Нет показаний",IF(JL86&lt;=0,"Ошибка ПУ",(HB86-JL86*(($I86-метеостанция!D$12)/($I86-IG86)))))</f>
        <v>#VALUE!</v>
      </c>
      <c r="KR86" s="110" t="e">
        <f>IF(JM86="","Нет показаний",IF(JM86&lt;=0,"Ошибка ПУ",(HC86-JM86*(($I86-метеостанция!E$12)/($I86-IH86)))))</f>
        <v>#VALUE!</v>
      </c>
      <c r="KS86" s="110" t="e">
        <f>IF(JN86="","Нет показаний",IF(JN86&lt;=0,"Ошибка ПУ",(HD86-JN86*(($I86-метеостанция!F$12)/($I86-II86)))))</f>
        <v>#VALUE!</v>
      </c>
      <c r="KT86" s="110" t="e">
        <f>IF(JO86="","Нет показаний",IF(JO86&lt;=0,"Ошибка ПУ",(HE86-JO86*(($I86-метеостанция!G$12)/($I86-IJ86)))))</f>
        <v>#VALUE!</v>
      </c>
      <c r="KU86" s="110" t="e">
        <f>IF(JP86="","Нет показаний",IF(JP86&lt;=0,"Ошибка ПУ",(HF86-JP86*(($I86-метеостанция!H$12)/($I86-IK86)))))</f>
        <v>#VALUE!</v>
      </c>
      <c r="KV86" s="110" t="e">
        <f>IF(JQ86="","Нет показаний",IF(JQ86&lt;=0,"Ошибка ПУ",(HG86-JQ86*(($I86-метеостанция!I$12)/($I86-IL86)))))</f>
        <v>#VALUE!</v>
      </c>
      <c r="KW86" s="110" t="e">
        <f>IF(JR86="","Нет показаний",IF(JR86&lt;=0,"Ошибка ПУ",(HH86-JR86*(($I86-метеостанция!J$12)/($I86-IM86)))))</f>
        <v>#VALUE!</v>
      </c>
      <c r="KX86" s="110" t="e">
        <f>IF(JS86="","Нет показаний",IF(JS86&lt;=0,"Ошибка ПУ",(HI86-JS86*(($I86-метеостанция!K$12)/($I86-IN86)))))</f>
        <v>#VALUE!</v>
      </c>
      <c r="KY86" s="110" t="e">
        <f>IF(JT86="","Нет показаний",IF(JT86&lt;=0,"Ошибка ПУ",(HJ86-JT86*(($I86-метеостанция!L$12)/($I86-IO86)))))</f>
        <v>#VALUE!</v>
      </c>
      <c r="KZ86" s="110" t="e">
        <f>IF(JU86="","Нет показаний",IF(JU86&lt;=0,"Ошибка ПУ",(HK86-JU86*(($I86-метеостанция!M$12)/($I86-IP86)))))</f>
        <v>#VALUE!</v>
      </c>
      <c r="LA86" s="110" t="e">
        <f>IF(JV86="","Нет показаний",IF(JV86&lt;=0,"Ошибка ПУ",(HL86-JV86*(($I86-метеостанция!N$12)/($I86-IQ86)))))</f>
        <v>#VALUE!</v>
      </c>
      <c r="LB86" s="110" t="e">
        <f>IF(JW86="","Нет показаний",IF(JW86&lt;=0,"Ошибка ПУ",(HM86-JW86*(($I86-метеостанция!O$12)/($I86-IR86)))))</f>
        <v>#VALUE!</v>
      </c>
      <c r="LC86" s="110" t="e">
        <f>IF(JX86="","Нет показаний",IF(JX86&lt;=0,"Ошибка ПУ",(HN86-JX86*(($I86-метеостанция!P$12)/($I86-IS86)))))</f>
        <v>#VALUE!</v>
      </c>
      <c r="LD86" s="110" t="e">
        <f>IF(JY86="","Нет показаний",IF(JY86&lt;=0,"Ошибка ПУ",(HO86-JY86*(($I86-метеостанция!Q$12)/($I86-IT86)))))</f>
        <v>#VALUE!</v>
      </c>
      <c r="LE86" s="110" t="e">
        <f>IF(JZ86="","Нет показаний",IF(JZ86&lt;=0,"Ошибка ПУ",(HP86-JZ86*(($I86-метеостанция!R$12)/($I86-IU86)))))</f>
        <v>#VALUE!</v>
      </c>
      <c r="LF86" s="110" t="e">
        <f>IF(KA86="","Нет показаний",IF(KA86&lt;=0,"Ошибка ПУ",(HQ86-KA86*(($I86-метеостанция!S$12)/($I86-IV86)))))</f>
        <v>#VALUE!</v>
      </c>
      <c r="LG86" s="110" t="e">
        <f>IF(KB86="","Нет показаний",IF(KB86&lt;=0,"Ошибка ПУ",(HR86-KB86*(($I86-метеостанция!T$12)/($I86-IW86)))))</f>
        <v>#VALUE!</v>
      </c>
      <c r="LH86" s="110" t="e">
        <f>IF(KC86="","Нет показаний",IF(KC86&lt;=0,"Ошибка ПУ",(HS86-KC86*(($I86-метеостанция!U$12)/($I86-IX86)))))</f>
        <v>#VALUE!</v>
      </c>
      <c r="LI86" s="110" t="e">
        <f>IF(KD86="","Нет показаний",IF(KD86&lt;=0,"Ошибка ПУ",(HT86-KD86*(($I86-метеостанция!V$12)/($I86-IY86)))))</f>
        <v>#VALUE!</v>
      </c>
      <c r="LJ86" s="110" t="e">
        <f>IF(KE86="","Нет показаний",IF(KE86&lt;=0,"Ошибка ПУ",(HU86-KE86*(($I86-метеостанция!W$12)/($I86-IZ86)))))</f>
        <v>#VALUE!</v>
      </c>
      <c r="LK86" s="110" t="e">
        <f>IF(KF86="","Нет показаний",IF(KF86&lt;=0,"Ошибка ПУ",(HV86-KF86*(($I86-метеостанция!X$12)/($I86-JA86)))))</f>
        <v>#VALUE!</v>
      </c>
      <c r="LL86" s="110" t="e">
        <f>IF(KG86="","Нет показаний",IF(KG86&lt;=0,"Ошибка ПУ",(HW86-KG86*(($I86-метеостанция!Y$12)/($I86-JB86)))))</f>
        <v>#VALUE!</v>
      </c>
      <c r="LM86" s="110" t="e">
        <f>IF(KH86="","Нет показаний",IF(KH86&lt;=0,"Ошибка ПУ",(HX86-KH86*(($I86-метеостанция!Z$12)/($I86-JC86)))))</f>
        <v>#VALUE!</v>
      </c>
      <c r="LN86" s="110" t="e">
        <f>IF(KI86="","Нет показаний",IF(KI86&lt;=0,"Ошибка ПУ",(HY86-KI86*(($I86-метеостанция!AA$12)/($I86-JD86)))))</f>
        <v>#VALUE!</v>
      </c>
      <c r="LO86" s="110" t="e">
        <f>IF(KJ86="","Нет показаний",IF(KJ86&lt;=0,"Ошибка ПУ",(HZ86-KJ86*(($I86-метеостанция!AB$12)/($I86-JE86)))))</f>
        <v>#VALUE!</v>
      </c>
      <c r="LP86" s="110" t="e">
        <f>IF(KK86="","Нет показаний",IF(KK86&lt;=0,"Ошибка ПУ",(IA86-KK86*(($I86-метеостанция!AC$12)/($I86-JF86)))))</f>
        <v>#VALUE!</v>
      </c>
      <c r="LQ86" s="110" t="e">
        <f>IF(KL86="","Нет показаний",IF(KL86&lt;=0,"Ошибка ПУ",(IB86-KL86*(($I86-метеостанция!AD$12)/($I86-JG86)))))</f>
        <v>#VALUE!</v>
      </c>
      <c r="LR86" s="110" t="e">
        <f>IF(KM86="","Нет показаний",IF(KM86&lt;=0,"Ошибка ПУ",(IC86-KM86*(($I86-метеостанция!AE$12)/($I86-JH86)))))</f>
        <v>#VALUE!</v>
      </c>
      <c r="LS86" s="110" t="str">
        <f>IF(KN86="","Нет показаний",IF(KN86&lt;=0,"Ошибка ПУ",(ID86-KN86*(($I86-метеостанция!AF$12)/($I86-JI86)))))</f>
        <v>Ошибка ПУ</v>
      </c>
      <c r="LT86" s="54" t="e">
        <f t="shared" si="1871"/>
        <v>#VALUE!</v>
      </c>
      <c r="LU86" s="54" t="e">
        <f t="shared" si="1872"/>
        <v>#VALUE!</v>
      </c>
      <c r="LV86" s="54" t="e">
        <f t="shared" si="1873"/>
        <v>#VALUE!</v>
      </c>
      <c r="LW86" s="54" t="e">
        <f t="shared" si="1874"/>
        <v>#VALUE!</v>
      </c>
      <c r="LX86" s="54" t="e">
        <f t="shared" si="1875"/>
        <v>#VALUE!</v>
      </c>
      <c r="LY86" s="54" t="e">
        <f t="shared" si="1876"/>
        <v>#VALUE!</v>
      </c>
      <c r="LZ86" s="54" t="e">
        <f t="shared" si="1877"/>
        <v>#VALUE!</v>
      </c>
      <c r="MA86" s="54" t="e">
        <f t="shared" si="1878"/>
        <v>#VALUE!</v>
      </c>
      <c r="MB86" s="54" t="e">
        <f t="shared" si="1879"/>
        <v>#VALUE!</v>
      </c>
      <c r="MC86" s="54" t="e">
        <f t="shared" si="1880"/>
        <v>#VALUE!</v>
      </c>
      <c r="MD86" s="54" t="e">
        <f t="shared" si="1881"/>
        <v>#VALUE!</v>
      </c>
      <c r="ME86" s="54" t="e">
        <f t="shared" si="1882"/>
        <v>#VALUE!</v>
      </c>
      <c r="MF86" s="54" t="e">
        <f t="shared" si="1883"/>
        <v>#VALUE!</v>
      </c>
      <c r="MG86" s="54" t="e">
        <f t="shared" si="1884"/>
        <v>#VALUE!</v>
      </c>
      <c r="MH86" s="54" t="e">
        <f t="shared" si="1885"/>
        <v>#VALUE!</v>
      </c>
      <c r="MI86" s="54" t="e">
        <f t="shared" si="1886"/>
        <v>#VALUE!</v>
      </c>
      <c r="MJ86" s="54" t="e">
        <f t="shared" si="1887"/>
        <v>#VALUE!</v>
      </c>
      <c r="MK86" s="54" t="e">
        <f t="shared" si="1888"/>
        <v>#VALUE!</v>
      </c>
      <c r="ML86" s="54" t="e">
        <f t="shared" si="1889"/>
        <v>#VALUE!</v>
      </c>
      <c r="MM86" s="54" t="e">
        <f t="shared" si="1890"/>
        <v>#VALUE!</v>
      </c>
      <c r="MN86" s="54" t="e">
        <f t="shared" si="1891"/>
        <v>#VALUE!</v>
      </c>
      <c r="MO86" s="54" t="e">
        <f t="shared" si="1892"/>
        <v>#VALUE!</v>
      </c>
      <c r="MP86" s="54" t="e">
        <f t="shared" si="1893"/>
        <v>#VALUE!</v>
      </c>
      <c r="MQ86" s="54" t="e">
        <f t="shared" si="1894"/>
        <v>#VALUE!</v>
      </c>
      <c r="MR86" s="54" t="e">
        <f t="shared" si="1895"/>
        <v>#VALUE!</v>
      </c>
      <c r="MS86" s="54" t="e">
        <f t="shared" si="1896"/>
        <v>#VALUE!</v>
      </c>
      <c r="MT86" s="54" t="e">
        <f t="shared" si="1897"/>
        <v>#VALUE!</v>
      </c>
      <c r="MU86" s="54" t="e">
        <f t="shared" si="1898"/>
        <v>#VALUE!</v>
      </c>
      <c r="MV86" s="54" t="e">
        <f t="shared" si="1899"/>
        <v>#VALUE!</v>
      </c>
      <c r="MW86" s="54" t="e">
        <f t="shared" si="1900"/>
        <v>#VALUE!</v>
      </c>
      <c r="MX86" s="54" t="e">
        <f t="shared" si="1901"/>
        <v>#VALUE!</v>
      </c>
      <c r="MY86" s="53" t="e">
        <f t="shared" si="1902"/>
        <v>#VALUE!</v>
      </c>
      <c r="MZ86" s="53" t="e">
        <f t="shared" si="1903"/>
        <v>#VALUE!</v>
      </c>
      <c r="NA86" s="53" t="e">
        <f t="shared" si="1904"/>
        <v>#VALUE!</v>
      </c>
      <c r="NB86" s="53" t="e">
        <f t="shared" si="1905"/>
        <v>#VALUE!</v>
      </c>
      <c r="NC86" s="53" t="e">
        <f t="shared" si="1906"/>
        <v>#VALUE!</v>
      </c>
      <c r="ND86" s="53" t="e">
        <f t="shared" si="1907"/>
        <v>#VALUE!</v>
      </c>
      <c r="NE86" s="53" t="e">
        <f t="shared" si="1908"/>
        <v>#VALUE!</v>
      </c>
      <c r="NF86" s="53" t="e">
        <f t="shared" si="1909"/>
        <v>#VALUE!</v>
      </c>
      <c r="NG86" s="53" t="e">
        <f t="shared" si="1910"/>
        <v>#VALUE!</v>
      </c>
      <c r="NH86" s="53" t="e">
        <f t="shared" si="1911"/>
        <v>#VALUE!</v>
      </c>
      <c r="NI86" s="53" t="e">
        <f t="shared" si="1912"/>
        <v>#VALUE!</v>
      </c>
      <c r="NJ86" s="53" t="e">
        <f t="shared" si="1913"/>
        <v>#VALUE!</v>
      </c>
      <c r="NK86" s="53" t="e">
        <f t="shared" si="1914"/>
        <v>#VALUE!</v>
      </c>
      <c r="NL86" s="53" t="e">
        <f t="shared" si="1915"/>
        <v>#VALUE!</v>
      </c>
      <c r="NM86" s="53" t="e">
        <f t="shared" si="1916"/>
        <v>#VALUE!</v>
      </c>
      <c r="NN86" s="53" t="e">
        <f t="shared" si="1917"/>
        <v>#VALUE!</v>
      </c>
      <c r="NO86" s="53" t="e">
        <f t="shared" si="1918"/>
        <v>#VALUE!</v>
      </c>
      <c r="NP86" s="53" t="e">
        <f t="shared" si="1919"/>
        <v>#VALUE!</v>
      </c>
      <c r="NQ86" s="53" t="e">
        <f t="shared" si="1920"/>
        <v>#VALUE!</v>
      </c>
      <c r="NR86" s="53" t="e">
        <f t="shared" si="1921"/>
        <v>#VALUE!</v>
      </c>
      <c r="NS86" s="53" t="e">
        <f t="shared" si="1922"/>
        <v>#VALUE!</v>
      </c>
      <c r="NT86" s="53" t="e">
        <f t="shared" si="1923"/>
        <v>#VALUE!</v>
      </c>
      <c r="NU86" s="53" t="e">
        <f t="shared" si="1924"/>
        <v>#VALUE!</v>
      </c>
      <c r="NV86" s="53" t="e">
        <f t="shared" si="1925"/>
        <v>#VALUE!</v>
      </c>
      <c r="NW86" s="53" t="e">
        <f t="shared" si="1926"/>
        <v>#VALUE!</v>
      </c>
      <c r="NX86" s="53" t="e">
        <f t="shared" si="1927"/>
        <v>#VALUE!</v>
      </c>
      <c r="NY86" s="53" t="e">
        <f t="shared" si="1928"/>
        <v>#VALUE!</v>
      </c>
      <c r="NZ86" s="53" t="e">
        <f t="shared" si="1929"/>
        <v>#VALUE!</v>
      </c>
      <c r="OA86" s="53" t="e">
        <f t="shared" si="1930"/>
        <v>#VALUE!</v>
      </c>
      <c r="OB86" s="53" t="e">
        <f t="shared" si="1931"/>
        <v>#VALUE!</v>
      </c>
      <c r="OC86" s="53" t="e">
        <f t="shared" si="1932"/>
        <v>#VALUE!</v>
      </c>
      <c r="OD86" s="53" t="e">
        <f t="shared" si="1933"/>
        <v>#VALUE!</v>
      </c>
      <c r="OE86" s="53" t="e">
        <f t="shared" si="1934"/>
        <v>#VALUE!</v>
      </c>
      <c r="OF86" s="53" t="e">
        <f t="shared" si="1935"/>
        <v>#VALUE!</v>
      </c>
      <c r="OG86" s="53" t="e">
        <f t="shared" si="1936"/>
        <v>#VALUE!</v>
      </c>
      <c r="OH86" s="53" t="e">
        <f t="shared" si="1937"/>
        <v>#VALUE!</v>
      </c>
      <c r="OI86" s="53" t="e">
        <f t="shared" si="1938"/>
        <v>#VALUE!</v>
      </c>
      <c r="OJ86" s="53" t="e">
        <f t="shared" si="1939"/>
        <v>#VALUE!</v>
      </c>
      <c r="OK86" s="53" t="e">
        <f t="shared" si="1940"/>
        <v>#VALUE!</v>
      </c>
      <c r="OL86" s="53" t="e">
        <f t="shared" si="1941"/>
        <v>#VALUE!</v>
      </c>
      <c r="OM86" s="53" t="e">
        <f t="shared" si="1942"/>
        <v>#VALUE!</v>
      </c>
      <c r="ON86" s="53" t="e">
        <f t="shared" si="1943"/>
        <v>#VALUE!</v>
      </c>
      <c r="OO86" s="53" t="e">
        <f t="shared" si="1944"/>
        <v>#VALUE!</v>
      </c>
      <c r="OP86" s="53" t="e">
        <f t="shared" si="1945"/>
        <v>#VALUE!</v>
      </c>
      <c r="OQ86" s="53" t="e">
        <f t="shared" si="1946"/>
        <v>#VALUE!</v>
      </c>
      <c r="OR86" s="53" t="e">
        <f t="shared" si="1947"/>
        <v>#VALUE!</v>
      </c>
      <c r="OS86" s="53" t="e">
        <f t="shared" si="1948"/>
        <v>#VALUE!</v>
      </c>
      <c r="OT86" s="53" t="e">
        <f t="shared" si="1949"/>
        <v>#VALUE!</v>
      </c>
      <c r="OU86" s="53" t="e">
        <f t="shared" si="1950"/>
        <v>#VALUE!</v>
      </c>
      <c r="OV86" s="53" t="e">
        <f t="shared" si="1951"/>
        <v>#VALUE!</v>
      </c>
      <c r="OW86" s="53" t="e">
        <f t="shared" si="1952"/>
        <v>#VALUE!</v>
      </c>
      <c r="OX86" s="53" t="e">
        <f t="shared" si="1953"/>
        <v>#VALUE!</v>
      </c>
      <c r="OY86" s="53" t="e">
        <f t="shared" si="1954"/>
        <v>#VALUE!</v>
      </c>
      <c r="OZ86" s="53" t="e">
        <f t="shared" si="1955"/>
        <v>#VALUE!</v>
      </c>
      <c r="PA86" s="53" t="e">
        <f t="shared" si="1956"/>
        <v>#VALUE!</v>
      </c>
      <c r="PB86" s="53" t="e">
        <f t="shared" si="1957"/>
        <v>#VALUE!</v>
      </c>
      <c r="PC86" s="53" t="e">
        <f t="shared" si="1958"/>
        <v>#VALUE!</v>
      </c>
      <c r="PD86" s="53" t="e">
        <f t="shared" si="1959"/>
        <v>#VALUE!</v>
      </c>
      <c r="PE86" s="53" t="e">
        <f t="shared" si="1960"/>
        <v>#VALUE!</v>
      </c>
      <c r="PF86" s="53" t="e">
        <f t="shared" si="1961"/>
        <v>#VALUE!</v>
      </c>
      <c r="PG86" s="53" t="e">
        <f t="shared" si="1962"/>
        <v>#VALUE!</v>
      </c>
      <c r="PH86" s="53" t="e">
        <f t="shared" si="1963"/>
        <v>#VALUE!</v>
      </c>
      <c r="PI86" s="111" t="e">
        <f t="shared" ref="PI86:QM86" si="2300">MY86*$G86</f>
        <v>#VALUE!</v>
      </c>
      <c r="PJ86" s="111" t="e">
        <f t="shared" si="2300"/>
        <v>#VALUE!</v>
      </c>
      <c r="PK86" s="111" t="e">
        <f t="shared" si="2300"/>
        <v>#VALUE!</v>
      </c>
      <c r="PL86" s="111" t="e">
        <f t="shared" si="2300"/>
        <v>#VALUE!</v>
      </c>
      <c r="PM86" s="111" t="e">
        <f t="shared" si="2300"/>
        <v>#VALUE!</v>
      </c>
      <c r="PN86" s="111" t="e">
        <f t="shared" si="2300"/>
        <v>#VALUE!</v>
      </c>
      <c r="PO86" s="111" t="e">
        <f t="shared" si="2300"/>
        <v>#VALUE!</v>
      </c>
      <c r="PP86" s="111" t="e">
        <f t="shared" si="2300"/>
        <v>#VALUE!</v>
      </c>
      <c r="PQ86" s="111" t="e">
        <f t="shared" si="2300"/>
        <v>#VALUE!</v>
      </c>
      <c r="PR86" s="111" t="e">
        <f t="shared" si="2300"/>
        <v>#VALUE!</v>
      </c>
      <c r="PS86" s="111" t="e">
        <f t="shared" si="2300"/>
        <v>#VALUE!</v>
      </c>
      <c r="PT86" s="111" t="e">
        <f t="shared" si="2300"/>
        <v>#VALUE!</v>
      </c>
      <c r="PU86" s="111" t="e">
        <f t="shared" si="2300"/>
        <v>#VALUE!</v>
      </c>
      <c r="PV86" s="111" t="e">
        <f t="shared" si="2300"/>
        <v>#VALUE!</v>
      </c>
      <c r="PW86" s="111" t="e">
        <f t="shared" si="2300"/>
        <v>#VALUE!</v>
      </c>
      <c r="PX86" s="111" t="e">
        <f t="shared" si="2300"/>
        <v>#VALUE!</v>
      </c>
      <c r="PY86" s="111" t="e">
        <f t="shared" si="2300"/>
        <v>#VALUE!</v>
      </c>
      <c r="PZ86" s="111" t="e">
        <f t="shared" si="2300"/>
        <v>#VALUE!</v>
      </c>
      <c r="QA86" s="111" t="e">
        <f t="shared" si="2300"/>
        <v>#VALUE!</v>
      </c>
      <c r="QB86" s="111" t="e">
        <f t="shared" si="2300"/>
        <v>#VALUE!</v>
      </c>
      <c r="QC86" s="111" t="e">
        <f t="shared" si="2300"/>
        <v>#VALUE!</v>
      </c>
      <c r="QD86" s="111" t="e">
        <f t="shared" si="2300"/>
        <v>#VALUE!</v>
      </c>
      <c r="QE86" s="111" t="e">
        <f t="shared" si="2300"/>
        <v>#VALUE!</v>
      </c>
      <c r="QF86" s="111" t="e">
        <f t="shared" si="2300"/>
        <v>#VALUE!</v>
      </c>
      <c r="QG86" s="111" t="e">
        <f t="shared" si="2300"/>
        <v>#VALUE!</v>
      </c>
      <c r="QH86" s="111" t="e">
        <f t="shared" si="2300"/>
        <v>#VALUE!</v>
      </c>
      <c r="QI86" s="111" t="e">
        <f t="shared" si="2300"/>
        <v>#VALUE!</v>
      </c>
      <c r="QJ86" s="111" t="e">
        <f t="shared" si="2300"/>
        <v>#VALUE!</v>
      </c>
      <c r="QK86" s="111" t="e">
        <f t="shared" si="2300"/>
        <v>#VALUE!</v>
      </c>
      <c r="QL86" s="111" t="e">
        <f t="shared" si="2300"/>
        <v>#VALUE!</v>
      </c>
      <c r="QM86" s="111" t="e">
        <f t="shared" si="2300"/>
        <v>#VALUE!</v>
      </c>
      <c r="QN86" s="54" t="e">
        <f t="shared" si="1968"/>
        <v>#VALUE!</v>
      </c>
      <c r="QO86" s="53" t="e">
        <f t="shared" si="1969"/>
        <v>#VALUE!</v>
      </c>
      <c r="QP86" s="53" t="e">
        <f t="shared" si="1970"/>
        <v>#VALUE!</v>
      </c>
      <c r="QQ86" s="53" t="e">
        <f t="shared" si="1971"/>
        <v>#VALUE!</v>
      </c>
      <c r="QR86" s="53" t="e">
        <f t="shared" si="1972"/>
        <v>#VALUE!</v>
      </c>
      <c r="QS86" s="53" t="e">
        <f t="shared" si="1973"/>
        <v>#VALUE!</v>
      </c>
      <c r="QT86" s="53" t="e">
        <f t="shared" si="1974"/>
        <v>#VALUE!</v>
      </c>
      <c r="QU86" s="53" t="e">
        <f t="shared" si="1975"/>
        <v>#VALUE!</v>
      </c>
      <c r="QV86" s="53" t="e">
        <f t="shared" si="1976"/>
        <v>#VALUE!</v>
      </c>
      <c r="QW86" s="53" t="e">
        <f t="shared" si="1977"/>
        <v>#VALUE!</v>
      </c>
      <c r="QX86" s="53" t="e">
        <f t="shared" si="1978"/>
        <v>#VALUE!</v>
      </c>
      <c r="QY86" s="53" t="e">
        <f t="shared" si="1979"/>
        <v>#VALUE!</v>
      </c>
      <c r="QZ86" s="53" t="e">
        <f t="shared" si="1980"/>
        <v>#VALUE!</v>
      </c>
      <c r="RA86" s="53" t="e">
        <f t="shared" si="1981"/>
        <v>#VALUE!</v>
      </c>
      <c r="RB86" s="53" t="e">
        <f t="shared" si="1982"/>
        <v>#VALUE!</v>
      </c>
      <c r="RC86" s="53" t="e">
        <f t="shared" si="1983"/>
        <v>#VALUE!</v>
      </c>
      <c r="RD86" s="53" t="e">
        <f t="shared" si="1984"/>
        <v>#VALUE!</v>
      </c>
      <c r="RE86" s="53" t="e">
        <f t="shared" si="1985"/>
        <v>#VALUE!</v>
      </c>
      <c r="RF86" s="53" t="e">
        <f t="shared" si="1986"/>
        <v>#VALUE!</v>
      </c>
      <c r="RG86" s="53" t="e">
        <f t="shared" si="1987"/>
        <v>#VALUE!</v>
      </c>
      <c r="RH86" s="53" t="e">
        <f t="shared" si="1988"/>
        <v>#VALUE!</v>
      </c>
      <c r="RI86" s="53" t="e">
        <f t="shared" si="1989"/>
        <v>#VALUE!</v>
      </c>
      <c r="RJ86" s="53" t="e">
        <f t="shared" si="1990"/>
        <v>#VALUE!</v>
      </c>
      <c r="RK86" s="53" t="e">
        <f t="shared" si="1991"/>
        <v>#VALUE!</v>
      </c>
      <c r="RL86" s="53" t="e">
        <f t="shared" si="1992"/>
        <v>#VALUE!</v>
      </c>
      <c r="RM86" s="53" t="e">
        <f t="shared" si="1993"/>
        <v>#VALUE!</v>
      </c>
      <c r="RN86" s="53" t="e">
        <f t="shared" si="1994"/>
        <v>#VALUE!</v>
      </c>
      <c r="RO86" s="53" t="e">
        <f t="shared" si="1995"/>
        <v>#VALUE!</v>
      </c>
      <c r="RP86" s="53" t="e">
        <f t="shared" si="1996"/>
        <v>#VALUE!</v>
      </c>
      <c r="RQ86" s="53" t="e">
        <f t="shared" si="1997"/>
        <v>#VALUE!</v>
      </c>
      <c r="RR86" s="53" t="e">
        <f t="shared" si="1998"/>
        <v>#VALUE!</v>
      </c>
      <c r="RS86" s="111" t="e">
        <f t="shared" si="1999"/>
        <v>#VALUE!</v>
      </c>
      <c r="RT86" s="111" t="e">
        <f t="shared" si="2000"/>
        <v>#VALUE!</v>
      </c>
      <c r="RU86" s="111" t="e">
        <f t="shared" si="2001"/>
        <v>#VALUE!</v>
      </c>
      <c r="RV86" s="111" t="e">
        <f t="shared" si="2002"/>
        <v>#VALUE!</v>
      </c>
      <c r="RW86" s="111" t="e">
        <f t="shared" si="2003"/>
        <v>#VALUE!</v>
      </c>
      <c r="RX86" s="111" t="e">
        <f t="shared" si="2004"/>
        <v>#VALUE!</v>
      </c>
      <c r="RY86" s="111" t="e">
        <f t="shared" si="2005"/>
        <v>#VALUE!</v>
      </c>
      <c r="RZ86" s="111" t="e">
        <f t="shared" si="2006"/>
        <v>#VALUE!</v>
      </c>
      <c r="SA86" s="111" t="e">
        <f t="shared" si="2007"/>
        <v>#VALUE!</v>
      </c>
      <c r="SB86" s="111" t="e">
        <f t="shared" si="2008"/>
        <v>#VALUE!</v>
      </c>
      <c r="SC86" s="111" t="e">
        <f t="shared" si="2009"/>
        <v>#VALUE!</v>
      </c>
      <c r="SD86" s="111" t="e">
        <f t="shared" si="2010"/>
        <v>#VALUE!</v>
      </c>
      <c r="SE86" s="111" t="e">
        <f t="shared" si="2011"/>
        <v>#VALUE!</v>
      </c>
      <c r="SF86" s="111" t="e">
        <f t="shared" si="2012"/>
        <v>#VALUE!</v>
      </c>
      <c r="SG86" s="111" t="e">
        <f t="shared" si="2013"/>
        <v>#VALUE!</v>
      </c>
      <c r="SH86" s="111" t="e">
        <f t="shared" si="2014"/>
        <v>#VALUE!</v>
      </c>
      <c r="SI86" s="111" t="e">
        <f t="shared" si="2015"/>
        <v>#VALUE!</v>
      </c>
      <c r="SJ86" s="111" t="e">
        <f t="shared" si="2016"/>
        <v>#VALUE!</v>
      </c>
      <c r="SK86" s="111" t="e">
        <f t="shared" si="2017"/>
        <v>#VALUE!</v>
      </c>
      <c r="SL86" s="111" t="e">
        <f t="shared" si="2018"/>
        <v>#VALUE!</v>
      </c>
      <c r="SM86" s="111" t="e">
        <f t="shared" si="2019"/>
        <v>#VALUE!</v>
      </c>
      <c r="SN86" s="111" t="e">
        <f t="shared" si="2020"/>
        <v>#VALUE!</v>
      </c>
      <c r="SO86" s="111" t="e">
        <f t="shared" si="2021"/>
        <v>#VALUE!</v>
      </c>
      <c r="SP86" s="111" t="e">
        <f t="shared" si="2022"/>
        <v>#VALUE!</v>
      </c>
      <c r="SQ86" s="111" t="e">
        <f t="shared" si="2023"/>
        <v>#VALUE!</v>
      </c>
      <c r="SR86" s="111" t="e">
        <f t="shared" si="2024"/>
        <v>#VALUE!</v>
      </c>
      <c r="SS86" s="111" t="e">
        <f t="shared" si="2025"/>
        <v>#VALUE!</v>
      </c>
      <c r="ST86" s="111" t="e">
        <f t="shared" si="2026"/>
        <v>#VALUE!</v>
      </c>
      <c r="SU86" s="111" t="e">
        <f t="shared" si="2027"/>
        <v>#VALUE!</v>
      </c>
      <c r="SV86" s="111" t="e">
        <f t="shared" si="2028"/>
        <v>#VALUE!</v>
      </c>
      <c r="SW86" s="111" t="e">
        <f t="shared" si="2029"/>
        <v>#VALUE!</v>
      </c>
      <c r="SX86" s="111" t="e">
        <f t="shared" si="2030"/>
        <v>#VALUE!</v>
      </c>
      <c r="SY86" s="111" t="e">
        <f t="shared" si="2031"/>
        <v>#VALUE!</v>
      </c>
      <c r="SZ86" s="111" t="e">
        <f t="shared" si="2032"/>
        <v>#VALUE!</v>
      </c>
      <c r="TA86" s="111" t="e">
        <f t="shared" si="2033"/>
        <v>#VALUE!</v>
      </c>
      <c r="TB86" s="111" t="e">
        <f t="shared" si="2034"/>
        <v>#VALUE!</v>
      </c>
      <c r="TC86" s="111" t="e">
        <f t="shared" si="2035"/>
        <v>#VALUE!</v>
      </c>
      <c r="TD86" s="111" t="e">
        <f t="shared" si="2036"/>
        <v>#VALUE!</v>
      </c>
      <c r="TE86" s="111" t="e">
        <f t="shared" si="2037"/>
        <v>#VALUE!</v>
      </c>
      <c r="TF86" s="111" t="e">
        <f t="shared" si="2038"/>
        <v>#VALUE!</v>
      </c>
      <c r="TG86" s="111" t="e">
        <f t="shared" si="2039"/>
        <v>#VALUE!</v>
      </c>
      <c r="TH86" s="111" t="e">
        <f t="shared" si="2040"/>
        <v>#VALUE!</v>
      </c>
      <c r="TI86" s="111" t="e">
        <f t="shared" si="2041"/>
        <v>#VALUE!</v>
      </c>
      <c r="TJ86" s="111" t="e">
        <f t="shared" si="2042"/>
        <v>#VALUE!</v>
      </c>
      <c r="TK86" s="111" t="e">
        <f t="shared" si="2043"/>
        <v>#VALUE!</v>
      </c>
      <c r="TL86" s="111" t="e">
        <f t="shared" si="2044"/>
        <v>#VALUE!</v>
      </c>
      <c r="TM86" s="111" t="e">
        <f t="shared" si="2045"/>
        <v>#VALUE!</v>
      </c>
      <c r="TN86" s="111" t="e">
        <f t="shared" si="2046"/>
        <v>#VALUE!</v>
      </c>
      <c r="TO86" s="111" t="e">
        <f t="shared" si="2047"/>
        <v>#VALUE!</v>
      </c>
      <c r="TP86" s="111" t="e">
        <f t="shared" si="2048"/>
        <v>#VALUE!</v>
      </c>
      <c r="TQ86" s="111" t="e">
        <f t="shared" si="2049"/>
        <v>#VALUE!</v>
      </c>
      <c r="TR86" s="111" t="e">
        <f t="shared" si="2050"/>
        <v>#VALUE!</v>
      </c>
      <c r="TS86" s="111" t="e">
        <f t="shared" si="2051"/>
        <v>#VALUE!</v>
      </c>
      <c r="TT86" s="111" t="e">
        <f t="shared" si="2052"/>
        <v>#VALUE!</v>
      </c>
      <c r="TU86" s="111" t="e">
        <f t="shared" si="2053"/>
        <v>#VALUE!</v>
      </c>
      <c r="TV86" s="111" t="e">
        <f t="shared" si="2054"/>
        <v>#VALUE!</v>
      </c>
      <c r="TW86" s="111" t="e">
        <f t="shared" si="2055"/>
        <v>#VALUE!</v>
      </c>
      <c r="TX86" s="111" t="e">
        <f t="shared" si="2056"/>
        <v>#VALUE!</v>
      </c>
      <c r="TY86" s="111" t="e">
        <f t="shared" si="2057"/>
        <v>#VALUE!</v>
      </c>
      <c r="TZ86" s="111" t="e">
        <f t="shared" si="2058"/>
        <v>#VALUE!</v>
      </c>
      <c r="UA86" s="111" t="e">
        <f t="shared" si="2059"/>
        <v>#VALUE!</v>
      </c>
      <c r="UB86" s="111" t="e">
        <f t="shared" si="2060"/>
        <v>#VALUE!</v>
      </c>
      <c r="UC86" s="112">
        <f t="shared" si="2061"/>
        <v>256.38126150589244</v>
      </c>
      <c r="UD86" s="112">
        <f t="shared" si="2062"/>
        <v>485.328730438197</v>
      </c>
      <c r="UE86" s="112">
        <f t="shared" si="2063"/>
        <v>653.42305947999819</v>
      </c>
      <c r="UF86" s="112">
        <f t="shared" si="2064"/>
        <v>833.98729423706629</v>
      </c>
      <c r="UG86" s="112">
        <f t="shared" si="2065"/>
        <v>1038.1612171483737</v>
      </c>
      <c r="UH86" s="112">
        <f t="shared" si="2066"/>
        <v>1278.913530157798</v>
      </c>
      <c r="UI86" s="112">
        <f t="shared" si="2067"/>
        <v>1516.3405349764844</v>
      </c>
      <c r="UJ86" s="112">
        <f t="shared" si="2068"/>
        <v>1751.2735586521176</v>
      </c>
      <c r="UK86" s="112">
        <f t="shared" si="2069"/>
        <v>1991.6933408424682</v>
      </c>
      <c r="UL86" s="112">
        <f t="shared" si="2070"/>
        <v>2228.6215494325438</v>
      </c>
      <c r="UM86" s="112">
        <f t="shared" si="2071"/>
        <v>2446.0967051068028</v>
      </c>
      <c r="UN86" s="112">
        <f t="shared" si="2072"/>
        <v>2636.1380682074741</v>
      </c>
      <c r="UO86" s="112">
        <f t="shared" si="2073"/>
        <v>2855.9409396152496</v>
      </c>
      <c r="UP86" s="112">
        <f t="shared" si="2074"/>
        <v>3018.3822447327962</v>
      </c>
      <c r="UQ86" s="112">
        <f t="shared" si="2075"/>
        <v>3261.1297426566634</v>
      </c>
      <c r="UR86" s="112">
        <f t="shared" si="2076"/>
        <v>3522.1664356295887</v>
      </c>
      <c r="US86" s="112">
        <f t="shared" si="2077"/>
        <v>3763.7500756866971</v>
      </c>
      <c r="UT86" s="112">
        <f t="shared" si="2078"/>
        <v>4012.6493937634291</v>
      </c>
      <c r="UU86" s="112">
        <f t="shared" si="2079"/>
        <v>4258.8884652875704</v>
      </c>
      <c r="UV86" s="112">
        <f t="shared" si="2080"/>
        <v>4506.9564563166186</v>
      </c>
      <c r="UW86" s="112">
        <f t="shared" si="2081"/>
        <v>4773.3136423947244</v>
      </c>
      <c r="UX86" s="112">
        <f t="shared" si="2082"/>
        <v>5057.1286964742048</v>
      </c>
      <c r="UY86" s="112">
        <f t="shared" si="2083"/>
        <v>5349.4232864400665</v>
      </c>
      <c r="UZ86" s="112">
        <f t="shared" si="2084"/>
        <v>5659.0094789977657</v>
      </c>
      <c r="VA86" s="112">
        <f t="shared" si="2085"/>
        <v>5965.6028941838003</v>
      </c>
      <c r="VB86" s="112">
        <f t="shared" si="2086"/>
        <v>6261.2227923403998</v>
      </c>
      <c r="VC86" s="112">
        <f t="shared" si="2087"/>
        <v>6591.2596302711381</v>
      </c>
      <c r="VD86" s="112">
        <f t="shared" si="2088"/>
        <v>6931.7711890026985</v>
      </c>
      <c r="VE86" s="112">
        <f t="shared" si="2089"/>
        <v>7252.4971639993691</v>
      </c>
      <c r="VF86" s="112">
        <f t="shared" si="2090"/>
        <v>7536.8110143074591</v>
      </c>
      <c r="VG86" s="112">
        <f t="shared" si="2091"/>
        <v>7536.8110143074591</v>
      </c>
      <c r="VH86" s="111" t="e">
        <f t="shared" si="2092"/>
        <v>#VALUE!</v>
      </c>
      <c r="VI86" s="111" t="e">
        <f t="shared" si="2093"/>
        <v>#VALUE!</v>
      </c>
      <c r="VJ86" s="111" t="e">
        <f t="shared" si="2094"/>
        <v>#VALUE!</v>
      </c>
      <c r="VK86" s="111" t="e">
        <f t="shared" si="2095"/>
        <v>#VALUE!</v>
      </c>
      <c r="VL86" s="111" t="e">
        <f t="shared" si="2096"/>
        <v>#VALUE!</v>
      </c>
      <c r="VM86" s="111" t="e">
        <f t="shared" si="2097"/>
        <v>#VALUE!</v>
      </c>
      <c r="VN86" s="111" t="e">
        <f t="shared" si="2098"/>
        <v>#VALUE!</v>
      </c>
      <c r="VO86" s="111" t="e">
        <f t="shared" si="2099"/>
        <v>#VALUE!</v>
      </c>
      <c r="VP86" s="111" t="e">
        <f t="shared" si="2100"/>
        <v>#VALUE!</v>
      </c>
      <c r="VQ86" s="111" t="e">
        <f t="shared" si="2101"/>
        <v>#VALUE!</v>
      </c>
      <c r="VR86" s="111" t="e">
        <f t="shared" si="2102"/>
        <v>#VALUE!</v>
      </c>
      <c r="VS86" s="111" t="e">
        <f t="shared" si="2103"/>
        <v>#VALUE!</v>
      </c>
      <c r="VT86" s="111" t="e">
        <f t="shared" si="2104"/>
        <v>#VALUE!</v>
      </c>
      <c r="VU86" s="111" t="e">
        <f t="shared" si="2105"/>
        <v>#VALUE!</v>
      </c>
      <c r="VV86" s="111" t="e">
        <f t="shared" si="2106"/>
        <v>#VALUE!</v>
      </c>
      <c r="VW86" s="111" t="e">
        <f t="shared" si="2107"/>
        <v>#VALUE!</v>
      </c>
      <c r="VX86" s="111" t="e">
        <f t="shared" si="2108"/>
        <v>#VALUE!</v>
      </c>
      <c r="VY86" s="111" t="e">
        <f t="shared" si="2109"/>
        <v>#VALUE!</v>
      </c>
      <c r="VZ86" s="111" t="e">
        <f t="shared" si="2110"/>
        <v>#VALUE!</v>
      </c>
      <c r="WA86" s="111" t="e">
        <f t="shared" si="2111"/>
        <v>#VALUE!</v>
      </c>
      <c r="WB86" s="111" t="e">
        <f t="shared" si="2112"/>
        <v>#VALUE!</v>
      </c>
      <c r="WC86" s="111" t="e">
        <f t="shared" si="2113"/>
        <v>#VALUE!</v>
      </c>
      <c r="WD86" s="111" t="e">
        <f t="shared" si="2114"/>
        <v>#VALUE!</v>
      </c>
      <c r="WE86" s="111" t="e">
        <f t="shared" si="2115"/>
        <v>#VALUE!</v>
      </c>
      <c r="WF86" s="111" t="e">
        <f t="shared" si="2116"/>
        <v>#VALUE!</v>
      </c>
      <c r="WG86" s="111" t="e">
        <f t="shared" si="2117"/>
        <v>#VALUE!</v>
      </c>
      <c r="WH86" s="111" t="e">
        <f t="shared" si="2118"/>
        <v>#VALUE!</v>
      </c>
      <c r="WI86" s="111" t="e">
        <f t="shared" si="2119"/>
        <v>#VALUE!</v>
      </c>
      <c r="WJ86" s="111" t="e">
        <f t="shared" si="2120"/>
        <v>#VALUE!</v>
      </c>
      <c r="WK86" s="111" t="e">
        <f t="shared" si="2121"/>
        <v>#VALUE!</v>
      </c>
      <c r="WL86" s="111" t="e">
        <f t="shared" si="2122"/>
        <v>#VALUE!</v>
      </c>
      <c r="WM86" s="111" t="e">
        <f t="shared" si="2123"/>
        <v>#VALUE!</v>
      </c>
      <c r="WN86" s="111" t="e">
        <f t="shared" si="2124"/>
        <v>#VALUE!</v>
      </c>
      <c r="WO86" s="111" t="e">
        <f t="shared" si="2125"/>
        <v>#VALUE!</v>
      </c>
      <c r="WP86" s="111" t="e">
        <f t="shared" si="2126"/>
        <v>#VALUE!</v>
      </c>
      <c r="WQ86" s="111" t="e">
        <f t="shared" si="2127"/>
        <v>#VALUE!</v>
      </c>
      <c r="WR86" s="111" t="e">
        <f t="shared" si="2128"/>
        <v>#VALUE!</v>
      </c>
      <c r="WS86" s="111" t="e">
        <f t="shared" si="2129"/>
        <v>#VALUE!</v>
      </c>
      <c r="WT86" s="111" t="e">
        <f t="shared" si="2130"/>
        <v>#VALUE!</v>
      </c>
      <c r="WU86" s="111" t="e">
        <f t="shared" si="2131"/>
        <v>#VALUE!</v>
      </c>
      <c r="WV86" s="111" t="e">
        <f t="shared" si="2132"/>
        <v>#VALUE!</v>
      </c>
      <c r="WW86" s="111" t="e">
        <f t="shared" si="2133"/>
        <v>#VALUE!</v>
      </c>
      <c r="WX86" s="111" t="e">
        <f t="shared" si="2134"/>
        <v>#VALUE!</v>
      </c>
      <c r="WY86" s="111" t="e">
        <f t="shared" si="2135"/>
        <v>#VALUE!</v>
      </c>
      <c r="WZ86" s="111" t="e">
        <f t="shared" si="2136"/>
        <v>#VALUE!</v>
      </c>
      <c r="XA86" s="111" t="e">
        <f t="shared" si="2137"/>
        <v>#VALUE!</v>
      </c>
      <c r="XB86" s="111" t="e">
        <f t="shared" si="2138"/>
        <v>#VALUE!</v>
      </c>
      <c r="XC86" s="111" t="e">
        <f t="shared" si="2139"/>
        <v>#VALUE!</v>
      </c>
      <c r="XD86" s="111" t="e">
        <f t="shared" si="2140"/>
        <v>#VALUE!</v>
      </c>
      <c r="XE86" s="111" t="e">
        <f t="shared" si="2141"/>
        <v>#VALUE!</v>
      </c>
      <c r="XF86" s="111" t="e">
        <f t="shared" si="2142"/>
        <v>#VALUE!</v>
      </c>
      <c r="XG86" s="111" t="e">
        <f t="shared" si="2143"/>
        <v>#VALUE!</v>
      </c>
      <c r="XH86" s="111" t="e">
        <f t="shared" si="2144"/>
        <v>#VALUE!</v>
      </c>
      <c r="XI86" s="111" t="e">
        <f t="shared" si="2145"/>
        <v>#VALUE!</v>
      </c>
      <c r="XJ86" s="111" t="e">
        <f t="shared" si="2146"/>
        <v>#VALUE!</v>
      </c>
      <c r="XK86" s="111" t="e">
        <f t="shared" si="2147"/>
        <v>#VALUE!</v>
      </c>
      <c r="XL86" s="111" t="e">
        <f t="shared" si="2148"/>
        <v>#VALUE!</v>
      </c>
      <c r="XM86" s="111" t="e">
        <f t="shared" si="2149"/>
        <v>#VALUE!</v>
      </c>
      <c r="XN86" s="111" t="e">
        <f t="shared" si="2150"/>
        <v>#VALUE!</v>
      </c>
      <c r="XO86" s="111" t="e">
        <f t="shared" si="2151"/>
        <v>#VALUE!</v>
      </c>
      <c r="XP86" s="111" t="e">
        <f t="shared" si="2152"/>
        <v>#VALUE!</v>
      </c>
      <c r="XQ86" s="111" t="e">
        <f t="shared" si="2153"/>
        <v>#VALUE!</v>
      </c>
      <c r="XR86" s="111" t="e">
        <f t="shared" si="2154"/>
        <v>#VALUE!</v>
      </c>
      <c r="XS86" s="111" t="e">
        <f t="shared" si="2155"/>
        <v>#VALUE!</v>
      </c>
      <c r="XT86" s="111" t="e">
        <f t="shared" si="2156"/>
        <v>#VALUE!</v>
      </c>
      <c r="XU86" s="111" t="e">
        <f t="shared" si="2157"/>
        <v>#VALUE!</v>
      </c>
      <c r="XV86" s="111" t="e">
        <f t="shared" si="2158"/>
        <v>#VALUE!</v>
      </c>
      <c r="XW86" s="111" t="e">
        <f t="shared" si="2159"/>
        <v>#VALUE!</v>
      </c>
      <c r="XX86" s="111" t="e">
        <f t="shared" si="2160"/>
        <v>#VALUE!</v>
      </c>
      <c r="XY86" s="111" t="e">
        <f t="shared" si="2161"/>
        <v>#VALUE!</v>
      </c>
      <c r="XZ86" s="111" t="e">
        <f t="shared" si="2162"/>
        <v>#VALUE!</v>
      </c>
      <c r="YA86" s="111" t="e">
        <f t="shared" si="2163"/>
        <v>#VALUE!</v>
      </c>
      <c r="YB86" s="111" t="e">
        <f t="shared" si="2164"/>
        <v>#VALUE!</v>
      </c>
      <c r="YC86" s="111" t="e">
        <f t="shared" si="2165"/>
        <v>#VALUE!</v>
      </c>
      <c r="YD86" s="111" t="e">
        <f t="shared" si="2166"/>
        <v>#VALUE!</v>
      </c>
      <c r="YE86" s="111" t="e">
        <f t="shared" si="2167"/>
        <v>#VALUE!</v>
      </c>
      <c r="YF86" s="111" t="e">
        <f t="shared" si="2168"/>
        <v>#VALUE!</v>
      </c>
      <c r="YG86" s="111" t="e">
        <f t="shared" si="2169"/>
        <v>#VALUE!</v>
      </c>
      <c r="YH86" s="111" t="e">
        <f t="shared" si="2170"/>
        <v>#VALUE!</v>
      </c>
      <c r="YI86" s="111" t="e">
        <f t="shared" si="2171"/>
        <v>#VALUE!</v>
      </c>
      <c r="YJ86" s="111" t="e">
        <f t="shared" si="2172"/>
        <v>#VALUE!</v>
      </c>
      <c r="YK86" s="111" t="e">
        <f t="shared" si="2173"/>
        <v>#VALUE!</v>
      </c>
      <c r="YL86" s="111" t="e">
        <f t="shared" si="2174"/>
        <v>#VALUE!</v>
      </c>
      <c r="YM86" s="111" t="e">
        <f t="shared" si="2175"/>
        <v>#VALUE!</v>
      </c>
      <c r="YN86" s="111" t="e">
        <f t="shared" si="2176"/>
        <v>#VALUE!</v>
      </c>
      <c r="YO86" s="111" t="e">
        <f t="shared" si="2177"/>
        <v>#VALUE!</v>
      </c>
      <c r="YP86" s="111" t="e">
        <f t="shared" si="2178"/>
        <v>#VALUE!</v>
      </c>
      <c r="YQ86" s="111" t="e">
        <f t="shared" si="2179"/>
        <v>#VALUE!</v>
      </c>
      <c r="YR86" s="111" t="e">
        <f t="shared" si="2180"/>
        <v>#VALUE!</v>
      </c>
      <c r="YS86" s="111" t="e">
        <f t="shared" si="2181"/>
        <v>#VALUE!</v>
      </c>
      <c r="YT86" s="111" t="e">
        <f t="shared" si="2182"/>
        <v>#VALUE!</v>
      </c>
      <c r="YU86" s="111" t="e">
        <f t="shared" si="2183"/>
        <v>#VALUE!</v>
      </c>
      <c r="YV86" s="111" t="e">
        <f t="shared" si="2184"/>
        <v>#VALUE!</v>
      </c>
      <c r="YW86" s="111" t="e">
        <f t="shared" si="2185"/>
        <v>#VALUE!</v>
      </c>
      <c r="YX86" s="111" t="e">
        <f t="shared" si="2186"/>
        <v>#VALUE!</v>
      </c>
      <c r="YY86" s="111" t="e">
        <f t="shared" si="2187"/>
        <v>#VALUE!</v>
      </c>
      <c r="YZ86" s="111" t="e">
        <f t="shared" si="2188"/>
        <v>#VALUE!</v>
      </c>
      <c r="ZA86" s="111" t="e">
        <f t="shared" si="2189"/>
        <v>#VALUE!</v>
      </c>
      <c r="ZB86" s="111" t="e">
        <f t="shared" si="2190"/>
        <v>#VALUE!</v>
      </c>
      <c r="ZC86" s="111" t="e">
        <f t="shared" si="2191"/>
        <v>#VALUE!</v>
      </c>
      <c r="ZD86" s="111" t="e">
        <f t="shared" si="2192"/>
        <v>#VALUE!</v>
      </c>
      <c r="ZE86" s="111" t="e">
        <f t="shared" si="2193"/>
        <v>#VALUE!</v>
      </c>
      <c r="ZF86" s="111" t="e">
        <f t="shared" si="2194"/>
        <v>#VALUE!</v>
      </c>
      <c r="ZG86" s="111" t="e">
        <f t="shared" si="2195"/>
        <v>#VALUE!</v>
      </c>
      <c r="ZH86" s="111" t="e">
        <f t="shared" si="2196"/>
        <v>#VALUE!</v>
      </c>
      <c r="ZI86" s="111" t="e">
        <f t="shared" si="2197"/>
        <v>#VALUE!</v>
      </c>
      <c r="ZJ86" s="111" t="e">
        <f t="shared" si="2198"/>
        <v>#VALUE!</v>
      </c>
      <c r="ZK86" s="111" t="e">
        <f t="shared" si="2199"/>
        <v>#VALUE!</v>
      </c>
      <c r="ZL86" s="111" t="e">
        <f t="shared" si="2200"/>
        <v>#VALUE!</v>
      </c>
      <c r="ZM86" s="111" t="e">
        <f t="shared" si="2201"/>
        <v>#VALUE!</v>
      </c>
      <c r="ZN86" s="111" t="e">
        <f t="shared" si="2202"/>
        <v>#VALUE!</v>
      </c>
      <c r="ZO86" s="111" t="e">
        <f t="shared" si="2203"/>
        <v>#VALUE!</v>
      </c>
      <c r="ZP86" s="111" t="e">
        <f t="shared" si="2204"/>
        <v>#VALUE!</v>
      </c>
      <c r="ZQ86" s="111" t="e">
        <f t="shared" si="2205"/>
        <v>#VALUE!</v>
      </c>
      <c r="ZR86" s="111" t="e">
        <f t="shared" si="2206"/>
        <v>#VALUE!</v>
      </c>
      <c r="ZS86" s="111" t="e">
        <f t="shared" si="2207"/>
        <v>#VALUE!</v>
      </c>
      <c r="ZT86" s="111" t="e">
        <f t="shared" si="2208"/>
        <v>#VALUE!</v>
      </c>
      <c r="ZU86" s="111" t="e">
        <f t="shared" si="2209"/>
        <v>#VALUE!</v>
      </c>
      <c r="ZV86" s="111" t="e">
        <f t="shared" si="2210"/>
        <v>#VALUE!</v>
      </c>
      <c r="ZW86" s="111" t="e">
        <f t="shared" si="2211"/>
        <v>#VALUE!</v>
      </c>
      <c r="ZX86" s="111" t="e">
        <f t="shared" si="2212"/>
        <v>#VALUE!</v>
      </c>
      <c r="ZY86" s="111" t="e">
        <f t="shared" si="2213"/>
        <v>#VALUE!</v>
      </c>
      <c r="ZZ86" s="111" t="e">
        <f t="shared" si="2214"/>
        <v>#VALUE!</v>
      </c>
      <c r="AAA86" s="111" t="e">
        <f t="shared" si="2215"/>
        <v>#VALUE!</v>
      </c>
      <c r="AAB86" s="111" t="e">
        <f t="shared" si="2216"/>
        <v>#VALUE!</v>
      </c>
      <c r="AAC86" s="111" t="e">
        <f t="shared" si="2217"/>
        <v>#VALUE!</v>
      </c>
      <c r="AAD86" s="111" t="e">
        <f t="shared" si="2218"/>
        <v>#VALUE!</v>
      </c>
      <c r="AAE86" s="111" t="e">
        <f t="shared" si="2219"/>
        <v>#VALUE!</v>
      </c>
      <c r="AAF86" s="111" t="e">
        <f t="shared" si="2220"/>
        <v>#VALUE!</v>
      </c>
      <c r="AAG86" s="111" t="e">
        <f t="shared" si="2221"/>
        <v>#VALUE!</v>
      </c>
      <c r="AAH86" s="111" t="e">
        <f t="shared" si="2222"/>
        <v>#VALUE!</v>
      </c>
      <c r="AAI86" s="111" t="e">
        <f t="shared" si="2223"/>
        <v>#VALUE!</v>
      </c>
      <c r="AAJ86" s="111" t="e">
        <f t="shared" si="2224"/>
        <v>#VALUE!</v>
      </c>
      <c r="AAK86" s="111" t="e">
        <f t="shared" si="2225"/>
        <v>#VALUE!</v>
      </c>
      <c r="AAL86" s="111" t="e">
        <f t="shared" si="2226"/>
        <v>#VALUE!</v>
      </c>
      <c r="AAM86" s="111" t="e">
        <f t="shared" si="2227"/>
        <v>#VALUE!</v>
      </c>
      <c r="AAN86" s="111" t="e">
        <f t="shared" si="2228"/>
        <v>#VALUE!</v>
      </c>
      <c r="AAO86" s="111" t="e">
        <f t="shared" si="2229"/>
        <v>#VALUE!</v>
      </c>
      <c r="AAP86" s="111" t="e">
        <f t="shared" si="2230"/>
        <v>#VALUE!</v>
      </c>
      <c r="AAQ86" s="111" t="e">
        <f t="shared" si="2231"/>
        <v>#VALUE!</v>
      </c>
      <c r="AAR86" s="111" t="e">
        <f t="shared" si="2232"/>
        <v>#VALUE!</v>
      </c>
      <c r="AAS86" s="111" t="e">
        <f t="shared" si="2233"/>
        <v>#VALUE!</v>
      </c>
      <c r="AAT86" s="111" t="e">
        <f t="shared" si="2234"/>
        <v>#VALUE!</v>
      </c>
      <c r="AAU86" s="111" t="e">
        <f t="shared" si="2235"/>
        <v>#VALUE!</v>
      </c>
      <c r="AAV86" s="111" t="e">
        <f t="shared" si="2236"/>
        <v>#VALUE!</v>
      </c>
      <c r="AAW86" s="111" t="e">
        <f t="shared" si="2237"/>
        <v>#VALUE!</v>
      </c>
      <c r="AAX86" s="111" t="e">
        <f t="shared" si="2238"/>
        <v>#VALUE!</v>
      </c>
      <c r="AAY86" s="111" t="e">
        <f t="shared" si="2239"/>
        <v>#VALUE!</v>
      </c>
      <c r="AAZ86" s="111" t="e">
        <f t="shared" si="2240"/>
        <v>#VALUE!</v>
      </c>
      <c r="ABA86" s="111" t="e">
        <f t="shared" si="2241"/>
        <v>#VALUE!</v>
      </c>
      <c r="ABB86" s="111" t="e">
        <f t="shared" si="2242"/>
        <v>#VALUE!</v>
      </c>
      <c r="ABC86" s="111" t="e">
        <f t="shared" si="2243"/>
        <v>#VALUE!</v>
      </c>
      <c r="ABD86" s="111" t="e">
        <f t="shared" si="2244"/>
        <v>#VALUE!</v>
      </c>
      <c r="ABE86" s="111" t="e">
        <f t="shared" si="2245"/>
        <v>#VALUE!</v>
      </c>
      <c r="ABF86" s="111" t="e">
        <f t="shared" si="2246"/>
        <v>#VALUE!</v>
      </c>
    </row>
    <row r="87" spans="1:734" ht="75" hidden="1">
      <c r="A87" s="92">
        <v>65</v>
      </c>
      <c r="B87" s="59" t="s">
        <v>69</v>
      </c>
      <c r="C87" s="100" t="s">
        <v>74</v>
      </c>
      <c r="D87" s="101">
        <v>18061600</v>
      </c>
      <c r="E87" s="59">
        <v>3120009561</v>
      </c>
      <c r="F87" s="46" t="s">
        <v>115</v>
      </c>
      <c r="G87" s="47">
        <v>0.9</v>
      </c>
      <c r="H87" s="48">
        <v>3377.64</v>
      </c>
      <c r="I87" s="48">
        <v>20</v>
      </c>
      <c r="J87" s="49">
        <v>1.1000000000000001</v>
      </c>
      <c r="K87" s="50">
        <v>30</v>
      </c>
      <c r="L87" s="49">
        <v>26.99</v>
      </c>
      <c r="M87" s="49">
        <v>58</v>
      </c>
      <c r="N87" s="49">
        <v>0</v>
      </c>
      <c r="O87" s="49">
        <f t="shared" si="1741"/>
        <v>0.89966666666666661</v>
      </c>
      <c r="P87" s="49">
        <f t="shared" si="1742"/>
        <v>1.9333333333333333</v>
      </c>
      <c r="Q87" s="49">
        <f t="shared" si="1743"/>
        <v>0</v>
      </c>
      <c r="R87" s="51">
        <v>30</v>
      </c>
      <c r="S87" s="52">
        <f t="shared" si="2256"/>
        <v>26.99</v>
      </c>
      <c r="T87" s="52">
        <f t="shared" si="1744"/>
        <v>58</v>
      </c>
      <c r="U87" s="52">
        <f t="shared" si="1745"/>
        <v>0</v>
      </c>
      <c r="V87" s="130">
        <f>$O87*($I87-(метеостанция!B$12))/($I87-$J87)</f>
        <v>0.9175171957671957</v>
      </c>
      <c r="W87" s="130">
        <f>$O87*($I87-(метеостанция!C$12))/($I87-$J87)</f>
        <v>0.81933928571428571</v>
      </c>
      <c r="X87" s="130">
        <f>$O87*($I87-(метеостанция!D$12))/($I87-$J87)</f>
        <v>0.60156283068783067</v>
      </c>
      <c r="Y87" s="130">
        <f>$O87*($I87-(метеостанция!E$12))/($I87-$J87)</f>
        <v>0.6461891534391534</v>
      </c>
      <c r="Z87" s="130">
        <f>$O87*($I87-(метеостанция!F$12))/($I87-$J87)</f>
        <v>0.73068165784832462</v>
      </c>
      <c r="AA87" s="130">
        <f>$O87*($I87-(метеостанция!G$12))/($I87-$J87)</f>
        <v>0.86158553791887138</v>
      </c>
      <c r="AB87" s="130">
        <f>$O87*($I87-(метеостанция!H$12))/($I87-$J87)</f>
        <v>0.84968518518518521</v>
      </c>
      <c r="AC87" s="130">
        <f>$O87*($I87-(метеостанция!I$12))/($I87-$J87)</f>
        <v>0.84075992063492067</v>
      </c>
      <c r="AD87" s="130">
        <f>$O87*($I87-(метеостанция!J$12))/($I87-$J87)</f>
        <v>0.86039550264550257</v>
      </c>
      <c r="AE87" s="130">
        <f>$O87*($I87-(метеостанция!K$12))/($I87-$J87)</f>
        <v>0.84790013227513228</v>
      </c>
      <c r="AF87" s="130">
        <f>$O87*($I87-(метеостанция!L$12))/($I87-$J87)</f>
        <v>0.77828306878306885</v>
      </c>
      <c r="AG87" s="130">
        <f>$O87*($I87-(метеостанция!M$12))/($I87-$J87)</f>
        <v>0.68010515873015864</v>
      </c>
      <c r="AH87" s="130">
        <f>$O87*($I87-(метеостанция!N$12))/($I87-$J87)</f>
        <v>0.78661331569664894</v>
      </c>
      <c r="AI87" s="130">
        <f>$O87*($I87-(метеостанция!O$12))/($I87-$J87)</f>
        <v>0.58133223104056431</v>
      </c>
      <c r="AJ87" s="130">
        <f>$O87*($I87-(метеостанция!P$12))/($I87-$J87)</f>
        <v>0.86872574955908288</v>
      </c>
      <c r="AK87" s="130">
        <f>$O87*($I87-(метеостанция!Q$12))/($I87-$J87)</f>
        <v>0.93417768959435621</v>
      </c>
      <c r="AL87" s="130">
        <f>$O87*($I87-(метеостанция!R$12))/($I87-$J87)</f>
        <v>0.86456062610229278</v>
      </c>
      <c r="AM87" s="130">
        <f>$O87*($I87-(метеостанция!S$12))/($I87-$J87)</f>
        <v>0.89074140211640207</v>
      </c>
      <c r="AN87" s="130">
        <f>$O87*($I87-(метеостанция!T$12))/($I87-$J87)</f>
        <v>0.88122111992945318</v>
      </c>
      <c r="AO87" s="130">
        <f>$O87*($I87-(метеостанция!U$12))/($I87-$J87)</f>
        <v>0.88776631393298044</v>
      </c>
      <c r="AP87" s="130">
        <f>$O87*($I87-(метеостанция!V$12))/($I87-$J87)</f>
        <v>0.95321825396825388</v>
      </c>
      <c r="AQ87" s="130">
        <f>$O87*($I87-(метеостанция!W$12))/($I87-$J87)</f>
        <v>1.0156951058201058</v>
      </c>
      <c r="AR87" s="130">
        <f>$O87*($I87-(метеостанция!X$12))/($I87-$J87)</f>
        <v>1.0460410052910054</v>
      </c>
      <c r="AS87" s="130">
        <f>$O87*($I87-(метеостанция!Y$12))/($I87-$J87)</f>
        <v>1.1079228395061727</v>
      </c>
      <c r="AT87" s="130">
        <f>$O87*($I87-(метеостанция!Z$12))/($I87-$J87)</f>
        <v>1.0972125220458553</v>
      </c>
      <c r="AU87" s="130">
        <f>$O87*($I87-(метеостанция!AA$12))/($I87-$J87)</f>
        <v>1.0579413580246915</v>
      </c>
      <c r="AV87" s="130">
        <f>$O87*($I87-(метеостанция!AB$12))/($I87-$J87)</f>
        <v>1.1811100088183422</v>
      </c>
      <c r="AW87" s="130">
        <f>$O87*($I87-(метеостанция!AC$12))/($I87-$J87)</f>
        <v>1.2185961199294533</v>
      </c>
      <c r="AX87" s="130">
        <f>$O87*($I87-(метеостанция!AD$12))/($I87-$J87)</f>
        <v>1.1477890211640212</v>
      </c>
      <c r="AY87" s="130">
        <f>$O87*($I87-(метеостанция!AE$12))/($I87-$J87)</f>
        <v>1.0174801587301587</v>
      </c>
      <c r="AZ87" s="130"/>
      <c r="BA87" s="130">
        <f t="shared" si="1746"/>
        <v>0.9175171957671957</v>
      </c>
      <c r="BB87" s="130">
        <f t="shared" si="2263"/>
        <v>1.7368564814814813</v>
      </c>
      <c r="BC87" s="130">
        <f t="shared" si="2264"/>
        <v>2.3384193121693118</v>
      </c>
      <c r="BD87" s="130">
        <f t="shared" si="2265"/>
        <v>2.9846084656084653</v>
      </c>
      <c r="BE87" s="130">
        <f t="shared" si="2266"/>
        <v>3.7152901234567901</v>
      </c>
      <c r="BF87" s="130">
        <f t="shared" si="2267"/>
        <v>4.5768756613756612</v>
      </c>
      <c r="BG87" s="130">
        <f t="shared" si="2268"/>
        <v>5.4265608465608466</v>
      </c>
      <c r="BH87" s="130">
        <f t="shared" si="2269"/>
        <v>6.2673207671957671</v>
      </c>
      <c r="BI87" s="130">
        <f t="shared" si="2270"/>
        <v>7.1277162698412697</v>
      </c>
      <c r="BJ87" s="130">
        <f t="shared" si="2271"/>
        <v>7.975616402116402</v>
      </c>
      <c r="BK87" s="130">
        <f t="shared" si="2272"/>
        <v>8.7538994708994711</v>
      </c>
      <c r="BL87" s="130">
        <f t="shared" si="2273"/>
        <v>9.43400462962963</v>
      </c>
      <c r="BM87" s="130">
        <f t="shared" si="2274"/>
        <v>10.220617945326278</v>
      </c>
      <c r="BN87" s="130">
        <f t="shared" si="2275"/>
        <v>10.801950176366843</v>
      </c>
      <c r="BO87" s="130">
        <f t="shared" si="2276"/>
        <v>11.670675925925925</v>
      </c>
      <c r="BP87" s="130">
        <f t="shared" si="2277"/>
        <v>12.604853615520282</v>
      </c>
      <c r="BQ87" s="130">
        <f t="shared" si="2278"/>
        <v>13.469414241622575</v>
      </c>
      <c r="BR87" s="130">
        <f t="shared" si="2279"/>
        <v>14.360155643738977</v>
      </c>
      <c r="BS87" s="130">
        <f t="shared" si="2280"/>
        <v>15.241376763668431</v>
      </c>
      <c r="BT87" s="130">
        <f t="shared" si="2281"/>
        <v>16.129143077601412</v>
      </c>
      <c r="BU87" s="130">
        <f t="shared" si="2282"/>
        <v>17.082361331569665</v>
      </c>
      <c r="BV87" s="130">
        <f t="shared" si="2283"/>
        <v>18.098056437389772</v>
      </c>
      <c r="BW87" s="130">
        <f t="shared" si="2284"/>
        <v>19.144097442680778</v>
      </c>
      <c r="BX87" s="130">
        <f t="shared" si="2285"/>
        <v>20.252020282186951</v>
      </c>
      <c r="BY87" s="130">
        <f t="shared" si="2286"/>
        <v>21.349232804232805</v>
      </c>
      <c r="BZ87" s="130">
        <f t="shared" si="2287"/>
        <v>22.407174162257498</v>
      </c>
      <c r="CA87" s="130">
        <f t="shared" si="2288"/>
        <v>23.588284171075841</v>
      </c>
      <c r="CB87" s="130">
        <f t="shared" si="2289"/>
        <v>24.806880291005296</v>
      </c>
      <c r="CC87" s="130">
        <f t="shared" si="2290"/>
        <v>25.954669312169315</v>
      </c>
      <c r="CD87" s="130">
        <f t="shared" si="2291"/>
        <v>26.972149470899474</v>
      </c>
      <c r="CE87" s="130">
        <f t="shared" si="2292"/>
        <v>26.972149470899474</v>
      </c>
      <c r="CF87" s="130">
        <f t="shared" si="1747"/>
        <v>3099.0427811111108</v>
      </c>
      <c r="CG87" s="130">
        <f t="shared" si="1748"/>
        <v>2767.433145</v>
      </c>
      <c r="CH87" s="130">
        <f t="shared" si="1749"/>
        <v>2031.8626794444442</v>
      </c>
      <c r="CI87" s="130">
        <f t="shared" si="1750"/>
        <v>2182.594332222222</v>
      </c>
      <c r="CJ87" s="130">
        <f t="shared" si="1751"/>
        <v>2467.9795948148148</v>
      </c>
      <c r="CK87" s="130">
        <f t="shared" si="1752"/>
        <v>2910.1257762962964</v>
      </c>
      <c r="CL87" s="130">
        <f t="shared" si="1753"/>
        <v>2869.9306688888887</v>
      </c>
      <c r="CM87" s="130">
        <f t="shared" si="1754"/>
        <v>2839.7843383333334</v>
      </c>
      <c r="CN87" s="130">
        <f t="shared" si="1755"/>
        <v>2906.1062655555552</v>
      </c>
      <c r="CO87" s="130">
        <f t="shared" si="1756"/>
        <v>2863.9014027777775</v>
      </c>
      <c r="CP87" s="130">
        <f t="shared" si="1757"/>
        <v>2628.7600244444448</v>
      </c>
      <c r="CQ87" s="130">
        <f t="shared" si="1758"/>
        <v>2297.150388333333</v>
      </c>
      <c r="CR87" s="130">
        <f t="shared" si="1759"/>
        <v>2656.8965996296292</v>
      </c>
      <c r="CS87" s="130">
        <f t="shared" si="1760"/>
        <v>1963.5309968518516</v>
      </c>
      <c r="CT87" s="130">
        <f t="shared" si="1761"/>
        <v>2934.2428407407406</v>
      </c>
      <c r="CU87" s="130">
        <f t="shared" si="1762"/>
        <v>3155.3159314814811</v>
      </c>
      <c r="CV87" s="130">
        <f t="shared" si="1763"/>
        <v>2920.1745531481479</v>
      </c>
      <c r="CW87" s="130">
        <f t="shared" si="1764"/>
        <v>3008.6037894444444</v>
      </c>
      <c r="CX87" s="130">
        <f t="shared" si="1765"/>
        <v>2976.4477035185182</v>
      </c>
      <c r="CY87" s="130">
        <f t="shared" si="1766"/>
        <v>2998.555012592592</v>
      </c>
      <c r="CZ87" s="130">
        <f t="shared" si="1767"/>
        <v>3219.628103333333</v>
      </c>
      <c r="DA87" s="130">
        <f t="shared" si="1768"/>
        <v>3430.6524172222221</v>
      </c>
      <c r="DB87" s="130">
        <f t="shared" si="1769"/>
        <v>3533.1499411111113</v>
      </c>
      <c r="DC87" s="130">
        <f t="shared" si="1770"/>
        <v>3742.1644996296291</v>
      </c>
      <c r="DD87" s="130">
        <f t="shared" si="1771"/>
        <v>3705.9889029629626</v>
      </c>
      <c r="DE87" s="130">
        <f t="shared" si="1772"/>
        <v>3573.345048518519</v>
      </c>
      <c r="DF87" s="130">
        <f t="shared" si="1773"/>
        <v>3989.3644101851851</v>
      </c>
      <c r="DG87" s="130">
        <f t="shared" si="1774"/>
        <v>4115.978998518518</v>
      </c>
      <c r="DH87" s="130">
        <f t="shared" si="1775"/>
        <v>3876.8181094444444</v>
      </c>
      <c r="DI87" s="130">
        <f t="shared" si="1776"/>
        <v>3436.6816833333332</v>
      </c>
      <c r="DJ87" s="130">
        <f t="shared" si="1777"/>
        <v>0</v>
      </c>
      <c r="DK87" s="110">
        <f t="shared" si="1778"/>
        <v>3099.0427811111108</v>
      </c>
      <c r="DL87" s="130">
        <f t="shared" si="1779"/>
        <v>5866.4759261111103</v>
      </c>
      <c r="DM87" s="130">
        <f t="shared" si="1780"/>
        <v>7898.3386055555548</v>
      </c>
      <c r="DN87" s="130">
        <f t="shared" si="1781"/>
        <v>10080.932937777776</v>
      </c>
      <c r="DO87" s="130">
        <f t="shared" si="1782"/>
        <v>12548.912532592591</v>
      </c>
      <c r="DP87" s="130">
        <f t="shared" si="1783"/>
        <v>15459.038308888887</v>
      </c>
      <c r="DQ87" s="130">
        <f t="shared" si="1784"/>
        <v>18328.968977777775</v>
      </c>
      <c r="DR87" s="130">
        <f t="shared" si="1785"/>
        <v>21168.75331611111</v>
      </c>
      <c r="DS87" s="130">
        <f t="shared" si="1786"/>
        <v>24074.859581666664</v>
      </c>
      <c r="DT87" s="130">
        <f t="shared" si="1787"/>
        <v>26938.760984444441</v>
      </c>
      <c r="DU87" s="130">
        <f t="shared" si="1788"/>
        <v>29567.521008888885</v>
      </c>
      <c r="DV87" s="130">
        <f t="shared" si="1789"/>
        <v>31864.671397222217</v>
      </c>
      <c r="DW87" s="130">
        <f t="shared" si="1790"/>
        <v>34521.567996851845</v>
      </c>
      <c r="DX87" s="130">
        <f t="shared" si="1791"/>
        <v>36485.098993703694</v>
      </c>
      <c r="DY87" s="130">
        <f t="shared" si="1792"/>
        <v>39419.341834444436</v>
      </c>
      <c r="DZ87" s="130">
        <f t="shared" si="1793"/>
        <v>42574.65776592592</v>
      </c>
      <c r="EA87" s="130">
        <f t="shared" si="1794"/>
        <v>45494.83231907407</v>
      </c>
      <c r="EB87" s="130">
        <f t="shared" si="1795"/>
        <v>48503.436108518516</v>
      </c>
      <c r="EC87" s="130">
        <f t="shared" si="1796"/>
        <v>51479.883812037035</v>
      </c>
      <c r="ED87" s="130">
        <f t="shared" si="1797"/>
        <v>54478.438824629629</v>
      </c>
      <c r="EE87" s="130">
        <f t="shared" si="1798"/>
        <v>57698.066927962966</v>
      </c>
      <c r="EF87" s="130">
        <f t="shared" si="1799"/>
        <v>61128.719345185185</v>
      </c>
      <c r="EG87" s="130">
        <f t="shared" si="1800"/>
        <v>64661.8692862963</v>
      </c>
      <c r="EH87" s="130">
        <f t="shared" si="1801"/>
        <v>68404.033785925931</v>
      </c>
      <c r="EI87" s="130">
        <f t="shared" si="1802"/>
        <v>72110.022688888886</v>
      </c>
      <c r="EJ87" s="130">
        <f t="shared" si="1803"/>
        <v>75683.367737407403</v>
      </c>
      <c r="EK87" s="130">
        <f t="shared" si="1804"/>
        <v>79672.732147592586</v>
      </c>
      <c r="EL87" s="130">
        <f t="shared" si="1805"/>
        <v>83788.711146111105</v>
      </c>
      <c r="EM87" s="130">
        <f t="shared" si="1806"/>
        <v>87665.52925555555</v>
      </c>
      <c r="EN87" s="130">
        <f t="shared" si="1807"/>
        <v>91102.210938888878</v>
      </c>
      <c r="EO87" s="130">
        <f t="shared" si="1808"/>
        <v>91102.210938888878</v>
      </c>
      <c r="EP87" s="130">
        <f t="shared" si="1809"/>
        <v>2789.1385029999997</v>
      </c>
      <c r="EQ87" s="130">
        <f t="shared" si="1810"/>
        <v>2490.6898305</v>
      </c>
      <c r="ER87" s="130">
        <f t="shared" si="1811"/>
        <v>1828.6764114999999</v>
      </c>
      <c r="ES87" s="130">
        <f t="shared" si="1812"/>
        <v>1964.3348989999997</v>
      </c>
      <c r="ET87" s="130">
        <f t="shared" si="1813"/>
        <v>2221.1816353333334</v>
      </c>
      <c r="EU87" s="130">
        <f t="shared" si="1814"/>
        <v>2619.1131986666669</v>
      </c>
      <c r="EV87" s="130">
        <f t="shared" si="1815"/>
        <v>2582.937602</v>
      </c>
      <c r="EW87" s="130">
        <f t="shared" si="1816"/>
        <v>2555.8059045</v>
      </c>
      <c r="EX87" s="130">
        <f t="shared" si="1817"/>
        <v>2615.4956389999998</v>
      </c>
      <c r="EY87" s="130">
        <f t="shared" si="1818"/>
        <v>2577.5112624999997</v>
      </c>
      <c r="EZ87" s="130">
        <f t="shared" si="1819"/>
        <v>2365.8840220000002</v>
      </c>
      <c r="FA87" s="130">
        <f t="shared" si="1820"/>
        <v>2067.4353494999996</v>
      </c>
      <c r="FB87" s="130">
        <f t="shared" si="1821"/>
        <v>2391.2069396666666</v>
      </c>
      <c r="FC87" s="130">
        <f t="shared" si="1822"/>
        <v>1767.1778971666665</v>
      </c>
      <c r="FD87" s="130">
        <f t="shared" si="1823"/>
        <v>2640.8185566666666</v>
      </c>
      <c r="FE87" s="130">
        <f t="shared" si="1824"/>
        <v>2839.7843383333329</v>
      </c>
      <c r="FF87" s="130">
        <f t="shared" si="1825"/>
        <v>2628.157097833333</v>
      </c>
      <c r="FG87" s="130">
        <f t="shared" si="1826"/>
        <v>2707.7434105000002</v>
      </c>
      <c r="FH87" s="130">
        <f t="shared" si="1827"/>
        <v>2678.8029331666667</v>
      </c>
      <c r="FI87" s="130">
        <f t="shared" si="1828"/>
        <v>2698.6995113333328</v>
      </c>
      <c r="FJ87" s="130">
        <f t="shared" si="1829"/>
        <v>2897.6652929999996</v>
      </c>
      <c r="FK87" s="130">
        <f t="shared" si="1830"/>
        <v>3087.5871754999998</v>
      </c>
      <c r="FL87" s="130">
        <f t="shared" si="1831"/>
        <v>3179.8349470000003</v>
      </c>
      <c r="FM87" s="130">
        <f t="shared" si="1832"/>
        <v>3367.9480496666661</v>
      </c>
      <c r="FN87" s="130">
        <f t="shared" si="1833"/>
        <v>3335.3900126666663</v>
      </c>
      <c r="FO87" s="130">
        <f t="shared" si="1834"/>
        <v>3216.0105436666672</v>
      </c>
      <c r="FP87" s="130">
        <f t="shared" si="1835"/>
        <v>3590.4279691666666</v>
      </c>
      <c r="FQ87" s="130">
        <f t="shared" si="1836"/>
        <v>3704.3810986666663</v>
      </c>
      <c r="FR87" s="130">
        <f t="shared" si="1837"/>
        <v>3489.1362985000001</v>
      </c>
      <c r="FS87" s="130">
        <f t="shared" si="1838"/>
        <v>3093.0135150000001</v>
      </c>
      <c r="FT87" s="130">
        <f t="shared" si="1839"/>
        <v>0</v>
      </c>
      <c r="FU87" s="110">
        <f t="shared" si="1840"/>
        <v>2789.1385029999997</v>
      </c>
      <c r="FV87" s="130">
        <f t="shared" si="1841"/>
        <v>5279.8283334999996</v>
      </c>
      <c r="FW87" s="130">
        <f t="shared" si="1842"/>
        <v>7108.5047449999993</v>
      </c>
      <c r="FX87" s="130">
        <f t="shared" si="1843"/>
        <v>9072.8396439999997</v>
      </c>
      <c r="FY87" s="130">
        <f t="shared" si="1844"/>
        <v>11294.021279333334</v>
      </c>
      <c r="FZ87" s="130">
        <f t="shared" si="1845"/>
        <v>13913.134478</v>
      </c>
      <c r="GA87" s="130">
        <f t="shared" si="1846"/>
        <v>16496.072079999998</v>
      </c>
      <c r="GB87" s="130">
        <f t="shared" si="1847"/>
        <v>19051.877984499999</v>
      </c>
      <c r="GC87" s="130">
        <f t="shared" si="1848"/>
        <v>21667.3736235</v>
      </c>
      <c r="GD87" s="130">
        <f t="shared" si="1849"/>
        <v>24244.884886</v>
      </c>
      <c r="GE87" s="130">
        <f t="shared" si="1850"/>
        <v>26610.768907999998</v>
      </c>
      <c r="GF87" s="130">
        <f t="shared" si="1851"/>
        <v>28678.204257499998</v>
      </c>
      <c r="GG87" s="130">
        <f t="shared" si="1852"/>
        <v>31069.411197166664</v>
      </c>
      <c r="GH87" s="130">
        <f t="shared" si="1853"/>
        <v>32836.589094333329</v>
      </c>
      <c r="GI87" s="130">
        <f t="shared" si="1854"/>
        <v>35477.407650999994</v>
      </c>
      <c r="GJ87" s="130">
        <f t="shared" si="1855"/>
        <v>38317.191989333325</v>
      </c>
      <c r="GK87" s="130">
        <f t="shared" si="1856"/>
        <v>40945.349087166658</v>
      </c>
      <c r="GL87" s="130">
        <f t="shared" si="1857"/>
        <v>43653.092497666657</v>
      </c>
      <c r="GM87" s="130">
        <f t="shared" si="1858"/>
        <v>46331.895430833327</v>
      </c>
      <c r="GN87" s="130">
        <f t="shared" si="1859"/>
        <v>49030.594942166659</v>
      </c>
      <c r="GO87" s="130">
        <f t="shared" si="1860"/>
        <v>51928.260235166657</v>
      </c>
      <c r="GP87" s="130">
        <f t="shared" si="1861"/>
        <v>55015.847410666654</v>
      </c>
      <c r="GQ87" s="130">
        <f t="shared" si="1862"/>
        <v>58195.682357666657</v>
      </c>
      <c r="GR87" s="130">
        <f t="shared" si="1863"/>
        <v>61563.630407333323</v>
      </c>
      <c r="GS87" s="130">
        <f t="shared" si="1864"/>
        <v>64899.020419999986</v>
      </c>
      <c r="GT87" s="130">
        <f t="shared" si="1865"/>
        <v>68115.03096366665</v>
      </c>
      <c r="GU87" s="130">
        <f t="shared" si="1866"/>
        <v>71705.45893283331</v>
      </c>
      <c r="GV87" s="130">
        <f t="shared" si="1867"/>
        <v>75409.840031499974</v>
      </c>
      <c r="GW87" s="130">
        <f t="shared" si="1868"/>
        <v>78898.976329999976</v>
      </c>
      <c r="GX87" s="130">
        <f t="shared" si="1869"/>
        <v>81991.989844999975</v>
      </c>
      <c r="GY87" s="130">
        <f t="shared" si="1870"/>
        <v>81991.989844999975</v>
      </c>
      <c r="GZ87" s="130">
        <f>($T87+$U87)/$R87*($I87-(метеостанция!B$12))/($I87-$J87)</f>
        <v>1.9716931216931219</v>
      </c>
      <c r="HA87" s="130">
        <f>($T87+$U87)/$R87*($I87-(метеостанция!C$12))/($I87-$J87)</f>
        <v>1.7607142857142857</v>
      </c>
      <c r="HB87" s="130">
        <f>($T87+$U87)/$R87*($I87-(метеостанция!D$12))/($I87-$J87)</f>
        <v>1.2927248677248677</v>
      </c>
      <c r="HC87" s="130">
        <f>($T87+$U87)/$R87*($I87-(метеостанция!E$12))/($I87-$J87)</f>
        <v>1.3886243386243386</v>
      </c>
      <c r="HD87" s="130">
        <f>($T87+$U87)/$R87*($I87-(метеостанция!F$12))/($I87-$J87)</f>
        <v>1.5701940035273372</v>
      </c>
      <c r="HE87" s="130">
        <f>($T87+$U87)/$R87*($I87-(метеостанция!G$12))/($I87-$J87)</f>
        <v>1.8514991181657854</v>
      </c>
      <c r="HF87" s="130">
        <f>($T87+$U87)/$R87*($I87-(метеостанция!H$12))/($I87-$J87)</f>
        <v>1.8259259259259264</v>
      </c>
      <c r="HG87" s="130">
        <f>($T87+$U87)/$R87*($I87-(метеостанция!I$12))/($I87-$J87)</f>
        <v>1.806746031746032</v>
      </c>
      <c r="HH87" s="130">
        <f>($T87+$U87)/$R87*($I87-(метеостанция!J$12))/($I87-$J87)</f>
        <v>1.8489417989417991</v>
      </c>
      <c r="HI87" s="130">
        <f>($T87+$U87)/$R87*($I87-(метеостанция!K$12))/($I87-$J87)</f>
        <v>1.8220899470899472</v>
      </c>
      <c r="HJ87" s="130">
        <f>($T87+$U87)/$R87*($I87-(метеостанция!L$12))/($I87-$J87)</f>
        <v>1.6724867724867727</v>
      </c>
      <c r="HK87" s="130">
        <f>($T87+$U87)/$R87*($I87-(метеостанция!M$12))/($I87-$J87)</f>
        <v>1.4615079365079364</v>
      </c>
      <c r="HL87" s="130">
        <f>($T87+$U87)/$R87*($I87-(метеостанция!N$12))/($I87-$J87)</f>
        <v>1.6903880070546737</v>
      </c>
      <c r="HM87" s="130">
        <f>($T87+$U87)/$R87*($I87-(метеостанция!O$12))/($I87-$J87)</f>
        <v>1.2492504409171077</v>
      </c>
      <c r="HN87" s="130">
        <f>($T87+$U87)/$R87*($I87-(метеостанция!P$12))/($I87-$J87)</f>
        <v>1.8668430335097002</v>
      </c>
      <c r="HO87" s="130">
        <f>($T87+$U87)/$R87*($I87-(метеостанция!Q$12))/($I87-$J87)</f>
        <v>2.0074955908289245</v>
      </c>
      <c r="HP87" s="130">
        <f>($T87+$U87)/$R87*($I87-(метеостанция!R$12))/($I87-$J87)</f>
        <v>1.8578924162257497</v>
      </c>
      <c r="HQ87" s="130">
        <f>($T87+$U87)/$R87*($I87-(метеостанция!S$12))/($I87-$J87)</f>
        <v>1.9141534391534389</v>
      </c>
      <c r="HR87" s="130">
        <f>($T87+$U87)/$R87*($I87-(метеостанция!T$12))/($I87-$J87)</f>
        <v>1.8936948853615521</v>
      </c>
      <c r="HS87" s="130">
        <f>($T87+$U87)/$R87*($I87-(метеостанция!U$12))/($I87-$J87)</f>
        <v>1.9077601410934746</v>
      </c>
      <c r="HT87" s="130">
        <f>($T87+$U87)/$R87*($I87-(метеостанция!V$12))/($I87-$J87)</f>
        <v>2.0484126984126982</v>
      </c>
      <c r="HU87" s="130">
        <f>($T87+$U87)/$R87*($I87-(метеостанция!W$12))/($I87-$J87)</f>
        <v>2.1826719576719578</v>
      </c>
      <c r="HV87" s="130">
        <f>($T87+$U87)/$R87*($I87-(метеостанция!X$12))/($I87-$J87)</f>
        <v>2.2478835978835985</v>
      </c>
      <c r="HW87" s="130">
        <f>($T87+$U87)/$R87*($I87-(метеостанция!Y$12))/($I87-$J87)</f>
        <v>2.380864197530864</v>
      </c>
      <c r="HX87" s="130">
        <f>($T87+$U87)/$R87*($I87-(метеостанция!Z$12))/($I87-$J87)</f>
        <v>2.3578483245149915</v>
      </c>
      <c r="HY87" s="130">
        <f>($T87+$U87)/$R87*($I87-(метеостанция!AA$12))/($I87-$J87)</f>
        <v>2.2734567901234568</v>
      </c>
      <c r="HZ87" s="130">
        <f>($T87+$U87)/$R87*($I87-(метеостанция!AB$12))/($I87-$J87)</f>
        <v>2.5381393298059964</v>
      </c>
      <c r="IA87" s="130">
        <f>($T87+$U87)/$R87*($I87-(метеостанция!AC$12))/($I87-$J87)</f>
        <v>2.6186948853615526</v>
      </c>
      <c r="IB87" s="130">
        <f>($T87+$U87)/$R87*($I87-(метеостанция!AD$12))/($I87-$J87)</f>
        <v>2.4665343915343918</v>
      </c>
      <c r="IC87" s="130">
        <f>($T87+$U87)/$R87*($I87-(метеостанция!AE$12))/($I87-$J87)</f>
        <v>2.1865079365079367</v>
      </c>
      <c r="ID87" s="130"/>
      <c r="IE87" s="131">
        <f>VLOOKUP($F87,метеостанция!$A$4:$AF$7,2,0)</f>
        <v>6.1</v>
      </c>
      <c r="IF87" s="131">
        <f>VLOOKUP($F87,метеостанция!$A$4:$AF$7,3,0)</f>
        <v>9</v>
      </c>
      <c r="IG87" s="131">
        <f>VLOOKUP($F87,метеостанция!$A$4:$AF$7,4,0)</f>
        <v>7.4</v>
      </c>
      <c r="IH87" s="131">
        <f>VLOOKUP($F87,метеостанция!$A$4:$AF$7,5,0)</f>
        <v>10.9</v>
      </c>
      <c r="II87" s="131">
        <f>VLOOKUP($F87,метеостанция!$A$4:$AF$7,6,0)</f>
        <v>12.1</v>
      </c>
      <c r="IJ87" s="131">
        <f>VLOOKUP($F87,метеостанция!$A$4:$AF$7,7,0)</f>
        <v>9.4</v>
      </c>
      <c r="IK87" s="131">
        <f>VLOOKUP($F87,метеостанция!$A$4:$AF$7,8,0)</f>
        <v>6.1</v>
      </c>
      <c r="IL87" s="131">
        <f>VLOOKUP($F87,метеостанция!$A$4:$AF$7,9,0)</f>
        <v>8.1</v>
      </c>
      <c r="IM87" s="131">
        <f>VLOOKUP($F87,метеостанция!$A$4:$AF$7,10,0)</f>
        <v>3.4</v>
      </c>
      <c r="IN87" s="131">
        <f>VLOOKUP($F87,метеостанция!$A$4:$AF$7,11,0)</f>
        <v>-1.2</v>
      </c>
      <c r="IO87" s="131">
        <f>VLOOKUP($F87,метеостанция!$A$4:$AF$7,12,0)</f>
        <v>0.4</v>
      </c>
      <c r="IP87" s="131">
        <f>VLOOKUP($F87,метеостанция!$A$4:$AF$7,13,0)</f>
        <v>3</v>
      </c>
      <c r="IQ87" s="131">
        <f>VLOOKUP($F87,метеостанция!$A$4:$AF$7,14,0)</f>
        <v>2.5</v>
      </c>
      <c r="IR87" s="131">
        <f>VLOOKUP($F87,метеостанция!$A$4:$AF$7,15,0)</f>
        <v>1.5</v>
      </c>
      <c r="IS87" s="131">
        <f>VLOOKUP($F87,метеостанция!$A$4:$AF$7,16,0)</f>
        <v>-0.4</v>
      </c>
      <c r="IT87" s="131">
        <f>VLOOKUP($F87,метеостанция!$A$4:$AF$7,17,0)</f>
        <v>-2.6</v>
      </c>
      <c r="IU87" s="131">
        <f>VLOOKUP($F87,метеостанция!$A$4:$AF$7,18,0)</f>
        <v>-3.5</v>
      </c>
      <c r="IV87" s="131">
        <f>VLOOKUP($F87,метеостанция!$A$4:$AF$7,19,0)</f>
        <v>-4.4000000000000004</v>
      </c>
      <c r="IW87" s="131">
        <f>VLOOKUP($F87,метеостанция!$A$4:$AF$7,20,0)</f>
        <v>-0.3</v>
      </c>
      <c r="IX87" s="131">
        <f>VLOOKUP($F87,метеостанция!$A$4:$AF$7,21,0)</f>
        <v>4.5</v>
      </c>
      <c r="IY87" s="131">
        <f>VLOOKUP($F87,метеостанция!$A$4:$AF$7,22,0)</f>
        <v>3.5</v>
      </c>
      <c r="IZ87" s="131">
        <f>VLOOKUP($F87,метеостанция!$A$4:$AF$7,23,0)</f>
        <v>5</v>
      </c>
      <c r="JA87" s="131">
        <f>VLOOKUP($F87,метеостанция!$A$4:$AF$7,24,0)</f>
        <v>-1.7</v>
      </c>
      <c r="JB87" s="131">
        <f>VLOOKUP($F87,метеостанция!$A$4:$AF$7,25,0)</f>
        <v>-3.7</v>
      </c>
      <c r="JC87" s="131">
        <f>VLOOKUP($F87,метеостанция!$A$4:$AF$7,26,0)</f>
        <v>0.7</v>
      </c>
      <c r="JD87" s="131">
        <f>VLOOKUP($F87,метеостанция!$A$4:$AF$7,27,0)</f>
        <v>-1.6</v>
      </c>
      <c r="JE87" s="131">
        <f>VLOOKUP($F87,метеостанция!$A$4:$AF$7,28,0)</f>
        <v>0.7</v>
      </c>
      <c r="JF87" s="131">
        <f>VLOOKUP($F87,метеостанция!$A$4:$AF$7,29,0)</f>
        <v>6.6</v>
      </c>
      <c r="JG87" s="131">
        <f>VLOOKUP($F87,метеостанция!$A$4:$AF$7,30,0)</f>
        <v>9</v>
      </c>
      <c r="JH87" s="131">
        <f>VLOOKUP($F87,метеостанция!$A$4:$AF$7,31,0)</f>
        <v>4.8</v>
      </c>
      <c r="JI87" s="131">
        <f>VLOOKUP($F87,метеостанция!$A$4:$AF$7,32,0)</f>
        <v>0</v>
      </c>
      <c r="JJ87" s="202">
        <f>VLOOKUP(D87,'Qп, Гкал'!$D$6:$O$63,2,FALSE)</f>
        <v>0.68727023024744505</v>
      </c>
      <c r="JK87" s="202">
        <f>VLOOKUP(D87,'Qп, Гкал'!$D$6:AI$64,3,FALSE)</f>
        <v>0.58027801662367495</v>
      </c>
      <c r="JL87" s="202">
        <f>VLOOKUP(D87,'Qп, Гкал'!$D$6:$AI$64,4,FALSE)</f>
        <v>0.482670008120761</v>
      </c>
      <c r="JM87" s="202">
        <f>VLOOKUP(D87,'Qп, Гкал'!$D$6:$O$60,5,FALSE)</f>
        <v>0.42461105856501402</v>
      </c>
      <c r="JN87" s="202">
        <f>VLOOKUP(D87,'Qп, Гкал'!$D$6:$O$60,6,FALSE)</f>
        <v>0.37468916356166998</v>
      </c>
      <c r="JO87" s="202">
        <f>VLOOKUP(D87,'Qп, Гкал'!$D$6:$O$60,7,FALSE)</f>
        <v>0.611927808827744</v>
      </c>
      <c r="JP87" s="202">
        <f>VLOOKUP(D87,'Qп, Гкал'!$D$6:$O$60,8,FALSE)</f>
        <v>0.72495055889939797</v>
      </c>
      <c r="JQ87" s="202">
        <f>VLOOKUP(D87,'Qп, Гкал'!$D$6:$O$60,9,FALSE)</f>
        <v>0.68613243049584405</v>
      </c>
      <c r="JR87" s="202">
        <f>VLOOKUP(D87,'Qп, Гкал'!$D$6:$O$60,10,FALSE)</f>
        <v>0.92158239466895997</v>
      </c>
      <c r="JS87" s="202">
        <f>VLOOKUP(D87,'Qп, Гкал'!$D$6:$O$60,11,FALSE)</f>
        <v>1.2847874271519999</v>
      </c>
      <c r="JT87" s="202">
        <f>VLOOKUP(D87,'Qп, Гкал'!$D$6:$O$60,12,FALSE)</f>
        <v>1.2073663083978201</v>
      </c>
      <c r="JU87" s="202">
        <f>VLOOKUP(D87,'Qп, Гкал'!$D$6:$P$60,13,FALSE)</f>
        <v>0.86398114311646101</v>
      </c>
      <c r="JV87" s="202">
        <f>VLOOKUP(D87,'Qп, Гкал'!$D$6:$Q$63,14,FALSE)</f>
        <v>0.51009133467086998</v>
      </c>
      <c r="JW87" s="203">
        <f>VLOOKUP(D87,'Qп, Гкал'!$D$6:$AI$65,15,FALSE)</f>
        <v>0.55649138960542699</v>
      </c>
      <c r="JX87" s="203">
        <f>VLOOKUP(D87,'Qп, Гкал'!$D$6:$AI$65,16,FALSE)</f>
        <v>0.81877420464316397</v>
      </c>
      <c r="JY87" s="203">
        <f>VLOOKUP(D87,'Qп, Гкал'!$D$6:$AI$65,17,FALSE)</f>
        <v>1.3331913896054299</v>
      </c>
      <c r="JZ87" s="203">
        <f>VLOOKUP(D87,'Qп, Гкал'!$D$6:$AI$65,18,FALSE)</f>
        <v>1.46830333667718</v>
      </c>
      <c r="KA87" s="203">
        <f>VLOOKUP(D87,'Qп, Гкал'!$D$6:$AI$65,19,FALSE)</f>
        <v>1.41430199436324</v>
      </c>
      <c r="KB87" s="203">
        <f>VLOOKUP(D87,'Qп, Гкал'!$D$6:$AI$65,20,FALSE)</f>
        <v>1.25439213719308</v>
      </c>
      <c r="KC87" s="203">
        <f>VLOOKUP(D87,'Qп, Гкал'!$D$6:$AI$65,21,FALSE)</f>
        <v>0.93904472628260305</v>
      </c>
      <c r="KD87" s="203">
        <f>VLOOKUP(D87,'Qп, Гкал'!$D$6:$AI$65,22,FALSE)</f>
        <v>0.82364177653577897</v>
      </c>
      <c r="KE87" s="203">
        <f>VLOOKUP(D87,'Qп, Гкал'!$D$6:$AI$65,23,FALSE)</f>
        <v>0.79239662988439896</v>
      </c>
      <c r="KF87" s="203">
        <f>VLOOKUP(D87,'Qп, Гкал'!$D$6:$AI$65,24,FALSE)</f>
        <v>1.1122679994267699</v>
      </c>
      <c r="KG87" s="203">
        <f>VLOOKUP(D87,'Qп, Гкал'!$D$6:$AI$65,25,FALSE)</f>
        <v>1.2805827839877699</v>
      </c>
      <c r="KH87" s="203">
        <f>VLOOKUP(D87,'Qп, Гкал'!$D$6:$AI$65,26,FALSE)</f>
        <v>1.23542986290246</v>
      </c>
      <c r="KI87" s="203">
        <f>VLOOKUP(D87,'Qп, Гкал'!$D$6:$AI$65,27,FALSE)</f>
        <v>1.2879110537881</v>
      </c>
      <c r="KJ87" s="203">
        <f>VLOOKUP(D87,'Qп, Гкал'!$D$6:$AI$65,28,FALSE)</f>
        <v>1.0120483424094799</v>
      </c>
      <c r="KK87" s="203">
        <f>VLOOKUP(D87,'Qп, Гкал'!$D$6:$AI$65,29,FALSE)</f>
        <v>0.75234952708512504</v>
      </c>
      <c r="KL87" s="203">
        <f>VLOOKUP(D87,'Qп, Гкал'!$D$6:$AI$65,30,FALSE)</f>
        <v>0.55412314655584205</v>
      </c>
      <c r="KM87" s="203">
        <f>VLOOKUP(D87,'Qп, Гкал'!$D$6:$AI$65,31,FALSE)</f>
        <v>1.0240976402025399</v>
      </c>
      <c r="KN87" s="203">
        <f>VLOOKUP(D87,'Qп, Гкал'!$D$6:$AI$65,32,FALSE)</f>
        <v>0</v>
      </c>
      <c r="KO87" s="110">
        <f>IF(JJ87="","Нет показаний",IF(JJ87&lt;=0,"Ошибка ПУ",(GZ87-JJ87*(($I87-метеостанция!B$12)/($I87-IE87)))))</f>
        <v>1.0186619211161794</v>
      </c>
      <c r="KP87" s="110">
        <f>IF(JK87="","Нет показаний",IF(JK87&lt;=0,"Ошибка ПУ",(HA87-JK87*(($I87-метеостанция!C$12)/($I87-IF87)))))</f>
        <v>0.85271107106564892</v>
      </c>
      <c r="KQ87" s="110">
        <f>IF(JL87="","Нет показаний",IF(JL87&lt;=0,"Ошибка ПУ",(HB87-JL87*(($I87-метеостанция!D$12)/($I87-IG87)))))</f>
        <v>0.80861834172279501</v>
      </c>
      <c r="KR87" s="110">
        <f>IF(JM87="","Нет показаний",IF(JM87&lt;=0,"Ошибка ПУ",(HC87-JM87*(($I87-метеостанция!E$12)/($I87-IH87)))))</f>
        <v>0.75520729246828755</v>
      </c>
      <c r="KS87" s="110">
        <f>IF(JN87="","Нет показаний",IF(JN87&lt;=0,"Ошибка ПУ",(HD87-JN87*(($I87-метеостанция!F$12)/($I87-II87)))))</f>
        <v>0.84215873002459862</v>
      </c>
      <c r="KT87" s="110">
        <f>IF(JO87="","Нет показаний",IF(JO87&lt;=0,"Ошибка ПУ",(HE87-JO87*(($I87-метеостанция!G$12)/($I87-IJ87)))))</f>
        <v>0.80660352007312808</v>
      </c>
      <c r="KU87" s="110">
        <f>IF(JP87="","Нет показаний",IF(JP87&lt;=0,"Ошибка ПУ",(HF87-JP87*(($I87-метеостанция!H$12)/($I87-IK87)))))</f>
        <v>0.89496423697957717</v>
      </c>
      <c r="KV87" s="110">
        <f>IF(JQ87="","Нет показаний",IF(JQ87&lt;=0,"Ошибка ПУ",(HG87-JQ87*(($I87-метеостанция!I$12)/($I87-IL87)))))</f>
        <v>0.78835829614663311</v>
      </c>
      <c r="KW87" s="110">
        <f>IF(JR87="","Нет показаний",IF(JR87&lt;=0,"Ошибка ПУ",(HH87-JR87*(($I87-метеостанция!J$12)/($I87-IM87)))))</f>
        <v>0.84547181197544674</v>
      </c>
      <c r="KX87" s="110">
        <f>IF(JS87="","Нет показаний",IF(JS87&lt;=0,"Ошибка ПУ",(HI87-JS87*(($I87-метеостанция!K$12)/($I87-IN87)))))</f>
        <v>0.74259579396990016</v>
      </c>
      <c r="KY87" s="110">
        <f>IF(JT87="","Нет показаний",IF(JT87&lt;=0,"Ошибка ПУ",(HJ87-JT87*(($I87-метеостанция!L$12)/($I87-IO87)))))</f>
        <v>0.66532151012430529</v>
      </c>
      <c r="KZ87" s="110">
        <f>IF(JU87="","Нет показаний",IF(JU87&lt;=0,"Ошибка ПУ",(HK87-JU87*(($I87-метеостанция!M$12)/($I87-IP87)))))</f>
        <v>0.73538260813873435</v>
      </c>
      <c r="LA87" s="110">
        <f>IF(JV87="","Нет показаний",IF(JV87&lt;=0,"Ошибка ПУ",(HL87-JV87*(($I87-метеостанция!N$12)/($I87-IQ87)))))</f>
        <v>1.2087160467440379</v>
      </c>
      <c r="LB87" s="110">
        <f>IF(JW87="","Нет показаний",IF(JW87&lt;=0,"Ошибка ПУ",(HM87-JW87*(($I87-метеостанция!O$12)/($I87-IR87)))))</f>
        <v>0.88189092223838994</v>
      </c>
      <c r="LC87" s="110">
        <f>IF(JX87="","Нет показаний",IF(JX87&lt;=0,"Ошибка ПУ",(HN87-JX87*(($I87-метеостанция!P$12)/($I87-IS87)))))</f>
        <v>1.1343612082774577</v>
      </c>
      <c r="LD87" s="110">
        <f>IF(JY87="","Нет показаний",IF(JY87&lt;=0,"Ошибка ПУ",(HO87-JY87*(($I87-метеостанция!Q$12)/($I87-IT87)))))</f>
        <v>0.84980174034190847</v>
      </c>
      <c r="LE87" s="110">
        <f>IF(JZ87="","Нет показаний",IF(JZ87&lt;=0,"Ошибка ПУ",(HP87-JZ87*(($I87-метеостанция!R$12)/($I87-IU87)))))</f>
        <v>0.72308137995343968</v>
      </c>
      <c r="LF87" s="110">
        <f>IF(KA87="","Нет показаний",IF(KA87&lt;=0,"Ошибка ПУ",(HQ87-KA87*(($I87-метеостанция!S$12)/($I87-IV87)))))</f>
        <v>0.82951712482876161</v>
      </c>
      <c r="LG87" s="110">
        <f>IF(KB87="","Нет показаний",IF(KB87&lt;=0,"Ошибка ПУ",(HR87-KB87*(($I87-метеостанция!T$12)/($I87-IW87)))))</f>
        <v>0.74975722822919288</v>
      </c>
      <c r="LH87" s="110">
        <f>IF(KC87="","Нет показаний",IF(KC87&lt;=0,"Ошибка ПУ",(HS87-KC87*(($I87-метеостанция!U$12)/($I87-IX87)))))</f>
        <v>0.77787729301795561</v>
      </c>
      <c r="LI87" s="110">
        <f>IF(KD87="","Нет показаний",IF(KD87&lt;=0,"Ошибка ПУ",(HT87-KD87*(($I87-метеостанция!V$12)/($I87-IY87)))))</f>
        <v>1.048811087798821</v>
      </c>
      <c r="LJ87" s="110">
        <f>IF(KE87="","Нет показаний",IF(KE87&lt;=0,"Ошибка ПУ",(HU87-KE87*(($I87-метеостанция!W$12)/($I87-IZ87)))))</f>
        <v>1.0554877516614003</v>
      </c>
      <c r="LK87" s="110">
        <f>IF(KF87="","Нет показаний",IF(KF87&lt;=0,"Ошибка ПУ",(HV87-KF87*(($I87-метеостанция!X$12)/($I87-JA87)))))</f>
        <v>1.1215200362521114</v>
      </c>
      <c r="LL87" s="110">
        <f>IF(KG87="","Нет показаний",IF(KG87&lt;=0,"Ошибка ПУ",(HW87-KG87*(($I87-метеостанция!Y$12)/($I87-JB87)))))</f>
        <v>1.1232454508086975</v>
      </c>
      <c r="LM87" s="110">
        <f>IF(KH87="","Нет показаний",IF(KH87&lt;=0,"Ошибка ПУ",(HX87-KH87*(($I87-метеостанция!Z$12)/($I87-JC87)))))</f>
        <v>0.8823737991314835</v>
      </c>
      <c r="LN87" s="110">
        <f>IF(KI87="","Нет показаний",IF(KI87&lt;=0,"Ошибка ПУ",(HY87-KI87*(($I87-метеостанция!AA$12)/($I87-JD87)))))</f>
        <v>0.94827979149195119</v>
      </c>
      <c r="LO87" s="110">
        <f>IF(KJ87="","Нет показаний",IF(KJ87&lt;=0,"Ошибка ПУ",(HZ87-KJ87*(($I87-метеостанция!AB$12)/($I87-JE87)))))</f>
        <v>1.2370279569544307</v>
      </c>
      <c r="LP87" s="110">
        <f>IF(KK87="","Нет показаний",IF(KK87&lt;=0,"Ошибка ПУ",(IA87-KK87*(($I87-метеостанция!AC$12)/($I87-JF87)))))</f>
        <v>1.1813704157063885</v>
      </c>
      <c r="LQ87" s="110">
        <f>IF(KL87="","Нет показаний",IF(KL87&lt;=0,"Ошибка ПУ",(IB87-KL87*(($I87-метеостанция!AD$12)/($I87-JG87)))))</f>
        <v>1.2518712668682335</v>
      </c>
      <c r="LR87" s="110">
        <f>IF(KM87="","Нет показаний",IF(KM87&lt;=0,"Ошибка ПУ",(IC87-KM87*(($I87-метеостанция!AE$12)/($I87-JH87)))))</f>
        <v>0.74637062997311499</v>
      </c>
      <c r="LS87" s="110" t="str">
        <f>IF(KN87="","Нет показаний",IF(KN87&lt;=0,"Ошибка ПУ",(ID87-KN87*(($I87-метеостанция!AF$12)/($I87-JI87)))))</f>
        <v>Ошибка ПУ</v>
      </c>
      <c r="LT87" s="54">
        <f t="shared" si="1871"/>
        <v>1.0186619211161794</v>
      </c>
      <c r="LU87" s="54">
        <f t="shared" si="1872"/>
        <v>1.8713729921818283</v>
      </c>
      <c r="LV87" s="54">
        <f t="shared" si="1873"/>
        <v>2.6799913339046233</v>
      </c>
      <c r="LW87" s="54">
        <f t="shared" si="1874"/>
        <v>3.4351986263729106</v>
      </c>
      <c r="LX87" s="54">
        <f t="shared" si="1875"/>
        <v>4.2773573563975091</v>
      </c>
      <c r="LY87" s="54">
        <f t="shared" si="1876"/>
        <v>5.0839608764706377</v>
      </c>
      <c r="LZ87" s="54">
        <f t="shared" si="1877"/>
        <v>5.9789251134502148</v>
      </c>
      <c r="MA87" s="54">
        <f t="shared" si="1878"/>
        <v>6.7672834095968479</v>
      </c>
      <c r="MB87" s="54">
        <f t="shared" si="1879"/>
        <v>7.6127552215722947</v>
      </c>
      <c r="MC87" s="54">
        <f t="shared" si="1880"/>
        <v>8.3553510155421939</v>
      </c>
      <c r="MD87" s="54">
        <f t="shared" si="1881"/>
        <v>9.0206725256664999</v>
      </c>
      <c r="ME87" s="54">
        <f t="shared" si="1882"/>
        <v>9.7560551338052335</v>
      </c>
      <c r="MF87" s="54">
        <f t="shared" si="1883"/>
        <v>10.96477118054927</v>
      </c>
      <c r="MG87" s="54">
        <f t="shared" si="1884"/>
        <v>11.846662102787661</v>
      </c>
      <c r="MH87" s="54">
        <f t="shared" si="1885"/>
        <v>12.981023311065119</v>
      </c>
      <c r="MI87" s="54">
        <f t="shared" si="1886"/>
        <v>13.830825051407027</v>
      </c>
      <c r="MJ87" s="54">
        <f t="shared" si="1887"/>
        <v>14.553906431360467</v>
      </c>
      <c r="MK87" s="54">
        <f t="shared" si="1888"/>
        <v>15.383423556189229</v>
      </c>
      <c r="ML87" s="54">
        <f t="shared" si="1889"/>
        <v>16.133180784418421</v>
      </c>
      <c r="MM87" s="54">
        <f t="shared" si="1890"/>
        <v>16.911058077436376</v>
      </c>
      <c r="MN87" s="54">
        <f t="shared" si="1891"/>
        <v>17.959869165235197</v>
      </c>
      <c r="MO87" s="54">
        <f t="shared" si="1892"/>
        <v>19.015356916896597</v>
      </c>
      <c r="MP87" s="54">
        <f t="shared" si="1893"/>
        <v>20.136876953148708</v>
      </c>
      <c r="MQ87" s="54">
        <f t="shared" si="1894"/>
        <v>21.260122403957403</v>
      </c>
      <c r="MR87" s="54">
        <f t="shared" si="1895"/>
        <v>22.142496203088886</v>
      </c>
      <c r="MS87" s="54">
        <f t="shared" si="1896"/>
        <v>23.090775994580838</v>
      </c>
      <c r="MT87" s="54">
        <f t="shared" si="1897"/>
        <v>24.32780395153527</v>
      </c>
      <c r="MU87" s="54">
        <f t="shared" si="1898"/>
        <v>25.509174367241659</v>
      </c>
      <c r="MV87" s="54">
        <f t="shared" si="1899"/>
        <v>26.761045634109891</v>
      </c>
      <c r="MW87" s="54">
        <f t="shared" si="1900"/>
        <v>27.507416264083005</v>
      </c>
      <c r="MX87" s="54">
        <f t="shared" si="1901"/>
        <v>27.507416264083005</v>
      </c>
      <c r="MY87" s="53">
        <f t="shared" si="1902"/>
        <v>3440.6732512388521</v>
      </c>
      <c r="MZ87" s="53">
        <f t="shared" si="1903"/>
        <v>2880.1510220741784</v>
      </c>
      <c r="NA87" s="53">
        <f t="shared" si="1904"/>
        <v>2731.2216557365814</v>
      </c>
      <c r="NB87" s="53">
        <f t="shared" si="1905"/>
        <v>2550.8183593325866</v>
      </c>
      <c r="NC87" s="53">
        <f t="shared" si="1906"/>
        <v>2844.5090128802854</v>
      </c>
      <c r="ND87" s="53">
        <f t="shared" si="1907"/>
        <v>2724.4163135398003</v>
      </c>
      <c r="NE87" s="53">
        <f t="shared" si="1908"/>
        <v>3022.867005391699</v>
      </c>
      <c r="NF87" s="53">
        <f t="shared" si="1909"/>
        <v>2662.7905153967135</v>
      </c>
      <c r="NG87" s="53">
        <f t="shared" si="1910"/>
        <v>2855.6994110007477</v>
      </c>
      <c r="NH87" s="53">
        <f t="shared" si="1911"/>
        <v>2508.2212575444937</v>
      </c>
      <c r="NI87" s="53">
        <f t="shared" si="1912"/>
        <v>2247.2165454562582</v>
      </c>
      <c r="NJ87" s="53">
        <f t="shared" si="1913"/>
        <v>2483.8577125537145</v>
      </c>
      <c r="NK87" s="53">
        <f t="shared" si="1914"/>
        <v>4082.6076681245318</v>
      </c>
      <c r="NL87" s="53">
        <f t="shared" si="1915"/>
        <v>2978.7100545892754</v>
      </c>
      <c r="NM87" s="53">
        <f t="shared" si="1916"/>
        <v>3831.463791526272</v>
      </c>
      <c r="NN87" s="53">
        <f t="shared" si="1917"/>
        <v>2870.3243502484438</v>
      </c>
      <c r="NO87" s="53">
        <f t="shared" si="1918"/>
        <v>2442.308592185936</v>
      </c>
      <c r="NP87" s="53">
        <f t="shared" si="1919"/>
        <v>2801.8102215066183</v>
      </c>
      <c r="NQ87" s="53">
        <f t="shared" si="1920"/>
        <v>2532.4100043560511</v>
      </c>
      <c r="NR87" s="53">
        <f t="shared" si="1921"/>
        <v>2627.3894599891673</v>
      </c>
      <c r="NS87" s="53">
        <f t="shared" si="1922"/>
        <v>3542.5062825928098</v>
      </c>
      <c r="NT87" s="53">
        <f t="shared" si="1923"/>
        <v>3565.0576495216119</v>
      </c>
      <c r="NU87" s="53">
        <f t="shared" si="1924"/>
        <v>3788.0909352465815</v>
      </c>
      <c r="NV87" s="53">
        <f t="shared" si="1925"/>
        <v>3793.9187644694889</v>
      </c>
      <c r="NW87" s="53">
        <f t="shared" si="1926"/>
        <v>2980.3410388984639</v>
      </c>
      <c r="NX87" s="53">
        <f t="shared" si="1927"/>
        <v>3202.947754934874</v>
      </c>
      <c r="NY87" s="53">
        <f t="shared" si="1928"/>
        <v>4178.2351085275632</v>
      </c>
      <c r="NZ87" s="53">
        <f t="shared" si="1929"/>
        <v>3990.2439709065256</v>
      </c>
      <c r="OA87" s="53">
        <f t="shared" si="1930"/>
        <v>4228.3704658248198</v>
      </c>
      <c r="OB87" s="53">
        <f t="shared" si="1931"/>
        <v>2520.9712946223922</v>
      </c>
      <c r="OC87" s="53" t="e">
        <f t="shared" si="1932"/>
        <v>#VALUE!</v>
      </c>
      <c r="OD87" s="53">
        <f t="shared" si="1933"/>
        <v>3440.6732512388521</v>
      </c>
      <c r="OE87" s="53">
        <f t="shared" si="1934"/>
        <v>6320.8242733130301</v>
      </c>
      <c r="OF87" s="53">
        <f t="shared" si="1935"/>
        <v>9052.045929049611</v>
      </c>
      <c r="OG87" s="53">
        <f t="shared" si="1936"/>
        <v>11602.864288382198</v>
      </c>
      <c r="OH87" s="53">
        <f t="shared" si="1937"/>
        <v>14447.373301262483</v>
      </c>
      <c r="OI87" s="53">
        <f t="shared" si="1938"/>
        <v>17171.789614802285</v>
      </c>
      <c r="OJ87" s="53">
        <f t="shared" si="1939"/>
        <v>20194.656620193982</v>
      </c>
      <c r="OK87" s="53">
        <f t="shared" si="1940"/>
        <v>22857.447135590697</v>
      </c>
      <c r="OL87" s="53">
        <f t="shared" si="1941"/>
        <v>25713.146546591444</v>
      </c>
      <c r="OM87" s="53">
        <f t="shared" si="1942"/>
        <v>28221.367804135938</v>
      </c>
      <c r="ON87" s="53">
        <f t="shared" si="1943"/>
        <v>30468.584349592194</v>
      </c>
      <c r="OO87" s="53">
        <f t="shared" si="1944"/>
        <v>32952.442062145907</v>
      </c>
      <c r="OP87" s="53">
        <f t="shared" si="1945"/>
        <v>37035.049730270439</v>
      </c>
      <c r="OQ87" s="53">
        <f t="shared" si="1946"/>
        <v>40013.759784859714</v>
      </c>
      <c r="OR87" s="53">
        <f t="shared" si="1947"/>
        <v>43845.223576385986</v>
      </c>
      <c r="OS87" s="53">
        <f t="shared" si="1948"/>
        <v>46715.547926634434</v>
      </c>
      <c r="OT87" s="53">
        <f t="shared" si="1949"/>
        <v>49157.856518820372</v>
      </c>
      <c r="OU87" s="53">
        <f t="shared" si="1950"/>
        <v>51959.666740326989</v>
      </c>
      <c r="OV87" s="53">
        <f t="shared" si="1951"/>
        <v>54492.076744683043</v>
      </c>
      <c r="OW87" s="53">
        <f t="shared" si="1952"/>
        <v>57119.466204672208</v>
      </c>
      <c r="OX87" s="53">
        <f t="shared" si="1953"/>
        <v>60661.972487265019</v>
      </c>
      <c r="OY87" s="53">
        <f t="shared" si="1954"/>
        <v>64227.030136786634</v>
      </c>
      <c r="OZ87" s="53">
        <f t="shared" si="1955"/>
        <v>68015.121072033216</v>
      </c>
      <c r="PA87" s="53">
        <f t="shared" si="1956"/>
        <v>71809.039836502707</v>
      </c>
      <c r="PB87" s="53">
        <f t="shared" si="1957"/>
        <v>74789.38087540117</v>
      </c>
      <c r="PC87" s="53">
        <f t="shared" si="1958"/>
        <v>77992.328630336036</v>
      </c>
      <c r="PD87" s="53">
        <f t="shared" si="1959"/>
        <v>82170.563738863595</v>
      </c>
      <c r="PE87" s="53">
        <f t="shared" si="1960"/>
        <v>86160.807709770117</v>
      </c>
      <c r="PF87" s="53">
        <f t="shared" si="1961"/>
        <v>90389.178175594934</v>
      </c>
      <c r="PG87" s="53">
        <f t="shared" si="1962"/>
        <v>92910.149470217322</v>
      </c>
      <c r="PH87" s="53" t="e">
        <f t="shared" si="1963"/>
        <v>#VALUE!</v>
      </c>
      <c r="PI87" s="111">
        <f t="shared" ref="PI87:PR88" si="2301">IF(MY87*$G87&lt;0, 0, MY87*$G87)</f>
        <v>3096.6059261149671</v>
      </c>
      <c r="PJ87" s="111">
        <f t="shared" si="2301"/>
        <v>2592.1359198667606</v>
      </c>
      <c r="PK87" s="111">
        <f t="shared" si="2301"/>
        <v>2458.0994901629233</v>
      </c>
      <c r="PL87" s="111">
        <f t="shared" si="2301"/>
        <v>2295.7365233993282</v>
      </c>
      <c r="PM87" s="111">
        <f t="shared" si="2301"/>
        <v>2560.0581115922569</v>
      </c>
      <c r="PN87" s="111">
        <f t="shared" si="2301"/>
        <v>2451.9746821858203</v>
      </c>
      <c r="PO87" s="111">
        <f t="shared" si="2301"/>
        <v>2720.580304852529</v>
      </c>
      <c r="PP87" s="111">
        <f t="shared" si="2301"/>
        <v>2396.5114638570421</v>
      </c>
      <c r="PQ87" s="111">
        <f t="shared" si="2301"/>
        <v>2570.129469900673</v>
      </c>
      <c r="PR87" s="111">
        <f t="shared" si="2301"/>
        <v>2257.3991317900445</v>
      </c>
      <c r="PS87" s="111">
        <f t="shared" ref="PS87:QB88" si="2302">IF(NI87*$G87&lt;0, 0, NI87*$G87)</f>
        <v>2022.4948909106324</v>
      </c>
      <c r="PT87" s="111">
        <f t="shared" si="2302"/>
        <v>2235.4719412983432</v>
      </c>
      <c r="PU87" s="111">
        <f t="shared" si="2302"/>
        <v>3674.3469013120784</v>
      </c>
      <c r="PV87" s="111">
        <f t="shared" si="2302"/>
        <v>2680.839049130348</v>
      </c>
      <c r="PW87" s="111">
        <f t="shared" si="2302"/>
        <v>3448.3174123736449</v>
      </c>
      <c r="PX87" s="111">
        <f t="shared" si="2302"/>
        <v>2583.2919152235995</v>
      </c>
      <c r="PY87" s="111">
        <f t="shared" si="2302"/>
        <v>2198.0777329673424</v>
      </c>
      <c r="PZ87" s="111">
        <f t="shared" si="2302"/>
        <v>2521.6291993559566</v>
      </c>
      <c r="QA87" s="111">
        <f t="shared" si="2302"/>
        <v>2279.1690039204459</v>
      </c>
      <c r="QB87" s="111">
        <f t="shared" si="2302"/>
        <v>2364.6505139902506</v>
      </c>
      <c r="QC87" s="111">
        <f t="shared" ref="QC87:QL88" si="2303">IF(NS87*$G87&lt;0, 0, NS87*$G87)</f>
        <v>3188.255654333529</v>
      </c>
      <c r="QD87" s="111">
        <f t="shared" si="2303"/>
        <v>3208.551884569451</v>
      </c>
      <c r="QE87" s="111">
        <f t="shared" si="2303"/>
        <v>3409.2818417219232</v>
      </c>
      <c r="QF87" s="111">
        <f t="shared" si="2303"/>
        <v>3414.5268880225399</v>
      </c>
      <c r="QG87" s="111">
        <f t="shared" si="2303"/>
        <v>2682.3069350086175</v>
      </c>
      <c r="QH87" s="111">
        <f t="shared" si="2303"/>
        <v>2882.6529794413868</v>
      </c>
      <c r="QI87" s="111">
        <f t="shared" si="2303"/>
        <v>3760.4115976748071</v>
      </c>
      <c r="QJ87" s="111">
        <f t="shared" si="2303"/>
        <v>3591.219573815873</v>
      </c>
      <c r="QK87" s="111">
        <f t="shared" si="2303"/>
        <v>3805.5334192423379</v>
      </c>
      <c r="QL87" s="111">
        <f t="shared" si="2303"/>
        <v>2268.8741651601531</v>
      </c>
      <c r="QM87" s="111" t="e">
        <f t="shared" ref="QM87:QM88" si="2304">IF(OC87*$G87&lt;0, 0, OC87*$G87)</f>
        <v>#VALUE!</v>
      </c>
      <c r="QN87" s="54">
        <f t="shared" si="1968"/>
        <v>3096.6059261149671</v>
      </c>
      <c r="QO87" s="53">
        <f t="shared" si="1969"/>
        <v>5688.7418459817272</v>
      </c>
      <c r="QP87" s="53">
        <f t="shared" si="1970"/>
        <v>8146.841336144651</v>
      </c>
      <c r="QQ87" s="53">
        <f t="shared" si="1971"/>
        <v>10442.577859543979</v>
      </c>
      <c r="QR87" s="53">
        <f t="shared" si="1972"/>
        <v>13002.635971136235</v>
      </c>
      <c r="QS87" s="53">
        <f t="shared" si="1973"/>
        <v>15454.610653322055</v>
      </c>
      <c r="QT87" s="53">
        <f t="shared" si="1974"/>
        <v>18175.190958174586</v>
      </c>
      <c r="QU87" s="53">
        <f t="shared" si="1975"/>
        <v>20571.702422031627</v>
      </c>
      <c r="QV87" s="53">
        <f t="shared" si="1976"/>
        <v>23141.831891932299</v>
      </c>
      <c r="QW87" s="53">
        <f t="shared" si="1977"/>
        <v>25399.231023722343</v>
      </c>
      <c r="QX87" s="53">
        <f t="shared" si="1978"/>
        <v>27421.725914632974</v>
      </c>
      <c r="QY87" s="53">
        <f t="shared" si="1979"/>
        <v>29657.197855931317</v>
      </c>
      <c r="QZ87" s="53">
        <f t="shared" si="1980"/>
        <v>33331.544757243399</v>
      </c>
      <c r="RA87" s="53">
        <f t="shared" si="1981"/>
        <v>36012.383806373749</v>
      </c>
      <c r="RB87" s="53">
        <f t="shared" si="1982"/>
        <v>39460.701218747396</v>
      </c>
      <c r="RC87" s="53">
        <f t="shared" si="1983"/>
        <v>42043.993133970995</v>
      </c>
      <c r="RD87" s="53">
        <f t="shared" si="1984"/>
        <v>44242.070866938338</v>
      </c>
      <c r="RE87" s="53">
        <f t="shared" si="1985"/>
        <v>46763.700066294296</v>
      </c>
      <c r="RF87" s="53">
        <f t="shared" si="1986"/>
        <v>49042.869070214743</v>
      </c>
      <c r="RG87" s="53">
        <f t="shared" si="1987"/>
        <v>51407.519584204994</v>
      </c>
      <c r="RH87" s="53">
        <f t="shared" si="1988"/>
        <v>54595.775238538525</v>
      </c>
      <c r="RI87" s="53">
        <f t="shared" si="1989"/>
        <v>57804.327123107978</v>
      </c>
      <c r="RJ87" s="53">
        <f t="shared" si="1990"/>
        <v>61213.608964829902</v>
      </c>
      <c r="RK87" s="53">
        <f t="shared" si="1991"/>
        <v>64628.135852852443</v>
      </c>
      <c r="RL87" s="53">
        <f t="shared" si="1992"/>
        <v>67310.442787861059</v>
      </c>
      <c r="RM87" s="53">
        <f t="shared" si="1993"/>
        <v>70193.095767302439</v>
      </c>
      <c r="RN87" s="53">
        <f t="shared" si="1994"/>
        <v>73953.507364977238</v>
      </c>
      <c r="RO87" s="53">
        <f t="shared" si="1995"/>
        <v>77544.726938793116</v>
      </c>
      <c r="RP87" s="53">
        <f t="shared" si="1996"/>
        <v>81350.260358035448</v>
      </c>
      <c r="RQ87" s="53">
        <f t="shared" si="1997"/>
        <v>83619.134523195607</v>
      </c>
      <c r="RR87" s="53" t="e">
        <f t="shared" si="1998"/>
        <v>#VALUE!</v>
      </c>
      <c r="RS87" s="111">
        <f t="shared" si="1999"/>
        <v>307.46742311496746</v>
      </c>
      <c r="RT87" s="111">
        <f t="shared" si="2000"/>
        <v>408.91351248172759</v>
      </c>
      <c r="RU87" s="111">
        <f t="shared" si="2001"/>
        <v>1038.3365911446517</v>
      </c>
      <c r="RV87" s="111">
        <f t="shared" si="2002"/>
        <v>1369.7382155439791</v>
      </c>
      <c r="RW87" s="111">
        <f t="shared" si="2003"/>
        <v>1708.6146918029008</v>
      </c>
      <c r="RX87" s="111">
        <f t="shared" si="2004"/>
        <v>1541.4761753220555</v>
      </c>
      <c r="RY87" s="111">
        <f t="shared" si="2005"/>
        <v>1679.1188781745877</v>
      </c>
      <c r="RZ87" s="111">
        <f t="shared" si="2006"/>
        <v>1519.8244375316281</v>
      </c>
      <c r="SA87" s="111">
        <f t="shared" si="2007"/>
        <v>1474.4582684322995</v>
      </c>
      <c r="SB87" s="111">
        <f t="shared" si="2008"/>
        <v>1154.346137722343</v>
      </c>
      <c r="SC87" s="111">
        <f t="shared" si="2009"/>
        <v>810.95700663297612</v>
      </c>
      <c r="SD87" s="111">
        <f t="shared" si="2010"/>
        <v>978.9935984313197</v>
      </c>
      <c r="SE87" s="111">
        <f t="shared" si="2011"/>
        <v>2262.1335600767343</v>
      </c>
      <c r="SF87" s="111">
        <f t="shared" si="2012"/>
        <v>3175.7947120404206</v>
      </c>
      <c r="SG87" s="111">
        <f t="shared" si="2013"/>
        <v>3983.2935677474015</v>
      </c>
      <c r="SH87" s="111">
        <f t="shared" si="2014"/>
        <v>3726.8011446376695</v>
      </c>
      <c r="SI87" s="111">
        <f t="shared" si="2015"/>
        <v>3296.7217797716803</v>
      </c>
      <c r="SJ87" s="111">
        <f t="shared" si="2016"/>
        <v>3110.6075686276381</v>
      </c>
      <c r="SK87" s="111">
        <f t="shared" si="2017"/>
        <v>2710.9736393814164</v>
      </c>
      <c r="SL87" s="111">
        <f t="shared" si="2018"/>
        <v>2376.9246420383352</v>
      </c>
      <c r="SM87" s="111">
        <f t="shared" si="2019"/>
        <v>2667.5150033718674</v>
      </c>
      <c r="SN87" s="111">
        <f t="shared" si="2020"/>
        <v>2788.4797124413235</v>
      </c>
      <c r="SO87" s="111">
        <f t="shared" si="2021"/>
        <v>3017.9266071632446</v>
      </c>
      <c r="SP87" s="111">
        <f t="shared" si="2022"/>
        <v>3064.5054455191203</v>
      </c>
      <c r="SQ87" s="111">
        <f t="shared" si="2023"/>
        <v>2411.4223678610724</v>
      </c>
      <c r="SR87" s="111">
        <f t="shared" si="2024"/>
        <v>2078.0648036357888</v>
      </c>
      <c r="SS87" s="111">
        <f t="shared" si="2025"/>
        <v>2248.0484321439289</v>
      </c>
      <c r="ST87" s="111">
        <f t="shared" si="2026"/>
        <v>2134.8869072931411</v>
      </c>
      <c r="SU87" s="111">
        <f t="shared" si="2027"/>
        <v>2451.2840280354721</v>
      </c>
      <c r="SV87" s="111">
        <f t="shared" si="2028"/>
        <v>1627.1446781956329</v>
      </c>
      <c r="SW87" s="111" t="e">
        <f t="shared" si="2029"/>
        <v>#VALUE!</v>
      </c>
      <c r="SX87" s="111">
        <f t="shared" si="2030"/>
        <v>0</v>
      </c>
      <c r="SY87" s="111">
        <f t="shared" si="2031"/>
        <v>0</v>
      </c>
      <c r="SZ87" s="111">
        <f t="shared" si="2032"/>
        <v>0</v>
      </c>
      <c r="TA87" s="111">
        <f t="shared" si="2033"/>
        <v>0</v>
      </c>
      <c r="TB87" s="111">
        <f t="shared" si="2034"/>
        <v>0</v>
      </c>
      <c r="TC87" s="111">
        <f t="shared" si="2035"/>
        <v>0</v>
      </c>
      <c r="TD87" s="111">
        <f t="shared" si="2036"/>
        <v>0</v>
      </c>
      <c r="TE87" s="111">
        <f t="shared" si="2037"/>
        <v>0</v>
      </c>
      <c r="TF87" s="111">
        <f t="shared" si="2038"/>
        <v>0</v>
      </c>
      <c r="TG87" s="111">
        <f t="shared" si="2039"/>
        <v>0</v>
      </c>
      <c r="TH87" s="111">
        <f t="shared" si="2040"/>
        <v>0</v>
      </c>
      <c r="TI87" s="111">
        <f t="shared" si="2041"/>
        <v>0</v>
      </c>
      <c r="TJ87" s="111">
        <f t="shared" si="2042"/>
        <v>0</v>
      </c>
      <c r="TK87" s="111">
        <f t="shared" si="2043"/>
        <v>0</v>
      </c>
      <c r="TL87" s="111">
        <f t="shared" si="2044"/>
        <v>0</v>
      </c>
      <c r="TM87" s="111">
        <f t="shared" si="2045"/>
        <v>0</v>
      </c>
      <c r="TN87" s="111">
        <f t="shared" si="2046"/>
        <v>0</v>
      </c>
      <c r="TO87" s="111">
        <f t="shared" si="2047"/>
        <v>0</v>
      </c>
      <c r="TP87" s="111">
        <f t="shared" si="2048"/>
        <v>0</v>
      </c>
      <c r="TQ87" s="111">
        <f t="shared" si="2049"/>
        <v>0</v>
      </c>
      <c r="TR87" s="111">
        <f t="shared" si="2050"/>
        <v>0</v>
      </c>
      <c r="TS87" s="111">
        <f t="shared" si="2051"/>
        <v>0</v>
      </c>
      <c r="TT87" s="111">
        <f t="shared" si="2052"/>
        <v>0</v>
      </c>
      <c r="TU87" s="111">
        <f t="shared" si="2053"/>
        <v>0</v>
      </c>
      <c r="TV87" s="111">
        <f t="shared" si="2054"/>
        <v>0</v>
      </c>
      <c r="TW87" s="111">
        <f t="shared" si="2055"/>
        <v>0</v>
      </c>
      <c r="TX87" s="111">
        <f t="shared" si="2056"/>
        <v>0</v>
      </c>
      <c r="TY87" s="111">
        <f t="shared" si="2057"/>
        <v>0</v>
      </c>
      <c r="TZ87" s="111">
        <f t="shared" si="2058"/>
        <v>0</v>
      </c>
      <c r="UA87" s="111">
        <f t="shared" si="2059"/>
        <v>0</v>
      </c>
      <c r="UB87" s="111">
        <f t="shared" si="2060"/>
        <v>0</v>
      </c>
      <c r="UC87" s="112">
        <f t="shared" si="2061"/>
        <v>309.90427811111113</v>
      </c>
      <c r="UD87" s="112">
        <f t="shared" si="2062"/>
        <v>586.64759261111101</v>
      </c>
      <c r="UE87" s="112">
        <f t="shared" si="2063"/>
        <v>789.83386055555548</v>
      </c>
      <c r="UF87" s="112">
        <f t="shared" si="2064"/>
        <v>1008.0932937777776</v>
      </c>
      <c r="UG87" s="112">
        <f t="shared" si="2065"/>
        <v>1254.8912532592594</v>
      </c>
      <c r="UH87" s="112">
        <f t="shared" si="2066"/>
        <v>1545.9038308888889</v>
      </c>
      <c r="UI87" s="112">
        <f t="shared" si="2067"/>
        <v>1832.8968977777779</v>
      </c>
      <c r="UJ87" s="112">
        <f t="shared" si="2068"/>
        <v>2116.8753316111111</v>
      </c>
      <c r="UK87" s="112">
        <f t="shared" si="2069"/>
        <v>2407.4859581666665</v>
      </c>
      <c r="UL87" s="112">
        <f t="shared" si="2070"/>
        <v>2693.8760984444443</v>
      </c>
      <c r="UM87" s="112">
        <f t="shared" si="2071"/>
        <v>2956.7521008888889</v>
      </c>
      <c r="UN87" s="112">
        <f t="shared" si="2072"/>
        <v>3186.4671397222228</v>
      </c>
      <c r="UO87" s="112">
        <f t="shared" si="2073"/>
        <v>3452.1567996851854</v>
      </c>
      <c r="UP87" s="112">
        <f t="shared" si="2074"/>
        <v>3648.5098993703705</v>
      </c>
      <c r="UQ87" s="112">
        <f t="shared" si="2075"/>
        <v>3941.9341834444444</v>
      </c>
      <c r="UR87" s="112">
        <f t="shared" si="2076"/>
        <v>4257.4657765925931</v>
      </c>
      <c r="US87" s="112">
        <f t="shared" si="2077"/>
        <v>4549.4832319074076</v>
      </c>
      <c r="UT87" s="112">
        <f t="shared" si="2078"/>
        <v>4850.3436108518517</v>
      </c>
      <c r="UU87" s="112">
        <f t="shared" si="2079"/>
        <v>5147.9883812037042</v>
      </c>
      <c r="UV87" s="112">
        <f t="shared" si="2080"/>
        <v>5447.8438824629629</v>
      </c>
      <c r="UW87" s="112">
        <f t="shared" si="2081"/>
        <v>5769.8066927962964</v>
      </c>
      <c r="UX87" s="112">
        <f t="shared" si="2082"/>
        <v>6112.8719345185191</v>
      </c>
      <c r="UY87" s="112">
        <f t="shared" si="2083"/>
        <v>6466.1869286296305</v>
      </c>
      <c r="UZ87" s="112">
        <f t="shared" si="2084"/>
        <v>6840.4033785925931</v>
      </c>
      <c r="VA87" s="112">
        <f t="shared" si="2085"/>
        <v>7211.0022688888894</v>
      </c>
      <c r="VB87" s="112">
        <f t="shared" si="2086"/>
        <v>7568.3367737407425</v>
      </c>
      <c r="VC87" s="112">
        <f t="shared" si="2087"/>
        <v>7967.2732147592606</v>
      </c>
      <c r="VD87" s="112">
        <f t="shared" si="2088"/>
        <v>8378.8711146111127</v>
      </c>
      <c r="VE87" s="112">
        <f t="shared" si="2089"/>
        <v>8766.5529255555575</v>
      </c>
      <c r="VF87" s="112">
        <f t="shared" si="2090"/>
        <v>9110.2210938888893</v>
      </c>
      <c r="VG87" s="112">
        <f t="shared" si="2091"/>
        <v>9110.2210938888893</v>
      </c>
      <c r="VH87" s="111">
        <f t="shared" si="2092"/>
        <v>-3096.6059261149671</v>
      </c>
      <c r="VI87" s="111">
        <f t="shared" si="2093"/>
        <v>-5688.7418459817272</v>
      </c>
      <c r="VJ87" s="111">
        <f t="shared" si="2094"/>
        <v>-8146.841336144651</v>
      </c>
      <c r="VK87" s="111">
        <f t="shared" si="2095"/>
        <v>-10442.577859543979</v>
      </c>
      <c r="VL87" s="111">
        <f t="shared" si="2096"/>
        <v>-13002.635971136235</v>
      </c>
      <c r="VM87" s="111">
        <f t="shared" si="2097"/>
        <v>-15454.610653322055</v>
      </c>
      <c r="VN87" s="111">
        <f t="shared" si="2098"/>
        <v>-18175.190958174586</v>
      </c>
      <c r="VO87" s="111">
        <f t="shared" si="2099"/>
        <v>-20571.702422031627</v>
      </c>
      <c r="VP87" s="111">
        <f t="shared" si="2100"/>
        <v>-23141.831891932299</v>
      </c>
      <c r="VQ87" s="111">
        <f t="shared" si="2101"/>
        <v>-25399.231023722343</v>
      </c>
      <c r="VR87" s="111">
        <f t="shared" si="2102"/>
        <v>-27421.725914632974</v>
      </c>
      <c r="VS87" s="111">
        <f t="shared" si="2103"/>
        <v>-29657.197855931317</v>
      </c>
      <c r="VT87" s="111">
        <f t="shared" si="2104"/>
        <v>-33331.544757243399</v>
      </c>
      <c r="VU87" s="111">
        <f t="shared" si="2105"/>
        <v>-36012.383806373749</v>
      </c>
      <c r="VV87" s="111">
        <f t="shared" si="2106"/>
        <v>-39460.701218747396</v>
      </c>
      <c r="VW87" s="111">
        <f t="shared" si="2107"/>
        <v>-42043.993133970995</v>
      </c>
      <c r="VX87" s="111">
        <f t="shared" si="2108"/>
        <v>-44242.070866938338</v>
      </c>
      <c r="VY87" s="111">
        <f t="shared" si="2109"/>
        <v>-46763.700066294296</v>
      </c>
      <c r="VZ87" s="111">
        <f t="shared" si="2110"/>
        <v>-49042.869070214743</v>
      </c>
      <c r="WA87" s="111">
        <f t="shared" si="2111"/>
        <v>-51407.519584204994</v>
      </c>
      <c r="WB87" s="111">
        <f t="shared" si="2112"/>
        <v>-54595.775238538525</v>
      </c>
      <c r="WC87" s="111">
        <f t="shared" si="2113"/>
        <v>-57804.327123107978</v>
      </c>
      <c r="WD87" s="111">
        <f t="shared" si="2114"/>
        <v>-61213.608964829902</v>
      </c>
      <c r="WE87" s="111">
        <f t="shared" si="2115"/>
        <v>-64628.135852852443</v>
      </c>
      <c r="WF87" s="111">
        <f t="shared" si="2116"/>
        <v>-67310.442787861059</v>
      </c>
      <c r="WG87" s="111">
        <f t="shared" si="2117"/>
        <v>-70193.095767302439</v>
      </c>
      <c r="WH87" s="111">
        <f t="shared" si="2118"/>
        <v>-73953.507364977238</v>
      </c>
      <c r="WI87" s="111">
        <f t="shared" si="2119"/>
        <v>-77544.726938793116</v>
      </c>
      <c r="WJ87" s="111">
        <f t="shared" si="2120"/>
        <v>-81350.260358035448</v>
      </c>
      <c r="WK87" s="111">
        <f t="shared" si="2121"/>
        <v>-83619.134523195607</v>
      </c>
      <c r="WL87" s="111" t="e">
        <f t="shared" si="2122"/>
        <v>#VALUE!</v>
      </c>
      <c r="WM87" s="111">
        <f t="shared" si="2123"/>
        <v>0</v>
      </c>
      <c r="WN87" s="111">
        <f t="shared" si="2124"/>
        <v>0</v>
      </c>
      <c r="WO87" s="111">
        <f t="shared" si="2125"/>
        <v>0</v>
      </c>
      <c r="WP87" s="111">
        <f t="shared" si="2126"/>
        <v>0</v>
      </c>
      <c r="WQ87" s="111">
        <f t="shared" si="2127"/>
        <v>0</v>
      </c>
      <c r="WR87" s="111">
        <f t="shared" si="2128"/>
        <v>0</v>
      </c>
      <c r="WS87" s="111">
        <f t="shared" si="2129"/>
        <v>0</v>
      </c>
      <c r="WT87" s="111">
        <f t="shared" si="2130"/>
        <v>0</v>
      </c>
      <c r="WU87" s="111">
        <f t="shared" si="2131"/>
        <v>0</v>
      </c>
      <c r="WV87" s="111">
        <f t="shared" si="2132"/>
        <v>0</v>
      </c>
      <c r="WW87" s="111">
        <f t="shared" si="2133"/>
        <v>0</v>
      </c>
      <c r="WX87" s="111">
        <f t="shared" si="2134"/>
        <v>0</v>
      </c>
      <c r="WY87" s="111">
        <f t="shared" si="2135"/>
        <v>0</v>
      </c>
      <c r="WZ87" s="111">
        <f t="shared" si="2136"/>
        <v>0</v>
      </c>
      <c r="XA87" s="111">
        <f t="shared" si="2137"/>
        <v>0</v>
      </c>
      <c r="XB87" s="111">
        <f t="shared" si="2138"/>
        <v>0</v>
      </c>
      <c r="XC87" s="111">
        <f t="shared" si="2139"/>
        <v>0</v>
      </c>
      <c r="XD87" s="111">
        <f t="shared" si="2140"/>
        <v>0</v>
      </c>
      <c r="XE87" s="111">
        <f t="shared" si="2141"/>
        <v>0</v>
      </c>
      <c r="XF87" s="111">
        <f t="shared" si="2142"/>
        <v>0</v>
      </c>
      <c r="XG87" s="111">
        <f t="shared" si="2143"/>
        <v>0</v>
      </c>
      <c r="XH87" s="111">
        <f t="shared" si="2144"/>
        <v>0</v>
      </c>
      <c r="XI87" s="111">
        <f t="shared" si="2145"/>
        <v>0</v>
      </c>
      <c r="XJ87" s="111">
        <f t="shared" si="2146"/>
        <v>0</v>
      </c>
      <c r="XK87" s="111">
        <f t="shared" si="2147"/>
        <v>0</v>
      </c>
      <c r="XL87" s="111">
        <f t="shared" si="2148"/>
        <v>0</v>
      </c>
      <c r="XM87" s="111">
        <f t="shared" si="2149"/>
        <v>0</v>
      </c>
      <c r="XN87" s="111">
        <f t="shared" si="2150"/>
        <v>0</v>
      </c>
      <c r="XO87" s="111">
        <f t="shared" si="2151"/>
        <v>0</v>
      </c>
      <c r="XP87" s="111">
        <f t="shared" si="2152"/>
        <v>0</v>
      </c>
      <c r="XQ87" s="111" t="e">
        <f t="shared" si="2153"/>
        <v>#VALUE!</v>
      </c>
      <c r="XR87" s="111">
        <f t="shared" si="2154"/>
        <v>3096.6059261149671</v>
      </c>
      <c r="XS87" s="111">
        <f t="shared" si="2155"/>
        <v>5688.7418459817272</v>
      </c>
      <c r="XT87" s="111">
        <f t="shared" si="2156"/>
        <v>8146.841336144651</v>
      </c>
      <c r="XU87" s="111">
        <f t="shared" si="2157"/>
        <v>10442.577859543979</v>
      </c>
      <c r="XV87" s="111">
        <f t="shared" si="2158"/>
        <v>13002.635971136235</v>
      </c>
      <c r="XW87" s="111">
        <f t="shared" si="2159"/>
        <v>15454.610653322055</v>
      </c>
      <c r="XX87" s="111">
        <f t="shared" si="2160"/>
        <v>18175.190958174586</v>
      </c>
      <c r="XY87" s="111">
        <f t="shared" si="2161"/>
        <v>20571.702422031627</v>
      </c>
      <c r="XZ87" s="111">
        <f t="shared" si="2162"/>
        <v>23141.831891932299</v>
      </c>
      <c r="YA87" s="111">
        <f t="shared" si="2163"/>
        <v>25399.231023722343</v>
      </c>
      <c r="YB87" s="111">
        <f t="shared" si="2164"/>
        <v>27421.725914632974</v>
      </c>
      <c r="YC87" s="111">
        <f t="shared" si="2165"/>
        <v>29657.197855931317</v>
      </c>
      <c r="YD87" s="111">
        <f t="shared" si="2166"/>
        <v>33331.544757243399</v>
      </c>
      <c r="YE87" s="111">
        <f t="shared" si="2167"/>
        <v>36012.383806373749</v>
      </c>
      <c r="YF87" s="111">
        <f t="shared" si="2168"/>
        <v>39460.701218747396</v>
      </c>
      <c r="YG87" s="111">
        <f t="shared" si="2169"/>
        <v>42043.993133970995</v>
      </c>
      <c r="YH87" s="111">
        <f t="shared" si="2170"/>
        <v>44242.070866938338</v>
      </c>
      <c r="YI87" s="111">
        <f t="shared" si="2171"/>
        <v>46763.700066294296</v>
      </c>
      <c r="YJ87" s="111">
        <f t="shared" si="2172"/>
        <v>49042.869070214743</v>
      </c>
      <c r="YK87" s="111">
        <f t="shared" si="2173"/>
        <v>51407.519584204994</v>
      </c>
      <c r="YL87" s="111">
        <f t="shared" si="2174"/>
        <v>54595.775238538525</v>
      </c>
      <c r="YM87" s="111">
        <f t="shared" si="2175"/>
        <v>57804.327123107978</v>
      </c>
      <c r="YN87" s="111">
        <f t="shared" si="2176"/>
        <v>61213.608964829902</v>
      </c>
      <c r="YO87" s="111">
        <f t="shared" si="2177"/>
        <v>64628.135852852443</v>
      </c>
      <c r="YP87" s="111">
        <f t="shared" si="2178"/>
        <v>67310.442787861059</v>
      </c>
      <c r="YQ87" s="111">
        <f t="shared" si="2179"/>
        <v>70193.095767302439</v>
      </c>
      <c r="YR87" s="111">
        <f t="shared" si="2180"/>
        <v>73953.507364977238</v>
      </c>
      <c r="YS87" s="111">
        <f t="shared" si="2181"/>
        <v>77544.726938793116</v>
      </c>
      <c r="YT87" s="111">
        <f t="shared" si="2182"/>
        <v>81350.260358035448</v>
      </c>
      <c r="YU87" s="111">
        <f t="shared" si="2183"/>
        <v>83619.134523195607</v>
      </c>
      <c r="YV87" s="111" t="e">
        <f t="shared" si="2184"/>
        <v>#VALUE!</v>
      </c>
      <c r="YW87" s="111">
        <f t="shared" si="2185"/>
        <v>0</v>
      </c>
      <c r="YX87" s="111">
        <f t="shared" si="2186"/>
        <v>0</v>
      </c>
      <c r="YY87" s="111">
        <f t="shared" si="2187"/>
        <v>0</v>
      </c>
      <c r="YZ87" s="111">
        <f t="shared" si="2188"/>
        <v>0</v>
      </c>
      <c r="ZA87" s="111">
        <f t="shared" si="2189"/>
        <v>0</v>
      </c>
      <c r="ZB87" s="111">
        <f t="shared" si="2190"/>
        <v>0</v>
      </c>
      <c r="ZC87" s="111">
        <f t="shared" si="2191"/>
        <v>0</v>
      </c>
      <c r="ZD87" s="111">
        <f t="shared" si="2192"/>
        <v>0</v>
      </c>
      <c r="ZE87" s="111">
        <f t="shared" si="2193"/>
        <v>0</v>
      </c>
      <c r="ZF87" s="111">
        <f t="shared" si="2194"/>
        <v>0</v>
      </c>
      <c r="ZG87" s="111">
        <f t="shared" si="2195"/>
        <v>0</v>
      </c>
      <c r="ZH87" s="111">
        <f t="shared" si="2196"/>
        <v>0</v>
      </c>
      <c r="ZI87" s="111">
        <f t="shared" si="2197"/>
        <v>0</v>
      </c>
      <c r="ZJ87" s="111">
        <f t="shared" si="2198"/>
        <v>0</v>
      </c>
      <c r="ZK87" s="111">
        <f t="shared" si="2199"/>
        <v>0</v>
      </c>
      <c r="ZL87" s="111">
        <f t="shared" si="2200"/>
        <v>0</v>
      </c>
      <c r="ZM87" s="111">
        <f t="shared" si="2201"/>
        <v>0</v>
      </c>
      <c r="ZN87" s="111">
        <f t="shared" si="2202"/>
        <v>0</v>
      </c>
      <c r="ZO87" s="111">
        <f t="shared" si="2203"/>
        <v>0</v>
      </c>
      <c r="ZP87" s="111">
        <f t="shared" si="2204"/>
        <v>0</v>
      </c>
      <c r="ZQ87" s="111">
        <f t="shared" si="2205"/>
        <v>0</v>
      </c>
      <c r="ZR87" s="111">
        <f t="shared" si="2206"/>
        <v>0</v>
      </c>
      <c r="ZS87" s="111">
        <f t="shared" si="2207"/>
        <v>0</v>
      </c>
      <c r="ZT87" s="111">
        <f t="shared" si="2208"/>
        <v>0</v>
      </c>
      <c r="ZU87" s="111">
        <f t="shared" si="2209"/>
        <v>0</v>
      </c>
      <c r="ZV87" s="111">
        <f t="shared" si="2210"/>
        <v>0</v>
      </c>
      <c r="ZW87" s="111">
        <f t="shared" si="2211"/>
        <v>0</v>
      </c>
      <c r="ZX87" s="111">
        <f t="shared" si="2212"/>
        <v>0</v>
      </c>
      <c r="ZY87" s="111">
        <f t="shared" si="2213"/>
        <v>0</v>
      </c>
      <c r="ZZ87" s="111">
        <f t="shared" si="2214"/>
        <v>0</v>
      </c>
      <c r="AAA87" s="111" t="e">
        <f t="shared" si="2215"/>
        <v>#VALUE!</v>
      </c>
      <c r="AAB87" s="111">
        <f t="shared" si="2216"/>
        <v>307.46742311496746</v>
      </c>
      <c r="AAC87" s="111">
        <f t="shared" si="2217"/>
        <v>101.44608936676013</v>
      </c>
      <c r="AAD87" s="111">
        <f t="shared" si="2218"/>
        <v>629.42307866292413</v>
      </c>
      <c r="AAE87" s="111">
        <f t="shared" si="2219"/>
        <v>331.40162439932737</v>
      </c>
      <c r="AAF87" s="111">
        <f t="shared" si="2220"/>
        <v>338.87647625892168</v>
      </c>
      <c r="AAG87" s="111">
        <f t="shared" si="2221"/>
        <v>-167.13851648084528</v>
      </c>
      <c r="AAH87" s="111">
        <f t="shared" si="2222"/>
        <v>137.64270285253224</v>
      </c>
      <c r="AAI87" s="111">
        <f t="shared" si="2223"/>
        <v>-159.29444064295967</v>
      </c>
      <c r="AAJ87" s="111">
        <f t="shared" si="2224"/>
        <v>-45.366169099328545</v>
      </c>
      <c r="AAK87" s="111">
        <f t="shared" si="2225"/>
        <v>-320.11213070995655</v>
      </c>
      <c r="AAL87" s="111">
        <f t="shared" si="2226"/>
        <v>-343.38913108936686</v>
      </c>
      <c r="AAM87" s="111">
        <f t="shared" si="2227"/>
        <v>168.03659179834358</v>
      </c>
      <c r="AAN87" s="111">
        <f t="shared" si="2228"/>
        <v>1283.1399616454146</v>
      </c>
      <c r="AAO87" s="111">
        <f t="shared" si="2229"/>
        <v>913.66115196368628</v>
      </c>
      <c r="AAP87" s="111">
        <f t="shared" si="2230"/>
        <v>807.49885570698098</v>
      </c>
      <c r="AAQ87" s="111">
        <f t="shared" si="2231"/>
        <v>-256.49242310973204</v>
      </c>
      <c r="AAR87" s="111">
        <f t="shared" si="2232"/>
        <v>-430.07936486598919</v>
      </c>
      <c r="AAS87" s="111">
        <f t="shared" si="2233"/>
        <v>-186.1142111440422</v>
      </c>
      <c r="AAT87" s="111">
        <f t="shared" si="2234"/>
        <v>-399.63392924622167</v>
      </c>
      <c r="AAU87" s="111">
        <f t="shared" si="2235"/>
        <v>-334.04899734308128</v>
      </c>
      <c r="AAV87" s="111">
        <f t="shared" si="2236"/>
        <v>290.5903613335322</v>
      </c>
      <c r="AAW87" s="111">
        <f t="shared" si="2237"/>
        <v>120.96470906945615</v>
      </c>
      <c r="AAX87" s="111">
        <f t="shared" si="2238"/>
        <v>229.44689472192113</v>
      </c>
      <c r="AAY87" s="111">
        <f t="shared" si="2239"/>
        <v>46.578838355875632</v>
      </c>
      <c r="AAZ87" s="111">
        <f t="shared" si="2240"/>
        <v>-653.08307765804784</v>
      </c>
      <c r="ABA87" s="111">
        <f t="shared" si="2241"/>
        <v>-333.35756422528357</v>
      </c>
      <c r="ABB87" s="111">
        <f t="shared" si="2242"/>
        <v>169.9836285081401</v>
      </c>
      <c r="ABC87" s="111">
        <f t="shared" si="2243"/>
        <v>-113.16152485078783</v>
      </c>
      <c r="ABD87" s="111">
        <f t="shared" si="2244"/>
        <v>316.39712074233103</v>
      </c>
      <c r="ABE87" s="111">
        <f t="shared" si="2245"/>
        <v>-824.13934983983927</v>
      </c>
      <c r="ABF87" s="111" t="e">
        <f t="shared" si="2246"/>
        <v>#VALUE!</v>
      </c>
    </row>
    <row r="88" spans="1:734" ht="75" hidden="1" customHeight="1">
      <c r="A88" s="92">
        <v>71</v>
      </c>
      <c r="B88" s="59" t="s">
        <v>75</v>
      </c>
      <c r="C88" s="100" t="s">
        <v>82</v>
      </c>
      <c r="D88" s="101">
        <v>2632</v>
      </c>
      <c r="E88" s="59" t="s">
        <v>83</v>
      </c>
      <c r="F88" s="46" t="s">
        <v>115</v>
      </c>
      <c r="G88" s="47">
        <v>0.95</v>
      </c>
      <c r="H88" s="48">
        <v>1958.2</v>
      </c>
      <c r="I88" s="48">
        <v>21.5</v>
      </c>
      <c r="J88" s="49">
        <v>1.1000000000000001</v>
      </c>
      <c r="K88" s="50">
        <v>30</v>
      </c>
      <c r="L88" s="49">
        <v>15.886533447936856</v>
      </c>
      <c r="M88" s="49">
        <v>70</v>
      </c>
      <c r="N88" s="49">
        <v>0</v>
      </c>
      <c r="O88" s="49">
        <f t="shared" si="1741"/>
        <v>0.52955111493122853</v>
      </c>
      <c r="P88" s="49">
        <f t="shared" si="1742"/>
        <v>2.3333333333333335</v>
      </c>
      <c r="Q88" s="49">
        <f t="shared" si="1743"/>
        <v>0</v>
      </c>
      <c r="R88" s="51">
        <v>30</v>
      </c>
      <c r="S88" s="52">
        <f t="shared" si="2256"/>
        <v>15.886533447936856</v>
      </c>
      <c r="T88" s="52">
        <f t="shared" si="1744"/>
        <v>70</v>
      </c>
      <c r="U88" s="52">
        <f t="shared" si="1745"/>
        <v>0</v>
      </c>
      <c r="V88" s="130">
        <f>$O88*($I88-(метеостанция!B$12))/($I88-$J88)</f>
        <v>0.53928551042628792</v>
      </c>
      <c r="W88" s="130">
        <f>$O88*($I88-(метеостанция!C$12))/($I88-$J88)</f>
        <v>0.48574633520346144</v>
      </c>
      <c r="X88" s="130">
        <f>$O88*($I88-(метеостанция!D$12))/($I88-$J88)</f>
        <v>0.36698671016373741</v>
      </c>
      <c r="Y88" s="130">
        <f>$O88*($I88-(метеостанция!E$12))/($I88-$J88)</f>
        <v>0.39132269890138582</v>
      </c>
      <c r="Z88" s="130">
        <f>$O88*($I88-(метеостанция!F$12))/($I88-$J88)</f>
        <v>0.43739883757800013</v>
      </c>
      <c r="AA88" s="130">
        <f>$O88*($I88-(метеостанция!G$12))/($I88-$J88)</f>
        <v>0.50878440454176865</v>
      </c>
      <c r="AB88" s="130">
        <f>$O88*($I88-(метеостанция!H$12))/($I88-$J88)</f>
        <v>0.50229480754506239</v>
      </c>
      <c r="AC88" s="130">
        <f>$O88*($I88-(метеостанция!I$12))/($I88-$J88)</f>
        <v>0.4974276097975327</v>
      </c>
      <c r="AD88" s="130">
        <f>$O88*($I88-(метеостанция!J$12))/($I88-$J88)</f>
        <v>0.50813544484209794</v>
      </c>
      <c r="AE88" s="130">
        <f>$O88*($I88-(метеостанция!K$12))/($I88-$J88)</f>
        <v>0.50132136799555649</v>
      </c>
      <c r="AF88" s="130">
        <f>$O88*($I88-(метеостанция!L$12))/($I88-$J88)</f>
        <v>0.463357225564825</v>
      </c>
      <c r="AG88" s="130">
        <f>$O88*($I88-(метеостанция!M$12))/($I88-$J88)</f>
        <v>0.40981805034199847</v>
      </c>
      <c r="AH88" s="130">
        <f>$O88*($I88-(метеостанция!N$12))/($I88-$J88)</f>
        <v>0.46789994346251934</v>
      </c>
      <c r="AI88" s="130">
        <f>$O88*($I88-(метеостанция!O$12))/($I88-$J88)</f>
        <v>0.35595439526933681</v>
      </c>
      <c r="AJ88" s="130">
        <f>$O88*($I88-(метеостанция!P$12))/($I88-$J88)</f>
        <v>0.51267816273979239</v>
      </c>
      <c r="AK88" s="130">
        <f>$O88*($I88-(метеостанция!Q$12))/($I88-$J88)</f>
        <v>0.54837094622167659</v>
      </c>
      <c r="AL88" s="130">
        <f>$O88*($I88-(метеостанция!R$12))/($I88-$J88)</f>
        <v>0.51040680379094527</v>
      </c>
      <c r="AM88" s="130">
        <f>$O88*($I88-(метеостанция!S$12))/($I88-$J88)</f>
        <v>0.52468391718369878</v>
      </c>
      <c r="AN88" s="130">
        <f>$O88*($I88-(метеостанция!T$12))/($I88-$J88)</f>
        <v>0.51949223958633395</v>
      </c>
      <c r="AO88" s="130">
        <f>$O88*($I88-(метеостанция!U$12))/($I88-$J88)</f>
        <v>0.52306151793452227</v>
      </c>
      <c r="AP88" s="130">
        <f>$O88*($I88-(метеостанция!V$12))/($I88-$J88)</f>
        <v>0.55875430141640658</v>
      </c>
      <c r="AQ88" s="130">
        <f>$O88*($I88-(метеостанция!W$12))/($I88-$J88)</f>
        <v>0.59282468564911428</v>
      </c>
      <c r="AR88" s="130">
        <f>$O88*($I88-(метеостанция!X$12))/($I88-$J88)</f>
        <v>0.60937315799071523</v>
      </c>
      <c r="AS88" s="130">
        <f>$O88*($I88-(метеостанция!Y$12))/($I88-$J88)</f>
        <v>0.64311906237358762</v>
      </c>
      <c r="AT88" s="130">
        <f>$O88*($I88-(метеостанция!Z$12))/($I88-$J88)</f>
        <v>0.63727842507655208</v>
      </c>
      <c r="AU88" s="130">
        <f>$O88*($I88-(метеостанция!AA$12))/($I88-$J88)</f>
        <v>0.61586275498742149</v>
      </c>
      <c r="AV88" s="130">
        <f>$O88*($I88-(метеостанция!AB$12))/($I88-$J88)</f>
        <v>0.68303008390333098</v>
      </c>
      <c r="AW88" s="130">
        <f>$O88*($I88-(метеостанция!AC$12))/($I88-$J88)</f>
        <v>0.70347231444295566</v>
      </c>
      <c r="AX88" s="130">
        <f>$O88*($I88-(метеостанция!AD$12))/($I88-$J88)</f>
        <v>0.66485921231255352</v>
      </c>
      <c r="AY88" s="130">
        <f>$O88*($I88-(метеостанция!AE$12))/($I88-$J88)</f>
        <v>0.5937981251986203</v>
      </c>
      <c r="AZ88" s="130"/>
      <c r="BA88" s="130">
        <f t="shared" si="1746"/>
        <v>0.53928551042628792</v>
      </c>
      <c r="BB88" s="130">
        <f t="shared" si="2263"/>
        <v>1.0250318456297494</v>
      </c>
      <c r="BC88" s="130">
        <f t="shared" si="2264"/>
        <v>1.3920185557934868</v>
      </c>
      <c r="BD88" s="130">
        <f t="shared" si="2265"/>
        <v>1.7833412546948726</v>
      </c>
      <c r="BE88" s="130">
        <f t="shared" si="2266"/>
        <v>2.2207400922728726</v>
      </c>
      <c r="BF88" s="130">
        <f t="shared" si="2267"/>
        <v>2.7295244968146415</v>
      </c>
      <c r="BG88" s="130">
        <f t="shared" si="2268"/>
        <v>3.2318193043597039</v>
      </c>
      <c r="BH88" s="130">
        <f t="shared" si="2269"/>
        <v>3.7292469141572364</v>
      </c>
      <c r="BI88" s="130">
        <f t="shared" si="2270"/>
        <v>4.2373823589993345</v>
      </c>
      <c r="BJ88" s="130">
        <f t="shared" si="2271"/>
        <v>4.7387037269948911</v>
      </c>
      <c r="BK88" s="130">
        <f t="shared" si="2272"/>
        <v>5.2020609525597159</v>
      </c>
      <c r="BL88" s="130">
        <f t="shared" si="2273"/>
        <v>5.6118790029017145</v>
      </c>
      <c r="BM88" s="130">
        <f t="shared" si="2274"/>
        <v>6.0797789463642342</v>
      </c>
      <c r="BN88" s="130">
        <f t="shared" si="2275"/>
        <v>6.4357333416335711</v>
      </c>
      <c r="BO88" s="130">
        <f t="shared" si="2276"/>
        <v>6.9484115043733636</v>
      </c>
      <c r="BP88" s="130">
        <f t="shared" si="2277"/>
        <v>7.49678245059504</v>
      </c>
      <c r="BQ88" s="130">
        <f t="shared" si="2278"/>
        <v>8.0071892543859846</v>
      </c>
      <c r="BR88" s="130">
        <f t="shared" si="2279"/>
        <v>8.5318731715696838</v>
      </c>
      <c r="BS88" s="130">
        <f t="shared" si="2280"/>
        <v>9.0513654111560182</v>
      </c>
      <c r="BT88" s="130">
        <f t="shared" si="2281"/>
        <v>9.5744269290905404</v>
      </c>
      <c r="BU88" s="130">
        <f t="shared" si="2282"/>
        <v>10.133181230506947</v>
      </c>
      <c r="BV88" s="130">
        <f t="shared" si="2283"/>
        <v>10.726005916156062</v>
      </c>
      <c r="BW88" s="130">
        <f t="shared" si="2284"/>
        <v>11.335379074146777</v>
      </c>
      <c r="BX88" s="130">
        <f t="shared" si="2285"/>
        <v>11.978498136520365</v>
      </c>
      <c r="BY88" s="130">
        <f t="shared" si="2286"/>
        <v>12.615776561596917</v>
      </c>
      <c r="BZ88" s="130">
        <f t="shared" si="2287"/>
        <v>13.231639316584339</v>
      </c>
      <c r="CA88" s="130">
        <f t="shared" si="2288"/>
        <v>13.91466940048767</v>
      </c>
      <c r="CB88" s="130">
        <f t="shared" si="2289"/>
        <v>14.618141714930625</v>
      </c>
      <c r="CC88" s="130">
        <f t="shared" si="2290"/>
        <v>15.283000927243178</v>
      </c>
      <c r="CD88" s="130">
        <f t="shared" si="2291"/>
        <v>15.876799052441799</v>
      </c>
      <c r="CE88" s="130">
        <f t="shared" si="2292"/>
        <v>15.876799052441799</v>
      </c>
      <c r="CF88" s="130">
        <f t="shared" si="1747"/>
        <v>1056.028886516757</v>
      </c>
      <c r="CG88" s="130">
        <f t="shared" si="1748"/>
        <v>951.18847359541826</v>
      </c>
      <c r="CH88" s="130">
        <f t="shared" si="1749"/>
        <v>718.63337584263058</v>
      </c>
      <c r="CI88" s="130">
        <f t="shared" si="1750"/>
        <v>766.28810898869369</v>
      </c>
      <c r="CJ88" s="130">
        <f t="shared" si="1751"/>
        <v>856.51440374523986</v>
      </c>
      <c r="CK88" s="130">
        <f t="shared" si="1752"/>
        <v>996.30162097369146</v>
      </c>
      <c r="CL88" s="130">
        <f t="shared" si="1753"/>
        <v>983.59369213474122</v>
      </c>
      <c r="CM88" s="130">
        <f t="shared" si="1754"/>
        <v>974.0627455055286</v>
      </c>
      <c r="CN88" s="130">
        <f t="shared" si="1755"/>
        <v>995.03082808979616</v>
      </c>
      <c r="CO88" s="130">
        <f t="shared" si="1756"/>
        <v>981.68750280889878</v>
      </c>
      <c r="CP88" s="130">
        <f t="shared" si="1757"/>
        <v>907.34611910104036</v>
      </c>
      <c r="CQ88" s="130">
        <f t="shared" si="1758"/>
        <v>802.50570617970141</v>
      </c>
      <c r="CR88" s="130">
        <f t="shared" si="1759"/>
        <v>916.24166928830539</v>
      </c>
      <c r="CS88" s="130">
        <f t="shared" si="1760"/>
        <v>697.02989681641532</v>
      </c>
      <c r="CT88" s="130">
        <f t="shared" si="1761"/>
        <v>1003.9263782770615</v>
      </c>
      <c r="CU88" s="130">
        <f t="shared" si="1762"/>
        <v>1073.819986891287</v>
      </c>
      <c r="CV88" s="130">
        <f t="shared" si="1763"/>
        <v>999.47860318342907</v>
      </c>
      <c r="CW88" s="130">
        <f t="shared" si="1764"/>
        <v>1027.4360466291189</v>
      </c>
      <c r="CX88" s="130">
        <f t="shared" si="1765"/>
        <v>1017.2697035579591</v>
      </c>
      <c r="CY88" s="130">
        <f t="shared" si="1766"/>
        <v>1024.2590644193815</v>
      </c>
      <c r="CZ88" s="130">
        <f t="shared" si="1767"/>
        <v>1094.1526730336075</v>
      </c>
      <c r="DA88" s="130">
        <f t="shared" si="1768"/>
        <v>1160.8692994380956</v>
      </c>
      <c r="DB88" s="130">
        <f t="shared" si="1769"/>
        <v>1193.2745179774186</v>
      </c>
      <c r="DC88" s="130">
        <f t="shared" si="1770"/>
        <v>1259.3557479399594</v>
      </c>
      <c r="DD88" s="130">
        <f t="shared" si="1771"/>
        <v>1247.9186119849044</v>
      </c>
      <c r="DE88" s="130">
        <f t="shared" si="1772"/>
        <v>1205.9824468163688</v>
      </c>
      <c r="DF88" s="130">
        <f t="shared" si="1773"/>
        <v>1337.5095102995028</v>
      </c>
      <c r="DG88" s="130">
        <f t="shared" si="1774"/>
        <v>1377.5394861421958</v>
      </c>
      <c r="DH88" s="130">
        <f t="shared" si="1775"/>
        <v>1301.9273095504423</v>
      </c>
      <c r="DI88" s="130">
        <f t="shared" si="1776"/>
        <v>1162.7754887639383</v>
      </c>
      <c r="DJ88" s="130">
        <f t="shared" si="1777"/>
        <v>0</v>
      </c>
      <c r="DK88" s="110">
        <f t="shared" si="1778"/>
        <v>1056.028886516757</v>
      </c>
      <c r="DL88" s="130">
        <f t="shared" si="1779"/>
        <v>2007.2173601121754</v>
      </c>
      <c r="DM88" s="130">
        <f t="shared" si="1780"/>
        <v>2725.8507359548057</v>
      </c>
      <c r="DN88" s="130">
        <f t="shared" si="1781"/>
        <v>3492.1388449434994</v>
      </c>
      <c r="DO88" s="130">
        <f t="shared" si="1782"/>
        <v>4348.653248688739</v>
      </c>
      <c r="DP88" s="130">
        <f t="shared" si="1783"/>
        <v>5344.9548696624306</v>
      </c>
      <c r="DQ88" s="130">
        <f t="shared" si="1784"/>
        <v>6328.5485617971717</v>
      </c>
      <c r="DR88" s="130">
        <f t="shared" si="1785"/>
        <v>7302.6113073027</v>
      </c>
      <c r="DS88" s="130">
        <f t="shared" si="1786"/>
        <v>8297.6421353924961</v>
      </c>
      <c r="DT88" s="130">
        <f t="shared" si="1787"/>
        <v>9279.3296382013941</v>
      </c>
      <c r="DU88" s="130">
        <f t="shared" si="1788"/>
        <v>10186.675757302435</v>
      </c>
      <c r="DV88" s="130">
        <f t="shared" si="1789"/>
        <v>10989.181463482137</v>
      </c>
      <c r="DW88" s="130">
        <f t="shared" si="1790"/>
        <v>11905.423132770442</v>
      </c>
      <c r="DX88" s="130">
        <f t="shared" si="1791"/>
        <v>12602.453029586857</v>
      </c>
      <c r="DY88" s="130">
        <f t="shared" si="1792"/>
        <v>13606.379407863918</v>
      </c>
      <c r="DZ88" s="130">
        <f t="shared" si="1793"/>
        <v>14680.199394755206</v>
      </c>
      <c r="EA88" s="130">
        <f t="shared" si="1794"/>
        <v>15679.677997938634</v>
      </c>
      <c r="EB88" s="130">
        <f t="shared" si="1795"/>
        <v>16707.114044567752</v>
      </c>
      <c r="EC88" s="130">
        <f t="shared" si="1796"/>
        <v>17724.383748125711</v>
      </c>
      <c r="ED88" s="130">
        <f t="shared" si="1797"/>
        <v>18748.642812545091</v>
      </c>
      <c r="EE88" s="130">
        <f t="shared" si="1798"/>
        <v>19842.795485578699</v>
      </c>
      <c r="EF88" s="130">
        <f t="shared" si="1799"/>
        <v>21003.664785016794</v>
      </c>
      <c r="EG88" s="130">
        <f t="shared" si="1800"/>
        <v>22196.939302994211</v>
      </c>
      <c r="EH88" s="130">
        <f t="shared" si="1801"/>
        <v>23456.295050934172</v>
      </c>
      <c r="EI88" s="130">
        <f t="shared" si="1802"/>
        <v>24704.213662919075</v>
      </c>
      <c r="EJ88" s="130">
        <f t="shared" si="1803"/>
        <v>25910.196109735443</v>
      </c>
      <c r="EK88" s="130">
        <f t="shared" si="1804"/>
        <v>27247.705620034947</v>
      </c>
      <c r="EL88" s="130">
        <f t="shared" si="1805"/>
        <v>28625.245106177143</v>
      </c>
      <c r="EM88" s="130">
        <f t="shared" si="1806"/>
        <v>29927.172415727586</v>
      </c>
      <c r="EN88" s="130">
        <f t="shared" si="1807"/>
        <v>31089.947904491524</v>
      </c>
      <c r="EO88" s="130">
        <f t="shared" si="1808"/>
        <v>31089.947904491524</v>
      </c>
      <c r="EP88" s="130">
        <f t="shared" si="1809"/>
        <v>1003.2274421909191</v>
      </c>
      <c r="EQ88" s="130">
        <f t="shared" si="1810"/>
        <v>903.62904991564733</v>
      </c>
      <c r="ER88" s="130">
        <f t="shared" si="1811"/>
        <v>682.70170705049907</v>
      </c>
      <c r="ES88" s="130">
        <f t="shared" si="1812"/>
        <v>727.97370353925896</v>
      </c>
      <c r="ET88" s="130">
        <f t="shared" si="1813"/>
        <v>813.68868355797781</v>
      </c>
      <c r="EU88" s="130">
        <f t="shared" si="1814"/>
        <v>946.48653992500681</v>
      </c>
      <c r="EV88" s="130">
        <f t="shared" si="1815"/>
        <v>934.41400752800416</v>
      </c>
      <c r="EW88" s="130">
        <f t="shared" si="1816"/>
        <v>925.35960823025209</v>
      </c>
      <c r="EX88" s="130">
        <f t="shared" si="1817"/>
        <v>945.27928668530626</v>
      </c>
      <c r="EY88" s="130">
        <f t="shared" si="1818"/>
        <v>932.60312766845379</v>
      </c>
      <c r="EZ88" s="130">
        <f t="shared" si="1819"/>
        <v>861.97881314598828</v>
      </c>
      <c r="FA88" s="130">
        <f t="shared" si="1820"/>
        <v>762.38042087071631</v>
      </c>
      <c r="FB88" s="130">
        <f t="shared" si="1821"/>
        <v>870.42958582389008</v>
      </c>
      <c r="FC88" s="130">
        <f t="shared" si="1822"/>
        <v>662.17840197559451</v>
      </c>
      <c r="FD88" s="130">
        <f t="shared" si="1823"/>
        <v>953.7300593632084</v>
      </c>
      <c r="FE88" s="130">
        <f t="shared" si="1824"/>
        <v>1020.1289875467227</v>
      </c>
      <c r="FF88" s="130">
        <f t="shared" si="1825"/>
        <v>949.50467302425761</v>
      </c>
      <c r="FG88" s="130">
        <f t="shared" si="1826"/>
        <v>976.06424429766287</v>
      </c>
      <c r="FH88" s="130">
        <f t="shared" si="1827"/>
        <v>966.40621838006109</v>
      </c>
      <c r="FI88" s="130">
        <f t="shared" si="1828"/>
        <v>973.0461111984124</v>
      </c>
      <c r="FJ88" s="130">
        <f t="shared" si="1829"/>
        <v>1039.445039381927</v>
      </c>
      <c r="FK88" s="130">
        <f t="shared" si="1830"/>
        <v>1102.8258344661908</v>
      </c>
      <c r="FL88" s="130">
        <f t="shared" si="1831"/>
        <v>1133.6107920785475</v>
      </c>
      <c r="FM88" s="130">
        <f t="shared" si="1832"/>
        <v>1196.3879605429613</v>
      </c>
      <c r="FN88" s="130">
        <f t="shared" si="1833"/>
        <v>1185.5226813856591</v>
      </c>
      <c r="FO88" s="130">
        <f t="shared" si="1834"/>
        <v>1145.6833244755503</v>
      </c>
      <c r="FP88" s="130">
        <f t="shared" si="1835"/>
        <v>1270.6340347845276</v>
      </c>
      <c r="FQ88" s="130">
        <f t="shared" si="1836"/>
        <v>1308.662511835086</v>
      </c>
      <c r="FR88" s="130">
        <f t="shared" si="1837"/>
        <v>1236.8309440729201</v>
      </c>
      <c r="FS88" s="130">
        <f t="shared" si="1838"/>
        <v>1104.6367143257412</v>
      </c>
      <c r="FT88" s="130">
        <f t="shared" si="1839"/>
        <v>0</v>
      </c>
      <c r="FU88" s="110">
        <f t="shared" si="1840"/>
        <v>1003.2274421909191</v>
      </c>
      <c r="FV88" s="130">
        <f t="shared" si="1841"/>
        <v>1906.8564921065663</v>
      </c>
      <c r="FW88" s="130">
        <f t="shared" si="1842"/>
        <v>2589.5581991570652</v>
      </c>
      <c r="FX88" s="130">
        <f t="shared" si="1843"/>
        <v>3317.5319026963243</v>
      </c>
      <c r="FY88" s="130">
        <f t="shared" si="1844"/>
        <v>4131.2205862543024</v>
      </c>
      <c r="FZ88" s="130">
        <f t="shared" si="1845"/>
        <v>5077.7071261793089</v>
      </c>
      <c r="GA88" s="130">
        <f t="shared" si="1846"/>
        <v>6012.1211337073128</v>
      </c>
      <c r="GB88" s="130">
        <f t="shared" si="1847"/>
        <v>6937.4807419375647</v>
      </c>
      <c r="GC88" s="130">
        <f t="shared" si="1848"/>
        <v>7882.7600286228708</v>
      </c>
      <c r="GD88" s="130">
        <f t="shared" si="1849"/>
        <v>8815.3631562913251</v>
      </c>
      <c r="GE88" s="130">
        <f t="shared" si="1850"/>
        <v>9677.3419694373133</v>
      </c>
      <c r="GF88" s="130">
        <f t="shared" si="1851"/>
        <v>10439.72239030803</v>
      </c>
      <c r="GG88" s="130">
        <f t="shared" si="1852"/>
        <v>11310.15197613192</v>
      </c>
      <c r="GH88" s="130">
        <f t="shared" si="1853"/>
        <v>11972.330378107514</v>
      </c>
      <c r="GI88" s="130">
        <f t="shared" si="1854"/>
        <v>12926.060437470722</v>
      </c>
      <c r="GJ88" s="130">
        <f t="shared" si="1855"/>
        <v>13946.189425017445</v>
      </c>
      <c r="GK88" s="130">
        <f t="shared" si="1856"/>
        <v>14895.694098041702</v>
      </c>
      <c r="GL88" s="130">
        <f t="shared" si="1857"/>
        <v>15871.758342339364</v>
      </c>
      <c r="GM88" s="130">
        <f t="shared" si="1858"/>
        <v>16838.164560719426</v>
      </c>
      <c r="GN88" s="130">
        <f t="shared" si="1859"/>
        <v>17811.210671917837</v>
      </c>
      <c r="GO88" s="130">
        <f t="shared" si="1860"/>
        <v>18850.655711299765</v>
      </c>
      <c r="GP88" s="130">
        <f t="shared" si="1861"/>
        <v>19953.481545765957</v>
      </c>
      <c r="GQ88" s="130">
        <f t="shared" si="1862"/>
        <v>21087.092337844504</v>
      </c>
      <c r="GR88" s="130">
        <f t="shared" si="1863"/>
        <v>22283.480298387465</v>
      </c>
      <c r="GS88" s="130">
        <f t="shared" si="1864"/>
        <v>23469.002979773126</v>
      </c>
      <c r="GT88" s="130">
        <f t="shared" si="1865"/>
        <v>24614.686304248677</v>
      </c>
      <c r="GU88" s="130">
        <f t="shared" si="1866"/>
        <v>25885.320339033206</v>
      </c>
      <c r="GV88" s="130">
        <f t="shared" si="1867"/>
        <v>27193.982850868291</v>
      </c>
      <c r="GW88" s="130">
        <f t="shared" si="1868"/>
        <v>28430.813794941212</v>
      </c>
      <c r="GX88" s="130">
        <f t="shared" si="1869"/>
        <v>29535.450509266953</v>
      </c>
      <c r="GY88" s="130">
        <f t="shared" si="1870"/>
        <v>29535.450509266953</v>
      </c>
      <c r="GZ88" s="130">
        <f>($T88+$U88)/$R88*($I88-(метеостанция!B$12))/($I88-$J88)</f>
        <v>2.3762254901960786</v>
      </c>
      <c r="HA88" s="130">
        <f>($T88+$U88)/$R88*($I88-(метеостанция!C$12))/($I88-$J88)</f>
        <v>2.1403186274509807</v>
      </c>
      <c r="HB88" s="130">
        <f>($T88+$U88)/$R88*($I88-(метеостанция!D$12))/($I88-$J88)</f>
        <v>1.6170343137254901</v>
      </c>
      <c r="HC88" s="130">
        <f>($T88+$U88)/$R88*($I88-(метеостанция!E$12))/($I88-$J88)</f>
        <v>1.724264705882353</v>
      </c>
      <c r="HD88" s="130">
        <f>($T88+$U88)/$R88*($I88-(метеостанция!F$12))/($I88-$J88)</f>
        <v>1.9272875816993467</v>
      </c>
      <c r="HE88" s="130">
        <f>($T88+$U88)/$R88*($I88-(метеостанция!G$12))/($I88-$J88)</f>
        <v>2.2418300653594776</v>
      </c>
      <c r="HF88" s="130">
        <f>($T88+$U88)/$R88*($I88-(метеостанция!H$12))/($I88-$J88)</f>
        <v>2.2132352941176476</v>
      </c>
      <c r="HG88" s="130">
        <f>($T88+$U88)/$R88*($I88-(метеостанция!I$12))/($I88-$J88)</f>
        <v>2.191789215686275</v>
      </c>
      <c r="HH88" s="130">
        <f>($T88+$U88)/$R88*($I88-(метеостанция!J$12))/($I88-$J88)</f>
        <v>2.2389705882352944</v>
      </c>
      <c r="HI88" s="130">
        <f>($T88+$U88)/$R88*($I88-(метеостанция!K$12))/($I88-$J88)</f>
        <v>2.2089460784313726</v>
      </c>
      <c r="HJ88" s="130">
        <f>($T88+$U88)/$R88*($I88-(метеостанция!L$12))/($I88-$J88)</f>
        <v>2.041666666666667</v>
      </c>
      <c r="HK88" s="130">
        <f>($T88+$U88)/$R88*($I88-(метеостанция!M$12))/($I88-$J88)</f>
        <v>1.8057598039215688</v>
      </c>
      <c r="HL88" s="130">
        <f>($T88+$U88)/$R88*($I88-(метеостанция!N$12))/($I88-$J88)</f>
        <v>2.0616830065359477</v>
      </c>
      <c r="HM88" s="130">
        <f>($T88+$U88)/$R88*($I88-(метеостанция!O$12))/($I88-$J88)</f>
        <v>1.5684232026143792</v>
      </c>
      <c r="HN88" s="130">
        <f>($T88+$U88)/$R88*($I88-(метеостанция!P$12))/($I88-$J88)</f>
        <v>2.2589869281045756</v>
      </c>
      <c r="HO88" s="130">
        <f>($T88+$U88)/$R88*($I88-(метеостанция!Q$12))/($I88-$J88)</f>
        <v>2.416258169934641</v>
      </c>
      <c r="HP88" s="130">
        <f>($T88+$U88)/$R88*($I88-(метеостанция!R$12))/($I88-$J88)</f>
        <v>2.248978758169935</v>
      </c>
      <c r="HQ88" s="130">
        <f>($T88+$U88)/$R88*($I88-(метеостанция!S$12))/($I88-$J88)</f>
        <v>2.3118872549019609</v>
      </c>
      <c r="HR88" s="130">
        <f>($T88+$U88)/$R88*($I88-(метеостанция!T$12))/($I88-$J88)</f>
        <v>2.2890114379084969</v>
      </c>
      <c r="HS88" s="130">
        <f>($T88+$U88)/$R88*($I88-(метеостанция!U$12))/($I88-$J88)</f>
        <v>2.3047385620915035</v>
      </c>
      <c r="HT88" s="130">
        <f>($T88+$U88)/$R88*($I88-(метеостанция!V$12))/($I88-$J88)</f>
        <v>2.462009803921569</v>
      </c>
      <c r="HU88" s="130">
        <f>($T88+$U88)/$R88*($I88-(метеостанция!W$12))/($I88-$J88)</f>
        <v>2.6121323529411766</v>
      </c>
      <c r="HV88" s="130">
        <f>($T88+$U88)/$R88*($I88-(метеостанция!X$12))/($I88-$J88)</f>
        <v>2.6850490196078436</v>
      </c>
      <c r="HW88" s="130">
        <f>($T88+$U88)/$R88*($I88-(метеостанция!Y$12))/($I88-$J88)</f>
        <v>2.8337418300653598</v>
      </c>
      <c r="HX88" s="130">
        <f>($T88+$U88)/$R88*($I88-(метеостанция!Z$12))/($I88-$J88)</f>
        <v>2.8080065359477127</v>
      </c>
      <c r="HY88" s="130">
        <f>($T88+$U88)/$R88*($I88-(метеостанция!AA$12))/($I88-$J88)</f>
        <v>2.713643790849674</v>
      </c>
      <c r="HZ88" s="130">
        <f>($T88+$U88)/$R88*($I88-(метеостанция!AB$12))/($I88-$J88)</f>
        <v>3.0095996732026147</v>
      </c>
      <c r="IA88" s="130">
        <f>($T88+$U88)/$R88*($I88-(метеостанция!AC$12))/($I88-$J88)</f>
        <v>3.0996732026143796</v>
      </c>
      <c r="IB88" s="130">
        <f>($T88+$U88)/$R88*($I88-(метеостанция!AD$12))/($I88-$J88)</f>
        <v>2.9295343137254903</v>
      </c>
      <c r="IC88" s="130">
        <f>($T88+$U88)/$R88*($I88-(метеостанция!AE$12))/($I88-$J88)</f>
        <v>2.6164215686274512</v>
      </c>
      <c r="ID88" s="130"/>
      <c r="IE88" s="131">
        <f>VLOOKUP($F88,метеостанция!$A$4:$AF$7,2,0)</f>
        <v>6.1</v>
      </c>
      <c r="IF88" s="131">
        <f>VLOOKUP($F88,метеостанция!$A$4:$AF$7,3,0)</f>
        <v>9</v>
      </c>
      <c r="IG88" s="131">
        <f>VLOOKUP($F88,метеостанция!$A$4:$AF$7,4,0)</f>
        <v>7.4</v>
      </c>
      <c r="IH88" s="131">
        <f>VLOOKUP($F88,метеостанция!$A$4:$AF$7,5,0)</f>
        <v>10.9</v>
      </c>
      <c r="II88" s="131">
        <f>VLOOKUP($F88,метеостанция!$A$4:$AF$7,6,0)</f>
        <v>12.1</v>
      </c>
      <c r="IJ88" s="131">
        <f>VLOOKUP($F88,метеостанция!$A$4:$AF$7,7,0)</f>
        <v>9.4</v>
      </c>
      <c r="IK88" s="131">
        <f>VLOOKUP($F88,метеостанция!$A$4:$AF$7,8,0)</f>
        <v>6.1</v>
      </c>
      <c r="IL88" s="131">
        <f>VLOOKUP($F88,метеостанция!$A$4:$AF$7,9,0)</f>
        <v>8.1</v>
      </c>
      <c r="IM88" s="131">
        <f>VLOOKUP($F88,метеостанция!$A$4:$AF$7,10,0)</f>
        <v>3.4</v>
      </c>
      <c r="IN88" s="131">
        <f>VLOOKUP($F88,метеостанция!$A$4:$AF$7,11,0)</f>
        <v>-1.2</v>
      </c>
      <c r="IO88" s="131">
        <f>VLOOKUP($F88,метеостанция!$A$4:$AF$7,12,0)</f>
        <v>0.4</v>
      </c>
      <c r="IP88" s="131">
        <f>VLOOKUP($F88,метеостанция!$A$4:$AF$7,13,0)</f>
        <v>3</v>
      </c>
      <c r="IQ88" s="131">
        <f>VLOOKUP($F88,метеостанция!$A$4:$AF$7,14,0)</f>
        <v>2.5</v>
      </c>
      <c r="IR88" s="131">
        <f>VLOOKUP($F88,метеостанция!$A$4:$AF$7,15,0)</f>
        <v>1.5</v>
      </c>
      <c r="IS88" s="131">
        <f>VLOOKUP($F88,метеостанция!$A$4:$AF$7,16,0)</f>
        <v>-0.4</v>
      </c>
      <c r="IT88" s="131">
        <f>VLOOKUP($F88,метеостанция!$A$4:$AF$7,17,0)</f>
        <v>-2.6</v>
      </c>
      <c r="IU88" s="131">
        <f>VLOOKUP($F88,метеостанция!$A$4:$AF$7,18,0)</f>
        <v>-3.5</v>
      </c>
      <c r="IV88" s="131">
        <f>VLOOKUP($F88,метеостанция!$A$4:$AF$7,19,0)</f>
        <v>-4.4000000000000004</v>
      </c>
      <c r="IW88" s="131">
        <f>VLOOKUP($F88,метеостанция!$A$4:$AF$7,20,0)</f>
        <v>-0.3</v>
      </c>
      <c r="IX88" s="131">
        <f>VLOOKUP($F88,метеостанция!$A$4:$AF$7,21,0)</f>
        <v>4.5</v>
      </c>
      <c r="IY88" s="131">
        <f>VLOOKUP($F88,метеостанция!$A$4:$AF$7,22,0)</f>
        <v>3.5</v>
      </c>
      <c r="IZ88" s="131">
        <f>VLOOKUP($F88,метеостанция!$A$4:$AF$7,23,0)</f>
        <v>5</v>
      </c>
      <c r="JA88" s="131">
        <f>VLOOKUP($F88,метеостанция!$A$4:$AF$7,24,0)</f>
        <v>-1.7</v>
      </c>
      <c r="JB88" s="131">
        <f>VLOOKUP($F88,метеостанция!$A$4:$AF$7,25,0)</f>
        <v>-3.7</v>
      </c>
      <c r="JC88" s="131">
        <f>VLOOKUP($F88,метеостанция!$A$4:$AF$7,26,0)</f>
        <v>0.7</v>
      </c>
      <c r="JD88" s="131">
        <f>VLOOKUP($F88,метеостанция!$A$4:$AF$7,27,0)</f>
        <v>-1.6</v>
      </c>
      <c r="JE88" s="131">
        <f>VLOOKUP($F88,метеостанция!$A$4:$AF$7,28,0)</f>
        <v>0.7</v>
      </c>
      <c r="JF88" s="131">
        <f>VLOOKUP($F88,метеостанция!$A$4:$AF$7,29,0)</f>
        <v>6.6</v>
      </c>
      <c r="JG88" s="131">
        <f>VLOOKUP($F88,метеостанция!$A$4:$AF$7,30,0)</f>
        <v>9</v>
      </c>
      <c r="JH88" s="131">
        <f>VLOOKUP($F88,метеостанция!$A$4:$AF$7,31,0)</f>
        <v>4.8</v>
      </c>
      <c r="JI88" s="131">
        <f>VLOOKUP($F88,метеостанция!$A$4:$AF$7,32,0)</f>
        <v>0</v>
      </c>
      <c r="JJ88" s="202">
        <f>VLOOKUP(D88,'Qп, Гкал'!$D$6:$O$63,2,FALSE)</f>
        <v>0.93033999999999994</v>
      </c>
      <c r="JK88" s="202">
        <f>VLOOKUP(D88,'Qп, Гкал'!$D$6:AI$64,3,FALSE)</f>
        <v>1.5030600000000001</v>
      </c>
      <c r="JL88" s="202">
        <f>VLOOKUP(D88,'Qп, Гкал'!$D$6:$AI$64,4,FALSE)</f>
        <v>0.89395000000000002</v>
      </c>
      <c r="JM88" s="202">
        <f>VLOOKUP(D88,'Qп, Гкал'!$D$6:$O$60,5,FALSE)</f>
        <v>0.77061999999999997</v>
      </c>
      <c r="JN88" s="202">
        <f>VLOOKUP(D88,'Qп, Гкал'!$D$6:$O$60,6,FALSE)</f>
        <v>0.60246</v>
      </c>
      <c r="JO88" s="202">
        <f>VLOOKUP(D88,'Qп, Гкал'!$D$6:$O$60,7,FALSE)</f>
        <v>0.80042999999999997</v>
      </c>
      <c r="JP88" s="202">
        <f>VLOOKUP(D88,'Qп, Гкал'!$D$6:$O$60,8,FALSE)</f>
        <v>0.63055000000000005</v>
      </c>
      <c r="JQ88" s="202">
        <f>VLOOKUP(D88,'Qп, Гкал'!$D$6:$O$60,9,FALSE)</f>
        <v>1.03806</v>
      </c>
      <c r="JR88" s="202">
        <f>VLOOKUP(D88,'Qп, Гкал'!$D$6:$O$60,10,FALSE)</f>
        <v>1.6405700000000001</v>
      </c>
      <c r="JS88" s="202">
        <f>VLOOKUP(D88,'Qп, Гкал'!$D$6:$O$60,11,FALSE)</f>
        <v>1.9645300000000001</v>
      </c>
      <c r="JT88" s="202">
        <f>VLOOKUP(D88,'Qп, Гкал'!$D$6:$O$60,12,FALSE)</f>
        <v>2.44191</v>
      </c>
      <c r="JU88" s="202">
        <f>VLOOKUP(D88,'Qп, Гкал'!$D$6:$P$60,13,FALSE)</f>
        <v>2.1879900000000001</v>
      </c>
      <c r="JV88" s="202">
        <f>VLOOKUP(D88,'Qп, Гкал'!$D$6:$Q$63,14,FALSE)</f>
        <v>1.8535200000000001</v>
      </c>
      <c r="JW88" s="203">
        <f>VLOOKUP(D88,'Qп, Гкал'!$D$6:$AI$65,15,FALSE)</f>
        <v>0.49369000000000002</v>
      </c>
      <c r="JX88" s="203">
        <f>VLOOKUP(D88,'Qп, Гкал'!$D$6:$AI$65,16,FALSE)</f>
        <v>1.0556700000000001</v>
      </c>
      <c r="JY88" s="203">
        <f>VLOOKUP(D88,'Qп, Гкал'!$D$6:$AI$65,17,FALSE)</f>
        <v>2.4529299999999998</v>
      </c>
      <c r="JZ88" s="203">
        <f>VLOOKUP(D88,'Qп, Гкал'!$D$6:$AI$65,18,FALSE)</f>
        <v>2.5516299999999998</v>
      </c>
      <c r="KA88" s="203">
        <f>VLOOKUP(D88,'Qп, Гкал'!$D$6:$AI$65,19,FALSE)</f>
        <v>2.6141000000000001</v>
      </c>
      <c r="KB88" s="203">
        <f>VLOOKUP(D88,'Qп, Гкал'!$D$6:$AI$65,20,FALSE)</f>
        <v>2.6206</v>
      </c>
      <c r="KC88" s="203">
        <f>VLOOKUP(D88,'Qп, Гкал'!$D$6:$AI$65,21,FALSE)</f>
        <v>2.0442100000000001</v>
      </c>
      <c r="KD88" s="203">
        <f>VLOOKUP(D88,'Qп, Гкал'!$D$6:$AI$65,22,FALSE)</f>
        <v>0.39123999999999998</v>
      </c>
      <c r="KE88" s="203">
        <f>VLOOKUP(D88,'Qп, Гкал'!$D$6:$AI$65,23,FALSE)</f>
        <v>0.94623999999999997</v>
      </c>
      <c r="KF88" s="203">
        <f>VLOOKUP(D88,'Qп, Гкал'!$D$6:$AI$65,24,FALSE)</f>
        <v>1.92286</v>
      </c>
      <c r="KG88" s="203">
        <f>VLOOKUP(D88,'Qп, Гкал'!$D$6:$AI$65,25,FALSE)</f>
        <v>2.1951000000000001</v>
      </c>
      <c r="KH88" s="203">
        <f>VLOOKUP(D88,'Qп, Гкал'!$D$6:$AI$65,26,FALSE)</f>
        <v>2.48814</v>
      </c>
      <c r="KI88" s="203">
        <f>VLOOKUP(D88,'Qп, Гкал'!$D$6:$AI$65,27,FALSE)</f>
        <v>2.1145</v>
      </c>
      <c r="KJ88" s="203">
        <f>VLOOKUP(D88,'Qп, Гкал'!$D$6:$AI$65,28,FALSE)</f>
        <v>2.33514</v>
      </c>
      <c r="KK88" s="203">
        <f>VLOOKUP(D88,'Qп, Гкал'!$D$6:$AI$65,29,FALSE)</f>
        <v>0.73699000000000003</v>
      </c>
      <c r="KL88" s="203">
        <f>VLOOKUP(D88,'Qп, Гкал'!$D$6:$AI$65,30,FALSE)</f>
        <v>0.87565000000000004</v>
      </c>
      <c r="KM88" s="203">
        <f>VLOOKUP(D88,'Qп, Гкал'!$D$6:$AI$65,31,FALSE)</f>
        <v>1.44655</v>
      </c>
      <c r="KN88" s="203">
        <f>VLOOKUP(D88,'Qп, Гкал'!$D$6:$AI$65,32,FALSE)</f>
        <v>0</v>
      </c>
      <c r="KO88" s="110">
        <f>IF(JJ88="","Нет показаний",IF(JJ88&lt;=0,"Ошибка ПУ",(GZ88-JJ88*(($I88-метеостанция!B$12)/($I88-IE88)))))</f>
        <v>1.1211726655207543</v>
      </c>
      <c r="KP88" s="110">
        <f>IF(JK88="","Нет показаний",IF(JK88&lt;=0,"Ошибка ПУ",(HA88-JK88*(($I88-метеостанция!C$12)/($I88-IF88)))))</f>
        <v>-0.10976219254901931</v>
      </c>
      <c r="KQ88" s="110">
        <f>IF(JL88="","Нет показаний",IF(JL88&lt;=0,"Ошибка ПУ",(HB88-JL88*(($I88-метеостанция!D$12)/($I88-IG88)))))</f>
        <v>0.72070678712974545</v>
      </c>
      <c r="KR88" s="110">
        <f>IF(JM88="","Нет показаний",IF(JM88&lt;=0,"Ошибка ПУ",(HC88-JM88*(($I88-метеостанция!E$12)/($I88-IH88)))))</f>
        <v>0.62831220588235315</v>
      </c>
      <c r="KS88" s="110">
        <f>IF(JN88="","Нет показаний",IF(JN88&lt;=0,"Ошибка ПУ",(HD88-JN88*(($I88-метеостанция!F$12)/($I88-II88)))))</f>
        <v>0.8473459859546657</v>
      </c>
      <c r="KT88" s="110">
        <f>IF(JO88="","Нет показаний",IF(JO88&lt;=0,"Ошибка ПУ",(HE88-JO88*(($I88-метеостанция!G$12)/($I88-IJ88)))))</f>
        <v>0.94526576783881633</v>
      </c>
      <c r="KU88" s="110">
        <f>IF(JP88="","Нет показаний",IF(JP88&lt;=0,"Ошибка ПУ",(HF88-JP88*(($I88-метеостанция!H$12)/($I88-IK88)))))</f>
        <v>1.4209533135981669</v>
      </c>
      <c r="KV88" s="110">
        <f>IF(JQ88="","Нет показаний",IF(JQ88&lt;=0,"Ошибка ПУ",(HG88-JQ88*(($I88-метеостанция!I$12)/($I88-IL88)))))</f>
        <v>0.70732468210418542</v>
      </c>
      <c r="KW88" s="110">
        <f>IF(JR88="","Нет показаний",IF(JR88&lt;=0,"Ошибка ПУ",(HH88-JR88*(($I88-метеостанция!J$12)/($I88-IM88)))))</f>
        <v>0.46470772911927249</v>
      </c>
      <c r="KX88" s="110">
        <f>IF(JS88="","Нет показаний",IF(JS88&lt;=0,"Ошибка ПУ",(HI88-JS88*(($I88-метеостанция!K$12)/($I88-IN88)))))</f>
        <v>0.53758107292476454</v>
      </c>
      <c r="KY88" s="110">
        <f>IF(JT88="","Нет показаний",IF(JT88&lt;=0,"Ошибка ПУ",(HJ88-JT88*(($I88-метеостанция!L$12)/($I88-IO88)))))</f>
        <v>-2.4119755134281107E-2</v>
      </c>
      <c r="KZ88" s="110">
        <f>IF(JU88="","Нет показаний",IF(JU88&lt;=0,"Ошибка ПУ",(HK88-JU88*(($I88-метеостанция!M$12)/($I88-IP88)))))</f>
        <v>-6.1423554186539109E-2</v>
      </c>
      <c r="LA88" s="110">
        <f>IF(JV88="","Нет показаний",IF(JV88&lt;=0,"Ошибка ПУ",(HL88-JV88*(($I88-метеостанция!N$12)/($I88-IQ88)))))</f>
        <v>0.3032778486412111</v>
      </c>
      <c r="LB88" s="110">
        <f>IF(JW88="","Нет показаний",IF(JW88&lt;=0,"Ошибка ПУ",(HM88-JW88*(($I88-метеостанция!O$12)/($I88-IR88)))))</f>
        <v>1.2299369963643791</v>
      </c>
      <c r="LC88" s="110">
        <f>IF(JX88="","Нет показаний",IF(JX88&lt;=0,"Ошибка ПУ",(HN88-JX88*(($I88-метеостанция!P$12)/($I88-IS88)))))</f>
        <v>1.3069557637210139</v>
      </c>
      <c r="LD88" s="110">
        <f>IF(JY88="","Нет показаний",IF(JY88&lt;=0,"Ошибка ПУ",(HO88-JY88*(($I88-метеостанция!Q$12)/($I88-IT88)))))</f>
        <v>0.26612762014211011</v>
      </c>
      <c r="LE88" s="110">
        <f>IF(JZ88="","Нет показаний",IF(JZ88&lt;=0,"Ошибка ПУ",(HP88-JZ88*(($I88-метеостанция!R$12)/($I88-IU88)))))</f>
        <v>0.24212176316993483</v>
      </c>
      <c r="LF88" s="110">
        <f>IF(KA88="","Нет показаний",IF(KA88&lt;=0,"Ошибка ПУ",(HQ88-KA88*(($I88-метеостанция!S$12)/($I88-IV88)))))</f>
        <v>0.27182948463169065</v>
      </c>
      <c r="LG88" s="110">
        <f>IF(KB88="","Нет показаний",IF(KB88&lt;=0,"Ошибка ПУ",(HR88-KB88*(($I88-метеостанция!T$12)/($I88-IW88)))))</f>
        <v>-0.11671138319242047</v>
      </c>
      <c r="LH88" s="110">
        <f>IF(KC88="","Нет показаний",IF(KC88&lt;=0,"Ошибка ПУ",(HS88-KC88*(($I88-метеостанция!U$12)/($I88-IX88)))))</f>
        <v>-0.11825152614379064</v>
      </c>
      <c r="LI88" s="110">
        <f>IF(KD88="","Нет показаний",IF(KD88&lt;=0,"Ошибка ПУ",(HT88-KD88*(($I88-метеостанция!V$12)/($I88-IY88)))))</f>
        <v>1.9941519705882356</v>
      </c>
      <c r="LJ88" s="110">
        <f>IF(KE88="","Нет показаний",IF(KE88&lt;=0,"Ошибка ПУ",(HU88-KE88*(($I88-метеостанция!W$12)/($I88-IZ88)))))</f>
        <v>1.302450171122995</v>
      </c>
      <c r="LK88" s="110">
        <f>IF(KF88="","Нет показаний",IF(KF88&lt;=0,"Ошибка ПУ",(HV88-KF88*(($I88-метеостанция!X$12)/($I88-JA88)))))</f>
        <v>0.7393964980561194</v>
      </c>
      <c r="LL88" s="110">
        <f>IF(KG88="","Нет показаний",IF(KG88&lt;=0,"Ошибка ПУ",(HW88-KG88*(($I88-метеостанция!Y$12)/($I88-JB88)))))</f>
        <v>0.67566236577964567</v>
      </c>
      <c r="LM88" s="110">
        <f>IF(KH88="","Нет показаний",IF(KH88&lt;=0,"Ошибка ПУ",(HX88-KH88*(($I88-метеостанция!Z$12)/($I88-JC88)))))</f>
        <v>-0.12871639674459479</v>
      </c>
      <c r="LN88" s="110">
        <f>IF(KI88="","Нет показаний",IF(KI88&lt;=0,"Ошибка ПУ",(HY88-KI88*(($I88-метеостанция!AA$12)/($I88-JD88)))))</f>
        <v>0.54193329301417625</v>
      </c>
      <c r="LO88" s="110">
        <f>IF(KJ88="","Нет показаний",IF(KJ88&lt;=0,"Ошибка ПУ",(HZ88-KJ88*(($I88-метеостанция!AB$12)/($I88-JE88)))))</f>
        <v>5.5591440029537864E-2</v>
      </c>
      <c r="LP88" s="110">
        <f>IF(KK88="","Нет показаний",IF(KK88&lt;=0,"Ошибка ПУ",(IA88-KK88*(($I88-метеостанция!AC$12)/($I88-JF88)))))</f>
        <v>1.7592417261043123</v>
      </c>
      <c r="LQ88" s="110">
        <f>IF(KL88="","Нет показаний",IF(KL88&lt;=0,"Ошибка ПУ",(IB88-KL88*(($I88-метеостанция!AD$12)/($I88-JG88)))))</f>
        <v>1.1353274637254902</v>
      </c>
      <c r="LR88" s="110">
        <f>IF(KM88="","Нет показаний",IF(KM88&lt;=0,"Ошибка ПУ",(IC88-KM88*(($I88-метеостанция!AE$12)/($I88-JH88)))))</f>
        <v>0.63499454766936725</v>
      </c>
      <c r="LS88" s="110" t="str">
        <f>IF(KN88="","Нет показаний",IF(KN88&lt;=0,"Ошибка ПУ",(ID88-KN88*(($I88-метеостанция!AF$12)/($I88-JI88)))))</f>
        <v>Ошибка ПУ</v>
      </c>
      <c r="LT88" s="54">
        <f t="shared" si="1871"/>
        <v>1.1211726655207543</v>
      </c>
      <c r="LU88" s="54">
        <f t="shared" si="1872"/>
        <v>1.011410472971735</v>
      </c>
      <c r="LV88" s="54">
        <f t="shared" si="1873"/>
        <v>1.7321172601014805</v>
      </c>
      <c r="LW88" s="54">
        <f t="shared" si="1874"/>
        <v>2.3604294659838336</v>
      </c>
      <c r="LX88" s="54">
        <f t="shared" si="1875"/>
        <v>3.2077754519384993</v>
      </c>
      <c r="LY88" s="54">
        <f t="shared" si="1876"/>
        <v>4.1530412197773154</v>
      </c>
      <c r="LZ88" s="54">
        <f t="shared" si="1877"/>
        <v>5.5739945333754823</v>
      </c>
      <c r="MA88" s="54">
        <f t="shared" si="1878"/>
        <v>6.2813192154796678</v>
      </c>
      <c r="MB88" s="54">
        <f t="shared" si="1879"/>
        <v>6.74602694459894</v>
      </c>
      <c r="MC88" s="54">
        <f t="shared" si="1880"/>
        <v>7.2836080175237043</v>
      </c>
      <c r="MD88" s="54">
        <f t="shared" si="1881"/>
        <v>7.2594882623894232</v>
      </c>
      <c r="ME88" s="54">
        <f t="shared" si="1882"/>
        <v>7.1980647082028844</v>
      </c>
      <c r="MF88" s="54">
        <f t="shared" si="1883"/>
        <v>7.5013425568440955</v>
      </c>
      <c r="MG88" s="54">
        <f t="shared" si="1884"/>
        <v>8.7312795532084753</v>
      </c>
      <c r="MH88" s="54">
        <f t="shared" si="1885"/>
        <v>10.038235316929489</v>
      </c>
      <c r="MI88" s="54">
        <f t="shared" si="1886"/>
        <v>10.304362937071598</v>
      </c>
      <c r="MJ88" s="54">
        <f t="shared" si="1887"/>
        <v>10.546484700241534</v>
      </c>
      <c r="MK88" s="54">
        <f t="shared" si="1888"/>
        <v>10.818314184873223</v>
      </c>
      <c r="ML88" s="54">
        <f t="shared" si="1889"/>
        <v>10.701602801680803</v>
      </c>
      <c r="MM88" s="54">
        <f t="shared" si="1890"/>
        <v>10.583351275537012</v>
      </c>
      <c r="MN88" s="54">
        <f t="shared" si="1891"/>
        <v>12.577503246125248</v>
      </c>
      <c r="MO88" s="54">
        <f t="shared" si="1892"/>
        <v>13.879953417248243</v>
      </c>
      <c r="MP88" s="54">
        <f t="shared" si="1893"/>
        <v>14.619349915304364</v>
      </c>
      <c r="MQ88" s="54">
        <f t="shared" si="1894"/>
        <v>15.295012281084009</v>
      </c>
      <c r="MR88" s="54">
        <f t="shared" si="1895"/>
        <v>15.166295884339414</v>
      </c>
      <c r="MS88" s="54">
        <f t="shared" si="1896"/>
        <v>15.708229177353591</v>
      </c>
      <c r="MT88" s="54">
        <f t="shared" si="1897"/>
        <v>15.763820617383129</v>
      </c>
      <c r="MU88" s="54">
        <f t="shared" si="1898"/>
        <v>17.523062343487442</v>
      </c>
      <c r="MV88" s="54">
        <f t="shared" si="1899"/>
        <v>18.658389807212934</v>
      </c>
      <c r="MW88" s="54">
        <f t="shared" si="1900"/>
        <v>19.293384354882303</v>
      </c>
      <c r="MX88" s="54">
        <f t="shared" si="1901"/>
        <v>19.293384354882303</v>
      </c>
      <c r="MY88" s="53">
        <f t="shared" si="1902"/>
        <v>2195.4803136227411</v>
      </c>
      <c r="MZ88" s="53">
        <f t="shared" si="1903"/>
        <v>-214.93632544948963</v>
      </c>
      <c r="NA88" s="53">
        <f t="shared" si="1904"/>
        <v>1411.2880305574677</v>
      </c>
      <c r="NB88" s="53">
        <f t="shared" si="1905"/>
        <v>1230.3609615588239</v>
      </c>
      <c r="NC88" s="53">
        <f t="shared" si="1906"/>
        <v>1659.2729096964265</v>
      </c>
      <c r="ND88" s="53">
        <f t="shared" si="1907"/>
        <v>1851.0194265819703</v>
      </c>
      <c r="NE88" s="53">
        <f t="shared" si="1908"/>
        <v>2782.5107786879303</v>
      </c>
      <c r="NF88" s="53">
        <f t="shared" si="1909"/>
        <v>1385.0831924964159</v>
      </c>
      <c r="NG88" s="53">
        <f t="shared" si="1910"/>
        <v>909.99067516135938</v>
      </c>
      <c r="NH88" s="53">
        <f t="shared" si="1911"/>
        <v>1052.6912570012739</v>
      </c>
      <c r="NI88" s="53">
        <f t="shared" si="1912"/>
        <v>-47.231304503949268</v>
      </c>
      <c r="NJ88" s="53">
        <f t="shared" si="1913"/>
        <v>-120.27960380808089</v>
      </c>
      <c r="NK88" s="53">
        <f t="shared" si="1914"/>
        <v>593.87868320921962</v>
      </c>
      <c r="NL88" s="53">
        <f t="shared" si="1915"/>
        <v>2408.4626262807274</v>
      </c>
      <c r="NM88" s="53">
        <f t="shared" si="1916"/>
        <v>2559.2807765184893</v>
      </c>
      <c r="NN88" s="53">
        <f t="shared" si="1917"/>
        <v>521.13110576228007</v>
      </c>
      <c r="NO88" s="53">
        <f t="shared" si="1918"/>
        <v>474.12283663936643</v>
      </c>
      <c r="NP88" s="53">
        <f t="shared" si="1919"/>
        <v>532.29649680577666</v>
      </c>
      <c r="NQ88" s="53">
        <f t="shared" si="1920"/>
        <v>-228.54423056739776</v>
      </c>
      <c r="NR88" s="53">
        <f t="shared" si="1921"/>
        <v>-231.56013849477085</v>
      </c>
      <c r="NS88" s="53">
        <f t="shared" si="1922"/>
        <v>3904.948388805883</v>
      </c>
      <c r="NT88" s="53">
        <f t="shared" si="1923"/>
        <v>2550.4579250930487</v>
      </c>
      <c r="NU88" s="53">
        <f t="shared" si="1924"/>
        <v>1447.8862224934931</v>
      </c>
      <c r="NV88" s="53">
        <f t="shared" si="1925"/>
        <v>1323.0820446697021</v>
      </c>
      <c r="NW88" s="53">
        <f t="shared" si="1926"/>
        <v>-252.05244810526551</v>
      </c>
      <c r="NX88" s="53">
        <f t="shared" si="1927"/>
        <v>1061.2137743803601</v>
      </c>
      <c r="NY88" s="53">
        <f t="shared" si="1928"/>
        <v>108.85915786584104</v>
      </c>
      <c r="NZ88" s="53">
        <f t="shared" si="1929"/>
        <v>3444.9471480574643</v>
      </c>
      <c r="OA88" s="53">
        <f t="shared" si="1930"/>
        <v>2223.198239467255</v>
      </c>
      <c r="OB88" s="53">
        <f t="shared" si="1931"/>
        <v>1243.4463232461549</v>
      </c>
      <c r="OC88" s="53" t="e">
        <f t="shared" si="1932"/>
        <v>#VALUE!</v>
      </c>
      <c r="OD88" s="53">
        <f t="shared" si="1933"/>
        <v>2195.4803136227411</v>
      </c>
      <c r="OE88" s="53">
        <f t="shared" si="1934"/>
        <v>1980.5439881732514</v>
      </c>
      <c r="OF88" s="53">
        <f t="shared" si="1935"/>
        <v>3391.832018730719</v>
      </c>
      <c r="OG88" s="53">
        <f t="shared" si="1936"/>
        <v>4622.1929802895429</v>
      </c>
      <c r="OH88" s="53">
        <f t="shared" si="1937"/>
        <v>6281.4658899859696</v>
      </c>
      <c r="OI88" s="53">
        <f t="shared" si="1938"/>
        <v>8132.4853165679397</v>
      </c>
      <c r="OJ88" s="53">
        <f t="shared" si="1939"/>
        <v>10914.99609525587</v>
      </c>
      <c r="OK88" s="53">
        <f t="shared" si="1940"/>
        <v>12300.079287752287</v>
      </c>
      <c r="OL88" s="53">
        <f t="shared" si="1941"/>
        <v>13210.069962913647</v>
      </c>
      <c r="OM88" s="53">
        <f t="shared" si="1942"/>
        <v>14262.761219914921</v>
      </c>
      <c r="ON88" s="53">
        <f t="shared" si="1943"/>
        <v>14215.529915410971</v>
      </c>
      <c r="OO88" s="53">
        <f t="shared" si="1944"/>
        <v>14095.250311602889</v>
      </c>
      <c r="OP88" s="53">
        <f t="shared" si="1945"/>
        <v>14689.128994812108</v>
      </c>
      <c r="OQ88" s="53">
        <f t="shared" si="1946"/>
        <v>17097.591621092837</v>
      </c>
      <c r="OR88" s="53">
        <f t="shared" si="1947"/>
        <v>19656.872397611325</v>
      </c>
      <c r="OS88" s="53">
        <f t="shared" si="1948"/>
        <v>20178.003503373606</v>
      </c>
      <c r="OT88" s="53">
        <f t="shared" si="1949"/>
        <v>20652.126340012972</v>
      </c>
      <c r="OU88" s="53">
        <f t="shared" si="1950"/>
        <v>21184.422836818747</v>
      </c>
      <c r="OV88" s="53">
        <f t="shared" si="1951"/>
        <v>20955.87860625135</v>
      </c>
      <c r="OW88" s="53">
        <f t="shared" si="1952"/>
        <v>20724.318467756581</v>
      </c>
      <c r="OX88" s="53">
        <f t="shared" si="1953"/>
        <v>24629.266856562463</v>
      </c>
      <c r="OY88" s="53">
        <f t="shared" si="1954"/>
        <v>27179.72478165551</v>
      </c>
      <c r="OZ88" s="53">
        <f t="shared" si="1955"/>
        <v>28627.611004149003</v>
      </c>
      <c r="PA88" s="53">
        <f t="shared" si="1956"/>
        <v>29950.693048818706</v>
      </c>
      <c r="PB88" s="53">
        <f t="shared" si="1957"/>
        <v>29698.640600713439</v>
      </c>
      <c r="PC88" s="53">
        <f t="shared" si="1958"/>
        <v>30759.854375093801</v>
      </c>
      <c r="PD88" s="53">
        <f t="shared" si="1959"/>
        <v>30868.713532959642</v>
      </c>
      <c r="PE88" s="53">
        <f t="shared" si="1960"/>
        <v>34313.660681017107</v>
      </c>
      <c r="PF88" s="53">
        <f t="shared" si="1961"/>
        <v>36536.858920484359</v>
      </c>
      <c r="PG88" s="53">
        <f t="shared" si="1962"/>
        <v>37780.305243730516</v>
      </c>
      <c r="PH88" s="53" t="e">
        <f t="shared" si="1963"/>
        <v>#VALUE!</v>
      </c>
      <c r="PI88" s="111">
        <f t="shared" si="2301"/>
        <v>2085.7062979416037</v>
      </c>
      <c r="PJ88" s="111">
        <f t="shared" si="2301"/>
        <v>0</v>
      </c>
      <c r="PK88" s="111">
        <f t="shared" si="2301"/>
        <v>1340.7236290295941</v>
      </c>
      <c r="PL88" s="111">
        <f t="shared" si="2301"/>
        <v>1168.8429134808825</v>
      </c>
      <c r="PM88" s="111">
        <f t="shared" si="2301"/>
        <v>1576.3092642116051</v>
      </c>
      <c r="PN88" s="111">
        <f t="shared" si="2301"/>
        <v>1758.4684552528718</v>
      </c>
      <c r="PO88" s="111">
        <f t="shared" si="2301"/>
        <v>2643.3852397535338</v>
      </c>
      <c r="PP88" s="111">
        <f t="shared" si="2301"/>
        <v>1315.829032871595</v>
      </c>
      <c r="PQ88" s="111">
        <f t="shared" si="2301"/>
        <v>864.49114140329141</v>
      </c>
      <c r="PR88" s="111">
        <f t="shared" si="2301"/>
        <v>1000.0566941512102</v>
      </c>
      <c r="PS88" s="111">
        <f t="shared" si="2302"/>
        <v>0</v>
      </c>
      <c r="PT88" s="111">
        <f t="shared" si="2302"/>
        <v>0</v>
      </c>
      <c r="PU88" s="111">
        <f t="shared" si="2302"/>
        <v>564.18474904875859</v>
      </c>
      <c r="PV88" s="111">
        <f t="shared" si="2302"/>
        <v>2288.0394949666911</v>
      </c>
      <c r="PW88" s="111">
        <f t="shared" si="2302"/>
        <v>2431.3167376925649</v>
      </c>
      <c r="PX88" s="111">
        <f t="shared" si="2302"/>
        <v>495.07455047416602</v>
      </c>
      <c r="PY88" s="111">
        <f t="shared" si="2302"/>
        <v>450.41669480739807</v>
      </c>
      <c r="PZ88" s="111">
        <f t="shared" si="2302"/>
        <v>505.68167196548779</v>
      </c>
      <c r="QA88" s="111">
        <f t="shared" si="2302"/>
        <v>0</v>
      </c>
      <c r="QB88" s="111">
        <f t="shared" si="2302"/>
        <v>0</v>
      </c>
      <c r="QC88" s="111">
        <f t="shared" si="2303"/>
        <v>3709.7009693655887</v>
      </c>
      <c r="QD88" s="111">
        <f t="shared" si="2303"/>
        <v>2422.9350288383962</v>
      </c>
      <c r="QE88" s="111">
        <f t="shared" si="2303"/>
        <v>1375.4919113688184</v>
      </c>
      <c r="QF88" s="111">
        <f t="shared" si="2303"/>
        <v>1256.9279424362169</v>
      </c>
      <c r="QG88" s="111">
        <f t="shared" si="2303"/>
        <v>0</v>
      </c>
      <c r="QH88" s="111">
        <f t="shared" si="2303"/>
        <v>1008.1530856613421</v>
      </c>
      <c r="QI88" s="111">
        <f t="shared" si="2303"/>
        <v>103.41619997254898</v>
      </c>
      <c r="QJ88" s="111">
        <f t="shared" si="2303"/>
        <v>3272.6997906545912</v>
      </c>
      <c r="QK88" s="111">
        <f t="shared" si="2303"/>
        <v>2112.0383274938922</v>
      </c>
      <c r="QL88" s="111">
        <f t="shared" si="2303"/>
        <v>1181.274007083847</v>
      </c>
      <c r="QM88" s="111" t="e">
        <f t="shared" si="2304"/>
        <v>#VALUE!</v>
      </c>
      <c r="QN88" s="54">
        <f t="shared" si="1968"/>
        <v>2085.7062979416037</v>
      </c>
      <c r="QO88" s="53">
        <f t="shared" si="1969"/>
        <v>2085.7062979416037</v>
      </c>
      <c r="QP88" s="53">
        <f t="shared" si="1970"/>
        <v>3426.4299269711978</v>
      </c>
      <c r="QQ88" s="53">
        <f t="shared" si="1971"/>
        <v>4595.2728404520803</v>
      </c>
      <c r="QR88" s="53">
        <f t="shared" si="1972"/>
        <v>6171.5821046636856</v>
      </c>
      <c r="QS88" s="53">
        <f t="shared" si="1973"/>
        <v>7930.0505599165572</v>
      </c>
      <c r="QT88" s="53">
        <f t="shared" si="1974"/>
        <v>10573.435799670091</v>
      </c>
      <c r="QU88" s="53">
        <f t="shared" si="1975"/>
        <v>11889.264832541687</v>
      </c>
      <c r="QV88" s="53">
        <f t="shared" si="1976"/>
        <v>12753.755973944979</v>
      </c>
      <c r="QW88" s="53">
        <f t="shared" si="1977"/>
        <v>13753.812668096189</v>
      </c>
      <c r="QX88" s="53">
        <f t="shared" si="1978"/>
        <v>13753.812668096189</v>
      </c>
      <c r="QY88" s="53">
        <f t="shared" si="1979"/>
        <v>13753.812668096189</v>
      </c>
      <c r="QZ88" s="53">
        <f t="shared" si="1980"/>
        <v>14317.997417144947</v>
      </c>
      <c r="RA88" s="53">
        <f t="shared" si="1981"/>
        <v>16606.036912111638</v>
      </c>
      <c r="RB88" s="53">
        <f t="shared" si="1982"/>
        <v>19037.353649804201</v>
      </c>
      <c r="RC88" s="53">
        <f t="shared" si="1983"/>
        <v>19532.428200278366</v>
      </c>
      <c r="RD88" s="53">
        <f t="shared" si="1984"/>
        <v>19982.844895085764</v>
      </c>
      <c r="RE88" s="53">
        <f t="shared" si="1985"/>
        <v>20488.526567051253</v>
      </c>
      <c r="RF88" s="53">
        <f t="shared" si="1986"/>
        <v>20488.526567051253</v>
      </c>
      <c r="RG88" s="53">
        <f t="shared" si="1987"/>
        <v>20488.526567051253</v>
      </c>
      <c r="RH88" s="53">
        <f t="shared" si="1988"/>
        <v>24198.227536416842</v>
      </c>
      <c r="RI88" s="53">
        <f t="shared" si="1989"/>
        <v>26621.162565255239</v>
      </c>
      <c r="RJ88" s="53">
        <f t="shared" si="1990"/>
        <v>27996.654476624059</v>
      </c>
      <c r="RK88" s="53">
        <f t="shared" si="1991"/>
        <v>29253.582419060276</v>
      </c>
      <c r="RL88" s="53">
        <f t="shared" si="1992"/>
        <v>29253.582419060276</v>
      </c>
      <c r="RM88" s="53">
        <f t="shared" si="1993"/>
        <v>30261.735504721619</v>
      </c>
      <c r="RN88" s="53">
        <f t="shared" si="1994"/>
        <v>30365.151704694166</v>
      </c>
      <c r="RO88" s="53">
        <f t="shared" si="1995"/>
        <v>33637.851495348761</v>
      </c>
      <c r="RP88" s="53">
        <f t="shared" si="1996"/>
        <v>35749.889822842655</v>
      </c>
      <c r="RQ88" s="53">
        <f t="shared" si="1997"/>
        <v>36931.163829926503</v>
      </c>
      <c r="RR88" s="53" t="e">
        <f t="shared" si="1998"/>
        <v>#VALUE!</v>
      </c>
      <c r="RS88" s="111">
        <f t="shared" si="1999"/>
        <v>1082.4788557506845</v>
      </c>
      <c r="RT88" s="111">
        <f t="shared" si="2000"/>
        <v>178.84980583503739</v>
      </c>
      <c r="RU88" s="111">
        <f t="shared" si="2001"/>
        <v>836.87172781413256</v>
      </c>
      <c r="RV88" s="111">
        <f t="shared" si="2002"/>
        <v>1277.740937755756</v>
      </c>
      <c r="RW88" s="111">
        <f t="shared" si="2003"/>
        <v>2040.3615184093833</v>
      </c>
      <c r="RX88" s="111">
        <f t="shared" si="2004"/>
        <v>2852.3434337372482</v>
      </c>
      <c r="RY88" s="111">
        <f t="shared" si="2005"/>
        <v>4561.3146659627782</v>
      </c>
      <c r="RZ88" s="111">
        <f t="shared" si="2006"/>
        <v>4951.784090604122</v>
      </c>
      <c r="SA88" s="111">
        <f t="shared" si="2007"/>
        <v>4870.9959453221081</v>
      </c>
      <c r="SB88" s="111">
        <f t="shared" si="2008"/>
        <v>4938.4495118048635</v>
      </c>
      <c r="SC88" s="111">
        <f t="shared" si="2009"/>
        <v>4076.4706986588753</v>
      </c>
      <c r="SD88" s="111">
        <f t="shared" si="2010"/>
        <v>3314.0902777881583</v>
      </c>
      <c r="SE88" s="111">
        <f t="shared" si="2011"/>
        <v>3007.8454410130271</v>
      </c>
      <c r="SF88" s="111">
        <f t="shared" si="2012"/>
        <v>4633.7065340041245</v>
      </c>
      <c r="SG88" s="111">
        <f t="shared" si="2013"/>
        <v>6111.2932123334795</v>
      </c>
      <c r="SH88" s="111">
        <f t="shared" si="2014"/>
        <v>5586.2387752609211</v>
      </c>
      <c r="SI88" s="111">
        <f t="shared" si="2015"/>
        <v>5087.1507970440616</v>
      </c>
      <c r="SJ88" s="111">
        <f t="shared" si="2016"/>
        <v>4616.7682247118883</v>
      </c>
      <c r="SK88" s="111">
        <f t="shared" si="2017"/>
        <v>3650.3620063318267</v>
      </c>
      <c r="SL88" s="111">
        <f t="shared" si="2018"/>
        <v>2677.3158951334153</v>
      </c>
      <c r="SM88" s="111">
        <f t="shared" si="2019"/>
        <v>5347.5718251170765</v>
      </c>
      <c r="SN88" s="111">
        <f t="shared" si="2020"/>
        <v>6667.6810194892823</v>
      </c>
      <c r="SO88" s="111">
        <f t="shared" si="2021"/>
        <v>6909.5621387795545</v>
      </c>
      <c r="SP88" s="111">
        <f t="shared" si="2022"/>
        <v>6970.102120672811</v>
      </c>
      <c r="SQ88" s="111">
        <f t="shared" si="2023"/>
        <v>5784.5794392871503</v>
      </c>
      <c r="SR88" s="111">
        <f t="shared" si="2024"/>
        <v>5647.0492004729422</v>
      </c>
      <c r="SS88" s="111">
        <f t="shared" si="2025"/>
        <v>4479.8313656609607</v>
      </c>
      <c r="ST88" s="111">
        <f t="shared" si="2026"/>
        <v>6443.8686444804698</v>
      </c>
      <c r="SU88" s="111">
        <f t="shared" si="2027"/>
        <v>7319.076027901443</v>
      </c>
      <c r="SV88" s="111">
        <f t="shared" si="2028"/>
        <v>7395.7133206595499</v>
      </c>
      <c r="SW88" s="111" t="e">
        <f t="shared" si="2029"/>
        <v>#VALUE!</v>
      </c>
      <c r="SX88" s="111">
        <f t="shared" si="2030"/>
        <v>0</v>
      </c>
      <c r="SY88" s="111">
        <f t="shared" si="2031"/>
        <v>26.673371938923662</v>
      </c>
      <c r="SZ88" s="111">
        <f t="shared" si="2032"/>
        <v>0</v>
      </c>
      <c r="TA88" s="111">
        <f t="shared" si="2033"/>
        <v>0</v>
      </c>
      <c r="TB88" s="111">
        <f t="shared" si="2034"/>
        <v>0</v>
      </c>
      <c r="TC88" s="111">
        <f t="shared" si="2035"/>
        <v>0</v>
      </c>
      <c r="TD88" s="111">
        <f t="shared" si="2036"/>
        <v>0</v>
      </c>
      <c r="TE88" s="111">
        <f t="shared" si="2037"/>
        <v>0</v>
      </c>
      <c r="TF88" s="111">
        <f t="shared" si="2038"/>
        <v>0</v>
      </c>
      <c r="TG88" s="111">
        <f t="shared" si="2039"/>
        <v>0</v>
      </c>
      <c r="TH88" s="111">
        <f t="shared" si="2040"/>
        <v>0</v>
      </c>
      <c r="TI88" s="111">
        <f t="shared" si="2041"/>
        <v>0</v>
      </c>
      <c r="TJ88" s="111">
        <f t="shared" si="2042"/>
        <v>0</v>
      </c>
      <c r="TK88" s="111">
        <f t="shared" si="2043"/>
        <v>0</v>
      </c>
      <c r="TL88" s="111">
        <f t="shared" si="2044"/>
        <v>0</v>
      </c>
      <c r="TM88" s="111">
        <f t="shared" si="2045"/>
        <v>0</v>
      </c>
      <c r="TN88" s="111">
        <f t="shared" si="2046"/>
        <v>0</v>
      </c>
      <c r="TO88" s="111">
        <f t="shared" si="2047"/>
        <v>0</v>
      </c>
      <c r="TP88" s="111">
        <f t="shared" si="2048"/>
        <v>0</v>
      </c>
      <c r="TQ88" s="111">
        <f t="shared" si="2049"/>
        <v>0</v>
      </c>
      <c r="TR88" s="111">
        <f t="shared" si="2050"/>
        <v>0</v>
      </c>
      <c r="TS88" s="111">
        <f t="shared" si="2051"/>
        <v>0</v>
      </c>
      <c r="TT88" s="111">
        <f t="shared" si="2052"/>
        <v>0</v>
      </c>
      <c r="TU88" s="111">
        <f t="shared" si="2053"/>
        <v>0</v>
      </c>
      <c r="TV88" s="111">
        <f t="shared" si="2054"/>
        <v>0</v>
      </c>
      <c r="TW88" s="111">
        <f t="shared" si="2055"/>
        <v>0</v>
      </c>
      <c r="TX88" s="111">
        <f t="shared" si="2056"/>
        <v>0</v>
      </c>
      <c r="TY88" s="111">
        <f t="shared" si="2057"/>
        <v>0</v>
      </c>
      <c r="TZ88" s="111">
        <f t="shared" si="2058"/>
        <v>0</v>
      </c>
      <c r="UA88" s="111">
        <f t="shared" si="2059"/>
        <v>0</v>
      </c>
      <c r="UB88" s="111">
        <f t="shared" si="2060"/>
        <v>0</v>
      </c>
      <c r="UC88" s="112">
        <f t="shared" si="2061"/>
        <v>105.6028886516757</v>
      </c>
      <c r="UD88" s="112">
        <f t="shared" si="2062"/>
        <v>200.72173601121756</v>
      </c>
      <c r="UE88" s="112">
        <f t="shared" si="2063"/>
        <v>272.58507359548059</v>
      </c>
      <c r="UF88" s="112">
        <f t="shared" si="2064"/>
        <v>349.21388449434994</v>
      </c>
      <c r="UG88" s="112">
        <f t="shared" si="2065"/>
        <v>434.86532486887393</v>
      </c>
      <c r="UH88" s="112">
        <f t="shared" si="2066"/>
        <v>534.49548696624322</v>
      </c>
      <c r="UI88" s="112">
        <f t="shared" si="2067"/>
        <v>632.85485617971733</v>
      </c>
      <c r="UJ88" s="112">
        <f t="shared" si="2068"/>
        <v>730.26113073027011</v>
      </c>
      <c r="UK88" s="112">
        <f t="shared" si="2069"/>
        <v>829.76421353924968</v>
      </c>
      <c r="UL88" s="112">
        <f t="shared" si="2070"/>
        <v>927.93296382013966</v>
      </c>
      <c r="UM88" s="112">
        <f t="shared" si="2071"/>
        <v>1018.6675757302436</v>
      </c>
      <c r="UN88" s="112">
        <f t="shared" si="2072"/>
        <v>1098.9181463482137</v>
      </c>
      <c r="UO88" s="112">
        <f t="shared" si="2073"/>
        <v>1190.5423132770445</v>
      </c>
      <c r="UP88" s="112">
        <f t="shared" si="2074"/>
        <v>1260.2453029586859</v>
      </c>
      <c r="UQ88" s="112">
        <f t="shared" si="2075"/>
        <v>1360.6379407863922</v>
      </c>
      <c r="UR88" s="112">
        <f t="shared" si="2076"/>
        <v>1468.0199394755209</v>
      </c>
      <c r="US88" s="112">
        <f t="shared" si="2077"/>
        <v>1567.9677997938636</v>
      </c>
      <c r="UT88" s="112">
        <f t="shared" si="2078"/>
        <v>1670.7114044567757</v>
      </c>
      <c r="UU88" s="112">
        <f t="shared" si="2079"/>
        <v>1772.4383748125715</v>
      </c>
      <c r="UV88" s="112">
        <f t="shared" si="2080"/>
        <v>1874.8642812545099</v>
      </c>
      <c r="UW88" s="112">
        <f t="shared" si="2081"/>
        <v>1984.2795485578704</v>
      </c>
      <c r="UX88" s="112">
        <f t="shared" si="2082"/>
        <v>2100.3664785016804</v>
      </c>
      <c r="UY88" s="112">
        <f t="shared" si="2083"/>
        <v>2219.6939302994219</v>
      </c>
      <c r="UZ88" s="112">
        <f t="shared" si="2084"/>
        <v>2345.6295050934182</v>
      </c>
      <c r="VA88" s="112">
        <f t="shared" si="2085"/>
        <v>2470.4213662919083</v>
      </c>
      <c r="VB88" s="112">
        <f t="shared" si="2086"/>
        <v>2591.0196109735457</v>
      </c>
      <c r="VC88" s="112">
        <f t="shared" si="2087"/>
        <v>2724.7705620034958</v>
      </c>
      <c r="VD88" s="112">
        <f t="shared" si="2088"/>
        <v>2862.5245106177154</v>
      </c>
      <c r="VE88" s="112">
        <f t="shared" si="2089"/>
        <v>2992.7172415727596</v>
      </c>
      <c r="VF88" s="112">
        <f t="shared" si="2090"/>
        <v>3108.9947904491532</v>
      </c>
      <c r="VG88" s="112">
        <f t="shared" si="2091"/>
        <v>3108.9947904491532</v>
      </c>
      <c r="VH88" s="111">
        <f t="shared" si="2092"/>
        <v>-2085.7062979416037</v>
      </c>
      <c r="VI88" s="111">
        <f t="shared" si="2093"/>
        <v>-2059.0329260026801</v>
      </c>
      <c r="VJ88" s="111">
        <f t="shared" si="2094"/>
        <v>-3426.4299269711978</v>
      </c>
      <c r="VK88" s="111">
        <f t="shared" si="2095"/>
        <v>-4595.2728404520803</v>
      </c>
      <c r="VL88" s="111">
        <f t="shared" si="2096"/>
        <v>-6171.5821046636856</v>
      </c>
      <c r="VM88" s="111">
        <f t="shared" si="2097"/>
        <v>-7930.0505599165572</v>
      </c>
      <c r="VN88" s="111">
        <f t="shared" si="2098"/>
        <v>-10573.435799670091</v>
      </c>
      <c r="VO88" s="111">
        <f t="shared" si="2099"/>
        <v>-11889.264832541687</v>
      </c>
      <c r="VP88" s="111">
        <f t="shared" si="2100"/>
        <v>-12753.755973944979</v>
      </c>
      <c r="VQ88" s="111">
        <f t="shared" si="2101"/>
        <v>-13753.812668096189</v>
      </c>
      <c r="VR88" s="111">
        <f t="shared" si="2102"/>
        <v>-13753.812668096189</v>
      </c>
      <c r="VS88" s="111">
        <f t="shared" si="2103"/>
        <v>-13753.812668096189</v>
      </c>
      <c r="VT88" s="111">
        <f t="shared" si="2104"/>
        <v>-14317.997417144947</v>
      </c>
      <c r="VU88" s="111">
        <f t="shared" si="2105"/>
        <v>-16606.036912111638</v>
      </c>
      <c r="VV88" s="111">
        <f t="shared" si="2106"/>
        <v>-19037.353649804201</v>
      </c>
      <c r="VW88" s="111">
        <f t="shared" si="2107"/>
        <v>-19532.428200278366</v>
      </c>
      <c r="VX88" s="111">
        <f t="shared" si="2108"/>
        <v>-19982.844895085764</v>
      </c>
      <c r="VY88" s="111">
        <f t="shared" si="2109"/>
        <v>-20488.526567051253</v>
      </c>
      <c r="VZ88" s="111">
        <f t="shared" si="2110"/>
        <v>-20488.526567051253</v>
      </c>
      <c r="WA88" s="111">
        <f t="shared" si="2111"/>
        <v>-20488.526567051253</v>
      </c>
      <c r="WB88" s="111">
        <f t="shared" si="2112"/>
        <v>-24198.227536416842</v>
      </c>
      <c r="WC88" s="111">
        <f t="shared" si="2113"/>
        <v>-26621.162565255239</v>
      </c>
      <c r="WD88" s="111">
        <f t="shared" si="2114"/>
        <v>-27996.654476624059</v>
      </c>
      <c r="WE88" s="111">
        <f t="shared" si="2115"/>
        <v>-29253.582419060276</v>
      </c>
      <c r="WF88" s="111">
        <f t="shared" si="2116"/>
        <v>-29253.582419060276</v>
      </c>
      <c r="WG88" s="111">
        <f t="shared" si="2117"/>
        <v>-30261.735504721619</v>
      </c>
      <c r="WH88" s="111">
        <f t="shared" si="2118"/>
        <v>-30365.151704694166</v>
      </c>
      <c r="WI88" s="111">
        <f t="shared" si="2119"/>
        <v>-33637.851495348761</v>
      </c>
      <c r="WJ88" s="111">
        <f t="shared" si="2120"/>
        <v>-35749.889822842655</v>
      </c>
      <c r="WK88" s="111">
        <f t="shared" si="2121"/>
        <v>-36931.163829926503</v>
      </c>
      <c r="WL88" s="111" t="e">
        <f t="shared" si="2122"/>
        <v>#VALUE!</v>
      </c>
      <c r="WM88" s="111">
        <f t="shared" si="2123"/>
        <v>0</v>
      </c>
      <c r="WN88" s="111">
        <f t="shared" si="2124"/>
        <v>26.673371938923662</v>
      </c>
      <c r="WO88" s="111">
        <f t="shared" si="2125"/>
        <v>0</v>
      </c>
      <c r="WP88" s="111">
        <f t="shared" si="2126"/>
        <v>0</v>
      </c>
      <c r="WQ88" s="111">
        <f t="shared" si="2127"/>
        <v>0</v>
      </c>
      <c r="WR88" s="111">
        <f t="shared" si="2128"/>
        <v>0</v>
      </c>
      <c r="WS88" s="111">
        <f t="shared" si="2129"/>
        <v>0</v>
      </c>
      <c r="WT88" s="111">
        <f t="shared" si="2130"/>
        <v>0</v>
      </c>
      <c r="WU88" s="111">
        <f t="shared" si="2131"/>
        <v>0</v>
      </c>
      <c r="WV88" s="111">
        <f t="shared" si="2132"/>
        <v>0</v>
      </c>
      <c r="WW88" s="111">
        <f t="shared" si="2133"/>
        <v>0</v>
      </c>
      <c r="WX88" s="111">
        <f t="shared" si="2134"/>
        <v>0</v>
      </c>
      <c r="WY88" s="111">
        <f t="shared" si="2135"/>
        <v>0</v>
      </c>
      <c r="WZ88" s="111">
        <f t="shared" si="2136"/>
        <v>0</v>
      </c>
      <c r="XA88" s="111">
        <f t="shared" si="2137"/>
        <v>0</v>
      </c>
      <c r="XB88" s="111">
        <f t="shared" si="2138"/>
        <v>0</v>
      </c>
      <c r="XC88" s="111">
        <f t="shared" si="2139"/>
        <v>0</v>
      </c>
      <c r="XD88" s="111">
        <f t="shared" si="2140"/>
        <v>0</v>
      </c>
      <c r="XE88" s="111">
        <f t="shared" si="2141"/>
        <v>0</v>
      </c>
      <c r="XF88" s="111">
        <f t="shared" si="2142"/>
        <v>0</v>
      </c>
      <c r="XG88" s="111">
        <f t="shared" si="2143"/>
        <v>0</v>
      </c>
      <c r="XH88" s="111">
        <f t="shared" si="2144"/>
        <v>0</v>
      </c>
      <c r="XI88" s="111">
        <f t="shared" si="2145"/>
        <v>0</v>
      </c>
      <c r="XJ88" s="111">
        <f t="shared" si="2146"/>
        <v>0</v>
      </c>
      <c r="XK88" s="111">
        <f t="shared" si="2147"/>
        <v>0</v>
      </c>
      <c r="XL88" s="111">
        <f t="shared" si="2148"/>
        <v>0</v>
      </c>
      <c r="XM88" s="111">
        <f t="shared" si="2149"/>
        <v>0</v>
      </c>
      <c r="XN88" s="111">
        <f t="shared" si="2150"/>
        <v>0</v>
      </c>
      <c r="XO88" s="111">
        <f t="shared" si="2151"/>
        <v>0</v>
      </c>
      <c r="XP88" s="111">
        <f t="shared" si="2152"/>
        <v>0</v>
      </c>
      <c r="XQ88" s="111" t="e">
        <f t="shared" si="2153"/>
        <v>#VALUE!</v>
      </c>
      <c r="XR88" s="111">
        <f t="shared" si="2154"/>
        <v>2085.7062979416037</v>
      </c>
      <c r="XS88" s="111">
        <f t="shared" si="2155"/>
        <v>2059.0329260026801</v>
      </c>
      <c r="XT88" s="111">
        <f t="shared" si="2156"/>
        <v>3426.4299269711978</v>
      </c>
      <c r="XU88" s="111">
        <f t="shared" si="2157"/>
        <v>4595.2728404520803</v>
      </c>
      <c r="XV88" s="111">
        <f t="shared" si="2158"/>
        <v>6171.5821046636856</v>
      </c>
      <c r="XW88" s="111">
        <f t="shared" si="2159"/>
        <v>7930.0505599165572</v>
      </c>
      <c r="XX88" s="111">
        <f t="shared" si="2160"/>
        <v>10573.435799670091</v>
      </c>
      <c r="XY88" s="111">
        <f t="shared" si="2161"/>
        <v>11889.264832541687</v>
      </c>
      <c r="XZ88" s="111">
        <f t="shared" si="2162"/>
        <v>12753.755973944979</v>
      </c>
      <c r="YA88" s="111">
        <f t="shared" si="2163"/>
        <v>13753.812668096189</v>
      </c>
      <c r="YB88" s="111">
        <f t="shared" si="2164"/>
        <v>13753.812668096189</v>
      </c>
      <c r="YC88" s="111">
        <f t="shared" si="2165"/>
        <v>13753.812668096189</v>
      </c>
      <c r="YD88" s="111">
        <f t="shared" si="2166"/>
        <v>14317.997417144947</v>
      </c>
      <c r="YE88" s="111">
        <f t="shared" si="2167"/>
        <v>16606.036912111638</v>
      </c>
      <c r="YF88" s="111">
        <f t="shared" si="2168"/>
        <v>19037.353649804201</v>
      </c>
      <c r="YG88" s="111">
        <f t="shared" si="2169"/>
        <v>19532.428200278366</v>
      </c>
      <c r="YH88" s="111">
        <f t="shared" si="2170"/>
        <v>19982.844895085764</v>
      </c>
      <c r="YI88" s="111">
        <f t="shared" si="2171"/>
        <v>20488.526567051253</v>
      </c>
      <c r="YJ88" s="111">
        <f t="shared" si="2172"/>
        <v>20488.526567051253</v>
      </c>
      <c r="YK88" s="111">
        <f t="shared" si="2173"/>
        <v>20488.526567051253</v>
      </c>
      <c r="YL88" s="111">
        <f t="shared" si="2174"/>
        <v>24198.227536416842</v>
      </c>
      <c r="YM88" s="111">
        <f t="shared" si="2175"/>
        <v>26621.162565255239</v>
      </c>
      <c r="YN88" s="111">
        <f t="shared" si="2176"/>
        <v>27996.654476624059</v>
      </c>
      <c r="YO88" s="111">
        <f t="shared" si="2177"/>
        <v>29253.582419060276</v>
      </c>
      <c r="YP88" s="111">
        <f t="shared" si="2178"/>
        <v>29253.582419060276</v>
      </c>
      <c r="YQ88" s="111">
        <f t="shared" si="2179"/>
        <v>30261.735504721619</v>
      </c>
      <c r="YR88" s="111">
        <f t="shared" si="2180"/>
        <v>30365.151704694166</v>
      </c>
      <c r="YS88" s="111">
        <f t="shared" si="2181"/>
        <v>33637.851495348761</v>
      </c>
      <c r="YT88" s="111">
        <f t="shared" si="2182"/>
        <v>35749.889822842655</v>
      </c>
      <c r="YU88" s="111">
        <f t="shared" si="2183"/>
        <v>36931.163829926503</v>
      </c>
      <c r="YV88" s="111" t="e">
        <f t="shared" si="2184"/>
        <v>#VALUE!</v>
      </c>
      <c r="YW88" s="111">
        <f t="shared" si="2185"/>
        <v>0</v>
      </c>
      <c r="YX88" s="111">
        <f t="shared" si="2186"/>
        <v>0</v>
      </c>
      <c r="YY88" s="111">
        <f t="shared" si="2187"/>
        <v>0</v>
      </c>
      <c r="YZ88" s="111">
        <f t="shared" si="2188"/>
        <v>0</v>
      </c>
      <c r="ZA88" s="111">
        <f t="shared" si="2189"/>
        <v>0</v>
      </c>
      <c r="ZB88" s="111">
        <f t="shared" si="2190"/>
        <v>0</v>
      </c>
      <c r="ZC88" s="111">
        <f t="shared" si="2191"/>
        <v>0</v>
      </c>
      <c r="ZD88" s="111">
        <f t="shared" si="2192"/>
        <v>0</v>
      </c>
      <c r="ZE88" s="111">
        <f t="shared" si="2193"/>
        <v>0</v>
      </c>
      <c r="ZF88" s="111">
        <f t="shared" si="2194"/>
        <v>0</v>
      </c>
      <c r="ZG88" s="111">
        <f t="shared" si="2195"/>
        <v>0</v>
      </c>
      <c r="ZH88" s="111">
        <f t="shared" si="2196"/>
        <v>0</v>
      </c>
      <c r="ZI88" s="111">
        <f t="shared" si="2197"/>
        <v>0</v>
      </c>
      <c r="ZJ88" s="111">
        <f t="shared" si="2198"/>
        <v>0</v>
      </c>
      <c r="ZK88" s="111">
        <f t="shared" si="2199"/>
        <v>0</v>
      </c>
      <c r="ZL88" s="111">
        <f t="shared" si="2200"/>
        <v>0</v>
      </c>
      <c r="ZM88" s="111">
        <f t="shared" si="2201"/>
        <v>0</v>
      </c>
      <c r="ZN88" s="111">
        <f t="shared" si="2202"/>
        <v>0</v>
      </c>
      <c r="ZO88" s="111">
        <f t="shared" si="2203"/>
        <v>0</v>
      </c>
      <c r="ZP88" s="111">
        <f t="shared" si="2204"/>
        <v>0</v>
      </c>
      <c r="ZQ88" s="111">
        <f t="shared" si="2205"/>
        <v>0</v>
      </c>
      <c r="ZR88" s="111">
        <f t="shared" si="2206"/>
        <v>0</v>
      </c>
      <c r="ZS88" s="111">
        <f t="shared" si="2207"/>
        <v>0</v>
      </c>
      <c r="ZT88" s="111">
        <f t="shared" si="2208"/>
        <v>0</v>
      </c>
      <c r="ZU88" s="111">
        <f t="shared" si="2209"/>
        <v>0</v>
      </c>
      <c r="ZV88" s="111">
        <f t="shared" si="2210"/>
        <v>0</v>
      </c>
      <c r="ZW88" s="111">
        <f t="shared" si="2211"/>
        <v>0</v>
      </c>
      <c r="ZX88" s="111">
        <f t="shared" si="2212"/>
        <v>0</v>
      </c>
      <c r="ZY88" s="111">
        <f t="shared" si="2213"/>
        <v>0</v>
      </c>
      <c r="ZZ88" s="111">
        <f t="shared" si="2214"/>
        <v>0</v>
      </c>
      <c r="AAA88" s="111" t="e">
        <f t="shared" si="2215"/>
        <v>#VALUE!</v>
      </c>
      <c r="AAB88" s="111">
        <f t="shared" si="2216"/>
        <v>1082.4788557506845</v>
      </c>
      <c r="AAC88" s="111">
        <f t="shared" si="2217"/>
        <v>-903.6290499156471</v>
      </c>
      <c r="AAD88" s="111">
        <f t="shared" si="2218"/>
        <v>658.02192197909517</v>
      </c>
      <c r="AAE88" s="111">
        <f t="shared" si="2219"/>
        <v>440.86920994162347</v>
      </c>
      <c r="AAF88" s="111">
        <f t="shared" si="2220"/>
        <v>762.62058065362726</v>
      </c>
      <c r="AAG88" s="111">
        <f t="shared" si="2221"/>
        <v>811.98191532786495</v>
      </c>
      <c r="AAH88" s="111">
        <f t="shared" si="2222"/>
        <v>1708.97123222553</v>
      </c>
      <c r="AAI88" s="111">
        <f t="shared" si="2223"/>
        <v>390.46942464134372</v>
      </c>
      <c r="AAJ88" s="111">
        <f t="shared" si="2224"/>
        <v>-80.788145282013829</v>
      </c>
      <c r="AAK88" s="111">
        <f t="shared" si="2225"/>
        <v>67.453566482755377</v>
      </c>
      <c r="AAL88" s="111">
        <f t="shared" si="2226"/>
        <v>-861.97881314598817</v>
      </c>
      <c r="AAM88" s="111">
        <f t="shared" si="2227"/>
        <v>-762.38042087071699</v>
      </c>
      <c r="AAN88" s="111">
        <f t="shared" si="2228"/>
        <v>-306.24483677513126</v>
      </c>
      <c r="AAO88" s="111">
        <f t="shared" si="2229"/>
        <v>1625.8610929910974</v>
      </c>
      <c r="AAP88" s="111">
        <f t="shared" si="2230"/>
        <v>1477.586678329355</v>
      </c>
      <c r="AAQ88" s="111">
        <f t="shared" si="2231"/>
        <v>-525.05443707255836</v>
      </c>
      <c r="AAR88" s="111">
        <f t="shared" si="2232"/>
        <v>-499.08797821685948</v>
      </c>
      <c r="AAS88" s="111">
        <f t="shared" si="2233"/>
        <v>-470.38257233217337</v>
      </c>
      <c r="AAT88" s="111">
        <f t="shared" si="2234"/>
        <v>-966.40621838006155</v>
      </c>
      <c r="AAU88" s="111">
        <f t="shared" si="2235"/>
        <v>-973.04611119841138</v>
      </c>
      <c r="AAV88" s="111">
        <f t="shared" si="2236"/>
        <v>2670.2559299836612</v>
      </c>
      <c r="AAW88" s="111">
        <f t="shared" si="2237"/>
        <v>1320.1091943722058</v>
      </c>
      <c r="AAX88" s="111">
        <f t="shared" si="2238"/>
        <v>241.88111929027218</v>
      </c>
      <c r="AAY88" s="111">
        <f t="shared" si="2239"/>
        <v>60.539981893256481</v>
      </c>
      <c r="AAZ88" s="111">
        <f t="shared" si="2240"/>
        <v>-1185.5226813856607</v>
      </c>
      <c r="ABA88" s="111">
        <f t="shared" si="2241"/>
        <v>-137.53023881420813</v>
      </c>
      <c r="ABB88" s="111">
        <f t="shared" si="2242"/>
        <v>-1167.2178348119814</v>
      </c>
      <c r="ABC88" s="111">
        <f t="shared" si="2243"/>
        <v>1964.0372788195091</v>
      </c>
      <c r="ABD88" s="111">
        <f t="shared" si="2244"/>
        <v>875.2073834209732</v>
      </c>
      <c r="ABE88" s="111">
        <f t="shared" si="2245"/>
        <v>76.637292758106923</v>
      </c>
      <c r="ABF88" s="111" t="e">
        <f t="shared" si="2246"/>
        <v>#VALUE!</v>
      </c>
    </row>
    <row r="89" spans="1:734" ht="90" hidden="1" customHeight="1">
      <c r="A89" s="92">
        <v>8</v>
      </c>
      <c r="B89" s="59" t="s">
        <v>14</v>
      </c>
      <c r="C89" s="104" t="s">
        <v>15</v>
      </c>
      <c r="D89" s="103">
        <v>18061604</v>
      </c>
      <c r="E89" s="59">
        <v>3114000715</v>
      </c>
      <c r="F89" s="46" t="s">
        <v>14</v>
      </c>
      <c r="G89" s="47">
        <v>0.9</v>
      </c>
      <c r="H89" s="48">
        <v>3826.03</v>
      </c>
      <c r="I89" s="48">
        <v>20</v>
      </c>
      <c r="J89" s="49">
        <v>1.2</v>
      </c>
      <c r="K89" s="50">
        <v>30</v>
      </c>
      <c r="L89" s="49">
        <v>25.19</v>
      </c>
      <c r="M89" s="49">
        <v>123.49</v>
      </c>
      <c r="N89" s="49">
        <v>0</v>
      </c>
      <c r="O89" s="49">
        <f t="shared" si="1741"/>
        <v>0.83966666666666667</v>
      </c>
      <c r="P89" s="49">
        <f t="shared" si="1742"/>
        <v>4.1163333333333334</v>
      </c>
      <c r="Q89" s="49">
        <f t="shared" si="1743"/>
        <v>0</v>
      </c>
      <c r="R89" s="51">
        <v>30</v>
      </c>
      <c r="S89" s="52">
        <f t="shared" si="2256"/>
        <v>25.19</v>
      </c>
      <c r="T89" s="52">
        <f t="shared" si="1744"/>
        <v>123.49000000000001</v>
      </c>
      <c r="U89" s="52">
        <f t="shared" si="1745"/>
        <v>0</v>
      </c>
      <c r="V89" s="130">
        <f>$O89*($I89-(метеостанция!B$13))/($I89-$J89)</f>
        <v>0.80951906028368792</v>
      </c>
      <c r="W89" s="130">
        <f>$O89*($I89-(метеостанция!C$13))/($I89-$J89)</f>
        <v>0.79165381205673768</v>
      </c>
      <c r="X89" s="130">
        <f>$O89*($I89-(метеостанция!D$13))/($I89-$J89)</f>
        <v>0.55884729609929074</v>
      </c>
      <c r="Y89" s="130">
        <f>$O89*($I89-(метеостанция!E$13))/($I89-$J89)</f>
        <v>0.61579277482269512</v>
      </c>
      <c r="Z89" s="130">
        <f>$O89*($I89-(метеостанция!F$13))/($I89-$J89)</f>
        <v>0.70511901595744675</v>
      </c>
      <c r="AA89" s="130">
        <f>$O89*($I89-(метеостанция!G$13))/($I89-$J89)</f>
        <v>0.79165381205673768</v>
      </c>
      <c r="AB89" s="130">
        <f>$O89*($I89-(метеостанция!H$13))/($I89-$J89)</f>
        <v>0.76094791666666672</v>
      </c>
      <c r="AC89" s="130">
        <f>$O89*($I89-(метеостанция!I$13))/($I89-$J89)</f>
        <v>0.7581564716312057</v>
      </c>
      <c r="AD89" s="130">
        <f>$O89*($I89-(метеостанция!J$13))/($I89-$J89)</f>
        <v>0.76485593971631205</v>
      </c>
      <c r="AE89" s="130">
        <f>$O89*($I89-(метеостанция!K$13))/($I89-$J89)</f>
        <v>0.79556183510638301</v>
      </c>
      <c r="AF89" s="130">
        <f>$O89*($I89-(метеостанция!L$13))/($I89-$J89)</f>
        <v>0.73191688829787227</v>
      </c>
      <c r="AG89" s="130">
        <f>$O89*($I89-(метеостанция!M$13))/($I89-$J89)</f>
        <v>0.61858421985815604</v>
      </c>
      <c r="AH89" s="130">
        <f>$O89*($I89-(метеостанция!N$13))/($I89-$J89)</f>
        <v>0.70623559397163116</v>
      </c>
      <c r="AI89" s="130">
        <f>$O89*($I89-(метеостанция!O$13))/($I89-$J89)</f>
        <v>0.49185261524822699</v>
      </c>
      <c r="AJ89" s="130">
        <f>$O89*($I89-(метеостанция!P$13))/($I89-$J89)</f>
        <v>0.78495434397163111</v>
      </c>
      <c r="AK89" s="130">
        <f>$O89*($I89-(метеостанция!Q$13))/($I89-$J89)</f>
        <v>0.86311480496453896</v>
      </c>
      <c r="AL89" s="130">
        <f>$O89*($I89-(метеостанция!R$13))/($I89-$J89)</f>
        <v>0.93736724290780149</v>
      </c>
      <c r="AM89" s="130">
        <f>$O89*($I89-(метеостанция!S$13))/($I89-$J89)</f>
        <v>0.95299933510638291</v>
      </c>
      <c r="AN89" s="130">
        <f>$O89*($I89-(метеостанция!T$13))/($I89-$J89)</f>
        <v>0.79053723404255316</v>
      </c>
      <c r="AO89" s="130">
        <f>$O89*($I89-(метеостанция!U$13))/($I89-$J89)</f>
        <v>0.76206449468085113</v>
      </c>
      <c r="AP89" s="130">
        <f>$O89*($I89-(метеостанция!V$13))/($I89-$J89)</f>
        <v>0.8424581117021277</v>
      </c>
      <c r="AQ89" s="130">
        <f>$O89*($I89-(метеостанция!W$13))/($I89-$J89)</f>
        <v>0.91112765957446795</v>
      </c>
      <c r="AR89" s="130">
        <f>$O89*($I89-(метеостанция!X$13))/($I89-$J89)</f>
        <v>0.96807313829787245</v>
      </c>
      <c r="AS89" s="130">
        <f>$O89*($I89-(метеостанция!Y$13))/($I89-$J89)</f>
        <v>1.0451170212765957</v>
      </c>
      <c r="AT89" s="130">
        <f>$O89*($I89-(метеостанция!Z$13))/($I89-$J89)</f>
        <v>1.0144111258865247</v>
      </c>
      <c r="AU89" s="130">
        <f>$O89*($I89-(метеостанция!AA$13))/($I89-$J89)</f>
        <v>1.062982269503546</v>
      </c>
      <c r="AV89" s="130">
        <f>$O89*($I89-(метеостанция!AB$13))/($I89-$J89)</f>
        <v>1.1165780141843971</v>
      </c>
      <c r="AW89" s="130">
        <f>$O89*($I89-(метеостанция!AC$13))/($I89-$J89)</f>
        <v>1.2008796542553191</v>
      </c>
      <c r="AX89" s="130">
        <f>$O89*($I89-(метеостанция!AD$13))/($I89-$J89)</f>
        <v>1.0495833333333333</v>
      </c>
      <c r="AY89" s="130">
        <f>$O89*($I89-(метеостанция!AE$13))/($I89-$J89)</f>
        <v>0.94853302304964537</v>
      </c>
      <c r="AZ89" s="130"/>
      <c r="BA89" s="130">
        <f t="shared" si="1746"/>
        <v>0.80951906028368792</v>
      </c>
      <c r="BB89" s="130">
        <f t="shared" si="2263"/>
        <v>1.6011728723404257</v>
      </c>
      <c r="BC89" s="130">
        <f t="shared" si="2264"/>
        <v>2.1600201684397167</v>
      </c>
      <c r="BD89" s="130">
        <f t="shared" si="2265"/>
        <v>2.7758129432624119</v>
      </c>
      <c r="BE89" s="130">
        <f t="shared" si="2266"/>
        <v>3.4809319592198587</v>
      </c>
      <c r="BF89" s="130">
        <f t="shared" si="2267"/>
        <v>4.2725857712765967</v>
      </c>
      <c r="BG89" s="130">
        <f t="shared" si="2268"/>
        <v>5.0335336879432635</v>
      </c>
      <c r="BH89" s="130">
        <f t="shared" si="2269"/>
        <v>5.7916901595744692</v>
      </c>
      <c r="BI89" s="130">
        <f t="shared" si="2270"/>
        <v>6.5565460992907809</v>
      </c>
      <c r="BJ89" s="130">
        <f t="shared" si="2271"/>
        <v>7.3521079343971643</v>
      </c>
      <c r="BK89" s="130">
        <f t="shared" si="2272"/>
        <v>8.0840248226950369</v>
      </c>
      <c r="BL89" s="130">
        <f t="shared" si="2273"/>
        <v>8.7026090425531937</v>
      </c>
      <c r="BM89" s="130">
        <f t="shared" si="2274"/>
        <v>9.4088446365248242</v>
      </c>
      <c r="BN89" s="130">
        <f t="shared" si="2275"/>
        <v>9.9006972517730514</v>
      </c>
      <c r="BO89" s="130">
        <f t="shared" si="2276"/>
        <v>10.685651595744682</v>
      </c>
      <c r="BP89" s="130">
        <f t="shared" si="2277"/>
        <v>11.548766400709221</v>
      </c>
      <c r="BQ89" s="130">
        <f t="shared" si="2278"/>
        <v>12.486133643617023</v>
      </c>
      <c r="BR89" s="130">
        <f t="shared" si="2279"/>
        <v>13.439132978723407</v>
      </c>
      <c r="BS89" s="130">
        <f t="shared" si="2280"/>
        <v>14.22967021276596</v>
      </c>
      <c r="BT89" s="130">
        <f t="shared" si="2281"/>
        <v>14.991734707446811</v>
      </c>
      <c r="BU89" s="130">
        <f t="shared" si="2282"/>
        <v>15.834192819148939</v>
      </c>
      <c r="BV89" s="130">
        <f t="shared" si="2283"/>
        <v>16.745320478723407</v>
      </c>
      <c r="BW89" s="130">
        <f t="shared" si="2284"/>
        <v>17.713393617021278</v>
      </c>
      <c r="BX89" s="130">
        <f t="shared" si="2285"/>
        <v>18.758510638297874</v>
      </c>
      <c r="BY89" s="130">
        <f t="shared" si="2286"/>
        <v>19.7729217641844</v>
      </c>
      <c r="BZ89" s="130">
        <f t="shared" si="2287"/>
        <v>20.835904033687946</v>
      </c>
      <c r="CA89" s="130">
        <f t="shared" si="2288"/>
        <v>21.952482047872344</v>
      </c>
      <c r="CB89" s="130">
        <f t="shared" si="2289"/>
        <v>23.153361702127665</v>
      </c>
      <c r="CC89" s="130">
        <f t="shared" si="2290"/>
        <v>24.202945035460999</v>
      </c>
      <c r="CD89" s="130">
        <f t="shared" si="2291"/>
        <v>25.151478058510644</v>
      </c>
      <c r="CE89" s="130">
        <f t="shared" si="2292"/>
        <v>25.151478058510644</v>
      </c>
      <c r="CF89" s="130">
        <f t="shared" si="1747"/>
        <v>3097.2442102171985</v>
      </c>
      <c r="CG89" s="130">
        <f t="shared" si="1748"/>
        <v>3028.8912345434401</v>
      </c>
      <c r="CH89" s="130">
        <f t="shared" si="1749"/>
        <v>2138.1665202947693</v>
      </c>
      <c r="CI89" s="130">
        <f t="shared" si="1750"/>
        <v>2356.0416302548765</v>
      </c>
      <c r="CJ89" s="130">
        <f t="shared" si="1751"/>
        <v>2697.8065086236702</v>
      </c>
      <c r="CK89" s="130">
        <f t="shared" si="1752"/>
        <v>3028.8912345434401</v>
      </c>
      <c r="CL89" s="130">
        <f t="shared" si="1753"/>
        <v>2911.4095576041668</v>
      </c>
      <c r="CM89" s="130">
        <f t="shared" si="1754"/>
        <v>2900.7294051551421</v>
      </c>
      <c r="CN89" s="130">
        <f t="shared" si="1755"/>
        <v>2926.3617710328017</v>
      </c>
      <c r="CO89" s="130">
        <f t="shared" si="1756"/>
        <v>3043.843447972075</v>
      </c>
      <c r="CP89" s="130">
        <f t="shared" si="1757"/>
        <v>2800.3359721343086</v>
      </c>
      <c r="CQ89" s="130">
        <f t="shared" si="1758"/>
        <v>2366.7217827039008</v>
      </c>
      <c r="CR89" s="130">
        <f t="shared" si="1759"/>
        <v>2702.0785696032799</v>
      </c>
      <c r="CS89" s="130">
        <f t="shared" si="1760"/>
        <v>1881.842861518174</v>
      </c>
      <c r="CT89" s="130">
        <f t="shared" si="1761"/>
        <v>3003.25886866578</v>
      </c>
      <c r="CU89" s="130">
        <f t="shared" si="1762"/>
        <v>3302.3031372384753</v>
      </c>
      <c r="CV89" s="130">
        <f t="shared" si="1763"/>
        <v>3586.3951923825357</v>
      </c>
      <c r="CW89" s="130">
        <f t="shared" si="1764"/>
        <v>3646.2040460970743</v>
      </c>
      <c r="CX89" s="130">
        <f t="shared" si="1765"/>
        <v>3024.6191735638299</v>
      </c>
      <c r="CY89" s="130">
        <f t="shared" si="1766"/>
        <v>2915.681618583777</v>
      </c>
      <c r="CZ89" s="130">
        <f t="shared" si="1767"/>
        <v>3223.2700091156917</v>
      </c>
      <c r="DA89" s="130">
        <f t="shared" si="1768"/>
        <v>3486.0017593617017</v>
      </c>
      <c r="DB89" s="130">
        <f t="shared" si="1769"/>
        <v>3703.876869321809</v>
      </c>
      <c r="DC89" s="130">
        <f t="shared" si="1770"/>
        <v>3998.6490769148936</v>
      </c>
      <c r="DD89" s="130">
        <f t="shared" si="1771"/>
        <v>3881.1673999756204</v>
      </c>
      <c r="DE89" s="130">
        <f t="shared" si="1772"/>
        <v>4067.0020525886525</v>
      </c>
      <c r="DF89" s="130">
        <f t="shared" si="1773"/>
        <v>4272.0609796099288</v>
      </c>
      <c r="DG89" s="130">
        <f t="shared" si="1774"/>
        <v>4594.6015835704784</v>
      </c>
      <c r="DH89" s="130">
        <f t="shared" si="1775"/>
        <v>4015.7373208333333</v>
      </c>
      <c r="DI89" s="130">
        <f t="shared" si="1776"/>
        <v>3629.115802178635</v>
      </c>
      <c r="DJ89" s="130">
        <f t="shared" si="1777"/>
        <v>0</v>
      </c>
      <c r="DK89" s="110">
        <f t="shared" si="1778"/>
        <v>3097.2442102171985</v>
      </c>
      <c r="DL89" s="130">
        <f t="shared" si="1779"/>
        <v>6126.1354447606391</v>
      </c>
      <c r="DM89" s="130">
        <f t="shared" si="1780"/>
        <v>8264.3019650554088</v>
      </c>
      <c r="DN89" s="130">
        <f t="shared" si="1781"/>
        <v>10620.343595310285</v>
      </c>
      <c r="DO89" s="130">
        <f t="shared" si="1782"/>
        <v>13318.150103933956</v>
      </c>
      <c r="DP89" s="130">
        <f t="shared" si="1783"/>
        <v>16347.041338477396</v>
      </c>
      <c r="DQ89" s="130">
        <f t="shared" si="1784"/>
        <v>19258.450896081562</v>
      </c>
      <c r="DR89" s="130">
        <f t="shared" si="1785"/>
        <v>22159.180301236705</v>
      </c>
      <c r="DS89" s="130">
        <f t="shared" si="1786"/>
        <v>25085.542072269505</v>
      </c>
      <c r="DT89" s="130">
        <f t="shared" si="1787"/>
        <v>28129.38552024158</v>
      </c>
      <c r="DU89" s="130">
        <f t="shared" si="1788"/>
        <v>30929.721492375887</v>
      </c>
      <c r="DV89" s="130">
        <f t="shared" si="1789"/>
        <v>33296.443275079786</v>
      </c>
      <c r="DW89" s="130">
        <f t="shared" si="1790"/>
        <v>35998.52184468307</v>
      </c>
      <c r="DX89" s="130">
        <f t="shared" si="1791"/>
        <v>37880.364706201246</v>
      </c>
      <c r="DY89" s="130">
        <f t="shared" si="1792"/>
        <v>40883.62357486703</v>
      </c>
      <c r="DZ89" s="130">
        <f t="shared" si="1793"/>
        <v>44185.926712105502</v>
      </c>
      <c r="EA89" s="130">
        <f t="shared" si="1794"/>
        <v>47772.321904488039</v>
      </c>
      <c r="EB89" s="130">
        <f t="shared" si="1795"/>
        <v>51418.525950585114</v>
      </c>
      <c r="EC89" s="130">
        <f t="shared" si="1796"/>
        <v>54443.145124148941</v>
      </c>
      <c r="ED89" s="130">
        <f t="shared" si="1797"/>
        <v>57358.826742732716</v>
      </c>
      <c r="EE89" s="130">
        <f t="shared" si="1798"/>
        <v>60582.09675184841</v>
      </c>
      <c r="EF89" s="130">
        <f t="shared" si="1799"/>
        <v>64068.098511210112</v>
      </c>
      <c r="EG89" s="130">
        <f t="shared" si="1800"/>
        <v>67771.97538053192</v>
      </c>
      <c r="EH89" s="130">
        <f t="shared" si="1801"/>
        <v>71770.624457446815</v>
      </c>
      <c r="EI89" s="130">
        <f t="shared" si="1802"/>
        <v>75651.791857422431</v>
      </c>
      <c r="EJ89" s="130">
        <f t="shared" si="1803"/>
        <v>79718.793910011082</v>
      </c>
      <c r="EK89" s="130">
        <f t="shared" si="1804"/>
        <v>83990.854889621012</v>
      </c>
      <c r="EL89" s="130">
        <f t="shared" si="1805"/>
        <v>88585.456473191487</v>
      </c>
      <c r="EM89" s="130">
        <f t="shared" si="1806"/>
        <v>92601.193794024817</v>
      </c>
      <c r="EN89" s="130">
        <f t="shared" si="1807"/>
        <v>96230.309596203457</v>
      </c>
      <c r="EO89" s="130">
        <f t="shared" si="1808"/>
        <v>96230.309596203457</v>
      </c>
      <c r="EP89" s="130">
        <f t="shared" si="1809"/>
        <v>2787.5197891954786</v>
      </c>
      <c r="EQ89" s="130">
        <f t="shared" si="1810"/>
        <v>2726.0021110890962</v>
      </c>
      <c r="ER89" s="130">
        <f t="shared" si="1811"/>
        <v>1924.3498682652923</v>
      </c>
      <c r="ES89" s="130">
        <f t="shared" si="1812"/>
        <v>2120.4374672293889</v>
      </c>
      <c r="ET89" s="130">
        <f t="shared" si="1813"/>
        <v>2428.0258577613031</v>
      </c>
      <c r="EU89" s="130">
        <f t="shared" si="1814"/>
        <v>2726.0021110890962</v>
      </c>
      <c r="EV89" s="130">
        <f t="shared" si="1815"/>
        <v>2620.2686018437503</v>
      </c>
      <c r="EW89" s="130">
        <f t="shared" si="1816"/>
        <v>2610.6564646396278</v>
      </c>
      <c r="EX89" s="130">
        <f t="shared" si="1817"/>
        <v>2633.7255939295214</v>
      </c>
      <c r="EY89" s="130">
        <f t="shared" si="1818"/>
        <v>2739.4591031748673</v>
      </c>
      <c r="EZ89" s="130">
        <f t="shared" si="1819"/>
        <v>2520.3023749208778</v>
      </c>
      <c r="FA89" s="130">
        <f t="shared" si="1820"/>
        <v>2130.0496044335109</v>
      </c>
      <c r="FB89" s="130">
        <f t="shared" si="1821"/>
        <v>2431.8707126429522</v>
      </c>
      <c r="FC89" s="130">
        <f t="shared" si="1822"/>
        <v>1693.6585753663567</v>
      </c>
      <c r="FD89" s="130">
        <f t="shared" si="1823"/>
        <v>2702.932981799202</v>
      </c>
      <c r="FE89" s="130">
        <f t="shared" si="1824"/>
        <v>2972.072823514628</v>
      </c>
      <c r="FF89" s="130">
        <f t="shared" si="1825"/>
        <v>3227.7556731442824</v>
      </c>
      <c r="FG89" s="130">
        <f t="shared" si="1826"/>
        <v>3281.583641487367</v>
      </c>
      <c r="FH89" s="130">
        <f t="shared" si="1827"/>
        <v>2722.1572562074471</v>
      </c>
      <c r="FI89" s="130">
        <f t="shared" si="1828"/>
        <v>2624.1134567253994</v>
      </c>
      <c r="FJ89" s="130">
        <f t="shared" si="1829"/>
        <v>2900.9430082041226</v>
      </c>
      <c r="FK89" s="130">
        <f t="shared" si="1830"/>
        <v>3137.4015834255315</v>
      </c>
      <c r="FL89" s="130">
        <f t="shared" si="1831"/>
        <v>3333.4891823896282</v>
      </c>
      <c r="FM89" s="130">
        <f t="shared" si="1832"/>
        <v>3598.7841692234042</v>
      </c>
      <c r="FN89" s="130">
        <f t="shared" si="1833"/>
        <v>3493.0506599780583</v>
      </c>
      <c r="FO89" s="130">
        <f t="shared" si="1834"/>
        <v>3660.3018473297875</v>
      </c>
      <c r="FP89" s="130">
        <f t="shared" si="1835"/>
        <v>3844.854881648936</v>
      </c>
      <c r="FQ89" s="130">
        <f t="shared" si="1836"/>
        <v>4135.1414252134309</v>
      </c>
      <c r="FR89" s="130">
        <f t="shared" si="1837"/>
        <v>3614.1635887500001</v>
      </c>
      <c r="FS89" s="130">
        <f t="shared" si="1838"/>
        <v>3266.2042219607715</v>
      </c>
      <c r="FT89" s="130">
        <f t="shared" si="1839"/>
        <v>0</v>
      </c>
      <c r="FU89" s="110">
        <f t="shared" si="1840"/>
        <v>2787.5197891954786</v>
      </c>
      <c r="FV89" s="130">
        <f t="shared" si="1841"/>
        <v>5513.5219002845752</v>
      </c>
      <c r="FW89" s="130">
        <f t="shared" si="1842"/>
        <v>7437.8717685498677</v>
      </c>
      <c r="FX89" s="130">
        <f t="shared" si="1843"/>
        <v>9558.3092357792557</v>
      </c>
      <c r="FY89" s="130">
        <f t="shared" si="1844"/>
        <v>11986.335093540558</v>
      </c>
      <c r="FZ89" s="130">
        <f t="shared" si="1845"/>
        <v>14712.337204629654</v>
      </c>
      <c r="GA89" s="130">
        <f t="shared" si="1846"/>
        <v>17332.605806473402</v>
      </c>
      <c r="GB89" s="130">
        <f t="shared" si="1847"/>
        <v>19943.262271113032</v>
      </c>
      <c r="GC89" s="130">
        <f t="shared" si="1848"/>
        <v>22576.987865042553</v>
      </c>
      <c r="GD89" s="130">
        <f t="shared" si="1849"/>
        <v>25316.44696821742</v>
      </c>
      <c r="GE89" s="130">
        <f t="shared" si="1850"/>
        <v>27836.749343138297</v>
      </c>
      <c r="GF89" s="130">
        <f t="shared" si="1851"/>
        <v>29966.79894757181</v>
      </c>
      <c r="GG89" s="130">
        <f t="shared" si="1852"/>
        <v>32398.66966021476</v>
      </c>
      <c r="GH89" s="130">
        <f t="shared" si="1853"/>
        <v>34092.328235581117</v>
      </c>
      <c r="GI89" s="130">
        <f t="shared" si="1854"/>
        <v>36795.261217380321</v>
      </c>
      <c r="GJ89" s="130">
        <f t="shared" si="1855"/>
        <v>39767.334040894952</v>
      </c>
      <c r="GK89" s="130">
        <f t="shared" si="1856"/>
        <v>42995.089714039234</v>
      </c>
      <c r="GL89" s="130">
        <f t="shared" si="1857"/>
        <v>46276.673355526604</v>
      </c>
      <c r="GM89" s="130">
        <f t="shared" si="1858"/>
        <v>48998.830611734054</v>
      </c>
      <c r="GN89" s="130">
        <f t="shared" si="1859"/>
        <v>51622.944068459452</v>
      </c>
      <c r="GO89" s="130">
        <f t="shared" si="1860"/>
        <v>54523.887076663574</v>
      </c>
      <c r="GP89" s="130">
        <f t="shared" si="1861"/>
        <v>57661.288660089107</v>
      </c>
      <c r="GQ89" s="130">
        <f t="shared" si="1862"/>
        <v>60994.777842478732</v>
      </c>
      <c r="GR89" s="130">
        <f t="shared" si="1863"/>
        <v>64593.562011702139</v>
      </c>
      <c r="GS89" s="130">
        <f t="shared" si="1864"/>
        <v>68086.612671680195</v>
      </c>
      <c r="GT89" s="130">
        <f t="shared" si="1865"/>
        <v>71746.914519009981</v>
      </c>
      <c r="GU89" s="130">
        <f t="shared" si="1866"/>
        <v>75591.769400658915</v>
      </c>
      <c r="GV89" s="130">
        <f t="shared" si="1867"/>
        <v>79726.910825872343</v>
      </c>
      <c r="GW89" s="130">
        <f t="shared" si="1868"/>
        <v>83341.074414622344</v>
      </c>
      <c r="GX89" s="130">
        <f t="shared" si="1869"/>
        <v>86607.278636583113</v>
      </c>
      <c r="GY89" s="130">
        <f t="shared" si="1870"/>
        <v>86607.278636583113</v>
      </c>
      <c r="GZ89" s="130">
        <f>($T89+$U89)/$R89*($I89-(метеостанция!B$13))/($I89-$J89)</f>
        <v>3.9685394503546099</v>
      </c>
      <c r="HA89" s="130">
        <f>($T89+$U89)/$R89*($I89-(метеостанция!C$13))/($I89-$J89)</f>
        <v>3.8809578900709223</v>
      </c>
      <c r="HB89" s="130">
        <f>($T89+$U89)/$R89*($I89-(метеостанция!D$13))/($I89-$J89)</f>
        <v>2.7396606826241134</v>
      </c>
      <c r="HC89" s="130">
        <f>($T89+$U89)/$R89*($I89-(метеостанция!E$13))/($I89-$J89)</f>
        <v>3.018826906028369</v>
      </c>
      <c r="HD89" s="130">
        <f>($T89+$U89)/$R89*($I89-(метеостанция!F$13))/($I89-$J89)</f>
        <v>3.4567347074468078</v>
      </c>
      <c r="HE89" s="130">
        <f>($T89+$U89)/$R89*($I89-(метеостанция!G$13))/($I89-$J89)</f>
        <v>3.8809578900709223</v>
      </c>
      <c r="HF89" s="130">
        <f>($T89+$U89)/$R89*($I89-(метеостанция!H$13))/($I89-$J89)</f>
        <v>3.7304270833333333</v>
      </c>
      <c r="HG89" s="130">
        <f>($T89+$U89)/$R89*($I89-(метеостанция!I$13))/($I89-$J89)</f>
        <v>3.7167424645390077</v>
      </c>
      <c r="HH89" s="130">
        <f>($T89+$U89)/$R89*($I89-(метеостанция!J$13))/($I89-$J89)</f>
        <v>3.7495855496453903</v>
      </c>
      <c r="HI89" s="130">
        <f>($T89+$U89)/$R89*($I89-(метеостанция!K$13))/($I89-$J89)</f>
        <v>3.9001163563829784</v>
      </c>
      <c r="HJ89" s="130">
        <f>($T89+$U89)/$R89*($I89-(метеостанция!L$13))/($I89-$J89)</f>
        <v>3.5881070478723402</v>
      </c>
      <c r="HK89" s="130">
        <f>($T89+$U89)/$R89*($I89-(метеостанция!M$13))/($I89-$J89)</f>
        <v>3.032511524822695</v>
      </c>
      <c r="HL89" s="130">
        <f>($T89+$U89)/$R89*($I89-(метеостанция!N$13))/($I89-$J89)</f>
        <v>3.4622085549645392</v>
      </c>
      <c r="HM89" s="130">
        <f>($T89+$U89)/$R89*($I89-(метеостанция!O$13))/($I89-$J89)</f>
        <v>2.4112298315602838</v>
      </c>
      <c r="HN89" s="130">
        <f>($T89+$U89)/$R89*($I89-(метеостанция!P$13))/($I89-$J89)</f>
        <v>3.8481148049645384</v>
      </c>
      <c r="HO89" s="130">
        <f>($T89+$U89)/$R89*($I89-(метеостанция!Q$13))/($I89-$J89)</f>
        <v>4.2312841312056735</v>
      </c>
      <c r="HP89" s="130">
        <f>($T89+$U89)/$R89*($I89-(метеостанция!R$13))/($I89-$J89)</f>
        <v>4.595294991134752</v>
      </c>
      <c r="HQ89" s="130">
        <f>($T89+$U89)/$R89*($I89-(метеостанция!S$13))/($I89-$J89)</f>
        <v>4.6719288563829782</v>
      </c>
      <c r="HR89" s="130">
        <f>($T89+$U89)/$R89*($I89-(метеостанция!T$13))/($I89-$J89)</f>
        <v>3.8754840425531913</v>
      </c>
      <c r="HS89" s="130">
        <f>($T89+$U89)/$R89*($I89-(метеостанция!U$13))/($I89-$J89)</f>
        <v>3.7359009308510638</v>
      </c>
      <c r="HT89" s="130">
        <f>($T89+$U89)/$R89*($I89-(метеостанция!V$13))/($I89-$J89)</f>
        <v>4.1300179521276599</v>
      </c>
      <c r="HU89" s="130">
        <f>($T89+$U89)/$R89*($I89-(метеостанция!W$13))/($I89-$J89)</f>
        <v>4.4666595744680846</v>
      </c>
      <c r="HV89" s="130">
        <f>($T89+$U89)/$R89*($I89-(метеостанция!X$13))/($I89-$J89)</f>
        <v>4.7458257978723406</v>
      </c>
      <c r="HW89" s="130">
        <f>($T89+$U89)/$R89*($I89-(метеостанция!Y$13))/($I89-$J89)</f>
        <v>5.1235212765957439</v>
      </c>
      <c r="HX89" s="130">
        <f>($T89+$U89)/$R89*($I89-(метеостанция!Z$13))/($I89-$J89)</f>
        <v>4.9729904698581562</v>
      </c>
      <c r="HY89" s="130">
        <f>($T89+$U89)/$R89*($I89-(метеостанция!AA$13))/($I89-$J89)</f>
        <v>5.2111028368794328</v>
      </c>
      <c r="HZ89" s="130">
        <f>($T89+$U89)/$R89*($I89-(метеостанция!AB$13))/($I89-$J89)</f>
        <v>5.4738475177304959</v>
      </c>
      <c r="IA89" s="130">
        <f>($T89+$U89)/$R89*($I89-(метеостанция!AC$13))/($I89-$J89)</f>
        <v>5.8871230053191486</v>
      </c>
      <c r="IB89" s="130">
        <f>($T89+$U89)/$R89*($I89-(метеостанция!AD$13))/($I89-$J89)</f>
        <v>5.1454166666666667</v>
      </c>
      <c r="IC89" s="130">
        <f>($T89+$U89)/$R89*($I89-(метеостанция!AE$13))/($I89-$J89)</f>
        <v>4.6500334663120571</v>
      </c>
      <c r="ID89" s="130"/>
      <c r="IE89" s="131">
        <f>VLOOKUP($F89,метеостанция!$A$4:$AF$7,2,0)</f>
        <v>4.3</v>
      </c>
      <c r="IF89" s="131">
        <f>VLOOKUP($F89,метеостанция!$A$4:$AF$7,3,0)</f>
        <v>10.6</v>
      </c>
      <c r="IG89" s="131">
        <f>VLOOKUP($F89,метеостанция!$A$4:$AF$7,4,0)</f>
        <v>9.5</v>
      </c>
      <c r="IH89" s="131">
        <f>VLOOKUP($F89,метеостанция!$A$4:$AF$7,5,0)</f>
        <v>10.5</v>
      </c>
      <c r="II89" s="131">
        <f>VLOOKUP($F89,метеостанция!$A$4:$AF$7,6,0)</f>
        <v>11.6</v>
      </c>
      <c r="IJ89" s="131">
        <f>VLOOKUP($F89,метеостанция!$A$4:$AF$7,7,0)</f>
        <v>9.4</v>
      </c>
      <c r="IK89" s="131">
        <f>VLOOKUP($F89,метеостанция!$A$4:$AF$7,8,0)</f>
        <v>5.8</v>
      </c>
      <c r="IL89" s="131">
        <f>VLOOKUP($F89,метеостанция!$A$4:$AF$7,9,0)</f>
        <v>7.8</v>
      </c>
      <c r="IM89" s="131">
        <f>VLOOKUP($F89,метеостанция!$A$4:$AF$7,10,0)</f>
        <v>4.2</v>
      </c>
      <c r="IN89" s="131">
        <f>VLOOKUP($F89,метеостанция!$A$4:$AF$7,11,0)</f>
        <v>-1.1000000000000001</v>
      </c>
      <c r="IO89" s="131">
        <f>VLOOKUP($F89,метеостанция!$A$4:$AF$7,12,0)</f>
        <v>-1.3</v>
      </c>
      <c r="IP89" s="131">
        <f>VLOOKUP($F89,метеостанция!$A$4:$AF$7,13,0)</f>
        <v>3.1</v>
      </c>
      <c r="IQ89" s="131">
        <f>VLOOKUP($F89,метеостанция!$A$4:$AF$7,14,0)</f>
        <v>4</v>
      </c>
      <c r="IR89" s="131">
        <f>VLOOKUP($F89,метеостанция!$A$4:$AF$7,15,0)</f>
        <v>3.2</v>
      </c>
      <c r="IS89" s="131">
        <f>VLOOKUP($F89,метеостанция!$A$4:$AF$7,16,0)</f>
        <v>1.3</v>
      </c>
      <c r="IT89" s="131">
        <f>VLOOKUP($F89,метеостанция!$A$4:$AF$7,17,0)</f>
        <v>-2.6</v>
      </c>
      <c r="IU89" s="131">
        <f>VLOOKUP($F89,метеостанция!$A$4:$AF$7,18,0)</f>
        <v>-4.2</v>
      </c>
      <c r="IV89" s="131">
        <f>VLOOKUP($F89,метеостанция!$A$4:$AF$7,19,0)</f>
        <v>-5.4</v>
      </c>
      <c r="IW89" s="131">
        <f>VLOOKUP($F89,метеостанция!$A$4:$AF$7,20,0)</f>
        <v>-1.9</v>
      </c>
      <c r="IX89" s="131">
        <f>VLOOKUP($F89,метеостанция!$A$4:$AF$7,21,0)</f>
        <v>4.5999999999999996</v>
      </c>
      <c r="IY89" s="131">
        <f>VLOOKUP($F89,метеостанция!$A$4:$AF$7,22,0)</f>
        <v>3.8</v>
      </c>
      <c r="IZ89" s="131">
        <f>VLOOKUP($F89,метеостанция!$A$4:$AF$7,23,0)</f>
        <v>6</v>
      </c>
      <c r="JA89" s="131">
        <f>VLOOKUP($F89,метеостанция!$A$4:$AF$7,24,0)</f>
        <v>-1.2</v>
      </c>
      <c r="JB89" s="131">
        <f>VLOOKUP($F89,метеостанция!$A$4:$AF$7,25,0)</f>
        <v>-4.2</v>
      </c>
      <c r="JC89" s="131">
        <f>VLOOKUP($F89,метеостанция!$A$4:$AF$7,26,0)</f>
        <v>0.5</v>
      </c>
      <c r="JD89" s="131">
        <f>VLOOKUP($F89,метеостанция!$A$4:$AF$7,27,0)</f>
        <v>-2.2000000000000002</v>
      </c>
      <c r="JE89" s="131">
        <f>VLOOKUP($F89,метеостанция!$A$4:$AF$7,28,0)</f>
        <v>0.8</v>
      </c>
      <c r="JF89" s="131">
        <f>VLOOKUP($F89,метеостанция!$A$4:$AF$7,29,0)</f>
        <v>6.5</v>
      </c>
      <c r="JG89" s="131">
        <f>VLOOKUP($F89,метеостанция!$A$4:$AF$7,30,0)</f>
        <v>9.1</v>
      </c>
      <c r="JH89" s="131">
        <f>VLOOKUP($F89,метеостанция!$A$4:$AF$7,31,0)</f>
        <v>6.4</v>
      </c>
      <c r="JI89" s="131">
        <f>VLOOKUP($F89,метеостанция!$A$4:$AF$7,32,0)</f>
        <v>0</v>
      </c>
      <c r="JJ89" s="203" t="e">
        <f>'Qп, Гкал'!E69</f>
        <v>#VALUE!</v>
      </c>
      <c r="JK89" s="203" t="e">
        <f>'Qп, Гкал'!F69</f>
        <v>#VALUE!</v>
      </c>
      <c r="JL89" s="203" t="e">
        <f>'Qп, Гкал'!G69</f>
        <v>#VALUE!</v>
      </c>
      <c r="JM89" s="203" t="e">
        <f>'Qп, Гкал'!H69</f>
        <v>#VALUE!</v>
      </c>
      <c r="JN89" s="203" t="e">
        <f>'Qп, Гкал'!I69</f>
        <v>#VALUE!</v>
      </c>
      <c r="JO89" s="203" t="e">
        <f>'Qп, Гкал'!J69</f>
        <v>#VALUE!</v>
      </c>
      <c r="JP89" s="203" t="e">
        <f>'Qп, Гкал'!K69</f>
        <v>#VALUE!</v>
      </c>
      <c r="JQ89" s="203" t="e">
        <f>'Qп, Гкал'!L69</f>
        <v>#VALUE!</v>
      </c>
      <c r="JR89" s="203" t="e">
        <f>'Qп, Гкал'!M69</f>
        <v>#VALUE!</v>
      </c>
      <c r="JS89" s="203" t="e">
        <f>'Qп, Гкал'!N69</f>
        <v>#VALUE!</v>
      </c>
      <c r="JT89" s="203" t="e">
        <f>'Qп, Гкал'!O69</f>
        <v>#VALUE!</v>
      </c>
      <c r="JU89" s="203" t="e">
        <f>'Qп, Гкал'!P69</f>
        <v>#VALUE!</v>
      </c>
      <c r="JV89" s="203" t="e">
        <f>'Qп, Гкал'!Q69</f>
        <v>#VALUE!</v>
      </c>
      <c r="JW89" s="203" t="e">
        <f>'Qп, Гкал'!R69</f>
        <v>#VALUE!</v>
      </c>
      <c r="JX89" s="203" t="e">
        <f>'Qп, Гкал'!S69</f>
        <v>#VALUE!</v>
      </c>
      <c r="JY89" s="203" t="e">
        <f>'Qп, Гкал'!T69</f>
        <v>#VALUE!</v>
      </c>
      <c r="JZ89" s="203" t="e">
        <f>'Qп, Гкал'!U69</f>
        <v>#VALUE!</v>
      </c>
      <c r="KA89" s="203" t="e">
        <f>'Qп, Гкал'!V69</f>
        <v>#VALUE!</v>
      </c>
      <c r="KB89" s="203" t="e">
        <f>'Qп, Гкал'!W69</f>
        <v>#VALUE!</v>
      </c>
      <c r="KC89" s="203" t="e">
        <f>'Qп, Гкал'!X69</f>
        <v>#VALUE!</v>
      </c>
      <c r="KD89" s="203" t="e">
        <f>'Qп, Гкал'!Y69</f>
        <v>#VALUE!</v>
      </c>
      <c r="KE89" s="203" t="e">
        <f>'Qп, Гкал'!Z69</f>
        <v>#VALUE!</v>
      </c>
      <c r="KF89" s="203" t="e">
        <f>'Qп, Гкал'!AA69</f>
        <v>#VALUE!</v>
      </c>
      <c r="KG89" s="203" t="e">
        <f>'Qп, Гкал'!AB69</f>
        <v>#VALUE!</v>
      </c>
      <c r="KH89" s="203" t="e">
        <f>'Qп, Гкал'!AC69</f>
        <v>#VALUE!</v>
      </c>
      <c r="KI89" s="203" t="e">
        <f>'Qп, Гкал'!AD69</f>
        <v>#VALUE!</v>
      </c>
      <c r="KJ89" s="203" t="e">
        <f>'Qп, Гкал'!AE69</f>
        <v>#VALUE!</v>
      </c>
      <c r="KK89" s="203" t="e">
        <f>'Qп, Гкал'!AF69</f>
        <v>#VALUE!</v>
      </c>
      <c r="KL89" s="203" t="e">
        <f>'Qп, Гкал'!AG69</f>
        <v>#VALUE!</v>
      </c>
      <c r="KM89" s="203" t="e">
        <f>'Qп, Гкал'!AH69</f>
        <v>#VALUE!</v>
      </c>
      <c r="KN89" s="203">
        <f>'Qп, Гкал'!AI69</f>
        <v>0</v>
      </c>
      <c r="KO89" s="110" t="e">
        <f>IF(JJ89="","Нет показаний",IF(JJ89&lt;=0,"Ошибка ПУ",(GZ89-JJ89*(($I89-метеостанция!B$13)/($I89-IE89)))))</f>
        <v>#VALUE!</v>
      </c>
      <c r="KP89" s="110" t="e">
        <f>IF(JK89="","Нет показаний",IF(JK89&lt;=0,"Ошибка ПУ",(HA89-JK89*(($I89-метеостанция!C$13)/($I89-IF89)))))</f>
        <v>#VALUE!</v>
      </c>
      <c r="KQ89" s="110" t="e">
        <f>IF(JL89="","Нет показаний",IF(JL89&lt;=0,"Ошибка ПУ",(HB89-JL89*(($I89-метеостанция!D$13)/($I89-IG89)))))</f>
        <v>#VALUE!</v>
      </c>
      <c r="KR89" s="110" t="e">
        <f>IF(JM89="","Нет показаний",IF(JM89&lt;=0,"Ошибка ПУ",(HC89-JM89*(($I89-метеостанция!E$13)/($I89-IH89)))))</f>
        <v>#VALUE!</v>
      </c>
      <c r="KS89" s="110" t="e">
        <f>IF(JN89="","Нет показаний",IF(JN89&lt;=0,"Ошибка ПУ",(HD89-JN89*(($I89-метеостанция!F$13)/($I89-II89)))))</f>
        <v>#VALUE!</v>
      </c>
      <c r="KT89" s="110" t="e">
        <f>IF(JO89="","Нет показаний",IF(JO89&lt;=0,"Ошибка ПУ",(HE89-JO89*(($I89-метеостанция!G$13)/($I89-IJ89)))))</f>
        <v>#VALUE!</v>
      </c>
      <c r="KU89" s="110" t="e">
        <f>IF(JP89="","Нет показаний",IF(JP89&lt;=0,"Ошибка ПУ",(HF89-JP89*(($I89-метеостанция!H$13)/($I89-IK89)))))</f>
        <v>#VALUE!</v>
      </c>
      <c r="KV89" s="110" t="e">
        <f>IF(JQ89="","Нет показаний",IF(JQ89&lt;=0,"Ошибка ПУ",(HG89-JQ89*(($I89-метеостанция!I$13)/($I89-IL89)))))</f>
        <v>#VALUE!</v>
      </c>
      <c r="KW89" s="110" t="e">
        <f>IF(JR89="","Нет показаний",IF(JR89&lt;=0,"Ошибка ПУ",(HH89-JR89*(($I89-метеостанция!J$13)/($I89-IM89)))))</f>
        <v>#VALUE!</v>
      </c>
      <c r="KX89" s="110" t="e">
        <f>IF(JS89="","Нет показаний",IF(JS89&lt;=0,"Ошибка ПУ",(HI89-JS89*(($I89-метеостанция!K$13)/($I89-IN89)))))</f>
        <v>#VALUE!</v>
      </c>
      <c r="KY89" s="110" t="e">
        <f>IF(JT89="","Нет показаний",IF(JT89&lt;=0,"Ошибка ПУ",(HJ89-JT89*(($I89-метеостанция!L$13)/($I89-IO89)))))</f>
        <v>#VALUE!</v>
      </c>
      <c r="KZ89" s="110" t="e">
        <f>IF(JU89="","Нет показаний",IF(JU89&lt;=0,"Ошибка ПУ",(HK89-JU89*(($I89-метеостанция!M$13)/($I89-IP89)))))</f>
        <v>#VALUE!</v>
      </c>
      <c r="LA89" s="110" t="e">
        <f>IF(JV89="","Нет показаний",IF(JV89&lt;=0,"Ошибка ПУ",(HL89-JV89*(($I89-метеостанция!N$13)/($I89-IQ89)))))</f>
        <v>#VALUE!</v>
      </c>
      <c r="LB89" s="110" t="e">
        <f>IF(JW89="","Нет показаний",IF(JW89&lt;=0,"Ошибка ПУ",(HM89-JW89*(($I89-метеостанция!O$13)/($I89-IR89)))))</f>
        <v>#VALUE!</v>
      </c>
      <c r="LC89" s="110" t="e">
        <f>IF(JX89="","Нет показаний",IF(JX89&lt;=0,"Ошибка ПУ",(HN89-JX89*(($I89-метеостанция!P$13)/($I89-IS89)))))</f>
        <v>#VALUE!</v>
      </c>
      <c r="LD89" s="110" t="e">
        <f>IF(JY89="","Нет показаний",IF(JY89&lt;=0,"Ошибка ПУ",(HO89-JY89*(($I89-метеостанция!Q$13)/($I89-IT89)))))</f>
        <v>#VALUE!</v>
      </c>
      <c r="LE89" s="110" t="e">
        <f>IF(JZ89="","Нет показаний",IF(JZ89&lt;=0,"Ошибка ПУ",(HP89-JZ89*(($I89-метеостанция!R$13)/($I89-IU89)))))</f>
        <v>#VALUE!</v>
      </c>
      <c r="LF89" s="110" t="e">
        <f>IF(KA89="","Нет показаний",IF(KA89&lt;=0,"Ошибка ПУ",(HQ89-KA89*(($I89-метеостанция!S$13)/($I89-IV89)))))</f>
        <v>#VALUE!</v>
      </c>
      <c r="LG89" s="110" t="e">
        <f>IF(KB89="","Нет показаний",IF(KB89&lt;=0,"Ошибка ПУ",(HR89-KB89*(($I89-метеостанция!T$13)/($I89-IW89)))))</f>
        <v>#VALUE!</v>
      </c>
      <c r="LH89" s="110" t="e">
        <f>IF(KC89="","Нет показаний",IF(KC89&lt;=0,"Ошибка ПУ",(HS89-KC89*(($I89-метеостанция!U$13)/($I89-IX89)))))</f>
        <v>#VALUE!</v>
      </c>
      <c r="LI89" s="110" t="e">
        <f>IF(KD89="","Нет показаний",IF(KD89&lt;=0,"Ошибка ПУ",(HT89-KD89*(($I89-метеостанция!V$13)/($I89-IY89)))))</f>
        <v>#VALUE!</v>
      </c>
      <c r="LJ89" s="110" t="e">
        <f>IF(KE89="","Нет показаний",IF(KE89&lt;=0,"Ошибка ПУ",(HU89-KE89*(($I89-метеостанция!W$13)/($I89-IZ89)))))</f>
        <v>#VALUE!</v>
      </c>
      <c r="LK89" s="110" t="e">
        <f>IF(KF89="","Нет показаний",IF(KF89&lt;=0,"Ошибка ПУ",(HV89-KF89*(($I89-метеостанция!X$13)/($I89-JA89)))))</f>
        <v>#VALUE!</v>
      </c>
      <c r="LL89" s="110" t="e">
        <f>IF(KG89="","Нет показаний",IF(KG89&lt;=0,"Ошибка ПУ",(HW89-KG89*(($I89-метеостанция!Y$13)/($I89-JB89)))))</f>
        <v>#VALUE!</v>
      </c>
      <c r="LM89" s="110" t="e">
        <f>IF(KH89="","Нет показаний",IF(KH89&lt;=0,"Ошибка ПУ",(HX89-KH89*(($I89-метеостанция!Z$13)/($I89-JC89)))))</f>
        <v>#VALUE!</v>
      </c>
      <c r="LN89" s="110" t="e">
        <f>IF(KI89="","Нет показаний",IF(KI89&lt;=0,"Ошибка ПУ",(HY89-KI89*(($I89-метеостанция!AA$13)/($I89-JD89)))))</f>
        <v>#VALUE!</v>
      </c>
      <c r="LO89" s="110" t="e">
        <f>IF(KJ89="","Нет показаний",IF(KJ89&lt;=0,"Ошибка ПУ",(HZ89-KJ89*(($I89-метеостанция!AB$13)/($I89-JE89)))))</f>
        <v>#VALUE!</v>
      </c>
      <c r="LP89" s="110" t="e">
        <f>IF(KK89="","Нет показаний",IF(KK89&lt;=0,"Ошибка ПУ",(IA89-KK89*(($I89-метеостанция!AC$13)/($I89-JF89)))))</f>
        <v>#VALUE!</v>
      </c>
      <c r="LQ89" s="110" t="e">
        <f>IF(KL89="","Нет показаний",IF(KL89&lt;=0,"Ошибка ПУ",(IB89-KL89*(($I89-метеостанция!AD$13)/($I89-JG89)))))</f>
        <v>#VALUE!</v>
      </c>
      <c r="LR89" s="110" t="e">
        <f>IF(KM89="","Нет показаний",IF(KM89&lt;=0,"Ошибка ПУ",(IC89-KM89*(($I89-метеостанция!AE$13)/($I89-JH89)))))</f>
        <v>#VALUE!</v>
      </c>
      <c r="LS89" s="110" t="str">
        <f>IF(KN89="","Нет показаний",IF(KN89&lt;=0,"Ошибка ПУ",(ID89-KN89*(($I89-метеостанция!AF$13)/($I89-JI89)))))</f>
        <v>Ошибка ПУ</v>
      </c>
      <c r="LT89" s="54" t="e">
        <f t="shared" si="1871"/>
        <v>#VALUE!</v>
      </c>
      <c r="LU89" s="54" t="e">
        <f t="shared" si="1872"/>
        <v>#VALUE!</v>
      </c>
      <c r="LV89" s="54" t="e">
        <f t="shared" si="1873"/>
        <v>#VALUE!</v>
      </c>
      <c r="LW89" s="54" t="e">
        <f t="shared" si="1874"/>
        <v>#VALUE!</v>
      </c>
      <c r="LX89" s="54" t="e">
        <f t="shared" si="1875"/>
        <v>#VALUE!</v>
      </c>
      <c r="LY89" s="54" t="e">
        <f t="shared" si="1876"/>
        <v>#VALUE!</v>
      </c>
      <c r="LZ89" s="54" t="e">
        <f t="shared" si="1877"/>
        <v>#VALUE!</v>
      </c>
      <c r="MA89" s="54" t="e">
        <f t="shared" si="1878"/>
        <v>#VALUE!</v>
      </c>
      <c r="MB89" s="54" t="e">
        <f t="shared" si="1879"/>
        <v>#VALUE!</v>
      </c>
      <c r="MC89" s="54" t="e">
        <f t="shared" si="1880"/>
        <v>#VALUE!</v>
      </c>
      <c r="MD89" s="54" t="e">
        <f t="shared" si="1881"/>
        <v>#VALUE!</v>
      </c>
      <c r="ME89" s="54" t="e">
        <f t="shared" si="1882"/>
        <v>#VALUE!</v>
      </c>
      <c r="MF89" s="54" t="e">
        <f t="shared" si="1883"/>
        <v>#VALUE!</v>
      </c>
      <c r="MG89" s="54" t="e">
        <f t="shared" si="1884"/>
        <v>#VALUE!</v>
      </c>
      <c r="MH89" s="54" t="e">
        <f t="shared" si="1885"/>
        <v>#VALUE!</v>
      </c>
      <c r="MI89" s="54" t="e">
        <f t="shared" si="1886"/>
        <v>#VALUE!</v>
      </c>
      <c r="MJ89" s="54" t="e">
        <f t="shared" si="1887"/>
        <v>#VALUE!</v>
      </c>
      <c r="MK89" s="54" t="e">
        <f t="shared" si="1888"/>
        <v>#VALUE!</v>
      </c>
      <c r="ML89" s="54" t="e">
        <f t="shared" si="1889"/>
        <v>#VALUE!</v>
      </c>
      <c r="MM89" s="54" t="e">
        <f t="shared" si="1890"/>
        <v>#VALUE!</v>
      </c>
      <c r="MN89" s="54" t="e">
        <f t="shared" si="1891"/>
        <v>#VALUE!</v>
      </c>
      <c r="MO89" s="54" t="e">
        <f t="shared" si="1892"/>
        <v>#VALUE!</v>
      </c>
      <c r="MP89" s="54" t="e">
        <f t="shared" si="1893"/>
        <v>#VALUE!</v>
      </c>
      <c r="MQ89" s="54" t="e">
        <f t="shared" si="1894"/>
        <v>#VALUE!</v>
      </c>
      <c r="MR89" s="54" t="e">
        <f t="shared" si="1895"/>
        <v>#VALUE!</v>
      </c>
      <c r="MS89" s="54" t="e">
        <f t="shared" si="1896"/>
        <v>#VALUE!</v>
      </c>
      <c r="MT89" s="54" t="e">
        <f t="shared" si="1897"/>
        <v>#VALUE!</v>
      </c>
      <c r="MU89" s="54" t="e">
        <f t="shared" si="1898"/>
        <v>#VALUE!</v>
      </c>
      <c r="MV89" s="54" t="e">
        <f t="shared" si="1899"/>
        <v>#VALUE!</v>
      </c>
      <c r="MW89" s="54" t="e">
        <f t="shared" si="1900"/>
        <v>#VALUE!</v>
      </c>
      <c r="MX89" s="54" t="e">
        <f t="shared" si="1901"/>
        <v>#VALUE!</v>
      </c>
      <c r="MY89" s="53" t="e">
        <f t="shared" si="1902"/>
        <v>#VALUE!</v>
      </c>
      <c r="MZ89" s="53" t="e">
        <f t="shared" si="1903"/>
        <v>#VALUE!</v>
      </c>
      <c r="NA89" s="53" t="e">
        <f t="shared" si="1904"/>
        <v>#VALUE!</v>
      </c>
      <c r="NB89" s="53" t="e">
        <f t="shared" si="1905"/>
        <v>#VALUE!</v>
      </c>
      <c r="NC89" s="53" t="e">
        <f t="shared" si="1906"/>
        <v>#VALUE!</v>
      </c>
      <c r="ND89" s="53" t="e">
        <f t="shared" si="1907"/>
        <v>#VALUE!</v>
      </c>
      <c r="NE89" s="53" t="e">
        <f t="shared" si="1908"/>
        <v>#VALUE!</v>
      </c>
      <c r="NF89" s="53" t="e">
        <f t="shared" si="1909"/>
        <v>#VALUE!</v>
      </c>
      <c r="NG89" s="53" t="e">
        <f t="shared" si="1910"/>
        <v>#VALUE!</v>
      </c>
      <c r="NH89" s="53" t="e">
        <f t="shared" si="1911"/>
        <v>#VALUE!</v>
      </c>
      <c r="NI89" s="53" t="e">
        <f t="shared" si="1912"/>
        <v>#VALUE!</v>
      </c>
      <c r="NJ89" s="53" t="e">
        <f t="shared" si="1913"/>
        <v>#VALUE!</v>
      </c>
      <c r="NK89" s="53" t="e">
        <f t="shared" si="1914"/>
        <v>#VALUE!</v>
      </c>
      <c r="NL89" s="53" t="e">
        <f t="shared" si="1915"/>
        <v>#VALUE!</v>
      </c>
      <c r="NM89" s="53" t="e">
        <f t="shared" si="1916"/>
        <v>#VALUE!</v>
      </c>
      <c r="NN89" s="53" t="e">
        <f t="shared" si="1917"/>
        <v>#VALUE!</v>
      </c>
      <c r="NO89" s="53" t="e">
        <f t="shared" si="1918"/>
        <v>#VALUE!</v>
      </c>
      <c r="NP89" s="53" t="e">
        <f t="shared" si="1919"/>
        <v>#VALUE!</v>
      </c>
      <c r="NQ89" s="53" t="e">
        <f t="shared" si="1920"/>
        <v>#VALUE!</v>
      </c>
      <c r="NR89" s="53" t="e">
        <f t="shared" si="1921"/>
        <v>#VALUE!</v>
      </c>
      <c r="NS89" s="53" t="e">
        <f t="shared" si="1922"/>
        <v>#VALUE!</v>
      </c>
      <c r="NT89" s="53" t="e">
        <f t="shared" si="1923"/>
        <v>#VALUE!</v>
      </c>
      <c r="NU89" s="53" t="e">
        <f t="shared" si="1924"/>
        <v>#VALUE!</v>
      </c>
      <c r="NV89" s="53" t="e">
        <f t="shared" si="1925"/>
        <v>#VALUE!</v>
      </c>
      <c r="NW89" s="53" t="e">
        <f t="shared" si="1926"/>
        <v>#VALUE!</v>
      </c>
      <c r="NX89" s="53" t="e">
        <f t="shared" si="1927"/>
        <v>#VALUE!</v>
      </c>
      <c r="NY89" s="53" t="e">
        <f t="shared" si="1928"/>
        <v>#VALUE!</v>
      </c>
      <c r="NZ89" s="53" t="e">
        <f t="shared" si="1929"/>
        <v>#VALUE!</v>
      </c>
      <c r="OA89" s="53" t="e">
        <f t="shared" si="1930"/>
        <v>#VALUE!</v>
      </c>
      <c r="OB89" s="53" t="e">
        <f t="shared" si="1931"/>
        <v>#VALUE!</v>
      </c>
      <c r="OC89" s="53" t="e">
        <f t="shared" si="1932"/>
        <v>#VALUE!</v>
      </c>
      <c r="OD89" s="53" t="e">
        <f t="shared" si="1933"/>
        <v>#VALUE!</v>
      </c>
      <c r="OE89" s="53" t="e">
        <f t="shared" si="1934"/>
        <v>#VALUE!</v>
      </c>
      <c r="OF89" s="53" t="e">
        <f t="shared" si="1935"/>
        <v>#VALUE!</v>
      </c>
      <c r="OG89" s="53" t="e">
        <f t="shared" si="1936"/>
        <v>#VALUE!</v>
      </c>
      <c r="OH89" s="53" t="e">
        <f t="shared" si="1937"/>
        <v>#VALUE!</v>
      </c>
      <c r="OI89" s="53" t="e">
        <f t="shared" si="1938"/>
        <v>#VALUE!</v>
      </c>
      <c r="OJ89" s="53" t="e">
        <f t="shared" si="1939"/>
        <v>#VALUE!</v>
      </c>
      <c r="OK89" s="53" t="e">
        <f t="shared" si="1940"/>
        <v>#VALUE!</v>
      </c>
      <c r="OL89" s="53" t="e">
        <f t="shared" si="1941"/>
        <v>#VALUE!</v>
      </c>
      <c r="OM89" s="53" t="e">
        <f t="shared" si="1942"/>
        <v>#VALUE!</v>
      </c>
      <c r="ON89" s="53" t="e">
        <f t="shared" si="1943"/>
        <v>#VALUE!</v>
      </c>
      <c r="OO89" s="53" t="e">
        <f t="shared" si="1944"/>
        <v>#VALUE!</v>
      </c>
      <c r="OP89" s="53" t="e">
        <f t="shared" si="1945"/>
        <v>#VALUE!</v>
      </c>
      <c r="OQ89" s="53" t="e">
        <f t="shared" si="1946"/>
        <v>#VALUE!</v>
      </c>
      <c r="OR89" s="53" t="e">
        <f t="shared" si="1947"/>
        <v>#VALUE!</v>
      </c>
      <c r="OS89" s="53" t="e">
        <f t="shared" si="1948"/>
        <v>#VALUE!</v>
      </c>
      <c r="OT89" s="53" t="e">
        <f t="shared" si="1949"/>
        <v>#VALUE!</v>
      </c>
      <c r="OU89" s="53" t="e">
        <f t="shared" si="1950"/>
        <v>#VALUE!</v>
      </c>
      <c r="OV89" s="53" t="e">
        <f t="shared" si="1951"/>
        <v>#VALUE!</v>
      </c>
      <c r="OW89" s="53" t="e">
        <f t="shared" si="1952"/>
        <v>#VALUE!</v>
      </c>
      <c r="OX89" s="53" t="e">
        <f t="shared" si="1953"/>
        <v>#VALUE!</v>
      </c>
      <c r="OY89" s="53" t="e">
        <f t="shared" si="1954"/>
        <v>#VALUE!</v>
      </c>
      <c r="OZ89" s="53" t="e">
        <f t="shared" si="1955"/>
        <v>#VALUE!</v>
      </c>
      <c r="PA89" s="53" t="e">
        <f t="shared" si="1956"/>
        <v>#VALUE!</v>
      </c>
      <c r="PB89" s="53" t="e">
        <f t="shared" si="1957"/>
        <v>#VALUE!</v>
      </c>
      <c r="PC89" s="53" t="e">
        <f t="shared" si="1958"/>
        <v>#VALUE!</v>
      </c>
      <c r="PD89" s="53" t="e">
        <f t="shared" si="1959"/>
        <v>#VALUE!</v>
      </c>
      <c r="PE89" s="53" t="e">
        <f t="shared" si="1960"/>
        <v>#VALUE!</v>
      </c>
      <c r="PF89" s="53" t="e">
        <f t="shared" si="1961"/>
        <v>#VALUE!</v>
      </c>
      <c r="PG89" s="53" t="e">
        <f t="shared" si="1962"/>
        <v>#VALUE!</v>
      </c>
      <c r="PH89" s="53" t="e">
        <f t="shared" si="1963"/>
        <v>#VALUE!</v>
      </c>
      <c r="PI89" s="111" t="e">
        <f t="shared" ref="PI89:QM89" si="2305">MY89*$G89</f>
        <v>#VALUE!</v>
      </c>
      <c r="PJ89" s="111" t="e">
        <f t="shared" si="2305"/>
        <v>#VALUE!</v>
      </c>
      <c r="PK89" s="111" t="e">
        <f t="shared" si="2305"/>
        <v>#VALUE!</v>
      </c>
      <c r="PL89" s="111" t="e">
        <f t="shared" si="2305"/>
        <v>#VALUE!</v>
      </c>
      <c r="PM89" s="111" t="e">
        <f t="shared" si="2305"/>
        <v>#VALUE!</v>
      </c>
      <c r="PN89" s="111" t="e">
        <f t="shared" si="2305"/>
        <v>#VALUE!</v>
      </c>
      <c r="PO89" s="111" t="e">
        <f t="shared" si="2305"/>
        <v>#VALUE!</v>
      </c>
      <c r="PP89" s="111" t="e">
        <f t="shared" si="2305"/>
        <v>#VALUE!</v>
      </c>
      <c r="PQ89" s="111" t="e">
        <f t="shared" si="2305"/>
        <v>#VALUE!</v>
      </c>
      <c r="PR89" s="111" t="e">
        <f t="shared" si="2305"/>
        <v>#VALUE!</v>
      </c>
      <c r="PS89" s="111" t="e">
        <f t="shared" si="2305"/>
        <v>#VALUE!</v>
      </c>
      <c r="PT89" s="111" t="e">
        <f t="shared" si="2305"/>
        <v>#VALUE!</v>
      </c>
      <c r="PU89" s="111" t="e">
        <f t="shared" si="2305"/>
        <v>#VALUE!</v>
      </c>
      <c r="PV89" s="111" t="e">
        <f t="shared" si="2305"/>
        <v>#VALUE!</v>
      </c>
      <c r="PW89" s="111" t="e">
        <f t="shared" si="2305"/>
        <v>#VALUE!</v>
      </c>
      <c r="PX89" s="111" t="e">
        <f t="shared" si="2305"/>
        <v>#VALUE!</v>
      </c>
      <c r="PY89" s="111" t="e">
        <f t="shared" si="2305"/>
        <v>#VALUE!</v>
      </c>
      <c r="PZ89" s="111" t="e">
        <f t="shared" si="2305"/>
        <v>#VALUE!</v>
      </c>
      <c r="QA89" s="111" t="e">
        <f t="shared" si="2305"/>
        <v>#VALUE!</v>
      </c>
      <c r="QB89" s="111" t="e">
        <f t="shared" si="2305"/>
        <v>#VALUE!</v>
      </c>
      <c r="QC89" s="111" t="e">
        <f t="shared" si="2305"/>
        <v>#VALUE!</v>
      </c>
      <c r="QD89" s="111" t="e">
        <f t="shared" si="2305"/>
        <v>#VALUE!</v>
      </c>
      <c r="QE89" s="111" t="e">
        <f t="shared" si="2305"/>
        <v>#VALUE!</v>
      </c>
      <c r="QF89" s="111" t="e">
        <f t="shared" si="2305"/>
        <v>#VALUE!</v>
      </c>
      <c r="QG89" s="111" t="e">
        <f t="shared" si="2305"/>
        <v>#VALUE!</v>
      </c>
      <c r="QH89" s="111" t="e">
        <f t="shared" si="2305"/>
        <v>#VALUE!</v>
      </c>
      <c r="QI89" s="111" t="e">
        <f t="shared" si="2305"/>
        <v>#VALUE!</v>
      </c>
      <c r="QJ89" s="111" t="e">
        <f t="shared" si="2305"/>
        <v>#VALUE!</v>
      </c>
      <c r="QK89" s="111" t="e">
        <f t="shared" si="2305"/>
        <v>#VALUE!</v>
      </c>
      <c r="QL89" s="111" t="e">
        <f t="shared" si="2305"/>
        <v>#VALUE!</v>
      </c>
      <c r="QM89" s="111" t="e">
        <f t="shared" si="2305"/>
        <v>#VALUE!</v>
      </c>
      <c r="QN89" s="54" t="e">
        <f t="shared" si="1968"/>
        <v>#VALUE!</v>
      </c>
      <c r="QO89" s="53" t="e">
        <f t="shared" si="1969"/>
        <v>#VALUE!</v>
      </c>
      <c r="QP89" s="53" t="e">
        <f t="shared" si="1970"/>
        <v>#VALUE!</v>
      </c>
      <c r="QQ89" s="53" t="e">
        <f t="shared" si="1971"/>
        <v>#VALUE!</v>
      </c>
      <c r="QR89" s="53" t="e">
        <f t="shared" si="1972"/>
        <v>#VALUE!</v>
      </c>
      <c r="QS89" s="53" t="e">
        <f t="shared" si="1973"/>
        <v>#VALUE!</v>
      </c>
      <c r="QT89" s="53" t="e">
        <f t="shared" si="1974"/>
        <v>#VALUE!</v>
      </c>
      <c r="QU89" s="53" t="e">
        <f t="shared" si="1975"/>
        <v>#VALUE!</v>
      </c>
      <c r="QV89" s="53" t="e">
        <f t="shared" si="1976"/>
        <v>#VALUE!</v>
      </c>
      <c r="QW89" s="53" t="e">
        <f t="shared" si="1977"/>
        <v>#VALUE!</v>
      </c>
      <c r="QX89" s="53" t="e">
        <f t="shared" si="1978"/>
        <v>#VALUE!</v>
      </c>
      <c r="QY89" s="53" t="e">
        <f t="shared" si="1979"/>
        <v>#VALUE!</v>
      </c>
      <c r="QZ89" s="53" t="e">
        <f t="shared" si="1980"/>
        <v>#VALUE!</v>
      </c>
      <c r="RA89" s="53" t="e">
        <f t="shared" si="1981"/>
        <v>#VALUE!</v>
      </c>
      <c r="RB89" s="53" t="e">
        <f t="shared" si="1982"/>
        <v>#VALUE!</v>
      </c>
      <c r="RC89" s="53" t="e">
        <f t="shared" si="1983"/>
        <v>#VALUE!</v>
      </c>
      <c r="RD89" s="53" t="e">
        <f t="shared" si="1984"/>
        <v>#VALUE!</v>
      </c>
      <c r="RE89" s="53" t="e">
        <f t="shared" si="1985"/>
        <v>#VALUE!</v>
      </c>
      <c r="RF89" s="53" t="e">
        <f t="shared" si="1986"/>
        <v>#VALUE!</v>
      </c>
      <c r="RG89" s="53" t="e">
        <f t="shared" si="1987"/>
        <v>#VALUE!</v>
      </c>
      <c r="RH89" s="53" t="e">
        <f t="shared" si="1988"/>
        <v>#VALUE!</v>
      </c>
      <c r="RI89" s="53" t="e">
        <f t="shared" si="1989"/>
        <v>#VALUE!</v>
      </c>
      <c r="RJ89" s="53" t="e">
        <f t="shared" si="1990"/>
        <v>#VALUE!</v>
      </c>
      <c r="RK89" s="53" t="e">
        <f t="shared" si="1991"/>
        <v>#VALUE!</v>
      </c>
      <c r="RL89" s="53" t="e">
        <f t="shared" si="1992"/>
        <v>#VALUE!</v>
      </c>
      <c r="RM89" s="53" t="e">
        <f t="shared" si="1993"/>
        <v>#VALUE!</v>
      </c>
      <c r="RN89" s="53" t="e">
        <f t="shared" si="1994"/>
        <v>#VALUE!</v>
      </c>
      <c r="RO89" s="53" t="e">
        <f t="shared" si="1995"/>
        <v>#VALUE!</v>
      </c>
      <c r="RP89" s="53" t="e">
        <f t="shared" si="1996"/>
        <v>#VALUE!</v>
      </c>
      <c r="RQ89" s="53" t="e">
        <f t="shared" si="1997"/>
        <v>#VALUE!</v>
      </c>
      <c r="RR89" s="53" t="e">
        <f t="shared" si="1998"/>
        <v>#VALUE!</v>
      </c>
      <c r="RS89" s="111" t="e">
        <f t="shared" si="1999"/>
        <v>#VALUE!</v>
      </c>
      <c r="RT89" s="111" t="e">
        <f t="shared" si="2000"/>
        <v>#VALUE!</v>
      </c>
      <c r="RU89" s="111" t="e">
        <f t="shared" si="2001"/>
        <v>#VALUE!</v>
      </c>
      <c r="RV89" s="111" t="e">
        <f t="shared" si="2002"/>
        <v>#VALUE!</v>
      </c>
      <c r="RW89" s="111" t="e">
        <f t="shared" si="2003"/>
        <v>#VALUE!</v>
      </c>
      <c r="RX89" s="111" t="e">
        <f t="shared" si="2004"/>
        <v>#VALUE!</v>
      </c>
      <c r="RY89" s="111" t="e">
        <f t="shared" si="2005"/>
        <v>#VALUE!</v>
      </c>
      <c r="RZ89" s="111" t="e">
        <f t="shared" si="2006"/>
        <v>#VALUE!</v>
      </c>
      <c r="SA89" s="111" t="e">
        <f t="shared" si="2007"/>
        <v>#VALUE!</v>
      </c>
      <c r="SB89" s="111" t="e">
        <f t="shared" si="2008"/>
        <v>#VALUE!</v>
      </c>
      <c r="SC89" s="111" t="e">
        <f t="shared" si="2009"/>
        <v>#VALUE!</v>
      </c>
      <c r="SD89" s="111" t="e">
        <f t="shared" si="2010"/>
        <v>#VALUE!</v>
      </c>
      <c r="SE89" s="111" t="e">
        <f t="shared" si="2011"/>
        <v>#VALUE!</v>
      </c>
      <c r="SF89" s="111" t="e">
        <f t="shared" si="2012"/>
        <v>#VALUE!</v>
      </c>
      <c r="SG89" s="111" t="e">
        <f t="shared" si="2013"/>
        <v>#VALUE!</v>
      </c>
      <c r="SH89" s="111" t="e">
        <f t="shared" si="2014"/>
        <v>#VALUE!</v>
      </c>
      <c r="SI89" s="111" t="e">
        <f t="shared" si="2015"/>
        <v>#VALUE!</v>
      </c>
      <c r="SJ89" s="111" t="e">
        <f t="shared" si="2016"/>
        <v>#VALUE!</v>
      </c>
      <c r="SK89" s="111" t="e">
        <f t="shared" si="2017"/>
        <v>#VALUE!</v>
      </c>
      <c r="SL89" s="111" t="e">
        <f t="shared" si="2018"/>
        <v>#VALUE!</v>
      </c>
      <c r="SM89" s="111" t="e">
        <f t="shared" si="2019"/>
        <v>#VALUE!</v>
      </c>
      <c r="SN89" s="111" t="e">
        <f t="shared" si="2020"/>
        <v>#VALUE!</v>
      </c>
      <c r="SO89" s="111" t="e">
        <f t="shared" si="2021"/>
        <v>#VALUE!</v>
      </c>
      <c r="SP89" s="111" t="e">
        <f t="shared" si="2022"/>
        <v>#VALUE!</v>
      </c>
      <c r="SQ89" s="111" t="e">
        <f t="shared" si="2023"/>
        <v>#VALUE!</v>
      </c>
      <c r="SR89" s="111" t="e">
        <f t="shared" si="2024"/>
        <v>#VALUE!</v>
      </c>
      <c r="SS89" s="111" t="e">
        <f t="shared" si="2025"/>
        <v>#VALUE!</v>
      </c>
      <c r="ST89" s="111" t="e">
        <f t="shared" si="2026"/>
        <v>#VALUE!</v>
      </c>
      <c r="SU89" s="111" t="e">
        <f t="shared" si="2027"/>
        <v>#VALUE!</v>
      </c>
      <c r="SV89" s="111" t="e">
        <f t="shared" si="2028"/>
        <v>#VALUE!</v>
      </c>
      <c r="SW89" s="111" t="e">
        <f t="shared" si="2029"/>
        <v>#VALUE!</v>
      </c>
      <c r="SX89" s="111" t="e">
        <f t="shared" si="2030"/>
        <v>#VALUE!</v>
      </c>
      <c r="SY89" s="111" t="e">
        <f t="shared" si="2031"/>
        <v>#VALUE!</v>
      </c>
      <c r="SZ89" s="111" t="e">
        <f t="shared" si="2032"/>
        <v>#VALUE!</v>
      </c>
      <c r="TA89" s="111" t="e">
        <f t="shared" si="2033"/>
        <v>#VALUE!</v>
      </c>
      <c r="TB89" s="111" t="e">
        <f t="shared" si="2034"/>
        <v>#VALUE!</v>
      </c>
      <c r="TC89" s="111" t="e">
        <f t="shared" si="2035"/>
        <v>#VALUE!</v>
      </c>
      <c r="TD89" s="111" t="e">
        <f t="shared" si="2036"/>
        <v>#VALUE!</v>
      </c>
      <c r="TE89" s="111" t="e">
        <f t="shared" si="2037"/>
        <v>#VALUE!</v>
      </c>
      <c r="TF89" s="111" t="e">
        <f t="shared" si="2038"/>
        <v>#VALUE!</v>
      </c>
      <c r="TG89" s="111" t="e">
        <f t="shared" si="2039"/>
        <v>#VALUE!</v>
      </c>
      <c r="TH89" s="111" t="e">
        <f t="shared" si="2040"/>
        <v>#VALUE!</v>
      </c>
      <c r="TI89" s="111" t="e">
        <f t="shared" si="2041"/>
        <v>#VALUE!</v>
      </c>
      <c r="TJ89" s="111" t="e">
        <f t="shared" si="2042"/>
        <v>#VALUE!</v>
      </c>
      <c r="TK89" s="111" t="e">
        <f t="shared" si="2043"/>
        <v>#VALUE!</v>
      </c>
      <c r="TL89" s="111" t="e">
        <f t="shared" si="2044"/>
        <v>#VALUE!</v>
      </c>
      <c r="TM89" s="111" t="e">
        <f t="shared" si="2045"/>
        <v>#VALUE!</v>
      </c>
      <c r="TN89" s="111" t="e">
        <f t="shared" si="2046"/>
        <v>#VALUE!</v>
      </c>
      <c r="TO89" s="111" t="e">
        <f t="shared" si="2047"/>
        <v>#VALUE!</v>
      </c>
      <c r="TP89" s="111" t="e">
        <f t="shared" si="2048"/>
        <v>#VALUE!</v>
      </c>
      <c r="TQ89" s="111" t="e">
        <f t="shared" si="2049"/>
        <v>#VALUE!</v>
      </c>
      <c r="TR89" s="111" t="e">
        <f t="shared" si="2050"/>
        <v>#VALUE!</v>
      </c>
      <c r="TS89" s="111" t="e">
        <f t="shared" si="2051"/>
        <v>#VALUE!</v>
      </c>
      <c r="TT89" s="111" t="e">
        <f t="shared" si="2052"/>
        <v>#VALUE!</v>
      </c>
      <c r="TU89" s="111" t="e">
        <f t="shared" si="2053"/>
        <v>#VALUE!</v>
      </c>
      <c r="TV89" s="111" t="e">
        <f t="shared" si="2054"/>
        <v>#VALUE!</v>
      </c>
      <c r="TW89" s="111" t="e">
        <f t="shared" si="2055"/>
        <v>#VALUE!</v>
      </c>
      <c r="TX89" s="111" t="e">
        <f t="shared" si="2056"/>
        <v>#VALUE!</v>
      </c>
      <c r="TY89" s="111" t="e">
        <f t="shared" si="2057"/>
        <v>#VALUE!</v>
      </c>
      <c r="TZ89" s="111" t="e">
        <f t="shared" si="2058"/>
        <v>#VALUE!</v>
      </c>
      <c r="UA89" s="111" t="e">
        <f t="shared" si="2059"/>
        <v>#VALUE!</v>
      </c>
      <c r="UB89" s="111" t="e">
        <f t="shared" si="2060"/>
        <v>#VALUE!</v>
      </c>
      <c r="UC89" s="112">
        <f t="shared" si="2061"/>
        <v>309.72442102171988</v>
      </c>
      <c r="UD89" s="112">
        <f t="shared" si="2062"/>
        <v>612.61354447606391</v>
      </c>
      <c r="UE89" s="112">
        <f t="shared" si="2063"/>
        <v>826.43019650554095</v>
      </c>
      <c r="UF89" s="112">
        <f t="shared" si="2064"/>
        <v>1062.0343595310287</v>
      </c>
      <c r="UG89" s="112">
        <f t="shared" si="2065"/>
        <v>1331.8150103933958</v>
      </c>
      <c r="UH89" s="112">
        <f t="shared" si="2066"/>
        <v>1634.70413384774</v>
      </c>
      <c r="UI89" s="112">
        <f t="shared" si="2067"/>
        <v>1925.8450896081567</v>
      </c>
      <c r="UJ89" s="112">
        <f t="shared" si="2068"/>
        <v>2215.9180301236711</v>
      </c>
      <c r="UK89" s="112">
        <f t="shared" si="2069"/>
        <v>2508.5542072269509</v>
      </c>
      <c r="UL89" s="112">
        <f t="shared" si="2070"/>
        <v>2812.9385520241585</v>
      </c>
      <c r="UM89" s="112">
        <f t="shared" si="2071"/>
        <v>3092.9721492375897</v>
      </c>
      <c r="UN89" s="112">
        <f t="shared" si="2072"/>
        <v>3329.6443275079801</v>
      </c>
      <c r="UO89" s="112">
        <f t="shared" si="2073"/>
        <v>3599.8521844683078</v>
      </c>
      <c r="UP89" s="112">
        <f t="shared" si="2074"/>
        <v>3788.0364706201253</v>
      </c>
      <c r="UQ89" s="112">
        <f t="shared" si="2075"/>
        <v>4088.3623574867033</v>
      </c>
      <c r="UR89" s="112">
        <f t="shared" si="2076"/>
        <v>4418.5926712105502</v>
      </c>
      <c r="US89" s="112">
        <f t="shared" si="2077"/>
        <v>4777.2321904488044</v>
      </c>
      <c r="UT89" s="112">
        <f t="shared" si="2078"/>
        <v>5141.8525950585126</v>
      </c>
      <c r="UU89" s="112">
        <f t="shared" si="2079"/>
        <v>5444.314512414895</v>
      </c>
      <c r="UV89" s="112">
        <f t="shared" si="2080"/>
        <v>5735.8826742732736</v>
      </c>
      <c r="UW89" s="112">
        <f t="shared" si="2081"/>
        <v>6058.2096751848421</v>
      </c>
      <c r="UX89" s="112">
        <f t="shared" si="2082"/>
        <v>6406.8098511210119</v>
      </c>
      <c r="UY89" s="112">
        <f t="shared" si="2083"/>
        <v>6777.1975380531921</v>
      </c>
      <c r="UZ89" s="112">
        <f t="shared" si="2084"/>
        <v>7177.062445744682</v>
      </c>
      <c r="VA89" s="112">
        <f t="shared" si="2085"/>
        <v>7565.179185742245</v>
      </c>
      <c r="VB89" s="112">
        <f t="shared" si="2086"/>
        <v>7971.87939100111</v>
      </c>
      <c r="VC89" s="112">
        <f t="shared" si="2087"/>
        <v>8399.0854889621023</v>
      </c>
      <c r="VD89" s="112">
        <f t="shared" si="2088"/>
        <v>8858.5456473191516</v>
      </c>
      <c r="VE89" s="112">
        <f t="shared" si="2089"/>
        <v>9260.1193794024857</v>
      </c>
      <c r="VF89" s="112">
        <f t="shared" si="2090"/>
        <v>9623.0309596203497</v>
      </c>
      <c r="VG89" s="112">
        <f t="shared" si="2091"/>
        <v>9623.0309596203497</v>
      </c>
      <c r="VH89" s="111" t="e">
        <f t="shared" si="2092"/>
        <v>#VALUE!</v>
      </c>
      <c r="VI89" s="111" t="e">
        <f t="shared" si="2093"/>
        <v>#VALUE!</v>
      </c>
      <c r="VJ89" s="111" t="e">
        <f t="shared" si="2094"/>
        <v>#VALUE!</v>
      </c>
      <c r="VK89" s="111" t="e">
        <f t="shared" si="2095"/>
        <v>#VALUE!</v>
      </c>
      <c r="VL89" s="111" t="e">
        <f t="shared" si="2096"/>
        <v>#VALUE!</v>
      </c>
      <c r="VM89" s="111" t="e">
        <f t="shared" si="2097"/>
        <v>#VALUE!</v>
      </c>
      <c r="VN89" s="111" t="e">
        <f t="shared" si="2098"/>
        <v>#VALUE!</v>
      </c>
      <c r="VO89" s="111" t="e">
        <f t="shared" si="2099"/>
        <v>#VALUE!</v>
      </c>
      <c r="VP89" s="111" t="e">
        <f t="shared" si="2100"/>
        <v>#VALUE!</v>
      </c>
      <c r="VQ89" s="111" t="e">
        <f t="shared" si="2101"/>
        <v>#VALUE!</v>
      </c>
      <c r="VR89" s="111" t="e">
        <f t="shared" si="2102"/>
        <v>#VALUE!</v>
      </c>
      <c r="VS89" s="111" t="e">
        <f t="shared" si="2103"/>
        <v>#VALUE!</v>
      </c>
      <c r="VT89" s="111" t="e">
        <f t="shared" si="2104"/>
        <v>#VALUE!</v>
      </c>
      <c r="VU89" s="111" t="e">
        <f t="shared" si="2105"/>
        <v>#VALUE!</v>
      </c>
      <c r="VV89" s="111" t="e">
        <f t="shared" si="2106"/>
        <v>#VALUE!</v>
      </c>
      <c r="VW89" s="111" t="e">
        <f t="shared" si="2107"/>
        <v>#VALUE!</v>
      </c>
      <c r="VX89" s="111" t="e">
        <f t="shared" si="2108"/>
        <v>#VALUE!</v>
      </c>
      <c r="VY89" s="111" t="e">
        <f t="shared" si="2109"/>
        <v>#VALUE!</v>
      </c>
      <c r="VZ89" s="111" t="e">
        <f t="shared" si="2110"/>
        <v>#VALUE!</v>
      </c>
      <c r="WA89" s="111" t="e">
        <f t="shared" si="2111"/>
        <v>#VALUE!</v>
      </c>
      <c r="WB89" s="111" t="e">
        <f t="shared" si="2112"/>
        <v>#VALUE!</v>
      </c>
      <c r="WC89" s="111" t="e">
        <f t="shared" si="2113"/>
        <v>#VALUE!</v>
      </c>
      <c r="WD89" s="111" t="e">
        <f t="shared" si="2114"/>
        <v>#VALUE!</v>
      </c>
      <c r="WE89" s="111" t="e">
        <f t="shared" si="2115"/>
        <v>#VALUE!</v>
      </c>
      <c r="WF89" s="111" t="e">
        <f t="shared" si="2116"/>
        <v>#VALUE!</v>
      </c>
      <c r="WG89" s="111" t="e">
        <f t="shared" si="2117"/>
        <v>#VALUE!</v>
      </c>
      <c r="WH89" s="111" t="e">
        <f t="shared" si="2118"/>
        <v>#VALUE!</v>
      </c>
      <c r="WI89" s="111" t="e">
        <f t="shared" si="2119"/>
        <v>#VALUE!</v>
      </c>
      <c r="WJ89" s="111" t="e">
        <f t="shared" si="2120"/>
        <v>#VALUE!</v>
      </c>
      <c r="WK89" s="111" t="e">
        <f t="shared" si="2121"/>
        <v>#VALUE!</v>
      </c>
      <c r="WL89" s="111" t="e">
        <f t="shared" si="2122"/>
        <v>#VALUE!</v>
      </c>
      <c r="WM89" s="111" t="e">
        <f t="shared" si="2123"/>
        <v>#VALUE!</v>
      </c>
      <c r="WN89" s="111" t="e">
        <f t="shared" si="2124"/>
        <v>#VALUE!</v>
      </c>
      <c r="WO89" s="111" t="e">
        <f t="shared" si="2125"/>
        <v>#VALUE!</v>
      </c>
      <c r="WP89" s="111" t="e">
        <f t="shared" si="2126"/>
        <v>#VALUE!</v>
      </c>
      <c r="WQ89" s="111" t="e">
        <f t="shared" si="2127"/>
        <v>#VALUE!</v>
      </c>
      <c r="WR89" s="111" t="e">
        <f t="shared" si="2128"/>
        <v>#VALUE!</v>
      </c>
      <c r="WS89" s="111" t="e">
        <f t="shared" si="2129"/>
        <v>#VALUE!</v>
      </c>
      <c r="WT89" s="111" t="e">
        <f t="shared" si="2130"/>
        <v>#VALUE!</v>
      </c>
      <c r="WU89" s="111" t="e">
        <f t="shared" si="2131"/>
        <v>#VALUE!</v>
      </c>
      <c r="WV89" s="111" t="e">
        <f t="shared" si="2132"/>
        <v>#VALUE!</v>
      </c>
      <c r="WW89" s="111" t="e">
        <f t="shared" si="2133"/>
        <v>#VALUE!</v>
      </c>
      <c r="WX89" s="111" t="e">
        <f t="shared" si="2134"/>
        <v>#VALUE!</v>
      </c>
      <c r="WY89" s="111" t="e">
        <f t="shared" si="2135"/>
        <v>#VALUE!</v>
      </c>
      <c r="WZ89" s="111" t="e">
        <f t="shared" si="2136"/>
        <v>#VALUE!</v>
      </c>
      <c r="XA89" s="111" t="e">
        <f t="shared" si="2137"/>
        <v>#VALUE!</v>
      </c>
      <c r="XB89" s="111" t="e">
        <f t="shared" si="2138"/>
        <v>#VALUE!</v>
      </c>
      <c r="XC89" s="111" t="e">
        <f t="shared" si="2139"/>
        <v>#VALUE!</v>
      </c>
      <c r="XD89" s="111" t="e">
        <f t="shared" si="2140"/>
        <v>#VALUE!</v>
      </c>
      <c r="XE89" s="111" t="e">
        <f t="shared" si="2141"/>
        <v>#VALUE!</v>
      </c>
      <c r="XF89" s="111" t="e">
        <f t="shared" si="2142"/>
        <v>#VALUE!</v>
      </c>
      <c r="XG89" s="111" t="e">
        <f t="shared" si="2143"/>
        <v>#VALUE!</v>
      </c>
      <c r="XH89" s="111" t="e">
        <f t="shared" si="2144"/>
        <v>#VALUE!</v>
      </c>
      <c r="XI89" s="111" t="e">
        <f t="shared" si="2145"/>
        <v>#VALUE!</v>
      </c>
      <c r="XJ89" s="111" t="e">
        <f t="shared" si="2146"/>
        <v>#VALUE!</v>
      </c>
      <c r="XK89" s="111" t="e">
        <f t="shared" si="2147"/>
        <v>#VALUE!</v>
      </c>
      <c r="XL89" s="111" t="e">
        <f t="shared" si="2148"/>
        <v>#VALUE!</v>
      </c>
      <c r="XM89" s="111" t="e">
        <f t="shared" si="2149"/>
        <v>#VALUE!</v>
      </c>
      <c r="XN89" s="111" t="e">
        <f t="shared" si="2150"/>
        <v>#VALUE!</v>
      </c>
      <c r="XO89" s="111" t="e">
        <f t="shared" si="2151"/>
        <v>#VALUE!</v>
      </c>
      <c r="XP89" s="111" t="e">
        <f t="shared" si="2152"/>
        <v>#VALUE!</v>
      </c>
      <c r="XQ89" s="111" t="e">
        <f t="shared" si="2153"/>
        <v>#VALUE!</v>
      </c>
      <c r="XR89" s="111" t="e">
        <f t="shared" si="2154"/>
        <v>#VALUE!</v>
      </c>
      <c r="XS89" s="111" t="e">
        <f t="shared" si="2155"/>
        <v>#VALUE!</v>
      </c>
      <c r="XT89" s="111" t="e">
        <f t="shared" si="2156"/>
        <v>#VALUE!</v>
      </c>
      <c r="XU89" s="111" t="e">
        <f t="shared" si="2157"/>
        <v>#VALUE!</v>
      </c>
      <c r="XV89" s="111" t="e">
        <f t="shared" si="2158"/>
        <v>#VALUE!</v>
      </c>
      <c r="XW89" s="111" t="e">
        <f t="shared" si="2159"/>
        <v>#VALUE!</v>
      </c>
      <c r="XX89" s="111" t="e">
        <f t="shared" si="2160"/>
        <v>#VALUE!</v>
      </c>
      <c r="XY89" s="111" t="e">
        <f t="shared" si="2161"/>
        <v>#VALUE!</v>
      </c>
      <c r="XZ89" s="111" t="e">
        <f t="shared" si="2162"/>
        <v>#VALUE!</v>
      </c>
      <c r="YA89" s="111" t="e">
        <f t="shared" si="2163"/>
        <v>#VALUE!</v>
      </c>
      <c r="YB89" s="111" t="e">
        <f t="shared" si="2164"/>
        <v>#VALUE!</v>
      </c>
      <c r="YC89" s="111" t="e">
        <f t="shared" si="2165"/>
        <v>#VALUE!</v>
      </c>
      <c r="YD89" s="111" t="e">
        <f t="shared" si="2166"/>
        <v>#VALUE!</v>
      </c>
      <c r="YE89" s="111" t="e">
        <f t="shared" si="2167"/>
        <v>#VALUE!</v>
      </c>
      <c r="YF89" s="111" t="e">
        <f t="shared" si="2168"/>
        <v>#VALUE!</v>
      </c>
      <c r="YG89" s="111" t="e">
        <f t="shared" si="2169"/>
        <v>#VALUE!</v>
      </c>
      <c r="YH89" s="111" t="e">
        <f t="shared" si="2170"/>
        <v>#VALUE!</v>
      </c>
      <c r="YI89" s="111" t="e">
        <f t="shared" si="2171"/>
        <v>#VALUE!</v>
      </c>
      <c r="YJ89" s="111" t="e">
        <f t="shared" si="2172"/>
        <v>#VALUE!</v>
      </c>
      <c r="YK89" s="111" t="e">
        <f t="shared" si="2173"/>
        <v>#VALUE!</v>
      </c>
      <c r="YL89" s="111" t="e">
        <f t="shared" si="2174"/>
        <v>#VALUE!</v>
      </c>
      <c r="YM89" s="111" t="e">
        <f t="shared" si="2175"/>
        <v>#VALUE!</v>
      </c>
      <c r="YN89" s="111" t="e">
        <f t="shared" si="2176"/>
        <v>#VALUE!</v>
      </c>
      <c r="YO89" s="111" t="e">
        <f t="shared" si="2177"/>
        <v>#VALUE!</v>
      </c>
      <c r="YP89" s="111" t="e">
        <f t="shared" si="2178"/>
        <v>#VALUE!</v>
      </c>
      <c r="YQ89" s="111" t="e">
        <f t="shared" si="2179"/>
        <v>#VALUE!</v>
      </c>
      <c r="YR89" s="111" t="e">
        <f t="shared" si="2180"/>
        <v>#VALUE!</v>
      </c>
      <c r="YS89" s="111" t="e">
        <f t="shared" si="2181"/>
        <v>#VALUE!</v>
      </c>
      <c r="YT89" s="111" t="e">
        <f t="shared" si="2182"/>
        <v>#VALUE!</v>
      </c>
      <c r="YU89" s="111" t="e">
        <f t="shared" si="2183"/>
        <v>#VALUE!</v>
      </c>
      <c r="YV89" s="111" t="e">
        <f t="shared" si="2184"/>
        <v>#VALUE!</v>
      </c>
      <c r="YW89" s="111" t="e">
        <f t="shared" si="2185"/>
        <v>#VALUE!</v>
      </c>
      <c r="YX89" s="111" t="e">
        <f t="shared" si="2186"/>
        <v>#VALUE!</v>
      </c>
      <c r="YY89" s="111" t="e">
        <f t="shared" si="2187"/>
        <v>#VALUE!</v>
      </c>
      <c r="YZ89" s="111" t="e">
        <f t="shared" si="2188"/>
        <v>#VALUE!</v>
      </c>
      <c r="ZA89" s="111" t="e">
        <f t="shared" si="2189"/>
        <v>#VALUE!</v>
      </c>
      <c r="ZB89" s="111" t="e">
        <f t="shared" si="2190"/>
        <v>#VALUE!</v>
      </c>
      <c r="ZC89" s="111" t="e">
        <f t="shared" si="2191"/>
        <v>#VALUE!</v>
      </c>
      <c r="ZD89" s="111" t="e">
        <f t="shared" si="2192"/>
        <v>#VALUE!</v>
      </c>
      <c r="ZE89" s="111" t="e">
        <f t="shared" si="2193"/>
        <v>#VALUE!</v>
      </c>
      <c r="ZF89" s="111" t="e">
        <f t="shared" si="2194"/>
        <v>#VALUE!</v>
      </c>
      <c r="ZG89" s="111" t="e">
        <f t="shared" si="2195"/>
        <v>#VALUE!</v>
      </c>
      <c r="ZH89" s="111" t="e">
        <f t="shared" si="2196"/>
        <v>#VALUE!</v>
      </c>
      <c r="ZI89" s="111" t="e">
        <f t="shared" si="2197"/>
        <v>#VALUE!</v>
      </c>
      <c r="ZJ89" s="111" t="e">
        <f t="shared" si="2198"/>
        <v>#VALUE!</v>
      </c>
      <c r="ZK89" s="111" t="e">
        <f t="shared" si="2199"/>
        <v>#VALUE!</v>
      </c>
      <c r="ZL89" s="111" t="e">
        <f t="shared" si="2200"/>
        <v>#VALUE!</v>
      </c>
      <c r="ZM89" s="111" t="e">
        <f t="shared" si="2201"/>
        <v>#VALUE!</v>
      </c>
      <c r="ZN89" s="111" t="e">
        <f t="shared" si="2202"/>
        <v>#VALUE!</v>
      </c>
      <c r="ZO89" s="111" t="e">
        <f t="shared" si="2203"/>
        <v>#VALUE!</v>
      </c>
      <c r="ZP89" s="111" t="e">
        <f t="shared" si="2204"/>
        <v>#VALUE!</v>
      </c>
      <c r="ZQ89" s="111" t="e">
        <f t="shared" si="2205"/>
        <v>#VALUE!</v>
      </c>
      <c r="ZR89" s="111" t="e">
        <f t="shared" si="2206"/>
        <v>#VALUE!</v>
      </c>
      <c r="ZS89" s="111" t="e">
        <f t="shared" si="2207"/>
        <v>#VALUE!</v>
      </c>
      <c r="ZT89" s="111" t="e">
        <f t="shared" si="2208"/>
        <v>#VALUE!</v>
      </c>
      <c r="ZU89" s="111" t="e">
        <f t="shared" si="2209"/>
        <v>#VALUE!</v>
      </c>
      <c r="ZV89" s="111" t="e">
        <f t="shared" si="2210"/>
        <v>#VALUE!</v>
      </c>
      <c r="ZW89" s="111" t="e">
        <f t="shared" si="2211"/>
        <v>#VALUE!</v>
      </c>
      <c r="ZX89" s="111" t="e">
        <f t="shared" si="2212"/>
        <v>#VALUE!</v>
      </c>
      <c r="ZY89" s="111" t="e">
        <f t="shared" si="2213"/>
        <v>#VALUE!</v>
      </c>
      <c r="ZZ89" s="111" t="e">
        <f t="shared" si="2214"/>
        <v>#VALUE!</v>
      </c>
      <c r="AAA89" s="111" t="e">
        <f t="shared" si="2215"/>
        <v>#VALUE!</v>
      </c>
      <c r="AAB89" s="111" t="e">
        <f t="shared" si="2216"/>
        <v>#VALUE!</v>
      </c>
      <c r="AAC89" s="111" t="e">
        <f t="shared" si="2217"/>
        <v>#VALUE!</v>
      </c>
      <c r="AAD89" s="111" t="e">
        <f t="shared" si="2218"/>
        <v>#VALUE!</v>
      </c>
      <c r="AAE89" s="111" t="e">
        <f t="shared" si="2219"/>
        <v>#VALUE!</v>
      </c>
      <c r="AAF89" s="111" t="e">
        <f t="shared" si="2220"/>
        <v>#VALUE!</v>
      </c>
      <c r="AAG89" s="111" t="e">
        <f t="shared" si="2221"/>
        <v>#VALUE!</v>
      </c>
      <c r="AAH89" s="111" t="e">
        <f t="shared" si="2222"/>
        <v>#VALUE!</v>
      </c>
      <c r="AAI89" s="111" t="e">
        <f t="shared" si="2223"/>
        <v>#VALUE!</v>
      </c>
      <c r="AAJ89" s="111" t="e">
        <f t="shared" si="2224"/>
        <v>#VALUE!</v>
      </c>
      <c r="AAK89" s="111" t="e">
        <f t="shared" si="2225"/>
        <v>#VALUE!</v>
      </c>
      <c r="AAL89" s="111" t="e">
        <f t="shared" si="2226"/>
        <v>#VALUE!</v>
      </c>
      <c r="AAM89" s="111" t="e">
        <f t="shared" si="2227"/>
        <v>#VALUE!</v>
      </c>
      <c r="AAN89" s="111" t="e">
        <f t="shared" si="2228"/>
        <v>#VALUE!</v>
      </c>
      <c r="AAO89" s="111" t="e">
        <f t="shared" si="2229"/>
        <v>#VALUE!</v>
      </c>
      <c r="AAP89" s="111" t="e">
        <f t="shared" si="2230"/>
        <v>#VALUE!</v>
      </c>
      <c r="AAQ89" s="111" t="e">
        <f t="shared" si="2231"/>
        <v>#VALUE!</v>
      </c>
      <c r="AAR89" s="111" t="e">
        <f t="shared" si="2232"/>
        <v>#VALUE!</v>
      </c>
      <c r="AAS89" s="111" t="e">
        <f t="shared" si="2233"/>
        <v>#VALUE!</v>
      </c>
      <c r="AAT89" s="111" t="e">
        <f t="shared" si="2234"/>
        <v>#VALUE!</v>
      </c>
      <c r="AAU89" s="111" t="e">
        <f t="shared" si="2235"/>
        <v>#VALUE!</v>
      </c>
      <c r="AAV89" s="111" t="e">
        <f t="shared" si="2236"/>
        <v>#VALUE!</v>
      </c>
      <c r="AAW89" s="111" t="e">
        <f t="shared" si="2237"/>
        <v>#VALUE!</v>
      </c>
      <c r="AAX89" s="111" t="e">
        <f t="shared" si="2238"/>
        <v>#VALUE!</v>
      </c>
      <c r="AAY89" s="111" t="e">
        <f t="shared" si="2239"/>
        <v>#VALUE!</v>
      </c>
      <c r="AAZ89" s="111" t="e">
        <f t="shared" si="2240"/>
        <v>#VALUE!</v>
      </c>
      <c r="ABA89" s="111" t="e">
        <f t="shared" si="2241"/>
        <v>#VALUE!</v>
      </c>
      <c r="ABB89" s="111" t="e">
        <f t="shared" si="2242"/>
        <v>#VALUE!</v>
      </c>
      <c r="ABC89" s="111" t="e">
        <f t="shared" si="2243"/>
        <v>#VALUE!</v>
      </c>
      <c r="ABD89" s="111" t="e">
        <f t="shared" si="2244"/>
        <v>#VALUE!</v>
      </c>
      <c r="ABE89" s="111" t="e">
        <f t="shared" si="2245"/>
        <v>#VALUE!</v>
      </c>
      <c r="ABF89" s="111" t="e">
        <f t="shared" si="2246"/>
        <v>#VALUE!</v>
      </c>
    </row>
    <row r="90" spans="1:734" ht="75" hidden="1" customHeight="1">
      <c r="A90" s="92">
        <v>95</v>
      </c>
      <c r="B90" s="59" t="s">
        <v>75</v>
      </c>
      <c r="C90" s="100" t="s">
        <v>111</v>
      </c>
      <c r="D90" s="101">
        <v>1100358</v>
      </c>
      <c r="E90" s="59" t="s">
        <v>112</v>
      </c>
      <c r="F90" s="46" t="s">
        <v>115</v>
      </c>
      <c r="G90" s="47">
        <v>0.95</v>
      </c>
      <c r="H90" s="48">
        <v>1958.2</v>
      </c>
      <c r="I90" s="48">
        <v>20</v>
      </c>
      <c r="J90" s="49">
        <v>1.1000000000000001</v>
      </c>
      <c r="K90" s="50">
        <v>30</v>
      </c>
      <c r="L90" s="49">
        <v>14.256998589116547</v>
      </c>
      <c r="M90" s="49">
        <v>68.236999999999995</v>
      </c>
      <c r="N90" s="49">
        <v>0</v>
      </c>
      <c r="O90" s="49">
        <f t="shared" si="1741"/>
        <v>0.47523328630388489</v>
      </c>
      <c r="P90" s="49">
        <f t="shared" si="1742"/>
        <v>2.2745666666666664</v>
      </c>
      <c r="Q90" s="49">
        <f t="shared" si="1743"/>
        <v>0</v>
      </c>
      <c r="R90" s="51">
        <v>30</v>
      </c>
      <c r="S90" s="52">
        <f t="shared" si="2256"/>
        <v>14.256998589116547</v>
      </c>
      <c r="T90" s="52">
        <f t="shared" si="1744"/>
        <v>68.236999999999995</v>
      </c>
      <c r="U90" s="52">
        <f t="shared" si="1745"/>
        <v>0</v>
      </c>
      <c r="V90" s="130">
        <f>$O90*($I90-(метеостанция!B$12))/($I90-$J90)</f>
        <v>0.48466251817499373</v>
      </c>
      <c r="W90" s="130">
        <f>$O90*($I90-(метеостанция!C$12))/($I90-$J90)</f>
        <v>0.43280174288389517</v>
      </c>
      <c r="X90" s="130">
        <f>$O90*($I90-(метеостанция!D$12))/($I90-$J90)</f>
        <v>0.31776511405636748</v>
      </c>
      <c r="Y90" s="130">
        <f>$O90*($I90-(метеостанция!E$12))/($I90-$J90)</f>
        <v>0.34133819373413954</v>
      </c>
      <c r="Z90" s="130">
        <f>$O90*($I90-(метеостанция!F$12))/($I90-$J90)</f>
        <v>0.38596989125738806</v>
      </c>
      <c r="AA90" s="130">
        <f>$O90*($I90-(метеостанция!G$12))/($I90-$J90)</f>
        <v>0.45511759164551946</v>
      </c>
      <c r="AB90" s="130">
        <f>$O90*($I90-(метеостанция!H$12))/($I90-$J90)</f>
        <v>0.44883143706478029</v>
      </c>
      <c r="AC90" s="130">
        <f>$O90*($I90-(метеостанция!I$12))/($I90-$J90)</f>
        <v>0.44411682112922585</v>
      </c>
      <c r="AD90" s="130">
        <f>$O90*($I90-(метеостанция!J$12))/($I90-$J90)</f>
        <v>0.45448897618744555</v>
      </c>
      <c r="AE90" s="130">
        <f>$O90*($I90-(метеостанция!K$12))/($I90-$J90)</f>
        <v>0.44788851387766937</v>
      </c>
      <c r="AF90" s="130">
        <f>$O90*($I90-(метеостанция!L$12))/($I90-$J90)</f>
        <v>0.41111450958034496</v>
      </c>
      <c r="AG90" s="130">
        <f>$O90*($I90-(метеостанция!M$12))/($I90-$J90)</f>
        <v>0.35925373428924628</v>
      </c>
      <c r="AH90" s="130">
        <f>$O90*($I90-(метеостанция!N$12))/($I90-$J90)</f>
        <v>0.41551481778686233</v>
      </c>
      <c r="AI90" s="130">
        <f>$O90*($I90-(метеостанция!O$12))/($I90-$J90)</f>
        <v>0.30707865126911077</v>
      </c>
      <c r="AJ90" s="130">
        <f>$O90*($I90-(метеостанция!P$12))/($I90-$J90)</f>
        <v>0.45888928439396298</v>
      </c>
      <c r="AK90" s="130">
        <f>$O90*($I90-(метеостанция!Q$12))/($I90-$J90)</f>
        <v>0.49346313458802871</v>
      </c>
      <c r="AL90" s="130">
        <f>$O90*($I90-(метеостанция!R$12))/($I90-$J90)</f>
        <v>0.45668913029070424</v>
      </c>
      <c r="AM90" s="130">
        <f>$O90*($I90-(метеостанция!S$12))/($I90-$J90)</f>
        <v>0.47051867036833045</v>
      </c>
      <c r="AN90" s="130">
        <f>$O90*($I90-(метеостанция!T$12))/($I90-$J90)</f>
        <v>0.46548974670373916</v>
      </c>
      <c r="AO90" s="130">
        <f>$O90*($I90-(метеостанция!U$12))/($I90-$J90)</f>
        <v>0.46894713172314567</v>
      </c>
      <c r="AP90" s="130">
        <f>$O90*($I90-(метеостанция!V$12))/($I90-$J90)</f>
        <v>0.5035209819172114</v>
      </c>
      <c r="AQ90" s="130">
        <f>$O90*($I90-(метеостанция!W$12))/($I90-$J90)</f>
        <v>0.53652329346609229</v>
      </c>
      <c r="AR90" s="130">
        <f>$O90*($I90-(метеостанция!X$12))/($I90-$J90)</f>
        <v>0.55255298764697736</v>
      </c>
      <c r="AS90" s="130">
        <f>$O90*($I90-(метеостанция!Y$12))/($I90-$J90)</f>
        <v>0.58524099146682118</v>
      </c>
      <c r="AT90" s="130">
        <f>$O90*($I90-(метеостанция!Z$12))/($I90-$J90)</f>
        <v>0.57958345234415598</v>
      </c>
      <c r="AU90" s="130">
        <f>$O90*($I90-(метеостанция!AA$12))/($I90-$J90)</f>
        <v>0.55883914222771658</v>
      </c>
      <c r="AV90" s="130">
        <f>$O90*($I90-(метеостанция!AB$12))/($I90-$J90)</f>
        <v>0.6239008421383675</v>
      </c>
      <c r="AW90" s="130">
        <f>$O90*($I90-(метеостанция!AC$12))/($I90-$J90)</f>
        <v>0.64370222906769603</v>
      </c>
      <c r="AX90" s="130">
        <f>$O90*($I90-(метеостанция!AD$12))/($I90-$J90)</f>
        <v>0.60629960931229765</v>
      </c>
      <c r="AY90" s="130">
        <f>$O90*($I90-(метеостанция!AE$12))/($I90-$J90)</f>
        <v>0.53746621665320327</v>
      </c>
      <c r="AZ90" s="130"/>
      <c r="BA90" s="130">
        <f t="shared" si="1746"/>
        <v>0.48466251817499373</v>
      </c>
      <c r="BB90" s="130">
        <f t="shared" si="2263"/>
        <v>0.9174642610588889</v>
      </c>
      <c r="BC90" s="130">
        <f t="shared" si="2264"/>
        <v>1.2352293751152563</v>
      </c>
      <c r="BD90" s="130">
        <f t="shared" si="2265"/>
        <v>1.5765675688493959</v>
      </c>
      <c r="BE90" s="130">
        <f t="shared" si="2266"/>
        <v>1.962537460106784</v>
      </c>
      <c r="BF90" s="130">
        <f t="shared" si="2267"/>
        <v>2.4176550517523037</v>
      </c>
      <c r="BG90" s="130">
        <f t="shared" si="2268"/>
        <v>2.8664864888170838</v>
      </c>
      <c r="BH90" s="130">
        <f t="shared" si="2269"/>
        <v>3.3106033099463095</v>
      </c>
      <c r="BI90" s="130">
        <f t="shared" si="2270"/>
        <v>3.765092286133755</v>
      </c>
      <c r="BJ90" s="130">
        <f t="shared" si="2271"/>
        <v>4.2129808000114242</v>
      </c>
      <c r="BK90" s="130">
        <f t="shared" si="2272"/>
        <v>4.6240953095917687</v>
      </c>
      <c r="BL90" s="130">
        <f t="shared" si="2273"/>
        <v>4.9833490438810149</v>
      </c>
      <c r="BM90" s="130">
        <f t="shared" si="2274"/>
        <v>5.398863861667877</v>
      </c>
      <c r="BN90" s="130">
        <f t="shared" si="2275"/>
        <v>5.7059425129369874</v>
      </c>
      <c r="BO90" s="130">
        <f t="shared" si="2276"/>
        <v>6.1648317973309501</v>
      </c>
      <c r="BP90" s="130">
        <f t="shared" si="2277"/>
        <v>6.658294931918979</v>
      </c>
      <c r="BQ90" s="130">
        <f t="shared" si="2278"/>
        <v>7.1149840622096834</v>
      </c>
      <c r="BR90" s="130">
        <f t="shared" si="2279"/>
        <v>7.5855027325780142</v>
      </c>
      <c r="BS90" s="130">
        <f t="shared" si="2280"/>
        <v>8.0509924792817529</v>
      </c>
      <c r="BT90" s="130">
        <f t="shared" si="2281"/>
        <v>8.519939611004899</v>
      </c>
      <c r="BU90" s="130">
        <f t="shared" si="2282"/>
        <v>9.0234605929221097</v>
      </c>
      <c r="BV90" s="130">
        <f t="shared" si="2283"/>
        <v>9.5599838863882027</v>
      </c>
      <c r="BW90" s="130">
        <f t="shared" si="2284"/>
        <v>10.112536874035181</v>
      </c>
      <c r="BX90" s="130">
        <f t="shared" si="2285"/>
        <v>10.697777865502001</v>
      </c>
      <c r="BY90" s="130">
        <f t="shared" si="2286"/>
        <v>11.277361317846157</v>
      </c>
      <c r="BZ90" s="130">
        <f t="shared" si="2287"/>
        <v>11.836200460073874</v>
      </c>
      <c r="CA90" s="130">
        <f t="shared" si="2288"/>
        <v>12.460101302212241</v>
      </c>
      <c r="CB90" s="130">
        <f t="shared" si="2289"/>
        <v>13.103803531279937</v>
      </c>
      <c r="CC90" s="130">
        <f t="shared" si="2290"/>
        <v>13.710103140592235</v>
      </c>
      <c r="CD90" s="130">
        <f t="shared" si="2291"/>
        <v>14.247569357245439</v>
      </c>
      <c r="CE90" s="130">
        <f t="shared" si="2292"/>
        <v>14.247569357245439</v>
      </c>
      <c r="CF90" s="130">
        <f t="shared" si="1747"/>
        <v>949.0661430902727</v>
      </c>
      <c r="CG90" s="130">
        <f t="shared" si="1748"/>
        <v>847.51237291524353</v>
      </c>
      <c r="CH90" s="130">
        <f t="shared" si="1749"/>
        <v>622.24764634517885</v>
      </c>
      <c r="CI90" s="130">
        <f t="shared" si="1750"/>
        <v>668.40845097019201</v>
      </c>
      <c r="CJ90" s="130">
        <f t="shared" si="1751"/>
        <v>755.8062410602173</v>
      </c>
      <c r="CK90" s="130">
        <f t="shared" si="1752"/>
        <v>891.21126796025624</v>
      </c>
      <c r="CL90" s="130">
        <f t="shared" si="1753"/>
        <v>878.90172006025284</v>
      </c>
      <c r="CM90" s="130">
        <f t="shared" si="1754"/>
        <v>869.6695591352501</v>
      </c>
      <c r="CN90" s="130">
        <f t="shared" si="1755"/>
        <v>889.98031317025584</v>
      </c>
      <c r="CO90" s="130">
        <f t="shared" si="1756"/>
        <v>877.05528787525213</v>
      </c>
      <c r="CP90" s="130">
        <f t="shared" si="1757"/>
        <v>805.04443266023156</v>
      </c>
      <c r="CQ90" s="130">
        <f t="shared" si="1758"/>
        <v>703.49066248520205</v>
      </c>
      <c r="CR90" s="130">
        <f t="shared" si="1759"/>
        <v>813.66111619023388</v>
      </c>
      <c r="CS90" s="130">
        <f t="shared" si="1760"/>
        <v>601.32141491517268</v>
      </c>
      <c r="CT90" s="130">
        <f t="shared" si="1761"/>
        <v>898.59699670025839</v>
      </c>
      <c r="CU90" s="130">
        <f t="shared" si="1762"/>
        <v>966.2995101502778</v>
      </c>
      <c r="CV90" s="130">
        <f t="shared" si="1763"/>
        <v>894.28865493525711</v>
      </c>
      <c r="CW90" s="130">
        <f t="shared" si="1764"/>
        <v>921.3696603152647</v>
      </c>
      <c r="CX90" s="130">
        <f t="shared" si="1765"/>
        <v>911.52202199526209</v>
      </c>
      <c r="CY90" s="130">
        <f t="shared" si="1766"/>
        <v>918.29227334026382</v>
      </c>
      <c r="CZ90" s="130">
        <f t="shared" si="1767"/>
        <v>985.99478679028334</v>
      </c>
      <c r="DA90" s="130">
        <f t="shared" si="1768"/>
        <v>1050.6199132653019</v>
      </c>
      <c r="DB90" s="130">
        <f t="shared" si="1769"/>
        <v>1082.0092604103111</v>
      </c>
      <c r="DC90" s="130">
        <f t="shared" si="1770"/>
        <v>1146.0189094903292</v>
      </c>
      <c r="DD90" s="130">
        <f t="shared" si="1771"/>
        <v>1134.9403163803263</v>
      </c>
      <c r="DE90" s="130">
        <f t="shared" si="1772"/>
        <v>1094.3188083103146</v>
      </c>
      <c r="DF90" s="130">
        <f t="shared" si="1773"/>
        <v>1221.7226290753513</v>
      </c>
      <c r="DG90" s="130">
        <f t="shared" si="1774"/>
        <v>1260.4977049603624</v>
      </c>
      <c r="DH90" s="130">
        <f t="shared" si="1775"/>
        <v>1187.2558949553413</v>
      </c>
      <c r="DI90" s="130">
        <f t="shared" si="1776"/>
        <v>1052.4663454503027</v>
      </c>
      <c r="DJ90" s="130">
        <f t="shared" si="1777"/>
        <v>0</v>
      </c>
      <c r="DK90" s="110">
        <f t="shared" si="1778"/>
        <v>949.0661430902727</v>
      </c>
      <c r="DL90" s="130">
        <f t="shared" si="1779"/>
        <v>1796.5785160055161</v>
      </c>
      <c r="DM90" s="130">
        <f t="shared" si="1780"/>
        <v>2418.8261623506951</v>
      </c>
      <c r="DN90" s="130">
        <f t="shared" si="1781"/>
        <v>3087.2346133208871</v>
      </c>
      <c r="DO90" s="130">
        <f t="shared" si="1782"/>
        <v>3843.0408543811045</v>
      </c>
      <c r="DP90" s="130">
        <f t="shared" si="1783"/>
        <v>4734.2521223413605</v>
      </c>
      <c r="DQ90" s="130">
        <f t="shared" si="1784"/>
        <v>5613.1538424016135</v>
      </c>
      <c r="DR90" s="130">
        <f t="shared" si="1785"/>
        <v>6482.8234015368635</v>
      </c>
      <c r="DS90" s="130">
        <f t="shared" si="1786"/>
        <v>7372.8037147071191</v>
      </c>
      <c r="DT90" s="130">
        <f t="shared" si="1787"/>
        <v>8249.8590025823705</v>
      </c>
      <c r="DU90" s="130">
        <f t="shared" si="1788"/>
        <v>9054.9034352426024</v>
      </c>
      <c r="DV90" s="130">
        <f t="shared" si="1789"/>
        <v>9758.3940977278053</v>
      </c>
      <c r="DW90" s="130">
        <f t="shared" si="1790"/>
        <v>10572.05521391804</v>
      </c>
      <c r="DX90" s="130">
        <f t="shared" si="1791"/>
        <v>11173.376628833212</v>
      </c>
      <c r="DY90" s="130">
        <f t="shared" si="1792"/>
        <v>12071.97362553347</v>
      </c>
      <c r="DZ90" s="130">
        <f t="shared" si="1793"/>
        <v>13038.273135683748</v>
      </c>
      <c r="EA90" s="130">
        <f t="shared" si="1794"/>
        <v>13932.561790619005</v>
      </c>
      <c r="EB90" s="130">
        <f t="shared" si="1795"/>
        <v>14853.931450934269</v>
      </c>
      <c r="EC90" s="130">
        <f t="shared" si="1796"/>
        <v>15765.453472929532</v>
      </c>
      <c r="ED90" s="130">
        <f t="shared" si="1797"/>
        <v>16683.745746269797</v>
      </c>
      <c r="EE90" s="130">
        <f t="shared" si="1798"/>
        <v>17669.740533060081</v>
      </c>
      <c r="EF90" s="130">
        <f t="shared" si="1799"/>
        <v>18720.360446325383</v>
      </c>
      <c r="EG90" s="130">
        <f t="shared" si="1800"/>
        <v>19802.369706735695</v>
      </c>
      <c r="EH90" s="130">
        <f t="shared" si="1801"/>
        <v>20948.388616226024</v>
      </c>
      <c r="EI90" s="130">
        <f t="shared" si="1802"/>
        <v>22083.32893260635</v>
      </c>
      <c r="EJ90" s="130">
        <f t="shared" si="1803"/>
        <v>23177.647740916665</v>
      </c>
      <c r="EK90" s="130">
        <f t="shared" si="1804"/>
        <v>24399.370369992015</v>
      </c>
      <c r="EL90" s="130">
        <f t="shared" si="1805"/>
        <v>25659.868074952377</v>
      </c>
      <c r="EM90" s="130">
        <f t="shared" si="1806"/>
        <v>26847.12396990772</v>
      </c>
      <c r="EN90" s="130">
        <f t="shared" si="1807"/>
        <v>27899.590315358022</v>
      </c>
      <c r="EO90" s="130">
        <f t="shared" si="1808"/>
        <v>27899.590315358022</v>
      </c>
      <c r="EP90" s="130">
        <f t="shared" si="1809"/>
        <v>901.61283593575899</v>
      </c>
      <c r="EQ90" s="130">
        <f t="shared" si="1810"/>
        <v>805.13675426948134</v>
      </c>
      <c r="ER90" s="130">
        <f t="shared" si="1811"/>
        <v>591.1352640279199</v>
      </c>
      <c r="ES90" s="130">
        <f t="shared" si="1812"/>
        <v>634.98802842168243</v>
      </c>
      <c r="ET90" s="130">
        <f t="shared" si="1813"/>
        <v>718.01592900720641</v>
      </c>
      <c r="EU90" s="130">
        <f t="shared" si="1814"/>
        <v>846.65070456224339</v>
      </c>
      <c r="EV90" s="130">
        <f t="shared" si="1815"/>
        <v>834.95663405724019</v>
      </c>
      <c r="EW90" s="130">
        <f t="shared" si="1816"/>
        <v>826.1860811784876</v>
      </c>
      <c r="EX90" s="130">
        <f t="shared" si="1817"/>
        <v>845.48129751174304</v>
      </c>
      <c r="EY90" s="130">
        <f t="shared" si="1818"/>
        <v>833.20252348148949</v>
      </c>
      <c r="EZ90" s="130">
        <f t="shared" si="1819"/>
        <v>764.79221102721999</v>
      </c>
      <c r="FA90" s="130">
        <f t="shared" si="1820"/>
        <v>668.31612936094189</v>
      </c>
      <c r="FB90" s="130">
        <f t="shared" si="1821"/>
        <v>772.97806038072213</v>
      </c>
      <c r="FC90" s="130">
        <f t="shared" si="1822"/>
        <v>571.255344169414</v>
      </c>
      <c r="FD90" s="130">
        <f t="shared" si="1823"/>
        <v>853.6671468652454</v>
      </c>
      <c r="FE90" s="130">
        <f t="shared" si="1824"/>
        <v>917.98453464276383</v>
      </c>
      <c r="FF90" s="130">
        <f t="shared" si="1825"/>
        <v>849.57422218849422</v>
      </c>
      <c r="FG90" s="130">
        <f t="shared" si="1826"/>
        <v>875.30117729950143</v>
      </c>
      <c r="FH90" s="130">
        <f t="shared" si="1827"/>
        <v>865.94592089549894</v>
      </c>
      <c r="FI90" s="130">
        <f t="shared" si="1828"/>
        <v>872.37765967325061</v>
      </c>
      <c r="FJ90" s="130">
        <f t="shared" si="1829"/>
        <v>936.69504745076915</v>
      </c>
      <c r="FK90" s="130">
        <f t="shared" si="1830"/>
        <v>998.08891760203676</v>
      </c>
      <c r="FL90" s="130">
        <f t="shared" si="1831"/>
        <v>1027.9087973897954</v>
      </c>
      <c r="FM90" s="130">
        <f t="shared" si="1832"/>
        <v>1088.7179640158126</v>
      </c>
      <c r="FN90" s="130">
        <f t="shared" si="1833"/>
        <v>1078.19330056131</v>
      </c>
      <c r="FO90" s="130">
        <f t="shared" si="1834"/>
        <v>1039.6028678947987</v>
      </c>
      <c r="FP90" s="130">
        <f t="shared" si="1835"/>
        <v>1160.6364976215837</v>
      </c>
      <c r="FQ90" s="130">
        <f t="shared" si="1836"/>
        <v>1197.4728197123443</v>
      </c>
      <c r="FR90" s="130">
        <f t="shared" si="1837"/>
        <v>1127.8931002075742</v>
      </c>
      <c r="FS90" s="130">
        <f t="shared" si="1838"/>
        <v>999.84302817778746</v>
      </c>
      <c r="FT90" s="130">
        <f t="shared" si="1839"/>
        <v>0</v>
      </c>
      <c r="FU90" s="110">
        <f t="shared" si="1840"/>
        <v>901.61283593575899</v>
      </c>
      <c r="FV90" s="130">
        <f t="shared" si="1841"/>
        <v>1706.7495902052403</v>
      </c>
      <c r="FW90" s="130">
        <f t="shared" si="1842"/>
        <v>2297.8848542331602</v>
      </c>
      <c r="FX90" s="130">
        <f t="shared" si="1843"/>
        <v>2932.8728826548427</v>
      </c>
      <c r="FY90" s="130">
        <f t="shared" si="1844"/>
        <v>3650.8888116620492</v>
      </c>
      <c r="FZ90" s="130">
        <f t="shared" si="1845"/>
        <v>4497.539516224293</v>
      </c>
      <c r="GA90" s="130">
        <f t="shared" si="1846"/>
        <v>5332.4961502815331</v>
      </c>
      <c r="GB90" s="130">
        <f t="shared" si="1847"/>
        <v>6158.6822314600204</v>
      </c>
      <c r="GC90" s="130">
        <f t="shared" si="1848"/>
        <v>7004.1635289717633</v>
      </c>
      <c r="GD90" s="130">
        <f t="shared" si="1849"/>
        <v>7837.3660524532525</v>
      </c>
      <c r="GE90" s="130">
        <f t="shared" si="1850"/>
        <v>8602.1582634804727</v>
      </c>
      <c r="GF90" s="130">
        <f t="shared" si="1851"/>
        <v>9270.4743928414136</v>
      </c>
      <c r="GG90" s="130">
        <f t="shared" si="1852"/>
        <v>10043.452453222137</v>
      </c>
      <c r="GH90" s="130">
        <f t="shared" si="1853"/>
        <v>10614.707797391551</v>
      </c>
      <c r="GI90" s="130">
        <f t="shared" si="1854"/>
        <v>11468.374944256797</v>
      </c>
      <c r="GJ90" s="130">
        <f t="shared" si="1855"/>
        <v>12386.359478899562</v>
      </c>
      <c r="GK90" s="130">
        <f t="shared" si="1856"/>
        <v>13235.933701088055</v>
      </c>
      <c r="GL90" s="130">
        <f t="shared" si="1857"/>
        <v>14111.234878387557</v>
      </c>
      <c r="GM90" s="130">
        <f t="shared" si="1858"/>
        <v>14977.180799283056</v>
      </c>
      <c r="GN90" s="130">
        <f t="shared" si="1859"/>
        <v>15849.558458956308</v>
      </c>
      <c r="GO90" s="130">
        <f t="shared" si="1860"/>
        <v>16786.253506407076</v>
      </c>
      <c r="GP90" s="130">
        <f t="shared" si="1861"/>
        <v>17784.342424009112</v>
      </c>
      <c r="GQ90" s="130">
        <f t="shared" si="1862"/>
        <v>18812.251221398907</v>
      </c>
      <c r="GR90" s="130">
        <f t="shared" si="1863"/>
        <v>19900.96918541472</v>
      </c>
      <c r="GS90" s="130">
        <f t="shared" si="1864"/>
        <v>20979.16248597603</v>
      </c>
      <c r="GT90" s="130">
        <f t="shared" si="1865"/>
        <v>22018.765353870829</v>
      </c>
      <c r="GU90" s="130">
        <f t="shared" si="1866"/>
        <v>23179.401851492414</v>
      </c>
      <c r="GV90" s="130">
        <f t="shared" si="1867"/>
        <v>24376.874671204758</v>
      </c>
      <c r="GW90" s="130">
        <f t="shared" si="1868"/>
        <v>25504.767771412331</v>
      </c>
      <c r="GX90" s="130">
        <f t="shared" si="1869"/>
        <v>26504.610799590118</v>
      </c>
      <c r="GY90" s="130">
        <f t="shared" si="1870"/>
        <v>26504.610799590118</v>
      </c>
      <c r="GZ90" s="130">
        <f>($T90+$U90)/$R90*($I90-(метеостанция!B$12))/($I90-$J90)</f>
        <v>2.3196969576719573</v>
      </c>
      <c r="HA90" s="130">
        <f>($T90+$U90)/$R90*($I90-(метеостанция!C$12))/($I90-$J90)</f>
        <v>2.0714803571428568</v>
      </c>
      <c r="HB90" s="130">
        <f>($T90+$U90)/$R90*($I90-(метеостанция!D$12))/($I90-$J90)</f>
        <v>1.5208908068783067</v>
      </c>
      <c r="HC90" s="130">
        <f>($T90+$U90)/$R90*($I90-(метеостанция!E$12))/($I90-$J90)</f>
        <v>1.6337165343915343</v>
      </c>
      <c r="HD90" s="130">
        <f>($T90+$U90)/$R90*($I90-(метеостанция!F$12))/($I90-$J90)</f>
        <v>1.8473332451499118</v>
      </c>
      <c r="HE90" s="130">
        <f>($T90+$U90)/$R90*($I90-(метеостанция!G$12))/($I90-$J90)</f>
        <v>2.178288712522046</v>
      </c>
      <c r="HF90" s="130">
        <f>($T90+$U90)/$R90*($I90-(метеостанция!H$12))/($I90-$J90)</f>
        <v>2.148201851851852</v>
      </c>
      <c r="HG90" s="130">
        <f>($T90+$U90)/$R90*($I90-(метеостанция!I$12))/($I90-$J90)</f>
        <v>2.1256367063492068</v>
      </c>
      <c r="HH90" s="130">
        <f>($T90+$U90)/$R90*($I90-(метеостанция!J$12))/($I90-$J90)</f>
        <v>2.1752800264550261</v>
      </c>
      <c r="HI90" s="130">
        <f>($T90+$U90)/$R90*($I90-(метеостанция!K$12))/($I90-$J90)</f>
        <v>2.1436888227513227</v>
      </c>
      <c r="HJ90" s="130">
        <f>($T90+$U90)/$R90*($I90-(метеостанция!L$12))/($I90-$J90)</f>
        <v>1.9676806878306878</v>
      </c>
      <c r="HK90" s="130">
        <f>($T90+$U90)/$R90*($I90-(метеостанция!M$12))/($I90-$J90)</f>
        <v>1.7194640873015867</v>
      </c>
      <c r="HL90" s="130">
        <f>($T90+$U90)/$R90*($I90-(метеостанция!N$12))/($I90-$J90)</f>
        <v>1.9887414902998235</v>
      </c>
      <c r="HM90" s="130">
        <f>($T90+$U90)/$R90*($I90-(метеостанция!O$12))/($I90-$J90)</f>
        <v>1.469743143738977</v>
      </c>
      <c r="HN90" s="130">
        <f>($T90+$U90)/$R90*($I90-(метеостанция!P$12))/($I90-$J90)</f>
        <v>2.1963408289241624</v>
      </c>
      <c r="HO90" s="130">
        <f>($T90+$U90)/$R90*($I90-(метеостанция!Q$12))/($I90-$J90)</f>
        <v>2.361818562610229</v>
      </c>
      <c r="HP90" s="130">
        <f>($T90+$U90)/$R90*($I90-(метеостанция!R$12))/($I90-$J90)</f>
        <v>2.1858104276895944</v>
      </c>
      <c r="HQ90" s="130">
        <f>($T90+$U90)/$R90*($I90-(метеостанция!S$12))/($I90-$J90)</f>
        <v>2.2520015211640212</v>
      </c>
      <c r="HR90" s="130">
        <f>($T90+$U90)/$R90*($I90-(метеостанция!T$12))/($I90-$J90)</f>
        <v>2.2279320326278658</v>
      </c>
      <c r="HS90" s="130">
        <f>($T90+$U90)/$R90*($I90-(метеостанция!U$12))/($I90-$J90)</f>
        <v>2.2444798059964723</v>
      </c>
      <c r="HT90" s="130">
        <f>($T90+$U90)/$R90*($I90-(метеостанция!V$12))/($I90-$J90)</f>
        <v>2.4099575396825395</v>
      </c>
      <c r="HU90" s="130">
        <f>($T90+$U90)/$R90*($I90-(метеостанция!W$12))/($I90-$J90)</f>
        <v>2.5679135582010582</v>
      </c>
      <c r="HV90" s="130">
        <f>($T90+$U90)/$R90*($I90-(метеостанция!X$12))/($I90-$J90)</f>
        <v>2.6446350529100529</v>
      </c>
      <c r="HW90" s="130">
        <f>($T90+$U90)/$R90*($I90-(метеостанция!Y$12))/($I90-$J90)</f>
        <v>2.8010867283950618</v>
      </c>
      <c r="HX90" s="130">
        <f>($T90+$U90)/$R90*($I90-(метеостанция!Z$12))/($I90-$J90)</f>
        <v>2.7740085537918868</v>
      </c>
      <c r="HY90" s="130">
        <f>($T90+$U90)/$R90*($I90-(метеостанция!AA$12))/($I90-$J90)</f>
        <v>2.6747219135802469</v>
      </c>
      <c r="HZ90" s="130">
        <f>($T90+$U90)/$R90*($I90-(метеостанция!AB$12))/($I90-$J90)</f>
        <v>2.9861209215167546</v>
      </c>
      <c r="IA90" s="130">
        <f>($T90+$U90)/$R90*($I90-(метеостанция!AC$12))/($I90-$J90)</f>
        <v>3.0808945326278661</v>
      </c>
      <c r="IB90" s="130">
        <f>($T90+$U90)/$R90*($I90-(метеостанция!AD$12))/($I90-$J90)</f>
        <v>2.9018777116402115</v>
      </c>
      <c r="IC90" s="130">
        <f>($T90+$U90)/$R90*($I90-(метеостанция!AE$12))/($I90-$J90)</f>
        <v>2.572426587301587</v>
      </c>
      <c r="ID90" s="130"/>
      <c r="IE90" s="131">
        <f>VLOOKUP($F90,метеостанция!$A$4:$AF$7,2,0)</f>
        <v>6.1</v>
      </c>
      <c r="IF90" s="131">
        <f>VLOOKUP($F90,метеостанция!$A$4:$AF$7,3,0)</f>
        <v>9</v>
      </c>
      <c r="IG90" s="131">
        <f>VLOOKUP($F90,метеостанция!$A$4:$AF$7,4,0)</f>
        <v>7.4</v>
      </c>
      <c r="IH90" s="131">
        <f>VLOOKUP($F90,метеостанция!$A$4:$AF$7,5,0)</f>
        <v>10.9</v>
      </c>
      <c r="II90" s="131">
        <f>VLOOKUP($F90,метеостанция!$A$4:$AF$7,6,0)</f>
        <v>12.1</v>
      </c>
      <c r="IJ90" s="131">
        <f>VLOOKUP($F90,метеостанция!$A$4:$AF$7,7,0)</f>
        <v>9.4</v>
      </c>
      <c r="IK90" s="131">
        <f>VLOOKUP($F90,метеостанция!$A$4:$AF$7,8,0)</f>
        <v>6.1</v>
      </c>
      <c r="IL90" s="131">
        <f>VLOOKUP($F90,метеостанция!$A$4:$AF$7,9,0)</f>
        <v>8.1</v>
      </c>
      <c r="IM90" s="131">
        <f>VLOOKUP($F90,метеостанция!$A$4:$AF$7,10,0)</f>
        <v>3.4</v>
      </c>
      <c r="IN90" s="131">
        <f>VLOOKUP($F90,метеостанция!$A$4:$AF$7,11,0)</f>
        <v>-1.2</v>
      </c>
      <c r="IO90" s="131">
        <f>VLOOKUP($F90,метеостанция!$A$4:$AF$7,12,0)</f>
        <v>0.4</v>
      </c>
      <c r="IP90" s="131">
        <f>VLOOKUP($F90,метеостанция!$A$4:$AF$7,13,0)</f>
        <v>3</v>
      </c>
      <c r="IQ90" s="131">
        <f>VLOOKUP($F90,метеостанция!$A$4:$AF$7,14,0)</f>
        <v>2.5</v>
      </c>
      <c r="IR90" s="131">
        <f>VLOOKUP($F90,метеостанция!$A$4:$AF$7,15,0)</f>
        <v>1.5</v>
      </c>
      <c r="IS90" s="131">
        <f>VLOOKUP($F90,метеостанция!$A$4:$AF$7,16,0)</f>
        <v>-0.4</v>
      </c>
      <c r="IT90" s="131">
        <f>VLOOKUP($F90,метеостанция!$A$4:$AF$7,17,0)</f>
        <v>-2.6</v>
      </c>
      <c r="IU90" s="131">
        <f>VLOOKUP($F90,метеостанция!$A$4:$AF$7,18,0)</f>
        <v>-3.5</v>
      </c>
      <c r="IV90" s="131">
        <f>VLOOKUP($F90,метеостанция!$A$4:$AF$7,19,0)</f>
        <v>-4.4000000000000004</v>
      </c>
      <c r="IW90" s="131">
        <f>VLOOKUP($F90,метеостанция!$A$4:$AF$7,20,0)</f>
        <v>-0.3</v>
      </c>
      <c r="IX90" s="131">
        <f>VLOOKUP($F90,метеостанция!$A$4:$AF$7,21,0)</f>
        <v>4.5</v>
      </c>
      <c r="IY90" s="131">
        <f>VLOOKUP($F90,метеостанция!$A$4:$AF$7,22,0)</f>
        <v>3.5</v>
      </c>
      <c r="IZ90" s="131">
        <f>VLOOKUP($F90,метеостанция!$A$4:$AF$7,23,0)</f>
        <v>5</v>
      </c>
      <c r="JA90" s="131">
        <f>VLOOKUP($F90,метеостанция!$A$4:$AF$7,24,0)</f>
        <v>-1.7</v>
      </c>
      <c r="JB90" s="131">
        <f>VLOOKUP($F90,метеостанция!$A$4:$AF$7,25,0)</f>
        <v>-3.7</v>
      </c>
      <c r="JC90" s="131">
        <f>VLOOKUP($F90,метеостанция!$A$4:$AF$7,26,0)</f>
        <v>0.7</v>
      </c>
      <c r="JD90" s="131">
        <f>VLOOKUP($F90,метеостанция!$A$4:$AF$7,27,0)</f>
        <v>-1.6</v>
      </c>
      <c r="JE90" s="131">
        <f>VLOOKUP($F90,метеостанция!$A$4:$AF$7,28,0)</f>
        <v>0.7</v>
      </c>
      <c r="JF90" s="131">
        <f>VLOOKUP($F90,метеостанция!$A$4:$AF$7,29,0)</f>
        <v>6.6</v>
      </c>
      <c r="JG90" s="131">
        <f>VLOOKUP($F90,метеостанция!$A$4:$AF$7,30,0)</f>
        <v>9</v>
      </c>
      <c r="JH90" s="131">
        <f>VLOOKUP($F90,метеостанция!$A$4:$AF$7,31,0)</f>
        <v>4.8</v>
      </c>
      <c r="JI90" s="131">
        <f>VLOOKUP($F90,метеостанция!$A$4:$AF$7,32,0)</f>
        <v>0</v>
      </c>
      <c r="JJ90" s="202">
        <f>VLOOKUP(D90,'Qп, Гкал'!$D$6:$O$63,2,FALSE)</f>
        <v>0.90946000000000005</v>
      </c>
      <c r="JK90" s="202">
        <f>VLOOKUP(D90,'Qп, Гкал'!$D$6:AI$64,3,FALSE)</f>
        <v>0.79879999999999995</v>
      </c>
      <c r="JL90" s="202">
        <f>VLOOKUP(D90,'Qп, Гкал'!$D$6:$AI$64,4,FALSE)</f>
        <v>0.80042999999999997</v>
      </c>
      <c r="JM90" s="202">
        <f>VLOOKUP(D90,'Qп, Гкал'!$D$6:$O$63,5,FALSE)</f>
        <v>0.78420999999999996</v>
      </c>
      <c r="JN90" s="202">
        <f>VLOOKUP(D90,'Qп, Гкал'!$D$6:$O$63,6,FALSE)</f>
        <v>0.77644999999999997</v>
      </c>
      <c r="JO90" s="202">
        <f>VLOOKUP(D90,'Qп, Гкал'!$D$6:$O$63,7,FALSE)</f>
        <v>0.79059000000000001</v>
      </c>
      <c r="JP90" s="202">
        <f>VLOOKUP(D90,'Qп, Гкал'!$D$6:$O$63,8,FALSE)</f>
        <v>0.87475000000000003</v>
      </c>
      <c r="JQ90" s="202">
        <f>VLOOKUP(D90,'Qп, Гкал'!$D$6:$O$63,9,FALSE)</f>
        <v>1.11622</v>
      </c>
      <c r="JR90" s="202">
        <f>VLOOKUP(D90,'Qп, Гкал'!$D$6:$O$63,10,FALSE)</f>
        <v>1.41553</v>
      </c>
      <c r="JS90" s="202">
        <f>VLOOKUP(D90,'Qп, Гкал'!$D$6:$O$63,11,FALSE)</f>
        <v>1.7851399999999999</v>
      </c>
      <c r="JT90" s="202">
        <f>VLOOKUP(D90,'Qп, Гкал'!$D$6:$O$63,12,FALSE)</f>
        <v>1.6351899999999999</v>
      </c>
      <c r="JU90" s="202">
        <f>VLOOKUP(D90,'Qп, Гкал'!$D$6:$P$63,13,FALSE)</f>
        <v>1.46116</v>
      </c>
      <c r="JV90" s="202">
        <f>VLOOKUP(D90,'Qп, Гкал'!$D$6:$Q$63,14,FALSE)</f>
        <v>1.43946</v>
      </c>
      <c r="JW90" s="203">
        <f>VLOOKUP(D90,'Qп, Гкал'!$D$6:$AI$65,15,FALSE)</f>
        <v>1.4403999999999999</v>
      </c>
      <c r="JX90" s="203">
        <f>VLOOKUP(D90,'Qп, Гкал'!$D$6:$AI$65,16,FALSE)</f>
        <v>1.7054199999999999</v>
      </c>
      <c r="JY90" s="203">
        <f>VLOOKUP(D90,'Qп, Гкал'!$D$6:$AI$65,17,FALSE)</f>
        <v>2.0167299999999999</v>
      </c>
      <c r="JZ90" s="203">
        <f>VLOOKUP(D90,'Qп, Гкал'!$D$6:$AI$65,18,FALSE)</f>
        <v>2.1509399999999999</v>
      </c>
      <c r="KA90" s="203">
        <f>VLOOKUP(D90,'Qп, Гкал'!$D$6:$AI$65,19,FALSE)</f>
        <v>2.2335600000000002</v>
      </c>
      <c r="KB90" s="203">
        <f>VLOOKUP(D90,'Qп, Гкал'!$D$6:$AI$65,20,FALSE)</f>
        <v>1.7254100000000001</v>
      </c>
      <c r="KC90" s="203">
        <f>VLOOKUP(D90,'Qп, Гкал'!$D$6:$AI$65,21,FALSE)</f>
        <v>1.34755</v>
      </c>
      <c r="KD90" s="203">
        <f>VLOOKUP(D90,'Qп, Гкал'!$D$6:$AI$65,22,FALSE)</f>
        <v>1.4364399999999999</v>
      </c>
      <c r="KE90" s="203">
        <f>VLOOKUP(D90,'Qп, Гкал'!$D$6:$AI$65,23,FALSE)</f>
        <v>1.3319099999999999</v>
      </c>
      <c r="KF90" s="203">
        <f>VLOOKUP(D90,'Qп, Гкал'!$D$6:$AI$65,24,FALSE)</f>
        <v>1.8736600000000001</v>
      </c>
      <c r="KG90" s="203">
        <f>VLOOKUP(D90,'Qп, Гкал'!$D$6:$AI$65,25,FALSE)</f>
        <v>2.13951</v>
      </c>
      <c r="KH90" s="203">
        <f>VLOOKUP(D90,'Qп, Гкал'!$D$6:$AI$65,26,FALSE)</f>
        <v>1.6898</v>
      </c>
      <c r="KI90" s="203">
        <f>VLOOKUP(D90,'Qп, Гкал'!$D$6:$AI$65,27,FALSE)</f>
        <v>2.38775</v>
      </c>
      <c r="KJ90" s="203">
        <f>VLOOKUP(D90,'Qп, Гкал'!$D$6:$AI$65,28,FALSE)</f>
        <v>2.1153900000000001</v>
      </c>
      <c r="KK90" s="203">
        <f>VLOOKUP(D90,'Qп, Гкал'!$D$6:$AI$65,29,FALSE)</f>
        <v>1.3828800000000001</v>
      </c>
      <c r="KL90" s="203">
        <f>VLOOKUP(D90,'Qп, Гкал'!$D$6:$AI$65,30,FALSE)</f>
        <v>1.30497</v>
      </c>
      <c r="KM90" s="203">
        <f>VLOOKUP(D90,'Qп, Гкал'!$D$6:$AI$65,31,FALSE)</f>
        <v>1.6011599999999999</v>
      </c>
      <c r="KN90" s="203">
        <f>VLOOKUP(D90,'Qп, Гкал'!$D$6:$AI$65,32,FALSE)</f>
        <v>0</v>
      </c>
      <c r="KO90" s="110">
        <f>IF(JJ90="","Нет показаний",IF(JJ90&lt;=0,"Ошибка ПУ",(GZ90-JJ90*(($I90-метеостанция!B$12)/($I90-IE90)))))</f>
        <v>1.0585572814129647</v>
      </c>
      <c r="KP90" s="110">
        <f>IF(JK90="","Нет показаний",IF(JK90&lt;=0,"Ошибка ПУ",(HA90-JK90*(($I90-метеостанция!C$12)/($I90-IF90)))))</f>
        <v>0.82153990259740239</v>
      </c>
      <c r="KQ90" s="110">
        <f>IF(JL90="","Нет показаний",IF(JL90&lt;=0,"Ошибка ПУ",(HB90-JL90*(($I90-метеостанция!D$12)/($I90-IG90)))))</f>
        <v>0.71807857473544956</v>
      </c>
      <c r="KR90" s="110">
        <f>IF(JM90="","Нет показаний",IF(JM90&lt;=0,"Ошибка ПУ",(HC90-JM90*(($I90-метеостанция!E$12)/($I90-IH90)))))</f>
        <v>0.46386480362230365</v>
      </c>
      <c r="KS90" s="110">
        <f>IF(JN90="","Нет показаний",IF(JN90&lt;=0,"Ошибка ПУ",(HD90-JN90*(($I90-метеостанция!F$12)/($I90-II90)))))</f>
        <v>0.33866140970687386</v>
      </c>
      <c r="KT90" s="110">
        <f>IF(JO90="","Нет показаний",IF(JO90&lt;=0,"Ошибка ПУ",(HE90-JO90*(($I90-метеостанция!G$12)/($I90-IJ90)))))</f>
        <v>0.82831899554091382</v>
      </c>
      <c r="KU90" s="110">
        <f>IF(JP90="","Нет показаний",IF(JP90&lt;=0,"Ошибка ПУ",(HF90-JP90*(($I90-метеостанция!H$12)/($I90-IK90)))))</f>
        <v>1.0248718158806289</v>
      </c>
      <c r="KV90" s="110">
        <f>IF(JQ90="","Нет показаний",IF(JQ90&lt;=0,"Ошибка ПУ",(HG90-JQ90*(($I90-метеостанция!I$12)/($I90-IL90)))))</f>
        <v>0.46889420634920675</v>
      </c>
      <c r="KW90" s="110">
        <f>IF(JR90="","Нет показаний",IF(JR90&lt;=0,"Ошибка ПУ",(HH90-JR90*(($I90-метеостанция!J$12)/($I90-IM90)))))</f>
        <v>0.63397251139478539</v>
      </c>
      <c r="KX90" s="110">
        <f>IF(JS90="","Нет показаний",IF(JS90&lt;=0,"Ошибка ПУ",(HI90-JS90*(($I90-метеостанция!K$12)/($I90-IN90)))))</f>
        <v>0.64379230152490763</v>
      </c>
      <c r="KY90" s="110">
        <f>IF(JT90="","Нет показаний",IF(JT90&lt;=0,"Ошибка ПУ",(HJ90-JT90*(($I90-метеостанция!L$12)/($I90-IO90)))))</f>
        <v>0.60363188681027968</v>
      </c>
      <c r="KZ90" s="110">
        <f>IF(JU90="","Нет показаний",IF(JU90&lt;=0,"Ошибка ПУ",(HK90-JU90*(($I90-метеостанция!M$12)/($I90-IP90)))))</f>
        <v>0.49144505788982218</v>
      </c>
      <c r="LA90" s="110">
        <f>IF(JV90="","Нет показаний",IF(JV90&lt;=0,"Ошибка ПУ",(HL90-JV90*(($I90-метеостанция!N$12)/($I90-IQ90)))))</f>
        <v>0.62947997601410943</v>
      </c>
      <c r="LB90" s="110">
        <f>IF(JW90="","Нет показаний",IF(JW90&lt;=0,"Ошибка ПУ",(HM90-JW90*(($I90-метеостанция!O$12)/($I90-IR90)))))</f>
        <v>0.51888449509032841</v>
      </c>
      <c r="LC90" s="110">
        <f>IF(JX90="","Нет показаний",IF(JX90&lt;=0,"Ошибка ПУ",(HN90-JX90*(($I90-метеостанция!P$12)/($I90-IS90)))))</f>
        <v>0.67065872108102509</v>
      </c>
      <c r="LD90" s="110">
        <f>IF(JY90="","Нет показаний",IF(JY90&lt;=0,"Ошибка ПУ",(HO90-JY90*(($I90-метеостанция!Q$12)/($I90-IT90)))))</f>
        <v>0.61056518871642385</v>
      </c>
      <c r="LE90" s="110">
        <f>IF(JZ90="","Нет показаний",IF(JZ90&lt;=0,"Ошибка ПУ",(HP90-JZ90*(($I90-метеостанция!R$12)/($I90-IU90)))))</f>
        <v>0.52340839577470066</v>
      </c>
      <c r="LF90" s="110">
        <f>IF(KA90="","Нет показаний",IF(KA90&lt;=0,"Ошибка ПУ",(HQ90-KA90*(($I90-метеостанция!S$12)/($I90-IV90)))))</f>
        <v>0.53907154165582449</v>
      </c>
      <c r="LG90" s="110">
        <f>IF(KB90="","Нет показаний",IF(KB90&lt;=0,"Ошибка ПУ",(HR90-KB90*(($I90-метеостанция!T$12)/($I90-IW90)))))</f>
        <v>0.65445160775101852</v>
      </c>
      <c r="LH90" s="110">
        <f>IF(KC90="","Нет показаний",IF(KC90&lt;=0,"Ошибка ПУ",(HS90-KC90*(($I90-метеостанция!U$12)/($I90-IX90)))))</f>
        <v>0.62307287051260141</v>
      </c>
      <c r="LI90" s="110">
        <f>IF(KD90="","Нет показаний",IF(KD90&lt;=0,"Ошибка ПУ",(HT90-KD90*(($I90-метеостанция!V$12)/($I90-IY90)))))</f>
        <v>0.66664172150072143</v>
      </c>
      <c r="LJ90" s="110">
        <f>IF(KE90="","Нет показаний",IF(KE90&lt;=0,"Ошибка ПУ",(HU90-KE90*(($I90-метеостанция!W$12)/($I90-IZ90)))))</f>
        <v>0.67327158320105851</v>
      </c>
      <c r="LK90" s="110">
        <f>IF(KF90="","Нет показаний",IF(KF90&lt;=0,"Ошибка ПУ",(HV90-KF90*(($I90-метеостанция!X$12)/($I90-JA90)))))</f>
        <v>0.74723051373954563</v>
      </c>
      <c r="LL90" s="110">
        <f>IF(KG90="","Нет показаний",IF(KG90&lt;=0,"Ошибка ПУ",(HW90-KG90*(($I90-метеостанция!Y$12)/($I90-JB90)))))</f>
        <v>0.69994346890139081</v>
      </c>
      <c r="LM90" s="110">
        <f>IF(KH90="","Нет показаний",IF(KH90&lt;=0,"Ошибка ПУ",(HX90-KH90*(($I90-метеостанция!Z$12)/($I90-JC90)))))</f>
        <v>0.75587953824784515</v>
      </c>
      <c r="LN90" s="110">
        <f>IF(KI90="","Нет показаний",IF(KI90&lt;=0,"Ошибка ПУ",(HY90-KI90*(($I90-метеостанция!AA$12)/($I90-JD90)))))</f>
        <v>0.21788192515432092</v>
      </c>
      <c r="LO90" s="110">
        <f>IF(KJ90="","Нет показаний",IF(KJ90&lt;=0,"Ошибка ПУ",(HZ90-KJ90*(($I90-метеостанция!AB$12)/($I90-JE90)))))</f>
        <v>0.26652950312297241</v>
      </c>
      <c r="LP90" s="110">
        <f>IF(KK90="","Нет показаний",IF(KK90&lt;=0,"Ошибка ПУ",(IA90-KK90*(($I90-метеостанция!AC$12)/($I90-JF90)))))</f>
        <v>0.43897453262786579</v>
      </c>
      <c r="LQ90" s="110">
        <f>IF(KL90="","Нет показаний",IF(KL90&lt;=0,"Ошибка ПУ",(IB90-KL90*(($I90-метеостанция!AD$12)/($I90-JG90)))))</f>
        <v>4.1324154822029779E-2</v>
      </c>
      <c r="LR90" s="110">
        <f>IF(KM90="","Нет показаний",IF(KM90&lt;=0,"Ошибка ПУ",(IC90-KM90*(($I90-метеостанция!AE$12)/($I90-JH90)))))</f>
        <v>0.32079533730158705</v>
      </c>
      <c r="LS90" s="110" t="str">
        <f>IF(KN90="","Нет показаний",IF(KN90&lt;=0,"Ошибка ПУ",(ID90-KN90*(($I90-метеостанция!AF$12)/($I90-JI90)))))</f>
        <v>Ошибка ПУ</v>
      </c>
      <c r="LT90" s="54">
        <f t="shared" si="1871"/>
        <v>1.0585572814129647</v>
      </c>
      <c r="LU90" s="54">
        <f t="shared" si="1872"/>
        <v>1.8800971840103671</v>
      </c>
      <c r="LV90" s="54">
        <f t="shared" si="1873"/>
        <v>2.5981757587458167</v>
      </c>
      <c r="LW90" s="54">
        <f t="shared" si="1874"/>
        <v>3.0620405623681206</v>
      </c>
      <c r="LX90" s="54">
        <f t="shared" si="1875"/>
        <v>3.4007019720749945</v>
      </c>
      <c r="LY90" s="54">
        <f t="shared" si="1876"/>
        <v>4.2290209676159085</v>
      </c>
      <c r="LZ90" s="54">
        <f t="shared" si="1877"/>
        <v>5.2538927834965374</v>
      </c>
      <c r="MA90" s="54">
        <f t="shared" si="1878"/>
        <v>5.7227869898457442</v>
      </c>
      <c r="MB90" s="54">
        <f t="shared" si="1879"/>
        <v>6.3567595012405294</v>
      </c>
      <c r="MC90" s="54">
        <f t="shared" si="1880"/>
        <v>7.000551802765437</v>
      </c>
      <c r="MD90" s="54">
        <f t="shared" si="1881"/>
        <v>7.6041836895757164</v>
      </c>
      <c r="ME90" s="54">
        <f t="shared" si="1882"/>
        <v>8.095628747465538</v>
      </c>
      <c r="MF90" s="54">
        <f t="shared" si="1883"/>
        <v>8.7251087234796465</v>
      </c>
      <c r="MG90" s="54">
        <f t="shared" si="1884"/>
        <v>9.2439932185699742</v>
      </c>
      <c r="MH90" s="54">
        <f t="shared" si="1885"/>
        <v>9.9146519396509998</v>
      </c>
      <c r="MI90" s="54">
        <f t="shared" si="1886"/>
        <v>10.525217128367423</v>
      </c>
      <c r="MJ90" s="54">
        <f t="shared" si="1887"/>
        <v>11.048625524142123</v>
      </c>
      <c r="MK90" s="54">
        <f t="shared" si="1888"/>
        <v>11.587697065797947</v>
      </c>
      <c r="ML90" s="54">
        <f t="shared" si="1889"/>
        <v>12.242148673548966</v>
      </c>
      <c r="MM90" s="54">
        <f t="shared" si="1890"/>
        <v>12.865221544061567</v>
      </c>
      <c r="MN90" s="54">
        <f t="shared" si="1891"/>
        <v>13.531863265562288</v>
      </c>
      <c r="MO90" s="54">
        <f t="shared" si="1892"/>
        <v>14.205134848763347</v>
      </c>
      <c r="MP90" s="54">
        <f t="shared" si="1893"/>
        <v>14.952365362502892</v>
      </c>
      <c r="MQ90" s="54">
        <f t="shared" si="1894"/>
        <v>15.652308831404284</v>
      </c>
      <c r="MR90" s="54">
        <f t="shared" si="1895"/>
        <v>16.40818836965213</v>
      </c>
      <c r="MS90" s="54">
        <f t="shared" si="1896"/>
        <v>16.62607029480645</v>
      </c>
      <c r="MT90" s="54">
        <f t="shared" si="1897"/>
        <v>16.892599797929421</v>
      </c>
      <c r="MU90" s="54">
        <f t="shared" si="1898"/>
        <v>17.331574330557288</v>
      </c>
      <c r="MV90" s="54">
        <f t="shared" si="1899"/>
        <v>17.372898485379316</v>
      </c>
      <c r="MW90" s="54">
        <f t="shared" si="1900"/>
        <v>17.693693822680903</v>
      </c>
      <c r="MX90" s="54">
        <f t="shared" si="1901"/>
        <v>17.693693822680903</v>
      </c>
      <c r="MY90" s="53">
        <f t="shared" si="1902"/>
        <v>2072.8668684628674</v>
      </c>
      <c r="MZ90" s="53">
        <f t="shared" si="1903"/>
        <v>1608.7394372662334</v>
      </c>
      <c r="NA90" s="53">
        <f t="shared" si="1904"/>
        <v>1406.1414650469574</v>
      </c>
      <c r="NB90" s="53">
        <f t="shared" si="1905"/>
        <v>908.34005845319507</v>
      </c>
      <c r="NC90" s="53">
        <f t="shared" si="1906"/>
        <v>663.16677248800045</v>
      </c>
      <c r="ND90" s="53">
        <f t="shared" si="1907"/>
        <v>1622.0142570682174</v>
      </c>
      <c r="NE90" s="53">
        <f t="shared" si="1908"/>
        <v>2006.9039898574476</v>
      </c>
      <c r="NF90" s="53">
        <f t="shared" si="1909"/>
        <v>918.18863487301667</v>
      </c>
      <c r="NG90" s="53">
        <f t="shared" si="1910"/>
        <v>1241.4449718132687</v>
      </c>
      <c r="NH90" s="53">
        <f t="shared" si="1911"/>
        <v>1260.674084846074</v>
      </c>
      <c r="NI90" s="53">
        <f t="shared" si="1912"/>
        <v>1182.0319607518898</v>
      </c>
      <c r="NJ90" s="53">
        <f t="shared" si="1913"/>
        <v>962.34771235984977</v>
      </c>
      <c r="NK90" s="53">
        <f t="shared" si="1914"/>
        <v>1232.647689030829</v>
      </c>
      <c r="NL90" s="53">
        <f t="shared" si="1915"/>
        <v>1016.0796182858811</v>
      </c>
      <c r="NM90" s="53">
        <f t="shared" si="1916"/>
        <v>1313.2839076208634</v>
      </c>
      <c r="NN90" s="53">
        <f t="shared" si="1917"/>
        <v>1195.6087525445012</v>
      </c>
      <c r="NO90" s="53">
        <f t="shared" si="1918"/>
        <v>1024.9383206060188</v>
      </c>
      <c r="NP90" s="53">
        <f t="shared" si="1919"/>
        <v>1055.6098928704355</v>
      </c>
      <c r="NQ90" s="53">
        <f t="shared" si="1920"/>
        <v>1281.5471382980445</v>
      </c>
      <c r="NR90" s="53">
        <f t="shared" si="1921"/>
        <v>1220.101295037776</v>
      </c>
      <c r="NS90" s="53">
        <f t="shared" si="1922"/>
        <v>1305.4178190427128</v>
      </c>
      <c r="NT90" s="53">
        <f t="shared" si="1923"/>
        <v>1318.4004142243127</v>
      </c>
      <c r="NU90" s="53">
        <f t="shared" si="1924"/>
        <v>1463.2267920047782</v>
      </c>
      <c r="NV90" s="53">
        <f t="shared" si="1925"/>
        <v>1370.6293008027035</v>
      </c>
      <c r="NW90" s="53">
        <f t="shared" si="1926"/>
        <v>1480.1633117969304</v>
      </c>
      <c r="NX90" s="53">
        <f t="shared" si="1927"/>
        <v>426.65638583719124</v>
      </c>
      <c r="NY90" s="53">
        <f t="shared" si="1928"/>
        <v>521.91807301540462</v>
      </c>
      <c r="NZ90" s="53">
        <f t="shared" si="1929"/>
        <v>859.59992979188678</v>
      </c>
      <c r="OA90" s="53">
        <f t="shared" si="1930"/>
        <v>80.920959972498721</v>
      </c>
      <c r="OB90" s="53">
        <f t="shared" si="1931"/>
        <v>628.18142950396782</v>
      </c>
      <c r="OC90" s="53" t="e">
        <f t="shared" si="1932"/>
        <v>#VALUE!</v>
      </c>
      <c r="OD90" s="53">
        <f t="shared" si="1933"/>
        <v>2072.8668684628674</v>
      </c>
      <c r="OE90" s="53">
        <f t="shared" si="1934"/>
        <v>3681.6063057291008</v>
      </c>
      <c r="OF90" s="53">
        <f t="shared" si="1935"/>
        <v>5087.7477707760581</v>
      </c>
      <c r="OG90" s="53">
        <f t="shared" si="1936"/>
        <v>5996.0878292292527</v>
      </c>
      <c r="OH90" s="53">
        <f t="shared" si="1937"/>
        <v>6659.2546017172535</v>
      </c>
      <c r="OI90" s="53">
        <f t="shared" si="1938"/>
        <v>8281.2688587854718</v>
      </c>
      <c r="OJ90" s="53">
        <f t="shared" si="1939"/>
        <v>10288.17284864292</v>
      </c>
      <c r="OK90" s="53">
        <f t="shared" si="1940"/>
        <v>11206.361483515937</v>
      </c>
      <c r="OL90" s="53">
        <f t="shared" si="1941"/>
        <v>12447.806455329206</v>
      </c>
      <c r="OM90" s="53">
        <f t="shared" si="1942"/>
        <v>13708.48054017528</v>
      </c>
      <c r="ON90" s="53">
        <f t="shared" si="1943"/>
        <v>14890.512500927171</v>
      </c>
      <c r="OO90" s="53">
        <f t="shared" si="1944"/>
        <v>15852.86021328702</v>
      </c>
      <c r="OP90" s="53">
        <f t="shared" si="1945"/>
        <v>17085.507902317848</v>
      </c>
      <c r="OQ90" s="53">
        <f t="shared" si="1946"/>
        <v>18101.587520603727</v>
      </c>
      <c r="OR90" s="53">
        <f t="shared" si="1947"/>
        <v>19414.871428224589</v>
      </c>
      <c r="OS90" s="53">
        <f t="shared" si="1948"/>
        <v>20610.480180769089</v>
      </c>
      <c r="OT90" s="53">
        <f t="shared" si="1949"/>
        <v>21635.418501375108</v>
      </c>
      <c r="OU90" s="53">
        <f t="shared" si="1950"/>
        <v>22691.028394245543</v>
      </c>
      <c r="OV90" s="53">
        <f t="shared" si="1951"/>
        <v>23972.575532543586</v>
      </c>
      <c r="OW90" s="53">
        <f t="shared" si="1952"/>
        <v>25192.676827581363</v>
      </c>
      <c r="OX90" s="53">
        <f t="shared" si="1953"/>
        <v>26498.094646624075</v>
      </c>
      <c r="OY90" s="53">
        <f t="shared" si="1954"/>
        <v>27816.495060848389</v>
      </c>
      <c r="OZ90" s="53">
        <f t="shared" si="1955"/>
        <v>29279.721852853167</v>
      </c>
      <c r="PA90" s="53">
        <f t="shared" si="1956"/>
        <v>30650.351153655869</v>
      </c>
      <c r="PB90" s="53">
        <f t="shared" si="1957"/>
        <v>32130.514465452798</v>
      </c>
      <c r="PC90" s="53">
        <f t="shared" si="1958"/>
        <v>32557.17085128999</v>
      </c>
      <c r="PD90" s="53">
        <f t="shared" si="1959"/>
        <v>33079.088924305397</v>
      </c>
      <c r="PE90" s="53">
        <f t="shared" si="1960"/>
        <v>33938.688854097287</v>
      </c>
      <c r="PF90" s="53">
        <f t="shared" si="1961"/>
        <v>34019.609814069787</v>
      </c>
      <c r="PG90" s="53">
        <f t="shared" si="1962"/>
        <v>34647.791243573753</v>
      </c>
      <c r="PH90" s="53" t="e">
        <f t="shared" si="1963"/>
        <v>#VALUE!</v>
      </c>
      <c r="PI90" s="111">
        <f t="shared" ref="PI90:PR92" si="2306">IF(MY90*$G90&lt;0, 0, MY90*$G90)</f>
        <v>1969.2235250397239</v>
      </c>
      <c r="PJ90" s="111">
        <f t="shared" si="2306"/>
        <v>1528.3024654029216</v>
      </c>
      <c r="PK90" s="111">
        <f t="shared" si="2306"/>
        <v>1335.8343917946095</v>
      </c>
      <c r="PL90" s="111">
        <f t="shared" si="2306"/>
        <v>862.92305553053529</v>
      </c>
      <c r="PM90" s="111">
        <f t="shared" si="2306"/>
        <v>630.00843386360043</v>
      </c>
      <c r="PN90" s="111">
        <f t="shared" si="2306"/>
        <v>1540.9135442148065</v>
      </c>
      <c r="PO90" s="111">
        <f t="shared" si="2306"/>
        <v>1906.5587903645751</v>
      </c>
      <c r="PP90" s="111">
        <f t="shared" si="2306"/>
        <v>872.27920312936578</v>
      </c>
      <c r="PQ90" s="111">
        <f t="shared" si="2306"/>
        <v>1179.3727232226051</v>
      </c>
      <c r="PR90" s="111">
        <f t="shared" si="2306"/>
        <v>1197.6403806037704</v>
      </c>
      <c r="PS90" s="111">
        <f t="shared" ref="PS90:QB92" si="2307">IF(NI90*$G90&lt;0, 0, NI90*$G90)</f>
        <v>1122.9303627142951</v>
      </c>
      <c r="PT90" s="111">
        <f t="shared" si="2307"/>
        <v>914.2303267418572</v>
      </c>
      <c r="PU90" s="111">
        <f t="shared" si="2307"/>
        <v>1171.0153045792874</v>
      </c>
      <c r="PV90" s="111">
        <f t="shared" si="2307"/>
        <v>965.27563737158698</v>
      </c>
      <c r="PW90" s="111">
        <f t="shared" si="2307"/>
        <v>1247.61971223982</v>
      </c>
      <c r="PX90" s="111">
        <f t="shared" si="2307"/>
        <v>1135.828314917276</v>
      </c>
      <c r="PY90" s="111">
        <f t="shared" si="2307"/>
        <v>973.6914045757178</v>
      </c>
      <c r="PZ90" s="111">
        <f t="shared" si="2307"/>
        <v>1002.8293982269137</v>
      </c>
      <c r="QA90" s="111">
        <f t="shared" si="2307"/>
        <v>1217.4697813831422</v>
      </c>
      <c r="QB90" s="111">
        <f t="shared" si="2307"/>
        <v>1159.0962302858873</v>
      </c>
      <c r="QC90" s="111">
        <f t="shared" ref="QC90:QL92" si="2308">IF(NS90*$G90&lt;0, 0, NS90*$G90)</f>
        <v>1240.1469280905771</v>
      </c>
      <c r="QD90" s="111">
        <f t="shared" si="2308"/>
        <v>1252.4803935130969</v>
      </c>
      <c r="QE90" s="111">
        <f t="shared" si="2308"/>
        <v>1390.0654524045392</v>
      </c>
      <c r="QF90" s="111">
        <f t="shared" si="2308"/>
        <v>1302.0978357625681</v>
      </c>
      <c r="QG90" s="111">
        <f t="shared" si="2308"/>
        <v>1406.1551462070838</v>
      </c>
      <c r="QH90" s="111">
        <f t="shared" si="2308"/>
        <v>405.32356654533163</v>
      </c>
      <c r="QI90" s="111">
        <f t="shared" si="2308"/>
        <v>495.82216936463436</v>
      </c>
      <c r="QJ90" s="111">
        <f t="shared" si="2308"/>
        <v>816.61993330229245</v>
      </c>
      <c r="QK90" s="111">
        <f t="shared" si="2308"/>
        <v>76.874911973873779</v>
      </c>
      <c r="QL90" s="111">
        <f t="shared" si="2308"/>
        <v>596.77235802876942</v>
      </c>
      <c r="QM90" s="111" t="e">
        <f t="shared" ref="QM90:QM92" si="2309">IF(OC90*$G90&lt;0, 0, OC90*$G90)</f>
        <v>#VALUE!</v>
      </c>
      <c r="QN90" s="54">
        <f t="shared" si="1968"/>
        <v>1969.2235250397239</v>
      </c>
      <c r="QO90" s="53">
        <f t="shared" si="1969"/>
        <v>3497.5259904426457</v>
      </c>
      <c r="QP90" s="53">
        <f t="shared" si="1970"/>
        <v>4833.3603822372552</v>
      </c>
      <c r="QQ90" s="53">
        <f t="shared" si="1971"/>
        <v>5696.28343776779</v>
      </c>
      <c r="QR90" s="53">
        <f t="shared" si="1972"/>
        <v>6326.2918716313907</v>
      </c>
      <c r="QS90" s="53">
        <f t="shared" si="1973"/>
        <v>7867.205415846197</v>
      </c>
      <c r="QT90" s="53">
        <f t="shared" si="1974"/>
        <v>9773.7642062107716</v>
      </c>
      <c r="QU90" s="53">
        <f t="shared" si="1975"/>
        <v>10646.043409340138</v>
      </c>
      <c r="QV90" s="53">
        <f t="shared" si="1976"/>
        <v>11825.416132562743</v>
      </c>
      <c r="QW90" s="53">
        <f t="shared" si="1977"/>
        <v>13023.056513166513</v>
      </c>
      <c r="QX90" s="53">
        <f t="shared" si="1978"/>
        <v>14145.986875880808</v>
      </c>
      <c r="QY90" s="53">
        <f t="shared" si="1979"/>
        <v>15060.217202622665</v>
      </c>
      <c r="QZ90" s="53">
        <f t="shared" si="1980"/>
        <v>16231.232507201952</v>
      </c>
      <c r="RA90" s="53">
        <f t="shared" si="1981"/>
        <v>17196.508144573538</v>
      </c>
      <c r="RB90" s="53">
        <f t="shared" si="1982"/>
        <v>18444.127856813357</v>
      </c>
      <c r="RC90" s="53">
        <f t="shared" si="1983"/>
        <v>19579.956171730631</v>
      </c>
      <c r="RD90" s="53">
        <f t="shared" si="1984"/>
        <v>20553.64757630635</v>
      </c>
      <c r="RE90" s="53">
        <f t="shared" si="1985"/>
        <v>21556.476974533263</v>
      </c>
      <c r="RF90" s="53">
        <f t="shared" si="1986"/>
        <v>22773.946755916404</v>
      </c>
      <c r="RG90" s="53">
        <f t="shared" si="1987"/>
        <v>23933.04298620229</v>
      </c>
      <c r="RH90" s="53">
        <f t="shared" si="1988"/>
        <v>25173.189914292867</v>
      </c>
      <c r="RI90" s="53">
        <f t="shared" si="1989"/>
        <v>26425.670307805965</v>
      </c>
      <c r="RJ90" s="53">
        <f t="shared" si="1990"/>
        <v>27815.735760210504</v>
      </c>
      <c r="RK90" s="53">
        <f t="shared" si="1991"/>
        <v>29117.833595973072</v>
      </c>
      <c r="RL90" s="53">
        <f t="shared" si="1992"/>
        <v>30523.988742180154</v>
      </c>
      <c r="RM90" s="53">
        <f t="shared" si="1993"/>
        <v>30929.312308725486</v>
      </c>
      <c r="RN90" s="53">
        <f t="shared" si="1994"/>
        <v>31425.13447809012</v>
      </c>
      <c r="RO90" s="53">
        <f t="shared" si="1995"/>
        <v>32241.754411392412</v>
      </c>
      <c r="RP90" s="53">
        <f t="shared" si="1996"/>
        <v>32318.629323366287</v>
      </c>
      <c r="RQ90" s="53">
        <f t="shared" si="1997"/>
        <v>32915.401681395058</v>
      </c>
      <c r="RR90" s="53" t="e">
        <f t="shared" si="1998"/>
        <v>#VALUE!</v>
      </c>
      <c r="RS90" s="111">
        <f t="shared" si="1999"/>
        <v>1067.6106891039649</v>
      </c>
      <c r="RT90" s="111">
        <f t="shared" si="2000"/>
        <v>1790.7764002374054</v>
      </c>
      <c r="RU90" s="111">
        <f t="shared" si="2001"/>
        <v>2535.4755280040949</v>
      </c>
      <c r="RV90" s="111">
        <f t="shared" si="2002"/>
        <v>2763.4105551129473</v>
      </c>
      <c r="RW90" s="111">
        <f t="shared" si="2003"/>
        <v>2675.4030599693415</v>
      </c>
      <c r="RX90" s="111">
        <f t="shared" si="2004"/>
        <v>3369.6658996219039</v>
      </c>
      <c r="RY90" s="111">
        <f t="shared" si="2005"/>
        <v>4441.2680559292385</v>
      </c>
      <c r="RZ90" s="111">
        <f t="shared" si="2006"/>
        <v>4487.3611778801178</v>
      </c>
      <c r="SA90" s="111">
        <f t="shared" si="2007"/>
        <v>4821.2526035909796</v>
      </c>
      <c r="SB90" s="111">
        <f t="shared" si="2008"/>
        <v>5185.690460713261</v>
      </c>
      <c r="SC90" s="111">
        <f t="shared" si="2009"/>
        <v>5543.8286124003353</v>
      </c>
      <c r="SD90" s="111">
        <f t="shared" si="2010"/>
        <v>5789.7428097812517</v>
      </c>
      <c r="SE90" s="111">
        <f t="shared" si="2011"/>
        <v>6187.7800539798154</v>
      </c>
      <c r="SF90" s="111">
        <f t="shared" si="2012"/>
        <v>6581.8003471819866</v>
      </c>
      <c r="SG90" s="111">
        <f t="shared" si="2013"/>
        <v>6975.7529125565597</v>
      </c>
      <c r="SH90" s="111">
        <f t="shared" si="2014"/>
        <v>7193.59669283107</v>
      </c>
      <c r="SI90" s="111">
        <f t="shared" si="2015"/>
        <v>7317.7138752182946</v>
      </c>
      <c r="SJ90" s="111">
        <f t="shared" si="2016"/>
        <v>7445.2420961457065</v>
      </c>
      <c r="SK90" s="111">
        <f t="shared" si="2017"/>
        <v>7796.7659566333477</v>
      </c>
      <c r="SL90" s="111">
        <f t="shared" si="2018"/>
        <v>8083.4845272459825</v>
      </c>
      <c r="SM90" s="111">
        <f t="shared" si="2019"/>
        <v>8386.9364078857907</v>
      </c>
      <c r="SN90" s="111">
        <f t="shared" si="2020"/>
        <v>8641.3278837968537</v>
      </c>
      <c r="SO90" s="111">
        <f t="shared" si="2021"/>
        <v>9003.4845388115973</v>
      </c>
      <c r="SP90" s="111">
        <f t="shared" si="2022"/>
        <v>9216.8644105583517</v>
      </c>
      <c r="SQ90" s="111">
        <f t="shared" si="2023"/>
        <v>9544.8262562041236</v>
      </c>
      <c r="SR90" s="111">
        <f t="shared" si="2024"/>
        <v>8910.5469548546571</v>
      </c>
      <c r="SS90" s="111">
        <f t="shared" si="2025"/>
        <v>8245.7326265977063</v>
      </c>
      <c r="ST90" s="111">
        <f t="shared" si="2026"/>
        <v>7864.8797401876545</v>
      </c>
      <c r="SU90" s="111">
        <f t="shared" si="2027"/>
        <v>6813.8615519539562</v>
      </c>
      <c r="SV90" s="111">
        <f t="shared" si="2028"/>
        <v>6410.79088180494</v>
      </c>
      <c r="SW90" s="111" t="e">
        <f t="shared" si="2029"/>
        <v>#VALUE!</v>
      </c>
      <c r="SX90" s="111">
        <f t="shared" si="2030"/>
        <v>0</v>
      </c>
      <c r="SY90" s="111">
        <f t="shared" si="2031"/>
        <v>0</v>
      </c>
      <c r="SZ90" s="111">
        <f t="shared" si="2032"/>
        <v>0</v>
      </c>
      <c r="TA90" s="111">
        <f t="shared" si="2033"/>
        <v>0</v>
      </c>
      <c r="TB90" s="111">
        <f t="shared" si="2034"/>
        <v>0</v>
      </c>
      <c r="TC90" s="111">
        <f t="shared" si="2035"/>
        <v>0</v>
      </c>
      <c r="TD90" s="111">
        <f t="shared" si="2036"/>
        <v>0</v>
      </c>
      <c r="TE90" s="111">
        <f t="shared" si="2037"/>
        <v>0</v>
      </c>
      <c r="TF90" s="111">
        <f t="shared" si="2038"/>
        <v>0</v>
      </c>
      <c r="TG90" s="111">
        <f t="shared" si="2039"/>
        <v>0</v>
      </c>
      <c r="TH90" s="111">
        <f t="shared" si="2040"/>
        <v>0</v>
      </c>
      <c r="TI90" s="111">
        <f t="shared" si="2041"/>
        <v>0</v>
      </c>
      <c r="TJ90" s="111">
        <f t="shared" si="2042"/>
        <v>0</v>
      </c>
      <c r="TK90" s="111">
        <f t="shared" si="2043"/>
        <v>0</v>
      </c>
      <c r="TL90" s="111">
        <f t="shared" si="2044"/>
        <v>0</v>
      </c>
      <c r="TM90" s="111">
        <f t="shared" si="2045"/>
        <v>0</v>
      </c>
      <c r="TN90" s="111">
        <f t="shared" si="2046"/>
        <v>0</v>
      </c>
      <c r="TO90" s="111">
        <f t="shared" si="2047"/>
        <v>0</v>
      </c>
      <c r="TP90" s="111">
        <f t="shared" si="2048"/>
        <v>0</v>
      </c>
      <c r="TQ90" s="111">
        <f t="shared" si="2049"/>
        <v>0</v>
      </c>
      <c r="TR90" s="111">
        <f t="shared" si="2050"/>
        <v>0</v>
      </c>
      <c r="TS90" s="111">
        <f t="shared" si="2051"/>
        <v>0</v>
      </c>
      <c r="TT90" s="111">
        <f t="shared" si="2052"/>
        <v>0</v>
      </c>
      <c r="TU90" s="111">
        <f t="shared" si="2053"/>
        <v>0</v>
      </c>
      <c r="TV90" s="111">
        <f t="shared" si="2054"/>
        <v>0</v>
      </c>
      <c r="TW90" s="111">
        <f t="shared" si="2055"/>
        <v>0</v>
      </c>
      <c r="TX90" s="111">
        <f t="shared" si="2056"/>
        <v>0</v>
      </c>
      <c r="TY90" s="111">
        <f t="shared" si="2057"/>
        <v>0</v>
      </c>
      <c r="TZ90" s="111">
        <f t="shared" si="2058"/>
        <v>0</v>
      </c>
      <c r="UA90" s="111">
        <f t="shared" si="2059"/>
        <v>0</v>
      </c>
      <c r="UB90" s="111">
        <f t="shared" si="2060"/>
        <v>0</v>
      </c>
      <c r="UC90" s="112">
        <f t="shared" si="2061"/>
        <v>94.906614309027276</v>
      </c>
      <c r="UD90" s="112">
        <f t="shared" si="2062"/>
        <v>179.65785160055165</v>
      </c>
      <c r="UE90" s="112">
        <f t="shared" si="2063"/>
        <v>241.88261623506952</v>
      </c>
      <c r="UF90" s="112">
        <f t="shared" si="2064"/>
        <v>308.72346133208873</v>
      </c>
      <c r="UG90" s="112">
        <f t="shared" si="2065"/>
        <v>384.30408543811046</v>
      </c>
      <c r="UH90" s="112">
        <f t="shared" si="2066"/>
        <v>473.42521223413615</v>
      </c>
      <c r="UI90" s="112">
        <f t="shared" si="2067"/>
        <v>561.31538424016139</v>
      </c>
      <c r="UJ90" s="112">
        <f t="shared" si="2068"/>
        <v>648.28234015368639</v>
      </c>
      <c r="UK90" s="112">
        <f t="shared" si="2069"/>
        <v>737.280371470712</v>
      </c>
      <c r="UL90" s="112">
        <f t="shared" si="2070"/>
        <v>824.98590025823705</v>
      </c>
      <c r="UM90" s="112">
        <f t="shared" si="2071"/>
        <v>905.49034352426031</v>
      </c>
      <c r="UN90" s="112">
        <f t="shared" si="2072"/>
        <v>975.83940977278041</v>
      </c>
      <c r="UO90" s="112">
        <f t="shared" si="2073"/>
        <v>1057.2055213918036</v>
      </c>
      <c r="UP90" s="112">
        <f t="shared" si="2074"/>
        <v>1117.3376628833209</v>
      </c>
      <c r="UQ90" s="112">
        <f t="shared" si="2075"/>
        <v>1207.1973625533467</v>
      </c>
      <c r="UR90" s="112">
        <f t="shared" si="2076"/>
        <v>1303.8273135683746</v>
      </c>
      <c r="US90" s="112">
        <f t="shared" si="2077"/>
        <v>1393.2561790619002</v>
      </c>
      <c r="UT90" s="112">
        <f t="shared" si="2078"/>
        <v>1485.3931450934269</v>
      </c>
      <c r="UU90" s="112">
        <f t="shared" si="2079"/>
        <v>1576.545347292953</v>
      </c>
      <c r="UV90" s="112">
        <f t="shared" si="2080"/>
        <v>1668.3745746269794</v>
      </c>
      <c r="UW90" s="112">
        <f t="shared" si="2081"/>
        <v>1766.9740533060076</v>
      </c>
      <c r="UX90" s="112">
        <f t="shared" si="2082"/>
        <v>1872.0360446325381</v>
      </c>
      <c r="UY90" s="112">
        <f t="shared" si="2083"/>
        <v>1980.2369706735692</v>
      </c>
      <c r="UZ90" s="112">
        <f t="shared" si="2084"/>
        <v>2094.8388616226021</v>
      </c>
      <c r="VA90" s="112">
        <f t="shared" si="2085"/>
        <v>2208.3328932606346</v>
      </c>
      <c r="VB90" s="112">
        <f t="shared" si="2086"/>
        <v>2317.7647740916664</v>
      </c>
      <c r="VC90" s="112">
        <f t="shared" si="2087"/>
        <v>2439.9370369992012</v>
      </c>
      <c r="VD90" s="112">
        <f t="shared" si="2088"/>
        <v>2565.9868074952374</v>
      </c>
      <c r="VE90" s="112">
        <f t="shared" si="2089"/>
        <v>2684.7123969907716</v>
      </c>
      <c r="VF90" s="112">
        <f t="shared" si="2090"/>
        <v>2789.9590315358018</v>
      </c>
      <c r="VG90" s="112">
        <f t="shared" si="2091"/>
        <v>2789.9590315358018</v>
      </c>
      <c r="VH90" s="111">
        <f t="shared" si="2092"/>
        <v>-1969.2235250397239</v>
      </c>
      <c r="VI90" s="111">
        <f t="shared" si="2093"/>
        <v>-3497.5259904426457</v>
      </c>
      <c r="VJ90" s="111">
        <f t="shared" si="2094"/>
        <v>-4833.3603822372552</v>
      </c>
      <c r="VK90" s="111">
        <f t="shared" si="2095"/>
        <v>-5696.28343776779</v>
      </c>
      <c r="VL90" s="111">
        <f t="shared" si="2096"/>
        <v>-6326.2918716313907</v>
      </c>
      <c r="VM90" s="111">
        <f t="shared" si="2097"/>
        <v>-7867.205415846197</v>
      </c>
      <c r="VN90" s="111">
        <f t="shared" si="2098"/>
        <v>-9773.7642062107716</v>
      </c>
      <c r="VO90" s="111">
        <f t="shared" si="2099"/>
        <v>-10646.043409340138</v>
      </c>
      <c r="VP90" s="111">
        <f t="shared" si="2100"/>
        <v>-11825.416132562743</v>
      </c>
      <c r="VQ90" s="111">
        <f t="shared" si="2101"/>
        <v>-13023.056513166513</v>
      </c>
      <c r="VR90" s="111">
        <f t="shared" si="2102"/>
        <v>-14145.986875880808</v>
      </c>
      <c r="VS90" s="111">
        <f t="shared" si="2103"/>
        <v>-15060.217202622665</v>
      </c>
      <c r="VT90" s="111">
        <f t="shared" si="2104"/>
        <v>-16231.232507201952</v>
      </c>
      <c r="VU90" s="111">
        <f t="shared" si="2105"/>
        <v>-17196.508144573538</v>
      </c>
      <c r="VV90" s="111">
        <f t="shared" si="2106"/>
        <v>-18444.127856813357</v>
      </c>
      <c r="VW90" s="111">
        <f t="shared" si="2107"/>
        <v>-19579.956171730631</v>
      </c>
      <c r="VX90" s="111">
        <f t="shared" si="2108"/>
        <v>-20553.64757630635</v>
      </c>
      <c r="VY90" s="111">
        <f t="shared" si="2109"/>
        <v>-21556.476974533263</v>
      </c>
      <c r="VZ90" s="111">
        <f t="shared" si="2110"/>
        <v>-22773.946755916404</v>
      </c>
      <c r="WA90" s="111">
        <f t="shared" si="2111"/>
        <v>-23933.04298620229</v>
      </c>
      <c r="WB90" s="111">
        <f t="shared" si="2112"/>
        <v>-25173.189914292867</v>
      </c>
      <c r="WC90" s="111">
        <f t="shared" si="2113"/>
        <v>-26425.670307805965</v>
      </c>
      <c r="WD90" s="111">
        <f t="shared" si="2114"/>
        <v>-27815.735760210504</v>
      </c>
      <c r="WE90" s="111">
        <f t="shared" si="2115"/>
        <v>-29117.833595973072</v>
      </c>
      <c r="WF90" s="111">
        <f t="shared" si="2116"/>
        <v>-30523.988742180154</v>
      </c>
      <c r="WG90" s="111">
        <f t="shared" si="2117"/>
        <v>-30929.312308725486</v>
      </c>
      <c r="WH90" s="111">
        <f t="shared" si="2118"/>
        <v>-31425.13447809012</v>
      </c>
      <c r="WI90" s="111">
        <f t="shared" si="2119"/>
        <v>-32241.754411392412</v>
      </c>
      <c r="WJ90" s="111">
        <f t="shared" si="2120"/>
        <v>-32318.629323366287</v>
      </c>
      <c r="WK90" s="111">
        <f t="shared" si="2121"/>
        <v>-32915.401681395058</v>
      </c>
      <c r="WL90" s="111" t="e">
        <f t="shared" si="2122"/>
        <v>#VALUE!</v>
      </c>
      <c r="WM90" s="111">
        <f t="shared" si="2123"/>
        <v>0</v>
      </c>
      <c r="WN90" s="111">
        <f t="shared" si="2124"/>
        <v>0</v>
      </c>
      <c r="WO90" s="111">
        <f t="shared" si="2125"/>
        <v>0</v>
      </c>
      <c r="WP90" s="111">
        <f t="shared" si="2126"/>
        <v>0</v>
      </c>
      <c r="WQ90" s="111">
        <f t="shared" si="2127"/>
        <v>0</v>
      </c>
      <c r="WR90" s="111">
        <f t="shared" si="2128"/>
        <v>0</v>
      </c>
      <c r="WS90" s="111">
        <f t="shared" si="2129"/>
        <v>0</v>
      </c>
      <c r="WT90" s="111">
        <f t="shared" si="2130"/>
        <v>0</v>
      </c>
      <c r="WU90" s="111">
        <f t="shared" si="2131"/>
        <v>0</v>
      </c>
      <c r="WV90" s="111">
        <f t="shared" si="2132"/>
        <v>0</v>
      </c>
      <c r="WW90" s="111">
        <f t="shared" si="2133"/>
        <v>0</v>
      </c>
      <c r="WX90" s="111">
        <f t="shared" si="2134"/>
        <v>0</v>
      </c>
      <c r="WY90" s="111">
        <f t="shared" si="2135"/>
        <v>0</v>
      </c>
      <c r="WZ90" s="111">
        <f t="shared" si="2136"/>
        <v>0</v>
      </c>
      <c r="XA90" s="111">
        <f t="shared" si="2137"/>
        <v>0</v>
      </c>
      <c r="XB90" s="111">
        <f t="shared" si="2138"/>
        <v>0</v>
      </c>
      <c r="XC90" s="111">
        <f t="shared" si="2139"/>
        <v>0</v>
      </c>
      <c r="XD90" s="111">
        <f t="shared" si="2140"/>
        <v>0</v>
      </c>
      <c r="XE90" s="111">
        <f t="shared" si="2141"/>
        <v>0</v>
      </c>
      <c r="XF90" s="111">
        <f t="shared" si="2142"/>
        <v>0</v>
      </c>
      <c r="XG90" s="111">
        <f t="shared" si="2143"/>
        <v>0</v>
      </c>
      <c r="XH90" s="111">
        <f t="shared" si="2144"/>
        <v>0</v>
      </c>
      <c r="XI90" s="111">
        <f t="shared" si="2145"/>
        <v>0</v>
      </c>
      <c r="XJ90" s="111">
        <f t="shared" si="2146"/>
        <v>0</v>
      </c>
      <c r="XK90" s="111">
        <f t="shared" si="2147"/>
        <v>0</v>
      </c>
      <c r="XL90" s="111">
        <f t="shared" si="2148"/>
        <v>0</v>
      </c>
      <c r="XM90" s="111">
        <f t="shared" si="2149"/>
        <v>0</v>
      </c>
      <c r="XN90" s="111">
        <f t="shared" si="2150"/>
        <v>0</v>
      </c>
      <c r="XO90" s="111">
        <f t="shared" si="2151"/>
        <v>0</v>
      </c>
      <c r="XP90" s="111">
        <f t="shared" si="2152"/>
        <v>0</v>
      </c>
      <c r="XQ90" s="111" t="e">
        <f t="shared" si="2153"/>
        <v>#VALUE!</v>
      </c>
      <c r="XR90" s="111">
        <f t="shared" si="2154"/>
        <v>1969.2235250397239</v>
      </c>
      <c r="XS90" s="111">
        <f t="shared" si="2155"/>
        <v>3497.5259904426457</v>
      </c>
      <c r="XT90" s="111">
        <f t="shared" si="2156"/>
        <v>4833.3603822372552</v>
      </c>
      <c r="XU90" s="111">
        <f t="shared" si="2157"/>
        <v>5696.28343776779</v>
      </c>
      <c r="XV90" s="111">
        <f t="shared" si="2158"/>
        <v>6326.2918716313907</v>
      </c>
      <c r="XW90" s="111">
        <f t="shared" si="2159"/>
        <v>7867.205415846197</v>
      </c>
      <c r="XX90" s="111">
        <f t="shared" si="2160"/>
        <v>9773.7642062107716</v>
      </c>
      <c r="XY90" s="111">
        <f t="shared" si="2161"/>
        <v>10646.043409340138</v>
      </c>
      <c r="XZ90" s="111">
        <f t="shared" si="2162"/>
        <v>11825.416132562743</v>
      </c>
      <c r="YA90" s="111">
        <f t="shared" si="2163"/>
        <v>13023.056513166513</v>
      </c>
      <c r="YB90" s="111">
        <f t="shared" si="2164"/>
        <v>14145.986875880808</v>
      </c>
      <c r="YC90" s="111">
        <f t="shared" si="2165"/>
        <v>15060.217202622665</v>
      </c>
      <c r="YD90" s="111">
        <f t="shared" si="2166"/>
        <v>16231.232507201952</v>
      </c>
      <c r="YE90" s="111">
        <f t="shared" si="2167"/>
        <v>17196.508144573538</v>
      </c>
      <c r="YF90" s="111">
        <f t="shared" si="2168"/>
        <v>18444.127856813357</v>
      </c>
      <c r="YG90" s="111">
        <f t="shared" si="2169"/>
        <v>19579.956171730631</v>
      </c>
      <c r="YH90" s="111">
        <f t="shared" si="2170"/>
        <v>20553.64757630635</v>
      </c>
      <c r="YI90" s="111">
        <f t="shared" si="2171"/>
        <v>21556.476974533263</v>
      </c>
      <c r="YJ90" s="111">
        <f t="shared" si="2172"/>
        <v>22773.946755916404</v>
      </c>
      <c r="YK90" s="111">
        <f t="shared" si="2173"/>
        <v>23933.04298620229</v>
      </c>
      <c r="YL90" s="111">
        <f t="shared" si="2174"/>
        <v>25173.189914292867</v>
      </c>
      <c r="YM90" s="111">
        <f t="shared" si="2175"/>
        <v>26425.670307805965</v>
      </c>
      <c r="YN90" s="111">
        <f t="shared" si="2176"/>
        <v>27815.735760210504</v>
      </c>
      <c r="YO90" s="111">
        <f t="shared" si="2177"/>
        <v>29117.833595973072</v>
      </c>
      <c r="YP90" s="111">
        <f t="shared" si="2178"/>
        <v>30523.988742180154</v>
      </c>
      <c r="YQ90" s="111">
        <f t="shared" si="2179"/>
        <v>30929.312308725486</v>
      </c>
      <c r="YR90" s="111">
        <f t="shared" si="2180"/>
        <v>31425.13447809012</v>
      </c>
      <c r="YS90" s="111">
        <f t="shared" si="2181"/>
        <v>32241.754411392412</v>
      </c>
      <c r="YT90" s="111">
        <f t="shared" si="2182"/>
        <v>32318.629323366287</v>
      </c>
      <c r="YU90" s="111">
        <f t="shared" si="2183"/>
        <v>32915.401681395058</v>
      </c>
      <c r="YV90" s="111" t="e">
        <f t="shared" si="2184"/>
        <v>#VALUE!</v>
      </c>
      <c r="YW90" s="111">
        <f t="shared" si="2185"/>
        <v>0</v>
      </c>
      <c r="YX90" s="111">
        <f t="shared" si="2186"/>
        <v>0</v>
      </c>
      <c r="YY90" s="111">
        <f t="shared" si="2187"/>
        <v>0</v>
      </c>
      <c r="YZ90" s="111">
        <f t="shared" si="2188"/>
        <v>0</v>
      </c>
      <c r="ZA90" s="111">
        <f t="shared" si="2189"/>
        <v>0</v>
      </c>
      <c r="ZB90" s="111">
        <f t="shared" si="2190"/>
        <v>0</v>
      </c>
      <c r="ZC90" s="111">
        <f t="shared" si="2191"/>
        <v>0</v>
      </c>
      <c r="ZD90" s="111">
        <f t="shared" si="2192"/>
        <v>0</v>
      </c>
      <c r="ZE90" s="111">
        <f t="shared" si="2193"/>
        <v>0</v>
      </c>
      <c r="ZF90" s="111">
        <f t="shared" si="2194"/>
        <v>0</v>
      </c>
      <c r="ZG90" s="111">
        <f t="shared" si="2195"/>
        <v>0</v>
      </c>
      <c r="ZH90" s="111">
        <f t="shared" si="2196"/>
        <v>0</v>
      </c>
      <c r="ZI90" s="111">
        <f t="shared" si="2197"/>
        <v>0</v>
      </c>
      <c r="ZJ90" s="111">
        <f t="shared" si="2198"/>
        <v>0</v>
      </c>
      <c r="ZK90" s="111">
        <f t="shared" si="2199"/>
        <v>0</v>
      </c>
      <c r="ZL90" s="111">
        <f t="shared" si="2200"/>
        <v>0</v>
      </c>
      <c r="ZM90" s="111">
        <f t="shared" si="2201"/>
        <v>0</v>
      </c>
      <c r="ZN90" s="111">
        <f t="shared" si="2202"/>
        <v>0</v>
      </c>
      <c r="ZO90" s="111">
        <f t="shared" si="2203"/>
        <v>0</v>
      </c>
      <c r="ZP90" s="111">
        <f t="shared" si="2204"/>
        <v>0</v>
      </c>
      <c r="ZQ90" s="111">
        <f t="shared" si="2205"/>
        <v>0</v>
      </c>
      <c r="ZR90" s="111">
        <f t="shared" si="2206"/>
        <v>0</v>
      </c>
      <c r="ZS90" s="111">
        <f t="shared" si="2207"/>
        <v>0</v>
      </c>
      <c r="ZT90" s="111">
        <f t="shared" si="2208"/>
        <v>0</v>
      </c>
      <c r="ZU90" s="111">
        <f t="shared" si="2209"/>
        <v>0</v>
      </c>
      <c r="ZV90" s="111">
        <f t="shared" si="2210"/>
        <v>0</v>
      </c>
      <c r="ZW90" s="111">
        <f t="shared" si="2211"/>
        <v>0</v>
      </c>
      <c r="ZX90" s="111">
        <f t="shared" si="2212"/>
        <v>0</v>
      </c>
      <c r="ZY90" s="111">
        <f t="shared" si="2213"/>
        <v>0</v>
      </c>
      <c r="ZZ90" s="111">
        <f t="shared" si="2214"/>
        <v>0</v>
      </c>
      <c r="AAA90" s="111" t="e">
        <f t="shared" si="2215"/>
        <v>#VALUE!</v>
      </c>
      <c r="AAB90" s="111">
        <f t="shared" si="2216"/>
        <v>1067.6106891039649</v>
      </c>
      <c r="AAC90" s="111">
        <f t="shared" si="2217"/>
        <v>723.16571113344048</v>
      </c>
      <c r="AAD90" s="111">
        <f t="shared" si="2218"/>
        <v>744.69912776668957</v>
      </c>
      <c r="AAE90" s="111">
        <f t="shared" si="2219"/>
        <v>227.93502710885241</v>
      </c>
      <c r="AAF90" s="111">
        <f t="shared" si="2220"/>
        <v>-88.007495143605865</v>
      </c>
      <c r="AAG90" s="111">
        <f t="shared" si="2221"/>
        <v>694.26283965256243</v>
      </c>
      <c r="AAH90" s="111">
        <f t="shared" si="2222"/>
        <v>1071.6021563073346</v>
      </c>
      <c r="AAI90" s="111">
        <f t="shared" si="2223"/>
        <v>46.093121950879322</v>
      </c>
      <c r="AAJ90" s="111">
        <f t="shared" si="2224"/>
        <v>333.89142571086177</v>
      </c>
      <c r="AAK90" s="111">
        <f t="shared" si="2225"/>
        <v>364.43785712228146</v>
      </c>
      <c r="AAL90" s="111">
        <f t="shared" si="2226"/>
        <v>358.13815168707424</v>
      </c>
      <c r="AAM90" s="111">
        <f t="shared" si="2227"/>
        <v>245.91419738091645</v>
      </c>
      <c r="AAN90" s="111">
        <f t="shared" si="2228"/>
        <v>398.03724419856371</v>
      </c>
      <c r="AAO90" s="111">
        <f t="shared" si="2229"/>
        <v>394.02029320217116</v>
      </c>
      <c r="AAP90" s="111">
        <f t="shared" si="2230"/>
        <v>393.95256537457317</v>
      </c>
      <c r="AAQ90" s="111">
        <f t="shared" si="2231"/>
        <v>217.84378027451021</v>
      </c>
      <c r="AAR90" s="111">
        <f t="shared" si="2232"/>
        <v>124.1171823872246</v>
      </c>
      <c r="AAS90" s="111">
        <f t="shared" si="2233"/>
        <v>127.52822092741189</v>
      </c>
      <c r="AAT90" s="111">
        <f t="shared" si="2234"/>
        <v>351.52386048764129</v>
      </c>
      <c r="AAU90" s="111">
        <f t="shared" si="2235"/>
        <v>286.71857061263472</v>
      </c>
      <c r="AAV90" s="111">
        <f t="shared" si="2236"/>
        <v>303.45188063980822</v>
      </c>
      <c r="AAW90" s="111">
        <f t="shared" si="2237"/>
        <v>254.39147591106303</v>
      </c>
      <c r="AAX90" s="111">
        <f t="shared" si="2238"/>
        <v>362.15665501474359</v>
      </c>
      <c r="AAY90" s="111">
        <f t="shared" si="2239"/>
        <v>213.37987174675436</v>
      </c>
      <c r="AAZ90" s="111">
        <f t="shared" si="2240"/>
        <v>327.96184564577197</v>
      </c>
      <c r="ABA90" s="111">
        <f t="shared" si="2241"/>
        <v>-634.27930134946655</v>
      </c>
      <c r="ABB90" s="111">
        <f t="shared" si="2242"/>
        <v>-664.81432825695083</v>
      </c>
      <c r="ABC90" s="111">
        <f t="shared" si="2243"/>
        <v>-380.85288641005172</v>
      </c>
      <c r="ABD90" s="111">
        <f t="shared" si="2244"/>
        <v>-1051.0181882336983</v>
      </c>
      <c r="ABE90" s="111">
        <f t="shared" si="2245"/>
        <v>-403.07067014901622</v>
      </c>
      <c r="ABF90" s="111" t="e">
        <f t="shared" si="2246"/>
        <v>#VALUE!</v>
      </c>
    </row>
    <row r="91" spans="1:734" ht="75" customHeight="1">
      <c r="A91" s="92">
        <v>79</v>
      </c>
      <c r="B91" s="59" t="s">
        <v>75</v>
      </c>
      <c r="C91" s="100" t="s">
        <v>94</v>
      </c>
      <c r="D91" s="101">
        <v>1401</v>
      </c>
      <c r="E91" s="59" t="s">
        <v>95</v>
      </c>
      <c r="F91" s="46" t="s">
        <v>115</v>
      </c>
      <c r="G91" s="47">
        <v>0.95</v>
      </c>
      <c r="H91" s="48">
        <v>1958.2</v>
      </c>
      <c r="I91" s="48">
        <v>20</v>
      </c>
      <c r="J91" s="49">
        <v>1.1000000000000001</v>
      </c>
      <c r="K91" s="50">
        <v>30</v>
      </c>
      <c r="L91" s="49">
        <v>38.76185905566313</v>
      </c>
      <c r="M91" s="49">
        <v>90.2</v>
      </c>
      <c r="N91" s="49">
        <v>0</v>
      </c>
      <c r="O91" s="49">
        <f t="shared" si="1741"/>
        <v>1.2920619685221044</v>
      </c>
      <c r="P91" s="49">
        <f t="shared" si="1742"/>
        <v>3.0066666666666668</v>
      </c>
      <c r="Q91" s="49">
        <f t="shared" si="1743"/>
        <v>0</v>
      </c>
      <c r="R91" s="51">
        <v>30</v>
      </c>
      <c r="S91" s="52">
        <f t="shared" si="2256"/>
        <v>38.76185905566313</v>
      </c>
      <c r="T91" s="52">
        <f t="shared" si="1744"/>
        <v>90.2</v>
      </c>
      <c r="U91" s="52">
        <f t="shared" si="1745"/>
        <v>0</v>
      </c>
      <c r="V91" s="130">
        <f>$O91*($I91-(метеостанция!B$12))/($I91-$J91)</f>
        <v>1.3176981186911938</v>
      </c>
      <c r="W91" s="130">
        <f>$O91*($I91-(метеостанция!C$12))/($I91-$J91)</f>
        <v>1.1766992927612023</v>
      </c>
      <c r="X91" s="130">
        <f>$O91*($I91-(метеостанция!D$12))/($I91-$J91)</f>
        <v>0.86393826069831181</v>
      </c>
      <c r="Y91" s="130">
        <f>$O91*($I91-(метеостанция!E$12))/($I91-$J91)</f>
        <v>0.92802863612103537</v>
      </c>
      <c r="Z91" s="130">
        <f>$O91*($I91-(метеостанция!F$12))/($I91-$J91)</f>
        <v>1.0493730802547252</v>
      </c>
      <c r="AA91" s="130">
        <f>$O91*($I91-(метеостанция!G$12))/($I91-$J91)</f>
        <v>1.2373715148280473</v>
      </c>
      <c r="AB91" s="130">
        <f>$O91*($I91-(метеостанция!H$12))/($I91-$J91)</f>
        <v>1.2202807480486544</v>
      </c>
      <c r="AC91" s="130">
        <f>$O91*($I91-(метеостанция!I$12))/($I91-$J91)</f>
        <v>1.2074626729641098</v>
      </c>
      <c r="AD91" s="130">
        <f>$O91*($I91-(метеостанция!J$12))/($I91-$J91)</f>
        <v>1.2356624381501078</v>
      </c>
      <c r="AE91" s="130">
        <f>$O91*($I91-(метеостанция!K$12))/($I91-$J91)</f>
        <v>1.2177171330317453</v>
      </c>
      <c r="AF91" s="130">
        <f>$O91*($I91-(метеостанция!L$12))/($I91-$J91)</f>
        <v>1.1177361473722969</v>
      </c>
      <c r="AG91" s="130">
        <f>$O91*($I91-(метеостанция!M$12))/($I91-$J91)</f>
        <v>0.97673732144230507</v>
      </c>
      <c r="AH91" s="130">
        <f>$O91*($I91-(метеостанция!N$12))/($I91-$J91)</f>
        <v>1.1296996841178717</v>
      </c>
      <c r="AI91" s="130">
        <f>$O91*($I91-(метеостанция!O$12))/($I91-$J91)</f>
        <v>0.83488395717334385</v>
      </c>
      <c r="AJ91" s="130">
        <f>$O91*($I91-(метеостанция!P$12))/($I91-$J91)</f>
        <v>1.2476259748956828</v>
      </c>
      <c r="AK91" s="130">
        <f>$O91*($I91-(метеостанция!Q$12))/($I91-$J91)</f>
        <v>1.3416251921823439</v>
      </c>
      <c r="AL91" s="130">
        <f>$O91*($I91-(метеостанция!R$12))/($I91-$J91)</f>
        <v>1.2416442065228954</v>
      </c>
      <c r="AM91" s="130">
        <f>$O91*($I91-(метеостанция!S$12))/($I91-$J91)</f>
        <v>1.2792438934375596</v>
      </c>
      <c r="AN91" s="130">
        <f>$O91*($I91-(метеостанция!T$12))/($I91-$J91)</f>
        <v>1.2655712800140455</v>
      </c>
      <c r="AO91" s="130">
        <f>$O91*($I91-(метеостанция!U$12))/($I91-$J91)</f>
        <v>1.2749712017427115</v>
      </c>
      <c r="AP91" s="130">
        <f>$O91*($I91-(метеостанция!V$12))/($I91-$J91)</f>
        <v>1.3689704190293726</v>
      </c>
      <c r="AQ91" s="130">
        <f>$O91*($I91-(метеостанция!W$12))/($I91-$J91)</f>
        <v>1.4586969446211853</v>
      </c>
      <c r="AR91" s="130">
        <f>$O91*($I91-(метеостанция!X$12))/($I91-$J91)</f>
        <v>1.5022783999086375</v>
      </c>
      <c r="AS91" s="130">
        <f>$O91*($I91-(метеостанция!Y$12))/($I91-$J91)</f>
        <v>1.5911503871614805</v>
      </c>
      <c r="AT91" s="130">
        <f>$O91*($I91-(метеостанция!Z$12))/($I91-$J91)</f>
        <v>1.5757686970600269</v>
      </c>
      <c r="AU91" s="130">
        <f>$O91*($I91-(метеостанция!AA$12))/($I91-$J91)</f>
        <v>1.5193691666880302</v>
      </c>
      <c r="AV91" s="130">
        <f>$O91*($I91-(метеостанция!AB$12))/($I91-$J91)</f>
        <v>1.6962586028547468</v>
      </c>
      <c r="AW91" s="130">
        <f>$O91*($I91-(метеостанция!AC$12))/($I91-$J91)</f>
        <v>1.7500945182098346</v>
      </c>
      <c r="AX91" s="130">
        <f>$O91*($I91-(метеостанция!AD$12))/($I91-$J91)</f>
        <v>1.6484044558724469</v>
      </c>
      <c r="AY91" s="130">
        <f>$O91*($I91-(метеостанция!AE$12))/($I91-$J91)</f>
        <v>1.4612605596380945</v>
      </c>
      <c r="AZ91" s="130"/>
      <c r="BA91" s="130">
        <f t="shared" si="1746"/>
        <v>1.3176981186911938</v>
      </c>
      <c r="BB91" s="130">
        <f t="shared" si="2263"/>
        <v>2.4943974114523959</v>
      </c>
      <c r="BC91" s="130">
        <f t="shared" si="2264"/>
        <v>3.3583356721507078</v>
      </c>
      <c r="BD91" s="130">
        <f t="shared" si="2265"/>
        <v>4.2863643082717431</v>
      </c>
      <c r="BE91" s="130">
        <f t="shared" si="2266"/>
        <v>5.3357373885264678</v>
      </c>
      <c r="BF91" s="130">
        <f t="shared" si="2267"/>
        <v>6.5731089033545151</v>
      </c>
      <c r="BG91" s="130">
        <f t="shared" si="2268"/>
        <v>7.7933896514031691</v>
      </c>
      <c r="BH91" s="130">
        <f t="shared" si="2269"/>
        <v>9.0008523243672798</v>
      </c>
      <c r="BI91" s="130">
        <f t="shared" si="2270"/>
        <v>10.236514762517388</v>
      </c>
      <c r="BJ91" s="130">
        <f t="shared" si="2271"/>
        <v>11.454231895549134</v>
      </c>
      <c r="BK91" s="130">
        <f t="shared" si="2272"/>
        <v>12.57196804292143</v>
      </c>
      <c r="BL91" s="130">
        <f t="shared" si="2273"/>
        <v>13.548705364363736</v>
      </c>
      <c r="BM91" s="130">
        <f t="shared" si="2274"/>
        <v>14.678405048481608</v>
      </c>
      <c r="BN91" s="130">
        <f t="shared" si="2275"/>
        <v>15.513289005654952</v>
      </c>
      <c r="BO91" s="130">
        <f t="shared" si="2276"/>
        <v>16.760914980550634</v>
      </c>
      <c r="BP91" s="130">
        <f t="shared" si="2277"/>
        <v>18.102540172732979</v>
      </c>
      <c r="BQ91" s="130">
        <f t="shared" si="2278"/>
        <v>19.344184379255875</v>
      </c>
      <c r="BR91" s="130">
        <f t="shared" si="2279"/>
        <v>20.623428272693435</v>
      </c>
      <c r="BS91" s="130">
        <f t="shared" si="2280"/>
        <v>21.888999552707482</v>
      </c>
      <c r="BT91" s="130">
        <f t="shared" si="2281"/>
        <v>23.163970754450194</v>
      </c>
      <c r="BU91" s="130">
        <f t="shared" si="2282"/>
        <v>24.532941173479568</v>
      </c>
      <c r="BV91" s="130">
        <f t="shared" si="2283"/>
        <v>25.991638118100752</v>
      </c>
      <c r="BW91" s="130">
        <f t="shared" si="2284"/>
        <v>27.493916518009389</v>
      </c>
      <c r="BX91" s="130">
        <f t="shared" si="2285"/>
        <v>29.085066905170869</v>
      </c>
      <c r="BY91" s="130">
        <f t="shared" si="2286"/>
        <v>30.660835602230897</v>
      </c>
      <c r="BZ91" s="130">
        <f t="shared" si="2287"/>
        <v>32.180204768918927</v>
      </c>
      <c r="CA91" s="130">
        <f t="shared" si="2288"/>
        <v>33.876463371773674</v>
      </c>
      <c r="CB91" s="130">
        <f t="shared" si="2289"/>
        <v>35.626557889983509</v>
      </c>
      <c r="CC91" s="130">
        <f t="shared" si="2290"/>
        <v>37.274962345855954</v>
      </c>
      <c r="CD91" s="130">
        <f t="shared" si="2291"/>
        <v>38.736222905494046</v>
      </c>
      <c r="CE91" s="130">
        <f t="shared" si="2292"/>
        <v>38.736222905494046</v>
      </c>
      <c r="CF91" s="130">
        <f t="shared" si="1747"/>
        <v>2580.3164560210957</v>
      </c>
      <c r="CG91" s="130">
        <f t="shared" si="1748"/>
        <v>2304.2125550849864</v>
      </c>
      <c r="CH91" s="130">
        <f t="shared" si="1749"/>
        <v>1691.7639020994343</v>
      </c>
      <c r="CI91" s="130">
        <f t="shared" si="1750"/>
        <v>1817.2656752522114</v>
      </c>
      <c r="CJ91" s="130">
        <f t="shared" si="1751"/>
        <v>2054.8823657548028</v>
      </c>
      <c r="CK91" s="130">
        <f t="shared" si="1752"/>
        <v>2423.0209003362825</v>
      </c>
      <c r="CL91" s="130">
        <f t="shared" si="1753"/>
        <v>2389.5537608288751</v>
      </c>
      <c r="CM91" s="130">
        <f t="shared" si="1754"/>
        <v>2364.45340619832</v>
      </c>
      <c r="CN91" s="130">
        <f t="shared" si="1755"/>
        <v>2419.6741863855409</v>
      </c>
      <c r="CO91" s="130">
        <f t="shared" si="1756"/>
        <v>2384.5336899027639</v>
      </c>
      <c r="CP91" s="130">
        <f t="shared" si="1757"/>
        <v>2188.750923784432</v>
      </c>
      <c r="CQ91" s="130">
        <f t="shared" si="1758"/>
        <v>1912.6470228483217</v>
      </c>
      <c r="CR91" s="130">
        <f t="shared" si="1759"/>
        <v>2212.1779214396165</v>
      </c>
      <c r="CS91" s="130">
        <f t="shared" si="1760"/>
        <v>1634.8697649368419</v>
      </c>
      <c r="CT91" s="130">
        <f t="shared" si="1761"/>
        <v>2443.1011840407264</v>
      </c>
      <c r="CU91" s="130">
        <f t="shared" si="1762"/>
        <v>2627.1704513314658</v>
      </c>
      <c r="CV91" s="130">
        <f t="shared" si="1763"/>
        <v>2431.3876852131339</v>
      </c>
      <c r="CW91" s="130">
        <f t="shared" si="1764"/>
        <v>2505.0153921294295</v>
      </c>
      <c r="CX91" s="130">
        <f t="shared" si="1765"/>
        <v>2478.2416805235039</v>
      </c>
      <c r="CY91" s="130">
        <f t="shared" si="1766"/>
        <v>2496.6486072525777</v>
      </c>
      <c r="CZ91" s="130">
        <f t="shared" si="1767"/>
        <v>2680.7178745433175</v>
      </c>
      <c r="DA91" s="130">
        <f t="shared" si="1768"/>
        <v>2856.4203569572051</v>
      </c>
      <c r="DB91" s="130">
        <f t="shared" si="1769"/>
        <v>2941.7615627010941</v>
      </c>
      <c r="DC91" s="130">
        <f t="shared" si="1770"/>
        <v>3115.7906881396111</v>
      </c>
      <c r="DD91" s="130">
        <f t="shared" si="1771"/>
        <v>3085.6702625829448</v>
      </c>
      <c r="DE91" s="130">
        <f t="shared" si="1772"/>
        <v>2975.2287022085011</v>
      </c>
      <c r="DF91" s="130">
        <f t="shared" si="1773"/>
        <v>3321.6135961101654</v>
      </c>
      <c r="DG91" s="130">
        <f t="shared" si="1774"/>
        <v>3427.0350855584984</v>
      </c>
      <c r="DH91" s="130">
        <f t="shared" si="1775"/>
        <v>3227.9056054894254</v>
      </c>
      <c r="DI91" s="130">
        <f t="shared" si="1776"/>
        <v>2861.4404278833167</v>
      </c>
      <c r="DJ91" s="130">
        <f t="shared" si="1777"/>
        <v>0</v>
      </c>
      <c r="DK91" s="110">
        <f t="shared" si="1778"/>
        <v>2580.3164560210957</v>
      </c>
      <c r="DL91" s="130">
        <f t="shared" si="1779"/>
        <v>4884.5290111060822</v>
      </c>
      <c r="DM91" s="130">
        <f t="shared" si="1780"/>
        <v>6576.292913205516</v>
      </c>
      <c r="DN91" s="130">
        <f t="shared" si="1781"/>
        <v>8393.5585884577267</v>
      </c>
      <c r="DO91" s="130">
        <f t="shared" si="1782"/>
        <v>10448.440954212529</v>
      </c>
      <c r="DP91" s="130">
        <f t="shared" si="1783"/>
        <v>12871.461854548812</v>
      </c>
      <c r="DQ91" s="130">
        <f t="shared" si="1784"/>
        <v>15261.015615377688</v>
      </c>
      <c r="DR91" s="130">
        <f t="shared" si="1785"/>
        <v>17625.469021576009</v>
      </c>
      <c r="DS91" s="130">
        <f t="shared" si="1786"/>
        <v>20045.143207961552</v>
      </c>
      <c r="DT91" s="130">
        <f t="shared" si="1787"/>
        <v>22429.676897864316</v>
      </c>
      <c r="DU91" s="130">
        <f t="shared" si="1788"/>
        <v>24618.427821648747</v>
      </c>
      <c r="DV91" s="130">
        <f t="shared" si="1789"/>
        <v>26531.07484449707</v>
      </c>
      <c r="DW91" s="130">
        <f t="shared" si="1790"/>
        <v>28743.252765936686</v>
      </c>
      <c r="DX91" s="130">
        <f t="shared" si="1791"/>
        <v>30378.122530873527</v>
      </c>
      <c r="DY91" s="130">
        <f t="shared" si="1792"/>
        <v>32821.223714914253</v>
      </c>
      <c r="DZ91" s="130">
        <f t="shared" si="1793"/>
        <v>35448.394166245722</v>
      </c>
      <c r="EA91" s="130">
        <f t="shared" si="1794"/>
        <v>37879.781851458858</v>
      </c>
      <c r="EB91" s="130">
        <f t="shared" si="1795"/>
        <v>40384.797243588284</v>
      </c>
      <c r="EC91" s="130">
        <f t="shared" si="1796"/>
        <v>42863.038924111788</v>
      </c>
      <c r="ED91" s="130">
        <f t="shared" si="1797"/>
        <v>45359.687531364369</v>
      </c>
      <c r="EE91" s="130">
        <f t="shared" si="1798"/>
        <v>48040.405405907688</v>
      </c>
      <c r="EF91" s="130">
        <f t="shared" si="1799"/>
        <v>50896.825762864893</v>
      </c>
      <c r="EG91" s="130">
        <f t="shared" si="1800"/>
        <v>53838.58732556599</v>
      </c>
      <c r="EH91" s="130">
        <f t="shared" si="1801"/>
        <v>56954.378013705602</v>
      </c>
      <c r="EI91" s="130">
        <f t="shared" si="1802"/>
        <v>60040.048276288544</v>
      </c>
      <c r="EJ91" s="130">
        <f t="shared" si="1803"/>
        <v>63015.276978497044</v>
      </c>
      <c r="EK91" s="130">
        <f t="shared" si="1804"/>
        <v>66336.890574607212</v>
      </c>
      <c r="EL91" s="130">
        <f t="shared" si="1805"/>
        <v>69763.925660165711</v>
      </c>
      <c r="EM91" s="130">
        <f t="shared" si="1806"/>
        <v>72991.831265655142</v>
      </c>
      <c r="EN91" s="130">
        <f t="shared" si="1807"/>
        <v>75853.271693538452</v>
      </c>
      <c r="EO91" s="130">
        <f t="shared" si="1808"/>
        <v>75853.271693538452</v>
      </c>
      <c r="EP91" s="130">
        <f t="shared" si="1809"/>
        <v>2451.3006332200407</v>
      </c>
      <c r="EQ91" s="130">
        <f t="shared" si="1810"/>
        <v>2189.0019273307371</v>
      </c>
      <c r="ER91" s="130">
        <f t="shared" si="1811"/>
        <v>1607.1757069944624</v>
      </c>
      <c r="ES91" s="130">
        <f t="shared" si="1812"/>
        <v>1726.4023914896006</v>
      </c>
      <c r="ET91" s="130">
        <f t="shared" si="1813"/>
        <v>1952.1382474670625</v>
      </c>
      <c r="EU91" s="130">
        <f t="shared" si="1814"/>
        <v>2301.8698553194681</v>
      </c>
      <c r="EV91" s="130">
        <f t="shared" si="1815"/>
        <v>2270.0760727874313</v>
      </c>
      <c r="EW91" s="130">
        <f t="shared" si="1816"/>
        <v>2246.2307358884041</v>
      </c>
      <c r="EX91" s="130">
        <f t="shared" si="1817"/>
        <v>2298.6904770662636</v>
      </c>
      <c r="EY91" s="130">
        <f t="shared" si="1818"/>
        <v>2265.3070054076256</v>
      </c>
      <c r="EZ91" s="130">
        <f t="shared" si="1819"/>
        <v>2079.3133775952101</v>
      </c>
      <c r="FA91" s="130">
        <f t="shared" si="1820"/>
        <v>1817.0146717059056</v>
      </c>
      <c r="FB91" s="130">
        <f t="shared" si="1821"/>
        <v>2101.5690253676357</v>
      </c>
      <c r="FC91" s="130">
        <f t="shared" si="1822"/>
        <v>1553.1262766899997</v>
      </c>
      <c r="FD91" s="130">
        <f t="shared" si="1823"/>
        <v>2320.9461248386901</v>
      </c>
      <c r="FE91" s="130">
        <f t="shared" si="1824"/>
        <v>2495.8119287648924</v>
      </c>
      <c r="FF91" s="130">
        <f t="shared" si="1825"/>
        <v>2309.8183009524769</v>
      </c>
      <c r="FG91" s="130">
        <f t="shared" si="1826"/>
        <v>2379.7646225229578</v>
      </c>
      <c r="FH91" s="130">
        <f t="shared" si="1827"/>
        <v>2354.3295964973286</v>
      </c>
      <c r="FI91" s="130">
        <f t="shared" si="1828"/>
        <v>2371.8161768899486</v>
      </c>
      <c r="FJ91" s="130">
        <f t="shared" si="1829"/>
        <v>2546.6819808161517</v>
      </c>
      <c r="FK91" s="130">
        <f t="shared" si="1830"/>
        <v>2713.5993391093448</v>
      </c>
      <c r="FL91" s="130">
        <f t="shared" si="1831"/>
        <v>2794.6734845660394</v>
      </c>
      <c r="FM91" s="130">
        <f t="shared" si="1832"/>
        <v>2960.0011537326304</v>
      </c>
      <c r="FN91" s="130">
        <f t="shared" si="1833"/>
        <v>2931.3867494537976</v>
      </c>
      <c r="FO91" s="130">
        <f t="shared" si="1834"/>
        <v>2826.4672670980758</v>
      </c>
      <c r="FP91" s="130">
        <f t="shared" si="1835"/>
        <v>3155.5329163046572</v>
      </c>
      <c r="FQ91" s="130">
        <f t="shared" si="1836"/>
        <v>3255.6833312805734</v>
      </c>
      <c r="FR91" s="130">
        <f t="shared" si="1837"/>
        <v>3066.5103252149538</v>
      </c>
      <c r="FS91" s="130">
        <f t="shared" si="1838"/>
        <v>2718.3684064891509</v>
      </c>
      <c r="FT91" s="130">
        <f t="shared" si="1839"/>
        <v>0</v>
      </c>
      <c r="FU91" s="110">
        <f t="shared" si="1840"/>
        <v>2451.3006332200407</v>
      </c>
      <c r="FV91" s="130">
        <f t="shared" si="1841"/>
        <v>4640.3025605507773</v>
      </c>
      <c r="FW91" s="130">
        <f t="shared" si="1842"/>
        <v>6247.4782675452398</v>
      </c>
      <c r="FX91" s="130">
        <f t="shared" si="1843"/>
        <v>7973.8806590348404</v>
      </c>
      <c r="FY91" s="130">
        <f t="shared" si="1844"/>
        <v>9926.0189065019022</v>
      </c>
      <c r="FZ91" s="130">
        <f t="shared" si="1845"/>
        <v>12227.88876182137</v>
      </c>
      <c r="GA91" s="130">
        <f t="shared" si="1846"/>
        <v>14497.964834608802</v>
      </c>
      <c r="GB91" s="130">
        <f t="shared" si="1847"/>
        <v>16744.195570497206</v>
      </c>
      <c r="GC91" s="130">
        <f t="shared" si="1848"/>
        <v>19042.886047563468</v>
      </c>
      <c r="GD91" s="130">
        <f t="shared" si="1849"/>
        <v>21308.193052971095</v>
      </c>
      <c r="GE91" s="130">
        <f t="shared" si="1850"/>
        <v>23387.506430566304</v>
      </c>
      <c r="GF91" s="130">
        <f t="shared" si="1851"/>
        <v>25204.521102272211</v>
      </c>
      <c r="GG91" s="130">
        <f t="shared" si="1852"/>
        <v>27306.090127639847</v>
      </c>
      <c r="GH91" s="130">
        <f t="shared" si="1853"/>
        <v>28859.216404329847</v>
      </c>
      <c r="GI91" s="130">
        <f t="shared" si="1854"/>
        <v>31180.162529168538</v>
      </c>
      <c r="GJ91" s="130">
        <f t="shared" si="1855"/>
        <v>33675.974457933429</v>
      </c>
      <c r="GK91" s="130">
        <f t="shared" si="1856"/>
        <v>35985.792758885909</v>
      </c>
      <c r="GL91" s="130">
        <f t="shared" si="1857"/>
        <v>38365.557381408864</v>
      </c>
      <c r="GM91" s="130">
        <f t="shared" si="1858"/>
        <v>40719.886977906193</v>
      </c>
      <c r="GN91" s="130">
        <f t="shared" si="1859"/>
        <v>43091.703154796145</v>
      </c>
      <c r="GO91" s="130">
        <f t="shared" si="1860"/>
        <v>45638.385135612298</v>
      </c>
      <c r="GP91" s="130">
        <f t="shared" si="1861"/>
        <v>48351.984474721641</v>
      </c>
      <c r="GQ91" s="130">
        <f t="shared" si="1862"/>
        <v>51146.657959287681</v>
      </c>
      <c r="GR91" s="130">
        <f t="shared" si="1863"/>
        <v>54106.659113020309</v>
      </c>
      <c r="GS91" s="130">
        <f t="shared" si="1864"/>
        <v>57038.045862474108</v>
      </c>
      <c r="GT91" s="130">
        <f t="shared" si="1865"/>
        <v>59864.51312957218</v>
      </c>
      <c r="GU91" s="130">
        <f t="shared" si="1866"/>
        <v>63020.046045876836</v>
      </c>
      <c r="GV91" s="130">
        <f t="shared" si="1867"/>
        <v>66275.729377157404</v>
      </c>
      <c r="GW91" s="130">
        <f t="shared" si="1868"/>
        <v>69342.239702372361</v>
      </c>
      <c r="GX91" s="130">
        <f t="shared" si="1869"/>
        <v>72060.608108861517</v>
      </c>
      <c r="GY91" s="130">
        <f t="shared" si="1870"/>
        <v>72060.608108861517</v>
      </c>
      <c r="GZ91" s="130">
        <f>($T91+$U91)/$R91*($I91-(метеостанция!B$12))/($I91-$J91)</f>
        <v>3.0663227513227516</v>
      </c>
      <c r="HA91" s="130">
        <f>($T91+$U91)/$R91*($I91-(метеостанция!C$12))/($I91-$J91)</f>
        <v>2.7382142857142857</v>
      </c>
      <c r="HB91" s="130">
        <f>($T91+$U91)/$R91*($I91-(метеостанция!D$12))/($I91-$J91)</f>
        <v>2.010410052910053</v>
      </c>
      <c r="HC91" s="130">
        <f>($T91+$U91)/$R91*($I91-(метеостанция!E$12))/($I91-$J91)</f>
        <v>2.1595502645502647</v>
      </c>
      <c r="HD91" s="130">
        <f>($T91+$U91)/$R91*($I91-(метеостанция!F$12))/($I91-$J91)</f>
        <v>2.4419223985890657</v>
      </c>
      <c r="HE91" s="130">
        <f>($T91+$U91)/$R91*($I91-(метеостанция!G$12))/($I91-$J91)</f>
        <v>2.8794003527336867</v>
      </c>
      <c r="HF91" s="130">
        <f>($T91+$U91)/$R91*($I91-(метеостанция!H$12))/($I91-$J91)</f>
        <v>2.8396296296296302</v>
      </c>
      <c r="HG91" s="130">
        <f>($T91+$U91)/$R91*($I91-(метеостанция!I$12))/($I91-$J91)</f>
        <v>2.8098015873015876</v>
      </c>
      <c r="HH91" s="130">
        <f>($T91+$U91)/$R91*($I91-(метеостанция!J$12))/($I91-$J91)</f>
        <v>2.8754232804232807</v>
      </c>
      <c r="HI91" s="130">
        <f>($T91+$U91)/$R91*($I91-(метеостанция!K$12))/($I91-$J91)</f>
        <v>2.8336640211640218</v>
      </c>
      <c r="HJ91" s="130">
        <f>($T91+$U91)/$R91*($I91-(метеостанция!L$12))/($I91-$J91)</f>
        <v>2.6010052910052917</v>
      </c>
      <c r="HK91" s="130">
        <f>($T91+$U91)/$R91*($I91-(метеостанция!M$12))/($I91-$J91)</f>
        <v>2.2728968253968254</v>
      </c>
      <c r="HL91" s="130">
        <f>($T91+$U91)/$R91*($I91-(метеостанция!N$12))/($I91-$J91)</f>
        <v>2.6288447971781306</v>
      </c>
      <c r="HM91" s="130">
        <f>($T91+$U91)/$R91*($I91-(метеостанция!O$12))/($I91-$J91)</f>
        <v>1.942799823633157</v>
      </c>
      <c r="HN91" s="130">
        <f>($T91+$U91)/$R91*($I91-(метеостанция!P$12))/($I91-$J91)</f>
        <v>2.9032627865961205</v>
      </c>
      <c r="HO91" s="130">
        <f>($T91+$U91)/$R91*($I91-(метеостанция!Q$12))/($I91-$J91)</f>
        <v>3.1220017636684307</v>
      </c>
      <c r="HP91" s="130">
        <f>($T91+$U91)/$R91*($I91-(метеостанция!R$12))/($I91-$J91)</f>
        <v>2.889343033509701</v>
      </c>
      <c r="HQ91" s="130">
        <f>($T91+$U91)/$R91*($I91-(метеостанция!S$12))/($I91-$J91)</f>
        <v>2.9768386243386247</v>
      </c>
      <c r="HR91" s="130">
        <f>($T91+$U91)/$R91*($I91-(метеостанция!T$12))/($I91-$J91)</f>
        <v>2.9450220458553793</v>
      </c>
      <c r="HS91" s="130">
        <f>($T91+$U91)/$R91*($I91-(метеостанция!U$12))/($I91-$J91)</f>
        <v>2.9668959435626108</v>
      </c>
      <c r="HT91" s="130">
        <f>($T91+$U91)/$R91*($I91-(метеостанция!V$12))/($I91-$J91)</f>
        <v>3.185634920634921</v>
      </c>
      <c r="HU91" s="130">
        <f>($T91+$U91)/$R91*($I91-(метеостанция!W$12))/($I91-$J91)</f>
        <v>3.394431216931217</v>
      </c>
      <c r="HV91" s="130">
        <f>($T91+$U91)/$R91*($I91-(метеостанция!X$12))/($I91-$J91)</f>
        <v>3.4958465608465619</v>
      </c>
      <c r="HW91" s="130">
        <f>($T91+$U91)/$R91*($I91-(метеостанция!Y$12))/($I91-$J91)</f>
        <v>3.7026543209876546</v>
      </c>
      <c r="HX91" s="130">
        <f>($T91+$U91)/$R91*($I91-(метеостанция!Z$12))/($I91-$J91)</f>
        <v>3.6668606701940041</v>
      </c>
      <c r="HY91" s="130">
        <f>($T91+$U91)/$R91*($I91-(метеостанция!AA$12))/($I91-$J91)</f>
        <v>3.5356172839506184</v>
      </c>
      <c r="HZ91" s="130">
        <f>($T91+$U91)/$R91*($I91-(метеостанция!AB$12))/($I91-$J91)</f>
        <v>3.9472442680776019</v>
      </c>
      <c r="IA91" s="130">
        <f>($T91+$U91)/$R91*($I91-(метеостанция!AC$12))/($I91-$J91)</f>
        <v>4.0725220458553801</v>
      </c>
      <c r="IB91" s="130">
        <f>($T91+$U91)/$R91*($I91-(метеостанция!AD$12))/($I91-$J91)</f>
        <v>3.8358862433862435</v>
      </c>
      <c r="IC91" s="130">
        <f>($T91+$U91)/$R91*($I91-(метеостанция!AE$12))/($I91-$J91)</f>
        <v>3.4003968253968258</v>
      </c>
      <c r="ID91" s="130"/>
      <c r="IE91" s="131">
        <f>VLOOKUP($F91,метеостанция!$A$4:$AF$7,2,0)</f>
        <v>6.1</v>
      </c>
      <c r="IF91" s="131">
        <f>VLOOKUP($F91,метеостанция!$A$4:$AF$7,3,0)</f>
        <v>9</v>
      </c>
      <c r="IG91" s="131">
        <f>VLOOKUP($F91,метеостанция!$A$4:$AF$7,4,0)</f>
        <v>7.4</v>
      </c>
      <c r="IH91" s="131">
        <f>VLOOKUP($F91,метеостанция!$A$4:$AF$7,5,0)</f>
        <v>10.9</v>
      </c>
      <c r="II91" s="131">
        <f>VLOOKUP($F91,метеостанция!$A$4:$AF$7,6,0)</f>
        <v>12.1</v>
      </c>
      <c r="IJ91" s="131">
        <f>VLOOKUP($F91,метеостанция!$A$4:$AF$7,7,0)</f>
        <v>9.4</v>
      </c>
      <c r="IK91" s="131">
        <f>VLOOKUP($F91,метеостанция!$A$4:$AF$7,8,0)</f>
        <v>6.1</v>
      </c>
      <c r="IL91" s="131">
        <f>VLOOKUP($F91,метеостанция!$A$4:$AF$7,9,0)</f>
        <v>8.1</v>
      </c>
      <c r="IM91" s="131">
        <f>VLOOKUP($F91,метеостанция!$A$4:$AF$7,10,0)</f>
        <v>3.4</v>
      </c>
      <c r="IN91" s="131">
        <f>VLOOKUP($F91,метеостанция!$A$4:$AF$7,11,0)</f>
        <v>-1.2</v>
      </c>
      <c r="IO91" s="131">
        <f>VLOOKUP($F91,метеостанция!$A$4:$AF$7,12,0)</f>
        <v>0.4</v>
      </c>
      <c r="IP91" s="131">
        <f>VLOOKUP($F91,метеостанция!$A$4:$AF$7,13,0)</f>
        <v>3</v>
      </c>
      <c r="IQ91" s="131">
        <f>VLOOKUP($F91,метеостанция!$A$4:$AF$7,14,0)</f>
        <v>2.5</v>
      </c>
      <c r="IR91" s="131">
        <f>VLOOKUP($F91,метеостанция!$A$4:$AF$7,15,0)</f>
        <v>1.5</v>
      </c>
      <c r="IS91" s="131">
        <f>VLOOKUP($F91,метеостанция!$A$4:$AF$7,16,0)</f>
        <v>-0.4</v>
      </c>
      <c r="IT91" s="131">
        <f>VLOOKUP($F91,метеостанция!$A$4:$AF$7,17,0)</f>
        <v>-2.6</v>
      </c>
      <c r="IU91" s="131">
        <f>VLOOKUP($F91,метеостанция!$A$4:$AF$7,18,0)</f>
        <v>-3.5</v>
      </c>
      <c r="IV91" s="131">
        <f>VLOOKUP($F91,метеостанция!$A$4:$AF$7,19,0)</f>
        <v>-4.4000000000000004</v>
      </c>
      <c r="IW91" s="131">
        <f>VLOOKUP($F91,метеостанция!$A$4:$AF$7,20,0)</f>
        <v>-0.3</v>
      </c>
      <c r="IX91" s="131">
        <f>VLOOKUP($F91,метеостанция!$A$4:$AF$7,21,0)</f>
        <v>4.5</v>
      </c>
      <c r="IY91" s="131">
        <f>VLOOKUP($F91,метеостанция!$A$4:$AF$7,22,0)</f>
        <v>3.5</v>
      </c>
      <c r="IZ91" s="131">
        <f>VLOOKUP($F91,метеостанция!$A$4:$AF$7,23,0)</f>
        <v>5</v>
      </c>
      <c r="JA91" s="131">
        <f>VLOOKUP($F91,метеостанция!$A$4:$AF$7,24,0)</f>
        <v>-1.7</v>
      </c>
      <c r="JB91" s="131">
        <f>VLOOKUP($F91,метеостанция!$A$4:$AF$7,25,0)</f>
        <v>-3.7</v>
      </c>
      <c r="JC91" s="131">
        <f>VLOOKUP($F91,метеостанция!$A$4:$AF$7,26,0)</f>
        <v>0.7</v>
      </c>
      <c r="JD91" s="131">
        <f>VLOOKUP($F91,метеостанция!$A$4:$AF$7,27,0)</f>
        <v>-1.6</v>
      </c>
      <c r="JE91" s="131">
        <f>VLOOKUP($F91,метеостанция!$A$4:$AF$7,28,0)</f>
        <v>0.7</v>
      </c>
      <c r="JF91" s="131">
        <f>VLOOKUP($F91,метеостанция!$A$4:$AF$7,29,0)</f>
        <v>6.6</v>
      </c>
      <c r="JG91" s="131">
        <f>VLOOKUP($F91,метеостанция!$A$4:$AF$7,30,0)</f>
        <v>9</v>
      </c>
      <c r="JH91" s="131">
        <f>VLOOKUP($F91,метеостанция!$A$4:$AF$7,31,0)</f>
        <v>4.8</v>
      </c>
      <c r="JI91" s="131">
        <f>VLOOKUP($F91,метеостанция!$A$4:$AF$7,32,0)</f>
        <v>0</v>
      </c>
      <c r="JJ91" s="202">
        <f>VLOOKUP(D91,'Qп, Гкал'!$D$6:$O$63,2,FALSE)</f>
        <v>1.6158999999999999</v>
      </c>
      <c r="JK91" s="202">
        <f>VLOOKUP(D91,'Qп, Гкал'!$D$6:AI$64,3,FALSE)</f>
        <v>1.34457</v>
      </c>
      <c r="JL91" s="202">
        <f>VLOOKUP(D91,'Qп, Гкал'!$D$6:$AI$64,4,FALSE)</f>
        <v>1.28034</v>
      </c>
      <c r="JM91" s="202">
        <f>VLOOKUP(D91,'Qп, Гкал'!$D$6:$O$60,5,FALSE)</f>
        <v>1.2579100000000001</v>
      </c>
      <c r="JN91" s="202">
        <f>VLOOKUP(D91,'Qп, Гкал'!$D$6:$O$60,6,FALSE)</f>
        <v>1.21929</v>
      </c>
      <c r="JO91" s="202">
        <f>VLOOKUP(D91,'Qп, Гкал'!$D$6:$O$60,7,FALSE)</f>
        <v>1.1996199999999999</v>
      </c>
      <c r="JP91" s="202">
        <f>VLOOKUP(D91,'Qп, Гкал'!$D$6:$O$60,8,FALSE)</f>
        <v>1.17093</v>
      </c>
      <c r="JQ91" s="202">
        <f>VLOOKUP(D91,'Qп, Гкал'!$D$6:$O$60,9,FALSE)</f>
        <v>1.2134799999999999</v>
      </c>
      <c r="JR91" s="202">
        <f>VLOOKUP(D91,'Qп, Гкал'!$D$6:$O$60,10,FALSE)</f>
        <v>1.53047</v>
      </c>
      <c r="JS91" s="202">
        <f>VLOOKUP(D91,'Qп, Гкал'!$D$6:$O$60,11,FALSE)</f>
        <v>1.62073</v>
      </c>
      <c r="JT91" s="202">
        <f>VLOOKUP(D91,'Qп, Гкал'!$D$6:$O$60,12,FALSE)</f>
        <v>2.36069</v>
      </c>
      <c r="JU91" s="202">
        <f>VLOOKUP(D91,'Qп, Гкал'!$D$6:$P$60,13,FALSE)</f>
        <v>2.3362799999999999</v>
      </c>
      <c r="JV91" s="202">
        <f>VLOOKUP(D91,'Qп, Гкал'!$D$6:$Q$63,14,FALSE)</f>
        <v>1.97512</v>
      </c>
      <c r="JW91" s="203">
        <f>VLOOKUP(D91,'Qп, Гкал'!$D$6:$AI$65,15,FALSE)</f>
        <v>1.7925899999999999</v>
      </c>
      <c r="JX91" s="203">
        <f>VLOOKUP(D91,'Qп, Гкал'!$D$6:$AI$65,16,FALSE)</f>
        <v>1.3782399999999999</v>
      </c>
      <c r="JY91" s="203">
        <f>VLOOKUP(D91,'Qп, Гкал'!$D$6:$AI$65,17,FALSE)</f>
        <v>2.2401399999999998</v>
      </c>
      <c r="JZ91" s="203">
        <f>VLOOKUP(D91,'Qп, Гкал'!$D$6:$AI$65,18,FALSE)</f>
        <v>2.5595699999999999</v>
      </c>
      <c r="KA91" s="203">
        <f>VLOOKUP(D91,'Qп, Гкал'!$D$6:$AI$65,19,FALSE)</f>
        <v>2.8050199999999998</v>
      </c>
      <c r="KB91" s="203">
        <f>VLOOKUP(D91,'Qп, Гкал'!$D$6:$AI$65,20,FALSE)</f>
        <v>2.91594</v>
      </c>
      <c r="KC91" s="203">
        <f>VLOOKUP(D91,'Qп, Гкал'!$D$6:$AI$65,21,FALSE)</f>
        <v>2.0811299999999999</v>
      </c>
      <c r="KD91" s="203">
        <f>VLOOKUP(D91,'Qп, Гкал'!$D$6:$AI$65,22,FALSE)</f>
        <v>1.7035400000000001</v>
      </c>
      <c r="KE91" s="203">
        <f>VLOOKUP(D91,'Qп, Гкал'!$D$6:$AI$65,23,FALSE)</f>
        <v>1.30071</v>
      </c>
      <c r="KF91" s="203">
        <f>VLOOKUP(D91,'Qп, Гкал'!$D$6:$AI$65,24,FALSE)</f>
        <v>1.66082</v>
      </c>
      <c r="KG91" s="203">
        <f>VLOOKUP(D91,'Qп, Гкал'!$D$6:$AI$65,25,FALSE)</f>
        <v>2.17001</v>
      </c>
      <c r="KH91" s="203">
        <f>VLOOKUP(D91,'Qп, Гкал'!$D$6:$AI$65,26,FALSE)</f>
        <v>2.58169</v>
      </c>
      <c r="KI91" s="203">
        <f>VLOOKUP(D91,'Qп, Гкал'!$D$6:$AI$65,27,FALSE)</f>
        <v>2.5218799999999999</v>
      </c>
      <c r="KJ91" s="203">
        <f>VLOOKUP(D91,'Qп, Гкал'!$D$6:$AI$65,28,FALSE)</f>
        <v>2.3330000000000002</v>
      </c>
      <c r="KK91" s="203">
        <f>VLOOKUP(D91,'Qп, Гкал'!$D$6:$AI$65,29,FALSE)</f>
        <v>2.3896799999999998</v>
      </c>
      <c r="KL91" s="203">
        <f>VLOOKUP(D91,'Qп, Гкал'!$D$6:$AI$65,30,FALSE)</f>
        <v>1.3849400000000001</v>
      </c>
      <c r="KM91" s="203">
        <f>VLOOKUP(D91,'Qп, Гкал'!$D$6:$AI$65,31,FALSE)</f>
        <v>1.61693</v>
      </c>
      <c r="KN91" s="203">
        <f>VLOOKUP(D91,'Qп, Гкал'!$D$6:$AI$65,32,FALSE)</f>
        <v>0</v>
      </c>
      <c r="KO91" s="110">
        <f>IF(JJ91="","Нет показаний",IF(JJ91&lt;=0,"Ошибка ПУ",(GZ91-JJ91*(($I91-метеостанция!B$12)/($I91-IE91)))))</f>
        <v>0.82556933405656485</v>
      </c>
      <c r="KP91" s="110">
        <f>IF(JK91="","Нет показаний",IF(JK91&lt;=0,"Ошибка ПУ",(HA91-JK91*(($I91-метеостанция!C$12)/($I91-IF91)))))</f>
        <v>0.63426781980519475</v>
      </c>
      <c r="KQ91" s="110">
        <f>IF(JL91="","Нет показаний",IF(JL91&lt;=0,"Ошибка ПУ",(HB91-JL91*(($I91-метеостанция!D$12)/($I91-IG91)))))</f>
        <v>0.72625951719576731</v>
      </c>
      <c r="KR91" s="110">
        <f>IF(JM91="","Нет показаний",IF(JM91&lt;=0,"Ошибка ПУ",(HC91-JM91*(($I91-метеостанция!E$12)/($I91-IH91)))))</f>
        <v>0.28305265466015461</v>
      </c>
      <c r="KS91" s="110">
        <f>IF(JN91="","Нет показаний",IF(JN91&lt;=0,"Ошибка ПУ",(HD91-JN91*(($I91-метеостанция!F$12)/($I91-II91)))))</f>
        <v>7.2795626437166749E-2</v>
      </c>
      <c r="KT91" s="110">
        <f>IF(JO91="","Нет показаний",IF(JO91&lt;=0,"Ошибка ПУ",(HE91-JO91*(($I91-метеостанция!G$12)/($I91-IJ91)))))</f>
        <v>0.83099261688463022</v>
      </c>
      <c r="KU91" s="110">
        <f>IF(JP91="","Нет показаний",IF(JP91&lt;=0,"Ошибка ПУ",(HF91-JP91*(($I91-метеостанция!H$12)/($I91-IK91)))))</f>
        <v>1.3359533346656014</v>
      </c>
      <c r="KV91" s="110">
        <f>IF(JQ91="","Нет показаний",IF(JQ91&lt;=0,"Ошибка ПУ",(HG91-JQ91*(($I91-метеостанция!I$12)/($I91-IL91)))))</f>
        <v>1.008701545284781</v>
      </c>
      <c r="KW91" s="110">
        <f>IF(JR91="","Нет показаний",IF(JR91&lt;=0,"Ошибка ПУ",(HH91-JR91*(($I91-метеостанция!J$12)/($I91-IM91)))))</f>
        <v>1.2089627231943654</v>
      </c>
      <c r="KX91" s="110">
        <f>IF(JS91="","Нет показаний",IF(JS91&lt;=0,"Ошибка ПУ",(HI91-JS91*(($I91-метеостанция!K$12)/($I91-IN91)))))</f>
        <v>1.4719067982866634</v>
      </c>
      <c r="KY91" s="110">
        <f>IF(JT91="","Нет показаний",IF(JT91&lt;=0,"Ошибка ПУ",(HJ91-JT91*(($I91-метеостанция!L$12)/($I91-IO91)))))</f>
        <v>0.63175623488284249</v>
      </c>
      <c r="KZ91" s="110">
        <f>IF(JU91="","Нет показаний",IF(JU91&lt;=0,"Ошибка ПУ",(HK91-JU91*(($I91-метеостанция!M$12)/($I91-IP91)))))</f>
        <v>0.30939091363211979</v>
      </c>
      <c r="LA91" s="110">
        <f>IF(JV91="","Нет показаний",IF(JV91&lt;=0,"Ошибка ПУ",(HL91-JV91*(($I91-метеостанция!N$12)/($I91-IQ91)))))</f>
        <v>0.7637671971781308</v>
      </c>
      <c r="LB91" s="110">
        <f>IF(JW91="","Нет показаний",IF(JW91&lt;=0,"Ошибка ПУ",(HM91-JW91*(($I91-метеостанция!O$12)/($I91-IR91)))))</f>
        <v>0.75944818174126527</v>
      </c>
      <c r="LC91" s="110">
        <f>IF(JX91="","Нет показаний",IF(JX91&lt;=0,"Ошибка ПУ",(HN91-JX91*(($I91-метеостанция!P$12)/($I91-IS91)))))</f>
        <v>1.6702784728706304</v>
      </c>
      <c r="LD91" s="110">
        <f>IF(JY91="","Нет показаний",IF(JY91&lt;=0,"Ошибка ПУ",(HO91-JY91*(($I91-метеостанция!Q$12)/($I91-IT91)))))</f>
        <v>1.176747449509139</v>
      </c>
      <c r="LE91" s="110">
        <f>IF(JZ91="","Нет показаний",IF(JZ91&lt;=0,"Ошибка ПУ",(HP91-JZ91*(($I91-метеостанция!R$12)/($I91-IU91)))))</f>
        <v>0.91112217712672217</v>
      </c>
      <c r="LF91" s="110">
        <f>IF(KA91="","Нет показаний",IF(KA91&lt;=0,"Ошибка ПУ",(HQ91-KA91*(($I91-метеостанция!S$12)/($I91-IV91)))))</f>
        <v>0.82565269196157587</v>
      </c>
      <c r="LG91" s="110">
        <f>IF(KB91="","Нет показаний",IF(KB91&lt;=0,"Ошибка ПУ",(HR91-KB91*(($I91-метеостанция!T$12)/($I91-IW91)))))</f>
        <v>0.2858427724563648</v>
      </c>
      <c r="LH91" s="110">
        <f>IF(KC91="","Нет показаний",IF(KC91&lt;=0,"Ошибка ПУ",(HS91-KC91*(($I91-метеостанция!U$12)/($I91-IX91)))))</f>
        <v>0.46282662098196603</v>
      </c>
      <c r="LI91" s="110">
        <f>IF(KD91="","Нет показаний",IF(KD91&lt;=0,"Ошибка ПУ",(HT91-KD91*(($I91-метеостанция!V$12)/($I91-IY91)))))</f>
        <v>1.1181568297258302</v>
      </c>
      <c r="LJ91" s="110">
        <f>IF(KE91="","Нет показаний",IF(KE91&lt;=0,"Ошибка ПУ",(HU91-KE91*(($I91-метеостанция!W$12)/($I91-IZ91)))))</f>
        <v>1.544171241931217</v>
      </c>
      <c r="LK91" s="110">
        <f>IF(KF91="","Нет показаний",IF(KF91&lt;=0,"Ошибка ПУ",(HV91-KF91*(($I91-метеостанция!X$12)/($I91-JA91)))))</f>
        <v>1.8139793027820457</v>
      </c>
      <c r="LL91" s="110">
        <f>IF(KG91="","Нет показаний",IF(KG91&lt;=0,"Ошибка ПУ",(HW91-KG91*(($I91-метеостанция!Y$12)/($I91-JB91)))))</f>
        <v>1.571558002422254</v>
      </c>
      <c r="LM91" s="110">
        <f>IF(KH91="","Нет показаний",IF(KH91&lt;=0,"Ошибка ПУ",(HX91-KH91*(($I91-метеостанция!Z$12)/($I91-JC91)))))</f>
        <v>0.58354696553079144</v>
      </c>
      <c r="LN91" s="110">
        <f>IF(KI91="","Нет показаний",IF(KI91&lt;=0,"Ошибка ПУ",(HY91-KI91*(($I91-метеостанция!AA$12)/($I91-JD91)))))</f>
        <v>0.94076621913580372</v>
      </c>
      <c r="LO91" s="110">
        <f>IF(KJ91="","Нет показаний",IF(KJ91&lt;=0,"Ошибка ПУ",(HZ91-KJ91*(($I91-метеостанция!AB$12)/($I91-JE91)))))</f>
        <v>0.94788869812941545</v>
      </c>
      <c r="LP91" s="110">
        <f>IF(KK91="","Нет показаний",IF(KK91&lt;=0,"Ошибка ПУ",(IA91-KK91*(($I91-метеостанция!AC$12)/($I91-JF91)))))</f>
        <v>-0.49283676011476896</v>
      </c>
      <c r="LQ91" s="110">
        <f>IF(KL91="","Нет показаний",IF(KL91&lt;=0,"Ошибка ПУ",(IB91-KL91*(($I91-метеостанция!AD$12)/($I91-JG91)))))</f>
        <v>0.80003481156806178</v>
      </c>
      <c r="LR91" s="110">
        <f>IF(KM91="","Нет показаний",IF(KM91&lt;=0,"Ошибка ПУ",(IC91-KM91*(($I91-метеостанция!AE$12)/($I91-JH91)))))</f>
        <v>1.1265890128968259</v>
      </c>
      <c r="LS91" s="110" t="str">
        <f>IF(KN91="","Нет показаний",IF(KN91&lt;=0,"Ошибка ПУ",(ID91-KN91*(($I91-метеостанция!AF$12)/($I91-JI91)))))</f>
        <v>Ошибка ПУ</v>
      </c>
      <c r="LT91" s="54">
        <f t="shared" si="1871"/>
        <v>0.82556933405656485</v>
      </c>
      <c r="LU91" s="54">
        <f t="shared" si="1872"/>
        <v>1.4598371538617596</v>
      </c>
      <c r="LV91" s="54">
        <f t="shared" si="1873"/>
        <v>2.1860966710575269</v>
      </c>
      <c r="LW91" s="54">
        <f t="shared" si="1874"/>
        <v>2.4691493257176815</v>
      </c>
      <c r="LX91" s="54">
        <f t="shared" si="1875"/>
        <v>2.5419449521548483</v>
      </c>
      <c r="LY91" s="54">
        <f t="shared" si="1876"/>
        <v>3.3729375690394785</v>
      </c>
      <c r="LZ91" s="54">
        <f t="shared" si="1877"/>
        <v>4.7088909037050799</v>
      </c>
      <c r="MA91" s="54">
        <f t="shared" si="1878"/>
        <v>5.7175924489898611</v>
      </c>
      <c r="MB91" s="54">
        <f t="shared" si="1879"/>
        <v>6.9265551721842264</v>
      </c>
      <c r="MC91" s="54">
        <f t="shared" si="1880"/>
        <v>8.3984619704708905</v>
      </c>
      <c r="MD91" s="54">
        <f t="shared" si="1881"/>
        <v>9.0302182053537337</v>
      </c>
      <c r="ME91" s="54">
        <f t="shared" si="1882"/>
        <v>9.3396091189858534</v>
      </c>
      <c r="MF91" s="54">
        <f t="shared" si="1883"/>
        <v>10.103376316163985</v>
      </c>
      <c r="MG91" s="54">
        <f t="shared" si="1884"/>
        <v>10.862824497905249</v>
      </c>
      <c r="MH91" s="54">
        <f t="shared" si="1885"/>
        <v>12.533102970775879</v>
      </c>
      <c r="MI91" s="54">
        <f t="shared" si="1886"/>
        <v>13.709850420285019</v>
      </c>
      <c r="MJ91" s="54">
        <f t="shared" si="1887"/>
        <v>14.620972597411741</v>
      </c>
      <c r="MK91" s="54">
        <f t="shared" si="1888"/>
        <v>15.446625289373317</v>
      </c>
      <c r="ML91" s="54">
        <f t="shared" si="1889"/>
        <v>15.732468061829682</v>
      </c>
      <c r="MM91" s="54">
        <f t="shared" si="1890"/>
        <v>16.19529468281165</v>
      </c>
      <c r="MN91" s="54">
        <f t="shared" si="1891"/>
        <v>17.31345151253748</v>
      </c>
      <c r="MO91" s="54">
        <f t="shared" si="1892"/>
        <v>18.857622754468697</v>
      </c>
      <c r="MP91" s="54">
        <f t="shared" si="1893"/>
        <v>20.671602057250741</v>
      </c>
      <c r="MQ91" s="54">
        <f t="shared" si="1894"/>
        <v>22.243160059672995</v>
      </c>
      <c r="MR91" s="54">
        <f t="shared" si="1895"/>
        <v>22.826707025203788</v>
      </c>
      <c r="MS91" s="54">
        <f t="shared" si="1896"/>
        <v>23.767473244339591</v>
      </c>
      <c r="MT91" s="54">
        <f t="shared" si="1897"/>
        <v>24.715361942469006</v>
      </c>
      <c r="MU91" s="54">
        <f t="shared" si="1898"/>
        <v>24.222525182354236</v>
      </c>
      <c r="MV91" s="54">
        <f t="shared" si="1899"/>
        <v>25.022559993922297</v>
      </c>
      <c r="MW91" s="54">
        <f t="shared" si="1900"/>
        <v>26.149149006819123</v>
      </c>
      <c r="MX91" s="54">
        <f t="shared" si="1901"/>
        <v>26.149149006819123</v>
      </c>
      <c r="MY91" s="53">
        <f t="shared" si="1902"/>
        <v>1616.6298699495653</v>
      </c>
      <c r="MZ91" s="53">
        <f t="shared" si="1903"/>
        <v>1242.0232447425324</v>
      </c>
      <c r="NA91" s="53">
        <f t="shared" si="1904"/>
        <v>1422.1613865727516</v>
      </c>
      <c r="NB91" s="53">
        <f t="shared" si="1905"/>
        <v>554.27370835551483</v>
      </c>
      <c r="NC91" s="53">
        <f t="shared" si="1906"/>
        <v>142.54839568925993</v>
      </c>
      <c r="ND91" s="53">
        <f t="shared" si="1907"/>
        <v>1627.249742383483</v>
      </c>
      <c r="NE91" s="53">
        <f t="shared" si="1908"/>
        <v>2616.0638199421805</v>
      </c>
      <c r="NF91" s="53">
        <f t="shared" si="1909"/>
        <v>1975.2393659766581</v>
      </c>
      <c r="NG91" s="53">
        <f t="shared" si="1910"/>
        <v>2367.3908045592061</v>
      </c>
      <c r="NH91" s="53">
        <f t="shared" si="1911"/>
        <v>2882.2878924049442</v>
      </c>
      <c r="NI91" s="53">
        <f t="shared" si="1912"/>
        <v>1237.1050591475821</v>
      </c>
      <c r="NJ91" s="53">
        <f t="shared" si="1913"/>
        <v>605.84928707441702</v>
      </c>
      <c r="NK91" s="53">
        <f t="shared" si="1914"/>
        <v>1495.6089255142158</v>
      </c>
      <c r="NL91" s="53">
        <f t="shared" si="1915"/>
        <v>1487.1514294857457</v>
      </c>
      <c r="NM91" s="53">
        <f t="shared" si="1916"/>
        <v>3270.7393055752686</v>
      </c>
      <c r="NN91" s="53">
        <f t="shared" si="1917"/>
        <v>2304.3068556287963</v>
      </c>
      <c r="NO91" s="53">
        <f t="shared" si="1918"/>
        <v>1784.1594472495474</v>
      </c>
      <c r="NP91" s="53">
        <f t="shared" si="1919"/>
        <v>1616.7931013991579</v>
      </c>
      <c r="NQ91" s="53">
        <f t="shared" si="1920"/>
        <v>559.7373170240536</v>
      </c>
      <c r="NR91" s="53">
        <f t="shared" si="1921"/>
        <v>906.30708920688585</v>
      </c>
      <c r="NS91" s="53">
        <f t="shared" si="1922"/>
        <v>2189.5747039691209</v>
      </c>
      <c r="NT91" s="53">
        <f t="shared" si="1923"/>
        <v>3023.7961259497092</v>
      </c>
      <c r="NU91" s="53">
        <f t="shared" si="1924"/>
        <v>3552.134270707802</v>
      </c>
      <c r="NV91" s="53">
        <f t="shared" si="1925"/>
        <v>3077.4248803432579</v>
      </c>
      <c r="NW91" s="53">
        <f t="shared" si="1926"/>
        <v>1142.7016679023959</v>
      </c>
      <c r="NX91" s="53">
        <f t="shared" si="1927"/>
        <v>1842.2084103117309</v>
      </c>
      <c r="NY91" s="53">
        <f t="shared" si="1928"/>
        <v>1856.1556486770214</v>
      </c>
      <c r="NZ91" s="53">
        <f t="shared" si="1929"/>
        <v>-965.07294365674056</v>
      </c>
      <c r="OA91" s="53">
        <f t="shared" si="1930"/>
        <v>1566.6281680125785</v>
      </c>
      <c r="OB91" s="53">
        <f t="shared" si="1931"/>
        <v>2206.0866050545646</v>
      </c>
      <c r="OC91" s="53" t="e">
        <f t="shared" si="1932"/>
        <v>#VALUE!</v>
      </c>
      <c r="OD91" s="53">
        <f t="shared" si="1933"/>
        <v>1616.6298699495653</v>
      </c>
      <c r="OE91" s="53">
        <f t="shared" si="1934"/>
        <v>2858.6531146920979</v>
      </c>
      <c r="OF91" s="53">
        <f t="shared" si="1935"/>
        <v>4280.8145012648492</v>
      </c>
      <c r="OG91" s="53">
        <f t="shared" si="1936"/>
        <v>4835.0882096203641</v>
      </c>
      <c r="OH91" s="53">
        <f t="shared" si="1937"/>
        <v>4977.6366053096244</v>
      </c>
      <c r="OI91" s="53">
        <f t="shared" si="1938"/>
        <v>6604.8863476931074</v>
      </c>
      <c r="OJ91" s="53">
        <f t="shared" si="1939"/>
        <v>9220.9501676352884</v>
      </c>
      <c r="OK91" s="53">
        <f t="shared" si="1940"/>
        <v>11196.189533611947</v>
      </c>
      <c r="OL91" s="53">
        <f t="shared" si="1941"/>
        <v>13563.580338171152</v>
      </c>
      <c r="OM91" s="53">
        <f t="shared" si="1942"/>
        <v>16445.868230576096</v>
      </c>
      <c r="ON91" s="53">
        <f t="shared" si="1943"/>
        <v>17682.973289723679</v>
      </c>
      <c r="OO91" s="53">
        <f t="shared" si="1944"/>
        <v>18288.822576798095</v>
      </c>
      <c r="OP91" s="53">
        <f t="shared" si="1945"/>
        <v>19784.431502312309</v>
      </c>
      <c r="OQ91" s="53">
        <f t="shared" si="1946"/>
        <v>21271.582931798053</v>
      </c>
      <c r="OR91" s="53">
        <f t="shared" si="1947"/>
        <v>24542.322237373322</v>
      </c>
      <c r="OS91" s="53">
        <f t="shared" si="1948"/>
        <v>26846.62909300212</v>
      </c>
      <c r="OT91" s="53">
        <f t="shared" si="1949"/>
        <v>28630.788540251669</v>
      </c>
      <c r="OU91" s="53">
        <f t="shared" si="1950"/>
        <v>30247.581641650828</v>
      </c>
      <c r="OV91" s="53">
        <f t="shared" si="1951"/>
        <v>30807.318958674881</v>
      </c>
      <c r="OW91" s="53">
        <f t="shared" si="1952"/>
        <v>31713.626047881768</v>
      </c>
      <c r="OX91" s="53">
        <f t="shared" si="1953"/>
        <v>33903.200751850891</v>
      </c>
      <c r="OY91" s="53">
        <f t="shared" si="1954"/>
        <v>36926.9968778006</v>
      </c>
      <c r="OZ91" s="53">
        <f t="shared" si="1955"/>
        <v>40479.131148508401</v>
      </c>
      <c r="PA91" s="53">
        <f t="shared" si="1956"/>
        <v>43556.556028851657</v>
      </c>
      <c r="PB91" s="53">
        <f t="shared" si="1957"/>
        <v>44699.257696754052</v>
      </c>
      <c r="PC91" s="53">
        <f t="shared" si="1958"/>
        <v>46541.466107065782</v>
      </c>
      <c r="PD91" s="53">
        <f t="shared" si="1959"/>
        <v>48397.621755742803</v>
      </c>
      <c r="PE91" s="53">
        <f t="shared" si="1960"/>
        <v>47432.548812086061</v>
      </c>
      <c r="PF91" s="53">
        <f t="shared" si="1961"/>
        <v>48999.176980098637</v>
      </c>
      <c r="PG91" s="53">
        <f t="shared" si="1962"/>
        <v>51205.263585153203</v>
      </c>
      <c r="PH91" s="53" t="e">
        <f t="shared" si="1963"/>
        <v>#VALUE!</v>
      </c>
      <c r="PI91" s="111">
        <f t="shared" si="2306"/>
        <v>1535.798376452087</v>
      </c>
      <c r="PJ91" s="111">
        <f t="shared" si="2306"/>
        <v>1179.9220825054058</v>
      </c>
      <c r="PK91" s="111">
        <f t="shared" si="2306"/>
        <v>1351.0533172441139</v>
      </c>
      <c r="PL91" s="111">
        <f t="shared" si="2306"/>
        <v>526.56002293773906</v>
      </c>
      <c r="PM91" s="111">
        <f t="shared" si="2306"/>
        <v>135.42097590479693</v>
      </c>
      <c r="PN91" s="111">
        <f t="shared" si="2306"/>
        <v>1545.8872552643088</v>
      </c>
      <c r="PO91" s="111">
        <f t="shared" si="2306"/>
        <v>2485.2606289450714</v>
      </c>
      <c r="PP91" s="111">
        <f t="shared" si="2306"/>
        <v>1876.4773976778251</v>
      </c>
      <c r="PQ91" s="111">
        <f t="shared" si="2306"/>
        <v>2249.0212643312457</v>
      </c>
      <c r="PR91" s="111">
        <f t="shared" si="2306"/>
        <v>2738.1734977846968</v>
      </c>
      <c r="PS91" s="111">
        <f t="shared" si="2307"/>
        <v>1175.2498061902029</v>
      </c>
      <c r="PT91" s="111">
        <f t="shared" si="2307"/>
        <v>575.55682272069612</v>
      </c>
      <c r="PU91" s="111">
        <f t="shared" si="2307"/>
        <v>1420.828479238505</v>
      </c>
      <c r="PV91" s="111">
        <f t="shared" si="2307"/>
        <v>1412.7938580114583</v>
      </c>
      <c r="PW91" s="111">
        <f t="shared" si="2307"/>
        <v>3107.2023402965051</v>
      </c>
      <c r="PX91" s="111">
        <f t="shared" si="2307"/>
        <v>2189.0915128473562</v>
      </c>
      <c r="PY91" s="111">
        <f t="shared" si="2307"/>
        <v>1694.9514748870699</v>
      </c>
      <c r="PZ91" s="111">
        <f t="shared" si="2307"/>
        <v>1535.9534463292</v>
      </c>
      <c r="QA91" s="111">
        <f t="shared" si="2307"/>
        <v>531.75045117285094</v>
      </c>
      <c r="QB91" s="111">
        <f t="shared" si="2307"/>
        <v>860.99173474654151</v>
      </c>
      <c r="QC91" s="111">
        <f t="shared" si="2308"/>
        <v>2080.095968770665</v>
      </c>
      <c r="QD91" s="111">
        <f t="shared" si="2308"/>
        <v>2872.6063196522236</v>
      </c>
      <c r="QE91" s="111">
        <f t="shared" si="2308"/>
        <v>3374.5275571724119</v>
      </c>
      <c r="QF91" s="111">
        <f t="shared" si="2308"/>
        <v>2923.5536363260949</v>
      </c>
      <c r="QG91" s="111">
        <f t="shared" si="2308"/>
        <v>1085.566584507276</v>
      </c>
      <c r="QH91" s="111">
        <f t="shared" si="2308"/>
        <v>1750.0979897961442</v>
      </c>
      <c r="QI91" s="111">
        <f t="shared" si="2308"/>
        <v>1763.3478662431703</v>
      </c>
      <c r="QJ91" s="111">
        <f t="shared" si="2308"/>
        <v>0</v>
      </c>
      <c r="QK91" s="111">
        <f t="shared" si="2308"/>
        <v>1488.2967596119495</v>
      </c>
      <c r="QL91" s="111">
        <f t="shared" si="2308"/>
        <v>2095.7822748018361</v>
      </c>
      <c r="QM91" s="111" t="e">
        <f t="shared" si="2309"/>
        <v>#VALUE!</v>
      </c>
      <c r="QN91" s="54">
        <f t="shared" si="1968"/>
        <v>1535.798376452087</v>
      </c>
      <c r="QO91" s="53">
        <f t="shared" si="1969"/>
        <v>2715.7204589574931</v>
      </c>
      <c r="QP91" s="53">
        <f t="shared" si="1970"/>
        <v>4066.7737762016068</v>
      </c>
      <c r="QQ91" s="53">
        <f t="shared" si="1971"/>
        <v>4593.3337991393455</v>
      </c>
      <c r="QR91" s="53">
        <f t="shared" si="1972"/>
        <v>4728.7547750441427</v>
      </c>
      <c r="QS91" s="53">
        <f t="shared" si="1973"/>
        <v>6274.6420303084515</v>
      </c>
      <c r="QT91" s="53">
        <f t="shared" si="1974"/>
        <v>8759.9026592535229</v>
      </c>
      <c r="QU91" s="53">
        <f t="shared" si="1975"/>
        <v>10636.380056931348</v>
      </c>
      <c r="QV91" s="53">
        <f t="shared" si="1976"/>
        <v>12885.401321262594</v>
      </c>
      <c r="QW91" s="53">
        <f t="shared" si="1977"/>
        <v>15623.574819047291</v>
      </c>
      <c r="QX91" s="53">
        <f t="shared" si="1978"/>
        <v>16798.824625237496</v>
      </c>
      <c r="QY91" s="53">
        <f t="shared" si="1979"/>
        <v>17374.381447958192</v>
      </c>
      <c r="QZ91" s="53">
        <f t="shared" si="1980"/>
        <v>18795.209927196698</v>
      </c>
      <c r="RA91" s="53">
        <f t="shared" si="1981"/>
        <v>20208.003785208155</v>
      </c>
      <c r="RB91" s="53">
        <f t="shared" si="1982"/>
        <v>23315.206125504661</v>
      </c>
      <c r="RC91" s="53">
        <f t="shared" si="1983"/>
        <v>25504.297638352018</v>
      </c>
      <c r="RD91" s="53">
        <f t="shared" si="1984"/>
        <v>27199.24911323909</v>
      </c>
      <c r="RE91" s="53">
        <f t="shared" si="1985"/>
        <v>28735.20255956829</v>
      </c>
      <c r="RF91" s="53">
        <f t="shared" si="1986"/>
        <v>29266.953010741141</v>
      </c>
      <c r="RG91" s="53">
        <f t="shared" si="1987"/>
        <v>30127.944745487683</v>
      </c>
      <c r="RH91" s="53">
        <f t="shared" si="1988"/>
        <v>32208.040714258346</v>
      </c>
      <c r="RI91" s="53">
        <f t="shared" si="1989"/>
        <v>35080.647033910573</v>
      </c>
      <c r="RJ91" s="53">
        <f t="shared" si="1990"/>
        <v>38455.174591082985</v>
      </c>
      <c r="RK91" s="53">
        <f t="shared" si="1991"/>
        <v>41378.728227409083</v>
      </c>
      <c r="RL91" s="53">
        <f t="shared" si="1992"/>
        <v>42464.294811916356</v>
      </c>
      <c r="RM91" s="53">
        <f t="shared" si="1993"/>
        <v>44214.3928017125</v>
      </c>
      <c r="RN91" s="53">
        <f t="shared" si="1994"/>
        <v>45977.740667955673</v>
      </c>
      <c r="RO91" s="53">
        <f t="shared" si="1995"/>
        <v>45977.740667955673</v>
      </c>
      <c r="RP91" s="53">
        <f t="shared" si="1996"/>
        <v>47466.037427567622</v>
      </c>
      <c r="RQ91" s="53">
        <f t="shared" si="1997"/>
        <v>49561.819702369459</v>
      </c>
      <c r="RR91" s="53" t="e">
        <f t="shared" si="1998"/>
        <v>#VALUE!</v>
      </c>
      <c r="RS91" s="111">
        <f t="shared" si="1999"/>
        <v>-915.50225676795367</v>
      </c>
      <c r="RT91" s="111">
        <f t="shared" si="2000"/>
        <v>-1924.5821015932843</v>
      </c>
      <c r="RU91" s="111">
        <f t="shared" si="2001"/>
        <v>-2180.704491343633</v>
      </c>
      <c r="RV91" s="111">
        <f t="shared" si="2002"/>
        <v>-3380.5468598954949</v>
      </c>
      <c r="RW91" s="111">
        <f t="shared" si="2003"/>
        <v>-5197.2641314577595</v>
      </c>
      <c r="RX91" s="111">
        <f t="shared" si="2004"/>
        <v>-5953.2467315129188</v>
      </c>
      <c r="RY91" s="111">
        <f t="shared" si="2005"/>
        <v>-5738.0621753552787</v>
      </c>
      <c r="RZ91" s="111">
        <f t="shared" si="2006"/>
        <v>-6107.8155135658581</v>
      </c>
      <c r="SA91" s="111">
        <f t="shared" si="2007"/>
        <v>-6157.4847263008742</v>
      </c>
      <c r="SB91" s="111">
        <f t="shared" si="2008"/>
        <v>-5684.6182339238039</v>
      </c>
      <c r="SC91" s="111">
        <f t="shared" si="2009"/>
        <v>-6588.681805328808</v>
      </c>
      <c r="SD91" s="111">
        <f t="shared" si="2010"/>
        <v>-7830.1396543140181</v>
      </c>
      <c r="SE91" s="111">
        <f t="shared" si="2011"/>
        <v>-8510.8802004431491</v>
      </c>
      <c r="SF91" s="111">
        <f t="shared" si="2012"/>
        <v>-8651.2126191216921</v>
      </c>
      <c r="SG91" s="111">
        <f t="shared" si="2013"/>
        <v>-7864.9564036638767</v>
      </c>
      <c r="SH91" s="111">
        <f t="shared" si="2014"/>
        <v>-8171.6768195814111</v>
      </c>
      <c r="SI91" s="111">
        <f t="shared" si="2015"/>
        <v>-8786.5436456468196</v>
      </c>
      <c r="SJ91" s="111">
        <f t="shared" si="2016"/>
        <v>-9630.354821840574</v>
      </c>
      <c r="SK91" s="111">
        <f t="shared" si="2017"/>
        <v>-11452.933967165052</v>
      </c>
      <c r="SL91" s="111">
        <f t="shared" si="2018"/>
        <v>-12963.758409308462</v>
      </c>
      <c r="SM91" s="111">
        <f t="shared" si="2019"/>
        <v>-13430.344421353951</v>
      </c>
      <c r="SN91" s="111">
        <f t="shared" si="2020"/>
        <v>-13271.337440811069</v>
      </c>
      <c r="SO91" s="111">
        <f t="shared" si="2021"/>
        <v>-12691.483368204696</v>
      </c>
      <c r="SP91" s="111">
        <f t="shared" si="2022"/>
        <v>-12727.930885611226</v>
      </c>
      <c r="SQ91" s="111">
        <f t="shared" si="2023"/>
        <v>-14573.751050557752</v>
      </c>
      <c r="SR91" s="111">
        <f t="shared" si="2024"/>
        <v>-15650.12032785968</v>
      </c>
      <c r="SS91" s="111">
        <f t="shared" si="2025"/>
        <v>-17042.305377921162</v>
      </c>
      <c r="ST91" s="111">
        <f t="shared" si="2026"/>
        <v>-20297.988709201731</v>
      </c>
      <c r="SU91" s="111">
        <f t="shared" si="2027"/>
        <v>-21876.202274804738</v>
      </c>
      <c r="SV91" s="111">
        <f t="shared" si="2028"/>
        <v>-22498.788406492058</v>
      </c>
      <c r="SW91" s="111" t="e">
        <f t="shared" si="2029"/>
        <v>#VALUE!</v>
      </c>
      <c r="SX91" s="111">
        <f t="shared" si="2030"/>
        <v>963.68658607153043</v>
      </c>
      <c r="SY91" s="111">
        <f t="shared" si="2031"/>
        <v>2025.875896413984</v>
      </c>
      <c r="SZ91" s="111">
        <f t="shared" si="2032"/>
        <v>2295.4784119406668</v>
      </c>
      <c r="TA91" s="111">
        <f t="shared" si="2033"/>
        <v>3558.4703788373636</v>
      </c>
      <c r="TB91" s="111">
        <f t="shared" si="2034"/>
        <v>5470.804348902906</v>
      </c>
      <c r="TC91" s="111">
        <f t="shared" si="2035"/>
        <v>6266.5755068557046</v>
      </c>
      <c r="TD91" s="111">
        <f t="shared" si="2036"/>
        <v>6040.0654477423986</v>
      </c>
      <c r="TE91" s="111">
        <f t="shared" si="2037"/>
        <v>6429.2794879640614</v>
      </c>
      <c r="TF91" s="111">
        <f t="shared" si="2038"/>
        <v>6481.5628697903967</v>
      </c>
      <c r="TG91" s="111">
        <f t="shared" si="2039"/>
        <v>5983.8086672882155</v>
      </c>
      <c r="TH91" s="111">
        <f t="shared" si="2040"/>
        <v>6935.4545319250628</v>
      </c>
      <c r="TI91" s="111">
        <f t="shared" si="2041"/>
        <v>8242.2522676989684</v>
      </c>
      <c r="TJ91" s="111">
        <f t="shared" si="2042"/>
        <v>8958.8212636243697</v>
      </c>
      <c r="TK91" s="111">
        <f t="shared" si="2043"/>
        <v>9106.5395990754696</v>
      </c>
      <c r="TL91" s="111">
        <f t="shared" si="2044"/>
        <v>8278.9014775409269</v>
      </c>
      <c r="TM91" s="111">
        <f t="shared" si="2045"/>
        <v>8601.7650732435959</v>
      </c>
      <c r="TN91" s="111">
        <f t="shared" si="2046"/>
        <v>9248.9933112071831</v>
      </c>
      <c r="TO91" s="111">
        <f t="shared" si="2047"/>
        <v>10137.215601937454</v>
      </c>
      <c r="TP91" s="111">
        <f t="shared" si="2048"/>
        <v>12055.719965436909</v>
      </c>
      <c r="TQ91" s="111">
        <f t="shared" si="2049"/>
        <v>13646.061483482597</v>
      </c>
      <c r="TR91" s="111">
        <f t="shared" si="2050"/>
        <v>14137.204654056797</v>
      </c>
      <c r="TS91" s="111">
        <f t="shared" si="2051"/>
        <v>13969.828885064291</v>
      </c>
      <c r="TT91" s="111">
        <f t="shared" si="2052"/>
        <v>13359.456177057584</v>
      </c>
      <c r="TU91" s="111">
        <f t="shared" si="2053"/>
        <v>13397.821984853937</v>
      </c>
      <c r="TV91" s="111">
        <f t="shared" si="2054"/>
        <v>15340.790579534485</v>
      </c>
      <c r="TW91" s="111">
        <f t="shared" si="2055"/>
        <v>16473.810871431255</v>
      </c>
      <c r="TX91" s="111">
        <f t="shared" si="2056"/>
        <v>17939.268818864402</v>
      </c>
      <c r="TY91" s="111">
        <f t="shared" si="2057"/>
        <v>22331.376848079643</v>
      </c>
      <c r="TZ91" s="111">
        <f t="shared" si="2058"/>
        <v>23992.654285556488</v>
      </c>
      <c r="UA91" s="111">
        <f t="shared" si="2059"/>
        <v>24648.008108385235</v>
      </c>
      <c r="UB91" s="111">
        <f t="shared" si="2060"/>
        <v>24648.008108385235</v>
      </c>
      <c r="UC91" s="112">
        <f t="shared" si="2061"/>
        <v>258.03164560210956</v>
      </c>
      <c r="UD91" s="112">
        <f t="shared" si="2062"/>
        <v>488.45290111060825</v>
      </c>
      <c r="UE91" s="112">
        <f t="shared" si="2063"/>
        <v>657.6292913205516</v>
      </c>
      <c r="UF91" s="112">
        <f t="shared" si="2064"/>
        <v>839.35585884577267</v>
      </c>
      <c r="UG91" s="112">
        <f t="shared" si="2065"/>
        <v>1044.8440954212531</v>
      </c>
      <c r="UH91" s="112">
        <f t="shared" si="2066"/>
        <v>1287.1461854548813</v>
      </c>
      <c r="UI91" s="112">
        <f t="shared" si="2067"/>
        <v>1526.1015615377687</v>
      </c>
      <c r="UJ91" s="112">
        <f t="shared" si="2068"/>
        <v>1762.5469021576009</v>
      </c>
      <c r="UK91" s="112">
        <f t="shared" si="2069"/>
        <v>2004.5143207961548</v>
      </c>
      <c r="UL91" s="112">
        <f t="shared" si="2070"/>
        <v>2242.9676897864315</v>
      </c>
      <c r="UM91" s="112">
        <f t="shared" si="2071"/>
        <v>2461.8427821648747</v>
      </c>
      <c r="UN91" s="112">
        <f t="shared" si="2072"/>
        <v>2653.107484449707</v>
      </c>
      <c r="UO91" s="112">
        <f t="shared" si="2073"/>
        <v>2874.3252765936686</v>
      </c>
      <c r="UP91" s="112">
        <f t="shared" si="2074"/>
        <v>3037.8122530873534</v>
      </c>
      <c r="UQ91" s="112">
        <f t="shared" si="2075"/>
        <v>3282.1223714914254</v>
      </c>
      <c r="UR91" s="112">
        <f t="shared" si="2076"/>
        <v>3544.8394166245726</v>
      </c>
      <c r="US91" s="112">
        <f t="shared" si="2077"/>
        <v>3787.9781851458861</v>
      </c>
      <c r="UT91" s="112">
        <f t="shared" si="2078"/>
        <v>4038.4797243588287</v>
      </c>
      <c r="UU91" s="112">
        <f t="shared" si="2079"/>
        <v>4286.3038924111788</v>
      </c>
      <c r="UV91" s="112">
        <f t="shared" si="2080"/>
        <v>4535.968753136437</v>
      </c>
      <c r="UW91" s="112">
        <f t="shared" si="2081"/>
        <v>4804.0405405907686</v>
      </c>
      <c r="UX91" s="112">
        <f t="shared" si="2082"/>
        <v>5089.6825762864901</v>
      </c>
      <c r="UY91" s="112">
        <f t="shared" si="2083"/>
        <v>5383.8587325565995</v>
      </c>
      <c r="UZ91" s="112">
        <f t="shared" si="2084"/>
        <v>5695.43780137056</v>
      </c>
      <c r="VA91" s="112">
        <f t="shared" si="2085"/>
        <v>6004.0048276288544</v>
      </c>
      <c r="VB91" s="112">
        <f t="shared" si="2086"/>
        <v>6301.527697849705</v>
      </c>
      <c r="VC91" s="112">
        <f t="shared" si="2087"/>
        <v>6633.6890574607214</v>
      </c>
      <c r="VD91" s="112">
        <f t="shared" si="2088"/>
        <v>6976.3925660165714</v>
      </c>
      <c r="VE91" s="112">
        <f t="shared" si="2089"/>
        <v>7299.1831265655128</v>
      </c>
      <c r="VF91" s="112">
        <f t="shared" si="2090"/>
        <v>7585.3271693538445</v>
      </c>
      <c r="VG91" s="112">
        <f t="shared" si="2091"/>
        <v>7585.3271693538445</v>
      </c>
      <c r="VH91" s="111">
        <f t="shared" si="2092"/>
        <v>-572.11179038055661</v>
      </c>
      <c r="VI91" s="111">
        <f t="shared" si="2093"/>
        <v>-689.84456254350903</v>
      </c>
      <c r="VJ91" s="111">
        <f t="shared" si="2094"/>
        <v>-1771.29536426094</v>
      </c>
      <c r="VK91" s="111">
        <f t="shared" si="2095"/>
        <v>-1034.8634203019819</v>
      </c>
      <c r="VL91" s="111">
        <f t="shared" si="2096"/>
        <v>742.04957385876332</v>
      </c>
      <c r="VM91" s="111">
        <f t="shared" si="2097"/>
        <v>-8.0665234527468783</v>
      </c>
      <c r="VN91" s="111">
        <f t="shared" si="2098"/>
        <v>-2719.8372115111242</v>
      </c>
      <c r="VO91" s="111">
        <f t="shared" si="2099"/>
        <v>-4207.1005689672866</v>
      </c>
      <c r="VP91" s="111">
        <f t="shared" si="2100"/>
        <v>-6403.8384514721974</v>
      </c>
      <c r="VQ91" s="111">
        <f t="shared" si="2101"/>
        <v>-9639.766151759075</v>
      </c>
      <c r="VR91" s="111">
        <f t="shared" si="2102"/>
        <v>-9863.3700933124328</v>
      </c>
      <c r="VS91" s="111">
        <f t="shared" si="2103"/>
        <v>-9132.1291802592241</v>
      </c>
      <c r="VT91" s="111">
        <f t="shared" si="2104"/>
        <v>-9836.3886635723284</v>
      </c>
      <c r="VU91" s="111">
        <f t="shared" si="2105"/>
        <v>-11101.464186132685</v>
      </c>
      <c r="VV91" s="111">
        <f t="shared" si="2106"/>
        <v>-15036.304647963734</v>
      </c>
      <c r="VW91" s="111">
        <f t="shared" si="2107"/>
        <v>-16902.53256510842</v>
      </c>
      <c r="VX91" s="111">
        <f t="shared" si="2108"/>
        <v>-17950.255802031905</v>
      </c>
      <c r="VY91" s="111">
        <f t="shared" si="2109"/>
        <v>-18597.986957630834</v>
      </c>
      <c r="VZ91" s="111">
        <f t="shared" si="2110"/>
        <v>-17211.23304530423</v>
      </c>
      <c r="WA91" s="111">
        <f t="shared" si="2111"/>
        <v>-16481.883262005085</v>
      </c>
      <c r="WB91" s="111">
        <f t="shared" si="2112"/>
        <v>-18070.836060201549</v>
      </c>
      <c r="WC91" s="111">
        <f t="shared" si="2113"/>
        <v>-21110.81814884628</v>
      </c>
      <c r="WD91" s="111">
        <f t="shared" si="2114"/>
        <v>-25095.718414025403</v>
      </c>
      <c r="WE91" s="111">
        <f t="shared" si="2115"/>
        <v>-27980.906242555146</v>
      </c>
      <c r="WF91" s="111">
        <f t="shared" si="2116"/>
        <v>-27123.504232381871</v>
      </c>
      <c r="WG91" s="111">
        <f t="shared" si="2117"/>
        <v>-27740.581930281245</v>
      </c>
      <c r="WH91" s="111">
        <f t="shared" si="2118"/>
        <v>-28038.471849091271</v>
      </c>
      <c r="WI91" s="111">
        <f t="shared" si="2119"/>
        <v>-23646.363819876031</v>
      </c>
      <c r="WJ91" s="111">
        <f t="shared" si="2120"/>
        <v>-23473.383142011135</v>
      </c>
      <c r="WK91" s="111">
        <f t="shared" si="2121"/>
        <v>-24913.811593984225</v>
      </c>
      <c r="WL91" s="111" t="e">
        <f t="shared" si="2122"/>
        <v>#VALUE!</v>
      </c>
      <c r="WM91" s="111">
        <f t="shared" si="2123"/>
        <v>963.68658607153043</v>
      </c>
      <c r="WN91" s="111">
        <f t="shared" si="2124"/>
        <v>2025.875896413984</v>
      </c>
      <c r="WO91" s="111">
        <f t="shared" si="2125"/>
        <v>2295.4784119406668</v>
      </c>
      <c r="WP91" s="111">
        <f t="shared" si="2126"/>
        <v>3558.4703788373636</v>
      </c>
      <c r="WQ91" s="111">
        <f t="shared" si="2127"/>
        <v>5470.804348902906</v>
      </c>
      <c r="WR91" s="111">
        <f t="shared" si="2128"/>
        <v>6266.5755068557046</v>
      </c>
      <c r="WS91" s="111">
        <f t="shared" si="2129"/>
        <v>6040.0654477423986</v>
      </c>
      <c r="WT91" s="111">
        <f t="shared" si="2130"/>
        <v>6429.2794879640614</v>
      </c>
      <c r="WU91" s="111">
        <f t="shared" si="2131"/>
        <v>6481.5628697903967</v>
      </c>
      <c r="WV91" s="111">
        <f t="shared" si="2132"/>
        <v>5983.8086672882155</v>
      </c>
      <c r="WW91" s="111">
        <f t="shared" si="2133"/>
        <v>6935.4545319250628</v>
      </c>
      <c r="WX91" s="111">
        <f t="shared" si="2134"/>
        <v>8242.2522676989684</v>
      </c>
      <c r="WY91" s="111">
        <f t="shared" si="2135"/>
        <v>8958.8212636243697</v>
      </c>
      <c r="WZ91" s="111">
        <f t="shared" si="2136"/>
        <v>9106.5395990754696</v>
      </c>
      <c r="XA91" s="111">
        <f t="shared" si="2137"/>
        <v>8278.9014775409269</v>
      </c>
      <c r="XB91" s="111">
        <f t="shared" si="2138"/>
        <v>8601.7650732435959</v>
      </c>
      <c r="XC91" s="111">
        <f t="shared" si="2139"/>
        <v>9248.9933112071831</v>
      </c>
      <c r="XD91" s="111">
        <f t="shared" si="2140"/>
        <v>10137.215601937454</v>
      </c>
      <c r="XE91" s="111">
        <f t="shared" si="2141"/>
        <v>12055.719965436909</v>
      </c>
      <c r="XF91" s="111">
        <f t="shared" si="2142"/>
        <v>13646.061483482597</v>
      </c>
      <c r="XG91" s="111">
        <f t="shared" si="2143"/>
        <v>14137.204654056797</v>
      </c>
      <c r="XH91" s="111">
        <f t="shared" si="2144"/>
        <v>13969.828885064291</v>
      </c>
      <c r="XI91" s="111">
        <f t="shared" si="2145"/>
        <v>13359.456177057584</v>
      </c>
      <c r="XJ91" s="111">
        <f t="shared" si="2146"/>
        <v>13397.821984853937</v>
      </c>
      <c r="XK91" s="111">
        <f t="shared" si="2147"/>
        <v>15340.790579534485</v>
      </c>
      <c r="XL91" s="111">
        <f t="shared" si="2148"/>
        <v>16473.810871431255</v>
      </c>
      <c r="XM91" s="111">
        <f t="shared" si="2149"/>
        <v>17939.268818864402</v>
      </c>
      <c r="XN91" s="111">
        <f t="shared" si="2150"/>
        <v>22331.376848079643</v>
      </c>
      <c r="XO91" s="111">
        <f t="shared" si="2151"/>
        <v>23992.654285556488</v>
      </c>
      <c r="XP91" s="111">
        <f t="shared" si="2152"/>
        <v>24648.008108385235</v>
      </c>
      <c r="XQ91" s="111" t="e">
        <f t="shared" si="2153"/>
        <v>#VALUE!</v>
      </c>
      <c r="XR91" s="111">
        <f t="shared" si="2154"/>
        <v>572.11179038055661</v>
      </c>
      <c r="XS91" s="111">
        <f t="shared" si="2155"/>
        <v>689.84456254350903</v>
      </c>
      <c r="XT91" s="111">
        <f t="shared" si="2156"/>
        <v>1771.29536426094</v>
      </c>
      <c r="XU91" s="111">
        <f t="shared" si="2157"/>
        <v>1034.8634203019819</v>
      </c>
      <c r="XV91" s="111">
        <f t="shared" si="2158"/>
        <v>0</v>
      </c>
      <c r="XW91" s="111">
        <f t="shared" si="2159"/>
        <v>8.0665234527468783</v>
      </c>
      <c r="XX91" s="111">
        <f t="shared" si="2160"/>
        <v>2719.8372115111242</v>
      </c>
      <c r="XY91" s="111">
        <f t="shared" si="2161"/>
        <v>4207.1005689672866</v>
      </c>
      <c r="XZ91" s="111">
        <f t="shared" si="2162"/>
        <v>6403.8384514721974</v>
      </c>
      <c r="YA91" s="111">
        <f t="shared" si="2163"/>
        <v>9639.766151759075</v>
      </c>
      <c r="YB91" s="111">
        <f t="shared" si="2164"/>
        <v>9863.3700933124328</v>
      </c>
      <c r="YC91" s="111">
        <f t="shared" si="2165"/>
        <v>9132.1291802592241</v>
      </c>
      <c r="YD91" s="111">
        <f t="shared" si="2166"/>
        <v>9836.3886635723284</v>
      </c>
      <c r="YE91" s="111">
        <f t="shared" si="2167"/>
        <v>11101.464186132685</v>
      </c>
      <c r="YF91" s="111">
        <f t="shared" si="2168"/>
        <v>15036.304647963734</v>
      </c>
      <c r="YG91" s="111">
        <f t="shared" si="2169"/>
        <v>16902.53256510842</v>
      </c>
      <c r="YH91" s="111">
        <f t="shared" si="2170"/>
        <v>17950.255802031905</v>
      </c>
      <c r="YI91" s="111">
        <f t="shared" si="2171"/>
        <v>18597.986957630834</v>
      </c>
      <c r="YJ91" s="111">
        <f t="shared" si="2172"/>
        <v>17211.23304530423</v>
      </c>
      <c r="YK91" s="111">
        <f t="shared" si="2173"/>
        <v>16481.883262005085</v>
      </c>
      <c r="YL91" s="111">
        <f t="shared" si="2174"/>
        <v>18070.836060201549</v>
      </c>
      <c r="YM91" s="111">
        <f t="shared" si="2175"/>
        <v>21110.81814884628</v>
      </c>
      <c r="YN91" s="111">
        <f t="shared" si="2176"/>
        <v>25095.718414025403</v>
      </c>
      <c r="YO91" s="111">
        <f t="shared" si="2177"/>
        <v>27980.906242555146</v>
      </c>
      <c r="YP91" s="111">
        <f t="shared" si="2178"/>
        <v>27123.504232381871</v>
      </c>
      <c r="YQ91" s="111">
        <f t="shared" si="2179"/>
        <v>27740.581930281245</v>
      </c>
      <c r="YR91" s="111">
        <f t="shared" si="2180"/>
        <v>28038.471849091271</v>
      </c>
      <c r="YS91" s="111">
        <f t="shared" si="2181"/>
        <v>23646.363819876031</v>
      </c>
      <c r="YT91" s="111">
        <f t="shared" si="2182"/>
        <v>23473.383142011135</v>
      </c>
      <c r="YU91" s="111">
        <f t="shared" si="2183"/>
        <v>24913.811593984225</v>
      </c>
      <c r="YV91" s="111" t="e">
        <f t="shared" si="2184"/>
        <v>#VALUE!</v>
      </c>
      <c r="YW91" s="111">
        <f t="shared" si="2185"/>
        <v>0</v>
      </c>
      <c r="YX91" s="111">
        <f t="shared" si="2186"/>
        <v>0</v>
      </c>
      <c r="YY91" s="111">
        <f t="shared" si="2187"/>
        <v>0</v>
      </c>
      <c r="YZ91" s="111">
        <f t="shared" si="2188"/>
        <v>0</v>
      </c>
      <c r="ZA91" s="111">
        <f t="shared" si="2189"/>
        <v>742.04957385876332</v>
      </c>
      <c r="ZB91" s="111">
        <f t="shared" si="2190"/>
        <v>0</v>
      </c>
      <c r="ZC91" s="111">
        <f t="shared" si="2191"/>
        <v>0</v>
      </c>
      <c r="ZD91" s="111">
        <f t="shared" si="2192"/>
        <v>0</v>
      </c>
      <c r="ZE91" s="111">
        <f t="shared" si="2193"/>
        <v>0</v>
      </c>
      <c r="ZF91" s="111">
        <f t="shared" si="2194"/>
        <v>0</v>
      </c>
      <c r="ZG91" s="111">
        <f t="shared" si="2195"/>
        <v>0</v>
      </c>
      <c r="ZH91" s="111">
        <f t="shared" si="2196"/>
        <v>0</v>
      </c>
      <c r="ZI91" s="111">
        <f t="shared" si="2197"/>
        <v>0</v>
      </c>
      <c r="ZJ91" s="111">
        <f t="shared" si="2198"/>
        <v>0</v>
      </c>
      <c r="ZK91" s="111">
        <f t="shared" si="2199"/>
        <v>0</v>
      </c>
      <c r="ZL91" s="111">
        <f t="shared" si="2200"/>
        <v>0</v>
      </c>
      <c r="ZM91" s="111">
        <f t="shared" si="2201"/>
        <v>0</v>
      </c>
      <c r="ZN91" s="111">
        <f t="shared" si="2202"/>
        <v>0</v>
      </c>
      <c r="ZO91" s="111">
        <f t="shared" si="2203"/>
        <v>0</v>
      </c>
      <c r="ZP91" s="111">
        <f t="shared" si="2204"/>
        <v>0</v>
      </c>
      <c r="ZQ91" s="111">
        <f t="shared" si="2205"/>
        <v>0</v>
      </c>
      <c r="ZR91" s="111">
        <f t="shared" si="2206"/>
        <v>0</v>
      </c>
      <c r="ZS91" s="111">
        <f t="shared" si="2207"/>
        <v>0</v>
      </c>
      <c r="ZT91" s="111">
        <f t="shared" si="2208"/>
        <v>0</v>
      </c>
      <c r="ZU91" s="111">
        <f t="shared" si="2209"/>
        <v>0</v>
      </c>
      <c r="ZV91" s="111">
        <f t="shared" si="2210"/>
        <v>0</v>
      </c>
      <c r="ZW91" s="111">
        <f t="shared" si="2211"/>
        <v>0</v>
      </c>
      <c r="ZX91" s="111">
        <f t="shared" si="2212"/>
        <v>0</v>
      </c>
      <c r="ZY91" s="111">
        <f t="shared" si="2213"/>
        <v>0</v>
      </c>
      <c r="ZZ91" s="111">
        <f t="shared" si="2214"/>
        <v>0</v>
      </c>
      <c r="AAA91" s="111" t="e">
        <f t="shared" si="2215"/>
        <v>#VALUE!</v>
      </c>
      <c r="AAB91" s="111">
        <f t="shared" si="2216"/>
        <v>-915.50225676795367</v>
      </c>
      <c r="AAC91" s="111">
        <f t="shared" si="2217"/>
        <v>-1009.0798448253306</v>
      </c>
      <c r="AAD91" s="111">
        <f t="shared" si="2218"/>
        <v>-256.1223897503487</v>
      </c>
      <c r="AAE91" s="111">
        <f t="shared" si="2219"/>
        <v>-1199.8423685518619</v>
      </c>
      <c r="AAF91" s="111">
        <f t="shared" si="2220"/>
        <v>-1816.7172715622646</v>
      </c>
      <c r="AAG91" s="111">
        <f t="shared" si="2221"/>
        <v>-755.98260005515931</v>
      </c>
      <c r="AAH91" s="111">
        <f t="shared" si="2222"/>
        <v>215.18455615764015</v>
      </c>
      <c r="AAI91" s="111">
        <f t="shared" si="2223"/>
        <v>-369.75333821057939</v>
      </c>
      <c r="AAJ91" s="111">
        <f t="shared" si="2224"/>
        <v>-49.669212735016117</v>
      </c>
      <c r="AAK91" s="111">
        <f t="shared" si="2225"/>
        <v>472.86649237707024</v>
      </c>
      <c r="AAL91" s="111">
        <f t="shared" si="2226"/>
        <v>-904.06357140500404</v>
      </c>
      <c r="AAM91" s="111">
        <f t="shared" si="2227"/>
        <v>-1241.4578489852101</v>
      </c>
      <c r="AAN91" s="111">
        <f t="shared" si="2228"/>
        <v>-680.74054612913096</v>
      </c>
      <c r="AAO91" s="111">
        <f t="shared" si="2229"/>
        <v>-140.33241867854304</v>
      </c>
      <c r="AAP91" s="111">
        <f t="shared" si="2230"/>
        <v>786.25621545781541</v>
      </c>
      <c r="AAQ91" s="111">
        <f t="shared" si="2231"/>
        <v>-306.72041591753441</v>
      </c>
      <c r="AAR91" s="111">
        <f t="shared" si="2232"/>
        <v>-614.86682606540853</v>
      </c>
      <c r="AAS91" s="111">
        <f t="shared" si="2233"/>
        <v>-843.81117619375436</v>
      </c>
      <c r="AAT91" s="111">
        <f t="shared" si="2234"/>
        <v>-1822.5791453244783</v>
      </c>
      <c r="AAU91" s="111">
        <f t="shared" si="2235"/>
        <v>-1510.8244421434101</v>
      </c>
      <c r="AAV91" s="111">
        <f t="shared" si="2236"/>
        <v>-466.58601204548904</v>
      </c>
      <c r="AAW91" s="111">
        <f t="shared" si="2237"/>
        <v>159.00698054288296</v>
      </c>
      <c r="AAX91" s="111">
        <f t="shared" si="2238"/>
        <v>579.85407260637294</v>
      </c>
      <c r="AAY91" s="111">
        <f t="shared" si="2239"/>
        <v>-36.447517406530096</v>
      </c>
      <c r="AAZ91" s="111">
        <f t="shared" si="2240"/>
        <v>-1845.8201649465263</v>
      </c>
      <c r="ABA91" s="111">
        <f t="shared" si="2241"/>
        <v>-1076.3692773019284</v>
      </c>
      <c r="ABB91" s="111">
        <f t="shared" si="2242"/>
        <v>-1392.1850500614819</v>
      </c>
      <c r="ABC91" s="111">
        <f t="shared" si="2243"/>
        <v>-3255.6833312805684</v>
      </c>
      <c r="ABD91" s="111">
        <f t="shared" si="2244"/>
        <v>-1578.2135656030077</v>
      </c>
      <c r="ABE91" s="111">
        <f t="shared" si="2245"/>
        <v>-622.58613168731972</v>
      </c>
      <c r="ABF91" s="111" t="e">
        <f t="shared" si="2246"/>
        <v>#VALUE!</v>
      </c>
    </row>
    <row r="92" spans="1:734" ht="75" hidden="1" customHeight="1">
      <c r="A92" s="92">
        <v>78</v>
      </c>
      <c r="B92" s="59" t="s">
        <v>75</v>
      </c>
      <c r="C92" s="100" t="s">
        <v>93</v>
      </c>
      <c r="D92" s="101">
        <v>198246</v>
      </c>
      <c r="E92" s="59">
        <v>3123028298</v>
      </c>
      <c r="F92" s="46" t="s">
        <v>115</v>
      </c>
      <c r="G92" s="47">
        <v>0.95</v>
      </c>
      <c r="H92" s="48">
        <v>1958.2</v>
      </c>
      <c r="I92" s="48">
        <v>20</v>
      </c>
      <c r="J92" s="49">
        <v>1.1000000000000001</v>
      </c>
      <c r="K92" s="50">
        <v>30</v>
      </c>
      <c r="L92" s="49">
        <v>23.532636225409242</v>
      </c>
      <c r="M92" s="49">
        <v>88.23</v>
      </c>
      <c r="N92" s="49">
        <v>25.7</v>
      </c>
      <c r="O92" s="49">
        <f t="shared" si="1741"/>
        <v>0.78442120751364142</v>
      </c>
      <c r="P92" s="49">
        <f t="shared" si="1742"/>
        <v>2.9410000000000003</v>
      </c>
      <c r="Q92" s="49">
        <f t="shared" si="1743"/>
        <v>0.85666666666666669</v>
      </c>
      <c r="R92" s="51">
        <v>30</v>
      </c>
      <c r="S92" s="52">
        <f t="shared" si="2256"/>
        <v>23.532636225409242</v>
      </c>
      <c r="T92" s="52">
        <f t="shared" si="1744"/>
        <v>88.23</v>
      </c>
      <c r="U92" s="52">
        <f t="shared" si="1745"/>
        <v>25.7</v>
      </c>
      <c r="V92" s="130">
        <f>$O92*($I92-(метеостанция!B$12))/($I92-$J92)</f>
        <v>0.79998512036113423</v>
      </c>
      <c r="W92" s="130">
        <f>$O92*($I92-(метеостанция!C$12))/($I92-$J92)</f>
        <v>0.71438359969992338</v>
      </c>
      <c r="X92" s="130">
        <f>$O92*($I92-(метеостанция!D$12))/($I92-$J92)</f>
        <v>0.52450386296051021</v>
      </c>
      <c r="Y92" s="130">
        <f>$O92*($I92-(метеостанция!E$12))/($I92-$J92)</f>
        <v>0.56341364507924241</v>
      </c>
      <c r="Z92" s="130">
        <f>$O92*($I92-(метеостанция!F$12))/($I92-$J92)</f>
        <v>0.63708283255737552</v>
      </c>
      <c r="AA92" s="130">
        <f>$O92*($I92-(метеостанция!G$12))/($I92-$J92)</f>
        <v>0.7512181934389901</v>
      </c>
      <c r="AB92" s="130">
        <f>$O92*($I92-(метеостанция!H$12))/($I92-$J92)</f>
        <v>0.74084225154066141</v>
      </c>
      <c r="AC92" s="130">
        <f>$O92*($I92-(метеостанция!I$12))/($I92-$J92)</f>
        <v>0.73306029511691495</v>
      </c>
      <c r="AD92" s="130">
        <f>$O92*($I92-(метеостанция!J$12))/($I92-$J92)</f>
        <v>0.75018059924915703</v>
      </c>
      <c r="AE92" s="130">
        <f>$O92*($I92-(метеостанция!K$12))/($I92-$J92)</f>
        <v>0.73928586025591214</v>
      </c>
      <c r="AF92" s="130">
        <f>$O92*($I92-(метеостанция!L$12))/($I92-$J92)</f>
        <v>0.67858660015068983</v>
      </c>
      <c r="AG92" s="130">
        <f>$O92*($I92-(метеостанция!M$12))/($I92-$J92)</f>
        <v>0.59298507948947898</v>
      </c>
      <c r="AH92" s="130">
        <f>$O92*($I92-(метеостанция!N$12))/($I92-$J92)</f>
        <v>0.68584975947951987</v>
      </c>
      <c r="AI92" s="130">
        <f>$O92*($I92-(метеостанция!O$12))/($I92-$J92)</f>
        <v>0.5068647617333516</v>
      </c>
      <c r="AJ92" s="130">
        <f>$O92*($I92-(метеостанция!P$12))/($I92-$J92)</f>
        <v>0.75744375857798718</v>
      </c>
      <c r="AK92" s="130">
        <f>$O92*($I92-(метеостанция!Q$12))/($I92-$J92)</f>
        <v>0.81451143901879441</v>
      </c>
      <c r="AL92" s="130">
        <f>$O92*($I92-(метеостанция!R$12))/($I92-$J92)</f>
        <v>0.75381217891357211</v>
      </c>
      <c r="AM92" s="130">
        <f>$O92*($I92-(метеостанция!S$12))/($I92-$J92)</f>
        <v>0.77663925108989496</v>
      </c>
      <c r="AN92" s="130">
        <f>$O92*($I92-(метеостанция!T$12))/($I92-$J92)</f>
        <v>0.76833849757123207</v>
      </c>
      <c r="AO92" s="130">
        <f>$O92*($I92-(метеостанция!U$12))/($I92-$J92)</f>
        <v>0.77404526561531284</v>
      </c>
      <c r="AP92" s="130">
        <f>$O92*($I92-(метеостанция!V$12))/($I92-$J92)</f>
        <v>0.83111294605612007</v>
      </c>
      <c r="AQ92" s="130">
        <f>$O92*($I92-(метеостанция!W$12))/($I92-$J92)</f>
        <v>0.88558664102234508</v>
      </c>
      <c r="AR92" s="130">
        <f>$O92*($I92-(метеостанция!X$12))/($I92-$J92)</f>
        <v>0.91204529286308311</v>
      </c>
      <c r="AS92" s="130">
        <f>$O92*($I92-(метеостанция!Y$12))/($I92-$J92)</f>
        <v>0.96600019073439181</v>
      </c>
      <c r="AT92" s="130">
        <f>$O92*($I92-(метеостанция!Z$12))/($I92-$J92)</f>
        <v>0.95666184302589619</v>
      </c>
      <c r="AU92" s="130">
        <f>$O92*($I92-(метеостанция!AA$12))/($I92-$J92)</f>
        <v>0.9224212347614118</v>
      </c>
      <c r="AV92" s="130">
        <f>$O92*($I92-(метеостанция!AB$12))/($I92-$J92)</f>
        <v>1.0298122334091127</v>
      </c>
      <c r="AW92" s="130">
        <f>$O92*($I92-(метеостанция!AC$12))/($I92-$J92)</f>
        <v>1.0624964503888477</v>
      </c>
      <c r="AX92" s="130">
        <f>$O92*($I92-(метеостанция!AD$12))/($I92-$J92)</f>
        <v>1.0007595960937927</v>
      </c>
      <c r="AY92" s="130">
        <f>$O92*($I92-(метеостанция!AE$12))/($I92-$J92)</f>
        <v>0.88714303230709457</v>
      </c>
      <c r="AZ92" s="130"/>
      <c r="BA92" s="130">
        <f t="shared" si="1746"/>
        <v>0.79998512036113423</v>
      </c>
      <c r="BB92" s="130">
        <f t="shared" si="2263"/>
        <v>1.5143687200610576</v>
      </c>
      <c r="BC92" s="130">
        <f t="shared" si="2264"/>
        <v>2.0388725830215679</v>
      </c>
      <c r="BD92" s="130">
        <f t="shared" si="2265"/>
        <v>2.6022862281008106</v>
      </c>
      <c r="BE92" s="130">
        <f t="shared" si="2266"/>
        <v>3.239369060658186</v>
      </c>
      <c r="BF92" s="130">
        <f t="shared" si="2267"/>
        <v>3.9905872540971759</v>
      </c>
      <c r="BG92" s="130">
        <f t="shared" si="2268"/>
        <v>4.7314295056378377</v>
      </c>
      <c r="BH92" s="130">
        <f t="shared" si="2269"/>
        <v>5.4644898007547527</v>
      </c>
      <c r="BI92" s="130">
        <f t="shared" si="2270"/>
        <v>6.2146704000039099</v>
      </c>
      <c r="BJ92" s="130">
        <f t="shared" si="2271"/>
        <v>6.9539562602598224</v>
      </c>
      <c r="BK92" s="130">
        <f t="shared" si="2272"/>
        <v>7.6325428604105126</v>
      </c>
      <c r="BL92" s="130">
        <f t="shared" si="2273"/>
        <v>8.2255279398999921</v>
      </c>
      <c r="BM92" s="130">
        <f t="shared" si="2274"/>
        <v>8.9113776993795124</v>
      </c>
      <c r="BN92" s="130">
        <f t="shared" si="2275"/>
        <v>9.4182424611128646</v>
      </c>
      <c r="BO92" s="130">
        <f t="shared" si="2276"/>
        <v>10.175686219690851</v>
      </c>
      <c r="BP92" s="130">
        <f t="shared" si="2277"/>
        <v>10.990197658709645</v>
      </c>
      <c r="BQ92" s="130">
        <f t="shared" si="2278"/>
        <v>11.744009837623217</v>
      </c>
      <c r="BR92" s="130">
        <f t="shared" si="2279"/>
        <v>12.520649088713112</v>
      </c>
      <c r="BS92" s="130">
        <f t="shared" si="2280"/>
        <v>13.288987586284344</v>
      </c>
      <c r="BT92" s="130">
        <f t="shared" si="2281"/>
        <v>14.063032851899656</v>
      </c>
      <c r="BU92" s="130">
        <f t="shared" si="2282"/>
        <v>14.894145797955776</v>
      </c>
      <c r="BV92" s="130">
        <f t="shared" si="2283"/>
        <v>15.779732438978121</v>
      </c>
      <c r="BW92" s="130">
        <f t="shared" si="2284"/>
        <v>16.691777731841203</v>
      </c>
      <c r="BX92" s="130">
        <f t="shared" si="2285"/>
        <v>17.657777922575594</v>
      </c>
      <c r="BY92" s="130">
        <f t="shared" si="2286"/>
        <v>18.614439765601489</v>
      </c>
      <c r="BZ92" s="130">
        <f t="shared" si="2287"/>
        <v>19.536861000362901</v>
      </c>
      <c r="CA92" s="130">
        <f t="shared" si="2288"/>
        <v>20.566673233772015</v>
      </c>
      <c r="CB92" s="130">
        <f t="shared" si="2289"/>
        <v>21.629169684160864</v>
      </c>
      <c r="CC92" s="130">
        <f t="shared" si="2290"/>
        <v>22.629929280254657</v>
      </c>
      <c r="CD92" s="130">
        <f t="shared" si="2291"/>
        <v>23.517072312561751</v>
      </c>
      <c r="CE92" s="130">
        <f t="shared" si="2292"/>
        <v>23.517072312561751</v>
      </c>
      <c r="CF92" s="130">
        <f t="shared" si="1747"/>
        <v>1566.5308626911731</v>
      </c>
      <c r="CG92" s="130">
        <f t="shared" si="1748"/>
        <v>1398.9059649323899</v>
      </c>
      <c r="CH92" s="130">
        <f t="shared" si="1749"/>
        <v>1027.0834644492711</v>
      </c>
      <c r="CI92" s="130">
        <f t="shared" si="1750"/>
        <v>1103.2765997941724</v>
      </c>
      <c r="CJ92" s="130">
        <f t="shared" si="1751"/>
        <v>1247.5356027138528</v>
      </c>
      <c r="CK92" s="130">
        <f t="shared" si="1752"/>
        <v>1471.0354663922305</v>
      </c>
      <c r="CL92" s="130">
        <f t="shared" si="1753"/>
        <v>1450.7172969669232</v>
      </c>
      <c r="CM92" s="130">
        <f t="shared" si="1754"/>
        <v>1435.4786698979428</v>
      </c>
      <c r="CN92" s="130">
        <f t="shared" si="1755"/>
        <v>1469.0036494496994</v>
      </c>
      <c r="CO92" s="130">
        <f t="shared" si="1756"/>
        <v>1447.6695715531273</v>
      </c>
      <c r="CP92" s="130">
        <f t="shared" si="1757"/>
        <v>1328.8082804150808</v>
      </c>
      <c r="CQ92" s="130">
        <f t="shared" si="1758"/>
        <v>1161.1833826562977</v>
      </c>
      <c r="CR92" s="130">
        <f t="shared" si="1759"/>
        <v>1343.0309990127957</v>
      </c>
      <c r="CS92" s="130">
        <f t="shared" si="1760"/>
        <v>992.54257642624907</v>
      </c>
      <c r="CT92" s="130">
        <f t="shared" si="1761"/>
        <v>1483.2263680474146</v>
      </c>
      <c r="CU92" s="130">
        <f t="shared" si="1762"/>
        <v>1594.9762998866033</v>
      </c>
      <c r="CV92" s="130">
        <f t="shared" si="1763"/>
        <v>1476.1150087485569</v>
      </c>
      <c r="CW92" s="130">
        <f t="shared" si="1764"/>
        <v>1520.8149814842322</v>
      </c>
      <c r="CX92" s="130">
        <f t="shared" si="1765"/>
        <v>1504.5604459439867</v>
      </c>
      <c r="CY92" s="130">
        <f t="shared" si="1766"/>
        <v>1515.7354391279057</v>
      </c>
      <c r="CZ92" s="130">
        <f t="shared" si="1767"/>
        <v>1627.4853709670945</v>
      </c>
      <c r="DA92" s="130">
        <f t="shared" si="1768"/>
        <v>1734.1557604499562</v>
      </c>
      <c r="DB92" s="130">
        <f t="shared" si="1769"/>
        <v>1785.9670924844893</v>
      </c>
      <c r="DC92" s="130">
        <f t="shared" si="1770"/>
        <v>1891.6215734960861</v>
      </c>
      <c r="DD92" s="130">
        <f t="shared" si="1771"/>
        <v>1873.33522101331</v>
      </c>
      <c r="DE92" s="130">
        <f t="shared" si="1772"/>
        <v>1806.2852619097966</v>
      </c>
      <c r="DF92" s="130">
        <f t="shared" si="1773"/>
        <v>2016.5783154617245</v>
      </c>
      <c r="DG92" s="130">
        <f t="shared" si="1774"/>
        <v>2080.5805491514416</v>
      </c>
      <c r="DH92" s="130">
        <f t="shared" si="1775"/>
        <v>1959.6874410708649</v>
      </c>
      <c r="DI92" s="130">
        <f t="shared" si="1776"/>
        <v>1737.2034858637526</v>
      </c>
      <c r="DJ92" s="130">
        <f t="shared" si="1777"/>
        <v>0</v>
      </c>
      <c r="DK92" s="110">
        <f t="shared" si="1778"/>
        <v>1566.5308626911731</v>
      </c>
      <c r="DL92" s="130">
        <f t="shared" si="1779"/>
        <v>2965.4368276235627</v>
      </c>
      <c r="DM92" s="130">
        <f t="shared" si="1780"/>
        <v>3992.5202920728339</v>
      </c>
      <c r="DN92" s="130">
        <f t="shared" si="1781"/>
        <v>5095.7968918670067</v>
      </c>
      <c r="DO92" s="130">
        <f t="shared" si="1782"/>
        <v>6343.3324945808599</v>
      </c>
      <c r="DP92" s="130">
        <f t="shared" si="1783"/>
        <v>7814.3679609730907</v>
      </c>
      <c r="DQ92" s="130">
        <f t="shared" si="1784"/>
        <v>9265.0852579400143</v>
      </c>
      <c r="DR92" s="130">
        <f t="shared" si="1785"/>
        <v>10700.563927837957</v>
      </c>
      <c r="DS92" s="130">
        <f t="shared" si="1786"/>
        <v>12169.567577287657</v>
      </c>
      <c r="DT92" s="130">
        <f t="shared" si="1787"/>
        <v>13617.237148840784</v>
      </c>
      <c r="DU92" s="130">
        <f t="shared" si="1788"/>
        <v>14946.045429255864</v>
      </c>
      <c r="DV92" s="130">
        <f t="shared" si="1789"/>
        <v>16107.228811912162</v>
      </c>
      <c r="DW92" s="130">
        <f t="shared" si="1790"/>
        <v>17450.259810924959</v>
      </c>
      <c r="DX92" s="130">
        <f t="shared" si="1791"/>
        <v>18442.802387351207</v>
      </c>
      <c r="DY92" s="130">
        <f t="shared" si="1792"/>
        <v>19926.02875539862</v>
      </c>
      <c r="DZ92" s="130">
        <f t="shared" si="1793"/>
        <v>21521.005055285223</v>
      </c>
      <c r="EA92" s="130">
        <f t="shared" si="1794"/>
        <v>22997.120064033781</v>
      </c>
      <c r="EB92" s="130">
        <f t="shared" si="1795"/>
        <v>24517.935045518014</v>
      </c>
      <c r="EC92" s="130">
        <f t="shared" si="1796"/>
        <v>26022.495491461999</v>
      </c>
      <c r="ED92" s="130">
        <f t="shared" si="1797"/>
        <v>27538.230930589903</v>
      </c>
      <c r="EE92" s="130">
        <f t="shared" si="1798"/>
        <v>29165.716301556997</v>
      </c>
      <c r="EF92" s="130">
        <f t="shared" si="1799"/>
        <v>30899.872062006954</v>
      </c>
      <c r="EG92" s="130">
        <f t="shared" si="1800"/>
        <v>32685.839154491445</v>
      </c>
      <c r="EH92" s="130">
        <f t="shared" si="1801"/>
        <v>34577.460727987534</v>
      </c>
      <c r="EI92" s="130">
        <f t="shared" si="1802"/>
        <v>36450.795949000843</v>
      </c>
      <c r="EJ92" s="130">
        <f t="shared" si="1803"/>
        <v>38257.081210910641</v>
      </c>
      <c r="EK92" s="130">
        <f t="shared" si="1804"/>
        <v>40273.659526372365</v>
      </c>
      <c r="EL92" s="130">
        <f t="shared" si="1805"/>
        <v>42354.240075523805</v>
      </c>
      <c r="EM92" s="130">
        <f t="shared" si="1806"/>
        <v>44313.927516594667</v>
      </c>
      <c r="EN92" s="130">
        <f t="shared" si="1807"/>
        <v>46051.131002458424</v>
      </c>
      <c r="EO92" s="130">
        <f t="shared" si="1808"/>
        <v>46051.131002458424</v>
      </c>
      <c r="EP92" s="130">
        <f t="shared" si="1809"/>
        <v>1488.2043195566143</v>
      </c>
      <c r="EQ92" s="130">
        <f t="shared" si="1810"/>
        <v>1328.9606666857703</v>
      </c>
      <c r="ER92" s="130">
        <f t="shared" si="1811"/>
        <v>975.7292912268075</v>
      </c>
      <c r="ES92" s="130">
        <f t="shared" si="1812"/>
        <v>1048.1127698044638</v>
      </c>
      <c r="ET92" s="130">
        <f t="shared" si="1813"/>
        <v>1185.15882257816</v>
      </c>
      <c r="EU92" s="130">
        <f t="shared" si="1814"/>
        <v>1397.483693072619</v>
      </c>
      <c r="EV92" s="130">
        <f t="shared" si="1815"/>
        <v>1378.181432118577</v>
      </c>
      <c r="EW92" s="130">
        <f t="shared" si="1816"/>
        <v>1363.7047364030457</v>
      </c>
      <c r="EX92" s="130">
        <f t="shared" si="1817"/>
        <v>1395.5534669772144</v>
      </c>
      <c r="EY92" s="130">
        <f t="shared" si="1818"/>
        <v>1375.2860929754709</v>
      </c>
      <c r="EZ92" s="130">
        <f t="shared" si="1819"/>
        <v>1262.3678663943267</v>
      </c>
      <c r="FA92" s="130">
        <f t="shared" si="1820"/>
        <v>1103.1242135234827</v>
      </c>
      <c r="FB92" s="130">
        <f t="shared" si="1821"/>
        <v>1275.8794490621558</v>
      </c>
      <c r="FC92" s="130">
        <f t="shared" si="1822"/>
        <v>942.91544760493662</v>
      </c>
      <c r="FD92" s="130">
        <f t="shared" si="1823"/>
        <v>1409.0650496450437</v>
      </c>
      <c r="FE92" s="130">
        <f t="shared" si="1824"/>
        <v>1515.2274848922732</v>
      </c>
      <c r="FF92" s="130">
        <f t="shared" si="1825"/>
        <v>1402.309258311129</v>
      </c>
      <c r="FG92" s="130">
        <f t="shared" si="1826"/>
        <v>1444.7742324100207</v>
      </c>
      <c r="FH92" s="130">
        <f t="shared" si="1827"/>
        <v>1429.3324236467872</v>
      </c>
      <c r="FI92" s="130">
        <f t="shared" si="1828"/>
        <v>1439.9486671715104</v>
      </c>
      <c r="FJ92" s="130">
        <f t="shared" si="1829"/>
        <v>1546.1111024187396</v>
      </c>
      <c r="FK92" s="130">
        <f t="shared" si="1830"/>
        <v>1647.4479724274584</v>
      </c>
      <c r="FL92" s="130">
        <f t="shared" si="1831"/>
        <v>1696.6687378602649</v>
      </c>
      <c r="FM92" s="130">
        <f t="shared" si="1832"/>
        <v>1797.0404948212818</v>
      </c>
      <c r="FN92" s="130">
        <f t="shared" si="1833"/>
        <v>1779.6684599626444</v>
      </c>
      <c r="FO92" s="130">
        <f t="shared" si="1834"/>
        <v>1715.9709988143068</v>
      </c>
      <c r="FP92" s="130">
        <f t="shared" si="1835"/>
        <v>1915.7493996886383</v>
      </c>
      <c r="FQ92" s="130">
        <f t="shared" si="1836"/>
        <v>1976.5515216938693</v>
      </c>
      <c r="FR92" s="130">
        <f t="shared" si="1837"/>
        <v>1861.7030690173215</v>
      </c>
      <c r="FS92" s="130">
        <f t="shared" si="1838"/>
        <v>1650.3433115705648</v>
      </c>
      <c r="FT92" s="130">
        <f t="shared" si="1839"/>
        <v>0</v>
      </c>
      <c r="FU92" s="110">
        <f t="shared" si="1840"/>
        <v>1488.2043195566143</v>
      </c>
      <c r="FV92" s="130">
        <f t="shared" si="1841"/>
        <v>2817.1649862423847</v>
      </c>
      <c r="FW92" s="130">
        <f t="shared" si="1842"/>
        <v>3792.8942774691923</v>
      </c>
      <c r="FX92" s="130">
        <f t="shared" si="1843"/>
        <v>4841.0070472736561</v>
      </c>
      <c r="FY92" s="130">
        <f t="shared" si="1844"/>
        <v>6026.1658698518158</v>
      </c>
      <c r="FZ92" s="130">
        <f t="shared" si="1845"/>
        <v>7423.6495629244346</v>
      </c>
      <c r="GA92" s="130">
        <f t="shared" si="1846"/>
        <v>8801.8309950430121</v>
      </c>
      <c r="GB92" s="130">
        <f t="shared" si="1847"/>
        <v>10165.535731446058</v>
      </c>
      <c r="GC92" s="130">
        <f t="shared" si="1848"/>
        <v>11561.089198423273</v>
      </c>
      <c r="GD92" s="130">
        <f t="shared" si="1849"/>
        <v>12936.375291398745</v>
      </c>
      <c r="GE92" s="130">
        <f t="shared" si="1850"/>
        <v>14198.743157793071</v>
      </c>
      <c r="GF92" s="130">
        <f t="shared" si="1851"/>
        <v>15301.867371316554</v>
      </c>
      <c r="GG92" s="130">
        <f t="shared" si="1852"/>
        <v>16577.74682037871</v>
      </c>
      <c r="GH92" s="130">
        <f t="shared" si="1853"/>
        <v>17520.662267983647</v>
      </c>
      <c r="GI92" s="130">
        <f t="shared" si="1854"/>
        <v>18929.727317628691</v>
      </c>
      <c r="GJ92" s="130">
        <f t="shared" si="1855"/>
        <v>20444.954802520962</v>
      </c>
      <c r="GK92" s="130">
        <f t="shared" si="1856"/>
        <v>21847.264060832091</v>
      </c>
      <c r="GL92" s="130">
        <f t="shared" si="1857"/>
        <v>23292.038293242113</v>
      </c>
      <c r="GM92" s="130">
        <f t="shared" si="1858"/>
        <v>24721.370716888901</v>
      </c>
      <c r="GN92" s="130">
        <f t="shared" si="1859"/>
        <v>26161.319384060411</v>
      </c>
      <c r="GO92" s="130">
        <f t="shared" si="1860"/>
        <v>27707.430486479152</v>
      </c>
      <c r="GP92" s="130">
        <f t="shared" si="1861"/>
        <v>29354.878458906609</v>
      </c>
      <c r="GQ92" s="130">
        <f t="shared" si="1862"/>
        <v>31051.547196766875</v>
      </c>
      <c r="GR92" s="130">
        <f t="shared" si="1863"/>
        <v>32848.587691588153</v>
      </c>
      <c r="GS92" s="130">
        <f t="shared" si="1864"/>
        <v>34628.256151550799</v>
      </c>
      <c r="GT92" s="130">
        <f t="shared" si="1865"/>
        <v>36344.227150365106</v>
      </c>
      <c r="GU92" s="130">
        <f t="shared" si="1866"/>
        <v>38259.976550053747</v>
      </c>
      <c r="GV92" s="130">
        <f t="shared" si="1867"/>
        <v>40236.528071747613</v>
      </c>
      <c r="GW92" s="130">
        <f t="shared" si="1868"/>
        <v>42098.231140764932</v>
      </c>
      <c r="GX92" s="130">
        <f t="shared" si="1869"/>
        <v>43748.574452335495</v>
      </c>
      <c r="GY92" s="130">
        <f t="shared" si="1870"/>
        <v>43748.574452335495</v>
      </c>
      <c r="GZ92" s="130">
        <f>($T92+$U92)/$R92*($I92-(метеостанция!B$12))/($I92-$J92)</f>
        <v>3.8730171957671957</v>
      </c>
      <c r="HA92" s="130">
        <f>($T92+$U92)/$R92*($I92-(метеостанция!C$12))/($I92-$J92)</f>
        <v>3.4585892857142855</v>
      </c>
      <c r="HB92" s="130">
        <f>($T92+$U92)/$R92*($I92-(метеостанция!D$12))/($I92-$J92)</f>
        <v>2.5393128306878308</v>
      </c>
      <c r="HC92" s="130">
        <f>($T92+$U92)/$R92*($I92-(метеостанция!E$12))/($I92-$J92)</f>
        <v>2.7276891534391536</v>
      </c>
      <c r="HD92" s="130">
        <f>($T92+$U92)/$R92*($I92-(метеостанция!F$12))/($I92-$J92)</f>
        <v>3.0843483245149921</v>
      </c>
      <c r="HE92" s="130">
        <f>($T92+$U92)/$R92*($I92-(метеостанция!G$12))/($I92-$J92)</f>
        <v>3.6369188712522051</v>
      </c>
      <c r="HF92" s="130">
        <f>($T92+$U92)/$R92*($I92-(метеостанция!H$12))/($I92-$J92)</f>
        <v>3.586685185185186</v>
      </c>
      <c r="HG92" s="130">
        <f>($T92+$U92)/$R92*($I92-(метеостанция!I$12))/($I92-$J92)</f>
        <v>3.549009920634921</v>
      </c>
      <c r="HH92" s="130">
        <f>($T92+$U92)/$R92*($I92-(метеостанция!J$12))/($I92-$J92)</f>
        <v>3.6318955026455031</v>
      </c>
      <c r="HI92" s="130">
        <f>($T92+$U92)/$R92*($I92-(метеостанция!K$12))/($I92-$J92)</f>
        <v>3.5791501322751325</v>
      </c>
      <c r="HJ92" s="130">
        <f>($T92+$U92)/$R92*($I92-(метеостанция!L$12))/($I92-$J92)</f>
        <v>3.2852830687830696</v>
      </c>
      <c r="HK92" s="130">
        <f>($T92+$U92)/$R92*($I92-(метеостанция!M$12))/($I92-$J92)</f>
        <v>2.8708551587301585</v>
      </c>
      <c r="HL92" s="130">
        <f>($T92+$U92)/$R92*($I92-(метеостанция!N$12))/($I92-$J92)</f>
        <v>3.3204466490299822</v>
      </c>
      <c r="HM92" s="130">
        <f>($T92+$U92)/$R92*($I92-(метеостанция!O$12))/($I92-$J92)</f>
        <v>2.4539155643738977</v>
      </c>
      <c r="HN92" s="130">
        <f>($T92+$U92)/$R92*($I92-(метеостанция!P$12))/($I92-$J92)</f>
        <v>3.6670590828924166</v>
      </c>
      <c r="HO92" s="130">
        <f>($T92+$U92)/$R92*($I92-(метеостанция!Q$12))/($I92-$J92)</f>
        <v>3.9433443562610231</v>
      </c>
      <c r="HP92" s="130">
        <f>($T92+$U92)/$R92*($I92-(метеостанция!R$12))/($I92-$J92)</f>
        <v>3.6494772927689598</v>
      </c>
      <c r="HQ92" s="130">
        <f>($T92+$U92)/$R92*($I92-(метеостанция!S$12))/($I92-$J92)</f>
        <v>3.7599914021164018</v>
      </c>
      <c r="HR92" s="130">
        <f>($T92+$U92)/$R92*($I92-(метеостанция!T$12))/($I92-$J92)</f>
        <v>3.7198044532627867</v>
      </c>
      <c r="HS92" s="130">
        <f>($T92+$U92)/$R92*($I92-(метеостанция!U$12))/($I92-$J92)</f>
        <v>3.7474329805996471</v>
      </c>
      <c r="HT92" s="130">
        <f>($T92+$U92)/$R92*($I92-(метеостанция!V$12))/($I92-$J92)</f>
        <v>4.0237182539682541</v>
      </c>
      <c r="HU92" s="130">
        <f>($T92+$U92)/$R92*($I92-(метеостанция!W$12))/($I92-$J92)</f>
        <v>4.2874451058201064</v>
      </c>
      <c r="HV92" s="130">
        <f>($T92+$U92)/$R92*($I92-(метеостанция!X$12))/($I92-$J92)</f>
        <v>4.415541005291006</v>
      </c>
      <c r="HW92" s="130">
        <f>($T92+$U92)/$R92*($I92-(метеостанция!Y$12))/($I92-$J92)</f>
        <v>4.6767561728395064</v>
      </c>
      <c r="HX92" s="130">
        <f>($T92+$U92)/$R92*($I92-(метеостанция!Z$12))/($I92-$J92)</f>
        <v>4.6315458553791897</v>
      </c>
      <c r="HY92" s="130">
        <f>($T92+$U92)/$R92*($I92-(метеостанция!AA$12))/($I92-$J92)</f>
        <v>4.4657746913580256</v>
      </c>
      <c r="HZ92" s="130">
        <f>($T92+$U92)/$R92*($I92-(метеостанция!AB$12))/($I92-$J92)</f>
        <v>4.9856933421516763</v>
      </c>
      <c r="IA92" s="130">
        <f>($T92+$U92)/$R92*($I92-(метеостанция!AC$12))/($I92-$J92)</f>
        <v>5.1439294532627873</v>
      </c>
      <c r="IB92" s="130">
        <f>($T92+$U92)/$R92*($I92-(метеостанция!AD$12))/($I92-$J92)</f>
        <v>4.8450390211640224</v>
      </c>
      <c r="IC92" s="130">
        <f>($T92+$U92)/$R92*($I92-(метеостанция!AE$12))/($I92-$J92)</f>
        <v>4.2949801587301595</v>
      </c>
      <c r="ID92" s="130"/>
      <c r="IE92" s="131">
        <f>VLOOKUP($F92,метеостанция!$A$4:$AF$7,2,0)</f>
        <v>6.1</v>
      </c>
      <c r="IF92" s="131">
        <f>VLOOKUP($F92,метеостанция!$A$4:$AF$7,3,0)</f>
        <v>9</v>
      </c>
      <c r="IG92" s="131">
        <f>VLOOKUP($F92,метеостанция!$A$4:$AF$7,4,0)</f>
        <v>7.4</v>
      </c>
      <c r="IH92" s="131">
        <f>VLOOKUP($F92,метеостанция!$A$4:$AF$7,5,0)</f>
        <v>10.9</v>
      </c>
      <c r="II92" s="131">
        <f>VLOOKUP($F92,метеостанция!$A$4:$AF$7,6,0)</f>
        <v>12.1</v>
      </c>
      <c r="IJ92" s="131">
        <f>VLOOKUP($F92,метеостанция!$A$4:$AF$7,7,0)</f>
        <v>9.4</v>
      </c>
      <c r="IK92" s="131">
        <f>VLOOKUP($F92,метеостанция!$A$4:$AF$7,8,0)</f>
        <v>6.1</v>
      </c>
      <c r="IL92" s="131">
        <f>VLOOKUP($F92,метеостанция!$A$4:$AF$7,9,0)</f>
        <v>8.1</v>
      </c>
      <c r="IM92" s="131">
        <f>VLOOKUP($F92,метеостанция!$A$4:$AF$7,10,0)</f>
        <v>3.4</v>
      </c>
      <c r="IN92" s="131">
        <f>VLOOKUP($F92,метеостанция!$A$4:$AF$7,11,0)</f>
        <v>-1.2</v>
      </c>
      <c r="IO92" s="131">
        <f>VLOOKUP($F92,метеостанция!$A$4:$AF$7,12,0)</f>
        <v>0.4</v>
      </c>
      <c r="IP92" s="131">
        <f>VLOOKUP($F92,метеостанция!$A$4:$AF$7,13,0)</f>
        <v>3</v>
      </c>
      <c r="IQ92" s="131">
        <f>VLOOKUP($F92,метеостанция!$A$4:$AF$7,14,0)</f>
        <v>2.5</v>
      </c>
      <c r="IR92" s="131">
        <f>VLOOKUP($F92,метеостанция!$A$4:$AF$7,15,0)</f>
        <v>1.5</v>
      </c>
      <c r="IS92" s="131">
        <f>VLOOKUP($F92,метеостанция!$A$4:$AF$7,16,0)</f>
        <v>-0.4</v>
      </c>
      <c r="IT92" s="131">
        <f>VLOOKUP($F92,метеостанция!$A$4:$AF$7,17,0)</f>
        <v>-2.6</v>
      </c>
      <c r="IU92" s="131">
        <f>VLOOKUP($F92,метеостанция!$A$4:$AF$7,18,0)</f>
        <v>-3.5</v>
      </c>
      <c r="IV92" s="131">
        <f>VLOOKUP($F92,метеостанция!$A$4:$AF$7,19,0)</f>
        <v>-4.4000000000000004</v>
      </c>
      <c r="IW92" s="131">
        <f>VLOOKUP($F92,метеостанция!$A$4:$AF$7,20,0)</f>
        <v>-0.3</v>
      </c>
      <c r="IX92" s="131">
        <f>VLOOKUP($F92,метеостанция!$A$4:$AF$7,21,0)</f>
        <v>4.5</v>
      </c>
      <c r="IY92" s="131">
        <f>VLOOKUP($F92,метеостанция!$A$4:$AF$7,22,0)</f>
        <v>3.5</v>
      </c>
      <c r="IZ92" s="131">
        <f>VLOOKUP($F92,метеостанция!$A$4:$AF$7,23,0)</f>
        <v>5</v>
      </c>
      <c r="JA92" s="131">
        <f>VLOOKUP($F92,метеостанция!$A$4:$AF$7,24,0)</f>
        <v>-1.7</v>
      </c>
      <c r="JB92" s="131">
        <f>VLOOKUP($F92,метеостанция!$A$4:$AF$7,25,0)</f>
        <v>-3.7</v>
      </c>
      <c r="JC92" s="131">
        <f>VLOOKUP($F92,метеостанция!$A$4:$AF$7,26,0)</f>
        <v>0.7</v>
      </c>
      <c r="JD92" s="131">
        <f>VLOOKUP($F92,метеостанция!$A$4:$AF$7,27,0)</f>
        <v>-1.6</v>
      </c>
      <c r="JE92" s="131">
        <f>VLOOKUP($F92,метеостанция!$A$4:$AF$7,28,0)</f>
        <v>0.7</v>
      </c>
      <c r="JF92" s="131">
        <f>VLOOKUP($F92,метеостанция!$A$4:$AF$7,29,0)</f>
        <v>6.6</v>
      </c>
      <c r="JG92" s="131">
        <f>VLOOKUP($F92,метеостанция!$A$4:$AF$7,30,0)</f>
        <v>9</v>
      </c>
      <c r="JH92" s="131">
        <f>VLOOKUP($F92,метеостанция!$A$4:$AF$7,31,0)</f>
        <v>4.8</v>
      </c>
      <c r="JI92" s="131">
        <f>VLOOKUP($F92,метеостанция!$A$4:$AF$7,32,0)</f>
        <v>0</v>
      </c>
      <c r="JJ92" s="202">
        <f>VLOOKUP(D92,'Qп, Гкал'!$D$6:$O$63,2,FALSE)</f>
        <v>2.42</v>
      </c>
      <c r="JK92" s="202">
        <f>VLOOKUP(D92,'Qп, Гкал'!$D$6:AI$64,3,FALSE)</f>
        <v>2.423</v>
      </c>
      <c r="JL92" s="202">
        <f>VLOOKUP(D92,'Qп, Гкал'!$D$6:$AI$64,4,FALSE)</f>
        <v>1.694</v>
      </c>
      <c r="JM92" s="202">
        <f>VLOOKUP(D92,'Qп, Гкал'!$D$6:$O$60,5,FALSE)</f>
        <v>0.45900000000000002</v>
      </c>
      <c r="JN92" s="202">
        <f>VLOOKUP(D92,'Qп, Гкал'!$D$6:$O$60,6,FALSE)</f>
        <v>0.52700000000000002</v>
      </c>
      <c r="JO92" s="202">
        <f>VLOOKUP(D92,'Qп, Гкал'!$D$6:$O$60,7,FALSE)</f>
        <v>0.90700000000000003</v>
      </c>
      <c r="JP92" s="202">
        <f>VLOOKUP(D92,'Qп, Гкал'!$D$6:$O$60,8,FALSE)</f>
        <v>1.31</v>
      </c>
      <c r="JQ92" s="202">
        <f>VLOOKUP(D92,'Qп, Гкал'!$D$6:$O$60,9,FALSE)</f>
        <v>1.2569999999999999</v>
      </c>
      <c r="JR92" s="202">
        <f>VLOOKUP(D92,'Qп, Гкал'!$D$6:$O$60,10,FALSE)</f>
        <v>2.1749999999999998</v>
      </c>
      <c r="JS92" s="202">
        <f>VLOOKUP(D92,'Qп, Гкал'!$D$6:$O$60,11,FALSE)</f>
        <v>3.1589999999999998</v>
      </c>
      <c r="JT92" s="202">
        <f>VLOOKUP(D92,'Qп, Гкал'!$D$6:$O$60,12,FALSE)</f>
        <v>2.8580000000000001</v>
      </c>
      <c r="JU92" s="202">
        <f>VLOOKUP(D92,'Qп, Гкал'!$D$6:$P$60,13,FALSE)</f>
        <v>2.4350000000000001</v>
      </c>
      <c r="JV92" s="202">
        <f>VLOOKUP(D92,'Qп, Гкал'!$D$6:$Q$63,14,FALSE)</f>
        <v>2.3650000000000002</v>
      </c>
      <c r="JW92" s="203">
        <f>VLOOKUP(D92,'Qп, Гкал'!$D$6:$AI$65,15,FALSE)</f>
        <v>1.8109999999999999</v>
      </c>
      <c r="JX92" s="203">
        <f>VLOOKUP(D92,'Qп, Гкал'!$D$6:$AI$65,16,FALSE)</f>
        <v>2.8639999999999999</v>
      </c>
      <c r="JY92" s="203">
        <f>VLOOKUP(D92,'Qп, Гкал'!$D$6:$AI$65,17,FALSE)</f>
        <v>3.2</v>
      </c>
      <c r="JZ92" s="203">
        <f>VLOOKUP(D92,'Qп, Гкал'!$D$6:$AI$65,18,FALSE)</f>
        <v>3.3919999999999999</v>
      </c>
      <c r="KA92" s="203">
        <f>VLOOKUP(D92,'Qп, Гкал'!$D$6:$AI$65,19,FALSE)</f>
        <v>3.3740000000000001</v>
      </c>
      <c r="KB92" s="203">
        <f>VLOOKUP(D92,'Qп, Гкал'!$D$6:$AI$65,20,FALSE)</f>
        <v>2.8860000000000001</v>
      </c>
      <c r="KC92" s="203">
        <f>VLOOKUP(D92,'Qп, Гкал'!$D$6:$AI$65,21,FALSE)</f>
        <v>2.2309999999999999</v>
      </c>
      <c r="KD92" s="203">
        <f>VLOOKUP(D92,'Qп, Гкал'!$D$6:$AI$65,22,FALSE)</f>
        <v>2.2240000000000002</v>
      </c>
      <c r="KE92" s="203">
        <f>VLOOKUP(D92,'Qп, Гкал'!$D$6:$AI$65,23,FALSE)</f>
        <v>2.3069999999999999</v>
      </c>
      <c r="KF92" s="203">
        <f>VLOOKUP(D92,'Qп, Гкал'!$D$6:$AI$65,24,FALSE)</f>
        <v>2.9809999999999999</v>
      </c>
      <c r="KG92" s="203">
        <f>VLOOKUP(D92,'Qп, Гкал'!$D$6:$AI$65,25,FALSE)</f>
        <v>3.2709999999999999</v>
      </c>
      <c r="KH92" s="203">
        <f>VLOOKUP(D92,'Qп, Гкал'!$D$6:$AI$65,26,FALSE)</f>
        <v>2.6869999999999998</v>
      </c>
      <c r="KI92" s="203">
        <f>VLOOKUP(D92,'Qп, Гкал'!$D$6:$AI$65,27,FALSE)</f>
        <v>3.2170000000000001</v>
      </c>
      <c r="KJ92" s="203">
        <f>VLOOKUP(D92,'Qп, Гкал'!$D$6:$AI$65,28,FALSE)</f>
        <v>2.5099999999999998</v>
      </c>
      <c r="KK92" s="203">
        <f>VLOOKUP(D92,'Qп, Гкал'!$D$6:$AI$65,29,FALSE)</f>
        <v>1.2190000000000001</v>
      </c>
      <c r="KL92" s="203">
        <f>VLOOKUP(D92,'Qп, Гкал'!$D$6:$AI$65,30,FALSE)</f>
        <v>1.542</v>
      </c>
      <c r="KM92" s="203">
        <f>VLOOKUP(D92,'Qп, Гкал'!$D$6:$AI$65,31,FALSE)</f>
        <v>2.4009999999999998</v>
      </c>
      <c r="KN92" s="203">
        <f>VLOOKUP(D92,'Qп, Гкал'!$D$6:$AI$65,32,FALSE)</f>
        <v>0</v>
      </c>
      <c r="KO92" s="110">
        <f>IF(JJ92="","Нет показаний",IF(JJ92&lt;=0,"Ошибка ПУ",(GZ92-JJ92*(($I92-метеостанция!B$12)/($I92-IE92)))))</f>
        <v>0.51722582886072166</v>
      </c>
      <c r="KP92" s="110">
        <f>IF(JK92="","Нет показаний",IF(JK92&lt;=0,"Ошибка ПУ",(HA92-JK92*(($I92-метеостанция!C$12)/($I92-IF92)))))</f>
        <v>-0.33285503246753256</v>
      </c>
      <c r="KQ92" s="110">
        <f>IF(JL92="","Нет показаний",IF(JL92&lt;=0,"Ошибка ПУ",(HB92-JL92*(($I92-метеостанция!D$12)/($I92-IG92)))))</f>
        <v>0.8402711640211642</v>
      </c>
      <c r="KR92" s="110">
        <f>IF(JM92="","Нет показаний",IF(JM92&lt;=0,"Ошибка ПУ",(HC92-JM92*(($I92-метеостанция!E$12)/($I92-IH92)))))</f>
        <v>2.0429721204721205</v>
      </c>
      <c r="KS92" s="110">
        <f>IF(JN92="","Нет показаний",IF(JN92&lt;=0,"Ошибка ПУ",(HD92-JN92*(($I92-метеостанция!F$12)/($I92-II92)))))</f>
        <v>2.0603673118567638</v>
      </c>
      <c r="KT92" s="110">
        <f>IF(JO92="","Нет показаний",IF(JO92&lt;=0,"Ошибка ПУ",(HE92-JO92*(($I92-метеостанция!G$12)/($I92-IJ92)))))</f>
        <v>2.088173588233337</v>
      </c>
      <c r="KU92" s="110">
        <f>IF(JP92="","Нет показаний",IF(JP92&lt;=0,"Ошибка ПУ",(HF92-JP92*(($I92-метеостанция!H$12)/($I92-IK92)))))</f>
        <v>1.9044189981348263</v>
      </c>
      <c r="KV92" s="110">
        <f>IF(JQ92="","Нет показаний",IF(JQ92&lt;=0,"Ошибка ПУ",(HG92-JQ92*(($I92-метеостанция!I$12)/($I92-IL92)))))</f>
        <v>1.6833155929038286</v>
      </c>
      <c r="KW92" s="110">
        <f>IF(JR92="","Нет показаний",IF(JR92&lt;=0,"Ошибка ПУ",(HH92-JR92*(($I92-метеостанция!J$12)/($I92-IM92)))))</f>
        <v>1.2636349604768289</v>
      </c>
      <c r="KX92" s="110">
        <f>IF(JS92="","Нет показаний",IF(JS92&lt;=0,"Ошибка ПУ",(HI92-JS92*(($I92-метеостанция!K$12)/($I92-IN92)))))</f>
        <v>0.9249195898223026</v>
      </c>
      <c r="KY92" s="110">
        <f>IF(JT92="","Нет показаний",IF(JT92&lt;=0,"Ошибка ПУ",(HJ92-JT92*(($I92-метеостанция!L$12)/($I92-IO92)))))</f>
        <v>0.90118613000755898</v>
      </c>
      <c r="KZ92" s="110">
        <f>IF(JU92="","Нет показаний",IF(JU92&lt;=0,"Ошибка ПУ",(HK92-JU92*(($I92-метеостанция!M$12)/($I92-IP92)))))</f>
        <v>0.8243808940242765</v>
      </c>
      <c r="LA92" s="110">
        <f>IF(JV92="","Нет показаний",IF(JV92&lt;=0,"Ошибка ПУ",(HL92-JV92*(($I92-метеостанция!N$12)/($I92-IQ92)))))</f>
        <v>1.087210934744268</v>
      </c>
      <c r="LB92" s="110">
        <f>IF(JW92="","Нет показаний",IF(JW92&lt;=0,"Ошибка ПУ",(HM92-JW92*(($I92-метеостанция!O$12)/($I92-IR92)))))</f>
        <v>1.258410834644168</v>
      </c>
      <c r="LC92" s="110">
        <f>IF(JX92="","Нет показаний",IF(JX92&lt;=0,"Ошибка ПУ",(HN92-JX92*(($I92-метеостанция!P$12)/($I92-IS92)))))</f>
        <v>1.1049022201473186</v>
      </c>
      <c r="LD92" s="110">
        <f>IF(JY92="","Нет показаний",IF(JY92&lt;=0,"Ошибка ПУ",(HO92-JY92*(($I92-метеостанция!Q$12)/($I92-IT92)))))</f>
        <v>1.1645832943141206</v>
      </c>
      <c r="LE92" s="110">
        <f>IF(JZ92="","Нет показаний",IF(JZ92&lt;=0,"Ошибка ПУ",(HP92-JZ92*(($I92-метеостанция!R$12)/($I92-IU92)))))</f>
        <v>1.0278943140455552</v>
      </c>
      <c r="LF92" s="110">
        <f>IF(KA92="","Нет показаний",IF(KA92&lt;=0,"Ошибка ПУ",(HQ92-KA92*(($I92-метеостанция!S$12)/($I92-IV92)))))</f>
        <v>1.1724514431000084</v>
      </c>
      <c r="LG92" s="110">
        <f>IF(KB92="","Нет показаний",IF(KB92&lt;=0,"Ошибка ПУ",(HR92-KB92*(($I92-метеостанция!T$12)/($I92-IW92)))))</f>
        <v>1.08792883749924</v>
      </c>
      <c r="LH92" s="110">
        <f>IF(KC92="","Нет показаний",IF(KC92&lt;=0,"Ошибка ПУ",(HS92-KC92*(($I92-метеостанция!U$12)/($I92-IX92)))))</f>
        <v>1.0630362064060992</v>
      </c>
      <c r="LI92" s="110">
        <f>IF(KD92="","Нет показаний",IF(KD92&lt;=0,"Ошибка ПУ",(HT92-KD92*(($I92-метеостанция!V$12)/($I92-IY92)))))</f>
        <v>1.3245909812409811</v>
      </c>
      <c r="LJ92" s="110">
        <f>IF(KE92="","Нет показаний",IF(KE92&lt;=0,"Ошибка ПУ",(HU92-KE92*(($I92-метеостанция!W$12)/($I92-IZ92)))))</f>
        <v>1.0057376058201069</v>
      </c>
      <c r="LK92" s="110">
        <f>IF(KF92="","Нет показаний",IF(KF92&lt;=0,"Ошибка ПУ",(HV92-KF92*(($I92-метеостанция!X$12)/($I92-JA92)))))</f>
        <v>1.3967633555214207</v>
      </c>
      <c r="LL92" s="110">
        <f>IF(KG92="","Нет показаний",IF(KG92&lt;=0,"Ошибка ПУ",(HW92-KG92*(($I92-метеостанция!Y$12)/($I92-JB92)))))</f>
        <v>1.4644133458352875</v>
      </c>
      <c r="LM92" s="110">
        <f>IF(KH92="","Нет показаний",IF(KH92&lt;=0,"Ошибка ПУ",(HX92-KH92*(($I92-метеостанция!Z$12)/($I92-JC92)))))</f>
        <v>1.4224603631512105</v>
      </c>
      <c r="LN92" s="110">
        <f>IF(KI92="","Нет показаний",IF(KI92&lt;=0,"Ошибка ПУ",(HY92-KI92*(($I92-метеостанция!AA$12)/($I92-JD92)))))</f>
        <v>1.1556902006172849</v>
      </c>
      <c r="LO92" s="110">
        <f>IF(KJ92="","Нет показаний",IF(KJ92&lt;=0,"Ошибка ПУ",(HZ92-KJ92*(($I92-метеостанция!AB$12)/($I92-JE92)))))</f>
        <v>1.7587827203900188</v>
      </c>
      <c r="LP92" s="110">
        <f>IF(KK92="","Нет показаний",IF(KK92&lt;=0,"Ошибка ПУ",(IA92-KK92*(($I92-метеостанция!AC$12)/($I92-JF92)))))</f>
        <v>2.8150936323672648</v>
      </c>
      <c r="LQ92" s="110">
        <f>IF(KL92="","Нет показаний",IF(KL92&lt;=0,"Ошибка ПУ",(IB92-KL92*(($I92-метеостанция!AD$12)/($I92-JG92)))))</f>
        <v>1.4649049302549315</v>
      </c>
      <c r="LR92" s="110">
        <f>IF(KM92="","Нет показаний",IF(KM92&lt;=0,"Ошибка ПУ",(IC92-KM92*(($I92-метеостанция!AE$12)/($I92-JH92)))))</f>
        <v>0.91857390873015987</v>
      </c>
      <c r="LS92" s="110" t="str">
        <f>IF(KN92="","Нет показаний",IF(KN92&lt;=0,"Ошибка ПУ",(ID92-KN92*(($I92-метеостанция!AF$12)/($I92-JI92)))))</f>
        <v>Ошибка ПУ</v>
      </c>
      <c r="LT92" s="54">
        <f t="shared" si="1871"/>
        <v>0.51722582886072166</v>
      </c>
      <c r="LU92" s="54">
        <f t="shared" si="1872"/>
        <v>0.1843707963931891</v>
      </c>
      <c r="LV92" s="54">
        <f t="shared" si="1873"/>
        <v>1.0246419604143533</v>
      </c>
      <c r="LW92" s="54">
        <f t="shared" si="1874"/>
        <v>3.0676140808864738</v>
      </c>
      <c r="LX92" s="54">
        <f t="shared" si="1875"/>
        <v>5.1279813927432372</v>
      </c>
      <c r="LY92" s="54">
        <f t="shared" si="1876"/>
        <v>7.2161549809765742</v>
      </c>
      <c r="LZ92" s="54">
        <f t="shared" si="1877"/>
        <v>9.1205739791114002</v>
      </c>
      <c r="MA92" s="54">
        <f t="shared" si="1878"/>
        <v>10.80388957201523</v>
      </c>
      <c r="MB92" s="54">
        <f t="shared" si="1879"/>
        <v>12.067524532492058</v>
      </c>
      <c r="MC92" s="54">
        <f t="shared" si="1880"/>
        <v>12.99244412231436</v>
      </c>
      <c r="MD92" s="54">
        <f t="shared" si="1881"/>
        <v>13.89363025232192</v>
      </c>
      <c r="ME92" s="54">
        <f t="shared" si="1882"/>
        <v>14.718011146346196</v>
      </c>
      <c r="MF92" s="54">
        <f t="shared" si="1883"/>
        <v>15.805222081090465</v>
      </c>
      <c r="MG92" s="54">
        <f t="shared" si="1884"/>
        <v>17.063632915734633</v>
      </c>
      <c r="MH92" s="54">
        <f t="shared" si="1885"/>
        <v>18.168535135881953</v>
      </c>
      <c r="MI92" s="54">
        <f t="shared" si="1886"/>
        <v>19.333118430196073</v>
      </c>
      <c r="MJ92" s="54">
        <f t="shared" si="1887"/>
        <v>20.361012744241627</v>
      </c>
      <c r="MK92" s="54">
        <f t="shared" si="1888"/>
        <v>21.533464187341636</v>
      </c>
      <c r="ML92" s="54">
        <f t="shared" si="1889"/>
        <v>22.621393024840877</v>
      </c>
      <c r="MM92" s="54">
        <f t="shared" si="1890"/>
        <v>23.684429231246977</v>
      </c>
      <c r="MN92" s="54">
        <f t="shared" si="1891"/>
        <v>25.009020212487957</v>
      </c>
      <c r="MO92" s="54">
        <f t="shared" si="1892"/>
        <v>26.014757818308063</v>
      </c>
      <c r="MP92" s="54">
        <f t="shared" si="1893"/>
        <v>27.411521173829485</v>
      </c>
      <c r="MQ92" s="54">
        <f t="shared" si="1894"/>
        <v>28.875934519664771</v>
      </c>
      <c r="MR92" s="54">
        <f t="shared" si="1895"/>
        <v>30.29839488281598</v>
      </c>
      <c r="MS92" s="54">
        <f t="shared" si="1896"/>
        <v>31.454085083433267</v>
      </c>
      <c r="MT92" s="54">
        <f t="shared" si="1897"/>
        <v>33.212867803823286</v>
      </c>
      <c r="MU92" s="54">
        <f t="shared" si="1898"/>
        <v>36.027961436190552</v>
      </c>
      <c r="MV92" s="54">
        <f t="shared" si="1899"/>
        <v>37.492866366445483</v>
      </c>
      <c r="MW92" s="54">
        <f t="shared" si="1900"/>
        <v>38.411440275175643</v>
      </c>
      <c r="MX92" s="54">
        <f t="shared" si="1901"/>
        <v>38.411440275175643</v>
      </c>
      <c r="MY92" s="53">
        <f t="shared" si="1902"/>
        <v>1012.8316180750652</v>
      </c>
      <c r="MZ92" s="53">
        <f t="shared" si="1903"/>
        <v>-651.7967245779223</v>
      </c>
      <c r="NA92" s="53">
        <f t="shared" si="1904"/>
        <v>1645.4189933862438</v>
      </c>
      <c r="NB92" s="53">
        <f t="shared" si="1905"/>
        <v>4000.5480063085065</v>
      </c>
      <c r="NC92" s="53">
        <f t="shared" si="1906"/>
        <v>4034.6112700779149</v>
      </c>
      <c r="ND92" s="53">
        <f t="shared" si="1907"/>
        <v>4089.0615204785204</v>
      </c>
      <c r="NE92" s="53">
        <f t="shared" si="1908"/>
        <v>3729.233282147617</v>
      </c>
      <c r="NF92" s="53">
        <f t="shared" si="1909"/>
        <v>3296.2685940242773</v>
      </c>
      <c r="NG92" s="53">
        <f t="shared" si="1910"/>
        <v>2474.4499796057262</v>
      </c>
      <c r="NH92" s="53">
        <f t="shared" si="1911"/>
        <v>1811.1775407900329</v>
      </c>
      <c r="NI92" s="53">
        <f t="shared" si="1912"/>
        <v>1764.7026797808021</v>
      </c>
      <c r="NJ92" s="53">
        <f t="shared" si="1913"/>
        <v>1614.3026666783383</v>
      </c>
      <c r="NK92" s="53">
        <f t="shared" si="1914"/>
        <v>2128.9764524162256</v>
      </c>
      <c r="NL92" s="53">
        <f t="shared" si="1915"/>
        <v>2464.22009640021</v>
      </c>
      <c r="NM92" s="53">
        <f t="shared" si="1916"/>
        <v>2163.6195274924794</v>
      </c>
      <c r="NN92" s="53">
        <f t="shared" si="1917"/>
        <v>2280.4870069259109</v>
      </c>
      <c r="NO92" s="53">
        <f t="shared" si="1918"/>
        <v>2012.8226457640062</v>
      </c>
      <c r="NP92" s="53">
        <f t="shared" si="1919"/>
        <v>2295.8944158784366</v>
      </c>
      <c r="NQ92" s="53">
        <f t="shared" si="1920"/>
        <v>2130.3822495910117</v>
      </c>
      <c r="NR92" s="53">
        <f t="shared" si="1921"/>
        <v>2081.6374993844233</v>
      </c>
      <c r="NS92" s="53">
        <f t="shared" si="1922"/>
        <v>2593.814059466089</v>
      </c>
      <c r="NT92" s="53">
        <f t="shared" si="1923"/>
        <v>1969.4353797169333</v>
      </c>
      <c r="NU92" s="53">
        <f t="shared" si="1924"/>
        <v>2735.1420027820463</v>
      </c>
      <c r="NV92" s="53">
        <f t="shared" si="1925"/>
        <v>2867.6142138146602</v>
      </c>
      <c r="NW92" s="53">
        <f t="shared" si="1926"/>
        <v>2785.4618831227003</v>
      </c>
      <c r="NX92" s="53">
        <f t="shared" si="1927"/>
        <v>2263.0725508487672</v>
      </c>
      <c r="NY92" s="53">
        <f t="shared" si="1928"/>
        <v>3444.0483230677351</v>
      </c>
      <c r="NZ92" s="53">
        <f t="shared" si="1929"/>
        <v>5512.5163509015783</v>
      </c>
      <c r="OA92" s="53">
        <f t="shared" si="1930"/>
        <v>2868.5768344252069</v>
      </c>
      <c r="OB92" s="53">
        <f t="shared" si="1931"/>
        <v>1798.7514280753992</v>
      </c>
      <c r="OC92" s="53" t="e">
        <f t="shared" si="1932"/>
        <v>#VALUE!</v>
      </c>
      <c r="OD92" s="53">
        <f t="shared" si="1933"/>
        <v>1012.8316180750652</v>
      </c>
      <c r="OE92" s="53">
        <f t="shared" si="1934"/>
        <v>361.03489349714289</v>
      </c>
      <c r="OF92" s="53">
        <f t="shared" si="1935"/>
        <v>2006.4538868833865</v>
      </c>
      <c r="OG92" s="53">
        <f t="shared" si="1936"/>
        <v>6007.001893191893</v>
      </c>
      <c r="OH92" s="53">
        <f t="shared" si="1937"/>
        <v>10041.613163269809</v>
      </c>
      <c r="OI92" s="53">
        <f t="shared" si="1938"/>
        <v>14130.67468374833</v>
      </c>
      <c r="OJ92" s="53">
        <f t="shared" si="1939"/>
        <v>17859.907965895945</v>
      </c>
      <c r="OK92" s="53">
        <f t="shared" si="1940"/>
        <v>21156.176559920223</v>
      </c>
      <c r="OL92" s="53">
        <f t="shared" si="1941"/>
        <v>23630.626539525947</v>
      </c>
      <c r="OM92" s="53">
        <f t="shared" si="1942"/>
        <v>25441.804080315978</v>
      </c>
      <c r="ON92" s="53">
        <f t="shared" si="1943"/>
        <v>27206.506760096781</v>
      </c>
      <c r="OO92" s="53">
        <f t="shared" si="1944"/>
        <v>28820.809426775118</v>
      </c>
      <c r="OP92" s="53">
        <f t="shared" si="1945"/>
        <v>30949.785879191346</v>
      </c>
      <c r="OQ92" s="53">
        <f t="shared" si="1946"/>
        <v>33414.005975591557</v>
      </c>
      <c r="OR92" s="53">
        <f t="shared" si="1947"/>
        <v>35577.62550308404</v>
      </c>
      <c r="OS92" s="53">
        <f t="shared" si="1948"/>
        <v>37858.112510009953</v>
      </c>
      <c r="OT92" s="53">
        <f t="shared" si="1949"/>
        <v>39870.935155773957</v>
      </c>
      <c r="OU92" s="53">
        <f t="shared" si="1950"/>
        <v>42166.829571652393</v>
      </c>
      <c r="OV92" s="53">
        <f t="shared" si="1951"/>
        <v>44297.211821243407</v>
      </c>
      <c r="OW92" s="53">
        <f t="shared" si="1952"/>
        <v>46378.849320627829</v>
      </c>
      <c r="OX92" s="53">
        <f t="shared" si="1953"/>
        <v>48972.663380093916</v>
      </c>
      <c r="OY92" s="53">
        <f t="shared" si="1954"/>
        <v>50942.098759810848</v>
      </c>
      <c r="OZ92" s="53">
        <f t="shared" si="1955"/>
        <v>53677.240762592897</v>
      </c>
      <c r="PA92" s="53">
        <f t="shared" si="1956"/>
        <v>56544.854976407558</v>
      </c>
      <c r="PB92" s="53">
        <f t="shared" si="1957"/>
        <v>59330.316859530256</v>
      </c>
      <c r="PC92" s="53">
        <f t="shared" si="1958"/>
        <v>61593.389410379023</v>
      </c>
      <c r="PD92" s="53">
        <f t="shared" si="1959"/>
        <v>65037.437733446757</v>
      </c>
      <c r="PE92" s="53">
        <f t="shared" si="1960"/>
        <v>70549.954084348341</v>
      </c>
      <c r="PF92" s="53">
        <f t="shared" si="1961"/>
        <v>73418.530918773555</v>
      </c>
      <c r="PG92" s="53">
        <f t="shared" si="1962"/>
        <v>75217.282346848951</v>
      </c>
      <c r="PH92" s="53" t="e">
        <f t="shared" si="1963"/>
        <v>#VALUE!</v>
      </c>
      <c r="PI92" s="111">
        <f t="shared" si="2306"/>
        <v>962.19003717131193</v>
      </c>
      <c r="PJ92" s="111">
        <f t="shared" si="2306"/>
        <v>0</v>
      </c>
      <c r="PK92" s="111">
        <f t="shared" si="2306"/>
        <v>1563.1480437169314</v>
      </c>
      <c r="PL92" s="111">
        <f t="shared" si="2306"/>
        <v>3800.5206059930811</v>
      </c>
      <c r="PM92" s="111">
        <f t="shared" si="2306"/>
        <v>3832.8807065740189</v>
      </c>
      <c r="PN92" s="111">
        <f t="shared" si="2306"/>
        <v>3884.6084444545941</v>
      </c>
      <c r="PO92" s="111">
        <f t="shared" si="2306"/>
        <v>3542.7716180402358</v>
      </c>
      <c r="PP92" s="111">
        <f t="shared" si="2306"/>
        <v>3131.4551643230634</v>
      </c>
      <c r="PQ92" s="111">
        <f t="shared" si="2306"/>
        <v>2350.72748062544</v>
      </c>
      <c r="PR92" s="111">
        <f t="shared" si="2306"/>
        <v>1720.6186637505311</v>
      </c>
      <c r="PS92" s="111">
        <f t="shared" si="2307"/>
        <v>1676.4675457917619</v>
      </c>
      <c r="PT92" s="111">
        <f t="shared" si="2307"/>
        <v>1533.5875333444212</v>
      </c>
      <c r="PU92" s="111">
        <f t="shared" si="2307"/>
        <v>2022.5276297954142</v>
      </c>
      <c r="PV92" s="111">
        <f t="shared" si="2307"/>
        <v>2341.0090915801993</v>
      </c>
      <c r="PW92" s="111">
        <f t="shared" si="2307"/>
        <v>2055.4385511178552</v>
      </c>
      <c r="PX92" s="111">
        <f t="shared" si="2307"/>
        <v>2166.4626565796152</v>
      </c>
      <c r="PY92" s="111">
        <f t="shared" si="2307"/>
        <v>1912.1815134758058</v>
      </c>
      <c r="PZ92" s="111">
        <f t="shared" si="2307"/>
        <v>2181.0996950845147</v>
      </c>
      <c r="QA92" s="111">
        <f t="shared" si="2307"/>
        <v>2023.8631371114611</v>
      </c>
      <c r="QB92" s="111">
        <f t="shared" si="2307"/>
        <v>1977.5556244152021</v>
      </c>
      <c r="QC92" s="111">
        <f t="shared" si="2308"/>
        <v>2464.1233564927843</v>
      </c>
      <c r="QD92" s="111">
        <f t="shared" si="2308"/>
        <v>1870.9636107310866</v>
      </c>
      <c r="QE92" s="111">
        <f t="shared" si="2308"/>
        <v>2598.3849026429439</v>
      </c>
      <c r="QF92" s="111">
        <f t="shared" si="2308"/>
        <v>2724.2335031239272</v>
      </c>
      <c r="QG92" s="111">
        <f t="shared" si="2308"/>
        <v>2646.188788966565</v>
      </c>
      <c r="QH92" s="111">
        <f t="shared" si="2308"/>
        <v>2149.9189233063289</v>
      </c>
      <c r="QI92" s="111">
        <f t="shared" si="2308"/>
        <v>3271.8459069143482</v>
      </c>
      <c r="QJ92" s="111">
        <f t="shared" si="2308"/>
        <v>5236.890533356499</v>
      </c>
      <c r="QK92" s="111">
        <f t="shared" si="2308"/>
        <v>2725.1479927039463</v>
      </c>
      <c r="QL92" s="111">
        <f t="shared" si="2308"/>
        <v>1708.8138566716291</v>
      </c>
      <c r="QM92" s="111" t="e">
        <f t="shared" si="2309"/>
        <v>#VALUE!</v>
      </c>
      <c r="QN92" s="54">
        <f t="shared" si="1968"/>
        <v>962.19003717131193</v>
      </c>
      <c r="QO92" s="53">
        <f t="shared" si="1969"/>
        <v>962.19003717131193</v>
      </c>
      <c r="QP92" s="53">
        <f t="shared" si="1970"/>
        <v>2525.3380808882434</v>
      </c>
      <c r="QQ92" s="53">
        <f t="shared" si="1971"/>
        <v>6325.8586868813245</v>
      </c>
      <c r="QR92" s="53">
        <f t="shared" si="1972"/>
        <v>10158.739393455344</v>
      </c>
      <c r="QS92" s="53">
        <f t="shared" si="1973"/>
        <v>14043.347837909938</v>
      </c>
      <c r="QT92" s="53">
        <f t="shared" si="1974"/>
        <v>17586.119455950175</v>
      </c>
      <c r="QU92" s="53">
        <f t="shared" si="1975"/>
        <v>20717.574620273237</v>
      </c>
      <c r="QV92" s="53">
        <f t="shared" si="1976"/>
        <v>23068.302100898676</v>
      </c>
      <c r="QW92" s="53">
        <f t="shared" si="1977"/>
        <v>24788.920764649207</v>
      </c>
      <c r="QX92" s="53">
        <f t="shared" si="1978"/>
        <v>26465.388310440969</v>
      </c>
      <c r="QY92" s="53">
        <f t="shared" si="1979"/>
        <v>27998.975843785389</v>
      </c>
      <c r="QZ92" s="53">
        <f t="shared" si="1980"/>
        <v>30021.503473580804</v>
      </c>
      <c r="RA92" s="53">
        <f t="shared" si="1981"/>
        <v>32362.512565161003</v>
      </c>
      <c r="RB92" s="53">
        <f t="shared" si="1982"/>
        <v>34417.951116278855</v>
      </c>
      <c r="RC92" s="53">
        <f t="shared" si="1983"/>
        <v>36584.413772858468</v>
      </c>
      <c r="RD92" s="53">
        <f t="shared" si="1984"/>
        <v>38496.595286334275</v>
      </c>
      <c r="RE92" s="53">
        <f t="shared" si="1985"/>
        <v>40677.69498141879</v>
      </c>
      <c r="RF92" s="53">
        <f t="shared" si="1986"/>
        <v>42701.558118530251</v>
      </c>
      <c r="RG92" s="53">
        <f t="shared" si="1987"/>
        <v>44679.113742945454</v>
      </c>
      <c r="RH92" s="53">
        <f t="shared" si="1988"/>
        <v>47143.237099438236</v>
      </c>
      <c r="RI92" s="53">
        <f t="shared" si="1989"/>
        <v>49014.200710169323</v>
      </c>
      <c r="RJ92" s="53">
        <f t="shared" si="1990"/>
        <v>51612.585612812269</v>
      </c>
      <c r="RK92" s="53">
        <f t="shared" si="1991"/>
        <v>54336.819115936196</v>
      </c>
      <c r="RL92" s="53">
        <f t="shared" si="1992"/>
        <v>56983.007904902763</v>
      </c>
      <c r="RM92" s="53">
        <f t="shared" si="1993"/>
        <v>59132.926828209092</v>
      </c>
      <c r="RN92" s="53">
        <f t="shared" si="1994"/>
        <v>62404.772735123443</v>
      </c>
      <c r="RO92" s="53">
        <f t="shared" si="1995"/>
        <v>67641.663268479941</v>
      </c>
      <c r="RP92" s="53">
        <f t="shared" si="1996"/>
        <v>70366.811261183888</v>
      </c>
      <c r="RQ92" s="53">
        <f t="shared" si="1997"/>
        <v>72075.62511785551</v>
      </c>
      <c r="RR92" s="53" t="e">
        <f t="shared" si="1998"/>
        <v>#VALUE!</v>
      </c>
      <c r="RS92" s="111">
        <f t="shared" si="1999"/>
        <v>-526.01428238530241</v>
      </c>
      <c r="RT92" s="111">
        <f t="shared" si="2000"/>
        <v>-1854.9749490710728</v>
      </c>
      <c r="RU92" s="111">
        <f t="shared" si="2001"/>
        <v>-1267.5561965809488</v>
      </c>
      <c r="RV92" s="111">
        <f t="shared" si="2002"/>
        <v>1484.8516396076684</v>
      </c>
      <c r="RW92" s="111">
        <f t="shared" si="2003"/>
        <v>4132.573523603528</v>
      </c>
      <c r="RX92" s="111">
        <f t="shared" si="2004"/>
        <v>6619.6982749855033</v>
      </c>
      <c r="RY92" s="111">
        <f t="shared" si="2005"/>
        <v>8784.2884609071625</v>
      </c>
      <c r="RZ92" s="111">
        <f t="shared" si="2006"/>
        <v>10552.038888827179</v>
      </c>
      <c r="SA92" s="111">
        <f t="shared" si="2007"/>
        <v>11507.212902475403</v>
      </c>
      <c r="SB92" s="111">
        <f t="shared" si="2008"/>
        <v>11852.545473250462</v>
      </c>
      <c r="SC92" s="111">
        <f t="shared" si="2009"/>
        <v>12266.645152647898</v>
      </c>
      <c r="SD92" s="111">
        <f t="shared" si="2010"/>
        <v>12697.108472468835</v>
      </c>
      <c r="SE92" s="111">
        <f t="shared" si="2011"/>
        <v>13443.756653202094</v>
      </c>
      <c r="SF92" s="111">
        <f t="shared" si="2012"/>
        <v>14841.850297177356</v>
      </c>
      <c r="SG92" s="111">
        <f t="shared" si="2013"/>
        <v>15488.223798650164</v>
      </c>
      <c r="SH92" s="111">
        <f t="shared" si="2014"/>
        <v>16139.458970337506</v>
      </c>
      <c r="SI92" s="111">
        <f t="shared" si="2015"/>
        <v>16649.331225502185</v>
      </c>
      <c r="SJ92" s="111">
        <f t="shared" si="2016"/>
        <v>17385.656688176678</v>
      </c>
      <c r="SK92" s="111">
        <f t="shared" si="2017"/>
        <v>17980.187401641349</v>
      </c>
      <c r="SL92" s="111">
        <f t="shared" si="2018"/>
        <v>18517.794358885043</v>
      </c>
      <c r="SM92" s="111">
        <f t="shared" si="2019"/>
        <v>19435.806612959084</v>
      </c>
      <c r="SN92" s="111">
        <f t="shared" si="2020"/>
        <v>19659.322251262714</v>
      </c>
      <c r="SO92" s="111">
        <f t="shared" si="2021"/>
        <v>20561.038416045394</v>
      </c>
      <c r="SP92" s="111">
        <f t="shared" si="2022"/>
        <v>21488.231424348043</v>
      </c>
      <c r="SQ92" s="111">
        <f t="shared" si="2023"/>
        <v>22354.751753351964</v>
      </c>
      <c r="SR92" s="111">
        <f t="shared" si="2024"/>
        <v>22788.699677843986</v>
      </c>
      <c r="SS92" s="111">
        <f t="shared" si="2025"/>
        <v>24144.796185069696</v>
      </c>
      <c r="ST92" s="111">
        <f t="shared" si="2026"/>
        <v>27405.135196732328</v>
      </c>
      <c r="SU92" s="111">
        <f t="shared" si="2027"/>
        <v>28268.580120418956</v>
      </c>
      <c r="SV92" s="111">
        <f t="shared" si="2028"/>
        <v>28327.050665520015</v>
      </c>
      <c r="SW92" s="111" t="e">
        <f t="shared" si="2029"/>
        <v>#VALUE!</v>
      </c>
      <c r="SX92" s="111">
        <f t="shared" si="2030"/>
        <v>553.69924461610788</v>
      </c>
      <c r="SY92" s="111">
        <f t="shared" si="2031"/>
        <v>2604.4019341264202</v>
      </c>
      <c r="SZ92" s="111">
        <f t="shared" si="2032"/>
        <v>1986.0664051894478</v>
      </c>
      <c r="TA92" s="111">
        <f t="shared" si="2033"/>
        <v>0</v>
      </c>
      <c r="TB92" s="111">
        <f t="shared" si="2034"/>
        <v>0</v>
      </c>
      <c r="TC92" s="111">
        <f t="shared" si="2035"/>
        <v>0</v>
      </c>
      <c r="TD92" s="111">
        <f t="shared" si="2036"/>
        <v>0</v>
      </c>
      <c r="TE92" s="111">
        <f t="shared" si="2037"/>
        <v>0</v>
      </c>
      <c r="TF92" s="111">
        <f t="shared" si="2038"/>
        <v>0</v>
      </c>
      <c r="TG92" s="111">
        <f t="shared" si="2039"/>
        <v>0</v>
      </c>
      <c r="TH92" s="111">
        <f t="shared" si="2040"/>
        <v>0</v>
      </c>
      <c r="TI92" s="111">
        <f t="shared" si="2041"/>
        <v>0</v>
      </c>
      <c r="TJ92" s="111">
        <f t="shared" si="2042"/>
        <v>0</v>
      </c>
      <c r="TK92" s="111">
        <f t="shared" si="2043"/>
        <v>0</v>
      </c>
      <c r="TL92" s="111">
        <f t="shared" si="2044"/>
        <v>0</v>
      </c>
      <c r="TM92" s="111">
        <f t="shared" si="2045"/>
        <v>0</v>
      </c>
      <c r="TN92" s="111">
        <f t="shared" si="2046"/>
        <v>0</v>
      </c>
      <c r="TO92" s="111">
        <f t="shared" si="2047"/>
        <v>0</v>
      </c>
      <c r="TP92" s="111">
        <f t="shared" si="2048"/>
        <v>0</v>
      </c>
      <c r="TQ92" s="111">
        <f t="shared" si="2049"/>
        <v>0</v>
      </c>
      <c r="TR92" s="111">
        <f t="shared" si="2050"/>
        <v>0</v>
      </c>
      <c r="TS92" s="111">
        <f t="shared" si="2051"/>
        <v>0</v>
      </c>
      <c r="TT92" s="111">
        <f t="shared" si="2052"/>
        <v>0</v>
      </c>
      <c r="TU92" s="111">
        <f t="shared" si="2053"/>
        <v>0</v>
      </c>
      <c r="TV92" s="111">
        <f t="shared" si="2054"/>
        <v>0</v>
      </c>
      <c r="TW92" s="111">
        <f t="shared" si="2055"/>
        <v>0</v>
      </c>
      <c r="TX92" s="111">
        <f t="shared" si="2056"/>
        <v>0</v>
      </c>
      <c r="TY92" s="111">
        <f t="shared" si="2057"/>
        <v>0</v>
      </c>
      <c r="TZ92" s="111">
        <f t="shared" si="2058"/>
        <v>0</v>
      </c>
      <c r="UA92" s="111">
        <f t="shared" si="2059"/>
        <v>0</v>
      </c>
      <c r="UB92" s="111">
        <f t="shared" si="2060"/>
        <v>0</v>
      </c>
      <c r="UC92" s="112">
        <f t="shared" si="2061"/>
        <v>156.65308626911732</v>
      </c>
      <c r="UD92" s="112">
        <f t="shared" si="2062"/>
        <v>296.54368276235635</v>
      </c>
      <c r="UE92" s="112">
        <f t="shared" si="2063"/>
        <v>399.25202920728344</v>
      </c>
      <c r="UF92" s="112">
        <f t="shared" si="2064"/>
        <v>509.57968918670076</v>
      </c>
      <c r="UG92" s="112">
        <f t="shared" si="2065"/>
        <v>634.33324945808602</v>
      </c>
      <c r="UH92" s="112">
        <f t="shared" si="2066"/>
        <v>781.43679609730907</v>
      </c>
      <c r="UI92" s="112">
        <f t="shared" si="2067"/>
        <v>926.50852579400146</v>
      </c>
      <c r="UJ92" s="112">
        <f t="shared" si="2068"/>
        <v>1070.0563927837957</v>
      </c>
      <c r="UK92" s="112">
        <f t="shared" si="2069"/>
        <v>1216.9567577287658</v>
      </c>
      <c r="UL92" s="112">
        <f t="shared" si="2070"/>
        <v>1361.7237148840786</v>
      </c>
      <c r="UM92" s="112">
        <f t="shared" si="2071"/>
        <v>1494.6045429255867</v>
      </c>
      <c r="UN92" s="112">
        <f t="shared" si="2072"/>
        <v>1610.7228811912164</v>
      </c>
      <c r="UO92" s="112">
        <f t="shared" si="2073"/>
        <v>1745.0259810924963</v>
      </c>
      <c r="UP92" s="112">
        <f t="shared" si="2074"/>
        <v>1844.2802387351212</v>
      </c>
      <c r="UQ92" s="112">
        <f t="shared" si="2075"/>
        <v>1992.6028755398625</v>
      </c>
      <c r="UR92" s="112">
        <f t="shared" si="2076"/>
        <v>2152.1005055285227</v>
      </c>
      <c r="US92" s="112">
        <f t="shared" si="2077"/>
        <v>2299.7120064033784</v>
      </c>
      <c r="UT92" s="112">
        <f t="shared" si="2078"/>
        <v>2451.793504551802</v>
      </c>
      <c r="UU92" s="112">
        <f t="shared" si="2079"/>
        <v>2602.2495491462005</v>
      </c>
      <c r="UV92" s="112">
        <f t="shared" si="2080"/>
        <v>2753.8230930589907</v>
      </c>
      <c r="UW92" s="112">
        <f t="shared" si="2081"/>
        <v>2916.5716301557004</v>
      </c>
      <c r="UX92" s="112">
        <f t="shared" si="2082"/>
        <v>3089.9872062006962</v>
      </c>
      <c r="UY92" s="112">
        <f t="shared" si="2083"/>
        <v>3268.5839154491446</v>
      </c>
      <c r="UZ92" s="112">
        <f t="shared" si="2084"/>
        <v>3457.7460727987527</v>
      </c>
      <c r="VA92" s="112">
        <f t="shared" si="2085"/>
        <v>3645.079594900084</v>
      </c>
      <c r="VB92" s="112">
        <f t="shared" si="2086"/>
        <v>3825.7081210910637</v>
      </c>
      <c r="VC92" s="112">
        <f t="shared" si="2087"/>
        <v>4027.3659526372358</v>
      </c>
      <c r="VD92" s="112">
        <f t="shared" si="2088"/>
        <v>4235.4240075523803</v>
      </c>
      <c r="VE92" s="112">
        <f t="shared" si="2089"/>
        <v>4431.3927516594676</v>
      </c>
      <c r="VF92" s="112">
        <f t="shared" si="2090"/>
        <v>4605.1131002458424</v>
      </c>
      <c r="VG92" s="112">
        <f t="shared" si="2091"/>
        <v>4605.1131002458424</v>
      </c>
      <c r="VH92" s="111">
        <f t="shared" si="2092"/>
        <v>-408.49079255520405</v>
      </c>
      <c r="VI92" s="111">
        <f t="shared" si="2093"/>
        <v>1642.2118969551084</v>
      </c>
      <c r="VJ92" s="111">
        <f t="shared" si="2094"/>
        <v>-539.27167569879566</v>
      </c>
      <c r="VK92" s="111">
        <f t="shared" si="2095"/>
        <v>-6325.8586868813245</v>
      </c>
      <c r="VL92" s="111">
        <f t="shared" si="2096"/>
        <v>-10158.739393455344</v>
      </c>
      <c r="VM92" s="111">
        <f t="shared" si="2097"/>
        <v>-14043.347837909938</v>
      </c>
      <c r="VN92" s="111">
        <f t="shared" si="2098"/>
        <v>-17586.119455950175</v>
      </c>
      <c r="VO92" s="111">
        <f t="shared" si="2099"/>
        <v>-20717.574620273237</v>
      </c>
      <c r="VP92" s="111">
        <f t="shared" si="2100"/>
        <v>-23068.302100898676</v>
      </c>
      <c r="VQ92" s="111">
        <f t="shared" si="2101"/>
        <v>-24788.920764649207</v>
      </c>
      <c r="VR92" s="111">
        <f t="shared" si="2102"/>
        <v>-26465.388310440969</v>
      </c>
      <c r="VS92" s="111">
        <f t="shared" si="2103"/>
        <v>-27998.975843785389</v>
      </c>
      <c r="VT92" s="111">
        <f t="shared" si="2104"/>
        <v>-30021.503473580804</v>
      </c>
      <c r="VU92" s="111">
        <f t="shared" si="2105"/>
        <v>-32362.512565161003</v>
      </c>
      <c r="VV92" s="111">
        <f t="shared" si="2106"/>
        <v>-34417.951116278855</v>
      </c>
      <c r="VW92" s="111">
        <f t="shared" si="2107"/>
        <v>-36584.413772858468</v>
      </c>
      <c r="VX92" s="111">
        <f t="shared" si="2108"/>
        <v>-38496.595286334275</v>
      </c>
      <c r="VY92" s="111">
        <f t="shared" si="2109"/>
        <v>-40677.69498141879</v>
      </c>
      <c r="VZ92" s="111">
        <f t="shared" si="2110"/>
        <v>-42701.558118530251</v>
      </c>
      <c r="WA92" s="111">
        <f t="shared" si="2111"/>
        <v>-44679.113742945454</v>
      </c>
      <c r="WB92" s="111">
        <f t="shared" si="2112"/>
        <v>-47143.237099438236</v>
      </c>
      <c r="WC92" s="111">
        <f t="shared" si="2113"/>
        <v>-49014.200710169323</v>
      </c>
      <c r="WD92" s="111">
        <f t="shared" si="2114"/>
        <v>-51612.585612812269</v>
      </c>
      <c r="WE92" s="111">
        <f t="shared" si="2115"/>
        <v>-54336.819115936196</v>
      </c>
      <c r="WF92" s="111">
        <f t="shared" si="2116"/>
        <v>-56983.007904902763</v>
      </c>
      <c r="WG92" s="111">
        <f t="shared" si="2117"/>
        <v>-59132.926828209092</v>
      </c>
      <c r="WH92" s="111">
        <f t="shared" si="2118"/>
        <v>-62404.772735123443</v>
      </c>
      <c r="WI92" s="111">
        <f t="shared" si="2119"/>
        <v>-67641.663268479941</v>
      </c>
      <c r="WJ92" s="111">
        <f t="shared" si="2120"/>
        <v>-70366.811261183888</v>
      </c>
      <c r="WK92" s="111">
        <f t="shared" si="2121"/>
        <v>-72075.62511785551</v>
      </c>
      <c r="WL92" s="111" t="e">
        <f t="shared" si="2122"/>
        <v>#VALUE!</v>
      </c>
      <c r="WM92" s="111">
        <f t="shared" si="2123"/>
        <v>553.69924461610788</v>
      </c>
      <c r="WN92" s="111">
        <f t="shared" si="2124"/>
        <v>1258.7337199336682</v>
      </c>
      <c r="WO92" s="111">
        <f t="shared" si="2125"/>
        <v>1986.0664051894478</v>
      </c>
      <c r="WP92" s="111">
        <f t="shared" si="2126"/>
        <v>0</v>
      </c>
      <c r="WQ92" s="111">
        <f t="shared" si="2127"/>
        <v>0</v>
      </c>
      <c r="WR92" s="111">
        <f t="shared" si="2128"/>
        <v>0</v>
      </c>
      <c r="WS92" s="111">
        <f t="shared" si="2129"/>
        <v>0</v>
      </c>
      <c r="WT92" s="111">
        <f t="shared" si="2130"/>
        <v>0</v>
      </c>
      <c r="WU92" s="111">
        <f t="shared" si="2131"/>
        <v>0</v>
      </c>
      <c r="WV92" s="111">
        <f t="shared" si="2132"/>
        <v>0</v>
      </c>
      <c r="WW92" s="111">
        <f t="shared" si="2133"/>
        <v>0</v>
      </c>
      <c r="WX92" s="111">
        <f t="shared" si="2134"/>
        <v>0</v>
      </c>
      <c r="WY92" s="111">
        <f t="shared" si="2135"/>
        <v>0</v>
      </c>
      <c r="WZ92" s="111">
        <f t="shared" si="2136"/>
        <v>0</v>
      </c>
      <c r="XA92" s="111">
        <f t="shared" si="2137"/>
        <v>0</v>
      </c>
      <c r="XB92" s="111">
        <f t="shared" si="2138"/>
        <v>0</v>
      </c>
      <c r="XC92" s="111">
        <f t="shared" si="2139"/>
        <v>0</v>
      </c>
      <c r="XD92" s="111">
        <f t="shared" si="2140"/>
        <v>0</v>
      </c>
      <c r="XE92" s="111">
        <f t="shared" si="2141"/>
        <v>0</v>
      </c>
      <c r="XF92" s="111">
        <f t="shared" si="2142"/>
        <v>0</v>
      </c>
      <c r="XG92" s="111">
        <f t="shared" si="2143"/>
        <v>0</v>
      </c>
      <c r="XH92" s="111">
        <f t="shared" si="2144"/>
        <v>0</v>
      </c>
      <c r="XI92" s="111">
        <f t="shared" si="2145"/>
        <v>0</v>
      </c>
      <c r="XJ92" s="111">
        <f t="shared" si="2146"/>
        <v>0</v>
      </c>
      <c r="XK92" s="111">
        <f t="shared" si="2147"/>
        <v>0</v>
      </c>
      <c r="XL92" s="111">
        <f t="shared" si="2148"/>
        <v>0</v>
      </c>
      <c r="XM92" s="111">
        <f t="shared" si="2149"/>
        <v>0</v>
      </c>
      <c r="XN92" s="111">
        <f t="shared" si="2150"/>
        <v>0</v>
      </c>
      <c r="XO92" s="111">
        <f t="shared" si="2151"/>
        <v>0</v>
      </c>
      <c r="XP92" s="111">
        <f t="shared" si="2152"/>
        <v>0</v>
      </c>
      <c r="XQ92" s="111" t="e">
        <f t="shared" si="2153"/>
        <v>#VALUE!</v>
      </c>
      <c r="XR92" s="111">
        <f t="shared" si="2154"/>
        <v>408.49079255520405</v>
      </c>
      <c r="XS92" s="111">
        <f t="shared" si="2155"/>
        <v>0</v>
      </c>
      <c r="XT92" s="111">
        <f t="shared" si="2156"/>
        <v>539.27167569879566</v>
      </c>
      <c r="XU92" s="111">
        <f t="shared" si="2157"/>
        <v>6325.8586868813245</v>
      </c>
      <c r="XV92" s="111">
        <f t="shared" si="2158"/>
        <v>10158.739393455344</v>
      </c>
      <c r="XW92" s="111">
        <f t="shared" si="2159"/>
        <v>14043.347837909938</v>
      </c>
      <c r="XX92" s="111">
        <f t="shared" si="2160"/>
        <v>17586.119455950175</v>
      </c>
      <c r="XY92" s="111">
        <f t="shared" si="2161"/>
        <v>20717.574620273237</v>
      </c>
      <c r="XZ92" s="111">
        <f t="shared" si="2162"/>
        <v>23068.302100898676</v>
      </c>
      <c r="YA92" s="111">
        <f t="shared" si="2163"/>
        <v>24788.920764649207</v>
      </c>
      <c r="YB92" s="111">
        <f t="shared" si="2164"/>
        <v>26465.388310440969</v>
      </c>
      <c r="YC92" s="111">
        <f t="shared" si="2165"/>
        <v>27998.975843785389</v>
      </c>
      <c r="YD92" s="111">
        <f t="shared" si="2166"/>
        <v>30021.503473580804</v>
      </c>
      <c r="YE92" s="111">
        <f t="shared" si="2167"/>
        <v>32362.512565161003</v>
      </c>
      <c r="YF92" s="111">
        <f t="shared" si="2168"/>
        <v>34417.951116278855</v>
      </c>
      <c r="YG92" s="111">
        <f t="shared" si="2169"/>
        <v>36584.413772858468</v>
      </c>
      <c r="YH92" s="111">
        <f t="shared" si="2170"/>
        <v>38496.595286334275</v>
      </c>
      <c r="YI92" s="111">
        <f t="shared" si="2171"/>
        <v>40677.69498141879</v>
      </c>
      <c r="YJ92" s="111">
        <f t="shared" si="2172"/>
        <v>42701.558118530251</v>
      </c>
      <c r="YK92" s="111">
        <f t="shared" si="2173"/>
        <v>44679.113742945454</v>
      </c>
      <c r="YL92" s="111">
        <f t="shared" si="2174"/>
        <v>47143.237099438236</v>
      </c>
      <c r="YM92" s="111">
        <f t="shared" si="2175"/>
        <v>49014.200710169323</v>
      </c>
      <c r="YN92" s="111">
        <f t="shared" si="2176"/>
        <v>51612.585612812269</v>
      </c>
      <c r="YO92" s="111">
        <f t="shared" si="2177"/>
        <v>54336.819115936196</v>
      </c>
      <c r="YP92" s="111">
        <f t="shared" si="2178"/>
        <v>56983.007904902763</v>
      </c>
      <c r="YQ92" s="111">
        <f t="shared" si="2179"/>
        <v>59132.926828209092</v>
      </c>
      <c r="YR92" s="111">
        <f t="shared" si="2180"/>
        <v>62404.772735123443</v>
      </c>
      <c r="YS92" s="111">
        <f t="shared" si="2181"/>
        <v>67641.663268479941</v>
      </c>
      <c r="YT92" s="111">
        <f t="shared" si="2182"/>
        <v>70366.811261183888</v>
      </c>
      <c r="YU92" s="111">
        <f t="shared" si="2183"/>
        <v>72075.62511785551</v>
      </c>
      <c r="YV92" s="111" t="e">
        <f t="shared" si="2184"/>
        <v>#VALUE!</v>
      </c>
      <c r="YW92" s="111">
        <f t="shared" si="2185"/>
        <v>0</v>
      </c>
      <c r="YX92" s="111">
        <f t="shared" si="2186"/>
        <v>296.5436827623563</v>
      </c>
      <c r="YY92" s="111">
        <f t="shared" si="2187"/>
        <v>0</v>
      </c>
      <c r="YZ92" s="111">
        <f t="shared" si="2188"/>
        <v>0</v>
      </c>
      <c r="ZA92" s="111">
        <f t="shared" si="2189"/>
        <v>0</v>
      </c>
      <c r="ZB92" s="111">
        <f t="shared" si="2190"/>
        <v>0</v>
      </c>
      <c r="ZC92" s="111">
        <f t="shared" si="2191"/>
        <v>0</v>
      </c>
      <c r="ZD92" s="111">
        <f t="shared" si="2192"/>
        <v>0</v>
      </c>
      <c r="ZE92" s="111">
        <f t="shared" si="2193"/>
        <v>0</v>
      </c>
      <c r="ZF92" s="111">
        <f t="shared" si="2194"/>
        <v>0</v>
      </c>
      <c r="ZG92" s="111">
        <f t="shared" si="2195"/>
        <v>0</v>
      </c>
      <c r="ZH92" s="111">
        <f t="shared" si="2196"/>
        <v>0</v>
      </c>
      <c r="ZI92" s="111">
        <f t="shared" si="2197"/>
        <v>0</v>
      </c>
      <c r="ZJ92" s="111">
        <f t="shared" si="2198"/>
        <v>0</v>
      </c>
      <c r="ZK92" s="111">
        <f t="shared" si="2199"/>
        <v>0</v>
      </c>
      <c r="ZL92" s="111">
        <f t="shared" si="2200"/>
        <v>0</v>
      </c>
      <c r="ZM92" s="111">
        <f t="shared" si="2201"/>
        <v>0</v>
      </c>
      <c r="ZN92" s="111">
        <f t="shared" si="2202"/>
        <v>0</v>
      </c>
      <c r="ZO92" s="111">
        <f t="shared" si="2203"/>
        <v>0</v>
      </c>
      <c r="ZP92" s="111">
        <f t="shared" si="2204"/>
        <v>0</v>
      </c>
      <c r="ZQ92" s="111">
        <f t="shared" si="2205"/>
        <v>0</v>
      </c>
      <c r="ZR92" s="111">
        <f t="shared" si="2206"/>
        <v>0</v>
      </c>
      <c r="ZS92" s="111">
        <f t="shared" si="2207"/>
        <v>0</v>
      </c>
      <c r="ZT92" s="111">
        <f t="shared" si="2208"/>
        <v>0</v>
      </c>
      <c r="ZU92" s="111">
        <f t="shared" si="2209"/>
        <v>0</v>
      </c>
      <c r="ZV92" s="111">
        <f t="shared" si="2210"/>
        <v>0</v>
      </c>
      <c r="ZW92" s="111">
        <f t="shared" si="2211"/>
        <v>0</v>
      </c>
      <c r="ZX92" s="111">
        <f t="shared" si="2212"/>
        <v>0</v>
      </c>
      <c r="ZY92" s="111">
        <f t="shared" si="2213"/>
        <v>0</v>
      </c>
      <c r="ZZ92" s="111">
        <f t="shared" si="2214"/>
        <v>0</v>
      </c>
      <c r="AAA92" s="111" t="e">
        <f t="shared" si="2215"/>
        <v>#VALUE!</v>
      </c>
      <c r="AAB92" s="111">
        <f t="shared" si="2216"/>
        <v>-526.01428238530241</v>
      </c>
      <c r="AAC92" s="111">
        <f t="shared" si="2217"/>
        <v>-1328.9606666857703</v>
      </c>
      <c r="AAD92" s="111">
        <f t="shared" si="2218"/>
        <v>587.41875249012401</v>
      </c>
      <c r="AAE92" s="111">
        <f t="shared" si="2219"/>
        <v>2752.4078361886172</v>
      </c>
      <c r="AAF92" s="111">
        <f t="shared" si="2220"/>
        <v>2647.7218839958596</v>
      </c>
      <c r="AAG92" s="111">
        <f t="shared" si="2221"/>
        <v>2487.1247513819753</v>
      </c>
      <c r="AAH92" s="111">
        <f t="shared" si="2222"/>
        <v>2164.5901859216592</v>
      </c>
      <c r="AAI92" s="111">
        <f t="shared" si="2223"/>
        <v>1767.7504279200166</v>
      </c>
      <c r="AAJ92" s="111">
        <f t="shared" si="2224"/>
        <v>955.17401364822399</v>
      </c>
      <c r="AAK92" s="111">
        <f t="shared" si="2225"/>
        <v>345.33257077505914</v>
      </c>
      <c r="AAL92" s="111">
        <f t="shared" si="2226"/>
        <v>414.09967939743547</v>
      </c>
      <c r="AAM92" s="111">
        <f t="shared" si="2227"/>
        <v>430.46331982093761</v>
      </c>
      <c r="AAN92" s="111">
        <f t="shared" si="2228"/>
        <v>746.64818073325841</v>
      </c>
      <c r="AAO92" s="111">
        <f t="shared" si="2229"/>
        <v>1398.0936439752622</v>
      </c>
      <c r="AAP92" s="111">
        <f t="shared" si="2230"/>
        <v>646.37350147280813</v>
      </c>
      <c r="AAQ92" s="111">
        <f t="shared" si="2231"/>
        <v>651.23517168734179</v>
      </c>
      <c r="AAR92" s="111">
        <f t="shared" si="2232"/>
        <v>509.87225516467879</v>
      </c>
      <c r="AAS92" s="111">
        <f t="shared" si="2233"/>
        <v>736.32546267449288</v>
      </c>
      <c r="AAT92" s="111">
        <f t="shared" si="2234"/>
        <v>594.53071346467186</v>
      </c>
      <c r="AAU92" s="111">
        <f t="shared" si="2235"/>
        <v>537.60695724369361</v>
      </c>
      <c r="AAV92" s="111">
        <f t="shared" si="2236"/>
        <v>918.01225407404127</v>
      </c>
      <c r="AAW92" s="111">
        <f t="shared" si="2237"/>
        <v>223.51563830363011</v>
      </c>
      <c r="AAX92" s="111">
        <f t="shared" si="2238"/>
        <v>901.7161647826797</v>
      </c>
      <c r="AAY92" s="111">
        <f t="shared" si="2239"/>
        <v>927.1930083026491</v>
      </c>
      <c r="AAZ92" s="111">
        <f t="shared" si="2240"/>
        <v>866.52032900392078</v>
      </c>
      <c r="ABA92" s="111">
        <f t="shared" si="2241"/>
        <v>433.94792449202214</v>
      </c>
      <c r="ABB92" s="111">
        <f t="shared" si="2242"/>
        <v>1356.0965072257095</v>
      </c>
      <c r="ABC92" s="111">
        <f t="shared" si="2243"/>
        <v>3260.3390116626324</v>
      </c>
      <c r="ABD92" s="111">
        <f t="shared" si="2244"/>
        <v>863.44492368662759</v>
      </c>
      <c r="ABE92" s="111">
        <f t="shared" si="2245"/>
        <v>58.470545101059543</v>
      </c>
      <c r="ABF92" s="111" t="e">
        <f t="shared" si="2246"/>
        <v>#VALUE!</v>
      </c>
    </row>
    <row r="93" spans="1:734" ht="75" hidden="1" customHeight="1">
      <c r="A93" s="92">
        <v>87</v>
      </c>
      <c r="B93" s="59" t="s">
        <v>75</v>
      </c>
      <c r="C93" s="251" t="s">
        <v>102</v>
      </c>
      <c r="D93" s="101">
        <v>2287</v>
      </c>
      <c r="E93" s="59">
        <v>3123029206</v>
      </c>
      <c r="F93" s="46" t="s">
        <v>115</v>
      </c>
      <c r="G93" s="47">
        <v>0.95</v>
      </c>
      <c r="H93" s="48">
        <v>1958.2</v>
      </c>
      <c r="I93" s="48">
        <v>20</v>
      </c>
      <c r="J93" s="49">
        <v>1.1000000000000001</v>
      </c>
      <c r="K93" s="50">
        <v>30</v>
      </c>
      <c r="L93" s="49">
        <v>19.903113572541379</v>
      </c>
      <c r="M93" s="49">
        <v>96.8</v>
      </c>
      <c r="N93" s="49">
        <v>0</v>
      </c>
      <c r="O93" s="49">
        <f t="shared" si="1741"/>
        <v>0.66343711908471259</v>
      </c>
      <c r="P93" s="49">
        <f t="shared" si="1742"/>
        <v>3.2266666666666666</v>
      </c>
      <c r="Q93" s="49">
        <f t="shared" si="1743"/>
        <v>0</v>
      </c>
      <c r="R93" s="51">
        <v>30</v>
      </c>
      <c r="S93" s="52">
        <f t="shared" si="2256"/>
        <v>19.903113572541379</v>
      </c>
      <c r="T93" s="52">
        <f t="shared" si="1744"/>
        <v>96.8</v>
      </c>
      <c r="U93" s="52">
        <f t="shared" si="1745"/>
        <v>0</v>
      </c>
      <c r="V93" s="130">
        <f>$O93*($I93-(метеостанция!B$12))/($I93-$J93)</f>
        <v>0.67660055398718699</v>
      </c>
      <c r="W93" s="130">
        <f>$O93*($I93-(метеостанция!C$12))/($I93-$J93)</f>
        <v>0.6042016620235775</v>
      </c>
      <c r="X93" s="130">
        <f>$O93*($I93-(метеостанция!D$12))/($I93-$J93)</f>
        <v>0.44360775621338921</v>
      </c>
      <c r="Y93" s="130">
        <f>$O93*($I93-(метеостанция!E$12))/($I93-$J93)</f>
        <v>0.47651634346957533</v>
      </c>
      <c r="Z93" s="130">
        <f>$O93*($I93-(метеостанция!F$12))/($I93-$J93)</f>
        <v>0.53882326867462116</v>
      </c>
      <c r="AA93" s="130">
        <f>$O93*($I93-(метеостанция!G$12))/($I93-$J93)</f>
        <v>0.63535512462610055</v>
      </c>
      <c r="AB93" s="130">
        <f>$O93*($I93-(метеостанция!H$12))/($I93-$J93)</f>
        <v>0.62657950135778417</v>
      </c>
      <c r="AC93" s="130">
        <f>$O93*($I93-(метеостанция!I$12))/($I93-$J93)</f>
        <v>0.61999778390654692</v>
      </c>
      <c r="AD93" s="130">
        <f>$O93*($I93-(метеостанция!J$12))/($I93-$J93)</f>
        <v>0.63447756229926888</v>
      </c>
      <c r="AE93" s="130">
        <f>$O93*($I93-(метеостанция!K$12))/($I93-$J93)</f>
        <v>0.62526315786753672</v>
      </c>
      <c r="AF93" s="130">
        <f>$O93*($I93-(метеостанция!L$12))/($I93-$J93)</f>
        <v>0.57392576174788634</v>
      </c>
      <c r="AG93" s="130">
        <f>$O93*($I93-(метеостанция!M$12))/($I93-$J93)</f>
        <v>0.50152686978427674</v>
      </c>
      <c r="AH93" s="130">
        <f>$O93*($I93-(метеостанция!N$12))/($I93-$J93)</f>
        <v>0.58006869803570771</v>
      </c>
      <c r="AI93" s="130">
        <f>$O93*($I93-(метеостанция!O$12))/($I93-$J93)</f>
        <v>0.42868919665725141</v>
      </c>
      <c r="AJ93" s="130">
        <f>$O93*($I93-(метеостанция!P$12))/($I93-$J93)</f>
        <v>0.64062049858709025</v>
      </c>
      <c r="AK93" s="130">
        <f>$O93*($I93-(метеостанция!Q$12))/($I93-$J93)</f>
        <v>0.68888642656282995</v>
      </c>
      <c r="AL93" s="130">
        <f>$O93*($I93-(метеостанция!R$12))/($I93-$J93)</f>
        <v>0.63754903044317957</v>
      </c>
      <c r="AM93" s="130">
        <f>$O93*($I93-(метеостанция!S$12))/($I93-$J93)</f>
        <v>0.65685540163347533</v>
      </c>
      <c r="AN93" s="130">
        <f>$O93*($I93-(метеостанция!T$12))/($I93-$J93)</f>
        <v>0.64983490301882241</v>
      </c>
      <c r="AO93" s="130">
        <f>$O93*($I93-(метеостанция!U$12))/($I93-$J93)</f>
        <v>0.65466149581639632</v>
      </c>
      <c r="AP93" s="130">
        <f>$O93*($I93-(метеостанция!V$12))/($I93-$J93)</f>
        <v>0.70292742379213602</v>
      </c>
      <c r="AQ93" s="130">
        <f>$O93*($I93-(метеостанция!W$12))/($I93-$J93)</f>
        <v>0.74899944595079648</v>
      </c>
      <c r="AR93" s="130">
        <f>$O93*($I93-(метеостанция!X$12))/($I93-$J93)</f>
        <v>0.77137728528500327</v>
      </c>
      <c r="AS93" s="130">
        <f>$O93*($I93-(метеостанция!Y$12))/($I93-$J93)</f>
        <v>0.81701052628024795</v>
      </c>
      <c r="AT93" s="130">
        <f>$O93*($I93-(метеостанция!Z$12))/($I93-$J93)</f>
        <v>0.80911246533876324</v>
      </c>
      <c r="AU93" s="130">
        <f>$O93*($I93-(метеостанция!AA$12))/($I93-$J93)</f>
        <v>0.78015290855331954</v>
      </c>
      <c r="AV93" s="130">
        <f>$O93*($I93-(метеостанция!AB$12))/($I93-$J93)</f>
        <v>0.87098060938039323</v>
      </c>
      <c r="AW93" s="130">
        <f>$O93*($I93-(метеостанция!AC$12))/($I93-$J93)</f>
        <v>0.8986238226755896</v>
      </c>
      <c r="AX93" s="130">
        <f>$O93*($I93-(метеостанция!AD$12))/($I93-$J93)</f>
        <v>0.84640886422910766</v>
      </c>
      <c r="AY93" s="130">
        <f>$O93*($I93-(метеостанция!AE$12))/($I93-$J93)</f>
        <v>0.75031578944104416</v>
      </c>
      <c r="AZ93" s="130"/>
      <c r="BA93" s="130">
        <f t="shared" si="1746"/>
        <v>0.67660055398718699</v>
      </c>
      <c r="BB93" s="130">
        <f t="shared" si="2263"/>
        <v>1.2808022160107644</v>
      </c>
      <c r="BC93" s="130">
        <f t="shared" si="2264"/>
        <v>1.7244099722241537</v>
      </c>
      <c r="BD93" s="130">
        <f t="shared" si="2265"/>
        <v>2.2009263156937289</v>
      </c>
      <c r="BE93" s="130">
        <f t="shared" si="2266"/>
        <v>2.7397495843683499</v>
      </c>
      <c r="BF93" s="130">
        <f t="shared" si="2267"/>
        <v>3.3751047089944506</v>
      </c>
      <c r="BG93" s="130">
        <f t="shared" si="2268"/>
        <v>4.0016842103522343</v>
      </c>
      <c r="BH93" s="130">
        <f t="shared" si="2269"/>
        <v>4.6216819942587808</v>
      </c>
      <c r="BI93" s="130">
        <f t="shared" si="2270"/>
        <v>5.2561595565580497</v>
      </c>
      <c r="BJ93" s="130">
        <f t="shared" si="2271"/>
        <v>5.881422714425586</v>
      </c>
      <c r="BK93" s="130">
        <f t="shared" si="2272"/>
        <v>6.4553484761734721</v>
      </c>
      <c r="BL93" s="130">
        <f t="shared" si="2273"/>
        <v>6.9568753459577488</v>
      </c>
      <c r="BM93" s="130">
        <f t="shared" si="2274"/>
        <v>7.5369440439934561</v>
      </c>
      <c r="BN93" s="130">
        <f t="shared" si="2275"/>
        <v>7.9656332406507078</v>
      </c>
      <c r="BO93" s="130">
        <f t="shared" si="2276"/>
        <v>8.6062537392377987</v>
      </c>
      <c r="BP93" s="130">
        <f t="shared" si="2277"/>
        <v>9.2951401658006283</v>
      </c>
      <c r="BQ93" s="130">
        <f t="shared" si="2278"/>
        <v>9.9326891962438086</v>
      </c>
      <c r="BR93" s="130">
        <f t="shared" si="2279"/>
        <v>10.589544597877284</v>
      </c>
      <c r="BS93" s="130">
        <f t="shared" si="2280"/>
        <v>11.239379500896106</v>
      </c>
      <c r="BT93" s="130">
        <f t="shared" si="2281"/>
        <v>11.894040996712503</v>
      </c>
      <c r="BU93" s="130">
        <f t="shared" si="2282"/>
        <v>12.596968420504639</v>
      </c>
      <c r="BV93" s="130">
        <f t="shared" si="2283"/>
        <v>13.345967866455435</v>
      </c>
      <c r="BW93" s="130">
        <f t="shared" si="2284"/>
        <v>14.117345151740439</v>
      </c>
      <c r="BX93" s="130">
        <f t="shared" si="2285"/>
        <v>14.934355678020687</v>
      </c>
      <c r="BY93" s="130">
        <f t="shared" si="2286"/>
        <v>15.743468143359451</v>
      </c>
      <c r="BZ93" s="130">
        <f t="shared" si="2287"/>
        <v>16.52362105191277</v>
      </c>
      <c r="CA93" s="130">
        <f t="shared" si="2288"/>
        <v>17.394601661293162</v>
      </c>
      <c r="CB93" s="130">
        <f t="shared" si="2289"/>
        <v>18.293225483968751</v>
      </c>
      <c r="CC93" s="130">
        <f t="shared" si="2290"/>
        <v>19.139634348197859</v>
      </c>
      <c r="CD93" s="130">
        <f t="shared" si="2291"/>
        <v>19.889950137638902</v>
      </c>
      <c r="CE93" s="130">
        <f t="shared" si="2292"/>
        <v>19.889950137638902</v>
      </c>
      <c r="CF93" s="130">
        <f t="shared" si="1747"/>
        <v>1324.9192048177097</v>
      </c>
      <c r="CG93" s="130">
        <f t="shared" si="1748"/>
        <v>1183.1476945745694</v>
      </c>
      <c r="CH93" s="130">
        <f t="shared" si="1749"/>
        <v>868.67270821705881</v>
      </c>
      <c r="CI93" s="130">
        <f t="shared" si="1750"/>
        <v>933.11430378212242</v>
      </c>
      <c r="CJ93" s="130">
        <f t="shared" si="1751"/>
        <v>1055.1237247186432</v>
      </c>
      <c r="CK93" s="130">
        <f t="shared" si="1752"/>
        <v>1244.1524050428302</v>
      </c>
      <c r="CL93" s="130">
        <f t="shared" si="1753"/>
        <v>1226.9679795588129</v>
      </c>
      <c r="CM93" s="130">
        <f t="shared" si="1754"/>
        <v>1214.0796604458003</v>
      </c>
      <c r="CN93" s="130">
        <f t="shared" si="1755"/>
        <v>1242.4339624944284</v>
      </c>
      <c r="CO93" s="130">
        <f t="shared" si="1756"/>
        <v>1224.3903157362104</v>
      </c>
      <c r="CP93" s="130">
        <f t="shared" si="1757"/>
        <v>1123.8614266547111</v>
      </c>
      <c r="CQ93" s="130">
        <f t="shared" si="1758"/>
        <v>982.0899164115707</v>
      </c>
      <c r="CR93" s="130">
        <f t="shared" si="1759"/>
        <v>1135.8905244935229</v>
      </c>
      <c r="CS93" s="130">
        <f t="shared" si="1760"/>
        <v>839.45918489422979</v>
      </c>
      <c r="CT93" s="130">
        <f t="shared" si="1761"/>
        <v>1254.4630603332403</v>
      </c>
      <c r="CU93" s="130">
        <f t="shared" si="1762"/>
        <v>1348.9774004953335</v>
      </c>
      <c r="CV93" s="130">
        <f t="shared" si="1763"/>
        <v>1248.4485114138342</v>
      </c>
      <c r="CW93" s="130">
        <f t="shared" si="1764"/>
        <v>1286.2542474786715</v>
      </c>
      <c r="CX93" s="130">
        <f t="shared" si="1765"/>
        <v>1272.5067070914581</v>
      </c>
      <c r="CY93" s="130">
        <f t="shared" si="1766"/>
        <v>1281.9581411076674</v>
      </c>
      <c r="CZ93" s="130">
        <f t="shared" si="1767"/>
        <v>1376.4724812697607</v>
      </c>
      <c r="DA93" s="130">
        <f t="shared" si="1768"/>
        <v>1466.6907150608497</v>
      </c>
      <c r="DB93" s="130">
        <f t="shared" si="1769"/>
        <v>1510.5110000450934</v>
      </c>
      <c r="DC93" s="130">
        <f t="shared" si="1770"/>
        <v>1599.8700125619816</v>
      </c>
      <c r="DD93" s="130">
        <f t="shared" si="1771"/>
        <v>1584.4040296263663</v>
      </c>
      <c r="DE93" s="130">
        <f t="shared" si="1772"/>
        <v>1527.6954255291103</v>
      </c>
      <c r="DF93" s="130">
        <f t="shared" si="1773"/>
        <v>1705.554229288686</v>
      </c>
      <c r="DG93" s="130">
        <f t="shared" si="1774"/>
        <v>1759.6851695633395</v>
      </c>
      <c r="DH93" s="130">
        <f t="shared" si="1775"/>
        <v>1657.4378379334387</v>
      </c>
      <c r="DI93" s="130">
        <f t="shared" si="1776"/>
        <v>1469.2683788834527</v>
      </c>
      <c r="DJ93" s="130">
        <f t="shared" si="1777"/>
        <v>0</v>
      </c>
      <c r="DK93" s="110">
        <f t="shared" si="1778"/>
        <v>1324.9192048177097</v>
      </c>
      <c r="DL93" s="130">
        <f t="shared" si="1779"/>
        <v>2508.0668993922791</v>
      </c>
      <c r="DM93" s="130">
        <f t="shared" si="1780"/>
        <v>3376.7396076093378</v>
      </c>
      <c r="DN93" s="130">
        <f t="shared" si="1781"/>
        <v>4309.8539113914603</v>
      </c>
      <c r="DO93" s="130">
        <f t="shared" si="1782"/>
        <v>5364.977636110103</v>
      </c>
      <c r="DP93" s="130">
        <f t="shared" si="1783"/>
        <v>6609.1300411529337</v>
      </c>
      <c r="DQ93" s="130">
        <f t="shared" si="1784"/>
        <v>7836.0980207117464</v>
      </c>
      <c r="DR93" s="130">
        <f t="shared" si="1785"/>
        <v>9050.1776811575473</v>
      </c>
      <c r="DS93" s="130">
        <f t="shared" si="1786"/>
        <v>10292.611643651975</v>
      </c>
      <c r="DT93" s="130">
        <f t="shared" si="1787"/>
        <v>11517.001959388186</v>
      </c>
      <c r="DU93" s="130">
        <f t="shared" si="1788"/>
        <v>12640.863386042896</v>
      </c>
      <c r="DV93" s="130">
        <f t="shared" si="1789"/>
        <v>13622.953302454467</v>
      </c>
      <c r="DW93" s="130">
        <f t="shared" si="1790"/>
        <v>14758.84382694799</v>
      </c>
      <c r="DX93" s="130">
        <f t="shared" si="1791"/>
        <v>15598.303011842219</v>
      </c>
      <c r="DY93" s="130">
        <f t="shared" si="1792"/>
        <v>16852.766072175458</v>
      </c>
      <c r="DZ93" s="130">
        <f t="shared" si="1793"/>
        <v>18201.743472670791</v>
      </c>
      <c r="EA93" s="130">
        <f t="shared" si="1794"/>
        <v>19450.191984084624</v>
      </c>
      <c r="EB93" s="130">
        <f t="shared" si="1795"/>
        <v>20736.446231563295</v>
      </c>
      <c r="EC93" s="130">
        <f t="shared" si="1796"/>
        <v>22008.952938654755</v>
      </c>
      <c r="ED93" s="130">
        <f t="shared" si="1797"/>
        <v>23290.911079762423</v>
      </c>
      <c r="EE93" s="130">
        <f t="shared" si="1798"/>
        <v>24667.383561032184</v>
      </c>
      <c r="EF93" s="130">
        <f t="shared" si="1799"/>
        <v>26134.074276093033</v>
      </c>
      <c r="EG93" s="130">
        <f t="shared" si="1800"/>
        <v>27644.585276138128</v>
      </c>
      <c r="EH93" s="130">
        <f t="shared" si="1801"/>
        <v>29244.455288700112</v>
      </c>
      <c r="EI93" s="130">
        <f t="shared" si="1802"/>
        <v>30828.859318326478</v>
      </c>
      <c r="EJ93" s="130">
        <f t="shared" si="1803"/>
        <v>32356.554743855588</v>
      </c>
      <c r="EK93" s="130">
        <f t="shared" si="1804"/>
        <v>34062.108973144277</v>
      </c>
      <c r="EL93" s="130">
        <f t="shared" si="1805"/>
        <v>35821.794142707615</v>
      </c>
      <c r="EM93" s="130">
        <f t="shared" si="1806"/>
        <v>37479.231980641052</v>
      </c>
      <c r="EN93" s="130">
        <f t="shared" si="1807"/>
        <v>38948.500359524507</v>
      </c>
      <c r="EO93" s="130">
        <f t="shared" si="1808"/>
        <v>38948.500359524507</v>
      </c>
      <c r="EP93" s="130">
        <f t="shared" si="1809"/>
        <v>1258.6732445768241</v>
      </c>
      <c r="EQ93" s="130">
        <f t="shared" si="1810"/>
        <v>1123.9903098458408</v>
      </c>
      <c r="ER93" s="130">
        <f t="shared" si="1811"/>
        <v>825.23907280620585</v>
      </c>
      <c r="ES93" s="130">
        <f t="shared" si="1812"/>
        <v>886.4585885930162</v>
      </c>
      <c r="ET93" s="130">
        <f t="shared" si="1813"/>
        <v>1002.367538482711</v>
      </c>
      <c r="EU93" s="130">
        <f t="shared" si="1814"/>
        <v>1181.9447847906886</v>
      </c>
      <c r="EV93" s="130">
        <f t="shared" si="1815"/>
        <v>1165.6195805808723</v>
      </c>
      <c r="EW93" s="130">
        <f t="shared" si="1816"/>
        <v>1153.3756774235103</v>
      </c>
      <c r="EX93" s="130">
        <f t="shared" si="1817"/>
        <v>1180.312264369707</v>
      </c>
      <c r="EY93" s="130">
        <f t="shared" si="1818"/>
        <v>1163.1707999493999</v>
      </c>
      <c r="EZ93" s="130">
        <f t="shared" si="1819"/>
        <v>1067.6683553219755</v>
      </c>
      <c r="FA93" s="130">
        <f t="shared" si="1820"/>
        <v>932.98542059099213</v>
      </c>
      <c r="FB93" s="130">
        <f t="shared" si="1821"/>
        <v>1079.0959982688466</v>
      </c>
      <c r="FC93" s="130">
        <f t="shared" si="1822"/>
        <v>797.48622564951825</v>
      </c>
      <c r="FD93" s="130">
        <f t="shared" si="1823"/>
        <v>1191.7399073165782</v>
      </c>
      <c r="FE93" s="130">
        <f t="shared" si="1824"/>
        <v>1281.5285304705667</v>
      </c>
      <c r="FF93" s="130">
        <f t="shared" si="1825"/>
        <v>1186.0260858431425</v>
      </c>
      <c r="FG93" s="130">
        <f t="shared" si="1826"/>
        <v>1221.9415351047378</v>
      </c>
      <c r="FH93" s="130">
        <f t="shared" si="1827"/>
        <v>1208.8813717368851</v>
      </c>
      <c r="FI93" s="130">
        <f t="shared" si="1828"/>
        <v>1217.8602340522839</v>
      </c>
      <c r="FJ93" s="130">
        <f t="shared" si="1829"/>
        <v>1307.6488572062726</v>
      </c>
      <c r="FK93" s="130">
        <f t="shared" si="1830"/>
        <v>1393.3561793078072</v>
      </c>
      <c r="FL93" s="130">
        <f t="shared" si="1831"/>
        <v>1434.9854500428387</v>
      </c>
      <c r="FM93" s="130">
        <f t="shared" si="1832"/>
        <v>1519.8765119338825</v>
      </c>
      <c r="FN93" s="130">
        <f t="shared" si="1833"/>
        <v>1505.183828145048</v>
      </c>
      <c r="FO93" s="130">
        <f t="shared" si="1834"/>
        <v>1451.3106542526548</v>
      </c>
      <c r="FP93" s="130">
        <f t="shared" si="1835"/>
        <v>1620.2765178242516</v>
      </c>
      <c r="FQ93" s="130">
        <f t="shared" si="1836"/>
        <v>1671.7009110851725</v>
      </c>
      <c r="FR93" s="130">
        <f t="shared" si="1837"/>
        <v>1574.5659460367667</v>
      </c>
      <c r="FS93" s="130">
        <f t="shared" si="1838"/>
        <v>1395.80495993928</v>
      </c>
      <c r="FT93" s="130">
        <f t="shared" si="1839"/>
        <v>0</v>
      </c>
      <c r="FU93" s="110">
        <f t="shared" si="1840"/>
        <v>1258.6732445768241</v>
      </c>
      <c r="FV93" s="130">
        <f t="shared" si="1841"/>
        <v>2382.6635544226647</v>
      </c>
      <c r="FW93" s="130">
        <f t="shared" si="1842"/>
        <v>3207.9026272288706</v>
      </c>
      <c r="FX93" s="130">
        <f t="shared" si="1843"/>
        <v>4094.3612158218866</v>
      </c>
      <c r="FY93" s="130">
        <f t="shared" si="1844"/>
        <v>5096.7287543045977</v>
      </c>
      <c r="FZ93" s="130">
        <f t="shared" si="1845"/>
        <v>6278.6735390952863</v>
      </c>
      <c r="GA93" s="130">
        <f t="shared" si="1846"/>
        <v>7444.2931196761583</v>
      </c>
      <c r="GB93" s="130">
        <f t="shared" si="1847"/>
        <v>8597.6687970996682</v>
      </c>
      <c r="GC93" s="130">
        <f t="shared" si="1848"/>
        <v>9777.9810614693743</v>
      </c>
      <c r="GD93" s="130">
        <f t="shared" si="1849"/>
        <v>10941.151861418773</v>
      </c>
      <c r="GE93" s="130">
        <f t="shared" si="1850"/>
        <v>12008.820216740749</v>
      </c>
      <c r="GF93" s="130">
        <f t="shared" si="1851"/>
        <v>12941.805637331741</v>
      </c>
      <c r="GG93" s="130">
        <f t="shared" si="1852"/>
        <v>14020.901635600589</v>
      </c>
      <c r="GH93" s="130">
        <f t="shared" si="1853"/>
        <v>14818.387861250107</v>
      </c>
      <c r="GI93" s="130">
        <f t="shared" si="1854"/>
        <v>16010.127768566685</v>
      </c>
      <c r="GJ93" s="130">
        <f t="shared" si="1855"/>
        <v>17291.656299037251</v>
      </c>
      <c r="GK93" s="130">
        <f t="shared" si="1856"/>
        <v>18477.682384880394</v>
      </c>
      <c r="GL93" s="130">
        <f t="shared" si="1857"/>
        <v>19699.623919985133</v>
      </c>
      <c r="GM93" s="130">
        <f t="shared" si="1858"/>
        <v>20908.50529172202</v>
      </c>
      <c r="GN93" s="130">
        <f t="shared" si="1859"/>
        <v>22126.365525774305</v>
      </c>
      <c r="GO93" s="130">
        <f t="shared" si="1860"/>
        <v>23434.014382980578</v>
      </c>
      <c r="GP93" s="130">
        <f t="shared" si="1861"/>
        <v>24827.370562288386</v>
      </c>
      <c r="GQ93" s="130">
        <f t="shared" si="1862"/>
        <v>26262.356012331224</v>
      </c>
      <c r="GR93" s="130">
        <f t="shared" si="1863"/>
        <v>27782.232524265106</v>
      </c>
      <c r="GS93" s="130">
        <f t="shared" si="1864"/>
        <v>29287.416352410153</v>
      </c>
      <c r="GT93" s="130">
        <f t="shared" si="1865"/>
        <v>30738.727006662808</v>
      </c>
      <c r="GU93" s="130">
        <f t="shared" si="1866"/>
        <v>32359.00352448706</v>
      </c>
      <c r="GV93" s="130">
        <f t="shared" si="1867"/>
        <v>34030.704435572232</v>
      </c>
      <c r="GW93" s="130">
        <f t="shared" si="1868"/>
        <v>35605.270381609</v>
      </c>
      <c r="GX93" s="130">
        <f t="shared" si="1869"/>
        <v>37001.075341548283</v>
      </c>
      <c r="GY93" s="130">
        <f t="shared" si="1870"/>
        <v>37001.075341548283</v>
      </c>
      <c r="GZ93" s="130">
        <f>($T93+$U93)/$R93*($I93-(метеостанция!B$12))/($I93-$J93)</f>
        <v>3.2906878306878307</v>
      </c>
      <c r="HA93" s="130">
        <f>($T93+$U93)/$R93*($I93-(метеостанция!C$12))/($I93-$J93)</f>
        <v>2.9385714285714286</v>
      </c>
      <c r="HB93" s="130">
        <f>($T93+$U93)/$R93*($I93-(метеостанция!D$12))/($I93-$J93)</f>
        <v>2.1575132275132272</v>
      </c>
      <c r="HC93" s="130">
        <f>($T93+$U93)/$R93*($I93-(метеостанция!E$12))/($I93-$J93)</f>
        <v>2.3175661375661378</v>
      </c>
      <c r="HD93" s="130">
        <f>($T93+$U93)/$R93*($I93-(метеостанция!F$12))/($I93-$J93)</f>
        <v>2.6205996472663142</v>
      </c>
      <c r="HE93" s="130">
        <f>($T93+$U93)/$R93*($I93-(метеостанция!G$12))/($I93-$J93)</f>
        <v>3.0900881834215173</v>
      </c>
      <c r="HF93" s="130">
        <f>($T93+$U93)/$R93*($I93-(метеостанция!H$12))/($I93-$J93)</f>
        <v>3.047407407407408</v>
      </c>
      <c r="HG93" s="130">
        <f>($T93+$U93)/$R93*($I93-(метеостанция!I$12))/($I93-$J93)</f>
        <v>3.0153968253968255</v>
      </c>
      <c r="HH93" s="130">
        <f>($T93+$U93)/$R93*($I93-(метеостанция!J$12))/($I93-$J93)</f>
        <v>3.085820105820106</v>
      </c>
      <c r="HI93" s="130">
        <f>($T93+$U93)/$R93*($I93-(метеостанция!K$12))/($I93-$J93)</f>
        <v>3.0410052910052912</v>
      </c>
      <c r="HJ93" s="130">
        <f>($T93+$U93)/$R93*($I93-(метеостанция!L$12))/($I93-$J93)</f>
        <v>2.7913227513227516</v>
      </c>
      <c r="HK93" s="130">
        <f>($T93+$U93)/$R93*($I93-(метеостанция!M$12))/($I93-$J93)</f>
        <v>2.4392063492063492</v>
      </c>
      <c r="HL93" s="130">
        <f>($T93+$U93)/$R93*($I93-(метеостанция!N$12))/($I93-$J93)</f>
        <v>2.8211992945326276</v>
      </c>
      <c r="HM93" s="130">
        <f>($T93+$U93)/$R93*($I93-(метеостанция!O$12))/($I93-$J93)</f>
        <v>2.0849559082892415</v>
      </c>
      <c r="HN93" s="130">
        <f>($T93+$U93)/$R93*($I93-(метеостанция!P$12))/($I93-$J93)</f>
        <v>3.1156966490299824</v>
      </c>
      <c r="HO93" s="130">
        <f>($T93+$U93)/$R93*($I93-(метеостанция!Q$12))/($I93-$J93)</f>
        <v>3.350440917107584</v>
      </c>
      <c r="HP93" s="130">
        <f>($T93+$U93)/$R93*($I93-(метеостанция!R$12))/($I93-$J93)</f>
        <v>3.1007583774250445</v>
      </c>
      <c r="HQ93" s="130">
        <f>($T93+$U93)/$R93*($I93-(метеостанция!S$12))/($I93-$J93)</f>
        <v>3.1946560846560845</v>
      </c>
      <c r="HR93" s="130">
        <f>($T93+$U93)/$R93*($I93-(метеостанция!T$12))/($I93-$J93)</f>
        <v>3.1605114638447973</v>
      </c>
      <c r="HS93" s="130">
        <f>($T93+$U93)/$R93*($I93-(метеостанция!U$12))/($I93-$J93)</f>
        <v>3.1839858906525573</v>
      </c>
      <c r="HT93" s="130">
        <f>($T93+$U93)/$R93*($I93-(метеостанция!V$12))/($I93-$J93)</f>
        <v>3.4187301587301584</v>
      </c>
      <c r="HU93" s="130">
        <f>($T93+$U93)/$R93*($I93-(метеостанция!W$12))/($I93-$J93)</f>
        <v>3.6428042328042327</v>
      </c>
      <c r="HV93" s="130">
        <f>($T93+$U93)/$R93*($I93-(метеостанция!X$12))/($I93-$J93)</f>
        <v>3.7516402116402121</v>
      </c>
      <c r="HW93" s="130">
        <f>($T93+$U93)/$R93*($I93-(метеостанция!Y$12))/($I93-$J93)</f>
        <v>3.9735802469135799</v>
      </c>
      <c r="HX93" s="130">
        <f>($T93+$U93)/$R93*($I93-(метеостанция!Z$12))/($I93-$J93)</f>
        <v>3.9351675485008824</v>
      </c>
      <c r="HY93" s="130">
        <f>($T93+$U93)/$R93*($I93-(метеостанция!AA$12))/($I93-$J93)</f>
        <v>3.7943209876543209</v>
      </c>
      <c r="HZ93" s="130">
        <f>($T93+$U93)/$R93*($I93-(метеостанция!AB$12))/($I93-$J93)</f>
        <v>4.2360670194003527</v>
      </c>
      <c r="IA93" s="130">
        <f>($T93+$U93)/$R93*($I93-(метеостанция!AC$12))/($I93-$J93)</f>
        <v>4.3705114638447977</v>
      </c>
      <c r="IB93" s="130">
        <f>($T93+$U93)/$R93*($I93-(метеостанция!AD$12))/($I93-$J93)</f>
        <v>4.116560846560847</v>
      </c>
      <c r="IC93" s="130">
        <f>($T93+$U93)/$R93*($I93-(метеостанция!AE$12))/($I93-$J93)</f>
        <v>3.6492063492063496</v>
      </c>
      <c r="ID93" s="130"/>
      <c r="IE93" s="131">
        <f>VLOOKUP($F93,метеостанция!$A$4:$AF$7,2,0)</f>
        <v>6.1</v>
      </c>
      <c r="IF93" s="131">
        <f>VLOOKUP($F93,метеостанция!$A$4:$AF$7,3,0)</f>
        <v>9</v>
      </c>
      <c r="IG93" s="131">
        <f>VLOOKUP($F93,метеостанция!$A$4:$AF$7,4,0)</f>
        <v>7.4</v>
      </c>
      <c r="IH93" s="131">
        <f>VLOOKUP($F93,метеостанция!$A$4:$AF$7,5,0)</f>
        <v>10.9</v>
      </c>
      <c r="II93" s="131">
        <f>VLOOKUP($F93,метеостанция!$A$4:$AF$7,6,0)</f>
        <v>12.1</v>
      </c>
      <c r="IJ93" s="131">
        <f>VLOOKUP($F93,метеостанция!$A$4:$AF$7,7,0)</f>
        <v>9.4</v>
      </c>
      <c r="IK93" s="131">
        <f>VLOOKUP($F93,метеостанция!$A$4:$AF$7,8,0)</f>
        <v>6.1</v>
      </c>
      <c r="IL93" s="131">
        <f>VLOOKUP($F93,метеостанция!$A$4:$AF$7,9,0)</f>
        <v>8.1</v>
      </c>
      <c r="IM93" s="131">
        <f>VLOOKUP($F93,метеостанция!$A$4:$AF$7,10,0)</f>
        <v>3.4</v>
      </c>
      <c r="IN93" s="131">
        <f>VLOOKUP($F93,метеостанция!$A$4:$AF$7,11,0)</f>
        <v>-1.2</v>
      </c>
      <c r="IO93" s="131">
        <f>VLOOKUP($F93,метеостанция!$A$4:$AF$7,12,0)</f>
        <v>0.4</v>
      </c>
      <c r="IP93" s="131">
        <f>VLOOKUP($F93,метеостанция!$A$4:$AF$7,13,0)</f>
        <v>3</v>
      </c>
      <c r="IQ93" s="131">
        <f>VLOOKUP($F93,метеостанция!$A$4:$AF$7,14,0)</f>
        <v>2.5</v>
      </c>
      <c r="IR93" s="131">
        <f>VLOOKUP($F93,метеостанция!$A$4:$AF$7,15,0)</f>
        <v>1.5</v>
      </c>
      <c r="IS93" s="131">
        <f>VLOOKUP($F93,метеостанция!$A$4:$AF$7,16,0)</f>
        <v>-0.4</v>
      </c>
      <c r="IT93" s="131">
        <f>VLOOKUP($F93,метеостанция!$A$4:$AF$7,17,0)</f>
        <v>-2.6</v>
      </c>
      <c r="IU93" s="131">
        <f>VLOOKUP($F93,метеостанция!$A$4:$AF$7,18,0)</f>
        <v>-3.5</v>
      </c>
      <c r="IV93" s="131">
        <f>VLOOKUP($F93,метеостанция!$A$4:$AF$7,19,0)</f>
        <v>-4.4000000000000004</v>
      </c>
      <c r="IW93" s="131">
        <f>VLOOKUP($F93,метеостанция!$A$4:$AF$7,20,0)</f>
        <v>-0.3</v>
      </c>
      <c r="IX93" s="131">
        <f>VLOOKUP($F93,метеостанция!$A$4:$AF$7,21,0)</f>
        <v>4.5</v>
      </c>
      <c r="IY93" s="131">
        <f>VLOOKUP($F93,метеостанция!$A$4:$AF$7,22,0)</f>
        <v>3.5</v>
      </c>
      <c r="IZ93" s="131">
        <f>VLOOKUP($F93,метеостанция!$A$4:$AF$7,23,0)</f>
        <v>5</v>
      </c>
      <c r="JA93" s="131">
        <f>VLOOKUP($F93,метеостанция!$A$4:$AF$7,24,0)</f>
        <v>-1.7</v>
      </c>
      <c r="JB93" s="131">
        <f>VLOOKUP($F93,метеостанция!$A$4:$AF$7,25,0)</f>
        <v>-3.7</v>
      </c>
      <c r="JC93" s="131">
        <f>VLOOKUP($F93,метеостанция!$A$4:$AF$7,26,0)</f>
        <v>0.7</v>
      </c>
      <c r="JD93" s="131">
        <f>VLOOKUP($F93,метеостанция!$A$4:$AF$7,27,0)</f>
        <v>-1.6</v>
      </c>
      <c r="JE93" s="131">
        <f>VLOOKUP($F93,метеостанция!$A$4:$AF$7,28,0)</f>
        <v>0.7</v>
      </c>
      <c r="JF93" s="131">
        <f>VLOOKUP($F93,метеостанция!$A$4:$AF$7,29,0)</f>
        <v>6.6</v>
      </c>
      <c r="JG93" s="131">
        <f>VLOOKUP($F93,метеостанция!$A$4:$AF$7,30,0)</f>
        <v>9</v>
      </c>
      <c r="JH93" s="131">
        <f>VLOOKUP($F93,метеостанция!$A$4:$AF$7,31,0)</f>
        <v>4.8</v>
      </c>
      <c r="JI93" s="131">
        <f>VLOOKUP($F93,метеостанция!$A$4:$AF$7,32,0)</f>
        <v>0</v>
      </c>
      <c r="JJ93" s="202">
        <f>VLOOKUP(D93,'Qп, Гкал'!$D$6:$O$63,2,FALSE)</f>
        <v>1.4969399999999999</v>
      </c>
      <c r="JK93" s="202">
        <f>VLOOKUP(D93,'Qп, Гкал'!$D$6:AI$64,3,FALSE)</f>
        <v>1.4602900000000001</v>
      </c>
      <c r="JL93" s="202">
        <f>VLOOKUP(D93,'Qп, Гкал'!$D$6:$AI$64,4,FALSE)</f>
        <v>1.4446399999999999</v>
      </c>
      <c r="JM93" s="202">
        <f>VLOOKUP(D93,'Qп, Гкал'!$D$6:$O$60,5,FALSE)</f>
        <v>1.4359299999999999</v>
      </c>
      <c r="JN93" s="202">
        <f>VLOOKUP(D93,'Qп, Гкал'!$D$6:$O$60,6,FALSE)</f>
        <v>1.4182300000000001</v>
      </c>
      <c r="JO93" s="202">
        <f>VLOOKUP(D93,'Qп, Гкал'!$D$6:$O$60,7,FALSE)</f>
        <v>1.3945399999999999</v>
      </c>
      <c r="JP93" s="202">
        <f>VLOOKUP(D93,'Qп, Гкал'!$D$6:$O$60,8,FALSE)</f>
        <v>1.3801099999999999</v>
      </c>
      <c r="JQ93" s="202">
        <f>VLOOKUP(D93,'Qп, Гкал'!$D$6:$O$60,9,FALSE)</f>
        <v>1.40954</v>
      </c>
      <c r="JR93" s="202">
        <f>VLOOKUP(D93,'Qп, Гкал'!$D$6:$O$60,10,FALSE)</f>
        <v>2.0602399999999998</v>
      </c>
      <c r="JS93" s="202">
        <f>VLOOKUP(D93,'Qп, Гкал'!$D$6:$O$60,11,FALSE)</f>
        <v>2.0806300000000002</v>
      </c>
      <c r="JT93" s="202">
        <f>VLOOKUP(D93,'Qп, Гкал'!$D$6:$O$60,12,FALSE)</f>
        <v>2.5871400000000002</v>
      </c>
      <c r="JU93" s="202">
        <f>VLOOKUP(D93,'Qп, Гкал'!$D$6:$P$60,13,FALSE)</f>
        <v>2.6620200000000001</v>
      </c>
      <c r="JV93" s="202">
        <f>VLOOKUP(D93,'Qп, Гкал'!$D$6:$Q$63,14,FALSE)</f>
        <v>2.8126000000000002</v>
      </c>
      <c r="JW93" s="203">
        <f>VLOOKUP(D93,'Qп, Гкал'!$D$6:$AI$65,15,FALSE)</f>
        <v>1.9874700000000001</v>
      </c>
      <c r="JX93" s="203">
        <f>VLOOKUP(D93,'Qп, Гкал'!$D$6:$AI$65,16,FALSE)</f>
        <v>1.5362800000000001</v>
      </c>
      <c r="JY93" s="204">
        <f>VLOOKUP(D93,'Qп, Гкал'!$D$6:$AI$65,17,FALSE)</f>
        <v>3.1000999999999999</v>
      </c>
      <c r="JZ93" s="203">
        <f>VLOOKUP(D93,'Qп, Гкал'!$D$6:$AI$65,18,FALSE)</f>
        <v>3.0794000000000001</v>
      </c>
      <c r="KA93" s="203">
        <f>VLOOKUP(D93,'Qп, Гкал'!$D$6:$AI$65,19,FALSE)</f>
        <v>3.1381000000000001</v>
      </c>
      <c r="KB93" s="203">
        <f>VLOOKUP(D93,'Qп, Гкал'!$D$6:$AI$65,20,FALSE)</f>
        <v>3.1633100000000001</v>
      </c>
      <c r="KC93" s="203">
        <f>VLOOKUP(D93,'Qп, Гкал'!$D$6:$AI$65,21,FALSE)</f>
        <v>3.3361200000000002</v>
      </c>
      <c r="KD93" s="203">
        <f>VLOOKUP(D93,'Qп, Гкал'!$D$6:$AI$65,22,FALSE)</f>
        <v>2.4181400000000002</v>
      </c>
      <c r="KE93" s="203">
        <f>VLOOKUP(D93,'Qп, Гкал'!$D$6:$AI$65,23,FALSE)</f>
        <v>1.6335900000000001</v>
      </c>
      <c r="KF93" s="203">
        <f>VLOOKUP(D93,'Qп, Гкал'!$D$6:$AI$65,24,FALSE)</f>
        <v>2.4501599999999999</v>
      </c>
      <c r="KG93" s="203">
        <f>VLOOKUP(D93,'Qп, Гкал'!$D$6:$AI$65,25,FALSE)</f>
        <v>2.64757</v>
      </c>
      <c r="KH93" s="203">
        <f>VLOOKUP(D93,'Qп, Гкал'!$D$6:$AI$65,26,FALSE)</f>
        <v>3.06725</v>
      </c>
      <c r="KI93" s="203">
        <f>VLOOKUP(D93,'Qп, Гкал'!$D$6:$AI$65,27,FALSE)</f>
        <v>3.2289400000000001</v>
      </c>
      <c r="KJ93" s="203">
        <f>VLOOKUP(D93,'Qп, Гкал'!$D$6:$AI$65,28,FALSE)</f>
        <v>2.9926400000000002</v>
      </c>
      <c r="KK93" s="203">
        <f>VLOOKUP(D93,'Qп, Гкал'!$D$6:$AI$65,29,FALSE)</f>
        <v>2.6401599999999998</v>
      </c>
      <c r="KL93" s="203">
        <f>VLOOKUP(D93,'Qп, Гкал'!$D$6:$AI$65,30,FALSE)</f>
        <v>1.5922799999999999</v>
      </c>
      <c r="KM93" s="203">
        <f>VLOOKUP(D93,'Qп, Гкал'!$D$6:$AI$65,31,FALSE)</f>
        <v>2.3056199999999998</v>
      </c>
      <c r="KN93" s="203">
        <f>VLOOKUP(D93,'Qп, Гкал'!$D$6:$AI$65,32,FALSE)</f>
        <v>0</v>
      </c>
      <c r="KO93" s="110">
        <f>IF(JJ93="","Нет показаний",IF(JJ93&lt;=0,"Ошибка ПУ",(GZ93-JJ93*(($I93-метеостанция!B$12)/($I93-IE93)))))</f>
        <v>1.2148951328461046</v>
      </c>
      <c r="KP93" s="110">
        <f>IF(JK93="","Нет показаний",IF(JK93&lt;=0,"Ошибка ПУ",(HA93-JK93*(($I93-метеостанция!C$12)/($I93-IF93)))))</f>
        <v>0.65354946266233771</v>
      </c>
      <c r="KQ93" s="110">
        <f>IF(JL93="","Нет показаний",IF(JL93&lt;=0,"Ошибка ПУ",(HB93-JL93*(($I93-метеостанция!D$12)/($I93-IG93)))))</f>
        <v>0.70857370370370343</v>
      </c>
      <c r="KR93" s="110">
        <f>IF(JM93="","Нет показаний",IF(JM93&lt;=0,"Ошибка ПУ",(HC93-JM93*(($I93-метеостанция!E$12)/($I93-IH93)))))</f>
        <v>0.17550572547822574</v>
      </c>
      <c r="KS93" s="110">
        <f>IF(JN93="","Нет показаний",IF(JN93&lt;=0,"Ошибка ПУ",(HD93-JN93*(($I93-метеостанция!F$12)/($I93-II93)))))</f>
        <v>-0.135075099569129</v>
      </c>
      <c r="KT93" s="110">
        <f>IF(JO93="","Нет показаний",IF(JO93&lt;=0,"Ошибка ПУ",(HE93-JO93*(($I93-метеостанция!G$12)/($I93-IJ93)))))</f>
        <v>0.70884535323283782</v>
      </c>
      <c r="KU93" s="110">
        <f>IF(JP93="","Нет показаний",IF(JP93&lt;=0,"Ошибка ПУ",(HF93-JP93*(($I93-метеостанция!H$12)/($I93-IK93)))))</f>
        <v>1.2751078750333074</v>
      </c>
      <c r="KV93" s="110">
        <f>IF(JQ93="","Нет показаний",IF(JQ93&lt;=0,"Ошибка ПУ",(HG93-JQ93*(($I93-метеостанция!I$12)/($I93-IL93)))))</f>
        <v>0.92329596405228775</v>
      </c>
      <c r="KW93" s="110">
        <f>IF(JR93="","Нет показаний",IF(JR93&lt;=0,"Ошибка ПУ",(HH93-JR93*(($I93-метеостанция!J$12)/($I93-IM93)))))</f>
        <v>0.84251661184420312</v>
      </c>
      <c r="KX93" s="110">
        <f>IF(JS93="","Нет показаний",IF(JS93&lt;=0,"Ошибка ПУ",(HI93-JS93*(($I93-метеостанция!K$12)/($I93-IN93)))))</f>
        <v>1.2928344478449136</v>
      </c>
      <c r="KY93" s="110">
        <f>IF(JT93="","Нет показаний",IF(JT93&lt;=0,"Ошибка ПУ",(HJ93-JT93*(($I93-метеостанция!L$12)/($I93-IO93)))))</f>
        <v>0.63317280234315954</v>
      </c>
      <c r="KZ93" s="110">
        <f>IF(JU93="","Нет показаний",IF(JU93&lt;=0,"Ошибка ПУ",(HK93-JU93*(($I93-метеостанция!M$12)/($I93-IP93)))))</f>
        <v>0.20193512861811413</v>
      </c>
      <c r="LA93" s="110">
        <f>IF(JV93="","Нет показаний",IF(JV93&lt;=0,"Ошибка ПУ",(HL93-JV93*(($I93-метеостанция!N$12)/($I93-IQ93)))))</f>
        <v>0.16530129453262754</v>
      </c>
      <c r="LB93" s="110">
        <f>IF(JW93="","Нет показаний",IF(JW93&lt;=0,"Ошибка ПУ",(HM93-JW93*(($I93-метеостанция!O$12)/($I93-IR93)))))</f>
        <v>0.77295713126221455</v>
      </c>
      <c r="LC93" s="110">
        <f>IF(JX93="","Нет показаний",IF(JX93&lt;=0,"Ошибка ПУ",(HN93-JX93*(($I93-метеостанция!P$12)/($I93-IS93)))))</f>
        <v>1.7413285117750803</v>
      </c>
      <c r="LD93" s="110">
        <f>IF(JY93="","Нет показаний",IF(JY93&lt;=0,"Ошибка ПУ",(HO93-JY93*(($I93-метеостанция!Q$12)/($I93-IT93)))))</f>
        <v>0.6584293020633365</v>
      </c>
      <c r="LE93" s="110">
        <f>IF(JZ93="","Нет показаний",IF(JZ93&lt;=0,"Ошибка ПУ",(HP93-JZ93*(($I93-метеостанция!R$12)/($I93-IU93)))))</f>
        <v>0.720775292318661</v>
      </c>
      <c r="LF93" s="110">
        <f>IF(KA93="","Нет показаний",IF(KA93&lt;=0,"Ошибка ПУ",(HQ93-KA93*(($I93-метеостанция!S$12)/($I93-IV93)))))</f>
        <v>0.78802918916428144</v>
      </c>
      <c r="LG93" s="110">
        <f>IF(KB93="","Нет показаний",IF(KB93&lt;=0,"Ошибка ПУ",(HR93-KB93*(($I93-метеостанция!T$12)/($I93-IW93)))))</f>
        <v>0.27574415473149694</v>
      </c>
      <c r="LH93" s="110">
        <f>IF(KC93="","Нет показаний",IF(KC93&lt;=0,"Ошибка ПУ",(HS93-KC93*(($I93-метеостанция!U$12)/($I93-IX93)))))</f>
        <v>-0.83011978676679776</v>
      </c>
      <c r="LI93" s="110">
        <f>IF(KD93="","Нет показаний",IF(KD93&lt;=0,"Ошибка ПУ",(HT93-KD93*(($I93-метеостанция!V$12)/($I93-IY93)))))</f>
        <v>0.48398752236652198</v>
      </c>
      <c r="LJ93" s="110">
        <f>IF(KE93="","Нет показаний",IF(KE93&lt;=0,"Ошибка ПУ",(HU93-KE93*(($I93-метеостанция!W$12)/($I93-IZ93)))))</f>
        <v>1.3190224578042327</v>
      </c>
      <c r="LK93" s="110">
        <f>IF(KF93="","Нет показаний",IF(KF93&lt;=0,"Ошибка ПУ",(HV93-KF93*(($I93-метеостанция!X$12)/($I93-JA93)))))</f>
        <v>1.2704297968936684</v>
      </c>
      <c r="LL93" s="110">
        <f>IF(KG93="","Нет показаний",IF(KG93&lt;=0,"Ошибка ПУ",(HW93-KG93*(($I93-метеостанция!Y$12)/($I93-JB93)))))</f>
        <v>1.3734877680106266</v>
      </c>
      <c r="LM93" s="110">
        <f>IF(KH93="","Нет показаний",IF(KH93&lt;=0,"Ошибка ПУ",(HX93-KH93*(($I93-метеостанция!Z$12)/($I93-JC93)))))</f>
        <v>0.27194928425217757</v>
      </c>
      <c r="LN93" s="110">
        <f>IF(KI93="","Нет показаний",IF(KI93&lt;=0,"Ошибка ПУ",(HY93-KI93*(($I93-метеостанция!AA$12)/($I93-JD93)))))</f>
        <v>0.47195101080246893</v>
      </c>
      <c r="LO93" s="110">
        <f>IF(KJ93="","Нет показаний",IF(KJ93&lt;=0,"Ошибка ПУ",(HZ93-KJ93*(($I93-метеостанция!AB$12)/($I93-JE93)))))</f>
        <v>0.3886639105920624</v>
      </c>
      <c r="LP93" s="110">
        <f>IF(KK93="","Нет показаний",IF(KK93&lt;=0,"Ошибка ПУ",(IA93-KK93*(($I93-метеостанция!AC$12)/($I93-JF93)))))</f>
        <v>-0.67337629734923166</v>
      </c>
      <c r="LQ93" s="110">
        <f>IF(KL93="","Нет показаний",IF(KL93&lt;=0,"Ошибка ПУ",(IB93-KL93*(($I93-метеостанция!AD$12)/($I93-JG93)))))</f>
        <v>0.6262107101972112</v>
      </c>
      <c r="LR93" s="110">
        <f>IF(KM93="","Нет показаний",IF(KM93&lt;=0,"Ошибка ПУ",(IC93-KM93*(($I93-метеостанция!AE$12)/($I93-JH93)))))</f>
        <v>0.40692822420634966</v>
      </c>
      <c r="LS93" s="110" t="str">
        <f>IF(KN93="","Нет показаний",IF(KN93&lt;=0,"Ошибка ПУ",(ID93-KN93*(($I93-метеостанция!AF$12)/($I93-JI93)))))</f>
        <v>Ошибка ПУ</v>
      </c>
      <c r="LT93" s="54">
        <f t="shared" si="1871"/>
        <v>1.2148951328461046</v>
      </c>
      <c r="LU93" s="54">
        <f t="shared" si="1872"/>
        <v>1.8684445955084423</v>
      </c>
      <c r="LV93" s="54">
        <f t="shared" si="1873"/>
        <v>2.5770182992121455</v>
      </c>
      <c r="LW93" s="54">
        <f t="shared" si="1874"/>
        <v>2.7525240246903713</v>
      </c>
      <c r="LX93" s="54">
        <f t="shared" si="1875"/>
        <v>2.6174489251212423</v>
      </c>
      <c r="LY93" s="54">
        <f t="shared" si="1876"/>
        <v>3.3262942783540801</v>
      </c>
      <c r="LZ93" s="54">
        <f t="shared" si="1877"/>
        <v>4.6014021533873875</v>
      </c>
      <c r="MA93" s="54">
        <f t="shared" si="1878"/>
        <v>5.5246981174396748</v>
      </c>
      <c r="MB93" s="54">
        <f t="shared" si="1879"/>
        <v>6.3672147292838783</v>
      </c>
      <c r="MC93" s="54">
        <f t="shared" si="1880"/>
        <v>7.6600491771287924</v>
      </c>
      <c r="MD93" s="54">
        <f t="shared" si="1881"/>
        <v>8.2932219794719515</v>
      </c>
      <c r="ME93" s="54">
        <f t="shared" si="1882"/>
        <v>8.4951571080900656</v>
      </c>
      <c r="MF93" s="54">
        <f t="shared" si="1883"/>
        <v>8.6604584026226927</v>
      </c>
      <c r="MG93" s="54">
        <f t="shared" si="1884"/>
        <v>9.4334155338849079</v>
      </c>
      <c r="MH93" s="54">
        <f t="shared" si="1885"/>
        <v>11.174744045659988</v>
      </c>
      <c r="MI93" s="54">
        <f t="shared" si="1886"/>
        <v>11.833173347723324</v>
      </c>
      <c r="MJ93" s="54">
        <f t="shared" si="1887"/>
        <v>12.553948640041986</v>
      </c>
      <c r="MK93" s="54">
        <f t="shared" si="1888"/>
        <v>13.341977829206268</v>
      </c>
      <c r="ML93" s="54">
        <f t="shared" si="1889"/>
        <v>13.617721983937765</v>
      </c>
      <c r="MM93" s="54">
        <f t="shared" si="1890"/>
        <v>12.787602197170967</v>
      </c>
      <c r="MN93" s="54">
        <f t="shared" si="1891"/>
        <v>13.27158971953749</v>
      </c>
      <c r="MO93" s="54">
        <f t="shared" si="1892"/>
        <v>14.590612177341722</v>
      </c>
      <c r="MP93" s="54">
        <f t="shared" si="1893"/>
        <v>15.861041974235391</v>
      </c>
      <c r="MQ93" s="54">
        <f t="shared" si="1894"/>
        <v>17.234529742246018</v>
      </c>
      <c r="MR93" s="54">
        <f t="shared" si="1895"/>
        <v>17.506479026498194</v>
      </c>
      <c r="MS93" s="54">
        <f t="shared" si="1896"/>
        <v>17.978430037300662</v>
      </c>
      <c r="MT93" s="54">
        <f t="shared" si="1897"/>
        <v>18.367093947892723</v>
      </c>
      <c r="MU93" s="54">
        <f t="shared" si="1898"/>
        <v>17.693717650543491</v>
      </c>
      <c r="MV93" s="54">
        <f t="shared" si="1899"/>
        <v>18.3199283607407</v>
      </c>
      <c r="MW93" s="54">
        <f t="shared" si="1900"/>
        <v>18.726856584947051</v>
      </c>
      <c r="MX93" s="54">
        <f t="shared" si="1901"/>
        <v>18.726856584947051</v>
      </c>
      <c r="MY93" s="53">
        <f t="shared" si="1902"/>
        <v>2379.0076491392419</v>
      </c>
      <c r="MZ93" s="53">
        <f t="shared" si="1903"/>
        <v>1279.7805577853896</v>
      </c>
      <c r="NA93" s="53">
        <f t="shared" si="1904"/>
        <v>1387.5290265925921</v>
      </c>
      <c r="NB93" s="53">
        <f t="shared" si="1905"/>
        <v>343.67531163146162</v>
      </c>
      <c r="NC93" s="53">
        <f t="shared" si="1906"/>
        <v>-264.50405997626842</v>
      </c>
      <c r="ND93" s="53">
        <f t="shared" si="1907"/>
        <v>1388.0609707005431</v>
      </c>
      <c r="NE93" s="53">
        <f t="shared" si="1908"/>
        <v>2496.9162408902225</v>
      </c>
      <c r="NF93" s="53">
        <f t="shared" si="1909"/>
        <v>1807.9981568071898</v>
      </c>
      <c r="NG93" s="53">
        <f t="shared" si="1910"/>
        <v>1649.8160293133185</v>
      </c>
      <c r="NH93" s="53">
        <f t="shared" si="1911"/>
        <v>2531.6284157699101</v>
      </c>
      <c r="NI93" s="53">
        <f t="shared" si="1912"/>
        <v>1239.8789815483751</v>
      </c>
      <c r="NJ93" s="53">
        <f t="shared" si="1913"/>
        <v>395.42936885999109</v>
      </c>
      <c r="NK93" s="53">
        <f t="shared" si="1914"/>
        <v>323.69299495379124</v>
      </c>
      <c r="NL93" s="53">
        <f t="shared" si="1915"/>
        <v>1513.6046544376686</v>
      </c>
      <c r="NM93" s="53">
        <f t="shared" si="1916"/>
        <v>3409.8694917579624</v>
      </c>
      <c r="NN93" s="53">
        <f t="shared" si="1917"/>
        <v>1289.3362593004256</v>
      </c>
      <c r="NO93" s="53">
        <f t="shared" si="1918"/>
        <v>1411.422177418402</v>
      </c>
      <c r="NP93" s="53">
        <f t="shared" si="1919"/>
        <v>1543.1187582214959</v>
      </c>
      <c r="NQ93" s="53">
        <f t="shared" si="1920"/>
        <v>539.96220379521731</v>
      </c>
      <c r="NR93" s="53">
        <f t="shared" si="1921"/>
        <v>-1625.5405664467435</v>
      </c>
      <c r="NS93" s="53">
        <f t="shared" si="1922"/>
        <v>947.7443662981234</v>
      </c>
      <c r="NT93" s="53">
        <f t="shared" si="1923"/>
        <v>2582.9097768722486</v>
      </c>
      <c r="NU93" s="53">
        <f t="shared" si="1924"/>
        <v>2487.7556282771816</v>
      </c>
      <c r="NV93" s="53">
        <f t="shared" si="1925"/>
        <v>2689.5637473184088</v>
      </c>
      <c r="NW93" s="53">
        <f t="shared" si="1926"/>
        <v>532.53108842261418</v>
      </c>
      <c r="NX93" s="53">
        <f t="shared" si="1927"/>
        <v>924.17446935339467</v>
      </c>
      <c r="NY93" s="53">
        <f t="shared" si="1928"/>
        <v>761.08166972137656</v>
      </c>
      <c r="NZ93" s="53">
        <f t="shared" si="1929"/>
        <v>-1318.6054654692655</v>
      </c>
      <c r="OA93" s="53">
        <f t="shared" si="1930"/>
        <v>1226.2458127081791</v>
      </c>
      <c r="OB93" s="53">
        <f t="shared" si="1931"/>
        <v>796.84684864087399</v>
      </c>
      <c r="OC93" s="53" t="e">
        <f t="shared" si="1932"/>
        <v>#VALUE!</v>
      </c>
      <c r="OD93" s="53">
        <f t="shared" si="1933"/>
        <v>2379.0076491392419</v>
      </c>
      <c r="OE93" s="53">
        <f t="shared" si="1934"/>
        <v>3658.7882069246316</v>
      </c>
      <c r="OF93" s="53">
        <f t="shared" si="1935"/>
        <v>5046.3172335172239</v>
      </c>
      <c r="OG93" s="53">
        <f t="shared" si="1936"/>
        <v>5389.9925451486852</v>
      </c>
      <c r="OH93" s="53">
        <f t="shared" si="1937"/>
        <v>5125.4884851724164</v>
      </c>
      <c r="OI93" s="53">
        <f t="shared" si="1938"/>
        <v>6513.5494558729597</v>
      </c>
      <c r="OJ93" s="53">
        <f t="shared" si="1939"/>
        <v>9010.4656967631818</v>
      </c>
      <c r="OK93" s="53">
        <f t="shared" si="1940"/>
        <v>10818.463853570371</v>
      </c>
      <c r="OL93" s="53">
        <f t="shared" si="1941"/>
        <v>12468.279882883689</v>
      </c>
      <c r="OM93" s="53">
        <f t="shared" si="1942"/>
        <v>14999.9082986536</v>
      </c>
      <c r="ON93" s="53">
        <f t="shared" si="1943"/>
        <v>16239.787280201974</v>
      </c>
      <c r="OO93" s="53">
        <f t="shared" si="1944"/>
        <v>16635.216649061964</v>
      </c>
      <c r="OP93" s="53">
        <f t="shared" si="1945"/>
        <v>16958.909644015755</v>
      </c>
      <c r="OQ93" s="53">
        <f t="shared" si="1946"/>
        <v>18472.514298453425</v>
      </c>
      <c r="OR93" s="53">
        <f t="shared" si="1947"/>
        <v>21882.383790211388</v>
      </c>
      <c r="OS93" s="53">
        <f t="shared" si="1948"/>
        <v>23171.720049511812</v>
      </c>
      <c r="OT93" s="53">
        <f t="shared" si="1949"/>
        <v>24583.142226930213</v>
      </c>
      <c r="OU93" s="53">
        <f t="shared" si="1950"/>
        <v>26126.260985151708</v>
      </c>
      <c r="OV93" s="53">
        <f t="shared" si="1951"/>
        <v>26666.223188946926</v>
      </c>
      <c r="OW93" s="53">
        <f t="shared" si="1952"/>
        <v>25040.682622500182</v>
      </c>
      <c r="OX93" s="53">
        <f t="shared" si="1953"/>
        <v>25988.426988798306</v>
      </c>
      <c r="OY93" s="53">
        <f t="shared" si="1954"/>
        <v>28571.336765670556</v>
      </c>
      <c r="OZ93" s="53">
        <f t="shared" si="1955"/>
        <v>31059.092393947736</v>
      </c>
      <c r="PA93" s="53">
        <f t="shared" si="1956"/>
        <v>33748.656141266147</v>
      </c>
      <c r="PB93" s="53">
        <f t="shared" si="1957"/>
        <v>34281.18722968876</v>
      </c>
      <c r="PC93" s="53">
        <f t="shared" si="1958"/>
        <v>35205.361699042158</v>
      </c>
      <c r="PD93" s="53">
        <f t="shared" si="1959"/>
        <v>35966.443368763532</v>
      </c>
      <c r="PE93" s="53">
        <f t="shared" si="1960"/>
        <v>34647.837903294268</v>
      </c>
      <c r="PF93" s="53">
        <f t="shared" si="1961"/>
        <v>35874.083716002446</v>
      </c>
      <c r="PG93" s="53">
        <f t="shared" si="1962"/>
        <v>36670.93056464332</v>
      </c>
      <c r="PH93" s="53" t="e">
        <f t="shared" si="1963"/>
        <v>#VALUE!</v>
      </c>
      <c r="PI93" s="111">
        <f t="shared" ref="PI93:QM93" si="2310">MY93*$G93</f>
        <v>2260.0572666822795</v>
      </c>
      <c r="PJ93" s="111">
        <f t="shared" si="2310"/>
        <v>1215.7915298961202</v>
      </c>
      <c r="PK93" s="111">
        <f t="shared" si="2310"/>
        <v>1318.1525752629625</v>
      </c>
      <c r="PL93" s="111">
        <f t="shared" si="2310"/>
        <v>326.49154604988854</v>
      </c>
      <c r="PM93" s="111">
        <f t="shared" si="2310"/>
        <v>-251.27885697745498</v>
      </c>
      <c r="PN93" s="111">
        <f t="shared" si="2310"/>
        <v>1318.6579221655159</v>
      </c>
      <c r="PO93" s="111">
        <f t="shared" si="2310"/>
        <v>2372.0704288457114</v>
      </c>
      <c r="PP93" s="111">
        <f t="shared" si="2310"/>
        <v>1717.5982489668302</v>
      </c>
      <c r="PQ93" s="111">
        <f t="shared" si="2310"/>
        <v>1567.3252278476525</v>
      </c>
      <c r="PR93" s="111">
        <f t="shared" si="2310"/>
        <v>2405.0469949814146</v>
      </c>
      <c r="PS93" s="111">
        <f t="shared" si="2310"/>
        <v>1177.8850324709563</v>
      </c>
      <c r="PT93" s="111">
        <f t="shared" si="2310"/>
        <v>375.65790041699154</v>
      </c>
      <c r="PU93" s="111">
        <f t="shared" si="2310"/>
        <v>307.50834520610164</v>
      </c>
      <c r="PV93" s="111">
        <f t="shared" si="2310"/>
        <v>1437.9244217157852</v>
      </c>
      <c r="PW93" s="111">
        <f t="shared" si="2310"/>
        <v>3239.3760171700642</v>
      </c>
      <c r="PX93" s="111">
        <f t="shared" si="2310"/>
        <v>1224.8694463354043</v>
      </c>
      <c r="PY93" s="111">
        <f t="shared" si="2310"/>
        <v>1340.8510685474819</v>
      </c>
      <c r="PZ93" s="111">
        <f t="shared" si="2310"/>
        <v>1465.962820310421</v>
      </c>
      <c r="QA93" s="111">
        <f t="shared" si="2310"/>
        <v>512.96409360545647</v>
      </c>
      <c r="QB93" s="111">
        <f t="shared" si="2310"/>
        <v>-1544.2635381244063</v>
      </c>
      <c r="QC93" s="111">
        <f t="shared" si="2310"/>
        <v>900.35714798321715</v>
      </c>
      <c r="QD93" s="111">
        <f t="shared" si="2310"/>
        <v>2453.7642880286362</v>
      </c>
      <c r="QE93" s="111">
        <f t="shared" si="2310"/>
        <v>2363.3678468633225</v>
      </c>
      <c r="QF93" s="111">
        <f t="shared" si="2310"/>
        <v>2555.0855599524884</v>
      </c>
      <c r="QG93" s="111">
        <f t="shared" si="2310"/>
        <v>505.90453400148346</v>
      </c>
      <c r="QH93" s="111">
        <f t="shared" si="2310"/>
        <v>877.96574588572491</v>
      </c>
      <c r="QI93" s="111">
        <f t="shared" si="2310"/>
        <v>723.02758623530769</v>
      </c>
      <c r="QJ93" s="111">
        <f t="shared" si="2310"/>
        <v>-1252.6751921958021</v>
      </c>
      <c r="QK93" s="111">
        <f t="shared" si="2310"/>
        <v>1164.9335220727701</v>
      </c>
      <c r="QL93" s="111">
        <f t="shared" si="2310"/>
        <v>757.00450620883021</v>
      </c>
      <c r="QM93" s="111" t="e">
        <f t="shared" si="2310"/>
        <v>#VALUE!</v>
      </c>
      <c r="QN93" s="54">
        <f t="shared" si="1968"/>
        <v>2260.0572666822795</v>
      </c>
      <c r="QO93" s="53">
        <f t="shared" si="1969"/>
        <v>3475.8487965783997</v>
      </c>
      <c r="QP93" s="53">
        <f t="shared" si="1970"/>
        <v>4794.001371841362</v>
      </c>
      <c r="QQ93" s="53">
        <f t="shared" si="1971"/>
        <v>5120.4929178912507</v>
      </c>
      <c r="QR93" s="53">
        <f t="shared" si="1972"/>
        <v>4869.2140609137959</v>
      </c>
      <c r="QS93" s="53">
        <f t="shared" si="1973"/>
        <v>6187.8719830793116</v>
      </c>
      <c r="QT93" s="53">
        <f t="shared" si="1974"/>
        <v>8559.9424119250234</v>
      </c>
      <c r="QU93" s="53">
        <f t="shared" si="1975"/>
        <v>10277.540660891853</v>
      </c>
      <c r="QV93" s="53">
        <f t="shared" si="1976"/>
        <v>11844.865888739505</v>
      </c>
      <c r="QW93" s="53">
        <f t="shared" si="1977"/>
        <v>14249.912883720919</v>
      </c>
      <c r="QX93" s="53">
        <f t="shared" si="1978"/>
        <v>15427.797916191876</v>
      </c>
      <c r="QY93" s="53">
        <f t="shared" si="1979"/>
        <v>15803.455816608866</v>
      </c>
      <c r="QZ93" s="53">
        <f t="shared" si="1980"/>
        <v>16110.964161814967</v>
      </c>
      <c r="RA93" s="53">
        <f t="shared" si="1981"/>
        <v>17548.888583530752</v>
      </c>
      <c r="RB93" s="53">
        <f t="shared" si="1982"/>
        <v>20788.264600700815</v>
      </c>
      <c r="RC93" s="53">
        <f t="shared" si="1983"/>
        <v>22013.134047036219</v>
      </c>
      <c r="RD93" s="53">
        <f t="shared" si="1984"/>
        <v>23353.985115583702</v>
      </c>
      <c r="RE93" s="53">
        <f t="shared" si="1985"/>
        <v>24819.947935894124</v>
      </c>
      <c r="RF93" s="53">
        <f t="shared" si="1986"/>
        <v>25332.912029499581</v>
      </c>
      <c r="RG93" s="53">
        <f t="shared" si="1987"/>
        <v>23788.648491375174</v>
      </c>
      <c r="RH93" s="53">
        <f t="shared" si="1988"/>
        <v>24689.005639358391</v>
      </c>
      <c r="RI93" s="53">
        <f t="shared" si="1989"/>
        <v>27142.769927387028</v>
      </c>
      <c r="RJ93" s="53">
        <f t="shared" si="1990"/>
        <v>29506.13777425035</v>
      </c>
      <c r="RK93" s="53">
        <f t="shared" si="1991"/>
        <v>32061.223334202838</v>
      </c>
      <c r="RL93" s="53">
        <f t="shared" si="1992"/>
        <v>32567.127868204319</v>
      </c>
      <c r="RM93" s="53">
        <f t="shared" si="1993"/>
        <v>33445.093614090045</v>
      </c>
      <c r="RN93" s="53">
        <f t="shared" si="1994"/>
        <v>34168.121200325353</v>
      </c>
      <c r="RO93" s="53">
        <f t="shared" si="1995"/>
        <v>32915.446008129555</v>
      </c>
      <c r="RP93" s="53">
        <f t="shared" si="1996"/>
        <v>34080.379530202328</v>
      </c>
      <c r="RQ93" s="53">
        <f t="shared" si="1997"/>
        <v>34837.38403641116</v>
      </c>
      <c r="RR93" s="53" t="e">
        <f t="shared" si="1998"/>
        <v>#VALUE!</v>
      </c>
      <c r="RS93" s="111">
        <f t="shared" si="1999"/>
        <v>1001.3840221054554</v>
      </c>
      <c r="RT93" s="111">
        <f t="shared" si="2000"/>
        <v>1093.1852421557351</v>
      </c>
      <c r="RU93" s="111">
        <f t="shared" si="2001"/>
        <v>1586.0987446124914</v>
      </c>
      <c r="RV93" s="111">
        <f t="shared" si="2002"/>
        <v>1026.1317020693641</v>
      </c>
      <c r="RW93" s="111">
        <f t="shared" si="2003"/>
        <v>-227.51469339080177</v>
      </c>
      <c r="RX93" s="111">
        <f t="shared" si="2004"/>
        <v>-90.801556015974711</v>
      </c>
      <c r="RY93" s="111">
        <f t="shared" si="2005"/>
        <v>1115.6492922488651</v>
      </c>
      <c r="RZ93" s="111">
        <f t="shared" si="2006"/>
        <v>1679.8718637921847</v>
      </c>
      <c r="SA93" s="111">
        <f t="shared" si="2007"/>
        <v>2066.8848272701307</v>
      </c>
      <c r="SB93" s="111">
        <f t="shared" si="2008"/>
        <v>3308.7610223021456</v>
      </c>
      <c r="SC93" s="111">
        <f t="shared" si="2009"/>
        <v>3418.9776994511267</v>
      </c>
      <c r="SD93" s="111">
        <f t="shared" si="2010"/>
        <v>2861.6501792771251</v>
      </c>
      <c r="SE93" s="111">
        <f t="shared" si="2011"/>
        <v>2090.0625262143785</v>
      </c>
      <c r="SF93" s="111">
        <f t="shared" si="2012"/>
        <v>2730.5007222806453</v>
      </c>
      <c r="SG93" s="111">
        <f t="shared" si="2013"/>
        <v>4778.1368321341306</v>
      </c>
      <c r="SH93" s="111">
        <f t="shared" si="2014"/>
        <v>4721.477747998968</v>
      </c>
      <c r="SI93" s="111">
        <f t="shared" si="2015"/>
        <v>4876.302730703308</v>
      </c>
      <c r="SJ93" s="111">
        <f t="shared" si="2016"/>
        <v>5120.324015908991</v>
      </c>
      <c r="SK93" s="111">
        <f t="shared" si="2017"/>
        <v>4424.4067377775609</v>
      </c>
      <c r="SL93" s="111">
        <f t="shared" si="2018"/>
        <v>1662.2829656008689</v>
      </c>
      <c r="SM93" s="111">
        <f t="shared" si="2019"/>
        <v>1254.9912563778125</v>
      </c>
      <c r="SN93" s="111">
        <f t="shared" si="2020"/>
        <v>2315.3993650986413</v>
      </c>
      <c r="SO93" s="111">
        <f t="shared" si="2021"/>
        <v>3243.7817619191264</v>
      </c>
      <c r="SP93" s="111">
        <f t="shared" si="2022"/>
        <v>4278.9908099377317</v>
      </c>
      <c r="SQ93" s="111">
        <f t="shared" si="2023"/>
        <v>3279.7115157941662</v>
      </c>
      <c r="SR93" s="111">
        <f t="shared" si="2024"/>
        <v>2706.3666074272369</v>
      </c>
      <c r="SS93" s="111">
        <f t="shared" si="2025"/>
        <v>1809.1176758382935</v>
      </c>
      <c r="ST93" s="111">
        <f t="shared" si="2026"/>
        <v>-1115.2584274426772</v>
      </c>
      <c r="SU93" s="111">
        <f t="shared" si="2027"/>
        <v>-1524.8908514066716</v>
      </c>
      <c r="SV93" s="111">
        <f t="shared" si="2028"/>
        <v>-2163.691305137123</v>
      </c>
      <c r="SW93" s="111" t="e">
        <f t="shared" si="2029"/>
        <v>#VALUE!</v>
      </c>
      <c r="SX93" s="111">
        <f t="shared" si="2030"/>
        <v>0</v>
      </c>
      <c r="SY93" s="111">
        <f t="shared" si="2031"/>
        <v>0</v>
      </c>
      <c r="SZ93" s="111">
        <f t="shared" si="2032"/>
        <v>0</v>
      </c>
      <c r="TA93" s="111">
        <f t="shared" si="2033"/>
        <v>0</v>
      </c>
      <c r="TB93" s="111">
        <f t="shared" si="2034"/>
        <v>239.48915093768619</v>
      </c>
      <c r="TC93" s="111">
        <f t="shared" si="2035"/>
        <v>95.580585279973505</v>
      </c>
      <c r="TD93" s="111">
        <f t="shared" si="2036"/>
        <v>0</v>
      </c>
      <c r="TE93" s="111">
        <f t="shared" si="2037"/>
        <v>0</v>
      </c>
      <c r="TF93" s="111">
        <f t="shared" si="2038"/>
        <v>0</v>
      </c>
      <c r="TG93" s="111">
        <f t="shared" si="2039"/>
        <v>0</v>
      </c>
      <c r="TH93" s="111">
        <f t="shared" si="2040"/>
        <v>0</v>
      </c>
      <c r="TI93" s="111">
        <f t="shared" si="2041"/>
        <v>0</v>
      </c>
      <c r="TJ93" s="111">
        <f t="shared" si="2042"/>
        <v>0</v>
      </c>
      <c r="TK93" s="111">
        <f t="shared" si="2043"/>
        <v>0</v>
      </c>
      <c r="TL93" s="111">
        <f t="shared" si="2044"/>
        <v>0</v>
      </c>
      <c r="TM93" s="111">
        <f t="shared" si="2045"/>
        <v>0</v>
      </c>
      <c r="TN93" s="111">
        <f t="shared" si="2046"/>
        <v>0</v>
      </c>
      <c r="TO93" s="111">
        <f t="shared" si="2047"/>
        <v>0</v>
      </c>
      <c r="TP93" s="111">
        <f t="shared" si="2048"/>
        <v>0</v>
      </c>
      <c r="TQ93" s="111">
        <f t="shared" si="2049"/>
        <v>0</v>
      </c>
      <c r="TR93" s="111">
        <f t="shared" si="2050"/>
        <v>0</v>
      </c>
      <c r="TS93" s="111">
        <f t="shared" si="2051"/>
        <v>0</v>
      </c>
      <c r="TT93" s="111">
        <f t="shared" si="2052"/>
        <v>0</v>
      </c>
      <c r="TU93" s="111">
        <f t="shared" si="2053"/>
        <v>0</v>
      </c>
      <c r="TV93" s="111">
        <f t="shared" si="2054"/>
        <v>0</v>
      </c>
      <c r="TW93" s="111">
        <f t="shared" si="2055"/>
        <v>0</v>
      </c>
      <c r="TX93" s="111">
        <f t="shared" si="2056"/>
        <v>0</v>
      </c>
      <c r="TY93" s="111">
        <f t="shared" si="2057"/>
        <v>1173.956239413345</v>
      </c>
      <c r="TZ93" s="111">
        <f t="shared" si="2058"/>
        <v>1605.148264638608</v>
      </c>
      <c r="UA93" s="111">
        <f t="shared" si="2059"/>
        <v>2277.5697948811835</v>
      </c>
      <c r="UB93" s="111">
        <f t="shared" si="2060"/>
        <v>2277.5697948811835</v>
      </c>
      <c r="UC93" s="112">
        <f t="shared" si="2061"/>
        <v>132.49192048177096</v>
      </c>
      <c r="UD93" s="112">
        <f t="shared" si="2062"/>
        <v>250.80668993922791</v>
      </c>
      <c r="UE93" s="112">
        <f t="shared" si="2063"/>
        <v>337.67396076093382</v>
      </c>
      <c r="UF93" s="112">
        <f t="shared" si="2064"/>
        <v>430.98539113914603</v>
      </c>
      <c r="UG93" s="112">
        <f t="shared" si="2065"/>
        <v>536.49776361101033</v>
      </c>
      <c r="UH93" s="112">
        <f t="shared" si="2066"/>
        <v>660.91300411529346</v>
      </c>
      <c r="UI93" s="112">
        <f t="shared" si="2067"/>
        <v>783.60980207117461</v>
      </c>
      <c r="UJ93" s="112">
        <f t="shared" si="2068"/>
        <v>905.01776811575462</v>
      </c>
      <c r="UK93" s="112">
        <f t="shared" si="2069"/>
        <v>1029.2611643651974</v>
      </c>
      <c r="UL93" s="112">
        <f t="shared" si="2070"/>
        <v>1151.7001959388183</v>
      </c>
      <c r="UM93" s="112">
        <f t="shared" si="2071"/>
        <v>1264.0863386042893</v>
      </c>
      <c r="UN93" s="112">
        <f t="shared" si="2072"/>
        <v>1362.2953302454464</v>
      </c>
      <c r="UO93" s="112">
        <f t="shared" si="2073"/>
        <v>1475.8843826947987</v>
      </c>
      <c r="UP93" s="112">
        <f t="shared" si="2074"/>
        <v>1559.8303011842218</v>
      </c>
      <c r="UQ93" s="112">
        <f t="shared" si="2075"/>
        <v>1685.2766072175459</v>
      </c>
      <c r="UR93" s="112">
        <f t="shared" si="2076"/>
        <v>1820.1743472670792</v>
      </c>
      <c r="US93" s="112">
        <f t="shared" si="2077"/>
        <v>1945.0191984084629</v>
      </c>
      <c r="UT93" s="112">
        <f t="shared" si="2078"/>
        <v>2073.64462315633</v>
      </c>
      <c r="UU93" s="112">
        <f t="shared" si="2079"/>
        <v>2200.8952938654757</v>
      </c>
      <c r="UV93" s="112">
        <f t="shared" si="2080"/>
        <v>2329.0911079762423</v>
      </c>
      <c r="UW93" s="112">
        <f t="shared" si="2081"/>
        <v>2466.7383561032184</v>
      </c>
      <c r="UX93" s="112">
        <f t="shared" si="2082"/>
        <v>2613.4074276093033</v>
      </c>
      <c r="UY93" s="112">
        <f t="shared" si="2083"/>
        <v>2764.4585276138132</v>
      </c>
      <c r="UZ93" s="112">
        <f t="shared" si="2084"/>
        <v>2924.445528870011</v>
      </c>
      <c r="VA93" s="112">
        <f t="shared" si="2085"/>
        <v>3082.8859318326481</v>
      </c>
      <c r="VB93" s="112">
        <f t="shared" si="2086"/>
        <v>3235.655474385559</v>
      </c>
      <c r="VC93" s="112">
        <f t="shared" si="2087"/>
        <v>3406.2108973144273</v>
      </c>
      <c r="VD93" s="112">
        <f t="shared" si="2088"/>
        <v>3582.1794142707608</v>
      </c>
      <c r="VE93" s="112">
        <f t="shared" si="2089"/>
        <v>3747.9231980641048</v>
      </c>
      <c r="VF93" s="112">
        <f t="shared" si="2090"/>
        <v>3894.8500359524501</v>
      </c>
      <c r="VG93" s="112">
        <f t="shared" si="2091"/>
        <v>3894.8500359524501</v>
      </c>
      <c r="VH93" s="111">
        <f t="shared" si="2092"/>
        <v>-2260.0572666822795</v>
      </c>
      <c r="VI93" s="111">
        <f t="shared" si="2093"/>
        <v>-3475.8487965783997</v>
      </c>
      <c r="VJ93" s="111">
        <f t="shared" si="2094"/>
        <v>-4794.001371841362</v>
      </c>
      <c r="VK93" s="111">
        <f t="shared" si="2095"/>
        <v>-5120.4929178912507</v>
      </c>
      <c r="VL93" s="111">
        <f t="shared" si="2096"/>
        <v>-4629.7249099761102</v>
      </c>
      <c r="VM93" s="111">
        <f t="shared" si="2097"/>
        <v>-6092.2913977993385</v>
      </c>
      <c r="VN93" s="111">
        <f t="shared" si="2098"/>
        <v>-8559.9424119250234</v>
      </c>
      <c r="VO93" s="111">
        <f t="shared" si="2099"/>
        <v>-10277.540660891853</v>
      </c>
      <c r="VP93" s="111">
        <f t="shared" si="2100"/>
        <v>-11844.865888739505</v>
      </c>
      <c r="VQ93" s="111">
        <f t="shared" si="2101"/>
        <v>-14249.912883720919</v>
      </c>
      <c r="VR93" s="111">
        <f t="shared" si="2102"/>
        <v>-15427.797916191876</v>
      </c>
      <c r="VS93" s="111">
        <f t="shared" si="2103"/>
        <v>-15803.455816608866</v>
      </c>
      <c r="VT93" s="111">
        <f t="shared" si="2104"/>
        <v>-16110.964161814967</v>
      </c>
      <c r="VU93" s="111">
        <f t="shared" si="2105"/>
        <v>-17548.888583530752</v>
      </c>
      <c r="VV93" s="111">
        <f t="shared" si="2106"/>
        <v>-20788.264600700815</v>
      </c>
      <c r="VW93" s="111">
        <f t="shared" si="2107"/>
        <v>-22013.134047036219</v>
      </c>
      <c r="VX93" s="111">
        <f t="shared" si="2108"/>
        <v>-23353.985115583702</v>
      </c>
      <c r="VY93" s="111">
        <f t="shared" si="2109"/>
        <v>-24819.947935894124</v>
      </c>
      <c r="VZ93" s="111">
        <f t="shared" si="2110"/>
        <v>-25332.912029499581</v>
      </c>
      <c r="WA93" s="111">
        <f t="shared" si="2111"/>
        <v>-23788.648491375174</v>
      </c>
      <c r="WB93" s="111">
        <f t="shared" si="2112"/>
        <v>-24689.005639358391</v>
      </c>
      <c r="WC93" s="111">
        <f t="shared" si="2113"/>
        <v>-27142.769927387028</v>
      </c>
      <c r="WD93" s="111">
        <f t="shared" si="2114"/>
        <v>-29506.13777425035</v>
      </c>
      <c r="WE93" s="111">
        <f t="shared" si="2115"/>
        <v>-32061.223334202838</v>
      </c>
      <c r="WF93" s="111">
        <f t="shared" si="2116"/>
        <v>-32567.127868204319</v>
      </c>
      <c r="WG93" s="111">
        <f t="shared" si="2117"/>
        <v>-33445.093614090045</v>
      </c>
      <c r="WH93" s="111">
        <f t="shared" si="2118"/>
        <v>-34168.121200325353</v>
      </c>
      <c r="WI93" s="111">
        <f t="shared" si="2119"/>
        <v>-31741.489768716208</v>
      </c>
      <c r="WJ93" s="111">
        <f t="shared" si="2120"/>
        <v>-32475.231265563722</v>
      </c>
      <c r="WK93" s="111">
        <f t="shared" si="2121"/>
        <v>-32559.814241529977</v>
      </c>
      <c r="WL93" s="111" t="e">
        <f t="shared" si="2122"/>
        <v>#VALUE!</v>
      </c>
      <c r="WM93" s="111">
        <f t="shared" si="2123"/>
        <v>0</v>
      </c>
      <c r="WN93" s="111">
        <f t="shared" si="2124"/>
        <v>0</v>
      </c>
      <c r="WO93" s="111">
        <f t="shared" si="2125"/>
        <v>0</v>
      </c>
      <c r="WP93" s="111">
        <f t="shared" si="2126"/>
        <v>0</v>
      </c>
      <c r="WQ93" s="111">
        <f t="shared" si="2127"/>
        <v>239.48915093768619</v>
      </c>
      <c r="WR93" s="111">
        <f t="shared" si="2128"/>
        <v>95.580585279973505</v>
      </c>
      <c r="WS93" s="111">
        <f t="shared" si="2129"/>
        <v>0</v>
      </c>
      <c r="WT93" s="111">
        <f t="shared" si="2130"/>
        <v>0</v>
      </c>
      <c r="WU93" s="111">
        <f t="shared" si="2131"/>
        <v>0</v>
      </c>
      <c r="WV93" s="111">
        <f t="shared" si="2132"/>
        <v>0</v>
      </c>
      <c r="WW93" s="111">
        <f t="shared" si="2133"/>
        <v>0</v>
      </c>
      <c r="WX93" s="111">
        <f t="shared" si="2134"/>
        <v>0</v>
      </c>
      <c r="WY93" s="111">
        <f t="shared" si="2135"/>
        <v>0</v>
      </c>
      <c r="WZ93" s="111">
        <f t="shared" si="2136"/>
        <v>0</v>
      </c>
      <c r="XA93" s="111">
        <f t="shared" si="2137"/>
        <v>0</v>
      </c>
      <c r="XB93" s="111">
        <f t="shared" si="2138"/>
        <v>0</v>
      </c>
      <c r="XC93" s="111">
        <f t="shared" si="2139"/>
        <v>0</v>
      </c>
      <c r="XD93" s="111">
        <f t="shared" si="2140"/>
        <v>0</v>
      </c>
      <c r="XE93" s="111">
        <f t="shared" si="2141"/>
        <v>0</v>
      </c>
      <c r="XF93" s="111">
        <f t="shared" si="2142"/>
        <v>0</v>
      </c>
      <c r="XG93" s="111">
        <f t="shared" si="2143"/>
        <v>0</v>
      </c>
      <c r="XH93" s="111">
        <f t="shared" si="2144"/>
        <v>0</v>
      </c>
      <c r="XI93" s="111">
        <f t="shared" si="2145"/>
        <v>0</v>
      </c>
      <c r="XJ93" s="111">
        <f t="shared" si="2146"/>
        <v>0</v>
      </c>
      <c r="XK93" s="111">
        <f t="shared" si="2147"/>
        <v>0</v>
      </c>
      <c r="XL93" s="111">
        <f t="shared" si="2148"/>
        <v>0</v>
      </c>
      <c r="XM93" s="111">
        <f t="shared" si="2149"/>
        <v>0</v>
      </c>
      <c r="XN93" s="111">
        <f t="shared" si="2150"/>
        <v>1173.956239413345</v>
      </c>
      <c r="XO93" s="111">
        <f t="shared" si="2151"/>
        <v>1605.148264638608</v>
      </c>
      <c r="XP93" s="111">
        <f t="shared" si="2152"/>
        <v>2277.5697948811835</v>
      </c>
      <c r="XQ93" s="111" t="e">
        <f t="shared" si="2153"/>
        <v>#VALUE!</v>
      </c>
      <c r="XR93" s="111">
        <f t="shared" si="2154"/>
        <v>2260.0572666822795</v>
      </c>
      <c r="XS93" s="111">
        <f t="shared" si="2155"/>
        <v>3475.8487965783997</v>
      </c>
      <c r="XT93" s="111">
        <f t="shared" si="2156"/>
        <v>4794.001371841362</v>
      </c>
      <c r="XU93" s="111">
        <f t="shared" si="2157"/>
        <v>5120.4929178912507</v>
      </c>
      <c r="XV93" s="111">
        <f t="shared" si="2158"/>
        <v>4629.7249099761102</v>
      </c>
      <c r="XW93" s="111">
        <f t="shared" si="2159"/>
        <v>6092.2913977993385</v>
      </c>
      <c r="XX93" s="111">
        <f t="shared" si="2160"/>
        <v>8559.9424119250234</v>
      </c>
      <c r="XY93" s="111">
        <f t="shared" si="2161"/>
        <v>10277.540660891853</v>
      </c>
      <c r="XZ93" s="111">
        <f t="shared" si="2162"/>
        <v>11844.865888739505</v>
      </c>
      <c r="YA93" s="111">
        <f t="shared" si="2163"/>
        <v>14249.912883720919</v>
      </c>
      <c r="YB93" s="111">
        <f t="shared" si="2164"/>
        <v>15427.797916191876</v>
      </c>
      <c r="YC93" s="111">
        <f t="shared" si="2165"/>
        <v>15803.455816608866</v>
      </c>
      <c r="YD93" s="111">
        <f t="shared" si="2166"/>
        <v>16110.964161814967</v>
      </c>
      <c r="YE93" s="111">
        <f t="shared" si="2167"/>
        <v>17548.888583530752</v>
      </c>
      <c r="YF93" s="111">
        <f t="shared" si="2168"/>
        <v>20788.264600700815</v>
      </c>
      <c r="YG93" s="111">
        <f t="shared" si="2169"/>
        <v>22013.134047036219</v>
      </c>
      <c r="YH93" s="111">
        <f t="shared" si="2170"/>
        <v>23353.985115583702</v>
      </c>
      <c r="YI93" s="111">
        <f t="shared" si="2171"/>
        <v>24819.947935894124</v>
      </c>
      <c r="YJ93" s="111">
        <f t="shared" si="2172"/>
        <v>25332.912029499581</v>
      </c>
      <c r="YK93" s="111">
        <f t="shared" si="2173"/>
        <v>23788.648491375174</v>
      </c>
      <c r="YL93" s="111">
        <f t="shared" si="2174"/>
        <v>24689.005639358391</v>
      </c>
      <c r="YM93" s="111">
        <f t="shared" si="2175"/>
        <v>27142.769927387028</v>
      </c>
      <c r="YN93" s="111">
        <f t="shared" si="2176"/>
        <v>29506.13777425035</v>
      </c>
      <c r="YO93" s="111">
        <f t="shared" si="2177"/>
        <v>32061.223334202838</v>
      </c>
      <c r="YP93" s="111">
        <f t="shared" si="2178"/>
        <v>32567.127868204319</v>
      </c>
      <c r="YQ93" s="111">
        <f t="shared" si="2179"/>
        <v>33445.093614090045</v>
      </c>
      <c r="YR93" s="111">
        <f t="shared" si="2180"/>
        <v>34168.121200325353</v>
      </c>
      <c r="YS93" s="111">
        <f t="shared" si="2181"/>
        <v>31741.489768716208</v>
      </c>
      <c r="YT93" s="111">
        <f t="shared" si="2182"/>
        <v>32475.231265563722</v>
      </c>
      <c r="YU93" s="111">
        <f t="shared" si="2183"/>
        <v>32559.814241529977</v>
      </c>
      <c r="YV93" s="111" t="e">
        <f t="shared" si="2184"/>
        <v>#VALUE!</v>
      </c>
      <c r="YW93" s="111">
        <f t="shared" si="2185"/>
        <v>0</v>
      </c>
      <c r="YX93" s="111">
        <f t="shared" si="2186"/>
        <v>0</v>
      </c>
      <c r="YY93" s="111">
        <f t="shared" si="2187"/>
        <v>0</v>
      </c>
      <c r="YZ93" s="111">
        <f t="shared" si="2188"/>
        <v>0</v>
      </c>
      <c r="ZA93" s="111">
        <f t="shared" si="2189"/>
        <v>0</v>
      </c>
      <c r="ZB93" s="111">
        <f t="shared" si="2190"/>
        <v>0</v>
      </c>
      <c r="ZC93" s="111">
        <f t="shared" si="2191"/>
        <v>0</v>
      </c>
      <c r="ZD93" s="111">
        <f t="shared" si="2192"/>
        <v>0</v>
      </c>
      <c r="ZE93" s="111">
        <f t="shared" si="2193"/>
        <v>0</v>
      </c>
      <c r="ZF93" s="111">
        <f t="shared" si="2194"/>
        <v>0</v>
      </c>
      <c r="ZG93" s="111">
        <f t="shared" si="2195"/>
        <v>0</v>
      </c>
      <c r="ZH93" s="111">
        <f t="shared" si="2196"/>
        <v>0</v>
      </c>
      <c r="ZI93" s="111">
        <f t="shared" si="2197"/>
        <v>0</v>
      </c>
      <c r="ZJ93" s="111">
        <f t="shared" si="2198"/>
        <v>0</v>
      </c>
      <c r="ZK93" s="111">
        <f t="shared" si="2199"/>
        <v>0</v>
      </c>
      <c r="ZL93" s="111">
        <f t="shared" si="2200"/>
        <v>0</v>
      </c>
      <c r="ZM93" s="111">
        <f t="shared" si="2201"/>
        <v>0</v>
      </c>
      <c r="ZN93" s="111">
        <f t="shared" si="2202"/>
        <v>0</v>
      </c>
      <c r="ZO93" s="111">
        <f t="shared" si="2203"/>
        <v>0</v>
      </c>
      <c r="ZP93" s="111">
        <f t="shared" si="2204"/>
        <v>0</v>
      </c>
      <c r="ZQ93" s="111">
        <f t="shared" si="2205"/>
        <v>0</v>
      </c>
      <c r="ZR93" s="111">
        <f t="shared" si="2206"/>
        <v>0</v>
      </c>
      <c r="ZS93" s="111">
        <f t="shared" si="2207"/>
        <v>0</v>
      </c>
      <c r="ZT93" s="111">
        <f t="shared" si="2208"/>
        <v>0</v>
      </c>
      <c r="ZU93" s="111">
        <f t="shared" si="2209"/>
        <v>0</v>
      </c>
      <c r="ZV93" s="111">
        <f t="shared" si="2210"/>
        <v>0</v>
      </c>
      <c r="ZW93" s="111">
        <f t="shared" si="2211"/>
        <v>0</v>
      </c>
      <c r="ZX93" s="111">
        <f t="shared" si="2212"/>
        <v>0</v>
      </c>
      <c r="ZY93" s="111">
        <f t="shared" si="2213"/>
        <v>0</v>
      </c>
      <c r="ZZ93" s="111">
        <f t="shared" si="2214"/>
        <v>0</v>
      </c>
      <c r="AAA93" s="111" t="e">
        <f t="shared" si="2215"/>
        <v>#VALUE!</v>
      </c>
      <c r="AAB93" s="111">
        <f t="shared" si="2216"/>
        <v>1001.3840221054554</v>
      </c>
      <c r="AAC93" s="111">
        <f t="shared" si="2217"/>
        <v>91.801220050279653</v>
      </c>
      <c r="AAD93" s="111">
        <f t="shared" si="2218"/>
        <v>492.91350245675631</v>
      </c>
      <c r="AAE93" s="111">
        <f t="shared" si="2219"/>
        <v>-559.96704254312726</v>
      </c>
      <c r="AAF93" s="111">
        <f t="shared" si="2220"/>
        <v>-1253.6463954601659</v>
      </c>
      <c r="AAG93" s="111">
        <f t="shared" si="2221"/>
        <v>136.71313737482706</v>
      </c>
      <c r="AAH93" s="111">
        <f t="shared" si="2222"/>
        <v>1206.4508482648398</v>
      </c>
      <c r="AAI93" s="111">
        <f t="shared" si="2223"/>
        <v>564.22257154331965</v>
      </c>
      <c r="AAJ93" s="111">
        <f t="shared" si="2224"/>
        <v>387.01296347794596</v>
      </c>
      <c r="AAK93" s="111">
        <f t="shared" si="2225"/>
        <v>1241.8761950320149</v>
      </c>
      <c r="AAL93" s="111">
        <f t="shared" si="2226"/>
        <v>110.21667714898103</v>
      </c>
      <c r="AAM93" s="111">
        <f t="shared" si="2227"/>
        <v>-557.32752017400162</v>
      </c>
      <c r="AAN93" s="111">
        <f t="shared" si="2228"/>
        <v>-771.58765306274654</v>
      </c>
      <c r="AAO93" s="111">
        <f t="shared" si="2229"/>
        <v>640.43819606626676</v>
      </c>
      <c r="AAP93" s="111">
        <f t="shared" si="2230"/>
        <v>2047.6361098534853</v>
      </c>
      <c r="AAQ93" s="111">
        <f t="shared" si="2231"/>
        <v>-56.65908413516263</v>
      </c>
      <c r="AAR93" s="111">
        <f t="shared" si="2232"/>
        <v>154.82498270434007</v>
      </c>
      <c r="AAS93" s="111">
        <f t="shared" si="2233"/>
        <v>244.02128520568294</v>
      </c>
      <c r="AAT93" s="111">
        <f t="shared" si="2234"/>
        <v>-695.91727813143007</v>
      </c>
      <c r="AAU93" s="111">
        <f t="shared" si="2235"/>
        <v>-2762.123772176692</v>
      </c>
      <c r="AAV93" s="111">
        <f t="shared" si="2236"/>
        <v>-407.29170922305639</v>
      </c>
      <c r="AAW93" s="111">
        <f t="shared" si="2237"/>
        <v>1060.4081087208287</v>
      </c>
      <c r="AAX93" s="111">
        <f t="shared" si="2238"/>
        <v>928.38239682048516</v>
      </c>
      <c r="AAY93" s="111">
        <f t="shared" si="2239"/>
        <v>1035.2090480186052</v>
      </c>
      <c r="AAZ93" s="111">
        <f t="shared" si="2240"/>
        <v>-999.27929414356549</v>
      </c>
      <c r="ABA93" s="111">
        <f t="shared" si="2241"/>
        <v>-573.3449083669293</v>
      </c>
      <c r="ABB93" s="111">
        <f t="shared" si="2242"/>
        <v>-897.24893158894338</v>
      </c>
      <c r="ABC93" s="111">
        <f t="shared" si="2243"/>
        <v>-2924.3761032809707</v>
      </c>
      <c r="ABD93" s="111">
        <f t="shared" si="2244"/>
        <v>-409.63242396399437</v>
      </c>
      <c r="ABE93" s="111">
        <f t="shared" si="2245"/>
        <v>-638.80045373045141</v>
      </c>
      <c r="ABF93" s="111" t="e">
        <f t="shared" si="2246"/>
        <v>#VALUE!</v>
      </c>
    </row>
    <row r="94" spans="1:734" ht="75" hidden="1" customHeight="1">
      <c r="A94" s="92">
        <v>50</v>
      </c>
      <c r="B94" s="59" t="s">
        <v>21</v>
      </c>
      <c r="C94" s="100" t="s">
        <v>58</v>
      </c>
      <c r="D94" s="101">
        <v>1542093</v>
      </c>
      <c r="E94" s="59">
        <v>3128030660</v>
      </c>
      <c r="F94" s="46" t="s">
        <v>21</v>
      </c>
      <c r="G94" s="47">
        <v>0.9</v>
      </c>
      <c r="H94" s="48">
        <v>1970.6</v>
      </c>
      <c r="I94" s="48">
        <v>21.5</v>
      </c>
      <c r="J94" s="49">
        <v>0.4</v>
      </c>
      <c r="K94" s="50">
        <v>30</v>
      </c>
      <c r="L94" s="49">
        <v>22.86</v>
      </c>
      <c r="M94" s="49">
        <v>76.099999999999994</v>
      </c>
      <c r="N94" s="49">
        <v>0</v>
      </c>
      <c r="O94" s="49">
        <f t="shared" si="1741"/>
        <v>0.76200000000000001</v>
      </c>
      <c r="P94" s="49">
        <f t="shared" si="1742"/>
        <v>2.5366666666666666</v>
      </c>
      <c r="Q94" s="49">
        <f t="shared" si="1743"/>
        <v>0</v>
      </c>
      <c r="R94" s="51">
        <v>30</v>
      </c>
      <c r="S94" s="52">
        <f t="shared" si="2256"/>
        <v>22.86</v>
      </c>
      <c r="T94" s="52">
        <f t="shared" si="1744"/>
        <v>76.099999999999994</v>
      </c>
      <c r="U94" s="52">
        <f t="shared" si="1745"/>
        <v>0</v>
      </c>
      <c r="V94" s="130">
        <f>$O94*($I94-(метеостанция!B$14))/($I94-$J94)</f>
        <v>0.7421374407582938</v>
      </c>
      <c r="W94" s="130">
        <f>$O94*($I94-(метеостанция!C$14))/($I94-$J94)</f>
        <v>0.77238270142180088</v>
      </c>
      <c r="X94" s="130">
        <f>$O94*($I94-(метеостанция!D$14))/($I94-$J94)</f>
        <v>0.58775118483412314</v>
      </c>
      <c r="Y94" s="130">
        <f>$O94*($I94-(метеостанция!E$14))/($I94-$J94)</f>
        <v>0.62341350710900467</v>
      </c>
      <c r="Z94" s="130">
        <f>$O94*($I94-(метеостанция!F$14))/($I94-$J94)</f>
        <v>0.66674999999999995</v>
      </c>
      <c r="AA94" s="130">
        <f>$O94*($I94-(метеостанция!G$14))/($I94-$J94)</f>
        <v>0.68616113744075824</v>
      </c>
      <c r="AB94" s="130">
        <f>$O94*($I94-(метеостанция!H$14))/($I94-$J94)</f>
        <v>0.72001777251184829</v>
      </c>
      <c r="AC94" s="130">
        <f>$O94*($I94-(метеостанция!I$14))/($I94-$J94)</f>
        <v>0.69248104265402843</v>
      </c>
      <c r="AD94" s="130">
        <f>$O94*($I94-(метеостанция!J$14))/($I94-$J94)</f>
        <v>0.69473815165876773</v>
      </c>
      <c r="AE94" s="130">
        <f>$O94*($I94-(метеостанция!K$14))/($I94-$J94)</f>
        <v>0.71866350710900462</v>
      </c>
      <c r="AF94" s="130">
        <f>$O94*($I94-(метеостанция!L$14))/($I94-$J94)</f>
        <v>0.66855568720379144</v>
      </c>
      <c r="AG94" s="130">
        <f>$O94*($I94-(метеостанция!M$14))/($I94-$J94)</f>
        <v>0.60174526066350698</v>
      </c>
      <c r="AH94" s="130">
        <f>$O94*($I94-(метеостанция!N$14))/($I94-$J94)</f>
        <v>0.70150947867298574</v>
      </c>
      <c r="AI94" s="130">
        <f>$O94*($I94-(метеостанция!O$14))/($I94-$J94)</f>
        <v>0.52635781990521324</v>
      </c>
      <c r="AJ94" s="130">
        <f>$O94*($I94-(метеостанция!P$14))/($I94-$J94)</f>
        <v>0.7159549763033175</v>
      </c>
      <c r="AK94" s="130">
        <f>$O94*($I94-(метеостанция!Q$14))/($I94-$J94)</f>
        <v>0.7421374407582938</v>
      </c>
      <c r="AL94" s="130">
        <f>$O94*($I94-(метеостанция!R$14))/($I94-$J94)</f>
        <v>0.79766232227488143</v>
      </c>
      <c r="AM94" s="130">
        <f>$O94*($I94-(метеостанция!S$14))/($I94-$J94)</f>
        <v>0.77599407582938384</v>
      </c>
      <c r="AN94" s="130">
        <f>$O94*($I94-(метеостанция!T$14))/($I94-$J94)</f>
        <v>0.72227488151658759</v>
      </c>
      <c r="AO94" s="130">
        <f>$O94*($I94-(метеостанция!U$14))/($I94-$J94)</f>
        <v>0.71685781990521336</v>
      </c>
      <c r="AP94" s="130">
        <f>$O94*($I94-(метеостанция!V$14))/($I94-$J94)</f>
        <v>0.77147985781990513</v>
      </c>
      <c r="AQ94" s="130">
        <f>$O94*($I94-(метеостанция!W$14))/($I94-$J94)</f>
        <v>0.81842772511848338</v>
      </c>
      <c r="AR94" s="130">
        <f>$O94*($I94-(метеостанция!X$14))/($I94-$J94)</f>
        <v>0.860409952606635</v>
      </c>
      <c r="AS94" s="130">
        <f>$O94*($I94-(метеостанция!Y$14))/($I94-$J94)</f>
        <v>0.92270616113744075</v>
      </c>
      <c r="AT94" s="130">
        <f>$O94*($I94-(метеостанция!Z$14))/($I94-$J94)</f>
        <v>0.90464928909952602</v>
      </c>
      <c r="AU94" s="130">
        <f>$O94*($I94-(метеостанция!AA$14))/($I94-$J94)</f>
        <v>0.93895734597156399</v>
      </c>
      <c r="AV94" s="130">
        <f>$O94*($I94-(метеостанция!AB$14))/($I94-$J94)</f>
        <v>0.98093957345971561</v>
      </c>
      <c r="AW94" s="130">
        <f>$O94*($I94-(метеостанция!AC$14))/($I94-$J94)</f>
        <v>1.0333045023696683</v>
      </c>
      <c r="AX94" s="130">
        <f>$O94*($I94-(метеостанция!AD$14))/($I94-$J94)</f>
        <v>0.94437440758293822</v>
      </c>
      <c r="AY94" s="130">
        <f>$O94*($I94-(метеостанция!AE$14))/($I94-$J94)</f>
        <v>0.8558957345971564</v>
      </c>
      <c r="AZ94" s="130"/>
      <c r="BA94" s="130">
        <f t="shared" si="1746"/>
        <v>0.7421374407582938</v>
      </c>
      <c r="BB94" s="130">
        <f t="shared" si="2263"/>
        <v>1.5145201421800947</v>
      </c>
      <c r="BC94" s="130">
        <f t="shared" si="2264"/>
        <v>2.1022713270142179</v>
      </c>
      <c r="BD94" s="130">
        <f t="shared" si="2265"/>
        <v>2.7256848341232227</v>
      </c>
      <c r="BE94" s="130">
        <f t="shared" si="2266"/>
        <v>3.3924348341232227</v>
      </c>
      <c r="BF94" s="130">
        <f t="shared" si="2267"/>
        <v>4.0785959715639812</v>
      </c>
      <c r="BG94" s="130">
        <f t="shared" si="2268"/>
        <v>4.7986137440758299</v>
      </c>
      <c r="BH94" s="130">
        <f t="shared" si="2269"/>
        <v>5.4910947867298585</v>
      </c>
      <c r="BI94" s="130">
        <f t="shared" si="2270"/>
        <v>6.1858329383886259</v>
      </c>
      <c r="BJ94" s="130">
        <f t="shared" si="2271"/>
        <v>6.9044964454976308</v>
      </c>
      <c r="BK94" s="130">
        <f t="shared" si="2272"/>
        <v>7.573052132701422</v>
      </c>
      <c r="BL94" s="130">
        <f t="shared" si="2273"/>
        <v>8.1747973933649298</v>
      </c>
      <c r="BM94" s="130">
        <f t="shared" si="2274"/>
        <v>8.8763068720379152</v>
      </c>
      <c r="BN94" s="130">
        <f t="shared" si="2275"/>
        <v>9.4026646919431283</v>
      </c>
      <c r="BO94" s="130">
        <f t="shared" si="2276"/>
        <v>10.118619668246446</v>
      </c>
      <c r="BP94" s="130">
        <f t="shared" si="2277"/>
        <v>10.860757109004739</v>
      </c>
      <c r="BQ94" s="130">
        <f t="shared" si="2278"/>
        <v>11.65841943127962</v>
      </c>
      <c r="BR94" s="130">
        <f t="shared" si="2279"/>
        <v>12.434413507109005</v>
      </c>
      <c r="BS94" s="130">
        <f t="shared" si="2280"/>
        <v>13.156688388625593</v>
      </c>
      <c r="BT94" s="130">
        <f t="shared" si="2281"/>
        <v>13.873546208530806</v>
      </c>
      <c r="BU94" s="130">
        <f t="shared" si="2282"/>
        <v>14.645026066350711</v>
      </c>
      <c r="BV94" s="130">
        <f t="shared" si="2283"/>
        <v>15.463453791469195</v>
      </c>
      <c r="BW94" s="130">
        <f t="shared" si="2284"/>
        <v>16.32386374407583</v>
      </c>
      <c r="BX94" s="130">
        <f t="shared" si="2285"/>
        <v>17.246569905213271</v>
      </c>
      <c r="BY94" s="130">
        <f t="shared" si="2286"/>
        <v>18.151219194312798</v>
      </c>
      <c r="BZ94" s="130">
        <f t="shared" si="2287"/>
        <v>19.090176540284361</v>
      </c>
      <c r="CA94" s="130">
        <f t="shared" si="2288"/>
        <v>20.071116113744075</v>
      </c>
      <c r="CB94" s="130">
        <f t="shared" si="2289"/>
        <v>21.104420616113742</v>
      </c>
      <c r="CC94" s="130">
        <f t="shared" si="2290"/>
        <v>22.04879502369668</v>
      </c>
      <c r="CD94" s="130">
        <f t="shared" si="2291"/>
        <v>22.904690758293835</v>
      </c>
      <c r="CE94" s="130">
        <f t="shared" si="2292"/>
        <v>22.904690758293835</v>
      </c>
      <c r="CF94" s="130">
        <f t="shared" si="1747"/>
        <v>1462.4560407582937</v>
      </c>
      <c r="CG94" s="130">
        <f t="shared" si="1748"/>
        <v>1522.0573514218008</v>
      </c>
      <c r="CH94" s="130">
        <f t="shared" si="1749"/>
        <v>1158.222484834123</v>
      </c>
      <c r="CI94" s="130">
        <f t="shared" si="1750"/>
        <v>1228.4986571090046</v>
      </c>
      <c r="CJ94" s="130">
        <f t="shared" si="1751"/>
        <v>1313.8975499999999</v>
      </c>
      <c r="CK94" s="130">
        <f t="shared" si="1752"/>
        <v>1352.1491374407581</v>
      </c>
      <c r="CL94" s="130">
        <f t="shared" si="1753"/>
        <v>1418.8670225118481</v>
      </c>
      <c r="CM94" s="130">
        <f t="shared" si="1754"/>
        <v>1364.6031426540283</v>
      </c>
      <c r="CN94" s="130">
        <f t="shared" si="1755"/>
        <v>1369.0510016587675</v>
      </c>
      <c r="CO94" s="130">
        <f t="shared" si="1756"/>
        <v>1416.1983071090044</v>
      </c>
      <c r="CP94" s="130">
        <f t="shared" si="1757"/>
        <v>1317.4558372037914</v>
      </c>
      <c r="CQ94" s="130">
        <f t="shared" si="1758"/>
        <v>1185.7992106635068</v>
      </c>
      <c r="CR94" s="130">
        <f t="shared" si="1759"/>
        <v>1382.3945786729857</v>
      </c>
      <c r="CS94" s="130">
        <f t="shared" si="1760"/>
        <v>1037.2407199052132</v>
      </c>
      <c r="CT94" s="130">
        <f t="shared" si="1761"/>
        <v>1410.8608763033174</v>
      </c>
      <c r="CU94" s="130">
        <f t="shared" si="1762"/>
        <v>1462.4560407582937</v>
      </c>
      <c r="CV94" s="130">
        <f t="shared" si="1763"/>
        <v>1571.8733722748814</v>
      </c>
      <c r="CW94" s="130">
        <f t="shared" si="1764"/>
        <v>1529.1739258293837</v>
      </c>
      <c r="CX94" s="130">
        <f t="shared" si="1765"/>
        <v>1423.3148815165873</v>
      </c>
      <c r="CY94" s="130">
        <f t="shared" si="1766"/>
        <v>1412.6400199052134</v>
      </c>
      <c r="CZ94" s="130">
        <f t="shared" si="1767"/>
        <v>1520.278207819905</v>
      </c>
      <c r="DA94" s="130">
        <f t="shared" si="1768"/>
        <v>1612.7936751184832</v>
      </c>
      <c r="DB94" s="130">
        <f t="shared" si="1769"/>
        <v>1695.5238526066348</v>
      </c>
      <c r="DC94" s="130">
        <f t="shared" si="1770"/>
        <v>1818.2847611374407</v>
      </c>
      <c r="DD94" s="130">
        <f t="shared" si="1771"/>
        <v>1782.7018890995259</v>
      </c>
      <c r="DE94" s="130">
        <f t="shared" si="1772"/>
        <v>1850.309345971564</v>
      </c>
      <c r="DF94" s="130">
        <f t="shared" si="1773"/>
        <v>1933.0395234597154</v>
      </c>
      <c r="DG94" s="130">
        <f t="shared" si="1774"/>
        <v>2036.2298523696684</v>
      </c>
      <c r="DH94" s="130">
        <f t="shared" si="1775"/>
        <v>1860.9842075829379</v>
      </c>
      <c r="DI94" s="130">
        <f t="shared" si="1776"/>
        <v>1686.6281345971563</v>
      </c>
      <c r="DJ94" s="130">
        <f t="shared" si="1777"/>
        <v>0</v>
      </c>
      <c r="DK94" s="110">
        <f t="shared" si="1778"/>
        <v>1462.4560407582937</v>
      </c>
      <c r="DL94" s="130">
        <f t="shared" si="1779"/>
        <v>2984.5133921800943</v>
      </c>
      <c r="DM94" s="130">
        <f t="shared" si="1780"/>
        <v>4142.7358770142173</v>
      </c>
      <c r="DN94" s="130">
        <f t="shared" si="1781"/>
        <v>5371.2345341232221</v>
      </c>
      <c r="DO94" s="130">
        <f t="shared" si="1782"/>
        <v>6685.1320841232218</v>
      </c>
      <c r="DP94" s="130">
        <f t="shared" si="1783"/>
        <v>8037.2812215639797</v>
      </c>
      <c r="DQ94" s="130">
        <f t="shared" si="1784"/>
        <v>9456.1482440758282</v>
      </c>
      <c r="DR94" s="130">
        <f t="shared" si="1785"/>
        <v>10820.751386729857</v>
      </c>
      <c r="DS94" s="130">
        <f t="shared" si="1786"/>
        <v>12189.802388388624</v>
      </c>
      <c r="DT94" s="130">
        <f t="shared" si="1787"/>
        <v>13606.000695497627</v>
      </c>
      <c r="DU94" s="130">
        <f t="shared" si="1788"/>
        <v>14923.456532701419</v>
      </c>
      <c r="DV94" s="130">
        <f t="shared" si="1789"/>
        <v>16109.255743364925</v>
      </c>
      <c r="DW94" s="130">
        <f t="shared" si="1790"/>
        <v>17491.650322037913</v>
      </c>
      <c r="DX94" s="130">
        <f t="shared" si="1791"/>
        <v>18528.891041943127</v>
      </c>
      <c r="DY94" s="130">
        <f t="shared" si="1792"/>
        <v>19939.751918246446</v>
      </c>
      <c r="DZ94" s="130">
        <f t="shared" si="1793"/>
        <v>21402.20795900474</v>
      </c>
      <c r="EA94" s="130">
        <f t="shared" si="1794"/>
        <v>22974.08133127962</v>
      </c>
      <c r="EB94" s="130">
        <f t="shared" si="1795"/>
        <v>24503.255257109005</v>
      </c>
      <c r="EC94" s="130">
        <f t="shared" si="1796"/>
        <v>25926.570138625593</v>
      </c>
      <c r="ED94" s="130">
        <f t="shared" si="1797"/>
        <v>27339.210158530808</v>
      </c>
      <c r="EE94" s="130">
        <f t="shared" si="1798"/>
        <v>28859.488366350713</v>
      </c>
      <c r="EF94" s="130">
        <f t="shared" si="1799"/>
        <v>30472.282041469196</v>
      </c>
      <c r="EG94" s="130">
        <f t="shared" si="1800"/>
        <v>32167.805894075831</v>
      </c>
      <c r="EH94" s="130">
        <f t="shared" si="1801"/>
        <v>33986.090655213273</v>
      </c>
      <c r="EI94" s="130">
        <f t="shared" si="1802"/>
        <v>35768.792544312797</v>
      </c>
      <c r="EJ94" s="130">
        <f t="shared" si="1803"/>
        <v>37619.101890284364</v>
      </c>
      <c r="EK94" s="130">
        <f t="shared" si="1804"/>
        <v>39552.141413744081</v>
      </c>
      <c r="EL94" s="130">
        <f t="shared" si="1805"/>
        <v>41588.371266113747</v>
      </c>
      <c r="EM94" s="130">
        <f t="shared" si="1806"/>
        <v>43449.355473696683</v>
      </c>
      <c r="EN94" s="130">
        <f t="shared" si="1807"/>
        <v>45135.983608293842</v>
      </c>
      <c r="EO94" s="130">
        <f t="shared" si="1808"/>
        <v>45135.983608293842</v>
      </c>
      <c r="EP94" s="130">
        <f t="shared" si="1809"/>
        <v>1316.2104366824644</v>
      </c>
      <c r="EQ94" s="130">
        <f t="shared" si="1810"/>
        <v>1369.8516162796209</v>
      </c>
      <c r="ER94" s="130">
        <f t="shared" si="1811"/>
        <v>1042.4002363507107</v>
      </c>
      <c r="ES94" s="130">
        <f t="shared" si="1812"/>
        <v>1105.6487913981041</v>
      </c>
      <c r="ET94" s="130">
        <f t="shared" si="1813"/>
        <v>1182.507795</v>
      </c>
      <c r="EU94" s="130">
        <f t="shared" si="1814"/>
        <v>1216.9342236966822</v>
      </c>
      <c r="EV94" s="130">
        <f t="shared" si="1815"/>
        <v>1276.9803202606633</v>
      </c>
      <c r="EW94" s="130">
        <f t="shared" si="1816"/>
        <v>1228.1428283886255</v>
      </c>
      <c r="EX94" s="130">
        <f t="shared" si="1817"/>
        <v>1232.1459014928907</v>
      </c>
      <c r="EY94" s="130">
        <f t="shared" si="1818"/>
        <v>1274.5784763981039</v>
      </c>
      <c r="EZ94" s="130">
        <f t="shared" si="1819"/>
        <v>1185.7102534834123</v>
      </c>
      <c r="FA94" s="130">
        <f t="shared" si="1820"/>
        <v>1067.2192895971561</v>
      </c>
      <c r="FB94" s="130">
        <f t="shared" si="1821"/>
        <v>1244.1551208056871</v>
      </c>
      <c r="FC94" s="130">
        <f t="shared" si="1822"/>
        <v>933.51664791469182</v>
      </c>
      <c r="FD94" s="130">
        <f t="shared" si="1823"/>
        <v>1269.7747886729856</v>
      </c>
      <c r="FE94" s="130">
        <f t="shared" si="1824"/>
        <v>1316.2104366824644</v>
      </c>
      <c r="FF94" s="130">
        <f t="shared" si="1825"/>
        <v>1414.6860350473933</v>
      </c>
      <c r="FG94" s="130">
        <f t="shared" si="1826"/>
        <v>1376.2565332464453</v>
      </c>
      <c r="FH94" s="130">
        <f t="shared" si="1827"/>
        <v>1280.9833933649286</v>
      </c>
      <c r="FI94" s="130">
        <f t="shared" si="1828"/>
        <v>1271.3760179146921</v>
      </c>
      <c r="FJ94" s="130">
        <f t="shared" si="1829"/>
        <v>1368.2503870379146</v>
      </c>
      <c r="FK94" s="130">
        <f t="shared" si="1830"/>
        <v>1451.5143076066349</v>
      </c>
      <c r="FL94" s="130">
        <f t="shared" si="1831"/>
        <v>1525.9714673459714</v>
      </c>
      <c r="FM94" s="130">
        <f t="shared" si="1832"/>
        <v>1636.4562850236966</v>
      </c>
      <c r="FN94" s="130">
        <f t="shared" si="1833"/>
        <v>1604.4317001895733</v>
      </c>
      <c r="FO94" s="130">
        <f t="shared" si="1834"/>
        <v>1665.2784113744076</v>
      </c>
      <c r="FP94" s="130">
        <f t="shared" si="1835"/>
        <v>1739.7355711137438</v>
      </c>
      <c r="FQ94" s="130">
        <f t="shared" si="1836"/>
        <v>1832.6068671327016</v>
      </c>
      <c r="FR94" s="130">
        <f t="shared" si="1837"/>
        <v>1674.8857868246441</v>
      </c>
      <c r="FS94" s="130">
        <f t="shared" si="1838"/>
        <v>1517.9653211374407</v>
      </c>
      <c r="FT94" s="130">
        <f t="shared" si="1839"/>
        <v>0</v>
      </c>
      <c r="FU94" s="110">
        <f t="shared" si="1840"/>
        <v>1316.2104366824644</v>
      </c>
      <c r="FV94" s="130">
        <f t="shared" si="1841"/>
        <v>2686.0620529620855</v>
      </c>
      <c r="FW94" s="130">
        <f t="shared" si="1842"/>
        <v>3728.4622893127962</v>
      </c>
      <c r="FX94" s="130">
        <f t="shared" si="1843"/>
        <v>4834.1110807108998</v>
      </c>
      <c r="FY94" s="130">
        <f t="shared" si="1844"/>
        <v>6016.6188757108994</v>
      </c>
      <c r="FZ94" s="130">
        <f t="shared" si="1845"/>
        <v>7233.5530994075816</v>
      </c>
      <c r="GA94" s="130">
        <f t="shared" si="1846"/>
        <v>8510.5334196682452</v>
      </c>
      <c r="GB94" s="130">
        <f t="shared" si="1847"/>
        <v>9738.6762480568705</v>
      </c>
      <c r="GC94" s="130">
        <f t="shared" si="1848"/>
        <v>10970.822149549762</v>
      </c>
      <c r="GD94" s="130">
        <f t="shared" si="1849"/>
        <v>12245.400625947867</v>
      </c>
      <c r="GE94" s="130">
        <f t="shared" si="1850"/>
        <v>13431.110879431279</v>
      </c>
      <c r="GF94" s="130">
        <f t="shared" si="1851"/>
        <v>14498.330169028435</v>
      </c>
      <c r="GG94" s="130">
        <f t="shared" si="1852"/>
        <v>15742.485289834123</v>
      </c>
      <c r="GH94" s="130">
        <f t="shared" si="1853"/>
        <v>16676.001937748813</v>
      </c>
      <c r="GI94" s="130">
        <f t="shared" si="1854"/>
        <v>17945.776726421798</v>
      </c>
      <c r="GJ94" s="130">
        <f t="shared" si="1855"/>
        <v>19261.987163104262</v>
      </c>
      <c r="GK94" s="130">
        <f t="shared" si="1856"/>
        <v>20676.673198151657</v>
      </c>
      <c r="GL94" s="130">
        <f t="shared" si="1857"/>
        <v>22052.929731398101</v>
      </c>
      <c r="GM94" s="130">
        <f t="shared" si="1858"/>
        <v>23333.913124763028</v>
      </c>
      <c r="GN94" s="130">
        <f t="shared" si="1859"/>
        <v>24605.289142677721</v>
      </c>
      <c r="GO94" s="130">
        <f t="shared" si="1860"/>
        <v>25973.539529715636</v>
      </c>
      <c r="GP94" s="130">
        <f t="shared" si="1861"/>
        <v>27425.05383732227</v>
      </c>
      <c r="GQ94" s="130">
        <f t="shared" si="1862"/>
        <v>28951.025304668241</v>
      </c>
      <c r="GR94" s="130">
        <f t="shared" si="1863"/>
        <v>30587.481589691939</v>
      </c>
      <c r="GS94" s="130">
        <f t="shared" si="1864"/>
        <v>32191.913289881511</v>
      </c>
      <c r="GT94" s="130">
        <f t="shared" si="1865"/>
        <v>33857.191701255921</v>
      </c>
      <c r="GU94" s="130">
        <f t="shared" si="1866"/>
        <v>35596.927272369663</v>
      </c>
      <c r="GV94" s="130">
        <f t="shared" si="1867"/>
        <v>37429.534139502364</v>
      </c>
      <c r="GW94" s="130">
        <f t="shared" si="1868"/>
        <v>39104.419926327006</v>
      </c>
      <c r="GX94" s="130">
        <f t="shared" si="1869"/>
        <v>40622.385247464445</v>
      </c>
      <c r="GY94" s="130">
        <f t="shared" si="1870"/>
        <v>40622.385247464445</v>
      </c>
      <c r="GZ94" s="130">
        <f>($T94+$U94)/$R94*($I94-(метеостанция!B$14))/($I94-$J94)</f>
        <v>2.4705450236966824</v>
      </c>
      <c r="HA94" s="130">
        <f>($T94+$U94)/$R94*($I94-(метеостанция!C$14))/($I94-$J94)</f>
        <v>2.5712302527646127</v>
      </c>
      <c r="HB94" s="130">
        <f>($T94+$U94)/$R94*($I94-(метеостанция!D$14))/($I94-$J94)</f>
        <v>1.9565995260663502</v>
      </c>
      <c r="HC94" s="130">
        <f>($T94+$U94)/$R94*($I94-(метеостанция!E$14))/($I94-$J94)</f>
        <v>2.0753179304897311</v>
      </c>
      <c r="HD94" s="130">
        <f>($T94+$U94)/$R94*($I94-(метеостанция!F$14))/($I94-$J94)</f>
        <v>2.219583333333333</v>
      </c>
      <c r="HE94" s="130">
        <f>($T94+$U94)/$R94*($I94-(метеостанция!G$14))/($I94-$J94)</f>
        <v>2.2842022116903631</v>
      </c>
      <c r="HF94" s="130">
        <f>($T94+$U94)/$R94*($I94-(метеостанция!H$14))/($I94-$J94)</f>
        <v>2.3969095576619268</v>
      </c>
      <c r="HG94" s="130">
        <f>($T94+$U94)/$R94*($I94-(метеостанция!I$14))/($I94-$J94)</f>
        <v>2.3052409162717216</v>
      </c>
      <c r="HH94" s="130">
        <f>($T94+$U94)/$R94*($I94-(метеостанция!J$14))/($I94-$J94)</f>
        <v>2.3127547393364929</v>
      </c>
      <c r="HI94" s="130">
        <f>($T94+$U94)/$R94*($I94-(метеостанция!K$14))/($I94-$J94)</f>
        <v>2.3924012638230643</v>
      </c>
      <c r="HJ94" s="130">
        <f>($T94+$U94)/$R94*($I94-(метеостанция!L$14))/($I94-$J94)</f>
        <v>2.2255943917851497</v>
      </c>
      <c r="HK94" s="130">
        <f>($T94+$U94)/$R94*($I94-(метеостанция!M$14))/($I94-$J94)</f>
        <v>2.0031852290679302</v>
      </c>
      <c r="HL94" s="130">
        <f>($T94+$U94)/$R94*($I94-(метеостанция!N$14))/($I94-$J94)</f>
        <v>2.3352962085308056</v>
      </c>
      <c r="HM94" s="130">
        <f>($T94+$U94)/$R94*($I94-(метеостанция!O$14))/($I94-$J94)</f>
        <v>1.7522235387045813</v>
      </c>
      <c r="HN94" s="130">
        <f>($T94+$U94)/$R94*($I94-(метеостанция!P$14))/($I94-$J94)</f>
        <v>2.3833846761453392</v>
      </c>
      <c r="HO94" s="130">
        <f>($T94+$U94)/$R94*($I94-(метеостанция!Q$14))/($I94-$J94)</f>
        <v>2.4705450236966824</v>
      </c>
      <c r="HP94" s="130">
        <f>($T94+$U94)/$R94*($I94-(метеостанция!R$14))/($I94-$J94)</f>
        <v>2.6553850710900471</v>
      </c>
      <c r="HQ94" s="130">
        <f>($T94+$U94)/$R94*($I94-(метеостанция!S$14))/($I94-$J94)</f>
        <v>2.5832523696682461</v>
      </c>
      <c r="HR94" s="130">
        <f>($T94+$U94)/$R94*($I94-(метеостанция!T$14))/($I94-$J94)</f>
        <v>2.4044233807266981</v>
      </c>
      <c r="HS94" s="130">
        <f>($T94+$U94)/$R94*($I94-(метеостанция!U$14))/($I94-$J94)</f>
        <v>2.386390205371248</v>
      </c>
      <c r="HT94" s="130">
        <f>($T94+$U94)/$R94*($I94-(метеостанция!V$14))/($I94-$J94)</f>
        <v>2.5682247235387048</v>
      </c>
      <c r="HU94" s="130">
        <f>($T94+$U94)/$R94*($I94-(метеостанция!W$14))/($I94-$J94)</f>
        <v>2.7245122432859397</v>
      </c>
      <c r="HV94" s="130">
        <f>($T94+$U94)/$R94*($I94-(метеостанция!X$14))/($I94-$J94)</f>
        <v>2.864269352290679</v>
      </c>
      <c r="HW94" s="130">
        <f>($T94+$U94)/$R94*($I94-(метеостанция!Y$14))/($I94-$J94)</f>
        <v>3.0716508688783573</v>
      </c>
      <c r="HX94" s="130">
        <f>($T94+$U94)/$R94*($I94-(метеостанция!Z$14))/($I94-$J94)</f>
        <v>3.0115402843601893</v>
      </c>
      <c r="HY94" s="130">
        <f>($T94+$U94)/$R94*($I94-(метеостанция!AA$14))/($I94-$J94)</f>
        <v>3.1257503949447076</v>
      </c>
      <c r="HZ94" s="130">
        <f>($T94+$U94)/$R94*($I94-(метеостанция!AB$14))/($I94-$J94)</f>
        <v>3.265507503949447</v>
      </c>
      <c r="IA94" s="130">
        <f>($T94+$U94)/$R94*($I94-(метеостанция!AC$14))/($I94-$J94)</f>
        <v>3.4398281990521324</v>
      </c>
      <c r="IB94" s="130">
        <f>($T94+$U94)/$R94*($I94-(метеостанция!AD$14))/($I94-$J94)</f>
        <v>3.1437835703001578</v>
      </c>
      <c r="IC94" s="130">
        <f>($T94+$U94)/$R94*($I94-(метеостанция!AE$14))/($I94-$J94)</f>
        <v>2.8492417061611373</v>
      </c>
      <c r="ID94" s="130"/>
      <c r="IE94" s="131">
        <f>VLOOKUP($F94,метеостанция!$A$4:$AF$7,2,0)</f>
        <v>6</v>
      </c>
      <c r="IF94" s="131">
        <f>VLOOKUP($F94,метеостанция!$A$4:$AF$7,3,0)</f>
        <v>9.6</v>
      </c>
      <c r="IG94" s="131">
        <f>VLOOKUP($F94,метеостанция!$A$4:$AF$7,4,0)</f>
        <v>8.4</v>
      </c>
      <c r="IH94" s="131">
        <f>VLOOKUP($F94,метеостанция!$A$4:$AF$7,5,0)</f>
        <v>9.6999999999999993</v>
      </c>
      <c r="II94" s="131">
        <f>VLOOKUP($F94,метеостанция!$A$4:$AF$7,6,0)</f>
        <v>11.1</v>
      </c>
      <c r="IJ94" s="131">
        <f>VLOOKUP($F94,метеостанция!$A$4:$AF$7,7,0)</f>
        <v>9.5</v>
      </c>
      <c r="IK94" s="131">
        <f>VLOOKUP($F94,метеостанция!$A$4:$AF$7,8,0)</f>
        <v>6</v>
      </c>
      <c r="IL94" s="131">
        <f>VLOOKUP($F94,метеостанция!$A$4:$AF$7,9,0)</f>
        <v>6.8</v>
      </c>
      <c r="IM94" s="131">
        <f>VLOOKUP($F94,метеостанция!$A$4:$AF$7,10,0)</f>
        <v>3.2</v>
      </c>
      <c r="IN94" s="131">
        <f>VLOOKUP($F94,метеостанция!$A$4:$AF$7,11,0)</f>
        <v>-2</v>
      </c>
      <c r="IO94" s="131">
        <f>VLOOKUP($F94,метеостанция!$A$4:$AF$7,12,0)</f>
        <v>-0.4</v>
      </c>
      <c r="IP94" s="131">
        <f>VLOOKUP($F94,метеостанция!$A$4:$AF$7,13,0)</f>
        <v>2.1</v>
      </c>
      <c r="IQ94" s="131">
        <f>VLOOKUP($F94,метеостанция!$A$4:$AF$7,14,0)</f>
        <v>2.2999999999999998</v>
      </c>
      <c r="IR94" s="131">
        <f>VLOOKUP($F94,метеостанция!$A$4:$AF$7,15,0)</f>
        <v>2.2999999999999998</v>
      </c>
      <c r="IS94" s="131">
        <f>VLOOKUP($F94,метеостанция!$A$4:$AF$7,16,0)</f>
        <v>0.2</v>
      </c>
      <c r="IT94" s="131">
        <f>VLOOKUP($F94,метеостанция!$A$4:$AF$7,17,0)</f>
        <v>-3</v>
      </c>
      <c r="IU94" s="131">
        <f>VLOOKUP($F94,метеостанция!$A$4:$AF$7,18,0)</f>
        <v>-4</v>
      </c>
      <c r="IV94" s="131">
        <f>VLOOKUP($F94,метеостанция!$A$4:$AF$7,19,0)</f>
        <v>-3.6</v>
      </c>
      <c r="IW94" s="131">
        <f>VLOOKUP($F94,метеостанция!$A$4:$AF$7,20,0)</f>
        <v>-0.7</v>
      </c>
      <c r="IX94" s="131">
        <f>VLOOKUP($F94,метеостанция!$A$4:$AF$7,21,0)</f>
        <v>3.6</v>
      </c>
      <c r="IY94" s="131">
        <f>VLOOKUP($F94,метеостанция!$A$4:$AF$7,22,0)</f>
        <v>2.2000000000000002</v>
      </c>
      <c r="IZ94" s="131">
        <f>VLOOKUP($F94,метеостанция!$A$4:$AF$7,23,0)</f>
        <v>4.4000000000000004</v>
      </c>
      <c r="JA94" s="131">
        <f>VLOOKUP($F94,метеостанция!$A$4:$AF$7,24,0)</f>
        <v>-2.2999999999999998</v>
      </c>
      <c r="JB94" s="131">
        <f>VLOOKUP($F94,метеостанция!$A$4:$AF$7,25,0)</f>
        <v>-5.0999999999999996</v>
      </c>
      <c r="JC94" s="131">
        <f>VLOOKUP($F94,метеостанция!$A$4:$AF$7,26,0)</f>
        <v>0.6</v>
      </c>
      <c r="JD94" s="131">
        <f>VLOOKUP($F94,метеостанция!$A$4:$AF$7,27,0)</f>
        <v>-1.8</v>
      </c>
      <c r="JE94" s="131">
        <f>VLOOKUP($F94,метеостанция!$A$4:$AF$7,28,0)</f>
        <v>-0.5</v>
      </c>
      <c r="JF94" s="131">
        <f>VLOOKUP($F94,метеостанция!$A$4:$AF$7,29,0)</f>
        <v>5.4</v>
      </c>
      <c r="JG94" s="131">
        <f>VLOOKUP($F94,метеостанция!$A$4:$AF$7,30,0)</f>
        <v>8.4</v>
      </c>
      <c r="JH94" s="131">
        <f>VLOOKUP($F94,метеостанция!$A$4:$AF$7,31,0)</f>
        <v>5.0999999999999996</v>
      </c>
      <c r="JI94" s="131">
        <f>VLOOKUP($F94,метеостанция!$A$4:$AF$7,32,0)</f>
        <v>0</v>
      </c>
      <c r="JJ94" s="202">
        <f>VLOOKUP(D94,'Qп, Гкал'!$D$6:$O$63,2,FALSE)</f>
        <v>0.90171990000000002</v>
      </c>
      <c r="JK94" s="202">
        <f>VLOOKUP(D94,'Qп, Гкал'!$D$6:AI$64,3,FALSE)</f>
        <v>0.67614373000000005</v>
      </c>
      <c r="JL94" s="202">
        <f>VLOOKUP(D94,'Qп, Гкал'!$D$6:$AI$64,4,FALSE)</f>
        <v>0.67896336999999995</v>
      </c>
      <c r="JM94" s="202">
        <f>VLOOKUP(D94,'Qп, Гкал'!$D$6:$O$60,5,FALSE)</f>
        <v>0.60565659999999999</v>
      </c>
      <c r="JN94" s="202">
        <f>VLOOKUP(D94,'Qп, Гкал'!$D$6:$O$60,6,FALSE)</f>
        <v>0.54387030000000003</v>
      </c>
      <c r="JO94" s="202">
        <f>VLOOKUP(D94,'Qп, Гкал'!$D$6:$O$60,7,FALSE)</f>
        <v>0.56316750000000004</v>
      </c>
      <c r="JP94" s="202">
        <f>VLOOKUP(D94,'Qп, Гкал'!$D$6:$O$60,8,FALSE)</f>
        <v>0.68245339999999999</v>
      </c>
      <c r="JQ94" s="202">
        <f>VLOOKUP(D94,'Qп, Гкал'!$D$6:$O$60,9,FALSE)</f>
        <v>0.82886559999999998</v>
      </c>
      <c r="JR94" s="202">
        <f>VLOOKUP(D94,'Qп, Гкал'!$D$6:$O$60,10,FALSE)</f>
        <v>0.97118349999999998</v>
      </c>
      <c r="JS94" s="202">
        <f>VLOOKUP(D94,'Qп, Гкал'!$D$6:$O$60,11,FALSE)</f>
        <v>1.3166285</v>
      </c>
      <c r="JT94" s="202">
        <f>VLOOKUP(D94,'Qп, Гкал'!$D$6:$O$60,12,FALSE)</f>
        <v>1.2621487</v>
      </c>
      <c r="JU94" s="202">
        <f>VLOOKUP(D94,'Qп, Гкал'!$D$6:$P$60,13,FALSE)</f>
        <v>1.0765193</v>
      </c>
      <c r="JV94" s="202">
        <f>VLOOKUP(D94,'Qп, Гкал'!$D$6:$Q$63,14,FALSE)</f>
        <v>0.9566943</v>
      </c>
      <c r="JW94" s="203">
        <f>VLOOKUP(D94,'Qп, Гкал'!$D$6:$AI$65,15,FALSE)</f>
        <v>0.91019669999999997</v>
      </c>
      <c r="JX94" s="203">
        <f>VLOOKUP(D94,'Qп, Гкал'!$D$6:$AI$65,16,FALSE)</f>
        <v>1.1961185000000001</v>
      </c>
      <c r="JY94" s="203">
        <f>VLOOKUP(D94,'Qп, Гкал'!$D$6:$AI$65,17,FALSE)</f>
        <v>1.4862255</v>
      </c>
      <c r="JZ94" s="203">
        <f>VLOOKUP(D94,'Qп, Гкал'!$D$6:$AI$65,18,FALSE)</f>
        <v>1.4824752000000001</v>
      </c>
      <c r="KA94" s="203">
        <f>VLOOKUP(D94,'Qп, Гкал'!$D$6:$AI$65,19,FALSE)</f>
        <v>1.5549314000000001</v>
      </c>
      <c r="KB94" s="203">
        <f>VLOOKUP(D94,'Qп, Гкал'!$D$6:$AI$65,20,FALSE)</f>
        <v>1.3135384999999999</v>
      </c>
      <c r="KC94" s="203">
        <f>VLOOKUP(D94,'Qп, Гкал'!$D$6:$AI$65,21,FALSE)</f>
        <v>1.0368831999999999</v>
      </c>
      <c r="KD94" s="203">
        <f>VLOOKUP(D94,'Qп, Гкал'!$D$6:$AI$65,22,FALSE)</f>
        <v>0.88553059999999995</v>
      </c>
      <c r="KE94" s="203">
        <f>VLOOKUP(D94,'Qп, Гкал'!$D$6:$AI$65,23,FALSE)</f>
        <v>1.0042085999999999</v>
      </c>
      <c r="KF94" s="203">
        <f>VLOOKUP(D94,'Qп, Гкал'!$D$6:$AI$65,24,FALSE)</f>
        <v>1.4034937999999999</v>
      </c>
      <c r="KG94" s="203">
        <f>VLOOKUP(D94,'Qп, Гкал'!$D$6:$AI$65,25,FALSE)</f>
        <v>1.5662569</v>
      </c>
      <c r="KH94" s="203">
        <f>VLOOKUP(D94,'Qп, Гкал'!$D$6:$AI$65,26,FALSE)</f>
        <v>1.2539906999999999</v>
      </c>
      <c r="KI94" s="203">
        <f>VLOOKUP(D94,'Qп, Гкал'!$D$6:$AI$65,27,FALSE)</f>
        <v>1.5209872</v>
      </c>
      <c r="KJ94" s="203">
        <f>VLOOKUP(D94,'Qп, Гкал'!$D$6:$AI$65,28,FALSE)</f>
        <v>1.1556553000000001</v>
      </c>
      <c r="KK94" s="203">
        <f>VLOOKUP(D94,'Qп, Гкал'!$D$6:$AI$65,29,FALSE)</f>
        <v>0.86089090000000001</v>
      </c>
      <c r="KL94" s="203">
        <f>VLOOKUP(D94,'Qп, Гкал'!$D$6:$AI$65,30,FALSE)</f>
        <v>0.87360789999999999</v>
      </c>
      <c r="KM94" s="203">
        <f>VLOOKUP(D94,'Qп, Гкал'!$D$6:$AI$65,31,FALSE)</f>
        <v>0.97787630000000003</v>
      </c>
      <c r="KN94" s="203">
        <f>VLOOKUP(D94,'Qп, Гкал'!$D$6:$AI$65,32,FALSE)</f>
        <v>0</v>
      </c>
      <c r="KO94" s="110">
        <f>IF(JJ94="","Нет показаний",IF(JJ94&lt;=0,"Ошибка ПУ",(GZ94-JJ94*(($I94-метеостанция!B$14)/($I94-IE94)))))</f>
        <v>1.2750389627289402</v>
      </c>
      <c r="KP94" s="110">
        <f>IF(JK94="","Нет показаний",IF(JK94&lt;=0,"Ошибка ПУ",(HA94-JK94*(($I94-метеостанция!C$14)/($I94-IF94)))))</f>
        <v>1.3560181497919237</v>
      </c>
      <c r="KQ94" s="110">
        <f>IF(JL94="","Нет показаний",IF(JL94&lt;=0,"Ошибка ПУ",(HB94-JL94*(($I94-метеостанция!D$14)/($I94-IG94)))))</f>
        <v>1.1130782400549</v>
      </c>
      <c r="KR94" s="110">
        <f>IF(JM94="","Нет показаний",IF(JM94&lt;=0,"Ошибка ПУ",(HC94-JM94*(($I94-метеостанция!E$14)/($I94-IH94)))))</f>
        <v>1.1892885188371887</v>
      </c>
      <c r="KS94" s="110">
        <f>IF(JN94="","Нет показаний",IF(JN94&lt;=0,"Ошибка ПУ",(HD94-JN94*(($I94-метеостанция!F$14)/($I94-II94)))))</f>
        <v>1.2540828127804486</v>
      </c>
      <c r="KT94" s="110">
        <f>IF(JO94="","Нет показаний",IF(JO94&lt;=0,"Ошибка ПУ",(HE94-JO94*(($I94-метеостанция!G$14)/($I94-IJ94)))))</f>
        <v>1.3925203366903629</v>
      </c>
      <c r="KU94" s="110">
        <f>IF(JP94="","Нет показаний",IF(JP94&lt;=0,"Ошибка ПУ",(HF94-JP94*(($I94-метеостанция!H$14)/($I94-IK94)))))</f>
        <v>1.5190763536296688</v>
      </c>
      <c r="KV94" s="110">
        <f>IF(JQ94="","Нет показаний",IF(JQ94&lt;=0,"Ошибка ПУ",(HG94-JQ94*(($I94-метеостанция!I$14)/($I94-IL94)))))</f>
        <v>1.2240505842989324</v>
      </c>
      <c r="KW94" s="110">
        <f>IF(JR94="","Нет показаний",IF(JR94&lt;=0,"Ошибка ПУ",(HH94-JR94*(($I94-метеостанция!J$14)/($I94-IM94)))))</f>
        <v>1.2918179862627224</v>
      </c>
      <c r="KX94" s="110">
        <f>IF(JS94="","Нет показаний",IF(JS94&lt;=0,"Ошибка ПУ",(HI94-JS94*(($I94-метеостанция!K$14)/($I94-IN94)))))</f>
        <v>1.2774690446741284</v>
      </c>
      <c r="KY94" s="110">
        <f>IF(JT94="","Нет показаний",IF(JT94&lt;=0,"Ошибка ПУ",(HJ94-JT94*(($I94-метеостанция!L$14)/($I94-IO94)))))</f>
        <v>1.1586753137600356</v>
      </c>
      <c r="KZ94" s="110">
        <f>IF(JU94="","Нет показаний",IF(JU94&lt;=0,"Ошибка ПУ",(HK94-JU94*(($I94-метеостанция!M$14)/($I94-IP94)))))</f>
        <v>1.0785716808076211</v>
      </c>
      <c r="LA94" s="110">
        <f>IF(JV94="","Нет показаний",IF(JV94&lt;=0,"Ошибка ПУ",(HL94-JV94*(($I94-метеостанция!N$14)/($I94-IQ94)))))</f>
        <v>1.3673906472026807</v>
      </c>
      <c r="LB94" s="110">
        <f>IF(JW94="","Нет показаний",IF(JW94&lt;=0,"Ошибка ПУ",(HM94-JW94*(($I94-метеостанция!O$14)/($I94-IR94)))))</f>
        <v>1.0612799500327061</v>
      </c>
      <c r="LC94" s="110">
        <f>IF(JX94="","Нет показаний",IF(JX94&lt;=0,"Ошибка ПУ",(HN94-JX94*(($I94-метеостанция!P$14)/($I94-IS94)))))</f>
        <v>1.2700959783753862</v>
      </c>
      <c r="LD94" s="110">
        <f>IF(JY94="","Нет показаний",IF(JY94&lt;=0,"Ошибка ПУ",(HO94-JY94*(($I94-метеостанция!Q$14)/($I94-IT94)))))</f>
        <v>1.2239354716558659</v>
      </c>
      <c r="LE94" s="110">
        <f>IF(JZ94="","Нет показаний",IF(JZ94&lt;=0,"Ошибка ПУ",(HP94-JZ94*(($I94-метеостанция!R$14)/($I94-IU94)))))</f>
        <v>1.3712999346194588</v>
      </c>
      <c r="LF94" s="110">
        <f>IF(KA94="","Нет показаний",IF(KA94&lt;=0,"Ошибка ПУ",(HQ94-KA94*(($I94-метеостанция!S$14)/($I94-IV94)))))</f>
        <v>1.2521133872977281</v>
      </c>
      <c r="LG94" s="110">
        <f>IF(KB94="","Нет показаний",IF(KB94&lt;=0,"Ошибка ПУ",(HR94-KB94*(($I94-метеостанция!T$14)/($I94-IW94)))))</f>
        <v>1.2210553627086802</v>
      </c>
      <c r="LH94" s="110">
        <f>IF(KC94="","Нет показаний",IF(KC94&lt;=0,"Ошибка ПУ",(HS94-KC94*(($I94-метеостанция!U$14)/($I94-IX94)))))</f>
        <v>1.2365504556505778</v>
      </c>
      <c r="LI94" s="110">
        <f>IF(KD94="","Нет показаний",IF(KD94&lt;=0,"Ошибка ПУ",(HT94-KD94*(($I94-метеостанция!V$14)/($I94-IY94)))))</f>
        <v>1.5880616436164252</v>
      </c>
      <c r="LJ94" s="110">
        <f>IF(KE94="","Нет показаний",IF(KE94&lt;=0,"Ошибка ПУ",(HU94-KE94*(($I94-метеостанция!W$14)/($I94-IZ94)))))</f>
        <v>1.3936422200403258</v>
      </c>
      <c r="LK94" s="110">
        <f>IF(KF94="","Нет показаний",IF(KF94&lt;=0,"Ошибка ПУ",(HV94-KF94*(($I94-метеостанция!X$14)/($I94-JA94)))))</f>
        <v>1.4593012940974017</v>
      </c>
      <c r="LL94" s="110">
        <f>IF(KG94="","Нет показаний",IF(KG94&lt;=0,"Ошибка ПУ",(HW94-KG94*(($I94-метеостанция!Y$14)/($I94-JB94)))))</f>
        <v>1.5672198991415152</v>
      </c>
      <c r="LM94" s="110">
        <f>IF(KH94="","Нет показаний",IF(KH94&lt;=0,"Ошибка ПУ",(HX94-KH94*(($I94-метеостанция!Z$14)/($I94-JC94)))))</f>
        <v>1.5085514310109069</v>
      </c>
      <c r="LN94" s="110">
        <f>IF(KI94="","Нет показаний",IF(KI94&lt;=0,"Ошибка ПУ",(HY94-KI94*(($I94-метеостанция!AA$14)/($I94-JD94)))))</f>
        <v>1.4285114593223902</v>
      </c>
      <c r="LO94" s="110">
        <f>IF(KJ94="","Нет показаний",IF(KJ94&lt;=0,"Ошибка ПУ",(HZ94-KJ94*(($I94-метеостанция!AB$14)/($I94-JE94)))))</f>
        <v>1.8386671818471743</v>
      </c>
      <c r="LP94" s="110">
        <f>IF(KK94="","Нет показаний",IF(KK94&lt;=0,"Ошибка ПУ",(IA94-KK94*(($I94-метеостанция!AC$14)/($I94-JF94)))))</f>
        <v>1.9098753495956109</v>
      </c>
      <c r="LQ94" s="110">
        <f>IF(KL94="","Нет показаний",IF(KL94&lt;=0,"Ошибка ПУ",(IB94-KL94*(($I94-метеостанция!AD$14)/($I94-JG94)))))</f>
        <v>1.3999021515978676</v>
      </c>
      <c r="LR94" s="110">
        <f>IF(KM94="","Нет показаний",IF(KM94&lt;=0,"Ошибка ПУ",(IC94-KM94*(($I94-метеостанция!AE$14)/($I94-JH94)))))</f>
        <v>1.4360911994538199</v>
      </c>
      <c r="LS94" s="110" t="str">
        <f>IF(KN94="","Нет показаний",IF(KN94&lt;=0,"Ошибка ПУ",(ID94-KN94*(($I94-метеостанция!AF$14)/($I94-JI94)))))</f>
        <v>Ошибка ПУ</v>
      </c>
      <c r="LT94" s="54">
        <f t="shared" si="1871"/>
        <v>1.2750389627289402</v>
      </c>
      <c r="LU94" s="54">
        <f t="shared" si="1872"/>
        <v>2.6310571125208639</v>
      </c>
      <c r="LV94" s="54">
        <f t="shared" si="1873"/>
        <v>3.7441353525757641</v>
      </c>
      <c r="LW94" s="54">
        <f t="shared" si="1874"/>
        <v>4.9334238714129528</v>
      </c>
      <c r="LX94" s="54">
        <f t="shared" si="1875"/>
        <v>6.1875066841934014</v>
      </c>
      <c r="LY94" s="54">
        <f t="shared" si="1876"/>
        <v>7.5800270208837643</v>
      </c>
      <c r="LZ94" s="54">
        <f t="shared" si="1877"/>
        <v>9.0991033745134331</v>
      </c>
      <c r="MA94" s="54">
        <f t="shared" si="1878"/>
        <v>10.323153958812366</v>
      </c>
      <c r="MB94" s="54">
        <f t="shared" si="1879"/>
        <v>11.614971945075089</v>
      </c>
      <c r="MC94" s="54">
        <f t="shared" si="1880"/>
        <v>12.892440989749218</v>
      </c>
      <c r="MD94" s="54">
        <f t="shared" si="1881"/>
        <v>14.051116303509254</v>
      </c>
      <c r="ME94" s="54">
        <f t="shared" si="1882"/>
        <v>15.129687984316874</v>
      </c>
      <c r="MF94" s="54">
        <f t="shared" si="1883"/>
        <v>16.497078631519553</v>
      </c>
      <c r="MG94" s="54">
        <f t="shared" si="1884"/>
        <v>17.558358581552259</v>
      </c>
      <c r="MH94" s="54">
        <f t="shared" si="1885"/>
        <v>18.828454559927646</v>
      </c>
      <c r="MI94" s="54">
        <f t="shared" si="1886"/>
        <v>20.052390031583514</v>
      </c>
      <c r="MJ94" s="54">
        <f t="shared" si="1887"/>
        <v>21.423689966202971</v>
      </c>
      <c r="MK94" s="54">
        <f t="shared" si="1888"/>
        <v>22.675803353500701</v>
      </c>
      <c r="ML94" s="54">
        <f t="shared" si="1889"/>
        <v>23.89685871620938</v>
      </c>
      <c r="MM94" s="54">
        <f t="shared" si="1890"/>
        <v>25.133409171859956</v>
      </c>
      <c r="MN94" s="54">
        <f t="shared" si="1891"/>
        <v>26.72147081547638</v>
      </c>
      <c r="MO94" s="54">
        <f t="shared" si="1892"/>
        <v>28.115113035516707</v>
      </c>
      <c r="MP94" s="54">
        <f t="shared" si="1893"/>
        <v>29.574414329614108</v>
      </c>
      <c r="MQ94" s="54">
        <f t="shared" si="1894"/>
        <v>31.141634228755624</v>
      </c>
      <c r="MR94" s="54">
        <f t="shared" si="1895"/>
        <v>32.650185659766528</v>
      </c>
      <c r="MS94" s="54">
        <f t="shared" si="1896"/>
        <v>34.078697119088915</v>
      </c>
      <c r="MT94" s="54">
        <f t="shared" si="1897"/>
        <v>35.917364300936086</v>
      </c>
      <c r="MU94" s="54">
        <f t="shared" si="1898"/>
        <v>37.827239650531695</v>
      </c>
      <c r="MV94" s="54">
        <f t="shared" si="1899"/>
        <v>39.227141802129566</v>
      </c>
      <c r="MW94" s="54">
        <f t="shared" si="1900"/>
        <v>40.663233001583386</v>
      </c>
      <c r="MX94" s="54">
        <f t="shared" si="1901"/>
        <v>40.663233001583386</v>
      </c>
      <c r="MY94" s="53">
        <f t="shared" si="1902"/>
        <v>2512.5917799536496</v>
      </c>
      <c r="MZ94" s="53">
        <f t="shared" si="1903"/>
        <v>2672.1693659799648</v>
      </c>
      <c r="NA94" s="53">
        <f t="shared" si="1904"/>
        <v>2193.4319798521856</v>
      </c>
      <c r="NB94" s="53">
        <f t="shared" si="1905"/>
        <v>2343.6119552205637</v>
      </c>
      <c r="NC94" s="53">
        <f t="shared" si="1906"/>
        <v>2471.295590865152</v>
      </c>
      <c r="ND94" s="53">
        <f t="shared" si="1907"/>
        <v>2744.1005754820289</v>
      </c>
      <c r="NE94" s="53">
        <f t="shared" si="1908"/>
        <v>2993.4918624626252</v>
      </c>
      <c r="NF94" s="53">
        <f t="shared" si="1909"/>
        <v>2412.114081419476</v>
      </c>
      <c r="NG94" s="53">
        <f t="shared" si="1910"/>
        <v>2545.6565237293207</v>
      </c>
      <c r="NH94" s="53">
        <f t="shared" si="1911"/>
        <v>2517.380499434837</v>
      </c>
      <c r="NI94" s="53">
        <f t="shared" si="1912"/>
        <v>2283.2855732955263</v>
      </c>
      <c r="NJ94" s="53">
        <f t="shared" si="1913"/>
        <v>2125.4333541994979</v>
      </c>
      <c r="NK94" s="53">
        <f t="shared" si="1914"/>
        <v>2694.5800093776024</v>
      </c>
      <c r="NL94" s="53">
        <f t="shared" si="1915"/>
        <v>2091.3582695344508</v>
      </c>
      <c r="NM94" s="53">
        <f t="shared" si="1916"/>
        <v>2502.8511349865362</v>
      </c>
      <c r="NN94" s="53">
        <f t="shared" si="1917"/>
        <v>2411.8872404450494</v>
      </c>
      <c r="NO94" s="53">
        <f t="shared" si="1918"/>
        <v>2702.2836511611054</v>
      </c>
      <c r="NP94" s="53">
        <f t="shared" si="1919"/>
        <v>2467.4146410089029</v>
      </c>
      <c r="NQ94" s="53">
        <f t="shared" si="1920"/>
        <v>2406.2116977537253</v>
      </c>
      <c r="NR94" s="53">
        <f t="shared" si="1921"/>
        <v>2436.7463279050285</v>
      </c>
      <c r="NS94" s="53">
        <f t="shared" si="1922"/>
        <v>3129.4342749105272</v>
      </c>
      <c r="NT94" s="53">
        <f t="shared" si="1923"/>
        <v>2746.3113588114657</v>
      </c>
      <c r="NU94" s="53">
        <f t="shared" si="1924"/>
        <v>2875.6991301483399</v>
      </c>
      <c r="NV94" s="53">
        <f t="shared" si="1925"/>
        <v>3088.3635332482695</v>
      </c>
      <c r="NW94" s="53">
        <f t="shared" si="1926"/>
        <v>2972.751449950093</v>
      </c>
      <c r="NX94" s="53">
        <f t="shared" si="1927"/>
        <v>2815.0246817407019</v>
      </c>
      <c r="NY94" s="53">
        <f t="shared" si="1928"/>
        <v>3623.2775485480415</v>
      </c>
      <c r="NZ94" s="53">
        <f t="shared" si="1929"/>
        <v>3763.6003639131109</v>
      </c>
      <c r="OA94" s="53">
        <f t="shared" si="1930"/>
        <v>2758.6471799387577</v>
      </c>
      <c r="OB94" s="53">
        <f t="shared" si="1931"/>
        <v>2829.9613176436974</v>
      </c>
      <c r="OC94" s="53" t="e">
        <f t="shared" si="1932"/>
        <v>#VALUE!</v>
      </c>
      <c r="OD94" s="53">
        <f t="shared" si="1933"/>
        <v>2512.5917799536496</v>
      </c>
      <c r="OE94" s="53">
        <f t="shared" si="1934"/>
        <v>5184.7611459336149</v>
      </c>
      <c r="OF94" s="53">
        <f t="shared" si="1935"/>
        <v>7378.1931257858005</v>
      </c>
      <c r="OG94" s="53">
        <f t="shared" si="1936"/>
        <v>9721.8050810063651</v>
      </c>
      <c r="OH94" s="53">
        <f t="shared" si="1937"/>
        <v>12193.100671871518</v>
      </c>
      <c r="OI94" s="53">
        <f t="shared" si="1938"/>
        <v>14937.201247353547</v>
      </c>
      <c r="OJ94" s="53">
        <f t="shared" si="1939"/>
        <v>17930.693109816173</v>
      </c>
      <c r="OK94" s="53">
        <f t="shared" si="1940"/>
        <v>20342.80719123565</v>
      </c>
      <c r="OL94" s="53">
        <f t="shared" si="1941"/>
        <v>22888.463714964972</v>
      </c>
      <c r="OM94" s="53">
        <f t="shared" si="1942"/>
        <v>25405.844214399807</v>
      </c>
      <c r="ON94" s="53">
        <f t="shared" si="1943"/>
        <v>27689.129787695332</v>
      </c>
      <c r="OO94" s="53">
        <f t="shared" si="1944"/>
        <v>29814.563141894829</v>
      </c>
      <c r="OP94" s="53">
        <f t="shared" si="1945"/>
        <v>32509.14315127243</v>
      </c>
      <c r="OQ94" s="53">
        <f t="shared" si="1946"/>
        <v>34600.501420806882</v>
      </c>
      <c r="OR94" s="53">
        <f t="shared" si="1947"/>
        <v>37103.352555793419</v>
      </c>
      <c r="OS94" s="53">
        <f t="shared" si="1948"/>
        <v>39515.239796238471</v>
      </c>
      <c r="OT94" s="53">
        <f t="shared" si="1949"/>
        <v>42217.523447399573</v>
      </c>
      <c r="OU94" s="53">
        <f t="shared" si="1950"/>
        <v>44684.938088408475</v>
      </c>
      <c r="OV94" s="53">
        <f t="shared" si="1951"/>
        <v>47091.149786162197</v>
      </c>
      <c r="OW94" s="53">
        <f t="shared" si="1952"/>
        <v>49527.896114067225</v>
      </c>
      <c r="OX94" s="53">
        <f t="shared" si="1953"/>
        <v>52657.330388977753</v>
      </c>
      <c r="OY94" s="53">
        <f t="shared" si="1954"/>
        <v>55403.641747789217</v>
      </c>
      <c r="OZ94" s="53">
        <f t="shared" si="1955"/>
        <v>58279.34087793756</v>
      </c>
      <c r="PA94" s="53">
        <f t="shared" si="1956"/>
        <v>61367.704411185827</v>
      </c>
      <c r="PB94" s="53">
        <f t="shared" si="1957"/>
        <v>64340.455861135917</v>
      </c>
      <c r="PC94" s="53">
        <f t="shared" si="1958"/>
        <v>67155.480542876612</v>
      </c>
      <c r="PD94" s="53">
        <f t="shared" si="1959"/>
        <v>70778.75809142465</v>
      </c>
      <c r="PE94" s="53">
        <f t="shared" si="1960"/>
        <v>74542.358455337759</v>
      </c>
      <c r="PF94" s="53">
        <f t="shared" si="1961"/>
        <v>77301.00563527651</v>
      </c>
      <c r="PG94" s="53">
        <f t="shared" si="1962"/>
        <v>80130.966952920207</v>
      </c>
      <c r="PH94" s="53" t="e">
        <f t="shared" si="1963"/>
        <v>#VALUE!</v>
      </c>
      <c r="PI94" s="111">
        <f t="shared" ref="PI94:PR97" si="2311">IF(MY94*$G94&lt;0, 0, MY94*$G94)</f>
        <v>2261.3326019582846</v>
      </c>
      <c r="PJ94" s="111">
        <f t="shared" si="2311"/>
        <v>2404.9524293819686</v>
      </c>
      <c r="PK94" s="111">
        <f t="shared" si="2311"/>
        <v>1974.0887818669671</v>
      </c>
      <c r="PL94" s="111">
        <f t="shared" si="2311"/>
        <v>2109.2507596985074</v>
      </c>
      <c r="PM94" s="111">
        <f t="shared" si="2311"/>
        <v>2224.1660317786368</v>
      </c>
      <c r="PN94" s="111">
        <f t="shared" si="2311"/>
        <v>2469.690517933826</v>
      </c>
      <c r="PO94" s="111">
        <f t="shared" si="2311"/>
        <v>2694.1426762163628</v>
      </c>
      <c r="PP94" s="111">
        <f t="shared" si="2311"/>
        <v>2170.9026732775283</v>
      </c>
      <c r="PQ94" s="111">
        <f t="shared" si="2311"/>
        <v>2291.0908713563886</v>
      </c>
      <c r="PR94" s="111">
        <f t="shared" si="2311"/>
        <v>2265.6424494913535</v>
      </c>
      <c r="PS94" s="111">
        <f t="shared" ref="PS94:QB97" si="2312">IF(NI94*$G94&lt;0, 0, NI94*$G94)</f>
        <v>2054.9570159659738</v>
      </c>
      <c r="PT94" s="111">
        <f t="shared" si="2312"/>
        <v>1912.8900187795482</v>
      </c>
      <c r="PU94" s="111">
        <f t="shared" si="2312"/>
        <v>2425.1220084398424</v>
      </c>
      <c r="PV94" s="111">
        <f t="shared" si="2312"/>
        <v>1882.2224425810057</v>
      </c>
      <c r="PW94" s="111">
        <f t="shared" si="2312"/>
        <v>2252.5660214878826</v>
      </c>
      <c r="PX94" s="111">
        <f t="shared" si="2312"/>
        <v>2170.6985164005446</v>
      </c>
      <c r="PY94" s="111">
        <f t="shared" si="2312"/>
        <v>2432.0552860449948</v>
      </c>
      <c r="PZ94" s="111">
        <f t="shared" si="2312"/>
        <v>2220.6731769080125</v>
      </c>
      <c r="QA94" s="111">
        <f t="shared" si="2312"/>
        <v>2165.5905279783528</v>
      </c>
      <c r="QB94" s="111">
        <f t="shared" si="2312"/>
        <v>2193.0716951145255</v>
      </c>
      <c r="QC94" s="111">
        <f t="shared" ref="QC94:QL97" si="2313">IF(NS94*$G94&lt;0, 0, NS94*$G94)</f>
        <v>2816.4908474194744</v>
      </c>
      <c r="QD94" s="111">
        <f t="shared" si="2313"/>
        <v>2471.6802229303194</v>
      </c>
      <c r="QE94" s="111">
        <f t="shared" si="2313"/>
        <v>2588.1292171335058</v>
      </c>
      <c r="QF94" s="111">
        <f t="shared" si="2313"/>
        <v>2779.5271799234424</v>
      </c>
      <c r="QG94" s="111">
        <f t="shared" si="2313"/>
        <v>2675.4763049550838</v>
      </c>
      <c r="QH94" s="111">
        <f t="shared" si="2313"/>
        <v>2533.5222135666318</v>
      </c>
      <c r="QI94" s="111">
        <f t="shared" si="2313"/>
        <v>3260.9497936932376</v>
      </c>
      <c r="QJ94" s="111">
        <f t="shared" si="2313"/>
        <v>3387.2403275217998</v>
      </c>
      <c r="QK94" s="111">
        <f t="shared" si="2313"/>
        <v>2482.782461944882</v>
      </c>
      <c r="QL94" s="111">
        <f t="shared" si="2313"/>
        <v>2546.9651858793277</v>
      </c>
      <c r="QM94" s="111" t="e">
        <f t="shared" ref="QM94:QM97" si="2314">IF(OC94*$G94&lt;0, 0, OC94*$G94)</f>
        <v>#VALUE!</v>
      </c>
      <c r="QN94" s="54">
        <f t="shared" si="1968"/>
        <v>2261.3326019582846</v>
      </c>
      <c r="QO94" s="53">
        <f t="shared" si="1969"/>
        <v>4666.2850313402532</v>
      </c>
      <c r="QP94" s="53">
        <f t="shared" si="1970"/>
        <v>6640.3738132072203</v>
      </c>
      <c r="QQ94" s="53">
        <f t="shared" si="1971"/>
        <v>8749.6245729057282</v>
      </c>
      <c r="QR94" s="53">
        <f t="shared" si="1972"/>
        <v>10973.790604684365</v>
      </c>
      <c r="QS94" s="53">
        <f t="shared" si="1973"/>
        <v>13443.481122618192</v>
      </c>
      <c r="QT94" s="53">
        <f t="shared" si="1974"/>
        <v>16137.623798834555</v>
      </c>
      <c r="QU94" s="53">
        <f t="shared" si="1975"/>
        <v>18308.526472112084</v>
      </c>
      <c r="QV94" s="53">
        <f t="shared" si="1976"/>
        <v>20599.617343468472</v>
      </c>
      <c r="QW94" s="53">
        <f t="shared" si="1977"/>
        <v>22865.259792959827</v>
      </c>
      <c r="QX94" s="53">
        <f t="shared" si="1978"/>
        <v>24920.216808925801</v>
      </c>
      <c r="QY94" s="53">
        <f t="shared" si="1979"/>
        <v>26833.106827705349</v>
      </c>
      <c r="QZ94" s="53">
        <f t="shared" si="1980"/>
        <v>29258.22883614519</v>
      </c>
      <c r="RA94" s="53">
        <f t="shared" si="1981"/>
        <v>31140.451278726196</v>
      </c>
      <c r="RB94" s="53">
        <f t="shared" si="1982"/>
        <v>33393.01730021408</v>
      </c>
      <c r="RC94" s="53">
        <f t="shared" si="1983"/>
        <v>35563.715816614626</v>
      </c>
      <c r="RD94" s="53">
        <f t="shared" si="1984"/>
        <v>37995.771102659623</v>
      </c>
      <c r="RE94" s="53">
        <f t="shared" si="1985"/>
        <v>40216.444279567637</v>
      </c>
      <c r="RF94" s="53">
        <f t="shared" si="1986"/>
        <v>42382.034807545991</v>
      </c>
      <c r="RG94" s="53">
        <f t="shared" si="1987"/>
        <v>44575.106502660514</v>
      </c>
      <c r="RH94" s="53">
        <f t="shared" si="1988"/>
        <v>47391.597350079988</v>
      </c>
      <c r="RI94" s="53">
        <f t="shared" si="1989"/>
        <v>49863.277573010309</v>
      </c>
      <c r="RJ94" s="53">
        <f t="shared" si="1990"/>
        <v>52451.406790143817</v>
      </c>
      <c r="RK94" s="53">
        <f t="shared" si="1991"/>
        <v>55230.933970067257</v>
      </c>
      <c r="RL94" s="53">
        <f t="shared" si="1992"/>
        <v>57906.410275022339</v>
      </c>
      <c r="RM94" s="53">
        <f t="shared" si="1993"/>
        <v>60439.932488588973</v>
      </c>
      <c r="RN94" s="53">
        <f t="shared" si="1994"/>
        <v>63700.882282282211</v>
      </c>
      <c r="RO94" s="53">
        <f t="shared" si="1995"/>
        <v>67088.122609804006</v>
      </c>
      <c r="RP94" s="53">
        <f t="shared" si="1996"/>
        <v>69570.905071748886</v>
      </c>
      <c r="RQ94" s="53">
        <f t="shared" si="1997"/>
        <v>72117.870257628208</v>
      </c>
      <c r="RR94" s="53" t="e">
        <f t="shared" si="1998"/>
        <v>#VALUE!</v>
      </c>
      <c r="RS94" s="111">
        <f t="shared" si="1999"/>
        <v>945.12216527582018</v>
      </c>
      <c r="RT94" s="111">
        <f t="shared" si="2000"/>
        <v>1980.2229783781677</v>
      </c>
      <c r="RU94" s="111">
        <f t="shared" si="2001"/>
        <v>2911.9115238944241</v>
      </c>
      <c r="RV94" s="111">
        <f t="shared" si="2002"/>
        <v>3915.5134921948284</v>
      </c>
      <c r="RW94" s="111">
        <f t="shared" si="2003"/>
        <v>4957.1717289734661</v>
      </c>
      <c r="RX94" s="111">
        <f t="shared" si="2004"/>
        <v>6209.9280232106103</v>
      </c>
      <c r="RY94" s="111">
        <f t="shared" si="2005"/>
        <v>7627.0903791663095</v>
      </c>
      <c r="RZ94" s="111">
        <f t="shared" si="2006"/>
        <v>8569.8502240552134</v>
      </c>
      <c r="SA94" s="111">
        <f t="shared" si="2007"/>
        <v>9628.7951939187096</v>
      </c>
      <c r="SB94" s="111">
        <f t="shared" si="2008"/>
        <v>10619.85916701196</v>
      </c>
      <c r="SC94" s="111">
        <f t="shared" si="2009"/>
        <v>11489.105929494523</v>
      </c>
      <c r="SD94" s="111">
        <f t="shared" si="2010"/>
        <v>12334.776658676914</v>
      </c>
      <c r="SE94" s="111">
        <f t="shared" si="2011"/>
        <v>13515.743546311067</v>
      </c>
      <c r="SF94" s="111">
        <f t="shared" si="2012"/>
        <v>14464.449340977382</v>
      </c>
      <c r="SG94" s="111">
        <f t="shared" si="2013"/>
        <v>15447.240573792282</v>
      </c>
      <c r="SH94" s="111">
        <f t="shared" si="2014"/>
        <v>16301.728653510363</v>
      </c>
      <c r="SI94" s="111">
        <f t="shared" si="2015"/>
        <v>17319.097904507966</v>
      </c>
      <c r="SJ94" s="111">
        <f t="shared" si="2016"/>
        <v>18163.514548169536</v>
      </c>
      <c r="SK94" s="111">
        <f t="shared" si="2017"/>
        <v>19048.121682782963</v>
      </c>
      <c r="SL94" s="111">
        <f t="shared" si="2018"/>
        <v>19969.817359982793</v>
      </c>
      <c r="SM94" s="111">
        <f t="shared" si="2019"/>
        <v>21418.057820364353</v>
      </c>
      <c r="SN94" s="111">
        <f t="shared" si="2020"/>
        <v>22438.22373568804</v>
      </c>
      <c r="SO94" s="111">
        <f t="shared" si="2021"/>
        <v>23500.381485475576</v>
      </c>
      <c r="SP94" s="111">
        <f t="shared" si="2022"/>
        <v>24643.452380375318</v>
      </c>
      <c r="SQ94" s="111">
        <f t="shared" si="2023"/>
        <v>25714.496985140828</v>
      </c>
      <c r="SR94" s="111">
        <f t="shared" si="2024"/>
        <v>26582.740787333052</v>
      </c>
      <c r="SS94" s="111">
        <f t="shared" si="2025"/>
        <v>28103.955009912548</v>
      </c>
      <c r="ST94" s="111">
        <f t="shared" si="2026"/>
        <v>29658.588470301642</v>
      </c>
      <c r="SU94" s="111">
        <f t="shared" si="2027"/>
        <v>30466.485145421881</v>
      </c>
      <c r="SV94" s="111">
        <f t="shared" si="2028"/>
        <v>31495.485010163764</v>
      </c>
      <c r="SW94" s="111" t="e">
        <f t="shared" si="2029"/>
        <v>#VALUE!</v>
      </c>
      <c r="SX94" s="111">
        <f t="shared" si="2030"/>
        <v>0</v>
      </c>
      <c r="SY94" s="111">
        <f t="shared" si="2031"/>
        <v>0</v>
      </c>
      <c r="SZ94" s="111">
        <f t="shared" si="2032"/>
        <v>0</v>
      </c>
      <c r="TA94" s="111">
        <f t="shared" si="2033"/>
        <v>0</v>
      </c>
      <c r="TB94" s="111">
        <f t="shared" si="2034"/>
        <v>0</v>
      </c>
      <c r="TC94" s="111">
        <f t="shared" si="2035"/>
        <v>0</v>
      </c>
      <c r="TD94" s="111">
        <f t="shared" si="2036"/>
        <v>0</v>
      </c>
      <c r="TE94" s="111">
        <f t="shared" si="2037"/>
        <v>0</v>
      </c>
      <c r="TF94" s="111">
        <f t="shared" si="2038"/>
        <v>0</v>
      </c>
      <c r="TG94" s="111">
        <f t="shared" si="2039"/>
        <v>0</v>
      </c>
      <c r="TH94" s="111">
        <f t="shared" si="2040"/>
        <v>0</v>
      </c>
      <c r="TI94" s="111">
        <f t="shared" si="2041"/>
        <v>0</v>
      </c>
      <c r="TJ94" s="111">
        <f t="shared" si="2042"/>
        <v>0</v>
      </c>
      <c r="TK94" s="111">
        <f t="shared" si="2043"/>
        <v>0</v>
      </c>
      <c r="TL94" s="111">
        <f t="shared" si="2044"/>
        <v>0</v>
      </c>
      <c r="TM94" s="111">
        <f t="shared" si="2045"/>
        <v>0</v>
      </c>
      <c r="TN94" s="111">
        <f t="shared" si="2046"/>
        <v>0</v>
      </c>
      <c r="TO94" s="111">
        <f t="shared" si="2047"/>
        <v>0</v>
      </c>
      <c r="TP94" s="111">
        <f t="shared" si="2048"/>
        <v>0</v>
      </c>
      <c r="TQ94" s="111">
        <f t="shared" si="2049"/>
        <v>0</v>
      </c>
      <c r="TR94" s="111">
        <f t="shared" si="2050"/>
        <v>0</v>
      </c>
      <c r="TS94" s="111">
        <f t="shared" si="2051"/>
        <v>0</v>
      </c>
      <c r="TT94" s="111">
        <f t="shared" si="2052"/>
        <v>0</v>
      </c>
      <c r="TU94" s="111">
        <f t="shared" si="2053"/>
        <v>0</v>
      </c>
      <c r="TV94" s="111">
        <f t="shared" si="2054"/>
        <v>0</v>
      </c>
      <c r="TW94" s="111">
        <f t="shared" si="2055"/>
        <v>0</v>
      </c>
      <c r="TX94" s="111">
        <f t="shared" si="2056"/>
        <v>0</v>
      </c>
      <c r="TY94" s="111">
        <f t="shared" si="2057"/>
        <v>0</v>
      </c>
      <c r="TZ94" s="111">
        <f t="shared" si="2058"/>
        <v>0</v>
      </c>
      <c r="UA94" s="111">
        <f t="shared" si="2059"/>
        <v>0</v>
      </c>
      <c r="UB94" s="111">
        <f t="shared" si="2060"/>
        <v>0</v>
      </c>
      <c r="UC94" s="112">
        <f t="shared" si="2061"/>
        <v>146.24560407582939</v>
      </c>
      <c r="UD94" s="112">
        <f t="shared" si="2062"/>
        <v>298.45133921800942</v>
      </c>
      <c r="UE94" s="112">
        <f t="shared" si="2063"/>
        <v>414.27358770142177</v>
      </c>
      <c r="UF94" s="112">
        <f t="shared" si="2064"/>
        <v>537.12345341232219</v>
      </c>
      <c r="UG94" s="112">
        <f t="shared" si="2065"/>
        <v>668.51320841232223</v>
      </c>
      <c r="UH94" s="112">
        <f t="shared" si="2066"/>
        <v>803.72812215639817</v>
      </c>
      <c r="UI94" s="112">
        <f t="shared" si="2067"/>
        <v>945.614824407583</v>
      </c>
      <c r="UJ94" s="112">
        <f t="shared" si="2068"/>
        <v>1082.075138672986</v>
      </c>
      <c r="UK94" s="112">
        <f t="shared" si="2069"/>
        <v>1218.9802388388625</v>
      </c>
      <c r="UL94" s="112">
        <f t="shared" si="2070"/>
        <v>1360.6000695497632</v>
      </c>
      <c r="UM94" s="112">
        <f t="shared" si="2071"/>
        <v>1492.3456532701421</v>
      </c>
      <c r="UN94" s="112">
        <f t="shared" si="2072"/>
        <v>1610.9255743364931</v>
      </c>
      <c r="UO94" s="112">
        <f t="shared" si="2073"/>
        <v>1749.1650322037917</v>
      </c>
      <c r="UP94" s="112">
        <f t="shared" si="2074"/>
        <v>1852.8891041943127</v>
      </c>
      <c r="UQ94" s="112">
        <f t="shared" si="2075"/>
        <v>1993.9751918246448</v>
      </c>
      <c r="UR94" s="112">
        <f t="shared" si="2076"/>
        <v>2140.2207959004736</v>
      </c>
      <c r="US94" s="112">
        <f t="shared" si="2077"/>
        <v>2297.4081331279622</v>
      </c>
      <c r="UT94" s="112">
        <f t="shared" si="2078"/>
        <v>2450.3255257109004</v>
      </c>
      <c r="UU94" s="112">
        <f t="shared" si="2079"/>
        <v>2592.6570138625593</v>
      </c>
      <c r="UV94" s="112">
        <f t="shared" si="2080"/>
        <v>2733.9210158530805</v>
      </c>
      <c r="UW94" s="112">
        <f t="shared" si="2081"/>
        <v>2885.9488366350711</v>
      </c>
      <c r="UX94" s="112">
        <f t="shared" si="2082"/>
        <v>3047.2282041469198</v>
      </c>
      <c r="UY94" s="112">
        <f t="shared" si="2083"/>
        <v>3216.7805894075827</v>
      </c>
      <c r="UZ94" s="112">
        <f t="shared" si="2084"/>
        <v>3398.6090655213275</v>
      </c>
      <c r="VA94" s="112">
        <f t="shared" si="2085"/>
        <v>3576.8792544312801</v>
      </c>
      <c r="VB94" s="112">
        <f t="shared" si="2086"/>
        <v>3761.910189028436</v>
      </c>
      <c r="VC94" s="112">
        <f t="shared" si="2087"/>
        <v>3955.2141413744075</v>
      </c>
      <c r="VD94" s="112">
        <f t="shared" si="2088"/>
        <v>4158.8371266113745</v>
      </c>
      <c r="VE94" s="112">
        <f t="shared" si="2089"/>
        <v>4344.9355473696678</v>
      </c>
      <c r="VF94" s="112">
        <f t="shared" si="2090"/>
        <v>4513.5983608293827</v>
      </c>
      <c r="VG94" s="112">
        <f t="shared" si="2091"/>
        <v>4513.5983608293827</v>
      </c>
      <c r="VH94" s="111">
        <f t="shared" si="2092"/>
        <v>-2261.3326019582846</v>
      </c>
      <c r="VI94" s="111">
        <f t="shared" si="2093"/>
        <v>-4666.2850313402532</v>
      </c>
      <c r="VJ94" s="111">
        <f t="shared" si="2094"/>
        <v>-6640.3738132072203</v>
      </c>
      <c r="VK94" s="111">
        <f t="shared" si="2095"/>
        <v>-8749.6245729057282</v>
      </c>
      <c r="VL94" s="111">
        <f t="shared" si="2096"/>
        <v>-10973.790604684365</v>
      </c>
      <c r="VM94" s="111">
        <f t="shared" si="2097"/>
        <v>-13443.481122618192</v>
      </c>
      <c r="VN94" s="111">
        <f t="shared" si="2098"/>
        <v>-16137.623798834555</v>
      </c>
      <c r="VO94" s="111">
        <f t="shared" si="2099"/>
        <v>-18308.526472112084</v>
      </c>
      <c r="VP94" s="111">
        <f t="shared" si="2100"/>
        <v>-20599.617343468472</v>
      </c>
      <c r="VQ94" s="111">
        <f t="shared" si="2101"/>
        <v>-22865.259792959827</v>
      </c>
      <c r="VR94" s="111">
        <f t="shared" si="2102"/>
        <v>-24920.216808925801</v>
      </c>
      <c r="VS94" s="111">
        <f t="shared" si="2103"/>
        <v>-26833.106827705349</v>
      </c>
      <c r="VT94" s="111">
        <f t="shared" si="2104"/>
        <v>-29258.22883614519</v>
      </c>
      <c r="VU94" s="111">
        <f t="shared" si="2105"/>
        <v>-31140.451278726196</v>
      </c>
      <c r="VV94" s="111">
        <f t="shared" si="2106"/>
        <v>-33393.01730021408</v>
      </c>
      <c r="VW94" s="111">
        <f t="shared" si="2107"/>
        <v>-35563.715816614626</v>
      </c>
      <c r="VX94" s="111">
        <f t="shared" si="2108"/>
        <v>-37995.771102659623</v>
      </c>
      <c r="VY94" s="111">
        <f t="shared" si="2109"/>
        <v>-40216.444279567637</v>
      </c>
      <c r="VZ94" s="111">
        <f t="shared" si="2110"/>
        <v>-42382.034807545991</v>
      </c>
      <c r="WA94" s="111">
        <f t="shared" si="2111"/>
        <v>-44575.106502660514</v>
      </c>
      <c r="WB94" s="111">
        <f t="shared" si="2112"/>
        <v>-47391.597350079988</v>
      </c>
      <c r="WC94" s="111">
        <f t="shared" si="2113"/>
        <v>-49863.277573010309</v>
      </c>
      <c r="WD94" s="111">
        <f t="shared" si="2114"/>
        <v>-52451.406790143817</v>
      </c>
      <c r="WE94" s="111">
        <f t="shared" si="2115"/>
        <v>-55230.933970067257</v>
      </c>
      <c r="WF94" s="111">
        <f t="shared" si="2116"/>
        <v>-57906.410275022339</v>
      </c>
      <c r="WG94" s="111">
        <f t="shared" si="2117"/>
        <v>-60439.932488588973</v>
      </c>
      <c r="WH94" s="111">
        <f t="shared" si="2118"/>
        <v>-63700.882282282211</v>
      </c>
      <c r="WI94" s="111">
        <f t="shared" si="2119"/>
        <v>-67088.122609804006</v>
      </c>
      <c r="WJ94" s="111">
        <f t="shared" si="2120"/>
        <v>-69570.905071748886</v>
      </c>
      <c r="WK94" s="111">
        <f t="shared" si="2121"/>
        <v>-72117.870257628208</v>
      </c>
      <c r="WL94" s="111" t="e">
        <f t="shared" si="2122"/>
        <v>#VALUE!</v>
      </c>
      <c r="WM94" s="111">
        <f t="shared" si="2123"/>
        <v>0</v>
      </c>
      <c r="WN94" s="111">
        <f t="shared" si="2124"/>
        <v>0</v>
      </c>
      <c r="WO94" s="111">
        <f t="shared" si="2125"/>
        <v>0</v>
      </c>
      <c r="WP94" s="111">
        <f t="shared" si="2126"/>
        <v>0</v>
      </c>
      <c r="WQ94" s="111">
        <f t="shared" si="2127"/>
        <v>0</v>
      </c>
      <c r="WR94" s="111">
        <f t="shared" si="2128"/>
        <v>0</v>
      </c>
      <c r="WS94" s="111">
        <f t="shared" si="2129"/>
        <v>0</v>
      </c>
      <c r="WT94" s="111">
        <f t="shared" si="2130"/>
        <v>0</v>
      </c>
      <c r="WU94" s="111">
        <f t="shared" si="2131"/>
        <v>0</v>
      </c>
      <c r="WV94" s="111">
        <f t="shared" si="2132"/>
        <v>0</v>
      </c>
      <c r="WW94" s="111">
        <f t="shared" si="2133"/>
        <v>0</v>
      </c>
      <c r="WX94" s="111">
        <f t="shared" si="2134"/>
        <v>0</v>
      </c>
      <c r="WY94" s="111">
        <f t="shared" si="2135"/>
        <v>0</v>
      </c>
      <c r="WZ94" s="111">
        <f t="shared" si="2136"/>
        <v>0</v>
      </c>
      <c r="XA94" s="111">
        <f t="shared" si="2137"/>
        <v>0</v>
      </c>
      <c r="XB94" s="111">
        <f t="shared" si="2138"/>
        <v>0</v>
      </c>
      <c r="XC94" s="111">
        <f t="shared" si="2139"/>
        <v>0</v>
      </c>
      <c r="XD94" s="111">
        <f t="shared" si="2140"/>
        <v>0</v>
      </c>
      <c r="XE94" s="111">
        <f t="shared" si="2141"/>
        <v>0</v>
      </c>
      <c r="XF94" s="111">
        <f t="shared" si="2142"/>
        <v>0</v>
      </c>
      <c r="XG94" s="111">
        <f t="shared" si="2143"/>
        <v>0</v>
      </c>
      <c r="XH94" s="111">
        <f t="shared" si="2144"/>
        <v>0</v>
      </c>
      <c r="XI94" s="111">
        <f t="shared" si="2145"/>
        <v>0</v>
      </c>
      <c r="XJ94" s="111">
        <f t="shared" si="2146"/>
        <v>0</v>
      </c>
      <c r="XK94" s="111">
        <f t="shared" si="2147"/>
        <v>0</v>
      </c>
      <c r="XL94" s="111">
        <f t="shared" si="2148"/>
        <v>0</v>
      </c>
      <c r="XM94" s="111">
        <f t="shared" si="2149"/>
        <v>0</v>
      </c>
      <c r="XN94" s="111">
        <f t="shared" si="2150"/>
        <v>0</v>
      </c>
      <c r="XO94" s="111">
        <f t="shared" si="2151"/>
        <v>0</v>
      </c>
      <c r="XP94" s="111">
        <f t="shared" si="2152"/>
        <v>0</v>
      </c>
      <c r="XQ94" s="111" t="e">
        <f t="shared" si="2153"/>
        <v>#VALUE!</v>
      </c>
      <c r="XR94" s="111">
        <f t="shared" si="2154"/>
        <v>2261.3326019582846</v>
      </c>
      <c r="XS94" s="111">
        <f t="shared" si="2155"/>
        <v>4666.2850313402532</v>
      </c>
      <c r="XT94" s="111">
        <f t="shared" si="2156"/>
        <v>6640.3738132072203</v>
      </c>
      <c r="XU94" s="111">
        <f t="shared" si="2157"/>
        <v>8749.6245729057282</v>
      </c>
      <c r="XV94" s="111">
        <f t="shared" si="2158"/>
        <v>10973.790604684365</v>
      </c>
      <c r="XW94" s="111">
        <f t="shared" si="2159"/>
        <v>13443.481122618192</v>
      </c>
      <c r="XX94" s="111">
        <f t="shared" si="2160"/>
        <v>16137.623798834555</v>
      </c>
      <c r="XY94" s="111">
        <f t="shared" si="2161"/>
        <v>18308.526472112084</v>
      </c>
      <c r="XZ94" s="111">
        <f t="shared" si="2162"/>
        <v>20599.617343468472</v>
      </c>
      <c r="YA94" s="111">
        <f t="shared" si="2163"/>
        <v>22865.259792959827</v>
      </c>
      <c r="YB94" s="111">
        <f t="shared" si="2164"/>
        <v>24920.216808925801</v>
      </c>
      <c r="YC94" s="111">
        <f t="shared" si="2165"/>
        <v>26833.106827705349</v>
      </c>
      <c r="YD94" s="111">
        <f t="shared" si="2166"/>
        <v>29258.22883614519</v>
      </c>
      <c r="YE94" s="111">
        <f t="shared" si="2167"/>
        <v>31140.451278726196</v>
      </c>
      <c r="YF94" s="111">
        <f t="shared" si="2168"/>
        <v>33393.01730021408</v>
      </c>
      <c r="YG94" s="111">
        <f t="shared" si="2169"/>
        <v>35563.715816614626</v>
      </c>
      <c r="YH94" s="111">
        <f t="shared" si="2170"/>
        <v>37995.771102659623</v>
      </c>
      <c r="YI94" s="111">
        <f t="shared" si="2171"/>
        <v>40216.444279567637</v>
      </c>
      <c r="YJ94" s="111">
        <f t="shared" si="2172"/>
        <v>42382.034807545991</v>
      </c>
      <c r="YK94" s="111">
        <f t="shared" si="2173"/>
        <v>44575.106502660514</v>
      </c>
      <c r="YL94" s="111">
        <f t="shared" si="2174"/>
        <v>47391.597350079988</v>
      </c>
      <c r="YM94" s="111">
        <f t="shared" si="2175"/>
        <v>49863.277573010309</v>
      </c>
      <c r="YN94" s="111">
        <f t="shared" si="2176"/>
        <v>52451.406790143817</v>
      </c>
      <c r="YO94" s="111">
        <f t="shared" si="2177"/>
        <v>55230.933970067257</v>
      </c>
      <c r="YP94" s="111">
        <f t="shared" si="2178"/>
        <v>57906.410275022339</v>
      </c>
      <c r="YQ94" s="111">
        <f t="shared" si="2179"/>
        <v>60439.932488588973</v>
      </c>
      <c r="YR94" s="111">
        <f t="shared" si="2180"/>
        <v>63700.882282282211</v>
      </c>
      <c r="YS94" s="111">
        <f t="shared" si="2181"/>
        <v>67088.122609804006</v>
      </c>
      <c r="YT94" s="111">
        <f t="shared" si="2182"/>
        <v>69570.905071748886</v>
      </c>
      <c r="YU94" s="111">
        <f t="shared" si="2183"/>
        <v>72117.870257628208</v>
      </c>
      <c r="YV94" s="111" t="e">
        <f t="shared" si="2184"/>
        <v>#VALUE!</v>
      </c>
      <c r="YW94" s="111">
        <f t="shared" si="2185"/>
        <v>0</v>
      </c>
      <c r="YX94" s="111">
        <f t="shared" si="2186"/>
        <v>0</v>
      </c>
      <c r="YY94" s="111">
        <f t="shared" si="2187"/>
        <v>0</v>
      </c>
      <c r="YZ94" s="111">
        <f t="shared" si="2188"/>
        <v>0</v>
      </c>
      <c r="ZA94" s="111">
        <f t="shared" si="2189"/>
        <v>0</v>
      </c>
      <c r="ZB94" s="111">
        <f t="shared" si="2190"/>
        <v>0</v>
      </c>
      <c r="ZC94" s="111">
        <f t="shared" si="2191"/>
        <v>0</v>
      </c>
      <c r="ZD94" s="111">
        <f t="shared" si="2192"/>
        <v>0</v>
      </c>
      <c r="ZE94" s="111">
        <f t="shared" si="2193"/>
        <v>0</v>
      </c>
      <c r="ZF94" s="111">
        <f t="shared" si="2194"/>
        <v>0</v>
      </c>
      <c r="ZG94" s="111">
        <f t="shared" si="2195"/>
        <v>0</v>
      </c>
      <c r="ZH94" s="111">
        <f t="shared" si="2196"/>
        <v>0</v>
      </c>
      <c r="ZI94" s="111">
        <f t="shared" si="2197"/>
        <v>0</v>
      </c>
      <c r="ZJ94" s="111">
        <f t="shared" si="2198"/>
        <v>0</v>
      </c>
      <c r="ZK94" s="111">
        <f t="shared" si="2199"/>
        <v>0</v>
      </c>
      <c r="ZL94" s="111">
        <f t="shared" si="2200"/>
        <v>0</v>
      </c>
      <c r="ZM94" s="111">
        <f t="shared" si="2201"/>
        <v>0</v>
      </c>
      <c r="ZN94" s="111">
        <f t="shared" si="2202"/>
        <v>0</v>
      </c>
      <c r="ZO94" s="111">
        <f t="shared" si="2203"/>
        <v>0</v>
      </c>
      <c r="ZP94" s="111">
        <f t="shared" si="2204"/>
        <v>0</v>
      </c>
      <c r="ZQ94" s="111">
        <f t="shared" si="2205"/>
        <v>0</v>
      </c>
      <c r="ZR94" s="111">
        <f t="shared" si="2206"/>
        <v>0</v>
      </c>
      <c r="ZS94" s="111">
        <f t="shared" si="2207"/>
        <v>0</v>
      </c>
      <c r="ZT94" s="111">
        <f t="shared" si="2208"/>
        <v>0</v>
      </c>
      <c r="ZU94" s="111">
        <f t="shared" si="2209"/>
        <v>0</v>
      </c>
      <c r="ZV94" s="111">
        <f t="shared" si="2210"/>
        <v>0</v>
      </c>
      <c r="ZW94" s="111">
        <f t="shared" si="2211"/>
        <v>0</v>
      </c>
      <c r="ZX94" s="111">
        <f t="shared" si="2212"/>
        <v>0</v>
      </c>
      <c r="ZY94" s="111">
        <f t="shared" si="2213"/>
        <v>0</v>
      </c>
      <c r="ZZ94" s="111">
        <f t="shared" si="2214"/>
        <v>0</v>
      </c>
      <c r="AAA94" s="111" t="e">
        <f t="shared" si="2215"/>
        <v>#VALUE!</v>
      </c>
      <c r="AAB94" s="111">
        <f t="shared" si="2216"/>
        <v>945.12216527582018</v>
      </c>
      <c r="AAC94" s="111">
        <f t="shared" si="2217"/>
        <v>1035.1008131023475</v>
      </c>
      <c r="AAD94" s="111">
        <f t="shared" si="2218"/>
        <v>931.68854551625645</v>
      </c>
      <c r="AAE94" s="111">
        <f t="shared" si="2219"/>
        <v>1003.6019683004042</v>
      </c>
      <c r="AAF94" s="111">
        <f t="shared" si="2220"/>
        <v>1041.6582367786377</v>
      </c>
      <c r="AAG94" s="111">
        <f t="shared" si="2221"/>
        <v>1252.7562942371442</v>
      </c>
      <c r="AAH94" s="111">
        <f t="shared" si="2222"/>
        <v>1417.1623559556992</v>
      </c>
      <c r="AAI94" s="111">
        <f t="shared" si="2223"/>
        <v>942.7598448889039</v>
      </c>
      <c r="AAJ94" s="111">
        <f t="shared" si="2224"/>
        <v>1058.9449698634962</v>
      </c>
      <c r="AAK94" s="111">
        <f t="shared" si="2225"/>
        <v>991.06397309325075</v>
      </c>
      <c r="AAL94" s="111">
        <f t="shared" si="2226"/>
        <v>869.24676248256219</v>
      </c>
      <c r="AAM94" s="111">
        <f t="shared" si="2227"/>
        <v>845.67072918239137</v>
      </c>
      <c r="AAN94" s="111">
        <f t="shared" si="2228"/>
        <v>1180.966887634153</v>
      </c>
      <c r="AAO94" s="111">
        <f t="shared" si="2229"/>
        <v>948.70579466631534</v>
      </c>
      <c r="AAP94" s="111">
        <f t="shared" si="2230"/>
        <v>982.79123281489956</v>
      </c>
      <c r="AAQ94" s="111">
        <f t="shared" si="2231"/>
        <v>854.48807971808128</v>
      </c>
      <c r="AAR94" s="111">
        <f t="shared" si="2232"/>
        <v>1017.3692509976026</v>
      </c>
      <c r="AAS94" s="111">
        <f t="shared" si="2233"/>
        <v>844.41664366157056</v>
      </c>
      <c r="AAT94" s="111">
        <f t="shared" si="2234"/>
        <v>884.60713461342675</v>
      </c>
      <c r="AAU94" s="111">
        <f t="shared" si="2235"/>
        <v>921.69567719983024</v>
      </c>
      <c r="AAV94" s="111">
        <f t="shared" si="2236"/>
        <v>1448.2404603815594</v>
      </c>
      <c r="AAW94" s="111">
        <f t="shared" si="2237"/>
        <v>1020.1659153236869</v>
      </c>
      <c r="AAX94" s="111">
        <f t="shared" si="2238"/>
        <v>1062.1577497875369</v>
      </c>
      <c r="AAY94" s="111">
        <f t="shared" si="2239"/>
        <v>1143.0708948997417</v>
      </c>
      <c r="AAZ94" s="111">
        <f t="shared" si="2240"/>
        <v>1071.0446047655096</v>
      </c>
      <c r="ABA94" s="111">
        <f t="shared" si="2241"/>
        <v>868.24380219222439</v>
      </c>
      <c r="ABB94" s="111">
        <f t="shared" si="2242"/>
        <v>1521.214222579496</v>
      </c>
      <c r="ABC94" s="111">
        <f t="shared" si="2243"/>
        <v>1554.6334603890937</v>
      </c>
      <c r="ABD94" s="111">
        <f t="shared" si="2244"/>
        <v>807.8966751202388</v>
      </c>
      <c r="ABE94" s="111">
        <f t="shared" si="2245"/>
        <v>1028.9998647418834</v>
      </c>
      <c r="ABF94" s="111" t="e">
        <f t="shared" si="2246"/>
        <v>#VALUE!</v>
      </c>
    </row>
    <row r="95" spans="1:734" ht="75" hidden="1" customHeight="1">
      <c r="A95" s="92">
        <v>94</v>
      </c>
      <c r="B95" s="59" t="s">
        <v>75</v>
      </c>
      <c r="C95" s="102" t="s">
        <v>110</v>
      </c>
      <c r="D95" s="103">
        <v>904035</v>
      </c>
      <c r="E95" s="59">
        <v>3125013106</v>
      </c>
      <c r="F95" s="46" t="s">
        <v>115</v>
      </c>
      <c r="G95" s="47">
        <v>0.9</v>
      </c>
      <c r="H95" s="48">
        <v>1958.2</v>
      </c>
      <c r="I95" s="48">
        <v>21.5</v>
      </c>
      <c r="J95" s="49">
        <v>1.1000000000000001</v>
      </c>
      <c r="K95" s="50">
        <v>30</v>
      </c>
      <c r="L95" s="49">
        <v>16.146480329842838</v>
      </c>
      <c r="M95" s="49">
        <v>240.2</v>
      </c>
      <c r="N95" s="49">
        <v>0</v>
      </c>
      <c r="O95" s="49">
        <f t="shared" si="1741"/>
        <v>0.53821601099476124</v>
      </c>
      <c r="P95" s="49">
        <f t="shared" si="1742"/>
        <v>8.0066666666666659</v>
      </c>
      <c r="Q95" s="49">
        <f t="shared" si="1743"/>
        <v>0</v>
      </c>
      <c r="R95" s="51">
        <v>30</v>
      </c>
      <c r="S95" s="52">
        <f t="shared" si="2256"/>
        <v>16.146480329842838</v>
      </c>
      <c r="T95" s="52">
        <f t="shared" si="1744"/>
        <v>240.2</v>
      </c>
      <c r="U95" s="52">
        <f t="shared" si="1745"/>
        <v>0</v>
      </c>
      <c r="V95" s="130">
        <f>$O95*($I95-(метеостанция!B$12))/($I95-$J95)</f>
        <v>0.54810968766745904</v>
      </c>
      <c r="W95" s="130">
        <f>$O95*($I95-(метеостанция!C$12))/($I95-$J95)</f>
        <v>0.49369446596762107</v>
      </c>
      <c r="X95" s="130">
        <f>$O95*($I95-(метеостанция!D$12))/($I95-$J95)</f>
        <v>0.37299161056070773</v>
      </c>
      <c r="Y95" s="130">
        <f>$O95*($I95-(метеостанция!E$12))/($I95-$J95)</f>
        <v>0.39772580224245219</v>
      </c>
      <c r="Z95" s="130">
        <f>$O95*($I95-(метеостанция!F$12))/($I95-$J95)</f>
        <v>0.44455587182655532</v>
      </c>
      <c r="AA95" s="130">
        <f>$O95*($I95-(метеостанция!G$12))/($I95-$J95)</f>
        <v>0.51710950075967266</v>
      </c>
      <c r="AB95" s="130">
        <f>$O95*($I95-(метеостанция!H$12))/($I95-$J95)</f>
        <v>0.51051371631120745</v>
      </c>
      <c r="AC95" s="130">
        <f>$O95*($I95-(метеостанция!I$12))/($I95-$J95)</f>
        <v>0.50556687797485855</v>
      </c>
      <c r="AD95" s="130">
        <f>$O95*($I95-(метеостанция!J$12))/($I95-$J95)</f>
        <v>0.51644992231482612</v>
      </c>
      <c r="AE95" s="130">
        <f>$O95*($I95-(метеостанция!K$12))/($I95-$J95)</f>
        <v>0.50952434864393759</v>
      </c>
      <c r="AF95" s="130">
        <f>$O95*($I95-(метеостанция!L$12))/($I95-$J95)</f>
        <v>0.47093900962041613</v>
      </c>
      <c r="AG95" s="130">
        <f>$O95*($I95-(метеостанция!M$12))/($I95-$J95)</f>
        <v>0.41652378792057809</v>
      </c>
      <c r="AH95" s="130">
        <f>$O95*($I95-(метеостанция!N$12))/($I95-$J95)</f>
        <v>0.47555605873434176</v>
      </c>
      <c r="AI95" s="130">
        <f>$O95*($I95-(метеостанция!O$12))/($I95-$J95)</f>
        <v>0.36177877699831684</v>
      </c>
      <c r="AJ95" s="130">
        <f>$O95*($I95-(метеостанция!P$12))/($I95-$J95)</f>
        <v>0.52106697142875169</v>
      </c>
      <c r="AK95" s="130">
        <f>$O95*($I95-(метеостанция!Q$12))/($I95-$J95)</f>
        <v>0.55734378589531042</v>
      </c>
      <c r="AL95" s="130">
        <f>$O95*($I95-(метеостанция!R$12))/($I95-$J95)</f>
        <v>0.51875844687178896</v>
      </c>
      <c r="AM95" s="130">
        <f>$O95*($I95-(метеостанция!S$12))/($I95-$J95)</f>
        <v>0.53326917265841234</v>
      </c>
      <c r="AN95" s="130">
        <f>$O95*($I95-(метеостанция!T$12))/($I95-$J95)</f>
        <v>0.52799254509964022</v>
      </c>
      <c r="AO95" s="130">
        <f>$O95*($I95-(метеостанция!U$12))/($I95-$J95)</f>
        <v>0.53162022654629604</v>
      </c>
      <c r="AP95" s="130">
        <f>$O95*($I95-(метеостанция!V$12))/($I95-$J95)</f>
        <v>0.56789704101285476</v>
      </c>
      <c r="AQ95" s="130">
        <f>$O95*($I95-(метеостанция!W$12))/($I95-$J95)</f>
        <v>0.60252490936729708</v>
      </c>
      <c r="AR95" s="130">
        <f>$O95*($I95-(метеостанция!X$12))/($I95-$J95)</f>
        <v>0.61934415971088341</v>
      </c>
      <c r="AS95" s="130">
        <f>$O95*($I95-(метеостанция!Y$12))/($I95-$J95)</f>
        <v>0.65364223884290251</v>
      </c>
      <c r="AT95" s="130">
        <f>$O95*($I95-(метеостанция!Z$12))/($I95-$J95)</f>
        <v>0.64770603283928385</v>
      </c>
      <c r="AU95" s="130">
        <f>$O95*($I95-(метеостанция!AA$12))/($I95-$J95)</f>
        <v>0.62593994415934862</v>
      </c>
      <c r="AV95" s="130">
        <f>$O95*($I95-(метеостанция!AB$12))/($I95-$J95)</f>
        <v>0.6942063132009636</v>
      </c>
      <c r="AW95" s="130">
        <f>$O95*($I95-(метеостанция!AC$12))/($I95-$J95)</f>
        <v>0.71498303421362897</v>
      </c>
      <c r="AX95" s="130">
        <f>$O95*($I95-(метеостанция!AD$12))/($I95-$J95)</f>
        <v>0.67573811674526096</v>
      </c>
      <c r="AY95" s="130">
        <f>$O95*($I95-(метеостанция!AE$12))/($I95-$J95)</f>
        <v>0.60351427703456684</v>
      </c>
      <c r="AZ95" s="130"/>
      <c r="BA95" s="130">
        <f t="shared" si="1746"/>
        <v>0.54810968766745904</v>
      </c>
      <c r="BB95" s="130">
        <f t="shared" si="2263"/>
        <v>1.0418041536350802</v>
      </c>
      <c r="BC95" s="130">
        <f t="shared" si="2264"/>
        <v>1.4147957641957878</v>
      </c>
      <c r="BD95" s="130">
        <f t="shared" si="2265"/>
        <v>1.8125215664382399</v>
      </c>
      <c r="BE95" s="130">
        <f t="shared" si="2266"/>
        <v>2.2570774382647953</v>
      </c>
      <c r="BF95" s="130">
        <f t="shared" si="2267"/>
        <v>2.7741869390244682</v>
      </c>
      <c r="BG95" s="130">
        <f t="shared" si="2268"/>
        <v>3.2847006553356755</v>
      </c>
      <c r="BH95" s="130">
        <f t="shared" si="2269"/>
        <v>3.790267533310534</v>
      </c>
      <c r="BI95" s="130">
        <f t="shared" si="2270"/>
        <v>4.3067174556253605</v>
      </c>
      <c r="BJ95" s="130">
        <f t="shared" si="2271"/>
        <v>4.816241804269298</v>
      </c>
      <c r="BK95" s="130">
        <f t="shared" si="2272"/>
        <v>5.2871808138897141</v>
      </c>
      <c r="BL95" s="130">
        <f t="shared" si="2273"/>
        <v>5.7037046018102924</v>
      </c>
      <c r="BM95" s="130">
        <f t="shared" si="2274"/>
        <v>6.1792606605446343</v>
      </c>
      <c r="BN95" s="130">
        <f t="shared" si="2275"/>
        <v>6.5410394375429508</v>
      </c>
      <c r="BO95" s="130">
        <f t="shared" si="2276"/>
        <v>7.0621064089717027</v>
      </c>
      <c r="BP95" s="130">
        <f t="shared" si="2277"/>
        <v>7.6194501948670128</v>
      </c>
      <c r="BQ95" s="130">
        <f t="shared" si="2278"/>
        <v>8.1382086417388013</v>
      </c>
      <c r="BR95" s="130">
        <f t="shared" si="2279"/>
        <v>8.671477814397214</v>
      </c>
      <c r="BS95" s="130">
        <f t="shared" si="2280"/>
        <v>9.1994703594968534</v>
      </c>
      <c r="BT95" s="130">
        <f t="shared" si="2281"/>
        <v>9.73109058604315</v>
      </c>
      <c r="BU95" s="130">
        <f t="shared" si="2282"/>
        <v>10.298987627056004</v>
      </c>
      <c r="BV95" s="130">
        <f t="shared" si="2283"/>
        <v>10.901512536423301</v>
      </c>
      <c r="BW95" s="130">
        <f t="shared" si="2284"/>
        <v>11.520856696134183</v>
      </c>
      <c r="BX95" s="130">
        <f t="shared" si="2285"/>
        <v>12.174498934977086</v>
      </c>
      <c r="BY95" s="130">
        <f t="shared" si="2286"/>
        <v>12.82220496781637</v>
      </c>
      <c r="BZ95" s="130">
        <f t="shared" si="2287"/>
        <v>13.448144911975719</v>
      </c>
      <c r="CA95" s="130">
        <f t="shared" si="2288"/>
        <v>14.142351225176682</v>
      </c>
      <c r="CB95" s="130">
        <f t="shared" si="2289"/>
        <v>14.857334259390312</v>
      </c>
      <c r="CC95" s="130">
        <f t="shared" si="2290"/>
        <v>15.533072376135573</v>
      </c>
      <c r="CD95" s="130">
        <f t="shared" si="2291"/>
        <v>16.136586653170141</v>
      </c>
      <c r="CE95" s="130">
        <f t="shared" si="2292"/>
        <v>16.136586653170141</v>
      </c>
      <c r="CF95" s="130">
        <f t="shared" si="1747"/>
        <v>1073.3083903904183</v>
      </c>
      <c r="CG95" s="130">
        <f t="shared" si="1748"/>
        <v>966.75250325779564</v>
      </c>
      <c r="CH95" s="130">
        <f t="shared" si="1749"/>
        <v>730.39217179997786</v>
      </c>
      <c r="CI95" s="130">
        <f t="shared" si="1750"/>
        <v>778.82666595116984</v>
      </c>
      <c r="CJ95" s="130">
        <f t="shared" si="1751"/>
        <v>870.52930821076063</v>
      </c>
      <c r="CK95" s="130">
        <f t="shared" si="1752"/>
        <v>1012.603824387591</v>
      </c>
      <c r="CL95" s="130">
        <f t="shared" si="1753"/>
        <v>999.68795928060649</v>
      </c>
      <c r="CM95" s="130">
        <f t="shared" si="1754"/>
        <v>990.00106045036807</v>
      </c>
      <c r="CN95" s="130">
        <f t="shared" si="1755"/>
        <v>1011.3122378768925</v>
      </c>
      <c r="CO95" s="130">
        <f t="shared" si="1756"/>
        <v>997.75057951455858</v>
      </c>
      <c r="CP95" s="130">
        <f t="shared" si="1757"/>
        <v>922.19276863869891</v>
      </c>
      <c r="CQ95" s="130">
        <f t="shared" si="1758"/>
        <v>815.63688150607607</v>
      </c>
      <c r="CR95" s="130">
        <f t="shared" si="1759"/>
        <v>931.23387421358802</v>
      </c>
      <c r="CS95" s="130">
        <f t="shared" si="1760"/>
        <v>708.43520111810403</v>
      </c>
      <c r="CT95" s="130">
        <f t="shared" si="1761"/>
        <v>1020.3533434517816</v>
      </c>
      <c r="CU95" s="130">
        <f t="shared" si="1762"/>
        <v>1091.3906015401969</v>
      </c>
      <c r="CV95" s="130">
        <f t="shared" si="1763"/>
        <v>1015.8327906643372</v>
      </c>
      <c r="CW95" s="130">
        <f t="shared" si="1764"/>
        <v>1044.2476938997031</v>
      </c>
      <c r="CX95" s="130">
        <f t="shared" si="1765"/>
        <v>1033.9150018141156</v>
      </c>
      <c r="CY95" s="130">
        <f t="shared" si="1766"/>
        <v>1041.0187276229569</v>
      </c>
      <c r="CZ95" s="130">
        <f t="shared" si="1767"/>
        <v>1112.0559857113722</v>
      </c>
      <c r="DA95" s="130">
        <f t="shared" si="1768"/>
        <v>1179.8642775230412</v>
      </c>
      <c r="DB95" s="130">
        <f t="shared" si="1769"/>
        <v>1212.799733545852</v>
      </c>
      <c r="DC95" s="130">
        <f t="shared" si="1770"/>
        <v>1279.9622321021718</v>
      </c>
      <c r="DD95" s="130">
        <f t="shared" si="1771"/>
        <v>1268.3379535058857</v>
      </c>
      <c r="DE95" s="130">
        <f t="shared" si="1772"/>
        <v>1225.7155986528364</v>
      </c>
      <c r="DF95" s="130">
        <f t="shared" si="1773"/>
        <v>1359.394802510127</v>
      </c>
      <c r="DG95" s="130">
        <f t="shared" si="1774"/>
        <v>1400.0797775971282</v>
      </c>
      <c r="DH95" s="130">
        <f t="shared" si="1775"/>
        <v>1323.23038021057</v>
      </c>
      <c r="DI95" s="130">
        <f t="shared" si="1776"/>
        <v>1181.8016572890888</v>
      </c>
      <c r="DJ95" s="130">
        <f t="shared" si="1777"/>
        <v>0</v>
      </c>
      <c r="DK95" s="110">
        <f t="shared" si="1778"/>
        <v>1073.3083903904183</v>
      </c>
      <c r="DL95" s="130">
        <f t="shared" si="1779"/>
        <v>2040.060893648214</v>
      </c>
      <c r="DM95" s="130">
        <f t="shared" si="1780"/>
        <v>2770.4530654481919</v>
      </c>
      <c r="DN95" s="130">
        <f t="shared" si="1781"/>
        <v>3549.2797313993615</v>
      </c>
      <c r="DO95" s="130">
        <f t="shared" si="1782"/>
        <v>4419.8090396101225</v>
      </c>
      <c r="DP95" s="130">
        <f t="shared" si="1783"/>
        <v>5432.4128639977134</v>
      </c>
      <c r="DQ95" s="130">
        <f t="shared" si="1784"/>
        <v>6432.1008232783197</v>
      </c>
      <c r="DR95" s="130">
        <f t="shared" si="1785"/>
        <v>7422.1018837286874</v>
      </c>
      <c r="DS95" s="130">
        <f t="shared" si="1786"/>
        <v>8433.4141216055796</v>
      </c>
      <c r="DT95" s="130">
        <f t="shared" si="1787"/>
        <v>9431.1647011201385</v>
      </c>
      <c r="DU95" s="130">
        <f t="shared" si="1788"/>
        <v>10353.357469758837</v>
      </c>
      <c r="DV95" s="130">
        <f t="shared" si="1789"/>
        <v>11168.994351264913</v>
      </c>
      <c r="DW95" s="130">
        <f t="shared" si="1790"/>
        <v>12100.228225478502</v>
      </c>
      <c r="DX95" s="130">
        <f t="shared" si="1791"/>
        <v>12808.663426596606</v>
      </c>
      <c r="DY95" s="130">
        <f t="shared" si="1792"/>
        <v>13829.016770048387</v>
      </c>
      <c r="DZ95" s="130">
        <f t="shared" si="1793"/>
        <v>14920.407371588584</v>
      </c>
      <c r="EA95" s="130">
        <f t="shared" si="1794"/>
        <v>15936.240162252921</v>
      </c>
      <c r="EB95" s="130">
        <f t="shared" si="1795"/>
        <v>16980.487856152624</v>
      </c>
      <c r="EC95" s="130">
        <f t="shared" si="1796"/>
        <v>18014.402857966739</v>
      </c>
      <c r="ED95" s="130">
        <f t="shared" si="1797"/>
        <v>19055.421585589695</v>
      </c>
      <c r="EE95" s="130">
        <f t="shared" si="1798"/>
        <v>20167.477571301068</v>
      </c>
      <c r="EF95" s="130">
        <f t="shared" si="1799"/>
        <v>21347.341848824108</v>
      </c>
      <c r="EG95" s="130">
        <f t="shared" si="1800"/>
        <v>22560.141582369961</v>
      </c>
      <c r="EH95" s="130">
        <f t="shared" si="1801"/>
        <v>23840.103814472131</v>
      </c>
      <c r="EI95" s="130">
        <f t="shared" si="1802"/>
        <v>25108.441767978016</v>
      </c>
      <c r="EJ95" s="130">
        <f t="shared" si="1803"/>
        <v>26334.157366630854</v>
      </c>
      <c r="EK95" s="130">
        <f t="shared" si="1804"/>
        <v>27693.552169140981</v>
      </c>
      <c r="EL95" s="130">
        <f t="shared" si="1805"/>
        <v>29093.631946738111</v>
      </c>
      <c r="EM95" s="130">
        <f t="shared" si="1806"/>
        <v>30416.862326948682</v>
      </c>
      <c r="EN95" s="130">
        <f t="shared" si="1807"/>
        <v>31598.66398423777</v>
      </c>
      <c r="EO95" s="130">
        <f t="shared" si="1808"/>
        <v>31598.66398423777</v>
      </c>
      <c r="EP95" s="130">
        <f t="shared" si="1809"/>
        <v>965.97755135137641</v>
      </c>
      <c r="EQ95" s="130">
        <f t="shared" si="1810"/>
        <v>870.07725293201611</v>
      </c>
      <c r="ER95" s="130">
        <f t="shared" si="1811"/>
        <v>657.3529546199801</v>
      </c>
      <c r="ES95" s="130">
        <f t="shared" si="1812"/>
        <v>700.94399935605293</v>
      </c>
      <c r="ET95" s="130">
        <f t="shared" si="1813"/>
        <v>783.47637738968456</v>
      </c>
      <c r="EU95" s="130">
        <f t="shared" si="1814"/>
        <v>911.34344194883192</v>
      </c>
      <c r="EV95" s="130">
        <f t="shared" si="1815"/>
        <v>899.71916335254582</v>
      </c>
      <c r="EW95" s="130">
        <f t="shared" si="1816"/>
        <v>891.0009544053313</v>
      </c>
      <c r="EX95" s="130">
        <f t="shared" si="1817"/>
        <v>910.18101408920325</v>
      </c>
      <c r="EY95" s="130">
        <f t="shared" si="1818"/>
        <v>897.97552156310269</v>
      </c>
      <c r="EZ95" s="130">
        <f t="shared" si="1819"/>
        <v>829.97349177482909</v>
      </c>
      <c r="FA95" s="130">
        <f t="shared" si="1820"/>
        <v>734.07319335546845</v>
      </c>
      <c r="FB95" s="130">
        <f t="shared" si="1821"/>
        <v>838.11048679222927</v>
      </c>
      <c r="FC95" s="130">
        <f t="shared" si="1822"/>
        <v>637.5916810062937</v>
      </c>
      <c r="FD95" s="130">
        <f t="shared" si="1823"/>
        <v>918.31800910660343</v>
      </c>
      <c r="FE95" s="130">
        <f t="shared" si="1824"/>
        <v>982.25154138617722</v>
      </c>
      <c r="FF95" s="130">
        <f t="shared" si="1825"/>
        <v>914.24951159790351</v>
      </c>
      <c r="FG95" s="130">
        <f t="shared" si="1826"/>
        <v>939.82292450973284</v>
      </c>
      <c r="FH95" s="130">
        <f t="shared" si="1827"/>
        <v>930.5235016327041</v>
      </c>
      <c r="FI95" s="130">
        <f t="shared" si="1828"/>
        <v>936.91685486066126</v>
      </c>
      <c r="FJ95" s="130">
        <f t="shared" si="1829"/>
        <v>1000.8503871402349</v>
      </c>
      <c r="FK95" s="130">
        <f t="shared" si="1830"/>
        <v>1061.8778497707372</v>
      </c>
      <c r="FL95" s="130">
        <f t="shared" si="1831"/>
        <v>1091.5197601912669</v>
      </c>
      <c r="FM95" s="130">
        <f t="shared" si="1832"/>
        <v>1151.9660088919547</v>
      </c>
      <c r="FN95" s="130">
        <f t="shared" si="1833"/>
        <v>1141.5041581552971</v>
      </c>
      <c r="FO95" s="130">
        <f t="shared" si="1834"/>
        <v>1103.1440387875527</v>
      </c>
      <c r="FP95" s="130">
        <f t="shared" si="1835"/>
        <v>1223.4553222591144</v>
      </c>
      <c r="FQ95" s="130">
        <f t="shared" si="1836"/>
        <v>1260.0717998374155</v>
      </c>
      <c r="FR95" s="130">
        <f t="shared" si="1837"/>
        <v>1190.907342189513</v>
      </c>
      <c r="FS95" s="130">
        <f t="shared" si="1838"/>
        <v>1063.6214915601799</v>
      </c>
      <c r="FT95" s="130">
        <f t="shared" si="1839"/>
        <v>0</v>
      </c>
      <c r="FU95" s="110">
        <f t="shared" si="1840"/>
        <v>965.97755135137641</v>
      </c>
      <c r="FV95" s="130">
        <f t="shared" si="1841"/>
        <v>1836.0548042833925</v>
      </c>
      <c r="FW95" s="130">
        <f t="shared" si="1842"/>
        <v>2493.4077589033727</v>
      </c>
      <c r="FX95" s="130">
        <f t="shared" si="1843"/>
        <v>3194.3517582594259</v>
      </c>
      <c r="FY95" s="130">
        <f t="shared" si="1844"/>
        <v>3977.8281356491107</v>
      </c>
      <c r="FZ95" s="130">
        <f t="shared" si="1845"/>
        <v>4889.1715775979428</v>
      </c>
      <c r="GA95" s="130">
        <f t="shared" si="1846"/>
        <v>5788.8907409504882</v>
      </c>
      <c r="GB95" s="130">
        <f t="shared" si="1847"/>
        <v>6679.8916953558191</v>
      </c>
      <c r="GC95" s="130">
        <f t="shared" si="1848"/>
        <v>7590.0727094450222</v>
      </c>
      <c r="GD95" s="130">
        <f t="shared" si="1849"/>
        <v>8488.0482310081243</v>
      </c>
      <c r="GE95" s="130">
        <f t="shared" si="1850"/>
        <v>9318.0217227829526</v>
      </c>
      <c r="GF95" s="130">
        <f t="shared" si="1851"/>
        <v>10052.094916138421</v>
      </c>
      <c r="GG95" s="130">
        <f t="shared" si="1852"/>
        <v>10890.205402930651</v>
      </c>
      <c r="GH95" s="130">
        <f t="shared" si="1853"/>
        <v>11527.797083936945</v>
      </c>
      <c r="GI95" s="130">
        <f t="shared" si="1854"/>
        <v>12446.115093043549</v>
      </c>
      <c r="GJ95" s="130">
        <f t="shared" si="1855"/>
        <v>13428.366634429725</v>
      </c>
      <c r="GK95" s="130">
        <f t="shared" si="1856"/>
        <v>14342.616146027629</v>
      </c>
      <c r="GL95" s="130">
        <f t="shared" si="1857"/>
        <v>15282.439070537363</v>
      </c>
      <c r="GM95" s="130">
        <f t="shared" si="1858"/>
        <v>16212.962572170067</v>
      </c>
      <c r="GN95" s="130">
        <f t="shared" si="1859"/>
        <v>17149.879427030726</v>
      </c>
      <c r="GO95" s="130">
        <f t="shared" si="1860"/>
        <v>18150.729814170962</v>
      </c>
      <c r="GP95" s="130">
        <f t="shared" si="1861"/>
        <v>19212.607663941701</v>
      </c>
      <c r="GQ95" s="130">
        <f t="shared" si="1862"/>
        <v>20304.127424132967</v>
      </c>
      <c r="GR95" s="130">
        <f t="shared" si="1863"/>
        <v>21456.093433024922</v>
      </c>
      <c r="GS95" s="130">
        <f t="shared" si="1864"/>
        <v>22597.59759118022</v>
      </c>
      <c r="GT95" s="130">
        <f t="shared" si="1865"/>
        <v>23700.741629967772</v>
      </c>
      <c r="GU95" s="130">
        <f t="shared" si="1866"/>
        <v>24924.196952226885</v>
      </c>
      <c r="GV95" s="130">
        <f t="shared" si="1867"/>
        <v>26184.268752064301</v>
      </c>
      <c r="GW95" s="130">
        <f t="shared" si="1868"/>
        <v>27375.176094253813</v>
      </c>
      <c r="GX95" s="130">
        <f t="shared" si="1869"/>
        <v>28438.797585813994</v>
      </c>
      <c r="GY95" s="130">
        <f t="shared" si="1870"/>
        <v>28438.797585813994</v>
      </c>
      <c r="GZ95" s="130">
        <f>($T95+$U95)/$R95*($I95-(метеостанция!B$12))/($I95-$J95)</f>
        <v>8.1538480392156867</v>
      </c>
      <c r="HA95" s="130">
        <f>($T95+$U95)/$R95*($I95-(метеостанция!C$12))/($I95-$J95)</f>
        <v>7.344350490196077</v>
      </c>
      <c r="HB95" s="130">
        <f>($T95+$U95)/$R95*($I95-(метеостанция!D$12))/($I95-$J95)</f>
        <v>5.5487377450980384</v>
      </c>
      <c r="HC95" s="130">
        <f>($T95+$U95)/$R95*($I95-(метеостанция!E$12))/($I95-$J95)</f>
        <v>5.9166911764705876</v>
      </c>
      <c r="HD95" s="130">
        <f>($T95+$U95)/$R95*($I95-(метеостанция!F$12))/($I95-$J95)</f>
        <v>6.613349673202614</v>
      </c>
      <c r="HE95" s="130">
        <f>($T95+$U95)/$R95*($I95-(метеостанция!G$12))/($I95-$J95)</f>
        <v>7.6926797385620924</v>
      </c>
      <c r="HF95" s="130">
        <f>($T95+$U95)/$R95*($I95-(метеостанция!H$12))/($I95-$J95)</f>
        <v>7.5945588235294128</v>
      </c>
      <c r="HG95" s="130">
        <f>($T95+$U95)/$R95*($I95-(метеостанция!I$12))/($I95-$J95)</f>
        <v>7.5209681372549024</v>
      </c>
      <c r="HH95" s="130">
        <f>($T95+$U95)/$R95*($I95-(метеостанция!J$12))/($I95-$J95)</f>
        <v>7.6828676470588233</v>
      </c>
      <c r="HI95" s="130">
        <f>($T95+$U95)/$R95*($I95-(метеостанция!K$12))/($I95-$J95)</f>
        <v>7.57984068627451</v>
      </c>
      <c r="HJ95" s="130">
        <f>($T95+$U95)/$R95*($I95-(метеостанция!L$12))/($I95-$J95)</f>
        <v>7.0058333333333342</v>
      </c>
      <c r="HK95" s="130">
        <f>($T95+$U95)/$R95*($I95-(метеостанция!M$12))/($I95-$J95)</f>
        <v>6.1963357843137246</v>
      </c>
      <c r="HL95" s="130">
        <f>($T95+$U95)/$R95*($I95-(метеостанция!N$12))/($I95-$J95)</f>
        <v>7.0745179738562083</v>
      </c>
      <c r="HM95" s="130">
        <f>($T95+$U95)/$R95*($I95-(метеостанция!O$12))/($I95-$J95)</f>
        <v>5.381932189542483</v>
      </c>
      <c r="HN95" s="130">
        <f>($T95+$U95)/$R95*($I95-(метеостанция!P$12))/($I95-$J95)</f>
        <v>7.7515522875817</v>
      </c>
      <c r="HO95" s="130">
        <f>($T95+$U95)/$R95*($I95-(метеостанция!Q$12))/($I95-$J95)</f>
        <v>8.2912173202614383</v>
      </c>
      <c r="HP95" s="130">
        <f>($T95+$U95)/$R95*($I95-(метеостанция!R$12))/($I95-$J95)</f>
        <v>7.7172099673202617</v>
      </c>
      <c r="HQ95" s="130">
        <f>($T95+$U95)/$R95*($I95-(метеостанция!S$12))/($I95-$J95)</f>
        <v>7.9330759803921564</v>
      </c>
      <c r="HR95" s="130">
        <f>($T95+$U95)/$R95*($I95-(метеостанция!T$12))/($I95-$J95)</f>
        <v>7.8545792483660124</v>
      </c>
      <c r="HS95" s="130">
        <f>($T95+$U95)/$R95*($I95-(метеостанция!U$12))/($I95-$J95)</f>
        <v>7.9085457516339872</v>
      </c>
      <c r="HT95" s="130">
        <f>($T95+$U95)/$R95*($I95-(метеостанция!V$12))/($I95-$J95)</f>
        <v>8.4482107843137246</v>
      </c>
      <c r="HU95" s="130">
        <f>($T95+$U95)/$R95*($I95-(метеостанция!W$12))/($I95-$J95)</f>
        <v>8.9633455882352937</v>
      </c>
      <c r="HV95" s="130">
        <f>($T95+$U95)/$R95*($I95-(метеостанция!X$12))/($I95-$J95)</f>
        <v>9.2135539215686286</v>
      </c>
      <c r="HW95" s="130">
        <f>($T95+$U95)/$R95*($I95-(метеостанция!Y$12))/($I95-$J95)</f>
        <v>9.7237826797385605</v>
      </c>
      <c r="HX95" s="130">
        <f>($T95+$U95)/$R95*($I95-(метеостанция!Z$12))/($I95-$J95)</f>
        <v>9.6354738562091509</v>
      </c>
      <c r="HY95" s="130">
        <f>($T95+$U95)/$R95*($I95-(метеостанция!AA$12))/($I95-$J95)</f>
        <v>9.3116748366013073</v>
      </c>
      <c r="HZ95" s="130">
        <f>($T95+$U95)/$R95*($I95-(метеостанция!AB$12))/($I95-$J95)</f>
        <v>10.327226307189543</v>
      </c>
      <c r="IA95" s="130">
        <f>($T95+$U95)/$R95*($I95-(метеостанция!AC$12))/($I95-$J95)</f>
        <v>10.636307189542483</v>
      </c>
      <c r="IB95" s="130">
        <f>($T95+$U95)/$R95*($I95-(метеостанция!AD$12))/($I95-$J95)</f>
        <v>10.052487745098039</v>
      </c>
      <c r="IC95" s="130">
        <f>($T95+$U95)/$R95*($I95-(метеостанция!AE$12))/($I95-$J95)</f>
        <v>8.9780637254901947</v>
      </c>
      <c r="ID95" s="130"/>
      <c r="IE95" s="131">
        <f>VLOOKUP($F95,метеостанция!$A$4:$AF$7,2,0)</f>
        <v>6.1</v>
      </c>
      <c r="IF95" s="131">
        <f>VLOOKUP($F95,метеостанция!$A$4:$AF$7,3,0)</f>
        <v>9</v>
      </c>
      <c r="IG95" s="131">
        <f>VLOOKUP($F95,метеостанция!$A$4:$AF$7,4,0)</f>
        <v>7.4</v>
      </c>
      <c r="IH95" s="131">
        <f>VLOOKUP($F95,метеостанция!$A$4:$AF$7,5,0)</f>
        <v>10.9</v>
      </c>
      <c r="II95" s="131">
        <f>VLOOKUP($F95,метеостанция!$A$4:$AF$7,6,0)</f>
        <v>12.1</v>
      </c>
      <c r="IJ95" s="131">
        <f>VLOOKUP($F95,метеостанция!$A$4:$AF$7,7,0)</f>
        <v>9.4</v>
      </c>
      <c r="IK95" s="131">
        <f>VLOOKUP($F95,метеостанция!$A$4:$AF$7,8,0)</f>
        <v>6.1</v>
      </c>
      <c r="IL95" s="131">
        <f>VLOOKUP($F95,метеостанция!$A$4:$AF$7,9,0)</f>
        <v>8.1</v>
      </c>
      <c r="IM95" s="131">
        <f>VLOOKUP($F95,метеостанция!$A$4:$AF$7,10,0)</f>
        <v>3.4</v>
      </c>
      <c r="IN95" s="131">
        <f>VLOOKUP($F95,метеостанция!$A$4:$AF$7,11,0)</f>
        <v>-1.2</v>
      </c>
      <c r="IO95" s="131">
        <f>VLOOKUP($F95,метеостанция!$A$4:$AF$7,12,0)</f>
        <v>0.4</v>
      </c>
      <c r="IP95" s="131">
        <f>VLOOKUP($F95,метеостанция!$A$4:$AF$7,13,0)</f>
        <v>3</v>
      </c>
      <c r="IQ95" s="131">
        <f>VLOOKUP($F95,метеостанция!$A$4:$AF$7,14,0)</f>
        <v>2.5</v>
      </c>
      <c r="IR95" s="131">
        <f>VLOOKUP($F95,метеостанция!$A$4:$AF$7,15,0)</f>
        <v>1.5</v>
      </c>
      <c r="IS95" s="131">
        <f>VLOOKUP($F95,метеостанция!$A$4:$AF$7,16,0)</f>
        <v>-0.4</v>
      </c>
      <c r="IT95" s="131">
        <f>VLOOKUP($F95,метеостанция!$A$4:$AF$7,17,0)</f>
        <v>-2.6</v>
      </c>
      <c r="IU95" s="131">
        <f>VLOOKUP($F95,метеостанция!$A$4:$AF$7,18,0)</f>
        <v>-3.5</v>
      </c>
      <c r="IV95" s="131">
        <f>VLOOKUP($F95,метеостанция!$A$4:$AF$7,19,0)</f>
        <v>-4.4000000000000004</v>
      </c>
      <c r="IW95" s="131">
        <f>VLOOKUP($F95,метеостанция!$A$4:$AF$7,20,0)</f>
        <v>-0.3</v>
      </c>
      <c r="IX95" s="131">
        <f>VLOOKUP($F95,метеостанция!$A$4:$AF$7,21,0)</f>
        <v>4.5</v>
      </c>
      <c r="IY95" s="131">
        <f>VLOOKUP($F95,метеостанция!$A$4:$AF$7,22,0)</f>
        <v>3.5</v>
      </c>
      <c r="IZ95" s="131">
        <f>VLOOKUP($F95,метеостанция!$A$4:$AF$7,23,0)</f>
        <v>5</v>
      </c>
      <c r="JA95" s="131">
        <f>VLOOKUP($F95,метеостанция!$A$4:$AF$7,24,0)</f>
        <v>-1.7</v>
      </c>
      <c r="JB95" s="131">
        <f>VLOOKUP($F95,метеостанция!$A$4:$AF$7,25,0)</f>
        <v>-3.7</v>
      </c>
      <c r="JC95" s="131">
        <f>VLOOKUP($F95,метеостанция!$A$4:$AF$7,26,0)</f>
        <v>0.7</v>
      </c>
      <c r="JD95" s="131">
        <f>VLOOKUP($F95,метеостанция!$A$4:$AF$7,27,0)</f>
        <v>-1.6</v>
      </c>
      <c r="JE95" s="131">
        <f>VLOOKUP($F95,метеостанция!$A$4:$AF$7,28,0)</f>
        <v>0.7</v>
      </c>
      <c r="JF95" s="131">
        <f>VLOOKUP($F95,метеостанция!$A$4:$AF$7,29,0)</f>
        <v>6.6</v>
      </c>
      <c r="JG95" s="131">
        <f>VLOOKUP($F95,метеостанция!$A$4:$AF$7,30,0)</f>
        <v>9</v>
      </c>
      <c r="JH95" s="131">
        <f>VLOOKUP($F95,метеостанция!$A$4:$AF$7,31,0)</f>
        <v>4.8</v>
      </c>
      <c r="JI95" s="131">
        <f>VLOOKUP($F95,метеостанция!$A$4:$AF$7,32,0)</f>
        <v>0</v>
      </c>
      <c r="JJ95" s="202">
        <f>VLOOKUP(D95,'Qп, Гкал'!$D$6:$O$63,2,FALSE)</f>
        <v>4.9078054839017904</v>
      </c>
      <c r="JK95" s="202">
        <f>VLOOKUP(D95,'Qп, Гкал'!$D$6:AI$64,3,FALSE)</f>
        <v>3.9889653195758101</v>
      </c>
      <c r="JL95" s="202">
        <f>VLOOKUP(D95,'Qп, Гкал'!$D$6:$AI$64,4,FALSE)</f>
        <v>3.92591000286615</v>
      </c>
      <c r="JM95" s="202">
        <f>VLOOKUP(D95,'Qп, Гкал'!$D$6:$O$60,5,FALSE)</f>
        <v>3.8922327314416698</v>
      </c>
      <c r="JN95" s="202">
        <f>VLOOKUP(D95,'Qп, Гкал'!$D$6:$O$60,6,FALSE)</f>
        <v>3.7145313843508201</v>
      </c>
      <c r="JO95" s="202">
        <f>VLOOKUP(D95,'Qп, Гкал'!$D$6:$O$60,7,FALSE)</f>
        <v>3.82583357217923</v>
      </c>
      <c r="JP95" s="202">
        <f>VLOOKUP(D95,'Qп, Гкал'!$D$6:$O$60,8,FALSE)</f>
        <v>4.1255851724467396</v>
      </c>
      <c r="JQ95" s="202">
        <f>VLOOKUP(D95,'Qп, Гкал'!$D$6:$O$60,9,FALSE)</f>
        <v>3.9187446259673302</v>
      </c>
      <c r="JR95" s="202">
        <f>VLOOKUP(D95,'Qп, Гкал'!$D$6:$O$60,10,FALSE)</f>
        <v>5.1385306200439498</v>
      </c>
      <c r="JS95" s="202">
        <f>VLOOKUP(D95,'Qп, Гкал'!$D$6:$O$60,11,FALSE)</f>
        <v>6.6153147988917604</v>
      </c>
      <c r="JT95" s="202">
        <f>VLOOKUP(D95,'Qп, Гкал'!$D$6:$O$60,12,FALSE)</f>
        <v>5.9009267220789203</v>
      </c>
      <c r="JU95" s="202">
        <f>VLOOKUP(D95,'Qп, Гкал'!$D$6:$P$60,13,FALSE)</f>
        <v>5.2665520206362899</v>
      </c>
      <c r="JV95" s="202">
        <f>VLOOKUP(D95,'Qп, Гкал'!$D$6:$Q$63,14,FALSE)</f>
        <v>5.4831852488774304</v>
      </c>
      <c r="JW95" s="203">
        <f>VLOOKUP(D95,'Qп, Гкал'!$D$6:$AI$65,15,FALSE)</f>
        <v>5.9565778159931204</v>
      </c>
      <c r="JX95" s="203">
        <f>VLOOKUP(D95,'Qп, Гкал'!$D$6:$AI$65,16,FALSE)</f>
        <v>6.4208942390369703</v>
      </c>
      <c r="JY95" s="203">
        <f>VLOOKUP(D95,'Qп, Гкал'!$D$6:$AI$65,17,FALSE)</f>
        <v>7.9031718735072101</v>
      </c>
      <c r="JZ95" s="203">
        <f>VLOOKUP(D95,'Qп, Гкал'!$D$6:$AI$65,18,FALSE)</f>
        <v>7.8785707461545798</v>
      </c>
      <c r="KA95" s="203">
        <f>VLOOKUP(D95,'Qп, Гкал'!$D$6:$AI$65,19,FALSE)</f>
        <v>8.2019680901882097</v>
      </c>
      <c r="KB95" s="203">
        <f>VLOOKUP(D95,'Qп, Гкал'!$D$6:$AI$65,20,FALSE)</f>
        <v>6.39748734116748</v>
      </c>
      <c r="KC95" s="203">
        <f>VLOOKUP(D95,'Qп, Гкал'!$D$6:$AI$65,21,FALSE)</f>
        <v>5.2560428011846803</v>
      </c>
      <c r="KD95" s="203">
        <f>VLOOKUP(D95,'Qп, Гкал'!$D$6:$AI$65,22,FALSE)</f>
        <v>5.4631221935607197</v>
      </c>
      <c r="KE95" s="203">
        <f>VLOOKUP(D95,'Qп, Гкал'!$D$6:$AI$65,23,FALSE)</f>
        <v>5.9334097640202597</v>
      </c>
      <c r="KF95" s="203">
        <f>VLOOKUP(D95,'Qп, Гкал'!$D$6:$AI$65,24,FALSE)</f>
        <v>7.4866246297888601</v>
      </c>
      <c r="KG95" s="203">
        <f>VLOOKUP(D95,'Qп, Гкал'!$D$6:$AI$65,25,FALSE)</f>
        <v>9.4501767459635104</v>
      </c>
      <c r="KH95" s="203">
        <f>VLOOKUP(D95,'Qп, Гкал'!$D$6:$AI$65,26,FALSE)</f>
        <v>7.4847138626158403</v>
      </c>
      <c r="KI95" s="203">
        <f>VLOOKUP(D95,'Qп, Гкал'!$D$6:$AI$65,27,FALSE)</f>
        <v>7.8346231011751204</v>
      </c>
      <c r="KJ95" s="203">
        <f>VLOOKUP(D95,'Qп, Гкал'!$D$6:$AI$65,28,FALSE)</f>
        <v>6.68577433839687</v>
      </c>
      <c r="KK95" s="203">
        <f>VLOOKUP(D95,'Qп, Гкал'!$D$6:$AI$65,29,FALSE)</f>
        <v>5.6157447215056902</v>
      </c>
      <c r="KL95" s="203">
        <f>VLOOKUP(D95,'Qп, Гкал'!$D$6:$AI$65,30,FALSE)</f>
        <v>4.8163275054934598</v>
      </c>
      <c r="KM95" s="203">
        <f>VLOOKUP(D95,'Qп, Гкал'!$D$6:$AI$65,31,FALSE)</f>
        <v>5.66303620903793</v>
      </c>
      <c r="KN95" s="203">
        <f>VLOOKUP(D95,'Qп, Гкал'!$D$6:$AI$65,32,FALSE)</f>
        <v>0</v>
      </c>
      <c r="KO95" s="110">
        <f>IF(JJ95="","Нет показаний",IF(JJ95&lt;=0,"Ошибка ПУ",(GZ95-JJ95*(($I95-метеостанция!B$12)/($I95-IE95)))))</f>
        <v>1.5330909659650587</v>
      </c>
      <c r="KP95" s="110">
        <f>IF(JK95="","Нет показаний",IF(JK95&lt;=0,"Ошибка ПУ",(HA95-JK95*(($I95-метеостанция!C$12)/($I95-IF95)))))</f>
        <v>1.3728694067910894</v>
      </c>
      <c r="KQ95" s="110">
        <f>IF(JL95="","Нет показаний",IF(JL95&lt;=0,"Ошибка ПУ",(HB95-JL95*(($I95-метеостанция!D$12)/($I95-IG95)))))</f>
        <v>1.6123864922242657</v>
      </c>
      <c r="KR95" s="110">
        <f>IF(JM95="","Нет показаний",IF(JM95&lt;=0,"Ошибка ПУ",(HC95-JM95*(($I95-метеостанция!E$12)/($I95-IH95)))))</f>
        <v>0.38127528717972314</v>
      </c>
      <c r="KS95" s="110">
        <f>IF(JN95="","Нет показаний",IF(JN95&lt;=0,"Ошибка ПУ",(HD95-JN95*(($I95-метеостанция!F$12)/($I95-II95)))))</f>
        <v>-4.5145414702846054E-2</v>
      </c>
      <c r="KT95" s="110">
        <f>IF(JO95="","Нет показаний",IF(JO95&lt;=0,"Ошибка ПУ",(HE95-JO95*(($I95-метеостанция!G$12)/($I95-IJ95)))))</f>
        <v>1.4954617208172234</v>
      </c>
      <c r="KU95" s="110">
        <f>IF(JP95="","Нет показаний",IF(JP95&lt;=0,"Ошибка ПУ",(HF95-JP95*(($I95-метеостанция!H$12)/($I95-IK95)))))</f>
        <v>2.410787843864191</v>
      </c>
      <c r="KV95" s="110">
        <f>IF(JQ95="","Нет показаний",IF(JQ95&lt;=0,"Ошибка ПУ",(HG95-JQ95*(($I95-метеостанция!I$12)/($I95-IL95)))))</f>
        <v>1.9170171003072181</v>
      </c>
      <c r="KW95" s="110">
        <f>IF(JR95="","Нет показаний",IF(JR95&lt;=0,"Ошибка ПУ",(HH95-JR95*(($I95-метеостанция!J$12)/($I95-IM95)))))</f>
        <v>2.1255893659891933</v>
      </c>
      <c r="KX95" s="110">
        <f>IF(JS95="","Нет показаний",IF(JS95&lt;=0,"Ошибка ПУ",(HI95-JS95*(($I95-метеостанция!K$12)/($I95-IN95)))))</f>
        <v>1.9517231949266192</v>
      </c>
      <c r="KY95" s="110">
        <f>IF(JT95="","Нет показаний",IF(JT95&lt;=0,"Ошибка ПУ",(HJ95-JT95*(($I95-метеостанция!L$12)/($I95-IO95)))))</f>
        <v>2.0138171253187025</v>
      </c>
      <c r="KZ95" s="110">
        <f>IF(JU95="","Нет показаний",IF(JU95&lt;=0,"Ошибка ПУ",(HK95-JU95*(($I95-метеостанция!M$12)/($I95-IP95)))))</f>
        <v>1.7019741612977564</v>
      </c>
      <c r="LA95" s="110">
        <f>IF(JV95="","Нет показаний",IF(JV95&lt;=0,"Ошибка ПУ",(HL95-JV95*(($I95-метеостанция!N$12)/($I95-IQ95)))))</f>
        <v>1.8727067048553838</v>
      </c>
      <c r="LB95" s="110">
        <f>IF(JW95="","Нет показаний",IF(JW95&lt;=0,"Ошибка ПУ",(HM95-JW95*(($I95-метеостанция!O$12)/($I95-IR95)))))</f>
        <v>1.2979535244522005</v>
      </c>
      <c r="LC95" s="110">
        <f>IF(JX95="","Нет показаний",IF(JX95&lt;=0,"Ошибка ПУ",(HN95-JX95*(($I95-метеостанция!P$12)/($I95-IS95)))))</f>
        <v>1.9610198117378568</v>
      </c>
      <c r="LD95" s="110">
        <f>IF(JY95="","Нет показаний",IF(JY95&lt;=0,"Ошибка ПУ",(HO95-JY95*(($I95-метеостанция!Q$12)/($I95-IT95)))))</f>
        <v>1.3636444643344756</v>
      </c>
      <c r="LE95" s="110">
        <f>IF(JZ95="","Нет показаний",IF(JZ95&lt;=0,"Ошибка ПУ",(HP95-JZ95*(($I95-метеостанция!R$12)/($I95-IU95)))))</f>
        <v>1.5207140754696837</v>
      </c>
      <c r="LF95" s="110">
        <f>IF(KA95="","Нет показаний",IF(KA95&lt;=0,"Ошибка ПУ",(HQ95-KA95*(($I95-метеостанция!S$12)/($I95-IV95)))))</f>
        <v>1.5322157478466281</v>
      </c>
      <c r="LG95" s="110">
        <f>IF(KB95="","Нет показаний",IF(KB95&lt;=0,"Ошибка ПУ",(HR95-KB95*(($I95-метеостанция!T$12)/($I95-IW95)))))</f>
        <v>1.9816565229020595</v>
      </c>
      <c r="LH95" s="110">
        <f>IF(KC95="","Нет показаний",IF(KC95&lt;=0,"Ошибка ПУ",(HS95-KC95*(($I95-метеостанция!U$12)/($I95-IX95)))))</f>
        <v>1.6785891372886166</v>
      </c>
      <c r="LI95" s="110">
        <f>IF(KD95="","Нет показаний",IF(KD95&lt;=0,"Ошибка ПУ",(HT95-KD95*(($I95-метеостанция!V$12)/($I95-IY95)))))</f>
        <v>1.9152271611806979</v>
      </c>
      <c r="LJ95" s="110">
        <f>IF(KE95="","Нет показаний",IF(KE95&lt;=0,"Ошибка ПУ",(HU95-KE95*(($I95-метеостанция!W$12)/($I95-IZ95)))))</f>
        <v>0.75096707394361673</v>
      </c>
      <c r="LK95" s="110">
        <f>IF(KF95="","Нет показаний",IF(KF95&lt;=0,"Ошибка ПУ",(HV95-KF95*(($I95-метеостанция!X$12)/($I95-JA95)))))</f>
        <v>1.6381869739697708</v>
      </c>
      <c r="LL95" s="110">
        <f>IF(KG95="","Нет показаний",IF(KG95&lt;=0,"Ошибка ПУ",(HW95-KG95*(($I95-метеостанция!Y$12)/($I95-JB95)))))</f>
        <v>0.43298391460975338</v>
      </c>
      <c r="LM95" s="110">
        <f>IF(KH95="","Нет показаний",IF(KH95&lt;=0,"Ошибка ПУ",(HX95-KH95*(($I95-метеостанция!Z$12)/($I95-JC95)))))</f>
        <v>0.80135244624670499</v>
      </c>
      <c r="LN95" s="110">
        <f>IF(KI95="","Нет показаний",IF(KI95&lt;=0,"Ошибка ПУ",(HY95-KI95*(($I95-метеостанция!AA$12)/($I95-JD95)))))</f>
        <v>1.265076002169284</v>
      </c>
      <c r="LO95" s="110">
        <f>IF(KJ95="","Нет показаний",IF(KJ95&lt;=0,"Ошибка ПУ",(HZ95-KJ95*(($I95-метеостанция!AB$12)/($I95-JE95)))))</f>
        <v>1.8695610533882139</v>
      </c>
      <c r="LP95" s="110">
        <f>IF(KK95="","Нет показаний",IF(KK95&lt;=0,"Ошибка ПУ",(IA95-KK95*(($I95-метеостанция!AC$12)/($I95-JF95)))))</f>
        <v>0.42243591754220056</v>
      </c>
      <c r="LQ95" s="110">
        <f>IF(KL95="","Нет показаний",IF(KL95&lt;=0,"Ошибка ПУ",(IB95-KL95*(($I95-метеостанция!AD$12)/($I95-JG95)))))</f>
        <v>0.18383268634194039</v>
      </c>
      <c r="LR95" s="110">
        <f>IF(KM95="","Нет показаний",IF(KM95&lt;=0,"Ошибка ПУ",(IC95-KM95*(($I95-метеостанция!AE$12)/($I95-JH95)))))</f>
        <v>1.2210605349666821</v>
      </c>
      <c r="LS95" s="110" t="str">
        <f>IF(KN95="","Нет показаний",IF(KN95&lt;=0,"Ошибка ПУ",(ID95-KN95*(($I95-метеостанция!AF$12)/($I95-JI95)))))</f>
        <v>Ошибка ПУ</v>
      </c>
      <c r="LT95" s="54">
        <f t="shared" si="1871"/>
        <v>1.5330909659650587</v>
      </c>
      <c r="LU95" s="54">
        <f t="shared" si="1872"/>
        <v>2.905960372756148</v>
      </c>
      <c r="LV95" s="54">
        <f t="shared" si="1873"/>
        <v>4.5183468649804137</v>
      </c>
      <c r="LW95" s="54">
        <f t="shared" si="1874"/>
        <v>4.8996221521601369</v>
      </c>
      <c r="LX95" s="54">
        <f t="shared" si="1875"/>
        <v>4.8544767374572908</v>
      </c>
      <c r="LY95" s="54">
        <f t="shared" si="1876"/>
        <v>6.3499384582745142</v>
      </c>
      <c r="LZ95" s="54">
        <f t="shared" si="1877"/>
        <v>8.7607263021387052</v>
      </c>
      <c r="MA95" s="54">
        <f t="shared" si="1878"/>
        <v>10.677743402445923</v>
      </c>
      <c r="MB95" s="54">
        <f t="shared" si="1879"/>
        <v>12.803332768435116</v>
      </c>
      <c r="MC95" s="54">
        <f t="shared" si="1880"/>
        <v>14.755055963361734</v>
      </c>
      <c r="MD95" s="54">
        <f t="shared" si="1881"/>
        <v>16.768873088680436</v>
      </c>
      <c r="ME95" s="54">
        <f t="shared" si="1882"/>
        <v>18.470847249978192</v>
      </c>
      <c r="MF95" s="54">
        <f t="shared" si="1883"/>
        <v>20.343553954833574</v>
      </c>
      <c r="MG95" s="54">
        <f t="shared" si="1884"/>
        <v>21.641507479285774</v>
      </c>
      <c r="MH95" s="54">
        <f t="shared" si="1885"/>
        <v>23.60252729102363</v>
      </c>
      <c r="MI95" s="54">
        <f t="shared" si="1886"/>
        <v>24.966171755358104</v>
      </c>
      <c r="MJ95" s="54">
        <f t="shared" si="1887"/>
        <v>26.486885830827788</v>
      </c>
      <c r="MK95" s="54">
        <f t="shared" si="1888"/>
        <v>28.019101578674416</v>
      </c>
      <c r="ML95" s="54">
        <f t="shared" si="1889"/>
        <v>30.000758101576476</v>
      </c>
      <c r="MM95" s="54">
        <f t="shared" si="1890"/>
        <v>31.679347238865091</v>
      </c>
      <c r="MN95" s="54">
        <f t="shared" si="1891"/>
        <v>33.594574400045786</v>
      </c>
      <c r="MO95" s="54">
        <f t="shared" si="1892"/>
        <v>34.3455414739894</v>
      </c>
      <c r="MP95" s="54">
        <f t="shared" si="1893"/>
        <v>35.983728447959173</v>
      </c>
      <c r="MQ95" s="54">
        <f t="shared" si="1894"/>
        <v>36.41671236256893</v>
      </c>
      <c r="MR95" s="54">
        <f t="shared" si="1895"/>
        <v>37.218064808815633</v>
      </c>
      <c r="MS95" s="54">
        <f t="shared" si="1896"/>
        <v>38.483140810984921</v>
      </c>
      <c r="MT95" s="54">
        <f t="shared" si="1897"/>
        <v>40.352701864373131</v>
      </c>
      <c r="MU95" s="54">
        <f t="shared" si="1898"/>
        <v>40.775137781915333</v>
      </c>
      <c r="MV95" s="54">
        <f t="shared" si="1899"/>
        <v>40.958970468257277</v>
      </c>
      <c r="MW95" s="54">
        <f t="shared" si="1900"/>
        <v>42.180031003223959</v>
      </c>
      <c r="MX95" s="54">
        <f t="shared" si="1901"/>
        <v>42.180031003223959</v>
      </c>
      <c r="MY95" s="53">
        <f t="shared" si="1902"/>
        <v>3002.098729552778</v>
      </c>
      <c r="MZ95" s="53">
        <f t="shared" si="1903"/>
        <v>2688.3528723783111</v>
      </c>
      <c r="NA95" s="53">
        <f t="shared" si="1904"/>
        <v>3157.375229073557</v>
      </c>
      <c r="NB95" s="53">
        <f t="shared" si="1905"/>
        <v>746.61326735533385</v>
      </c>
      <c r="NC95" s="53">
        <f t="shared" si="1906"/>
        <v>-88.403751071113149</v>
      </c>
      <c r="ND95" s="53">
        <f t="shared" si="1907"/>
        <v>2928.4131417042868</v>
      </c>
      <c r="NE95" s="53">
        <f t="shared" si="1908"/>
        <v>4720.8047558548587</v>
      </c>
      <c r="NF95" s="53">
        <f t="shared" si="1909"/>
        <v>3753.9028858215943</v>
      </c>
      <c r="NG95" s="53">
        <f t="shared" si="1910"/>
        <v>4162.3290964800381</v>
      </c>
      <c r="NH95" s="53">
        <f t="shared" si="1911"/>
        <v>3821.8643603053056</v>
      </c>
      <c r="NI95" s="53">
        <f t="shared" si="1912"/>
        <v>3943.4566947990834</v>
      </c>
      <c r="NJ95" s="53">
        <f t="shared" si="1913"/>
        <v>3332.8058026532667</v>
      </c>
      <c r="NK95" s="53">
        <f t="shared" si="1914"/>
        <v>3667.1342694478126</v>
      </c>
      <c r="NL95" s="53">
        <f t="shared" si="1915"/>
        <v>2541.652591582299</v>
      </c>
      <c r="NM95" s="53">
        <f t="shared" si="1916"/>
        <v>3840.068995345071</v>
      </c>
      <c r="NN95" s="53">
        <f t="shared" si="1917"/>
        <v>2670.2885900597703</v>
      </c>
      <c r="NO95" s="53">
        <f t="shared" si="1918"/>
        <v>2977.8623025847346</v>
      </c>
      <c r="NP95" s="53">
        <f t="shared" si="1919"/>
        <v>3000.3848774332673</v>
      </c>
      <c r="NQ95" s="53">
        <f t="shared" si="1920"/>
        <v>3880.4798031468131</v>
      </c>
      <c r="NR95" s="53">
        <f t="shared" si="1921"/>
        <v>3287.0132486385692</v>
      </c>
      <c r="NS95" s="53">
        <f t="shared" si="1922"/>
        <v>3750.3978270240427</v>
      </c>
      <c r="NT95" s="53">
        <f t="shared" si="1923"/>
        <v>1470.5437241963903</v>
      </c>
      <c r="NU95" s="53">
        <f t="shared" si="1924"/>
        <v>3207.8977324276052</v>
      </c>
      <c r="NV95" s="53">
        <f t="shared" si="1925"/>
        <v>847.86910158881915</v>
      </c>
      <c r="NW95" s="53">
        <f t="shared" si="1926"/>
        <v>1569.2083602402977</v>
      </c>
      <c r="NX95" s="53">
        <f t="shared" si="1927"/>
        <v>2477.2718274478921</v>
      </c>
      <c r="NY95" s="53">
        <f t="shared" si="1928"/>
        <v>3660.9744547448004</v>
      </c>
      <c r="NZ95" s="53">
        <f t="shared" si="1929"/>
        <v>827.21401373113713</v>
      </c>
      <c r="OA95" s="53">
        <f t="shared" si="1930"/>
        <v>359.98116639478769</v>
      </c>
      <c r="OB95" s="53">
        <f t="shared" si="1931"/>
        <v>2391.080739571757</v>
      </c>
      <c r="OC95" s="53" t="e">
        <f t="shared" si="1932"/>
        <v>#VALUE!</v>
      </c>
      <c r="OD95" s="53">
        <f t="shared" si="1933"/>
        <v>3002.098729552778</v>
      </c>
      <c r="OE95" s="53">
        <f t="shared" si="1934"/>
        <v>5690.4516019310886</v>
      </c>
      <c r="OF95" s="53">
        <f t="shared" si="1935"/>
        <v>8847.826831004646</v>
      </c>
      <c r="OG95" s="53">
        <f t="shared" si="1936"/>
        <v>9594.4400983599808</v>
      </c>
      <c r="OH95" s="53">
        <f t="shared" si="1937"/>
        <v>9506.0363472888675</v>
      </c>
      <c r="OI95" s="53">
        <f t="shared" si="1938"/>
        <v>12434.449488993154</v>
      </c>
      <c r="OJ95" s="53">
        <f t="shared" si="1939"/>
        <v>17155.254244848013</v>
      </c>
      <c r="OK95" s="53">
        <f t="shared" si="1940"/>
        <v>20909.157130669606</v>
      </c>
      <c r="OL95" s="53">
        <f t="shared" si="1941"/>
        <v>25071.486227149646</v>
      </c>
      <c r="OM95" s="53">
        <f t="shared" si="1942"/>
        <v>28893.350587454952</v>
      </c>
      <c r="ON95" s="53">
        <f t="shared" si="1943"/>
        <v>32836.807282254034</v>
      </c>
      <c r="OO95" s="53">
        <f t="shared" si="1944"/>
        <v>36169.613084907302</v>
      </c>
      <c r="OP95" s="53">
        <f t="shared" si="1945"/>
        <v>39836.747354355117</v>
      </c>
      <c r="OQ95" s="53">
        <f t="shared" si="1946"/>
        <v>42378.399945937417</v>
      </c>
      <c r="OR95" s="53">
        <f t="shared" si="1947"/>
        <v>46218.468941282488</v>
      </c>
      <c r="OS95" s="53">
        <f t="shared" si="1948"/>
        <v>48888.757531342257</v>
      </c>
      <c r="OT95" s="53">
        <f t="shared" si="1949"/>
        <v>51866.61983392699</v>
      </c>
      <c r="OU95" s="53">
        <f t="shared" si="1950"/>
        <v>54867.004711360256</v>
      </c>
      <c r="OV95" s="53">
        <f t="shared" si="1951"/>
        <v>58747.484514507072</v>
      </c>
      <c r="OW95" s="53">
        <f t="shared" si="1952"/>
        <v>62034.497763145642</v>
      </c>
      <c r="OX95" s="53">
        <f t="shared" si="1953"/>
        <v>65784.89559016969</v>
      </c>
      <c r="OY95" s="53">
        <f t="shared" si="1954"/>
        <v>67255.439314366085</v>
      </c>
      <c r="OZ95" s="53">
        <f t="shared" si="1955"/>
        <v>70463.337046793691</v>
      </c>
      <c r="PA95" s="53">
        <f t="shared" si="1956"/>
        <v>71311.206148382509</v>
      </c>
      <c r="PB95" s="53">
        <f t="shared" si="1957"/>
        <v>72880.414508622809</v>
      </c>
      <c r="PC95" s="53">
        <f t="shared" si="1958"/>
        <v>75357.686336070707</v>
      </c>
      <c r="PD95" s="53">
        <f t="shared" si="1959"/>
        <v>79018.660790815513</v>
      </c>
      <c r="PE95" s="53">
        <f t="shared" si="1960"/>
        <v>79845.874804546649</v>
      </c>
      <c r="PF95" s="53">
        <f t="shared" si="1961"/>
        <v>80205.85597094144</v>
      </c>
      <c r="PG95" s="53">
        <f t="shared" si="1962"/>
        <v>82596.936710513197</v>
      </c>
      <c r="PH95" s="53" t="e">
        <f t="shared" si="1963"/>
        <v>#VALUE!</v>
      </c>
      <c r="PI95" s="111">
        <f t="shared" si="2311"/>
        <v>2701.8888565975003</v>
      </c>
      <c r="PJ95" s="111">
        <f t="shared" si="2311"/>
        <v>2419.5175851404802</v>
      </c>
      <c r="PK95" s="111">
        <f t="shared" si="2311"/>
        <v>2841.6377061662015</v>
      </c>
      <c r="PL95" s="111">
        <f t="shared" si="2311"/>
        <v>671.95194061980044</v>
      </c>
      <c r="PM95" s="111">
        <f t="shared" si="2311"/>
        <v>0</v>
      </c>
      <c r="PN95" s="111">
        <f t="shared" si="2311"/>
        <v>2635.5718275338581</v>
      </c>
      <c r="PO95" s="111">
        <f t="shared" si="2311"/>
        <v>4248.7242802693727</v>
      </c>
      <c r="PP95" s="111">
        <f t="shared" si="2311"/>
        <v>3378.5125972394349</v>
      </c>
      <c r="PQ95" s="111">
        <f t="shared" si="2311"/>
        <v>3746.0961868320342</v>
      </c>
      <c r="PR95" s="111">
        <f t="shared" si="2311"/>
        <v>3439.6779242747753</v>
      </c>
      <c r="PS95" s="111">
        <f t="shared" si="2312"/>
        <v>3549.111025319175</v>
      </c>
      <c r="PT95" s="111">
        <f t="shared" si="2312"/>
        <v>2999.5252223879402</v>
      </c>
      <c r="PU95" s="111">
        <f t="shared" si="2312"/>
        <v>3300.4208425030315</v>
      </c>
      <c r="PV95" s="111">
        <f t="shared" si="2312"/>
        <v>2287.4873324240693</v>
      </c>
      <c r="PW95" s="111">
        <f t="shared" si="2312"/>
        <v>3456.0620958105642</v>
      </c>
      <c r="PX95" s="111">
        <f t="shared" si="2312"/>
        <v>2403.2597310537935</v>
      </c>
      <c r="PY95" s="111">
        <f t="shared" si="2312"/>
        <v>2680.0760723262611</v>
      </c>
      <c r="PZ95" s="111">
        <f t="shared" si="2312"/>
        <v>2700.3463896899407</v>
      </c>
      <c r="QA95" s="111">
        <f t="shared" si="2312"/>
        <v>3492.4318228321317</v>
      </c>
      <c r="QB95" s="111">
        <f t="shared" si="2312"/>
        <v>2958.3119237747123</v>
      </c>
      <c r="QC95" s="111">
        <f t="shared" si="2313"/>
        <v>3375.3580443216383</v>
      </c>
      <c r="QD95" s="111">
        <f t="shared" si="2313"/>
        <v>1323.4893517767512</v>
      </c>
      <c r="QE95" s="111">
        <f t="shared" si="2313"/>
        <v>2887.1079591848447</v>
      </c>
      <c r="QF95" s="111">
        <f t="shared" si="2313"/>
        <v>763.08219142993721</v>
      </c>
      <c r="QG95" s="111">
        <f t="shared" si="2313"/>
        <v>1412.2875242162679</v>
      </c>
      <c r="QH95" s="111">
        <f t="shared" si="2313"/>
        <v>2229.5446447031031</v>
      </c>
      <c r="QI95" s="111">
        <f t="shared" si="2313"/>
        <v>3294.8770092703203</v>
      </c>
      <c r="QJ95" s="111">
        <f t="shared" si="2313"/>
        <v>744.49261235802339</v>
      </c>
      <c r="QK95" s="111">
        <f t="shared" si="2313"/>
        <v>323.98304975530891</v>
      </c>
      <c r="QL95" s="111">
        <f t="shared" si="2313"/>
        <v>2151.9726656145813</v>
      </c>
      <c r="QM95" s="111" t="e">
        <f t="shared" si="2314"/>
        <v>#VALUE!</v>
      </c>
      <c r="QN95" s="54">
        <f t="shared" si="1968"/>
        <v>2701.8888565975003</v>
      </c>
      <c r="QO95" s="53">
        <f t="shared" si="1969"/>
        <v>5121.4064417379805</v>
      </c>
      <c r="QP95" s="53">
        <f t="shared" si="1970"/>
        <v>7963.044147904182</v>
      </c>
      <c r="QQ95" s="53">
        <f t="shared" si="1971"/>
        <v>8634.9960885239816</v>
      </c>
      <c r="QR95" s="53">
        <f t="shared" si="1972"/>
        <v>8634.9960885239816</v>
      </c>
      <c r="QS95" s="53">
        <f t="shared" si="1973"/>
        <v>11270.56791605784</v>
      </c>
      <c r="QT95" s="53">
        <f t="shared" si="1974"/>
        <v>15519.292196327213</v>
      </c>
      <c r="QU95" s="53">
        <f t="shared" si="1975"/>
        <v>18897.804793566647</v>
      </c>
      <c r="QV95" s="53">
        <f t="shared" si="1976"/>
        <v>22643.900980398681</v>
      </c>
      <c r="QW95" s="53">
        <f t="shared" si="1977"/>
        <v>26083.578904673457</v>
      </c>
      <c r="QX95" s="53">
        <f t="shared" si="1978"/>
        <v>29632.689929992634</v>
      </c>
      <c r="QY95" s="53">
        <f t="shared" si="1979"/>
        <v>32632.215152380573</v>
      </c>
      <c r="QZ95" s="53">
        <f t="shared" si="1980"/>
        <v>35932.635994883603</v>
      </c>
      <c r="RA95" s="53">
        <f t="shared" si="1981"/>
        <v>38220.123327307672</v>
      </c>
      <c r="RB95" s="53">
        <f t="shared" si="1982"/>
        <v>41676.185423118237</v>
      </c>
      <c r="RC95" s="53">
        <f t="shared" si="1983"/>
        <v>44079.445154172034</v>
      </c>
      <c r="RD95" s="53">
        <f t="shared" si="1984"/>
        <v>46759.521226498298</v>
      </c>
      <c r="RE95" s="53">
        <f t="shared" si="1985"/>
        <v>49459.867616188239</v>
      </c>
      <c r="RF95" s="53">
        <f t="shared" si="1986"/>
        <v>52952.299439020368</v>
      </c>
      <c r="RG95" s="53">
        <f t="shared" si="1987"/>
        <v>55910.611362795084</v>
      </c>
      <c r="RH95" s="53">
        <f t="shared" si="1988"/>
        <v>59285.969407116725</v>
      </c>
      <c r="RI95" s="53">
        <f t="shared" si="1989"/>
        <v>60609.458758893474</v>
      </c>
      <c r="RJ95" s="53">
        <f t="shared" si="1990"/>
        <v>63496.56671807832</v>
      </c>
      <c r="RK95" s="53">
        <f t="shared" si="1991"/>
        <v>64259.648909508258</v>
      </c>
      <c r="RL95" s="53">
        <f t="shared" si="1992"/>
        <v>65671.936433724521</v>
      </c>
      <c r="RM95" s="53">
        <f t="shared" si="1993"/>
        <v>67901.48107842762</v>
      </c>
      <c r="RN95" s="53">
        <f t="shared" si="1994"/>
        <v>71196.358087697939</v>
      </c>
      <c r="RO95" s="53">
        <f t="shared" si="1995"/>
        <v>71940.850700055962</v>
      </c>
      <c r="RP95" s="53">
        <f t="shared" si="1996"/>
        <v>72264.833749811267</v>
      </c>
      <c r="RQ95" s="53">
        <f t="shared" si="1997"/>
        <v>74416.806415425846</v>
      </c>
      <c r="RR95" s="53" t="e">
        <f t="shared" si="1998"/>
        <v>#VALUE!</v>
      </c>
      <c r="RS95" s="111">
        <f t="shared" si="1999"/>
        <v>1735.9113052461239</v>
      </c>
      <c r="RT95" s="111">
        <f t="shared" si="2000"/>
        <v>3285.3516374545879</v>
      </c>
      <c r="RU95" s="111">
        <f t="shared" si="2001"/>
        <v>5469.6363890008088</v>
      </c>
      <c r="RV95" s="111">
        <f t="shared" si="2002"/>
        <v>5440.6443302645557</v>
      </c>
      <c r="RW95" s="111">
        <f t="shared" si="2003"/>
        <v>4657.1679528748709</v>
      </c>
      <c r="RX95" s="111">
        <f t="shared" si="2004"/>
        <v>6381.3963384598974</v>
      </c>
      <c r="RY95" s="111">
        <f t="shared" si="2005"/>
        <v>9730.4014553767247</v>
      </c>
      <c r="RZ95" s="111">
        <f t="shared" si="2006"/>
        <v>12217.913098210829</v>
      </c>
      <c r="SA95" s="111">
        <f t="shared" si="2007"/>
        <v>15053.828270953658</v>
      </c>
      <c r="SB95" s="111">
        <f t="shared" si="2008"/>
        <v>17595.530673665333</v>
      </c>
      <c r="SC95" s="111">
        <f t="shared" si="2009"/>
        <v>20314.668207209681</v>
      </c>
      <c r="SD95" s="111">
        <f t="shared" si="2010"/>
        <v>22580.120236242154</v>
      </c>
      <c r="SE95" s="111">
        <f t="shared" si="2011"/>
        <v>25042.430591952951</v>
      </c>
      <c r="SF95" s="111">
        <f t="shared" si="2012"/>
        <v>26692.326243370728</v>
      </c>
      <c r="SG95" s="111">
        <f t="shared" si="2013"/>
        <v>29230.07033007469</v>
      </c>
      <c r="SH95" s="111">
        <f t="shared" si="2014"/>
        <v>30651.07851974231</v>
      </c>
      <c r="SI95" s="111">
        <f t="shared" si="2015"/>
        <v>32416.905080470671</v>
      </c>
      <c r="SJ95" s="111">
        <f t="shared" si="2016"/>
        <v>34177.428545650881</v>
      </c>
      <c r="SK95" s="111">
        <f t="shared" si="2017"/>
        <v>36739.336866850303</v>
      </c>
      <c r="SL95" s="111">
        <f t="shared" si="2018"/>
        <v>38760.731935764357</v>
      </c>
      <c r="SM95" s="111">
        <f t="shared" si="2019"/>
        <v>41135.239592945763</v>
      </c>
      <c r="SN95" s="111">
        <f t="shared" si="2020"/>
        <v>41396.851094951773</v>
      </c>
      <c r="SO95" s="111">
        <f t="shared" si="2021"/>
        <v>43192.439293945354</v>
      </c>
      <c r="SP95" s="111">
        <f t="shared" si="2022"/>
        <v>42803.555476483336</v>
      </c>
      <c r="SQ95" s="111">
        <f t="shared" si="2023"/>
        <v>43074.338842544297</v>
      </c>
      <c r="SR95" s="111">
        <f t="shared" si="2024"/>
        <v>44200.739448459848</v>
      </c>
      <c r="SS95" s="111">
        <f t="shared" si="2025"/>
        <v>46272.161135471055</v>
      </c>
      <c r="ST95" s="111">
        <f t="shared" si="2026"/>
        <v>45756.581947991661</v>
      </c>
      <c r="SU95" s="111">
        <f t="shared" si="2027"/>
        <v>44889.657655557457</v>
      </c>
      <c r="SV95" s="111">
        <f t="shared" si="2028"/>
        <v>45978.008829611848</v>
      </c>
      <c r="SW95" s="111" t="e">
        <f t="shared" si="2029"/>
        <v>#VALUE!</v>
      </c>
      <c r="SX95" s="111">
        <f t="shared" si="2030"/>
        <v>0</v>
      </c>
      <c r="SY95" s="111">
        <f t="shared" si="2031"/>
        <v>0</v>
      </c>
      <c r="SZ95" s="111">
        <f t="shared" si="2032"/>
        <v>0</v>
      </c>
      <c r="TA95" s="111">
        <f t="shared" si="2033"/>
        <v>0</v>
      </c>
      <c r="TB95" s="111">
        <f t="shared" si="2034"/>
        <v>0</v>
      </c>
      <c r="TC95" s="111">
        <f t="shared" si="2035"/>
        <v>0</v>
      </c>
      <c r="TD95" s="111">
        <f t="shared" si="2036"/>
        <v>0</v>
      </c>
      <c r="TE95" s="111">
        <f t="shared" si="2037"/>
        <v>0</v>
      </c>
      <c r="TF95" s="111">
        <f t="shared" si="2038"/>
        <v>0</v>
      </c>
      <c r="TG95" s="111">
        <f t="shared" si="2039"/>
        <v>0</v>
      </c>
      <c r="TH95" s="111">
        <f t="shared" si="2040"/>
        <v>0</v>
      </c>
      <c r="TI95" s="111">
        <f t="shared" si="2041"/>
        <v>0</v>
      </c>
      <c r="TJ95" s="111">
        <f t="shared" si="2042"/>
        <v>0</v>
      </c>
      <c r="TK95" s="111">
        <f t="shared" si="2043"/>
        <v>0</v>
      </c>
      <c r="TL95" s="111">
        <f t="shared" si="2044"/>
        <v>0</v>
      </c>
      <c r="TM95" s="111">
        <f t="shared" si="2045"/>
        <v>0</v>
      </c>
      <c r="TN95" s="111">
        <f t="shared" si="2046"/>
        <v>0</v>
      </c>
      <c r="TO95" s="111">
        <f t="shared" si="2047"/>
        <v>0</v>
      </c>
      <c r="TP95" s="111">
        <f t="shared" si="2048"/>
        <v>0</v>
      </c>
      <c r="TQ95" s="111">
        <f t="shared" si="2049"/>
        <v>0</v>
      </c>
      <c r="TR95" s="111">
        <f t="shared" si="2050"/>
        <v>0</v>
      </c>
      <c r="TS95" s="111">
        <f t="shared" si="2051"/>
        <v>0</v>
      </c>
      <c r="TT95" s="111">
        <f t="shared" si="2052"/>
        <v>0</v>
      </c>
      <c r="TU95" s="111">
        <f t="shared" si="2053"/>
        <v>0</v>
      </c>
      <c r="TV95" s="111">
        <f t="shared" si="2054"/>
        <v>0</v>
      </c>
      <c r="TW95" s="111">
        <f t="shared" si="2055"/>
        <v>0</v>
      </c>
      <c r="TX95" s="111">
        <f t="shared" si="2056"/>
        <v>0</v>
      </c>
      <c r="TY95" s="111">
        <f t="shared" si="2057"/>
        <v>0</v>
      </c>
      <c r="TZ95" s="111">
        <f t="shared" si="2058"/>
        <v>0</v>
      </c>
      <c r="UA95" s="111">
        <f t="shared" si="2059"/>
        <v>0</v>
      </c>
      <c r="UB95" s="111">
        <f t="shared" si="2060"/>
        <v>0</v>
      </c>
      <c r="UC95" s="112">
        <f t="shared" si="2061"/>
        <v>107.33083903904183</v>
      </c>
      <c r="UD95" s="112">
        <f t="shared" si="2062"/>
        <v>204.00608936482141</v>
      </c>
      <c r="UE95" s="112">
        <f t="shared" si="2063"/>
        <v>277.0453065448192</v>
      </c>
      <c r="UF95" s="112">
        <f t="shared" si="2064"/>
        <v>354.92797313993617</v>
      </c>
      <c r="UG95" s="112">
        <f t="shared" si="2065"/>
        <v>441.98090396101225</v>
      </c>
      <c r="UH95" s="112">
        <f t="shared" si="2066"/>
        <v>543.24128639977141</v>
      </c>
      <c r="UI95" s="112">
        <f t="shared" si="2067"/>
        <v>643.21008232783197</v>
      </c>
      <c r="UJ95" s="112">
        <f t="shared" si="2068"/>
        <v>742.21018837286874</v>
      </c>
      <c r="UK95" s="112">
        <f t="shared" si="2069"/>
        <v>843.34141216055821</v>
      </c>
      <c r="UL95" s="112">
        <f t="shared" si="2070"/>
        <v>943.1164701120141</v>
      </c>
      <c r="UM95" s="112">
        <f t="shared" si="2071"/>
        <v>1035.3357469758839</v>
      </c>
      <c r="UN95" s="112">
        <f t="shared" si="2072"/>
        <v>1116.8994351264917</v>
      </c>
      <c r="UO95" s="112">
        <f t="shared" si="2073"/>
        <v>1210.0228225478502</v>
      </c>
      <c r="UP95" s="112">
        <f t="shared" si="2074"/>
        <v>1280.8663426596606</v>
      </c>
      <c r="UQ95" s="112">
        <f t="shared" si="2075"/>
        <v>1382.901677004839</v>
      </c>
      <c r="UR95" s="112">
        <f t="shared" si="2076"/>
        <v>1492.0407371588585</v>
      </c>
      <c r="US95" s="112">
        <f t="shared" si="2077"/>
        <v>1593.6240162252923</v>
      </c>
      <c r="UT95" s="112">
        <f t="shared" si="2078"/>
        <v>1698.0487856152624</v>
      </c>
      <c r="UU95" s="112">
        <f t="shared" si="2079"/>
        <v>1801.4402857966741</v>
      </c>
      <c r="UV95" s="112">
        <f t="shared" si="2080"/>
        <v>1905.54215855897</v>
      </c>
      <c r="UW95" s="112">
        <f t="shared" si="2081"/>
        <v>2016.7477571301069</v>
      </c>
      <c r="UX95" s="112">
        <f t="shared" si="2082"/>
        <v>2134.7341848824108</v>
      </c>
      <c r="UY95" s="112">
        <f t="shared" si="2083"/>
        <v>2256.0141582369956</v>
      </c>
      <c r="UZ95" s="112">
        <f t="shared" si="2084"/>
        <v>2384.0103814472131</v>
      </c>
      <c r="VA95" s="112">
        <f t="shared" si="2085"/>
        <v>2510.844176797802</v>
      </c>
      <c r="VB95" s="112">
        <f t="shared" si="2086"/>
        <v>2633.4157366630857</v>
      </c>
      <c r="VC95" s="112">
        <f t="shared" si="2087"/>
        <v>2769.3552169140985</v>
      </c>
      <c r="VD95" s="112">
        <f t="shared" si="2088"/>
        <v>2909.3631946738114</v>
      </c>
      <c r="VE95" s="112">
        <f t="shared" si="2089"/>
        <v>3041.6862326948685</v>
      </c>
      <c r="VF95" s="112">
        <f t="shared" si="2090"/>
        <v>3159.8663984237774</v>
      </c>
      <c r="VG95" s="112">
        <f t="shared" si="2091"/>
        <v>3159.8663984237774</v>
      </c>
      <c r="VH95" s="111">
        <f t="shared" si="2092"/>
        <v>-2701.8888565975003</v>
      </c>
      <c r="VI95" s="111">
        <f t="shared" si="2093"/>
        <v>-5121.4064417379805</v>
      </c>
      <c r="VJ95" s="111">
        <f t="shared" si="2094"/>
        <v>-7963.044147904182</v>
      </c>
      <c r="VK95" s="111">
        <f t="shared" si="2095"/>
        <v>-8634.9960885239816</v>
      </c>
      <c r="VL95" s="111">
        <f t="shared" si="2096"/>
        <v>-8634.9960885239816</v>
      </c>
      <c r="VM95" s="111">
        <f t="shared" si="2097"/>
        <v>-11270.56791605784</v>
      </c>
      <c r="VN95" s="111">
        <f t="shared" si="2098"/>
        <v>-15519.292196327213</v>
      </c>
      <c r="VO95" s="111">
        <f t="shared" si="2099"/>
        <v>-18897.804793566647</v>
      </c>
      <c r="VP95" s="111">
        <f t="shared" si="2100"/>
        <v>-22643.900980398681</v>
      </c>
      <c r="VQ95" s="111">
        <f t="shared" si="2101"/>
        <v>-26083.578904673457</v>
      </c>
      <c r="VR95" s="111">
        <f t="shared" si="2102"/>
        <v>-29632.689929992634</v>
      </c>
      <c r="VS95" s="111">
        <f t="shared" si="2103"/>
        <v>-32632.215152380573</v>
      </c>
      <c r="VT95" s="111">
        <f t="shared" si="2104"/>
        <v>-35932.635994883603</v>
      </c>
      <c r="VU95" s="111">
        <f t="shared" si="2105"/>
        <v>-38220.123327307672</v>
      </c>
      <c r="VV95" s="111">
        <f t="shared" si="2106"/>
        <v>-41676.185423118237</v>
      </c>
      <c r="VW95" s="111">
        <f t="shared" si="2107"/>
        <v>-44079.445154172034</v>
      </c>
      <c r="VX95" s="111">
        <f t="shared" si="2108"/>
        <v>-46759.521226498298</v>
      </c>
      <c r="VY95" s="111">
        <f t="shared" si="2109"/>
        <v>-49459.867616188239</v>
      </c>
      <c r="VZ95" s="111">
        <f t="shared" si="2110"/>
        <v>-52952.299439020368</v>
      </c>
      <c r="WA95" s="111">
        <f t="shared" si="2111"/>
        <v>-55910.611362795084</v>
      </c>
      <c r="WB95" s="111">
        <f t="shared" si="2112"/>
        <v>-59285.969407116725</v>
      </c>
      <c r="WC95" s="111">
        <f t="shared" si="2113"/>
        <v>-60609.458758893474</v>
      </c>
      <c r="WD95" s="111">
        <f t="shared" si="2114"/>
        <v>-63496.56671807832</v>
      </c>
      <c r="WE95" s="111">
        <f t="shared" si="2115"/>
        <v>-64259.648909508258</v>
      </c>
      <c r="WF95" s="111">
        <f t="shared" si="2116"/>
        <v>-65671.936433724521</v>
      </c>
      <c r="WG95" s="111">
        <f t="shared" si="2117"/>
        <v>-67901.48107842762</v>
      </c>
      <c r="WH95" s="111">
        <f t="shared" si="2118"/>
        <v>-71196.358087697939</v>
      </c>
      <c r="WI95" s="111">
        <f t="shared" si="2119"/>
        <v>-71940.850700055962</v>
      </c>
      <c r="WJ95" s="111">
        <f t="shared" si="2120"/>
        <v>-72264.833749811267</v>
      </c>
      <c r="WK95" s="111">
        <f t="shared" si="2121"/>
        <v>-74416.806415425846</v>
      </c>
      <c r="WL95" s="111" t="e">
        <f t="shared" si="2122"/>
        <v>#VALUE!</v>
      </c>
      <c r="WM95" s="111">
        <f t="shared" si="2123"/>
        <v>0</v>
      </c>
      <c r="WN95" s="111">
        <f t="shared" si="2124"/>
        <v>0</v>
      </c>
      <c r="WO95" s="111">
        <f t="shared" si="2125"/>
        <v>0</v>
      </c>
      <c r="WP95" s="111">
        <f t="shared" si="2126"/>
        <v>0</v>
      </c>
      <c r="WQ95" s="111">
        <f t="shared" si="2127"/>
        <v>0</v>
      </c>
      <c r="WR95" s="111">
        <f t="shared" si="2128"/>
        <v>0</v>
      </c>
      <c r="WS95" s="111">
        <f t="shared" si="2129"/>
        <v>0</v>
      </c>
      <c r="WT95" s="111">
        <f t="shared" si="2130"/>
        <v>0</v>
      </c>
      <c r="WU95" s="111">
        <f t="shared" si="2131"/>
        <v>0</v>
      </c>
      <c r="WV95" s="111">
        <f t="shared" si="2132"/>
        <v>0</v>
      </c>
      <c r="WW95" s="111">
        <f t="shared" si="2133"/>
        <v>0</v>
      </c>
      <c r="WX95" s="111">
        <f t="shared" si="2134"/>
        <v>0</v>
      </c>
      <c r="WY95" s="111">
        <f t="shared" si="2135"/>
        <v>0</v>
      </c>
      <c r="WZ95" s="111">
        <f t="shared" si="2136"/>
        <v>0</v>
      </c>
      <c r="XA95" s="111">
        <f t="shared" si="2137"/>
        <v>0</v>
      </c>
      <c r="XB95" s="111">
        <f t="shared" si="2138"/>
        <v>0</v>
      </c>
      <c r="XC95" s="111">
        <f t="shared" si="2139"/>
        <v>0</v>
      </c>
      <c r="XD95" s="111">
        <f t="shared" si="2140"/>
        <v>0</v>
      </c>
      <c r="XE95" s="111">
        <f t="shared" si="2141"/>
        <v>0</v>
      </c>
      <c r="XF95" s="111">
        <f t="shared" si="2142"/>
        <v>0</v>
      </c>
      <c r="XG95" s="111">
        <f t="shared" si="2143"/>
        <v>0</v>
      </c>
      <c r="XH95" s="111">
        <f t="shared" si="2144"/>
        <v>0</v>
      </c>
      <c r="XI95" s="111">
        <f t="shared" si="2145"/>
        <v>0</v>
      </c>
      <c r="XJ95" s="111">
        <f t="shared" si="2146"/>
        <v>0</v>
      </c>
      <c r="XK95" s="111">
        <f t="shared" si="2147"/>
        <v>0</v>
      </c>
      <c r="XL95" s="111">
        <f t="shared" si="2148"/>
        <v>0</v>
      </c>
      <c r="XM95" s="111">
        <f t="shared" si="2149"/>
        <v>0</v>
      </c>
      <c r="XN95" s="111">
        <f t="shared" si="2150"/>
        <v>0</v>
      </c>
      <c r="XO95" s="111">
        <f t="shared" si="2151"/>
        <v>0</v>
      </c>
      <c r="XP95" s="111">
        <f t="shared" si="2152"/>
        <v>0</v>
      </c>
      <c r="XQ95" s="111" t="e">
        <f t="shared" si="2153"/>
        <v>#VALUE!</v>
      </c>
      <c r="XR95" s="111">
        <f t="shared" si="2154"/>
        <v>2701.8888565975003</v>
      </c>
      <c r="XS95" s="111">
        <f t="shared" si="2155"/>
        <v>5121.4064417379805</v>
      </c>
      <c r="XT95" s="111">
        <f t="shared" si="2156"/>
        <v>7963.044147904182</v>
      </c>
      <c r="XU95" s="111">
        <f t="shared" si="2157"/>
        <v>8634.9960885239816</v>
      </c>
      <c r="XV95" s="111">
        <f t="shared" si="2158"/>
        <v>8634.9960885239816</v>
      </c>
      <c r="XW95" s="111">
        <f t="shared" si="2159"/>
        <v>11270.56791605784</v>
      </c>
      <c r="XX95" s="111">
        <f t="shared" si="2160"/>
        <v>15519.292196327213</v>
      </c>
      <c r="XY95" s="111">
        <f t="shared" si="2161"/>
        <v>18897.804793566647</v>
      </c>
      <c r="XZ95" s="111">
        <f t="shared" si="2162"/>
        <v>22643.900980398681</v>
      </c>
      <c r="YA95" s="111">
        <f t="shared" si="2163"/>
        <v>26083.578904673457</v>
      </c>
      <c r="YB95" s="111">
        <f t="shared" si="2164"/>
        <v>29632.689929992634</v>
      </c>
      <c r="YC95" s="111">
        <f t="shared" si="2165"/>
        <v>32632.215152380573</v>
      </c>
      <c r="YD95" s="111">
        <f t="shared" si="2166"/>
        <v>35932.635994883603</v>
      </c>
      <c r="YE95" s="111">
        <f t="shared" si="2167"/>
        <v>38220.123327307672</v>
      </c>
      <c r="YF95" s="111">
        <f t="shared" si="2168"/>
        <v>41676.185423118237</v>
      </c>
      <c r="YG95" s="111">
        <f t="shared" si="2169"/>
        <v>44079.445154172034</v>
      </c>
      <c r="YH95" s="111">
        <f t="shared" si="2170"/>
        <v>46759.521226498298</v>
      </c>
      <c r="YI95" s="111">
        <f t="shared" si="2171"/>
        <v>49459.867616188239</v>
      </c>
      <c r="YJ95" s="111">
        <f t="shared" si="2172"/>
        <v>52952.299439020368</v>
      </c>
      <c r="YK95" s="111">
        <f t="shared" si="2173"/>
        <v>55910.611362795084</v>
      </c>
      <c r="YL95" s="111">
        <f t="shared" si="2174"/>
        <v>59285.969407116725</v>
      </c>
      <c r="YM95" s="111">
        <f t="shared" si="2175"/>
        <v>60609.458758893474</v>
      </c>
      <c r="YN95" s="111">
        <f t="shared" si="2176"/>
        <v>63496.56671807832</v>
      </c>
      <c r="YO95" s="111">
        <f t="shared" si="2177"/>
        <v>64259.648909508258</v>
      </c>
      <c r="YP95" s="111">
        <f t="shared" si="2178"/>
        <v>65671.936433724521</v>
      </c>
      <c r="YQ95" s="111">
        <f t="shared" si="2179"/>
        <v>67901.48107842762</v>
      </c>
      <c r="YR95" s="111">
        <f t="shared" si="2180"/>
        <v>71196.358087697939</v>
      </c>
      <c r="YS95" s="111">
        <f t="shared" si="2181"/>
        <v>71940.850700055962</v>
      </c>
      <c r="YT95" s="111">
        <f t="shared" si="2182"/>
        <v>72264.833749811267</v>
      </c>
      <c r="YU95" s="111">
        <f t="shared" si="2183"/>
        <v>74416.806415425846</v>
      </c>
      <c r="YV95" s="111" t="e">
        <f t="shared" si="2184"/>
        <v>#VALUE!</v>
      </c>
      <c r="YW95" s="111">
        <f t="shared" si="2185"/>
        <v>0</v>
      </c>
      <c r="YX95" s="111">
        <f t="shared" si="2186"/>
        <v>0</v>
      </c>
      <c r="YY95" s="111">
        <f t="shared" si="2187"/>
        <v>0</v>
      </c>
      <c r="YZ95" s="111">
        <f t="shared" si="2188"/>
        <v>0</v>
      </c>
      <c r="ZA95" s="111">
        <f t="shared" si="2189"/>
        <v>0</v>
      </c>
      <c r="ZB95" s="111">
        <f t="shared" si="2190"/>
        <v>0</v>
      </c>
      <c r="ZC95" s="111">
        <f t="shared" si="2191"/>
        <v>0</v>
      </c>
      <c r="ZD95" s="111">
        <f t="shared" si="2192"/>
        <v>0</v>
      </c>
      <c r="ZE95" s="111">
        <f t="shared" si="2193"/>
        <v>0</v>
      </c>
      <c r="ZF95" s="111">
        <f t="shared" si="2194"/>
        <v>0</v>
      </c>
      <c r="ZG95" s="111">
        <f t="shared" si="2195"/>
        <v>0</v>
      </c>
      <c r="ZH95" s="111">
        <f t="shared" si="2196"/>
        <v>0</v>
      </c>
      <c r="ZI95" s="111">
        <f t="shared" si="2197"/>
        <v>0</v>
      </c>
      <c r="ZJ95" s="111">
        <f t="shared" si="2198"/>
        <v>0</v>
      </c>
      <c r="ZK95" s="111">
        <f t="shared" si="2199"/>
        <v>0</v>
      </c>
      <c r="ZL95" s="111">
        <f t="shared" si="2200"/>
        <v>0</v>
      </c>
      <c r="ZM95" s="111">
        <f t="shared" si="2201"/>
        <v>0</v>
      </c>
      <c r="ZN95" s="111">
        <f t="shared" si="2202"/>
        <v>0</v>
      </c>
      <c r="ZO95" s="111">
        <f t="shared" si="2203"/>
        <v>0</v>
      </c>
      <c r="ZP95" s="111">
        <f t="shared" si="2204"/>
        <v>0</v>
      </c>
      <c r="ZQ95" s="111">
        <f t="shared" si="2205"/>
        <v>0</v>
      </c>
      <c r="ZR95" s="111">
        <f t="shared" si="2206"/>
        <v>0</v>
      </c>
      <c r="ZS95" s="111">
        <f t="shared" si="2207"/>
        <v>0</v>
      </c>
      <c r="ZT95" s="111">
        <f t="shared" si="2208"/>
        <v>0</v>
      </c>
      <c r="ZU95" s="111">
        <f t="shared" si="2209"/>
        <v>0</v>
      </c>
      <c r="ZV95" s="111">
        <f t="shared" si="2210"/>
        <v>0</v>
      </c>
      <c r="ZW95" s="111">
        <f t="shared" si="2211"/>
        <v>0</v>
      </c>
      <c r="ZX95" s="111">
        <f t="shared" si="2212"/>
        <v>0</v>
      </c>
      <c r="ZY95" s="111">
        <f t="shared" si="2213"/>
        <v>0</v>
      </c>
      <c r="ZZ95" s="111">
        <f t="shared" si="2214"/>
        <v>0</v>
      </c>
      <c r="AAA95" s="111" t="e">
        <f t="shared" si="2215"/>
        <v>#VALUE!</v>
      </c>
      <c r="AAB95" s="111">
        <f t="shared" si="2216"/>
        <v>1735.9113052461239</v>
      </c>
      <c r="AAC95" s="111">
        <f t="shared" si="2217"/>
        <v>1549.440332208464</v>
      </c>
      <c r="AAD95" s="111">
        <f t="shared" si="2218"/>
        <v>2184.2847515462208</v>
      </c>
      <c r="AAE95" s="111">
        <f t="shared" si="2219"/>
        <v>-28.992058736253057</v>
      </c>
      <c r="AAF95" s="111">
        <f t="shared" si="2220"/>
        <v>-783.47637738968479</v>
      </c>
      <c r="AAG95" s="111">
        <f t="shared" si="2221"/>
        <v>1724.2283855850264</v>
      </c>
      <c r="AAH95" s="111">
        <f t="shared" si="2222"/>
        <v>3349.0051169168273</v>
      </c>
      <c r="AAI95" s="111">
        <f t="shared" si="2223"/>
        <v>2487.5116428341044</v>
      </c>
      <c r="AAJ95" s="111">
        <f t="shared" si="2224"/>
        <v>2835.9151727428289</v>
      </c>
      <c r="AAK95" s="111">
        <f t="shared" si="2225"/>
        <v>2541.7024027116749</v>
      </c>
      <c r="AAL95" s="111">
        <f t="shared" si="2226"/>
        <v>2719.1375335443481</v>
      </c>
      <c r="AAM95" s="111">
        <f t="shared" si="2227"/>
        <v>2265.4520290324726</v>
      </c>
      <c r="AAN95" s="111">
        <f t="shared" si="2228"/>
        <v>2462.310355710797</v>
      </c>
      <c r="AAO95" s="111">
        <f t="shared" si="2229"/>
        <v>1649.8956514177771</v>
      </c>
      <c r="AAP95" s="111">
        <f t="shared" si="2230"/>
        <v>2537.7440867039622</v>
      </c>
      <c r="AAQ95" s="111">
        <f t="shared" si="2231"/>
        <v>1421.0081896676202</v>
      </c>
      <c r="AAR95" s="111">
        <f t="shared" si="2232"/>
        <v>1765.8265607283611</v>
      </c>
      <c r="AAS95" s="111">
        <f t="shared" si="2233"/>
        <v>1760.5234651802093</v>
      </c>
      <c r="AAT95" s="111">
        <f t="shared" si="2234"/>
        <v>2561.9083211994221</v>
      </c>
      <c r="AAU95" s="111">
        <f t="shared" si="2235"/>
        <v>2021.3950689140547</v>
      </c>
      <c r="AAV95" s="111">
        <f t="shared" si="2236"/>
        <v>2374.5076571814061</v>
      </c>
      <c r="AAW95" s="111">
        <f t="shared" si="2237"/>
        <v>261.61150200600969</v>
      </c>
      <c r="AAX95" s="111">
        <f t="shared" si="2238"/>
        <v>1795.5881989935806</v>
      </c>
      <c r="AAY95" s="111">
        <f t="shared" si="2239"/>
        <v>-388.88381746201776</v>
      </c>
      <c r="AAZ95" s="111">
        <f t="shared" si="2240"/>
        <v>270.78336606096127</v>
      </c>
      <c r="ABA95" s="111">
        <f t="shared" si="2241"/>
        <v>1126.4006059155508</v>
      </c>
      <c r="ABB95" s="111">
        <f t="shared" si="2242"/>
        <v>2071.4216870112068</v>
      </c>
      <c r="ABC95" s="111">
        <f t="shared" si="2243"/>
        <v>-515.57918747939402</v>
      </c>
      <c r="ABD95" s="111">
        <f t="shared" si="2244"/>
        <v>-866.92429243420338</v>
      </c>
      <c r="ABE95" s="111">
        <f t="shared" si="2245"/>
        <v>1088.3511740543909</v>
      </c>
      <c r="ABF95" s="111" t="e">
        <f t="shared" si="2246"/>
        <v>#VALUE!</v>
      </c>
    </row>
    <row r="96" spans="1:734" ht="75" hidden="1" customHeight="1">
      <c r="A96" s="92">
        <v>30</v>
      </c>
      <c r="B96" s="59" t="s">
        <v>21</v>
      </c>
      <c r="C96" s="100" t="s">
        <v>39</v>
      </c>
      <c r="D96" s="101">
        <v>23015</v>
      </c>
      <c r="E96" s="59">
        <v>3128032386</v>
      </c>
      <c r="F96" s="46" t="s">
        <v>21</v>
      </c>
      <c r="G96" s="47">
        <v>0.9</v>
      </c>
      <c r="H96" s="48">
        <v>1970.6</v>
      </c>
      <c r="I96" s="48">
        <v>21.5</v>
      </c>
      <c r="J96" s="49">
        <v>-1.5</v>
      </c>
      <c r="K96" s="50">
        <v>30</v>
      </c>
      <c r="L96" s="49">
        <v>16.440000000000001</v>
      </c>
      <c r="M96" s="49">
        <v>86.26</v>
      </c>
      <c r="N96" s="49">
        <v>28.08</v>
      </c>
      <c r="O96" s="49">
        <f t="shared" si="1741"/>
        <v>0.54800000000000004</v>
      </c>
      <c r="P96" s="49">
        <f t="shared" si="1742"/>
        <v>2.8753333333333333</v>
      </c>
      <c r="Q96" s="49">
        <f t="shared" si="1743"/>
        <v>0.93599999999999994</v>
      </c>
      <c r="R96" s="51">
        <v>30</v>
      </c>
      <c r="S96" s="52">
        <f t="shared" si="2256"/>
        <v>16.440000000000001</v>
      </c>
      <c r="T96" s="52">
        <f t="shared" si="1744"/>
        <v>86.26</v>
      </c>
      <c r="U96" s="52">
        <f t="shared" si="1745"/>
        <v>28.08</v>
      </c>
      <c r="V96" s="130">
        <f>$O96*($I96-(метеостанция!B$14))/($I96-$J96)</f>
        <v>0.48962608695652182</v>
      </c>
      <c r="W96" s="130">
        <f>$O96*($I96-(метеостанция!C$14))/($I96-$J96)</f>
        <v>0.50958043478260873</v>
      </c>
      <c r="X96" s="130">
        <f>$O96*($I96-(метеостанция!D$14))/($I96-$J96)</f>
        <v>0.38776956521739125</v>
      </c>
      <c r="Y96" s="130">
        <f>$O96*($I96-(метеостанция!E$14))/($I96-$J96)</f>
        <v>0.41129782608695659</v>
      </c>
      <c r="Z96" s="130">
        <f>$O96*($I96-(метеостанция!F$14))/($I96-$J96)</f>
        <v>0.43988913043478262</v>
      </c>
      <c r="AA96" s="130">
        <f>$O96*($I96-(метеостанция!G$14))/($I96-$J96)</f>
        <v>0.45269565217391305</v>
      </c>
      <c r="AB96" s="130">
        <f>$O96*($I96-(метеостанция!H$14))/($I96-$J96)</f>
        <v>0.47503260869565223</v>
      </c>
      <c r="AC96" s="130">
        <f>$O96*($I96-(метеостанция!I$14))/($I96-$J96)</f>
        <v>0.45686521739130442</v>
      </c>
      <c r="AD96" s="130">
        <f>$O96*($I96-(метеостанция!J$14))/($I96-$J96)</f>
        <v>0.45835434782608703</v>
      </c>
      <c r="AE96" s="130">
        <f>$O96*($I96-(метеостанция!K$14))/($I96-$J96)</f>
        <v>0.47413913043478262</v>
      </c>
      <c r="AF96" s="130">
        <f>$O96*($I96-(метеостанция!L$14))/($I96-$J96)</f>
        <v>0.44108043478260867</v>
      </c>
      <c r="AG96" s="130">
        <f>$O96*($I96-(метеостанция!M$14))/($I96-$J96)</f>
        <v>0.39700217391304349</v>
      </c>
      <c r="AH96" s="130">
        <f>$O96*($I96-(метеостанция!N$14))/($I96-$J96)</f>
        <v>0.46282173913043484</v>
      </c>
      <c r="AI96" s="130">
        <f>$O96*($I96-(метеостанция!O$14))/($I96-$J96)</f>
        <v>0.34726521739130434</v>
      </c>
      <c r="AJ96" s="130">
        <f>$O96*($I96-(метеостанция!P$14))/($I96-$J96)</f>
        <v>0.47235217391304352</v>
      </c>
      <c r="AK96" s="130">
        <f>$O96*($I96-(метеостанция!Q$14))/($I96-$J96)</f>
        <v>0.48962608695652182</v>
      </c>
      <c r="AL96" s="130">
        <f>$O96*($I96-(метеостанция!R$14))/($I96-$J96)</f>
        <v>0.52625869565217387</v>
      </c>
      <c r="AM96" s="130">
        <f>$O96*($I96-(метеостанция!S$14))/($I96-$J96)</f>
        <v>0.51196304347826094</v>
      </c>
      <c r="AN96" s="130">
        <f>$O96*($I96-(метеостанция!T$14))/($I96-$J96)</f>
        <v>0.47652173913043483</v>
      </c>
      <c r="AO96" s="130">
        <f>$O96*($I96-(метеостанция!U$14))/($I96-$J96)</f>
        <v>0.47294782608695662</v>
      </c>
      <c r="AP96" s="130">
        <f>$O96*($I96-(метеостанция!V$14))/($I96-$J96)</f>
        <v>0.50898478260869573</v>
      </c>
      <c r="AQ96" s="130">
        <f>$O96*($I96-(метеостанция!W$14))/($I96-$J96)</f>
        <v>0.53995869565217403</v>
      </c>
      <c r="AR96" s="130">
        <f>$O96*($I96-(метеостанция!X$14))/($I96-$J96)</f>
        <v>0.5676565217391305</v>
      </c>
      <c r="AS96" s="130">
        <f>$O96*($I96-(метеостанция!Y$14))/($I96-$J96)</f>
        <v>0.60875652173913053</v>
      </c>
      <c r="AT96" s="130">
        <f>$O96*($I96-(метеостанция!Z$14))/($I96-$J96)</f>
        <v>0.59684347826086959</v>
      </c>
      <c r="AU96" s="130">
        <f>$O96*($I96-(метеостанция!AA$14))/($I96-$J96)</f>
        <v>0.61947826086956526</v>
      </c>
      <c r="AV96" s="130">
        <f>$O96*($I96-(метеостанция!AB$14))/($I96-$J96)</f>
        <v>0.64717608695652185</v>
      </c>
      <c r="AW96" s="130">
        <f>$O96*($I96-(метеостанция!AC$14))/($I96-$J96)</f>
        <v>0.68172391304347835</v>
      </c>
      <c r="AX96" s="130">
        <f>$O96*($I96-(метеостанция!AD$14))/($I96-$J96)</f>
        <v>0.62305217391304346</v>
      </c>
      <c r="AY96" s="130">
        <f>$O96*($I96-(метеостанция!AE$14))/($I96-$J96)</f>
        <v>0.56467826086956519</v>
      </c>
      <c r="AZ96" s="130"/>
      <c r="BA96" s="130">
        <f t="shared" si="1746"/>
        <v>0.48962608695652182</v>
      </c>
      <c r="BB96" s="130">
        <f t="shared" si="2263"/>
        <v>0.9992065217391306</v>
      </c>
      <c r="BC96" s="130">
        <f t="shared" si="2264"/>
        <v>1.3869760869565217</v>
      </c>
      <c r="BD96" s="130">
        <f t="shared" si="2265"/>
        <v>1.7982739130434784</v>
      </c>
      <c r="BE96" s="130">
        <f t="shared" si="2266"/>
        <v>2.2381630434782611</v>
      </c>
      <c r="BF96" s="130">
        <f t="shared" si="2267"/>
        <v>2.6908586956521741</v>
      </c>
      <c r="BG96" s="130">
        <f t="shared" si="2268"/>
        <v>3.1658913043478263</v>
      </c>
      <c r="BH96" s="130">
        <f t="shared" si="2269"/>
        <v>3.6227565217391309</v>
      </c>
      <c r="BI96" s="130">
        <f t="shared" si="2270"/>
        <v>4.0811108695652178</v>
      </c>
      <c r="BJ96" s="130">
        <f t="shared" si="2271"/>
        <v>4.5552500000000009</v>
      </c>
      <c r="BK96" s="130">
        <f t="shared" si="2272"/>
        <v>4.9963304347826094</v>
      </c>
      <c r="BL96" s="130">
        <f t="shared" si="2273"/>
        <v>5.393332608695653</v>
      </c>
      <c r="BM96" s="130">
        <f t="shared" si="2274"/>
        <v>5.856154347826088</v>
      </c>
      <c r="BN96" s="130">
        <f t="shared" si="2275"/>
        <v>6.2034195652173922</v>
      </c>
      <c r="BO96" s="130">
        <f t="shared" si="2276"/>
        <v>6.6757717391304361</v>
      </c>
      <c r="BP96" s="130">
        <f t="shared" si="2277"/>
        <v>7.1653978260869575</v>
      </c>
      <c r="BQ96" s="130">
        <f t="shared" si="2278"/>
        <v>7.6916565217391311</v>
      </c>
      <c r="BR96" s="130">
        <f t="shared" si="2279"/>
        <v>8.2036195652173927</v>
      </c>
      <c r="BS96" s="130">
        <f t="shared" si="2280"/>
        <v>8.6801413043478277</v>
      </c>
      <c r="BT96" s="130">
        <f t="shared" si="2281"/>
        <v>9.1530891304347843</v>
      </c>
      <c r="BU96" s="130">
        <f t="shared" si="2282"/>
        <v>9.6620739130434803</v>
      </c>
      <c r="BV96" s="130">
        <f t="shared" si="2283"/>
        <v>10.202032608695655</v>
      </c>
      <c r="BW96" s="130">
        <f t="shared" si="2284"/>
        <v>10.769689130434784</v>
      </c>
      <c r="BX96" s="130">
        <f t="shared" si="2285"/>
        <v>11.378445652173914</v>
      </c>
      <c r="BY96" s="130">
        <f t="shared" si="2286"/>
        <v>11.975289130434783</v>
      </c>
      <c r="BZ96" s="130">
        <f t="shared" si="2287"/>
        <v>12.594767391304348</v>
      </c>
      <c r="CA96" s="130">
        <f t="shared" si="2288"/>
        <v>13.24194347826087</v>
      </c>
      <c r="CB96" s="130">
        <f t="shared" si="2289"/>
        <v>13.923667391304349</v>
      </c>
      <c r="CC96" s="130">
        <f t="shared" si="2290"/>
        <v>14.546719565217392</v>
      </c>
      <c r="CD96" s="130">
        <f t="shared" si="2291"/>
        <v>15.111397826086957</v>
      </c>
      <c r="CE96" s="130">
        <f t="shared" si="2292"/>
        <v>15.111397826086957</v>
      </c>
      <c r="CF96" s="130">
        <f t="shared" si="1747"/>
        <v>964.85716695652184</v>
      </c>
      <c r="CG96" s="130">
        <f t="shared" si="1748"/>
        <v>1004.1792047826087</v>
      </c>
      <c r="CH96" s="130">
        <f t="shared" si="1749"/>
        <v>764.13870521739113</v>
      </c>
      <c r="CI96" s="130">
        <f t="shared" si="1750"/>
        <v>810.5034960869566</v>
      </c>
      <c r="CJ96" s="130">
        <f t="shared" si="1751"/>
        <v>866.84552043478254</v>
      </c>
      <c r="CK96" s="130">
        <f t="shared" si="1752"/>
        <v>892.08205217391298</v>
      </c>
      <c r="CL96" s="130">
        <f t="shared" si="1753"/>
        <v>936.09925869565222</v>
      </c>
      <c r="CM96" s="130">
        <f t="shared" si="1754"/>
        <v>900.2985973913045</v>
      </c>
      <c r="CN96" s="130">
        <f t="shared" si="1755"/>
        <v>903.23307782608708</v>
      </c>
      <c r="CO96" s="130">
        <f t="shared" si="1756"/>
        <v>934.33857043478258</v>
      </c>
      <c r="CP96" s="130">
        <f t="shared" si="1757"/>
        <v>869.19310478260854</v>
      </c>
      <c r="CQ96" s="130">
        <f t="shared" si="1758"/>
        <v>782.33248391304346</v>
      </c>
      <c r="CR96" s="130">
        <f t="shared" si="1759"/>
        <v>912.03651913043484</v>
      </c>
      <c r="CS96" s="130">
        <f t="shared" si="1760"/>
        <v>684.32083739130428</v>
      </c>
      <c r="CT96" s="130">
        <f t="shared" si="1761"/>
        <v>930.81719391304352</v>
      </c>
      <c r="CU96" s="130">
        <f t="shared" si="1762"/>
        <v>964.85716695652184</v>
      </c>
      <c r="CV96" s="130">
        <f t="shared" si="1763"/>
        <v>1037.0453856521738</v>
      </c>
      <c r="CW96" s="130">
        <f t="shared" si="1764"/>
        <v>1008.874373478261</v>
      </c>
      <c r="CX96" s="130">
        <f t="shared" si="1765"/>
        <v>939.03373913043481</v>
      </c>
      <c r="CY96" s="130">
        <f t="shared" si="1766"/>
        <v>931.9909860869567</v>
      </c>
      <c r="CZ96" s="130">
        <f t="shared" si="1767"/>
        <v>1003.0054126086958</v>
      </c>
      <c r="DA96" s="130">
        <f t="shared" si="1768"/>
        <v>1064.0426056521742</v>
      </c>
      <c r="DB96" s="130">
        <f t="shared" si="1769"/>
        <v>1118.6239417391305</v>
      </c>
      <c r="DC96" s="130">
        <f t="shared" si="1770"/>
        <v>1199.6156017391306</v>
      </c>
      <c r="DD96" s="130">
        <f t="shared" si="1771"/>
        <v>1176.1397582608695</v>
      </c>
      <c r="DE96" s="130">
        <f t="shared" si="1772"/>
        <v>1220.7438608695652</v>
      </c>
      <c r="DF96" s="130">
        <f t="shared" si="1773"/>
        <v>1275.3251969565219</v>
      </c>
      <c r="DG96" s="130">
        <f t="shared" si="1774"/>
        <v>1343.4051430434783</v>
      </c>
      <c r="DH96" s="130">
        <f t="shared" si="1775"/>
        <v>1227.7866139130433</v>
      </c>
      <c r="DI96" s="130">
        <f t="shared" si="1776"/>
        <v>1112.7549808695651</v>
      </c>
      <c r="DJ96" s="130">
        <f t="shared" si="1777"/>
        <v>0</v>
      </c>
      <c r="DK96" s="110">
        <f t="shared" si="1778"/>
        <v>964.85716695652184</v>
      </c>
      <c r="DL96" s="130">
        <f t="shared" si="1779"/>
        <v>1969.0363717391306</v>
      </c>
      <c r="DM96" s="130">
        <f t="shared" si="1780"/>
        <v>2733.1750769565215</v>
      </c>
      <c r="DN96" s="130">
        <f t="shared" si="1781"/>
        <v>3543.6785730434781</v>
      </c>
      <c r="DO96" s="130">
        <f t="shared" si="1782"/>
        <v>4410.5240934782605</v>
      </c>
      <c r="DP96" s="130">
        <f t="shared" si="1783"/>
        <v>5302.6061456521738</v>
      </c>
      <c r="DQ96" s="130">
        <f t="shared" si="1784"/>
        <v>6238.7054043478256</v>
      </c>
      <c r="DR96" s="130">
        <f t="shared" si="1785"/>
        <v>7139.0040017391302</v>
      </c>
      <c r="DS96" s="130">
        <f t="shared" si="1786"/>
        <v>8042.2370795652168</v>
      </c>
      <c r="DT96" s="130">
        <f t="shared" si="1787"/>
        <v>8976.5756499999989</v>
      </c>
      <c r="DU96" s="130">
        <f t="shared" si="1788"/>
        <v>9845.7687547826081</v>
      </c>
      <c r="DV96" s="130">
        <f t="shared" si="1789"/>
        <v>10628.101238695652</v>
      </c>
      <c r="DW96" s="130">
        <f t="shared" si="1790"/>
        <v>11540.137757826087</v>
      </c>
      <c r="DX96" s="130">
        <f t="shared" si="1791"/>
        <v>12224.458595217391</v>
      </c>
      <c r="DY96" s="130">
        <f t="shared" si="1792"/>
        <v>13155.275789130435</v>
      </c>
      <c r="DZ96" s="130">
        <f t="shared" si="1793"/>
        <v>14120.132956086958</v>
      </c>
      <c r="EA96" s="130">
        <f t="shared" si="1794"/>
        <v>15157.178341739133</v>
      </c>
      <c r="EB96" s="130">
        <f t="shared" si="1795"/>
        <v>16166.052715217393</v>
      </c>
      <c r="EC96" s="130">
        <f t="shared" si="1796"/>
        <v>17105.086454347827</v>
      </c>
      <c r="ED96" s="130">
        <f t="shared" si="1797"/>
        <v>18037.077440434783</v>
      </c>
      <c r="EE96" s="130">
        <f t="shared" si="1798"/>
        <v>19040.082853043477</v>
      </c>
      <c r="EF96" s="130">
        <f t="shared" si="1799"/>
        <v>20104.125458695653</v>
      </c>
      <c r="EG96" s="130">
        <f t="shared" si="1800"/>
        <v>21222.749400434783</v>
      </c>
      <c r="EH96" s="130">
        <f t="shared" si="1801"/>
        <v>22422.365002173912</v>
      </c>
      <c r="EI96" s="130">
        <f t="shared" si="1802"/>
        <v>23598.504760434782</v>
      </c>
      <c r="EJ96" s="130">
        <f t="shared" si="1803"/>
        <v>24819.248621304348</v>
      </c>
      <c r="EK96" s="130">
        <f t="shared" si="1804"/>
        <v>26094.573818260869</v>
      </c>
      <c r="EL96" s="130">
        <f t="shared" si="1805"/>
        <v>27437.978961304347</v>
      </c>
      <c r="EM96" s="130">
        <f t="shared" si="1806"/>
        <v>28665.765575217389</v>
      </c>
      <c r="EN96" s="130">
        <f t="shared" si="1807"/>
        <v>29778.520556086954</v>
      </c>
      <c r="EO96" s="130">
        <f t="shared" si="1808"/>
        <v>29778.520556086954</v>
      </c>
      <c r="EP96" s="130">
        <f t="shared" si="1809"/>
        <v>868.37145026086966</v>
      </c>
      <c r="EQ96" s="130">
        <f t="shared" si="1810"/>
        <v>903.7612843043479</v>
      </c>
      <c r="ER96" s="130">
        <f t="shared" si="1811"/>
        <v>687.72483469565202</v>
      </c>
      <c r="ES96" s="130">
        <f t="shared" si="1812"/>
        <v>729.45314647826092</v>
      </c>
      <c r="ET96" s="130">
        <f t="shared" si="1813"/>
        <v>780.16096839130432</v>
      </c>
      <c r="EU96" s="130">
        <f t="shared" si="1814"/>
        <v>802.87384695652167</v>
      </c>
      <c r="EV96" s="130">
        <f t="shared" si="1815"/>
        <v>842.48933282608698</v>
      </c>
      <c r="EW96" s="130">
        <f t="shared" si="1816"/>
        <v>810.26873765217408</v>
      </c>
      <c r="EX96" s="130">
        <f t="shared" si="1817"/>
        <v>812.90977004347837</v>
      </c>
      <c r="EY96" s="130">
        <f t="shared" si="1818"/>
        <v>840.90471339130431</v>
      </c>
      <c r="EZ96" s="130">
        <f t="shared" si="1819"/>
        <v>782.27379430434769</v>
      </c>
      <c r="FA96" s="130">
        <f t="shared" si="1820"/>
        <v>704.09923552173916</v>
      </c>
      <c r="FB96" s="130">
        <f t="shared" si="1821"/>
        <v>820.83286721739137</v>
      </c>
      <c r="FC96" s="130">
        <f t="shared" si="1822"/>
        <v>615.88875365217382</v>
      </c>
      <c r="FD96" s="130">
        <f t="shared" si="1823"/>
        <v>837.73547452173921</v>
      </c>
      <c r="FE96" s="130">
        <f t="shared" si="1824"/>
        <v>868.37145026086966</v>
      </c>
      <c r="FF96" s="130">
        <f t="shared" si="1825"/>
        <v>933.34084708695639</v>
      </c>
      <c r="FG96" s="130">
        <f t="shared" si="1826"/>
        <v>907.98693613043486</v>
      </c>
      <c r="FH96" s="130">
        <f t="shared" si="1827"/>
        <v>845.13036521739139</v>
      </c>
      <c r="FI96" s="130">
        <f t="shared" si="1828"/>
        <v>838.79188747826106</v>
      </c>
      <c r="FJ96" s="130">
        <f t="shared" si="1829"/>
        <v>902.70487134782627</v>
      </c>
      <c r="FK96" s="130">
        <f t="shared" si="1830"/>
        <v>957.63834508695675</v>
      </c>
      <c r="FL96" s="130">
        <f t="shared" si="1831"/>
        <v>1006.7615475652175</v>
      </c>
      <c r="FM96" s="130">
        <f t="shared" si="1832"/>
        <v>1079.6540415652175</v>
      </c>
      <c r="FN96" s="130">
        <f t="shared" si="1833"/>
        <v>1058.5257824347825</v>
      </c>
      <c r="FO96" s="130">
        <f t="shared" si="1834"/>
        <v>1098.6694747826086</v>
      </c>
      <c r="FP96" s="130">
        <f t="shared" si="1835"/>
        <v>1147.7926772608698</v>
      </c>
      <c r="FQ96" s="130">
        <f t="shared" si="1836"/>
        <v>1209.0646287391305</v>
      </c>
      <c r="FR96" s="130">
        <f t="shared" si="1837"/>
        <v>1105.0079525217391</v>
      </c>
      <c r="FS96" s="130">
        <f t="shared" si="1838"/>
        <v>1001.4794827826086</v>
      </c>
      <c r="FT96" s="130">
        <f t="shared" si="1839"/>
        <v>0</v>
      </c>
      <c r="FU96" s="110">
        <f t="shared" si="1840"/>
        <v>868.37145026086966</v>
      </c>
      <c r="FV96" s="130">
        <f t="shared" si="1841"/>
        <v>1772.1327345652176</v>
      </c>
      <c r="FW96" s="130">
        <f t="shared" si="1842"/>
        <v>2459.8575692608697</v>
      </c>
      <c r="FX96" s="130">
        <f t="shared" si="1843"/>
        <v>3189.3107157391305</v>
      </c>
      <c r="FY96" s="130">
        <f t="shared" si="1844"/>
        <v>3969.4716841304348</v>
      </c>
      <c r="FZ96" s="130">
        <f t="shared" si="1845"/>
        <v>4772.3455310869567</v>
      </c>
      <c r="GA96" s="130">
        <f t="shared" si="1846"/>
        <v>5614.8348639130436</v>
      </c>
      <c r="GB96" s="130">
        <f t="shared" si="1847"/>
        <v>6425.103601565218</v>
      </c>
      <c r="GC96" s="130">
        <f t="shared" si="1848"/>
        <v>7238.0133716086966</v>
      </c>
      <c r="GD96" s="130">
        <f t="shared" si="1849"/>
        <v>8078.9180850000012</v>
      </c>
      <c r="GE96" s="130">
        <f t="shared" si="1850"/>
        <v>8861.1918793043496</v>
      </c>
      <c r="GF96" s="130">
        <f t="shared" si="1851"/>
        <v>9565.2911148260882</v>
      </c>
      <c r="GG96" s="130">
        <f t="shared" si="1852"/>
        <v>10386.12398204348</v>
      </c>
      <c r="GH96" s="130">
        <f t="shared" si="1853"/>
        <v>11002.012735695655</v>
      </c>
      <c r="GI96" s="130">
        <f t="shared" si="1854"/>
        <v>11839.748210217394</v>
      </c>
      <c r="GJ96" s="130">
        <f t="shared" si="1855"/>
        <v>12708.119660478264</v>
      </c>
      <c r="GK96" s="130">
        <f t="shared" si="1856"/>
        <v>13641.46050756522</v>
      </c>
      <c r="GL96" s="130">
        <f t="shared" si="1857"/>
        <v>14549.447443695655</v>
      </c>
      <c r="GM96" s="130">
        <f t="shared" si="1858"/>
        <v>15394.577808913047</v>
      </c>
      <c r="GN96" s="130">
        <f t="shared" si="1859"/>
        <v>16233.369696391308</v>
      </c>
      <c r="GO96" s="130">
        <f t="shared" si="1860"/>
        <v>17136.074567739135</v>
      </c>
      <c r="GP96" s="130">
        <f t="shared" si="1861"/>
        <v>18093.712912826093</v>
      </c>
      <c r="GQ96" s="130">
        <f t="shared" si="1862"/>
        <v>19100.47446039131</v>
      </c>
      <c r="GR96" s="130">
        <f t="shared" si="1863"/>
        <v>20180.128501956526</v>
      </c>
      <c r="GS96" s="130">
        <f t="shared" si="1864"/>
        <v>21238.654284391308</v>
      </c>
      <c r="GT96" s="130">
        <f t="shared" si="1865"/>
        <v>22337.323759173916</v>
      </c>
      <c r="GU96" s="130">
        <f t="shared" si="1866"/>
        <v>23485.116436434786</v>
      </c>
      <c r="GV96" s="130">
        <f t="shared" si="1867"/>
        <v>24694.181065173918</v>
      </c>
      <c r="GW96" s="130">
        <f t="shared" si="1868"/>
        <v>25799.189017695659</v>
      </c>
      <c r="GX96" s="130">
        <f t="shared" si="1869"/>
        <v>26800.668500478267</v>
      </c>
      <c r="GY96" s="130">
        <f t="shared" si="1870"/>
        <v>26800.668500478267</v>
      </c>
      <c r="GZ96" s="130">
        <f>($T96+$U96)/$R96*($I96-(метеостанция!B$14))/($I96-$J96)</f>
        <v>3.4053434782608698</v>
      </c>
      <c r="HA96" s="130">
        <f>($T96+$U96)/$R96*($I96-(метеостанция!C$14))/($I96-$J96)</f>
        <v>3.5441257246376807</v>
      </c>
      <c r="HB96" s="130">
        <f>($T96+$U96)/$R96*($I96-(метеостанция!D$14))/($I96-$J96)</f>
        <v>2.6969326086956515</v>
      </c>
      <c r="HC96" s="130">
        <f>($T96+$U96)/$R96*($I96-(метеостанция!E$14))/($I96-$J96)</f>
        <v>2.8605713768115937</v>
      </c>
      <c r="HD96" s="130">
        <f>($T96+$U96)/$R96*($I96-(метеостанция!F$14))/($I96-$J96)</f>
        <v>3.0594235507246372</v>
      </c>
      <c r="HE96" s="130">
        <f>($T96+$U96)/$R96*($I96-(метеостанция!G$14))/($I96-$J96)</f>
        <v>3.1484927536231884</v>
      </c>
      <c r="HF96" s="130">
        <f>($T96+$U96)/$R96*($I96-(метеостанция!H$14))/($I96-$J96)</f>
        <v>3.3038460144927533</v>
      </c>
      <c r="HG96" s="130">
        <f>($T96+$U96)/$R96*($I96-(метеостанция!I$14))/($I96-$J96)</f>
        <v>3.1774920289855073</v>
      </c>
      <c r="HH96" s="130">
        <f>($T96+$U96)/$R96*($I96-(метеостанция!J$14))/($I96-$J96)</f>
        <v>3.1878489130434784</v>
      </c>
      <c r="HI96" s="130">
        <f>($T96+$U96)/$R96*($I96-(метеостанция!K$14))/($I96-$J96)</f>
        <v>3.2976318840579704</v>
      </c>
      <c r="HJ96" s="130">
        <f>($T96+$U96)/$R96*($I96-(метеостанция!L$14))/($I96-$J96)</f>
        <v>3.067709057971014</v>
      </c>
      <c r="HK96" s="130">
        <f>($T96+$U96)/$R96*($I96-(метеостанция!M$14))/($I96-$J96)</f>
        <v>2.7611452898550719</v>
      </c>
      <c r="HL96" s="130">
        <f>($T96+$U96)/$R96*($I96-(метеостанция!N$14))/($I96-$J96)</f>
        <v>3.2189195652173912</v>
      </c>
      <c r="HM96" s="130">
        <f>($T96+$U96)/$R96*($I96-(метеостанция!O$14))/($I96-$J96)</f>
        <v>2.4152253623188402</v>
      </c>
      <c r="HN96" s="130">
        <f>($T96+$U96)/$R96*($I96-(метеостанция!P$14))/($I96-$J96)</f>
        <v>3.2852036231884054</v>
      </c>
      <c r="HO96" s="130">
        <f>($T96+$U96)/$R96*($I96-(метеостанция!Q$14))/($I96-$J96)</f>
        <v>3.4053434782608698</v>
      </c>
      <c r="HP96" s="130">
        <f>($T96+$U96)/$R96*($I96-(метеостанция!R$14))/($I96-$J96)</f>
        <v>3.660122826086956</v>
      </c>
      <c r="HQ96" s="130">
        <f>($T96+$U96)/$R96*($I96-(метеостанция!S$14))/($I96-$J96)</f>
        <v>3.5606967391304347</v>
      </c>
      <c r="HR96" s="130">
        <f>($T96+$U96)/$R96*($I96-(метеостанция!T$14))/($I96-$J96)</f>
        <v>3.3142028985507244</v>
      </c>
      <c r="HS96" s="130">
        <f>($T96+$U96)/$R96*($I96-(метеостанция!U$14))/($I96-$J96)</f>
        <v>3.289346376811594</v>
      </c>
      <c r="HT96" s="130">
        <f>($T96+$U96)/$R96*($I96-(метеостанция!V$14))/($I96-$J96)</f>
        <v>3.5399829710144926</v>
      </c>
      <c r="HU96" s="130">
        <f>($T96+$U96)/$R96*($I96-(метеостанция!W$14))/($I96-$J96)</f>
        <v>3.7554061594202897</v>
      </c>
      <c r="HV96" s="130">
        <f>($T96+$U96)/$R96*($I96-(метеостанция!X$14))/($I96-$J96)</f>
        <v>3.9480442028985503</v>
      </c>
      <c r="HW96" s="130">
        <f>($T96+$U96)/$R96*($I96-(метеостанция!Y$14))/($I96-$J96)</f>
        <v>4.2338942028985507</v>
      </c>
      <c r="HX96" s="130">
        <f>($T96+$U96)/$R96*($I96-(метеостанция!Z$14))/($I96-$J96)</f>
        <v>4.1510391304347829</v>
      </c>
      <c r="HY96" s="130">
        <f>($T96+$U96)/$R96*($I96-(метеостанция!AA$14))/($I96-$J96)</f>
        <v>4.3084637681159421</v>
      </c>
      <c r="HZ96" s="130">
        <f>($T96+$U96)/$R96*($I96-(метеостанция!AB$14))/($I96-$J96)</f>
        <v>4.5011018115942036</v>
      </c>
      <c r="IA96" s="130">
        <f>($T96+$U96)/$R96*($I96-(метеостанция!AC$14))/($I96-$J96)</f>
        <v>4.7413815217391306</v>
      </c>
      <c r="IB96" s="130">
        <f>($T96+$U96)/$R96*($I96-(метеостанция!AD$14))/($I96-$J96)</f>
        <v>4.333320289855072</v>
      </c>
      <c r="IC96" s="130">
        <f>($T96+$U96)/$R96*($I96-(метеостанция!AE$14))/($I96-$J96)</f>
        <v>3.9273304347826086</v>
      </c>
      <c r="ID96" s="130"/>
      <c r="IE96" s="131">
        <f>VLOOKUP($F96,метеостанция!$A$4:$AF$7,2,0)</f>
        <v>6</v>
      </c>
      <c r="IF96" s="131">
        <f>VLOOKUP($F96,метеостанция!$A$4:$AF$7,3,0)</f>
        <v>9.6</v>
      </c>
      <c r="IG96" s="131">
        <f>VLOOKUP($F96,метеостанция!$A$4:$AF$7,4,0)</f>
        <v>8.4</v>
      </c>
      <c r="IH96" s="131">
        <f>VLOOKUP($F96,метеостанция!$A$4:$AF$7,5,0)</f>
        <v>9.6999999999999993</v>
      </c>
      <c r="II96" s="131">
        <f>VLOOKUP($F96,метеостанция!$A$4:$AF$7,6,0)</f>
        <v>11.1</v>
      </c>
      <c r="IJ96" s="131">
        <f>VLOOKUP($F96,метеостанция!$A$4:$AF$7,7,0)</f>
        <v>9.5</v>
      </c>
      <c r="IK96" s="131">
        <f>VLOOKUP($F96,метеостанция!$A$4:$AF$7,8,0)</f>
        <v>6</v>
      </c>
      <c r="IL96" s="131">
        <f>VLOOKUP($F96,метеостанция!$A$4:$AF$7,9,0)</f>
        <v>6.8</v>
      </c>
      <c r="IM96" s="131">
        <f>VLOOKUP($F96,метеостанция!$A$4:$AF$7,10,0)</f>
        <v>3.2</v>
      </c>
      <c r="IN96" s="131">
        <f>VLOOKUP($F96,метеостанция!$A$4:$AF$7,11,0)</f>
        <v>-2</v>
      </c>
      <c r="IO96" s="131">
        <f>VLOOKUP($F96,метеостанция!$A$4:$AF$7,12,0)</f>
        <v>-0.4</v>
      </c>
      <c r="IP96" s="131">
        <f>VLOOKUP($F96,метеостанция!$A$4:$AF$7,13,0)</f>
        <v>2.1</v>
      </c>
      <c r="IQ96" s="131">
        <f>VLOOKUP($F96,метеостанция!$A$4:$AF$7,14,0)</f>
        <v>2.2999999999999998</v>
      </c>
      <c r="IR96" s="131">
        <f>VLOOKUP($F96,метеостанция!$A$4:$AF$7,15,0)</f>
        <v>2.2999999999999998</v>
      </c>
      <c r="IS96" s="131">
        <f>VLOOKUP($F96,метеостанция!$A$4:$AF$7,16,0)</f>
        <v>0.2</v>
      </c>
      <c r="IT96" s="131">
        <f>VLOOKUP($F96,метеостанция!$A$4:$AF$7,17,0)</f>
        <v>-3</v>
      </c>
      <c r="IU96" s="131">
        <f>VLOOKUP($F96,метеостанция!$A$4:$AF$7,18,0)</f>
        <v>-4</v>
      </c>
      <c r="IV96" s="131">
        <f>VLOOKUP($F96,метеостанция!$A$4:$AF$7,19,0)</f>
        <v>-3.6</v>
      </c>
      <c r="IW96" s="131">
        <f>VLOOKUP($F96,метеостанция!$A$4:$AF$7,20,0)</f>
        <v>-0.7</v>
      </c>
      <c r="IX96" s="131">
        <f>VLOOKUP($F96,метеостанция!$A$4:$AF$7,21,0)</f>
        <v>3.6</v>
      </c>
      <c r="IY96" s="131">
        <f>VLOOKUP($F96,метеостанция!$A$4:$AF$7,22,0)</f>
        <v>2.2000000000000002</v>
      </c>
      <c r="IZ96" s="131">
        <f>VLOOKUP($F96,метеостанция!$A$4:$AF$7,23,0)</f>
        <v>4.4000000000000004</v>
      </c>
      <c r="JA96" s="131">
        <f>VLOOKUP($F96,метеостанция!$A$4:$AF$7,24,0)</f>
        <v>-2.2999999999999998</v>
      </c>
      <c r="JB96" s="131">
        <f>VLOOKUP($F96,метеостанция!$A$4:$AF$7,25,0)</f>
        <v>-5.0999999999999996</v>
      </c>
      <c r="JC96" s="131">
        <f>VLOOKUP($F96,метеостанция!$A$4:$AF$7,26,0)</f>
        <v>0.6</v>
      </c>
      <c r="JD96" s="131">
        <f>VLOOKUP($F96,метеостанция!$A$4:$AF$7,27,0)</f>
        <v>-1.8</v>
      </c>
      <c r="JE96" s="131">
        <f>VLOOKUP($F96,метеостанция!$A$4:$AF$7,28,0)</f>
        <v>-0.5</v>
      </c>
      <c r="JF96" s="131">
        <f>VLOOKUP($F96,метеостанция!$A$4:$AF$7,29,0)</f>
        <v>5.4</v>
      </c>
      <c r="JG96" s="131">
        <f>VLOOKUP($F96,метеостанция!$A$4:$AF$7,30,0)</f>
        <v>8.4</v>
      </c>
      <c r="JH96" s="131">
        <f>VLOOKUP($F96,метеостанция!$A$4:$AF$7,31,0)</f>
        <v>5.0999999999999996</v>
      </c>
      <c r="JI96" s="131">
        <f>VLOOKUP($F96,метеостанция!$A$4:$AF$7,32,0)</f>
        <v>0</v>
      </c>
      <c r="JJ96" s="202">
        <f>VLOOKUP(D96,'Qп, Гкал'!$D$6:$O$63,2,FALSE)</f>
        <v>1.4669639999999999</v>
      </c>
      <c r="JK96" s="202">
        <f>VLOOKUP(D96,'Qп, Гкал'!$D$6:AI$64,3,FALSE)</f>
        <v>0.94624350000000002</v>
      </c>
      <c r="JL96" s="202">
        <f>VLOOKUP(D96,'Qп, Гкал'!$D$6:$AI$64,4,FALSE)</f>
        <v>0.98943999999999999</v>
      </c>
      <c r="JM96" s="202">
        <f>VLOOKUP(D96,'Qп, Гкал'!$D$6:$O$60,5,FALSE)</f>
        <v>0.96831210000000001</v>
      </c>
      <c r="JN96" s="202">
        <f>VLOOKUP(D96,'Qп, Гкал'!$D$6:$O$60,6,FALSE)</f>
        <v>0.95266269999999997</v>
      </c>
      <c r="JO96" s="202">
        <f>VLOOKUP(D96,'Qп, Гкал'!$D$6:$O$60,7,FALSE)</f>
        <v>0.67826640000000005</v>
      </c>
      <c r="JP96" s="202">
        <f>VLOOKUP(D96,'Qп, Гкал'!$D$6:$O$60,8,FALSE)</f>
        <v>1.0077750000000001</v>
      </c>
      <c r="JQ96" s="202">
        <f>VLOOKUP(D96,'Qп, Гкал'!$D$6:$O$60,9,FALSE)</f>
        <v>1.080473</v>
      </c>
      <c r="JR96" s="202">
        <f>VLOOKUP(D96,'Qп, Гкал'!$D$6:$O$60,10,FALSE)</f>
        <v>1.4535830000000001</v>
      </c>
      <c r="JS96" s="202">
        <f>VLOOKUP(D96,'Qп, Гкал'!$D$6:$O$60,11,FALSE)</f>
        <v>2.174582</v>
      </c>
      <c r="JT96" s="202">
        <f>VLOOKUP(D96,'Qп, Гкал'!$D$6:$O$60,12,FALSE)</f>
        <v>1.751031</v>
      </c>
      <c r="JU96" s="202">
        <f>VLOOKUP(D96,'Qп, Гкал'!$D$6:$P$60,13,FALSE)</f>
        <v>1.5276179999999999</v>
      </c>
      <c r="JV96" s="202">
        <f>VLOOKUP(D96,'Qп, Гкал'!$D$6:$Q$63,14,FALSE)</f>
        <v>0.84117350000000002</v>
      </c>
      <c r="JW96" s="203">
        <f>VLOOKUP(D96,'Qп, Гкал'!$D$6:$AI$65,15,FALSE)</f>
        <v>1.4121030000000001</v>
      </c>
      <c r="JX96" s="203">
        <f>VLOOKUP(D96,'Qп, Гкал'!$D$6:$AI$65,16,FALSE)</f>
        <v>1.8337239999999999</v>
      </c>
      <c r="JY96" s="203">
        <f>VLOOKUP(D96,'Qп, Гкал'!$D$6:$AI$65,17,FALSE)</f>
        <v>2.2955540000000001</v>
      </c>
      <c r="JZ96" s="203">
        <f>VLOOKUP(D96,'Qп, Гкал'!$D$6:$AI$65,18,FALSE)</f>
        <v>2.1791</v>
      </c>
      <c r="KA96" s="203">
        <f>VLOOKUP(D96,'Qп, Гкал'!$D$6:$AI$65,19,FALSE)</f>
        <v>2.242944</v>
      </c>
      <c r="KB96" s="203">
        <f>VLOOKUP(D96,'Qп, Гкал'!$D$6:$AI$65,20,FALSE)</f>
        <v>1.790835</v>
      </c>
      <c r="KC96" s="203">
        <f>VLOOKUP(D96,'Qп, Гкал'!$D$6:$AI$65,21,FALSE)</f>
        <v>0.79802499999999998</v>
      </c>
      <c r="KD96" s="203">
        <f>VLOOKUP(D96,'Qп, Гкал'!$D$6:$AI$65,22,FALSE)</f>
        <v>1.2915620000000001</v>
      </c>
      <c r="KE96" s="203">
        <f>VLOOKUP(D96,'Qп, Гкал'!$D$6:$AI$65,23,FALSE)</f>
        <v>1.4131</v>
      </c>
      <c r="KF96" s="203">
        <f>VLOOKUP(D96,'Qп, Гкал'!$D$6:$AI$65,24,FALSE)</f>
        <v>2.1341299999999999</v>
      </c>
      <c r="KG96" s="203">
        <f>VLOOKUP(D96,'Qп, Гкал'!$D$6:$AI$65,25,FALSE)</f>
        <v>2.4399690000000001</v>
      </c>
      <c r="KH96" s="203">
        <f>VLOOKUP(D96,'Qп, Гкал'!$D$6:$AI$65,26,FALSE)</f>
        <v>1.6498280000000001</v>
      </c>
      <c r="KI96" s="203">
        <f>VLOOKUP(D96,'Qп, Гкал'!$D$6:$AI$65,27,FALSE)</f>
        <v>2.122871</v>
      </c>
      <c r="KJ96" s="203">
        <f>VLOOKUP(D96,'Qп, Гкал'!$D$6:$AI$65,28,FALSE)</f>
        <v>0.96576790000000001</v>
      </c>
      <c r="KK96" s="203">
        <f>VLOOKUP(D96,'Qп, Гкал'!$D$6:$AI$65,29,FALSE)</f>
        <v>1.1273010000000001</v>
      </c>
      <c r="KL96" s="203">
        <f>VLOOKUP(D96,'Qп, Гкал'!$D$6:$AI$65,30,FALSE)</f>
        <v>1.1058319999999999</v>
      </c>
      <c r="KM96" s="203">
        <f>VLOOKUP(D96,'Qп, Гкал'!$D$6:$AI$65,31,FALSE)</f>
        <v>1.343815</v>
      </c>
      <c r="KN96" s="203">
        <f>VLOOKUP(D96,'Qп, Гкал'!$D$6:$AI$65,32,FALSE)</f>
        <v>0</v>
      </c>
      <c r="KO96" s="110">
        <f>IF(JJ96="","Нет показаний",IF(JJ96&lt;=0,"Ошибка ПУ",(GZ96-JJ96*(($I96-метеостанция!B$14)/($I96-IE96)))))</f>
        <v>1.4604331427769988</v>
      </c>
      <c r="KP96" s="110">
        <f>IF(JK96="","Нет показаний",IF(JK96&lt;=0,"Ошибка ПУ",(HA96-JK96*(($I96-метеостанция!C$14)/($I96-IF96)))))</f>
        <v>1.8434717031040675</v>
      </c>
      <c r="KQ96" s="110">
        <f>IF(JL96="","Нет показаний",IF(JL96&lt;=0,"Ошибка ПУ",(HB96-JL96*(($I96-метеостанция!D$14)/($I96-IG96)))))</f>
        <v>1.4676855857948883</v>
      </c>
      <c r="KR96" s="110">
        <f>IF(JM96="","Нет показаний",IF(JM96&lt;=0,"Ошибка ПУ",(HC96-JM96*(($I96-метеостанция!E$14)/($I96-IH96)))))</f>
        <v>1.4440046288243056</v>
      </c>
      <c r="KS96" s="110">
        <f>IF(JN96="","Нет показаний",IF(JN96&lt;=0,"Ошибка ПУ",(HD96-JN96*(($I96-метеостанция!F$14)/($I96-II96)))))</f>
        <v>1.3682182527679068</v>
      </c>
      <c r="KT96" s="110">
        <f>IF(JO96="","Нет показаний",IF(JO96&lt;=0,"Ошибка ПУ",(HE96-JO96*(($I96-метеостанция!G$14)/($I96-IJ96)))))</f>
        <v>2.0745709536231884</v>
      </c>
      <c r="KU96" s="110">
        <f>IF(JP96="","Нет показаний",IF(JP96&lt;=0,"Ошибка ПУ",(HF96-JP96*(($I96-метеостанция!H$14)/($I96-IK96)))))</f>
        <v>2.0075547846540434</v>
      </c>
      <c r="KV96" s="110">
        <f>IF(JQ96="","Нет показаний",IF(JQ96&lt;=0,"Ошибка ПУ",(HG96-JQ96*(($I96-метеостанция!I$14)/($I96-IL96)))))</f>
        <v>1.768099527284827</v>
      </c>
      <c r="KW96" s="110">
        <f>IF(JR96="","Нет показаний",IF(JR96&lt;=0,"Ошибка ПУ",(HH96-JR96*(($I96-метеостанция!J$14)/($I96-IM96)))))</f>
        <v>1.6597995708303634</v>
      </c>
      <c r="KX96" s="110">
        <f>IF(JS96="","Нет показаний",IF(JS96&lt;=0,"Ошибка ПУ",(HI96-JS96*(($I96-метеостанция!K$14)/($I96-IN96)))))</f>
        <v>1.4561773393771196</v>
      </c>
      <c r="KY96" s="110">
        <f>IF(JT96="","Нет показаний",IF(JT96&lt;=0,"Ошибка ПУ",(HJ96-JT96*(($I96-метеостанция!L$14)/($I96-IO96)))))</f>
        <v>1.5875281726970414</v>
      </c>
      <c r="KZ96" s="110">
        <f>IF(JU96="","Нет показаний",IF(JU96&lt;=0,"Ошибка ПУ",(HK96-JU96*(($I96-метеостанция!M$14)/($I96-IP96)))))</f>
        <v>1.4490867885664123</v>
      </c>
      <c r="LA96" s="110">
        <f>IF(JV96="","Нет показаний",IF(JV96&lt;=0,"Ошибка ПУ",(HL96-JV96*(($I96-метеостанция!N$14)/($I96-IQ96)))))</f>
        <v>2.3678885632642661</v>
      </c>
      <c r="LB96" s="110">
        <f>IF(JW96="","Нет показаний",IF(JW96&lt;=0,"Ошибка ПУ",(HM96-JW96*(($I96-метеостанция!O$14)/($I96-IR96)))))</f>
        <v>1.34327738185009</v>
      </c>
      <c r="LC96" s="110">
        <f>IF(JX96="","Нет показаний",IF(JX96&lt;=0,"Ошибка ПУ",(HN96-JX96*(($I96-метеостанция!P$14)/($I96-IS96)))))</f>
        <v>1.5784628579301896</v>
      </c>
      <c r="LD96" s="110">
        <f>IF(JY96="","Нет показаний",IF(JY96&lt;=0,"Ошибка ПУ",(HO96-JY96*(($I96-метеостанция!Q$14)/($I96-IT96)))))</f>
        <v>1.4798890007098491</v>
      </c>
      <c r="LE96" s="110">
        <f>IF(JZ96="","Нет показаний",IF(JZ96&lt;=0,"Ошибка ПУ",(HP96-JZ96*(($I96-метеостанция!R$14)/($I96-IU96)))))</f>
        <v>1.7726376790281326</v>
      </c>
      <c r="LF96" s="110">
        <f>IF(KA96="","Нет показаний",IF(KA96&lt;=0,"Ошибка ПУ",(HQ96-KA96*(($I96-метеостанция!S$14)/($I96-IV96)))))</f>
        <v>1.6405668905248569</v>
      </c>
      <c r="LG96" s="110">
        <f>IF(KB96="","Нет показаний",IF(KB96&lt;=0,"Ошибка ПУ",(HR96-KB96*(($I96-метеостанция!T$14)/($I96-IW96)))))</f>
        <v>1.7008380336858595</v>
      </c>
      <c r="LH96" s="110">
        <f>IF(KC96="","Нет показаний",IF(KC96&lt;=0,"Ошибка ПУ",(HS96-KC96*(($I96-метеостанция!U$14)/($I96-IX96)))))</f>
        <v>2.4043856924540519</v>
      </c>
      <c r="LI96" s="110">
        <f>IF(KD96="","Нет показаний",IF(KD96&lt;=0,"Ошибка ПУ",(HT96-KD96*(($I96-метеостанция!V$14)/($I96-IY96)))))</f>
        <v>2.1103978298227828</v>
      </c>
      <c r="LJ96" s="110">
        <f>IF(KE96="","Нет показаний",IF(KE96&lt;=0,"Ошибка ПУ",(HU96-KE96*(($I96-метеостанция!W$14)/($I96-IZ96)))))</f>
        <v>1.8826354722857868</v>
      </c>
      <c r="LK96" s="110">
        <f>IF(KF96="","Нет показаний",IF(KF96&lt;=0,"Ошибка ПУ",(HV96-KF96*(($I96-метеостанция!X$14)/($I96-JA96)))))</f>
        <v>1.8116724697052731</v>
      </c>
      <c r="LL96" s="110">
        <f>IF(KG96="","Нет показаний",IF(KG96&lt;=0,"Ошибка ПУ",(HW96-KG96*(($I96-метеостанция!Y$14)/($I96-JB96)))))</f>
        <v>1.8902397686880241</v>
      </c>
      <c r="LM96" s="110">
        <f>IF(KH96="","Нет показаний",IF(KH96&lt;=0,"Ошибка ПУ",(HX96-KH96*(($I96-метеостанция!Z$14)/($I96-JC96)))))</f>
        <v>2.1736137045974622</v>
      </c>
      <c r="LN96" s="110">
        <f>IF(KI96="","Нет показаний",IF(KI96&lt;=0,"Ошибка ПУ",(HY96-KI96*(($I96-метеостанция!AA$14)/($I96-JD96)))))</f>
        <v>1.9395948410773158</v>
      </c>
      <c r="LO96" s="110">
        <f>IF(KJ96="","Нет показаний",IF(KJ96&lt;=0,"Ошибка ПУ",(HZ96-KJ96*(($I96-метеостанция!AB$14)/($I96-JE96)))))</f>
        <v>3.3087076941510221</v>
      </c>
      <c r="LP96" s="110">
        <f>IF(KK96="","Нет показаний",IF(KK96&lt;=0,"Ошибка ПУ",(IA96-KK96*(($I96-метеостанция!AC$14)/($I96-JF96)))))</f>
        <v>2.7379715923913044</v>
      </c>
      <c r="LQ96" s="110">
        <f>IF(KL96="","Нет показаний",IF(KL96&lt;=0,"Ошибка ПУ",(IB96-KL96*(($I96-метеостанция!AD$14)/($I96-JG96)))))</f>
        <v>2.1258770226794996</v>
      </c>
      <c r="LR96" s="110">
        <f>IF(KM96="","Нет показаний",IF(KM96&lt;=0,"Ошибка ПУ",(IC96-KM96*(($I96-метеостанция!AE$14)/($I96-JH96)))))</f>
        <v>1.9853538799045596</v>
      </c>
      <c r="LS96" s="110" t="str">
        <f>IF(KN96="","Нет показаний",IF(KN96&lt;=0,"Ошибка ПУ",(ID96-KN96*(($I96-метеостанция!AF$14)/($I96-JI96)))))</f>
        <v>Ошибка ПУ</v>
      </c>
      <c r="LT96" s="54">
        <f t="shared" si="1871"/>
        <v>1.4604331427769988</v>
      </c>
      <c r="LU96" s="54">
        <f t="shared" si="1872"/>
        <v>3.3039048458810663</v>
      </c>
      <c r="LV96" s="54">
        <f t="shared" si="1873"/>
        <v>4.7715904316759543</v>
      </c>
      <c r="LW96" s="54">
        <f t="shared" si="1874"/>
        <v>6.2155950605002595</v>
      </c>
      <c r="LX96" s="54">
        <f t="shared" si="1875"/>
        <v>7.5838133132681662</v>
      </c>
      <c r="LY96" s="54">
        <f t="shared" si="1876"/>
        <v>9.6583842668913551</v>
      </c>
      <c r="LZ96" s="54">
        <f t="shared" si="1877"/>
        <v>11.665939051545399</v>
      </c>
      <c r="MA96" s="54">
        <f t="shared" si="1878"/>
        <v>13.434038578830226</v>
      </c>
      <c r="MB96" s="54">
        <f t="shared" si="1879"/>
        <v>15.09383814966059</v>
      </c>
      <c r="MC96" s="54">
        <f t="shared" si="1880"/>
        <v>16.550015489037708</v>
      </c>
      <c r="MD96" s="54">
        <f t="shared" si="1881"/>
        <v>18.13754366173475</v>
      </c>
      <c r="ME96" s="54">
        <f t="shared" si="1882"/>
        <v>19.586630450301161</v>
      </c>
      <c r="MF96" s="54">
        <f t="shared" si="1883"/>
        <v>21.954519013565427</v>
      </c>
      <c r="MG96" s="54">
        <f t="shared" si="1884"/>
        <v>23.297796395415517</v>
      </c>
      <c r="MH96" s="54">
        <f t="shared" si="1885"/>
        <v>24.876259253345708</v>
      </c>
      <c r="MI96" s="54">
        <f t="shared" si="1886"/>
        <v>26.356148254055558</v>
      </c>
      <c r="MJ96" s="54">
        <f t="shared" si="1887"/>
        <v>28.128785933083691</v>
      </c>
      <c r="MK96" s="54">
        <f t="shared" si="1888"/>
        <v>29.769352823608546</v>
      </c>
      <c r="ML96" s="54">
        <f t="shared" si="1889"/>
        <v>31.470190857294405</v>
      </c>
      <c r="MM96" s="54">
        <f t="shared" si="1890"/>
        <v>33.874576549748454</v>
      </c>
      <c r="MN96" s="54">
        <f t="shared" si="1891"/>
        <v>35.984974379571234</v>
      </c>
      <c r="MO96" s="54">
        <f t="shared" si="1892"/>
        <v>37.867609851857019</v>
      </c>
      <c r="MP96" s="54">
        <f t="shared" si="1893"/>
        <v>39.67928232156229</v>
      </c>
      <c r="MQ96" s="54">
        <f t="shared" si="1894"/>
        <v>41.569522090250317</v>
      </c>
      <c r="MR96" s="54">
        <f t="shared" si="1895"/>
        <v>43.743135794847781</v>
      </c>
      <c r="MS96" s="54">
        <f t="shared" si="1896"/>
        <v>45.682730635925097</v>
      </c>
      <c r="MT96" s="54">
        <f t="shared" si="1897"/>
        <v>48.991438330076122</v>
      </c>
      <c r="MU96" s="54">
        <f t="shared" si="1898"/>
        <v>51.729409922467426</v>
      </c>
      <c r="MV96" s="54">
        <f t="shared" si="1899"/>
        <v>53.855286945146922</v>
      </c>
      <c r="MW96" s="54">
        <f t="shared" si="1900"/>
        <v>55.84064082505148</v>
      </c>
      <c r="MX96" s="54">
        <f t="shared" si="1901"/>
        <v>55.84064082505148</v>
      </c>
      <c r="MY96" s="53">
        <f t="shared" si="1902"/>
        <v>2877.9295511563537</v>
      </c>
      <c r="MZ96" s="53">
        <f t="shared" si="1903"/>
        <v>3632.745338136875</v>
      </c>
      <c r="NA96" s="53">
        <f t="shared" si="1904"/>
        <v>2892.2212153674068</v>
      </c>
      <c r="NB96" s="53">
        <f t="shared" si="1905"/>
        <v>2845.5555215611766</v>
      </c>
      <c r="NC96" s="53">
        <f t="shared" si="1906"/>
        <v>2696.2108889044371</v>
      </c>
      <c r="ND96" s="53">
        <f t="shared" si="1907"/>
        <v>4088.1495212098548</v>
      </c>
      <c r="NE96" s="53">
        <f t="shared" si="1908"/>
        <v>3956.0874586392579</v>
      </c>
      <c r="NF96" s="53">
        <f t="shared" si="1909"/>
        <v>3484.2169284674801</v>
      </c>
      <c r="NG96" s="53">
        <f t="shared" si="1910"/>
        <v>3270.8010342783141</v>
      </c>
      <c r="NH96" s="53">
        <f t="shared" si="1911"/>
        <v>2869.5430649765517</v>
      </c>
      <c r="NI96" s="53">
        <f t="shared" si="1912"/>
        <v>3128.3830171167897</v>
      </c>
      <c r="NJ96" s="53">
        <f t="shared" si="1913"/>
        <v>2855.5704255489718</v>
      </c>
      <c r="NK96" s="53">
        <f t="shared" si="1914"/>
        <v>4666.1612027685624</v>
      </c>
      <c r="NL96" s="53">
        <f t="shared" si="1915"/>
        <v>2647.0624086737871</v>
      </c>
      <c r="NM96" s="53">
        <f t="shared" si="1916"/>
        <v>3110.5189078372314</v>
      </c>
      <c r="NN96" s="53">
        <f t="shared" si="1917"/>
        <v>2916.2692647988283</v>
      </c>
      <c r="NO96" s="53">
        <f t="shared" si="1918"/>
        <v>3493.1598102928378</v>
      </c>
      <c r="NP96" s="53">
        <f t="shared" si="1919"/>
        <v>3232.9011144682831</v>
      </c>
      <c r="NQ96" s="53">
        <f t="shared" si="1920"/>
        <v>3351.6714291813546</v>
      </c>
      <c r="NR96" s="53">
        <f t="shared" si="1921"/>
        <v>4738.0824455499542</v>
      </c>
      <c r="NS96" s="53">
        <f t="shared" si="1922"/>
        <v>4158.7499634487758</v>
      </c>
      <c r="NT96" s="53">
        <f t="shared" si="1923"/>
        <v>3709.921461686371</v>
      </c>
      <c r="NU96" s="53">
        <f t="shared" si="1924"/>
        <v>3570.0817688012107</v>
      </c>
      <c r="NV96" s="53">
        <f t="shared" si="1925"/>
        <v>3724.9064881766203</v>
      </c>
      <c r="NW96" s="53">
        <f t="shared" si="1926"/>
        <v>4283.3231662797589</v>
      </c>
      <c r="NX96" s="53">
        <f t="shared" si="1927"/>
        <v>3822.1655938269582</v>
      </c>
      <c r="NY96" s="53">
        <f t="shared" si="1928"/>
        <v>6520.1393820940038</v>
      </c>
      <c r="NZ96" s="53">
        <f t="shared" si="1929"/>
        <v>5395.4468199663042</v>
      </c>
      <c r="OA96" s="53">
        <f t="shared" si="1930"/>
        <v>4189.253260892222</v>
      </c>
      <c r="OB96" s="53">
        <f t="shared" si="1931"/>
        <v>3912.3383557399247</v>
      </c>
      <c r="OC96" s="53" t="e">
        <f t="shared" si="1932"/>
        <v>#VALUE!</v>
      </c>
      <c r="OD96" s="53">
        <f t="shared" si="1933"/>
        <v>2877.9295511563537</v>
      </c>
      <c r="OE96" s="53">
        <f t="shared" si="1934"/>
        <v>6510.6748892932283</v>
      </c>
      <c r="OF96" s="53">
        <f t="shared" si="1935"/>
        <v>9402.8961046606346</v>
      </c>
      <c r="OG96" s="53">
        <f t="shared" si="1936"/>
        <v>12248.451626221811</v>
      </c>
      <c r="OH96" s="53">
        <f t="shared" si="1937"/>
        <v>14944.662515126249</v>
      </c>
      <c r="OI96" s="53">
        <f t="shared" si="1938"/>
        <v>19032.812036336105</v>
      </c>
      <c r="OJ96" s="53">
        <f t="shared" si="1939"/>
        <v>22988.899494975361</v>
      </c>
      <c r="OK96" s="53">
        <f t="shared" si="1940"/>
        <v>26473.116423442843</v>
      </c>
      <c r="OL96" s="53">
        <f t="shared" si="1941"/>
        <v>29743.917457721156</v>
      </c>
      <c r="OM96" s="53">
        <f t="shared" si="1942"/>
        <v>32613.460522697707</v>
      </c>
      <c r="ON96" s="53">
        <f t="shared" si="1943"/>
        <v>35741.843539814494</v>
      </c>
      <c r="OO96" s="53">
        <f t="shared" si="1944"/>
        <v>38597.413965363463</v>
      </c>
      <c r="OP96" s="53">
        <f t="shared" si="1945"/>
        <v>43263.575168132025</v>
      </c>
      <c r="OQ96" s="53">
        <f t="shared" si="1946"/>
        <v>45910.637576805813</v>
      </c>
      <c r="OR96" s="53">
        <f t="shared" si="1947"/>
        <v>49021.156484643041</v>
      </c>
      <c r="OS96" s="53">
        <f t="shared" si="1948"/>
        <v>51937.425749441871</v>
      </c>
      <c r="OT96" s="53">
        <f t="shared" si="1949"/>
        <v>55430.585559734711</v>
      </c>
      <c r="OU96" s="53">
        <f t="shared" si="1950"/>
        <v>58663.486674202992</v>
      </c>
      <c r="OV96" s="53">
        <f t="shared" si="1951"/>
        <v>62015.158103384347</v>
      </c>
      <c r="OW96" s="53">
        <f t="shared" si="1952"/>
        <v>66753.240548934307</v>
      </c>
      <c r="OX96" s="53">
        <f t="shared" si="1953"/>
        <v>70911.990512383083</v>
      </c>
      <c r="OY96" s="53">
        <f t="shared" si="1954"/>
        <v>74621.911974069459</v>
      </c>
      <c r="OZ96" s="53">
        <f t="shared" si="1955"/>
        <v>78191.993742870676</v>
      </c>
      <c r="PA96" s="53">
        <f t="shared" si="1956"/>
        <v>81916.900231047301</v>
      </c>
      <c r="PB96" s="53">
        <f t="shared" si="1957"/>
        <v>86200.223397327063</v>
      </c>
      <c r="PC96" s="53">
        <f t="shared" si="1958"/>
        <v>90022.388991154017</v>
      </c>
      <c r="PD96" s="53">
        <f t="shared" si="1959"/>
        <v>96542.528373248017</v>
      </c>
      <c r="PE96" s="53">
        <f t="shared" si="1960"/>
        <v>101937.97519321433</v>
      </c>
      <c r="PF96" s="53">
        <f t="shared" si="1961"/>
        <v>106127.22845410655</v>
      </c>
      <c r="PG96" s="53">
        <f t="shared" si="1962"/>
        <v>110039.56680984647</v>
      </c>
      <c r="PH96" s="53" t="e">
        <f t="shared" si="1963"/>
        <v>#VALUE!</v>
      </c>
      <c r="PI96" s="111">
        <f t="shared" si="2311"/>
        <v>2590.1365960407184</v>
      </c>
      <c r="PJ96" s="111">
        <f t="shared" si="2311"/>
        <v>3269.4708043231876</v>
      </c>
      <c r="PK96" s="111">
        <f t="shared" si="2311"/>
        <v>2602.999093830666</v>
      </c>
      <c r="PL96" s="111">
        <f t="shared" si="2311"/>
        <v>2560.9999694050589</v>
      </c>
      <c r="PM96" s="111">
        <f t="shared" si="2311"/>
        <v>2426.5898000139932</v>
      </c>
      <c r="PN96" s="111">
        <f t="shared" si="2311"/>
        <v>3679.3345690888696</v>
      </c>
      <c r="PO96" s="111">
        <f t="shared" si="2311"/>
        <v>3560.478712775332</v>
      </c>
      <c r="PP96" s="111">
        <f t="shared" si="2311"/>
        <v>3135.795235620732</v>
      </c>
      <c r="PQ96" s="111">
        <f t="shared" si="2311"/>
        <v>2943.7209308504825</v>
      </c>
      <c r="PR96" s="111">
        <f t="shared" si="2311"/>
        <v>2582.5887584788966</v>
      </c>
      <c r="PS96" s="111">
        <f t="shared" si="2312"/>
        <v>2815.5447154051108</v>
      </c>
      <c r="PT96" s="111">
        <f t="shared" si="2312"/>
        <v>2570.0133829940746</v>
      </c>
      <c r="PU96" s="111">
        <f t="shared" si="2312"/>
        <v>4199.5450824917061</v>
      </c>
      <c r="PV96" s="111">
        <f t="shared" si="2312"/>
        <v>2382.3561678064084</v>
      </c>
      <c r="PW96" s="111">
        <f t="shared" si="2312"/>
        <v>2799.4670170535082</v>
      </c>
      <c r="PX96" s="111">
        <f t="shared" si="2312"/>
        <v>2624.6423383189453</v>
      </c>
      <c r="PY96" s="111">
        <f t="shared" si="2312"/>
        <v>3143.8438292635542</v>
      </c>
      <c r="PZ96" s="111">
        <f t="shared" si="2312"/>
        <v>2909.611003021455</v>
      </c>
      <c r="QA96" s="111">
        <f t="shared" si="2312"/>
        <v>3016.504286263219</v>
      </c>
      <c r="QB96" s="111">
        <f t="shared" si="2312"/>
        <v>4264.2742009949588</v>
      </c>
      <c r="QC96" s="111">
        <f t="shared" si="2313"/>
        <v>3742.8749671038981</v>
      </c>
      <c r="QD96" s="111">
        <f t="shared" si="2313"/>
        <v>3338.9293155177338</v>
      </c>
      <c r="QE96" s="111">
        <f t="shared" si="2313"/>
        <v>3213.0735919210897</v>
      </c>
      <c r="QF96" s="111">
        <f t="shared" si="2313"/>
        <v>3352.4158393589582</v>
      </c>
      <c r="QG96" s="111">
        <f t="shared" si="2313"/>
        <v>3854.9908496517833</v>
      </c>
      <c r="QH96" s="111">
        <f t="shared" si="2313"/>
        <v>3439.9490344442625</v>
      </c>
      <c r="QI96" s="111">
        <f t="shared" si="2313"/>
        <v>5868.1254438846036</v>
      </c>
      <c r="QJ96" s="111">
        <f t="shared" si="2313"/>
        <v>4855.9021379696742</v>
      </c>
      <c r="QK96" s="111">
        <f t="shared" si="2313"/>
        <v>3770.3279348030001</v>
      </c>
      <c r="QL96" s="111">
        <f t="shared" si="2313"/>
        <v>3521.1045201659322</v>
      </c>
      <c r="QM96" s="111" t="e">
        <f t="shared" si="2314"/>
        <v>#VALUE!</v>
      </c>
      <c r="QN96" s="54">
        <f t="shared" si="1968"/>
        <v>2590.1365960407184</v>
      </c>
      <c r="QO96" s="53">
        <f t="shared" si="1969"/>
        <v>5859.607400363906</v>
      </c>
      <c r="QP96" s="53">
        <f t="shared" si="1970"/>
        <v>8462.6064941945715</v>
      </c>
      <c r="QQ96" s="53">
        <f t="shared" si="1971"/>
        <v>11023.60646359963</v>
      </c>
      <c r="QR96" s="53">
        <f t="shared" si="1972"/>
        <v>13450.196263613623</v>
      </c>
      <c r="QS96" s="53">
        <f t="shared" si="1973"/>
        <v>17129.530832702494</v>
      </c>
      <c r="QT96" s="53">
        <f t="shared" si="1974"/>
        <v>20690.009545477827</v>
      </c>
      <c r="QU96" s="53">
        <f t="shared" si="1975"/>
        <v>23825.804781098559</v>
      </c>
      <c r="QV96" s="53">
        <f t="shared" si="1976"/>
        <v>26769.525711949042</v>
      </c>
      <c r="QW96" s="53">
        <f t="shared" si="1977"/>
        <v>29352.11447042794</v>
      </c>
      <c r="QX96" s="53">
        <f t="shared" si="1978"/>
        <v>32167.65918583305</v>
      </c>
      <c r="QY96" s="53">
        <f t="shared" si="1979"/>
        <v>34737.672568827125</v>
      </c>
      <c r="QZ96" s="53">
        <f t="shared" si="1980"/>
        <v>38937.217651318831</v>
      </c>
      <c r="RA96" s="53">
        <f t="shared" si="1981"/>
        <v>41319.573819125239</v>
      </c>
      <c r="RB96" s="53">
        <f t="shared" si="1982"/>
        <v>44119.040836178749</v>
      </c>
      <c r="RC96" s="53">
        <f t="shared" si="1983"/>
        <v>46743.683174497695</v>
      </c>
      <c r="RD96" s="53">
        <f t="shared" si="1984"/>
        <v>49887.52700376125</v>
      </c>
      <c r="RE96" s="53">
        <f t="shared" si="1985"/>
        <v>52797.138006782705</v>
      </c>
      <c r="RF96" s="53">
        <f t="shared" si="1986"/>
        <v>55813.642293045923</v>
      </c>
      <c r="RG96" s="53">
        <f t="shared" si="1987"/>
        <v>60077.916494040881</v>
      </c>
      <c r="RH96" s="53">
        <f t="shared" si="1988"/>
        <v>63820.791461144778</v>
      </c>
      <c r="RI96" s="53">
        <f t="shared" si="1989"/>
        <v>67159.720776662507</v>
      </c>
      <c r="RJ96" s="53">
        <f t="shared" si="1990"/>
        <v>70372.794368583593</v>
      </c>
      <c r="RK96" s="53">
        <f t="shared" si="1991"/>
        <v>73725.210207942553</v>
      </c>
      <c r="RL96" s="53">
        <f t="shared" si="1992"/>
        <v>77580.201057594342</v>
      </c>
      <c r="RM96" s="53">
        <f t="shared" si="1993"/>
        <v>81020.150092038602</v>
      </c>
      <c r="RN96" s="53">
        <f t="shared" si="1994"/>
        <v>86888.275535923211</v>
      </c>
      <c r="RO96" s="53">
        <f t="shared" si="1995"/>
        <v>91744.177673892889</v>
      </c>
      <c r="RP96" s="53">
        <f t="shared" si="1996"/>
        <v>95514.505608695894</v>
      </c>
      <c r="RQ96" s="53">
        <f t="shared" si="1997"/>
        <v>99035.610128861823</v>
      </c>
      <c r="RR96" s="53" t="e">
        <f t="shared" si="1998"/>
        <v>#VALUE!</v>
      </c>
      <c r="RS96" s="111">
        <f t="shared" si="1999"/>
        <v>1721.7651457798488</v>
      </c>
      <c r="RT96" s="111">
        <f t="shared" si="2000"/>
        <v>4087.4746657986884</v>
      </c>
      <c r="RU96" s="111">
        <f t="shared" si="2001"/>
        <v>6002.7489249337013</v>
      </c>
      <c r="RV96" s="111">
        <f t="shared" si="2002"/>
        <v>7834.2957478604994</v>
      </c>
      <c r="RW96" s="111">
        <f t="shared" si="2003"/>
        <v>9480.7245794831888</v>
      </c>
      <c r="RX96" s="111">
        <f t="shared" si="2004"/>
        <v>12357.185301615536</v>
      </c>
      <c r="RY96" s="111">
        <f t="shared" si="2005"/>
        <v>15075.174681564784</v>
      </c>
      <c r="RZ96" s="111">
        <f t="shared" si="2006"/>
        <v>17400.701179533342</v>
      </c>
      <c r="SA96" s="111">
        <f t="shared" si="2007"/>
        <v>19531.512340340345</v>
      </c>
      <c r="SB96" s="111">
        <f t="shared" si="2008"/>
        <v>21273.196385427938</v>
      </c>
      <c r="SC96" s="111">
        <f t="shared" si="2009"/>
        <v>23306.467306528699</v>
      </c>
      <c r="SD96" s="111">
        <f t="shared" si="2010"/>
        <v>25172.381454001035</v>
      </c>
      <c r="SE96" s="111">
        <f t="shared" si="2011"/>
        <v>28551.093669275353</v>
      </c>
      <c r="SF96" s="111">
        <f t="shared" si="2012"/>
        <v>30317.561083429584</v>
      </c>
      <c r="SG96" s="111">
        <f t="shared" si="2013"/>
        <v>32279.292625961352</v>
      </c>
      <c r="SH96" s="111">
        <f t="shared" si="2014"/>
        <v>34035.563514019435</v>
      </c>
      <c r="SI96" s="111">
        <f t="shared" si="2015"/>
        <v>36246.066496196028</v>
      </c>
      <c r="SJ96" s="111">
        <f t="shared" si="2016"/>
        <v>38247.690563087046</v>
      </c>
      <c r="SK96" s="111">
        <f t="shared" si="2017"/>
        <v>40419.064484132876</v>
      </c>
      <c r="SL96" s="111">
        <f t="shared" si="2018"/>
        <v>43844.546797649571</v>
      </c>
      <c r="SM96" s="111">
        <f t="shared" si="2019"/>
        <v>46684.716893405639</v>
      </c>
      <c r="SN96" s="111">
        <f t="shared" si="2020"/>
        <v>49066.007863836414</v>
      </c>
      <c r="SO96" s="111">
        <f t="shared" si="2021"/>
        <v>51272.319908192279</v>
      </c>
      <c r="SP96" s="111">
        <f t="shared" si="2022"/>
        <v>53545.081705986027</v>
      </c>
      <c r="SQ96" s="111">
        <f t="shared" si="2023"/>
        <v>56341.546773203037</v>
      </c>
      <c r="SR96" s="111">
        <f t="shared" si="2024"/>
        <v>58682.826332864686</v>
      </c>
      <c r="SS96" s="111">
        <f t="shared" si="2025"/>
        <v>63403.159099488425</v>
      </c>
      <c r="ST96" s="111">
        <f t="shared" si="2026"/>
        <v>67049.996608718968</v>
      </c>
      <c r="SU96" s="111">
        <f t="shared" si="2027"/>
        <v>69715.316591000243</v>
      </c>
      <c r="SV96" s="111">
        <f t="shared" si="2028"/>
        <v>72234.94162838356</v>
      </c>
      <c r="SW96" s="111" t="e">
        <f t="shared" si="2029"/>
        <v>#VALUE!</v>
      </c>
      <c r="SX96" s="111">
        <f t="shared" si="2030"/>
        <v>0</v>
      </c>
      <c r="SY96" s="111">
        <f t="shared" si="2031"/>
        <v>0</v>
      </c>
      <c r="SZ96" s="111">
        <f t="shared" si="2032"/>
        <v>0</v>
      </c>
      <c r="TA96" s="111">
        <f t="shared" si="2033"/>
        <v>0</v>
      </c>
      <c r="TB96" s="111">
        <f t="shared" si="2034"/>
        <v>0</v>
      </c>
      <c r="TC96" s="111">
        <f t="shared" si="2035"/>
        <v>0</v>
      </c>
      <c r="TD96" s="111">
        <f t="shared" si="2036"/>
        <v>0</v>
      </c>
      <c r="TE96" s="111">
        <f t="shared" si="2037"/>
        <v>0</v>
      </c>
      <c r="TF96" s="111">
        <f t="shared" si="2038"/>
        <v>0</v>
      </c>
      <c r="TG96" s="111">
        <f t="shared" si="2039"/>
        <v>0</v>
      </c>
      <c r="TH96" s="111">
        <f t="shared" si="2040"/>
        <v>0</v>
      </c>
      <c r="TI96" s="111">
        <f t="shared" si="2041"/>
        <v>0</v>
      </c>
      <c r="TJ96" s="111">
        <f t="shared" si="2042"/>
        <v>0</v>
      </c>
      <c r="TK96" s="111">
        <f t="shared" si="2043"/>
        <v>0</v>
      </c>
      <c r="TL96" s="111">
        <f t="shared" si="2044"/>
        <v>0</v>
      </c>
      <c r="TM96" s="111">
        <f t="shared" si="2045"/>
        <v>0</v>
      </c>
      <c r="TN96" s="111">
        <f t="shared" si="2046"/>
        <v>0</v>
      </c>
      <c r="TO96" s="111">
        <f t="shared" si="2047"/>
        <v>0</v>
      </c>
      <c r="TP96" s="111">
        <f t="shared" si="2048"/>
        <v>0</v>
      </c>
      <c r="TQ96" s="111">
        <f t="shared" si="2049"/>
        <v>0</v>
      </c>
      <c r="TR96" s="111">
        <f t="shared" si="2050"/>
        <v>0</v>
      </c>
      <c r="TS96" s="111">
        <f t="shared" si="2051"/>
        <v>0</v>
      </c>
      <c r="TT96" s="111">
        <f t="shared" si="2052"/>
        <v>0</v>
      </c>
      <c r="TU96" s="111">
        <f t="shared" si="2053"/>
        <v>0</v>
      </c>
      <c r="TV96" s="111">
        <f t="shared" si="2054"/>
        <v>0</v>
      </c>
      <c r="TW96" s="111">
        <f t="shared" si="2055"/>
        <v>0</v>
      </c>
      <c r="TX96" s="111">
        <f t="shared" si="2056"/>
        <v>0</v>
      </c>
      <c r="TY96" s="111">
        <f t="shared" si="2057"/>
        <v>0</v>
      </c>
      <c r="TZ96" s="111">
        <f t="shared" si="2058"/>
        <v>0</v>
      </c>
      <c r="UA96" s="111">
        <f t="shared" si="2059"/>
        <v>0</v>
      </c>
      <c r="UB96" s="111">
        <f t="shared" si="2060"/>
        <v>0</v>
      </c>
      <c r="UC96" s="112">
        <f t="shared" si="2061"/>
        <v>96.485716695652187</v>
      </c>
      <c r="UD96" s="112">
        <f t="shared" si="2062"/>
        <v>196.90363717391307</v>
      </c>
      <c r="UE96" s="112">
        <f t="shared" si="2063"/>
        <v>273.31750769565218</v>
      </c>
      <c r="UF96" s="112">
        <f t="shared" si="2064"/>
        <v>354.36785730434787</v>
      </c>
      <c r="UG96" s="112">
        <f t="shared" si="2065"/>
        <v>441.05240934782614</v>
      </c>
      <c r="UH96" s="112">
        <f t="shared" si="2066"/>
        <v>530.26061456521745</v>
      </c>
      <c r="UI96" s="112">
        <f t="shared" si="2067"/>
        <v>623.8705404347827</v>
      </c>
      <c r="UJ96" s="112">
        <f t="shared" si="2068"/>
        <v>713.90040017391311</v>
      </c>
      <c r="UK96" s="112">
        <f t="shared" si="2069"/>
        <v>804.22370795652182</v>
      </c>
      <c r="UL96" s="112">
        <f t="shared" si="2070"/>
        <v>897.65756500000009</v>
      </c>
      <c r="UM96" s="112">
        <f t="shared" si="2071"/>
        <v>984.57687547826106</v>
      </c>
      <c r="UN96" s="112">
        <f t="shared" si="2072"/>
        <v>1062.8101238695654</v>
      </c>
      <c r="UO96" s="112">
        <f t="shared" si="2073"/>
        <v>1154.0137757826089</v>
      </c>
      <c r="UP96" s="112">
        <f t="shared" si="2074"/>
        <v>1222.4458595217393</v>
      </c>
      <c r="UQ96" s="112">
        <f t="shared" si="2075"/>
        <v>1315.5275789130437</v>
      </c>
      <c r="UR96" s="112">
        <f t="shared" si="2076"/>
        <v>1412.0132956086959</v>
      </c>
      <c r="US96" s="112">
        <f t="shared" si="2077"/>
        <v>1515.7178341739132</v>
      </c>
      <c r="UT96" s="112">
        <f t="shared" si="2078"/>
        <v>1616.6052715217393</v>
      </c>
      <c r="UU96" s="112">
        <f t="shared" si="2079"/>
        <v>1710.5086454347829</v>
      </c>
      <c r="UV96" s="112">
        <f t="shared" si="2080"/>
        <v>1803.7077440434787</v>
      </c>
      <c r="UW96" s="112">
        <f t="shared" si="2081"/>
        <v>1904.0082853043482</v>
      </c>
      <c r="UX96" s="112">
        <f t="shared" si="2082"/>
        <v>2010.4125458695657</v>
      </c>
      <c r="UY96" s="112">
        <f t="shared" si="2083"/>
        <v>2122.2749400434786</v>
      </c>
      <c r="UZ96" s="112">
        <f t="shared" si="2084"/>
        <v>2242.2365002173915</v>
      </c>
      <c r="VA96" s="112">
        <f t="shared" si="2085"/>
        <v>2359.8504760434785</v>
      </c>
      <c r="VB96" s="112">
        <f t="shared" si="2086"/>
        <v>2481.924862130435</v>
      </c>
      <c r="VC96" s="112">
        <f t="shared" si="2087"/>
        <v>2609.4573818260869</v>
      </c>
      <c r="VD96" s="112">
        <f t="shared" si="2088"/>
        <v>2743.7978961304352</v>
      </c>
      <c r="VE96" s="112">
        <f t="shared" si="2089"/>
        <v>2866.5765575217392</v>
      </c>
      <c r="VF96" s="112">
        <f t="shared" si="2090"/>
        <v>2977.852055608696</v>
      </c>
      <c r="VG96" s="112">
        <f t="shared" si="2091"/>
        <v>2977.852055608696</v>
      </c>
      <c r="VH96" s="111">
        <f t="shared" si="2092"/>
        <v>-2590.1365960407184</v>
      </c>
      <c r="VI96" s="111">
        <f t="shared" si="2093"/>
        <v>-5859.607400363906</v>
      </c>
      <c r="VJ96" s="111">
        <f t="shared" si="2094"/>
        <v>-8462.6064941945715</v>
      </c>
      <c r="VK96" s="111">
        <f t="shared" si="2095"/>
        <v>-11023.60646359963</v>
      </c>
      <c r="VL96" s="111">
        <f t="shared" si="2096"/>
        <v>-13450.196263613623</v>
      </c>
      <c r="VM96" s="111">
        <f t="shared" si="2097"/>
        <v>-17129.530832702494</v>
      </c>
      <c r="VN96" s="111">
        <f t="shared" si="2098"/>
        <v>-20690.009545477827</v>
      </c>
      <c r="VO96" s="111">
        <f t="shared" si="2099"/>
        <v>-23825.804781098559</v>
      </c>
      <c r="VP96" s="111">
        <f t="shared" si="2100"/>
        <v>-26769.525711949042</v>
      </c>
      <c r="VQ96" s="111">
        <f t="shared" si="2101"/>
        <v>-29352.11447042794</v>
      </c>
      <c r="VR96" s="111">
        <f t="shared" si="2102"/>
        <v>-32167.65918583305</v>
      </c>
      <c r="VS96" s="111">
        <f t="shared" si="2103"/>
        <v>-34737.672568827125</v>
      </c>
      <c r="VT96" s="111">
        <f t="shared" si="2104"/>
        <v>-38937.217651318831</v>
      </c>
      <c r="VU96" s="111">
        <f t="shared" si="2105"/>
        <v>-41319.573819125239</v>
      </c>
      <c r="VV96" s="111">
        <f t="shared" si="2106"/>
        <v>-44119.040836178749</v>
      </c>
      <c r="VW96" s="111">
        <f t="shared" si="2107"/>
        <v>-46743.683174497695</v>
      </c>
      <c r="VX96" s="111">
        <f t="shared" si="2108"/>
        <v>-49887.52700376125</v>
      </c>
      <c r="VY96" s="111">
        <f t="shared" si="2109"/>
        <v>-52797.138006782705</v>
      </c>
      <c r="VZ96" s="111">
        <f t="shared" si="2110"/>
        <v>-55813.642293045923</v>
      </c>
      <c r="WA96" s="111">
        <f t="shared" si="2111"/>
        <v>-60077.916494040881</v>
      </c>
      <c r="WB96" s="111">
        <f t="shared" si="2112"/>
        <v>-63820.791461144778</v>
      </c>
      <c r="WC96" s="111">
        <f t="shared" si="2113"/>
        <v>-67159.720776662507</v>
      </c>
      <c r="WD96" s="111">
        <f t="shared" si="2114"/>
        <v>-70372.794368583593</v>
      </c>
      <c r="WE96" s="111">
        <f t="shared" si="2115"/>
        <v>-73725.210207942553</v>
      </c>
      <c r="WF96" s="111">
        <f t="shared" si="2116"/>
        <v>-77580.201057594342</v>
      </c>
      <c r="WG96" s="111">
        <f t="shared" si="2117"/>
        <v>-81020.150092038602</v>
      </c>
      <c r="WH96" s="111">
        <f t="shared" si="2118"/>
        <v>-86888.275535923211</v>
      </c>
      <c r="WI96" s="111">
        <f t="shared" si="2119"/>
        <v>-91744.177673892889</v>
      </c>
      <c r="WJ96" s="111">
        <f t="shared" si="2120"/>
        <v>-95514.505608695894</v>
      </c>
      <c r="WK96" s="111">
        <f t="shared" si="2121"/>
        <v>-99035.610128861823</v>
      </c>
      <c r="WL96" s="111" t="e">
        <f t="shared" si="2122"/>
        <v>#VALUE!</v>
      </c>
      <c r="WM96" s="111">
        <f t="shared" si="2123"/>
        <v>0</v>
      </c>
      <c r="WN96" s="111">
        <f t="shared" si="2124"/>
        <v>0</v>
      </c>
      <c r="WO96" s="111">
        <f t="shared" si="2125"/>
        <v>0</v>
      </c>
      <c r="WP96" s="111">
        <f t="shared" si="2126"/>
        <v>0</v>
      </c>
      <c r="WQ96" s="111">
        <f t="shared" si="2127"/>
        <v>0</v>
      </c>
      <c r="WR96" s="111">
        <f t="shared" si="2128"/>
        <v>0</v>
      </c>
      <c r="WS96" s="111">
        <f t="shared" si="2129"/>
        <v>0</v>
      </c>
      <c r="WT96" s="111">
        <f t="shared" si="2130"/>
        <v>0</v>
      </c>
      <c r="WU96" s="111">
        <f t="shared" si="2131"/>
        <v>0</v>
      </c>
      <c r="WV96" s="111">
        <f t="shared" si="2132"/>
        <v>0</v>
      </c>
      <c r="WW96" s="111">
        <f t="shared" si="2133"/>
        <v>0</v>
      </c>
      <c r="WX96" s="111">
        <f t="shared" si="2134"/>
        <v>0</v>
      </c>
      <c r="WY96" s="111">
        <f t="shared" si="2135"/>
        <v>0</v>
      </c>
      <c r="WZ96" s="111">
        <f t="shared" si="2136"/>
        <v>0</v>
      </c>
      <c r="XA96" s="111">
        <f t="shared" si="2137"/>
        <v>0</v>
      </c>
      <c r="XB96" s="111">
        <f t="shared" si="2138"/>
        <v>0</v>
      </c>
      <c r="XC96" s="111">
        <f t="shared" si="2139"/>
        <v>0</v>
      </c>
      <c r="XD96" s="111">
        <f t="shared" si="2140"/>
        <v>0</v>
      </c>
      <c r="XE96" s="111">
        <f t="shared" si="2141"/>
        <v>0</v>
      </c>
      <c r="XF96" s="111">
        <f t="shared" si="2142"/>
        <v>0</v>
      </c>
      <c r="XG96" s="111">
        <f t="shared" si="2143"/>
        <v>0</v>
      </c>
      <c r="XH96" s="111">
        <f t="shared" si="2144"/>
        <v>0</v>
      </c>
      <c r="XI96" s="111">
        <f t="shared" si="2145"/>
        <v>0</v>
      </c>
      <c r="XJ96" s="111">
        <f t="shared" si="2146"/>
        <v>0</v>
      </c>
      <c r="XK96" s="111">
        <f t="shared" si="2147"/>
        <v>0</v>
      </c>
      <c r="XL96" s="111">
        <f t="shared" si="2148"/>
        <v>0</v>
      </c>
      <c r="XM96" s="111">
        <f t="shared" si="2149"/>
        <v>0</v>
      </c>
      <c r="XN96" s="111">
        <f t="shared" si="2150"/>
        <v>0</v>
      </c>
      <c r="XO96" s="111">
        <f t="shared" si="2151"/>
        <v>0</v>
      </c>
      <c r="XP96" s="111">
        <f t="shared" si="2152"/>
        <v>0</v>
      </c>
      <c r="XQ96" s="111" t="e">
        <f t="shared" si="2153"/>
        <v>#VALUE!</v>
      </c>
      <c r="XR96" s="111">
        <f t="shared" si="2154"/>
        <v>2590.1365960407184</v>
      </c>
      <c r="XS96" s="111">
        <f t="shared" si="2155"/>
        <v>5859.607400363906</v>
      </c>
      <c r="XT96" s="111">
        <f t="shared" si="2156"/>
        <v>8462.6064941945715</v>
      </c>
      <c r="XU96" s="111">
        <f t="shared" si="2157"/>
        <v>11023.60646359963</v>
      </c>
      <c r="XV96" s="111">
        <f t="shared" si="2158"/>
        <v>13450.196263613623</v>
      </c>
      <c r="XW96" s="111">
        <f t="shared" si="2159"/>
        <v>17129.530832702494</v>
      </c>
      <c r="XX96" s="111">
        <f t="shared" si="2160"/>
        <v>20690.009545477827</v>
      </c>
      <c r="XY96" s="111">
        <f t="shared" si="2161"/>
        <v>23825.804781098559</v>
      </c>
      <c r="XZ96" s="111">
        <f t="shared" si="2162"/>
        <v>26769.525711949042</v>
      </c>
      <c r="YA96" s="111">
        <f t="shared" si="2163"/>
        <v>29352.11447042794</v>
      </c>
      <c r="YB96" s="111">
        <f t="shared" si="2164"/>
        <v>32167.65918583305</v>
      </c>
      <c r="YC96" s="111">
        <f t="shared" si="2165"/>
        <v>34737.672568827125</v>
      </c>
      <c r="YD96" s="111">
        <f t="shared" si="2166"/>
        <v>38937.217651318831</v>
      </c>
      <c r="YE96" s="111">
        <f t="shared" si="2167"/>
        <v>41319.573819125239</v>
      </c>
      <c r="YF96" s="111">
        <f t="shared" si="2168"/>
        <v>44119.040836178749</v>
      </c>
      <c r="YG96" s="111">
        <f t="shared" si="2169"/>
        <v>46743.683174497695</v>
      </c>
      <c r="YH96" s="111">
        <f t="shared" si="2170"/>
        <v>49887.52700376125</v>
      </c>
      <c r="YI96" s="111">
        <f t="shared" si="2171"/>
        <v>52797.138006782705</v>
      </c>
      <c r="YJ96" s="111">
        <f t="shared" si="2172"/>
        <v>55813.642293045923</v>
      </c>
      <c r="YK96" s="111">
        <f t="shared" si="2173"/>
        <v>60077.916494040881</v>
      </c>
      <c r="YL96" s="111">
        <f t="shared" si="2174"/>
        <v>63820.791461144778</v>
      </c>
      <c r="YM96" s="111">
        <f t="shared" si="2175"/>
        <v>67159.720776662507</v>
      </c>
      <c r="YN96" s="111">
        <f t="shared" si="2176"/>
        <v>70372.794368583593</v>
      </c>
      <c r="YO96" s="111">
        <f t="shared" si="2177"/>
        <v>73725.210207942553</v>
      </c>
      <c r="YP96" s="111">
        <f t="shared" si="2178"/>
        <v>77580.201057594342</v>
      </c>
      <c r="YQ96" s="111">
        <f t="shared" si="2179"/>
        <v>81020.150092038602</v>
      </c>
      <c r="YR96" s="111">
        <f t="shared" si="2180"/>
        <v>86888.275535923211</v>
      </c>
      <c r="YS96" s="111">
        <f t="shared" si="2181"/>
        <v>91744.177673892889</v>
      </c>
      <c r="YT96" s="111">
        <f t="shared" si="2182"/>
        <v>95514.505608695894</v>
      </c>
      <c r="YU96" s="111">
        <f t="shared" si="2183"/>
        <v>99035.610128861823</v>
      </c>
      <c r="YV96" s="111" t="e">
        <f t="shared" si="2184"/>
        <v>#VALUE!</v>
      </c>
      <c r="YW96" s="111">
        <f t="shared" si="2185"/>
        <v>0</v>
      </c>
      <c r="YX96" s="111">
        <f t="shared" si="2186"/>
        <v>0</v>
      </c>
      <c r="YY96" s="111">
        <f t="shared" si="2187"/>
        <v>0</v>
      </c>
      <c r="YZ96" s="111">
        <f t="shared" si="2188"/>
        <v>0</v>
      </c>
      <c r="ZA96" s="111">
        <f t="shared" si="2189"/>
        <v>0</v>
      </c>
      <c r="ZB96" s="111">
        <f t="shared" si="2190"/>
        <v>0</v>
      </c>
      <c r="ZC96" s="111">
        <f t="shared" si="2191"/>
        <v>0</v>
      </c>
      <c r="ZD96" s="111">
        <f t="shared" si="2192"/>
        <v>0</v>
      </c>
      <c r="ZE96" s="111">
        <f t="shared" si="2193"/>
        <v>0</v>
      </c>
      <c r="ZF96" s="111">
        <f t="shared" si="2194"/>
        <v>0</v>
      </c>
      <c r="ZG96" s="111">
        <f t="shared" si="2195"/>
        <v>0</v>
      </c>
      <c r="ZH96" s="111">
        <f t="shared" si="2196"/>
        <v>0</v>
      </c>
      <c r="ZI96" s="111">
        <f t="shared" si="2197"/>
        <v>0</v>
      </c>
      <c r="ZJ96" s="111">
        <f t="shared" si="2198"/>
        <v>0</v>
      </c>
      <c r="ZK96" s="111">
        <f t="shared" si="2199"/>
        <v>0</v>
      </c>
      <c r="ZL96" s="111">
        <f t="shared" si="2200"/>
        <v>0</v>
      </c>
      <c r="ZM96" s="111">
        <f t="shared" si="2201"/>
        <v>0</v>
      </c>
      <c r="ZN96" s="111">
        <f t="shared" si="2202"/>
        <v>0</v>
      </c>
      <c r="ZO96" s="111">
        <f t="shared" si="2203"/>
        <v>0</v>
      </c>
      <c r="ZP96" s="111">
        <f t="shared" si="2204"/>
        <v>0</v>
      </c>
      <c r="ZQ96" s="111">
        <f t="shared" si="2205"/>
        <v>0</v>
      </c>
      <c r="ZR96" s="111">
        <f t="shared" si="2206"/>
        <v>0</v>
      </c>
      <c r="ZS96" s="111">
        <f t="shared" si="2207"/>
        <v>0</v>
      </c>
      <c r="ZT96" s="111">
        <f t="shared" si="2208"/>
        <v>0</v>
      </c>
      <c r="ZU96" s="111">
        <f t="shared" si="2209"/>
        <v>0</v>
      </c>
      <c r="ZV96" s="111">
        <f t="shared" si="2210"/>
        <v>0</v>
      </c>
      <c r="ZW96" s="111">
        <f t="shared" si="2211"/>
        <v>0</v>
      </c>
      <c r="ZX96" s="111">
        <f t="shared" si="2212"/>
        <v>0</v>
      </c>
      <c r="ZY96" s="111">
        <f t="shared" si="2213"/>
        <v>0</v>
      </c>
      <c r="ZZ96" s="111">
        <f t="shared" si="2214"/>
        <v>0</v>
      </c>
      <c r="AAA96" s="111" t="e">
        <f t="shared" si="2215"/>
        <v>#VALUE!</v>
      </c>
      <c r="AAB96" s="111">
        <f t="shared" si="2216"/>
        <v>1721.7651457798488</v>
      </c>
      <c r="AAC96" s="111">
        <f t="shared" si="2217"/>
        <v>2365.7095200188396</v>
      </c>
      <c r="AAD96" s="111">
        <f t="shared" si="2218"/>
        <v>1915.2742591350129</v>
      </c>
      <c r="AAE96" s="111">
        <f t="shared" si="2219"/>
        <v>1831.5468229267981</v>
      </c>
      <c r="AAF96" s="111">
        <f t="shared" si="2220"/>
        <v>1646.4288316226894</v>
      </c>
      <c r="AAG96" s="111">
        <f t="shared" si="2221"/>
        <v>2876.4607221323477</v>
      </c>
      <c r="AAH96" s="111">
        <f t="shared" si="2222"/>
        <v>2717.9893799492474</v>
      </c>
      <c r="AAI96" s="111">
        <f t="shared" si="2223"/>
        <v>2325.526497968558</v>
      </c>
      <c r="AAJ96" s="111">
        <f t="shared" si="2224"/>
        <v>2130.811160807003</v>
      </c>
      <c r="AAK96" s="111">
        <f t="shared" si="2225"/>
        <v>1741.6840450875934</v>
      </c>
      <c r="AAL96" s="111">
        <f t="shared" si="2226"/>
        <v>2033.2709211007605</v>
      </c>
      <c r="AAM96" s="111">
        <f t="shared" si="2227"/>
        <v>1865.9141474723365</v>
      </c>
      <c r="AAN96" s="111">
        <f t="shared" si="2228"/>
        <v>3378.7122152743177</v>
      </c>
      <c r="AAO96" s="111">
        <f t="shared" si="2229"/>
        <v>1766.4674141542309</v>
      </c>
      <c r="AAP96" s="111">
        <f t="shared" si="2230"/>
        <v>1961.7315425317684</v>
      </c>
      <c r="AAQ96" s="111">
        <f t="shared" si="2231"/>
        <v>1756.2708880580831</v>
      </c>
      <c r="AAR96" s="111">
        <f t="shared" si="2232"/>
        <v>2210.5029821765929</v>
      </c>
      <c r="AAS96" s="111">
        <f t="shared" si="2233"/>
        <v>2001.6240668910177</v>
      </c>
      <c r="AAT96" s="111">
        <f t="shared" si="2234"/>
        <v>2171.3739210458298</v>
      </c>
      <c r="AAU96" s="111">
        <f t="shared" si="2235"/>
        <v>3425.4823135166953</v>
      </c>
      <c r="AAV96" s="111">
        <f t="shared" si="2236"/>
        <v>2840.1700957560679</v>
      </c>
      <c r="AAW96" s="111">
        <f t="shared" si="2237"/>
        <v>2381.2909704307749</v>
      </c>
      <c r="AAX96" s="111">
        <f t="shared" si="2238"/>
        <v>2206.3120443558655</v>
      </c>
      <c r="AAY96" s="111">
        <f t="shared" si="2239"/>
        <v>2272.761797793748</v>
      </c>
      <c r="AAZ96" s="111">
        <f t="shared" si="2240"/>
        <v>2796.4650672170101</v>
      </c>
      <c r="ABA96" s="111">
        <f t="shared" si="2241"/>
        <v>2341.2795596616488</v>
      </c>
      <c r="ABB96" s="111">
        <f t="shared" si="2242"/>
        <v>4720.3327666237383</v>
      </c>
      <c r="ABC96" s="111">
        <f t="shared" si="2243"/>
        <v>3646.8375092305432</v>
      </c>
      <c r="ABD96" s="111">
        <f t="shared" si="2244"/>
        <v>2665.3199822812749</v>
      </c>
      <c r="ABE96" s="111">
        <f t="shared" si="2245"/>
        <v>2519.6250373833172</v>
      </c>
      <c r="ABF96" s="111" t="e">
        <f t="shared" si="2246"/>
        <v>#VALUE!</v>
      </c>
    </row>
    <row r="97" spans="1:734" ht="60" hidden="1" customHeight="1">
      <c r="A97" s="92">
        <v>86</v>
      </c>
      <c r="B97" s="60" t="s">
        <v>75</v>
      </c>
      <c r="C97" s="104" t="s">
        <v>101</v>
      </c>
      <c r="D97" s="101">
        <v>18069257</v>
      </c>
      <c r="E97" s="60"/>
      <c r="F97" s="46" t="s">
        <v>115</v>
      </c>
      <c r="G97" s="55">
        <v>0.95</v>
      </c>
      <c r="H97" s="56">
        <v>1958.2</v>
      </c>
      <c r="I97" s="56">
        <v>20</v>
      </c>
      <c r="J97" s="49">
        <v>1.1000000000000001</v>
      </c>
      <c r="K97" s="50">
        <v>30</v>
      </c>
      <c r="L97" s="49">
        <v>40.022658689929585</v>
      </c>
      <c r="M97" s="49">
        <v>163.81</v>
      </c>
      <c r="N97" s="49">
        <v>32.14</v>
      </c>
      <c r="O97" s="49">
        <f t="shared" si="1741"/>
        <v>1.3340886229976527</v>
      </c>
      <c r="P97" s="49">
        <f t="shared" si="1742"/>
        <v>5.4603333333333337</v>
      </c>
      <c r="Q97" s="49">
        <f t="shared" si="1743"/>
        <v>1.0713333333333332</v>
      </c>
      <c r="R97" s="51">
        <v>30</v>
      </c>
      <c r="S97" s="52">
        <f t="shared" si="2256"/>
        <v>40.022658689929585</v>
      </c>
      <c r="T97" s="52">
        <f t="shared" si="1744"/>
        <v>163.81</v>
      </c>
      <c r="U97" s="52">
        <f t="shared" si="1745"/>
        <v>32.14</v>
      </c>
      <c r="V97" s="130">
        <f>$O97*($I97-(метеостанция!B$12))/($I97-$J97)</f>
        <v>1.3605586353587173</v>
      </c>
      <c r="W97" s="130">
        <f>$O97*($I97-(метеостанция!C$12))/($I97-$J97)</f>
        <v>1.2149735673728623</v>
      </c>
      <c r="X97" s="130">
        <f>$O97*($I97-(метеостанция!D$12))/($I97-$J97)</f>
        <v>0.89203941656787489</v>
      </c>
      <c r="Y97" s="130">
        <f>$O97*($I97-(метеостанция!E$12))/($I97-$J97)</f>
        <v>0.9582144474705363</v>
      </c>
      <c r="Z97" s="130">
        <f>$O97*($I97-(метеостанция!F$12))/($I97-$J97)</f>
        <v>1.0835058393129084</v>
      </c>
      <c r="AA97" s="130">
        <f>$O97*($I97-(метеостанция!G$12))/($I97-$J97)</f>
        <v>1.2776192632940486</v>
      </c>
      <c r="AB97" s="130">
        <f>$O97*($I97-(метеостанция!H$12))/($I97-$J97)</f>
        <v>1.2599725883866721</v>
      </c>
      <c r="AC97" s="130">
        <f>$O97*($I97-(метеостанция!I$12))/($I97-$J97)</f>
        <v>1.2467375822061399</v>
      </c>
      <c r="AD97" s="130">
        <f>$O97*($I97-(метеостанция!J$12))/($I97-$J97)</f>
        <v>1.275854595803311</v>
      </c>
      <c r="AE97" s="130">
        <f>$O97*($I97-(метеостанция!K$12))/($I97-$J97)</f>
        <v>1.2573255871505655</v>
      </c>
      <c r="AF97" s="130">
        <f>$O97*($I97-(метеостанция!L$12))/($I97-$J97)</f>
        <v>1.1540925389424141</v>
      </c>
      <c r="AG97" s="130">
        <f>$O97*($I97-(метеостанция!M$12))/($I97-$J97)</f>
        <v>1.0085074709565587</v>
      </c>
      <c r="AH97" s="130">
        <f>$O97*($I97-(метеостанция!N$12))/($I97-$J97)</f>
        <v>1.1664452113775774</v>
      </c>
      <c r="AI97" s="130">
        <f>$O97*($I97-(метеостанция!O$12))/($I97-$J97)</f>
        <v>0.86204006922533505</v>
      </c>
      <c r="AJ97" s="130">
        <f>$O97*($I97-(метеостанция!P$12))/($I97-$J97)</f>
        <v>1.2882072682384744</v>
      </c>
      <c r="AK97" s="130">
        <f>$O97*($I97-(метеостанция!Q$12))/($I97-$J97)</f>
        <v>1.3852639802290443</v>
      </c>
      <c r="AL97" s="130">
        <f>$O97*($I97-(метеостанция!R$12))/($I97-$J97)</f>
        <v>1.2820309320208927</v>
      </c>
      <c r="AM97" s="130">
        <f>$O97*($I97-(метеостанция!S$12))/($I97-$J97)</f>
        <v>1.3208536168171205</v>
      </c>
      <c r="AN97" s="130">
        <f>$O97*($I97-(метеостанция!T$12))/($I97-$J97)</f>
        <v>1.3067362768912194</v>
      </c>
      <c r="AO97" s="130">
        <f>$O97*($I97-(метеостанция!U$12))/($I97-$J97)</f>
        <v>1.3164419480902763</v>
      </c>
      <c r="AP97" s="130">
        <f>$O97*($I97-(метеостанция!V$12))/($I97-$J97)</f>
        <v>1.4134986600808463</v>
      </c>
      <c r="AQ97" s="130">
        <f>$O97*($I97-(метеостанция!W$12))/($I97-$J97)</f>
        <v>1.5061437033445721</v>
      </c>
      <c r="AR97" s="130">
        <f>$O97*($I97-(метеостанция!X$12))/($I97-$J97)</f>
        <v>1.5511427243583822</v>
      </c>
      <c r="AS97" s="130">
        <f>$O97*($I97-(метеостанция!Y$12))/($I97-$J97)</f>
        <v>1.642905433876739</v>
      </c>
      <c r="AT97" s="130">
        <f>$O97*($I97-(метеостанция!Z$12))/($I97-$J97)</f>
        <v>1.6270234264601005</v>
      </c>
      <c r="AU97" s="130">
        <f>$O97*($I97-(метеостанция!AA$12))/($I97-$J97)</f>
        <v>1.5687893992657587</v>
      </c>
      <c r="AV97" s="130">
        <f>$O97*($I97-(метеостанция!AB$12))/($I97-$J97)</f>
        <v>1.7514324845571039</v>
      </c>
      <c r="AW97" s="130">
        <f>$O97*($I97-(метеостанция!AC$12))/($I97-$J97)</f>
        <v>1.8070195105153395</v>
      </c>
      <c r="AX97" s="130">
        <f>$O97*($I97-(метеостанция!AD$12))/($I97-$J97)</f>
        <v>1.7020217948164502</v>
      </c>
      <c r="AY97" s="130">
        <f>$O97*($I97-(метеостанция!AE$12))/($I97-$J97)</f>
        <v>1.5087907045806788</v>
      </c>
      <c r="AZ97" s="130"/>
      <c r="BA97" s="130">
        <f t="shared" si="1746"/>
        <v>1.3605586353587173</v>
      </c>
      <c r="BB97" s="130">
        <f t="shared" si="2263"/>
        <v>2.5755322027315799</v>
      </c>
      <c r="BC97" s="130">
        <f t="shared" si="2264"/>
        <v>3.4675716192994548</v>
      </c>
      <c r="BD97" s="130">
        <f t="shared" si="2265"/>
        <v>4.4257860667699909</v>
      </c>
      <c r="BE97" s="130">
        <f t="shared" si="2266"/>
        <v>5.5092919060828995</v>
      </c>
      <c r="BF97" s="130">
        <f t="shared" si="2267"/>
        <v>6.7869111693769479</v>
      </c>
      <c r="BG97" s="130">
        <f t="shared" si="2268"/>
        <v>8.0468837577636201</v>
      </c>
      <c r="BH97" s="130">
        <f t="shared" si="2269"/>
        <v>9.2936213399697607</v>
      </c>
      <c r="BI97" s="130">
        <f t="shared" si="2270"/>
        <v>10.569475935773072</v>
      </c>
      <c r="BJ97" s="130">
        <f t="shared" si="2271"/>
        <v>11.826801522923638</v>
      </c>
      <c r="BK97" s="130">
        <f t="shared" si="2272"/>
        <v>12.980894061866053</v>
      </c>
      <c r="BL97" s="130">
        <f t="shared" si="2273"/>
        <v>13.989401532822612</v>
      </c>
      <c r="BM97" s="130">
        <f t="shared" si="2274"/>
        <v>15.15584674420019</v>
      </c>
      <c r="BN97" s="130">
        <f t="shared" si="2275"/>
        <v>16.017886813425523</v>
      </c>
      <c r="BO97" s="130">
        <f t="shared" si="2276"/>
        <v>17.306094081663996</v>
      </c>
      <c r="BP97" s="130">
        <f t="shared" si="2277"/>
        <v>18.691358061893041</v>
      </c>
      <c r="BQ97" s="130">
        <f t="shared" si="2278"/>
        <v>19.973388993913932</v>
      </c>
      <c r="BR97" s="130">
        <f t="shared" si="2279"/>
        <v>21.294242610731054</v>
      </c>
      <c r="BS97" s="130">
        <f t="shared" si="2280"/>
        <v>22.600978887622272</v>
      </c>
      <c r="BT97" s="130">
        <f t="shared" si="2281"/>
        <v>23.917420835712548</v>
      </c>
      <c r="BU97" s="130">
        <f t="shared" si="2282"/>
        <v>25.330919495793395</v>
      </c>
      <c r="BV97" s="130">
        <f t="shared" si="2283"/>
        <v>26.837063199137969</v>
      </c>
      <c r="BW97" s="130">
        <f t="shared" si="2284"/>
        <v>28.388205923496351</v>
      </c>
      <c r="BX97" s="130">
        <f t="shared" si="2285"/>
        <v>30.031111357373089</v>
      </c>
      <c r="BY97" s="130">
        <f t="shared" si="2286"/>
        <v>31.658134783833191</v>
      </c>
      <c r="BZ97" s="130">
        <f t="shared" si="2287"/>
        <v>33.226924183098951</v>
      </c>
      <c r="CA97" s="130">
        <f t="shared" si="2288"/>
        <v>34.978356667656058</v>
      </c>
      <c r="CB97" s="130">
        <f t="shared" si="2289"/>
        <v>36.785376178171397</v>
      </c>
      <c r="CC97" s="130">
        <f t="shared" si="2290"/>
        <v>38.48739797298785</v>
      </c>
      <c r="CD97" s="130">
        <f t="shared" si="2291"/>
        <v>39.996188677568526</v>
      </c>
      <c r="CE97" s="130">
        <f t="shared" si="2292"/>
        <v>39.996188677568526</v>
      </c>
      <c r="CF97" s="130">
        <f t="shared" si="1747"/>
        <v>2664.2459197594403</v>
      </c>
      <c r="CG97" s="130">
        <f t="shared" si="1748"/>
        <v>2379.1612396295391</v>
      </c>
      <c r="CH97" s="130">
        <f t="shared" si="1749"/>
        <v>1746.7915855232127</v>
      </c>
      <c r="CI97" s="130">
        <f t="shared" si="1750"/>
        <v>1876.3755310368042</v>
      </c>
      <c r="CJ97" s="130">
        <f t="shared" si="1751"/>
        <v>2121.7211345425376</v>
      </c>
      <c r="CK97" s="130">
        <f t="shared" si="1752"/>
        <v>2501.8340413824062</v>
      </c>
      <c r="CL97" s="130">
        <f t="shared" si="1753"/>
        <v>2467.2783225787816</v>
      </c>
      <c r="CM97" s="130">
        <f t="shared" si="1754"/>
        <v>2441.3615334760634</v>
      </c>
      <c r="CN97" s="130">
        <f t="shared" si="1755"/>
        <v>2498.3784695020436</v>
      </c>
      <c r="CO97" s="130">
        <f t="shared" si="1756"/>
        <v>2462.0949647582374</v>
      </c>
      <c r="CP97" s="130">
        <f t="shared" si="1757"/>
        <v>2259.9440097570355</v>
      </c>
      <c r="CQ97" s="130">
        <f t="shared" si="1758"/>
        <v>1974.8593296271333</v>
      </c>
      <c r="CR97" s="130">
        <f t="shared" si="1759"/>
        <v>2284.1330129195721</v>
      </c>
      <c r="CS97" s="130">
        <f t="shared" si="1760"/>
        <v>1688.0468635570512</v>
      </c>
      <c r="CT97" s="130">
        <f t="shared" si="1761"/>
        <v>2522.5674726645807</v>
      </c>
      <c r="CU97" s="130">
        <f t="shared" si="1762"/>
        <v>2712.6239260845146</v>
      </c>
      <c r="CV97" s="130">
        <f t="shared" si="1763"/>
        <v>2510.4729710833121</v>
      </c>
      <c r="CW97" s="130">
        <f t="shared" si="1764"/>
        <v>2586.4955524512857</v>
      </c>
      <c r="CX97" s="130">
        <f t="shared" si="1765"/>
        <v>2558.8509774083859</v>
      </c>
      <c r="CY97" s="130">
        <f t="shared" si="1766"/>
        <v>2577.8566227503788</v>
      </c>
      <c r="CZ97" s="130">
        <f t="shared" si="1767"/>
        <v>2767.9130761703132</v>
      </c>
      <c r="DA97" s="130">
        <f t="shared" si="1768"/>
        <v>2949.3305998893411</v>
      </c>
      <c r="DB97" s="130">
        <f t="shared" si="1769"/>
        <v>3037.4476828385841</v>
      </c>
      <c r="DC97" s="130">
        <f t="shared" si="1770"/>
        <v>3217.1374206174305</v>
      </c>
      <c r="DD97" s="130">
        <f t="shared" si="1771"/>
        <v>3186.0372736941686</v>
      </c>
      <c r="DE97" s="130">
        <f t="shared" si="1772"/>
        <v>3072.0034016422087</v>
      </c>
      <c r="DF97" s="130">
        <f t="shared" si="1773"/>
        <v>3429.6550912597208</v>
      </c>
      <c r="DG97" s="130">
        <f t="shared" si="1774"/>
        <v>3538.5056054911379</v>
      </c>
      <c r="DH97" s="130">
        <f t="shared" si="1775"/>
        <v>3332.8990786095728</v>
      </c>
      <c r="DI97" s="130">
        <f t="shared" si="1776"/>
        <v>2954.5139577098853</v>
      </c>
      <c r="DJ97" s="130">
        <f t="shared" si="1777"/>
        <v>0</v>
      </c>
      <c r="DK97" s="110">
        <f t="shared" si="1778"/>
        <v>2664.2459197594403</v>
      </c>
      <c r="DL97" s="130">
        <f t="shared" si="1779"/>
        <v>5043.4071593889794</v>
      </c>
      <c r="DM97" s="130">
        <f t="shared" si="1780"/>
        <v>6790.1987449121916</v>
      </c>
      <c r="DN97" s="130">
        <f t="shared" si="1781"/>
        <v>8666.5742759489949</v>
      </c>
      <c r="DO97" s="130">
        <f t="shared" si="1782"/>
        <v>10788.295410491533</v>
      </c>
      <c r="DP97" s="130">
        <f t="shared" si="1783"/>
        <v>13290.12945187394</v>
      </c>
      <c r="DQ97" s="130">
        <f t="shared" si="1784"/>
        <v>15757.40777445272</v>
      </c>
      <c r="DR97" s="130">
        <f t="shared" si="1785"/>
        <v>18198.769307928786</v>
      </c>
      <c r="DS97" s="130">
        <f t="shared" si="1786"/>
        <v>20697.14777743083</v>
      </c>
      <c r="DT97" s="130">
        <f t="shared" si="1787"/>
        <v>23159.242742189068</v>
      </c>
      <c r="DU97" s="130">
        <f t="shared" si="1788"/>
        <v>25419.186751946105</v>
      </c>
      <c r="DV97" s="130">
        <f t="shared" si="1789"/>
        <v>27394.046081573237</v>
      </c>
      <c r="DW97" s="130">
        <f t="shared" si="1790"/>
        <v>29678.179094492807</v>
      </c>
      <c r="DX97" s="130">
        <f t="shared" si="1791"/>
        <v>31366.225958049858</v>
      </c>
      <c r="DY97" s="130">
        <f t="shared" si="1792"/>
        <v>33888.793430714439</v>
      </c>
      <c r="DZ97" s="130">
        <f t="shared" si="1793"/>
        <v>36601.417356798956</v>
      </c>
      <c r="EA97" s="130">
        <f t="shared" si="1794"/>
        <v>39111.890327882269</v>
      </c>
      <c r="EB97" s="130">
        <f t="shared" si="1795"/>
        <v>41698.385880333553</v>
      </c>
      <c r="EC97" s="130">
        <f t="shared" si="1796"/>
        <v>44257.23685774194</v>
      </c>
      <c r="ED97" s="130">
        <f t="shared" si="1797"/>
        <v>46835.093480492316</v>
      </c>
      <c r="EE97" s="130">
        <f t="shared" si="1798"/>
        <v>49603.006556662629</v>
      </c>
      <c r="EF97" s="130">
        <f t="shared" si="1799"/>
        <v>52552.33715655197</v>
      </c>
      <c r="EG97" s="130">
        <f t="shared" si="1800"/>
        <v>55589.784839390551</v>
      </c>
      <c r="EH97" s="130">
        <f t="shared" si="1801"/>
        <v>58806.922260007981</v>
      </c>
      <c r="EI97" s="130">
        <f t="shared" si="1802"/>
        <v>61992.959533702153</v>
      </c>
      <c r="EJ97" s="130">
        <f t="shared" si="1803"/>
        <v>65064.96293534436</v>
      </c>
      <c r="EK97" s="130">
        <f t="shared" si="1804"/>
        <v>68494.618026604076</v>
      </c>
      <c r="EL97" s="130">
        <f t="shared" si="1805"/>
        <v>72033.123632095216</v>
      </c>
      <c r="EM97" s="130">
        <f t="shared" si="1806"/>
        <v>75366.022710704783</v>
      </c>
      <c r="EN97" s="130">
        <f t="shared" si="1807"/>
        <v>78320.536668414672</v>
      </c>
      <c r="EO97" s="130">
        <f t="shared" si="1808"/>
        <v>78320.536668414672</v>
      </c>
      <c r="EP97" s="130">
        <f t="shared" si="1809"/>
        <v>2531.0336237714682</v>
      </c>
      <c r="EQ97" s="130">
        <f t="shared" si="1810"/>
        <v>2260.2031776480621</v>
      </c>
      <c r="ER97" s="130">
        <f t="shared" si="1811"/>
        <v>1659.4520062470519</v>
      </c>
      <c r="ES97" s="130">
        <f t="shared" si="1812"/>
        <v>1782.5567544849639</v>
      </c>
      <c r="ET97" s="130">
        <f t="shared" si="1813"/>
        <v>2015.6350778154106</v>
      </c>
      <c r="EU97" s="130">
        <f t="shared" si="1814"/>
        <v>2376.7423393132858</v>
      </c>
      <c r="EV97" s="130">
        <f t="shared" si="1815"/>
        <v>2343.9144064498423</v>
      </c>
      <c r="EW97" s="130">
        <f t="shared" si="1816"/>
        <v>2319.2934568022602</v>
      </c>
      <c r="EX97" s="130">
        <f t="shared" si="1817"/>
        <v>2373.4595460269411</v>
      </c>
      <c r="EY97" s="130">
        <f t="shared" si="1818"/>
        <v>2338.9902165203252</v>
      </c>
      <c r="EZ97" s="130">
        <f t="shared" si="1819"/>
        <v>2146.9468092691836</v>
      </c>
      <c r="FA97" s="130">
        <f t="shared" si="1820"/>
        <v>1876.1163631457766</v>
      </c>
      <c r="FB97" s="130">
        <f t="shared" si="1821"/>
        <v>2169.9263622735934</v>
      </c>
      <c r="FC97" s="130">
        <f t="shared" si="1822"/>
        <v>1603.6445203791986</v>
      </c>
      <c r="FD97" s="130">
        <f t="shared" si="1823"/>
        <v>2396.4390990313514</v>
      </c>
      <c r="FE97" s="130">
        <f t="shared" si="1824"/>
        <v>2576.9927297802888</v>
      </c>
      <c r="FF97" s="130">
        <f t="shared" si="1825"/>
        <v>2384.9493225291462</v>
      </c>
      <c r="FG97" s="130">
        <f t="shared" si="1826"/>
        <v>2457.1707748287213</v>
      </c>
      <c r="FH97" s="130">
        <f t="shared" si="1827"/>
        <v>2430.9084285379663</v>
      </c>
      <c r="FI97" s="130">
        <f t="shared" si="1828"/>
        <v>2448.9637916128599</v>
      </c>
      <c r="FJ97" s="130">
        <f t="shared" si="1829"/>
        <v>2629.5174223617973</v>
      </c>
      <c r="FK97" s="130">
        <f t="shared" si="1830"/>
        <v>2801.8640698948739</v>
      </c>
      <c r="FL97" s="130">
        <f t="shared" si="1831"/>
        <v>2885.575298696655</v>
      </c>
      <c r="FM97" s="130">
        <f t="shared" si="1832"/>
        <v>3056.2805495865587</v>
      </c>
      <c r="FN97" s="130">
        <f t="shared" si="1833"/>
        <v>3026.7354100094599</v>
      </c>
      <c r="FO97" s="130">
        <f t="shared" si="1834"/>
        <v>2918.403231560098</v>
      </c>
      <c r="FP97" s="130">
        <f t="shared" si="1835"/>
        <v>3258.1723366967349</v>
      </c>
      <c r="FQ97" s="130">
        <f t="shared" si="1836"/>
        <v>3361.5803252165811</v>
      </c>
      <c r="FR97" s="130">
        <f t="shared" si="1837"/>
        <v>3166.2541246790938</v>
      </c>
      <c r="FS97" s="130">
        <f t="shared" si="1838"/>
        <v>2806.7882598243909</v>
      </c>
      <c r="FT97" s="130">
        <f t="shared" si="1839"/>
        <v>0</v>
      </c>
      <c r="FU97" s="110">
        <f t="shared" si="1840"/>
        <v>2531.0336237714682</v>
      </c>
      <c r="FV97" s="130">
        <f t="shared" si="1841"/>
        <v>4791.2368014195308</v>
      </c>
      <c r="FW97" s="130">
        <f t="shared" si="1842"/>
        <v>6450.6888076665828</v>
      </c>
      <c r="FX97" s="130">
        <f t="shared" si="1843"/>
        <v>8233.2455621515473</v>
      </c>
      <c r="FY97" s="130">
        <f t="shared" si="1844"/>
        <v>10248.880639966957</v>
      </c>
      <c r="FZ97" s="130">
        <f t="shared" si="1845"/>
        <v>12625.622979280244</v>
      </c>
      <c r="GA97" s="130">
        <f t="shared" si="1846"/>
        <v>14969.537385730087</v>
      </c>
      <c r="GB97" s="130">
        <f t="shared" si="1847"/>
        <v>17288.830842532348</v>
      </c>
      <c r="GC97" s="130">
        <f t="shared" si="1848"/>
        <v>19662.29038855929</v>
      </c>
      <c r="GD97" s="130">
        <f t="shared" si="1849"/>
        <v>22001.280605079613</v>
      </c>
      <c r="GE97" s="130">
        <f t="shared" si="1850"/>
        <v>24148.227414348796</v>
      </c>
      <c r="GF97" s="130">
        <f t="shared" si="1851"/>
        <v>26024.343777494571</v>
      </c>
      <c r="GG97" s="130">
        <f t="shared" si="1852"/>
        <v>28194.270139768163</v>
      </c>
      <c r="GH97" s="130">
        <f t="shared" si="1853"/>
        <v>29797.914660147362</v>
      </c>
      <c r="GI97" s="130">
        <f t="shared" si="1854"/>
        <v>32194.353759178714</v>
      </c>
      <c r="GJ97" s="130">
        <f t="shared" si="1855"/>
        <v>34771.346488959003</v>
      </c>
      <c r="GK97" s="130">
        <f t="shared" si="1856"/>
        <v>37156.295811488148</v>
      </c>
      <c r="GL97" s="130">
        <f t="shared" si="1857"/>
        <v>39613.46658631687</v>
      </c>
      <c r="GM97" s="130">
        <f t="shared" si="1858"/>
        <v>42044.375014854835</v>
      </c>
      <c r="GN97" s="130">
        <f t="shared" si="1859"/>
        <v>44493.338806467698</v>
      </c>
      <c r="GO97" s="130">
        <f t="shared" si="1860"/>
        <v>47122.856228829492</v>
      </c>
      <c r="GP97" s="130">
        <f t="shared" si="1861"/>
        <v>49924.720298724365</v>
      </c>
      <c r="GQ97" s="130">
        <f t="shared" si="1862"/>
        <v>52810.29559742102</v>
      </c>
      <c r="GR97" s="130">
        <f t="shared" si="1863"/>
        <v>55866.576147007581</v>
      </c>
      <c r="GS97" s="130">
        <f t="shared" si="1864"/>
        <v>58893.311557017041</v>
      </c>
      <c r="GT97" s="130">
        <f t="shared" si="1865"/>
        <v>61811.714788577141</v>
      </c>
      <c r="GU97" s="130">
        <f t="shared" si="1866"/>
        <v>65069.887125273875</v>
      </c>
      <c r="GV97" s="130">
        <f t="shared" si="1867"/>
        <v>68431.467450490454</v>
      </c>
      <c r="GW97" s="130">
        <f t="shared" si="1868"/>
        <v>71597.721575169548</v>
      </c>
      <c r="GX97" s="130">
        <f t="shared" si="1869"/>
        <v>74404.509834993936</v>
      </c>
      <c r="GY97" s="130">
        <f t="shared" si="1870"/>
        <v>74404.509834993936</v>
      </c>
      <c r="GZ97" s="130">
        <f>($T97+$U97)/$R97*($I97-(метеостанция!B$12))/($I97-$J97)</f>
        <v>6.6612632275132269</v>
      </c>
      <c r="HA97" s="130">
        <f>($T97+$U97)/$R97*($I97-(метеостанция!C$12))/($I97-$J97)</f>
        <v>5.9484821428571424</v>
      </c>
      <c r="HB97" s="130">
        <f>($T97+$U97)/$R97*($I97-(метеостанция!D$12))/($I97-$J97)</f>
        <v>4.3674041005291002</v>
      </c>
      <c r="HC97" s="130">
        <f>($T97+$U97)/$R97*($I97-(метеостанция!E$12))/($I97-$J97)</f>
        <v>4.691395502645503</v>
      </c>
      <c r="HD97" s="130">
        <f>($T97+$U97)/$R97*($I97-(метеостанция!F$12))/($I97-$J97)</f>
        <v>5.3048192239858913</v>
      </c>
      <c r="HE97" s="130">
        <f>($T97+$U97)/$R97*($I97-(метеостанция!G$12))/($I97-$J97)</f>
        <v>6.2551940035273379</v>
      </c>
      <c r="HF97" s="130">
        <f>($T97+$U97)/$R97*($I97-(метеостанция!H$12))/($I97-$J97)</f>
        <v>6.1687962962962963</v>
      </c>
      <c r="HG97" s="130">
        <f>($T97+$U97)/$R97*($I97-(метеостанция!I$12))/($I97-$J97)</f>
        <v>6.1039980158730165</v>
      </c>
      <c r="HH97" s="130">
        <f>($T97+$U97)/$R97*($I97-(метеостанция!J$12))/($I97-$J97)</f>
        <v>6.2465542328042325</v>
      </c>
      <c r="HI97" s="130">
        <f>($T97+$U97)/$R97*($I97-(метеостанция!K$12))/($I97-$J97)</f>
        <v>6.15583664021164</v>
      </c>
      <c r="HJ97" s="130">
        <f>($T97+$U97)/$R97*($I97-(метеостанция!L$12))/($I97-$J97)</f>
        <v>5.6504100529100532</v>
      </c>
      <c r="HK97" s="130">
        <f>($T97+$U97)/$R97*($I97-(метеостанция!M$12))/($I97-$J97)</f>
        <v>4.9376289682539678</v>
      </c>
      <c r="HL97" s="130">
        <f>($T97+$U97)/$R97*($I97-(метеостанция!N$12))/($I97-$J97)</f>
        <v>5.7108884479717803</v>
      </c>
      <c r="HM97" s="130">
        <f>($T97+$U97)/$R97*($I97-(метеостанция!O$12))/($I97-$J97)</f>
        <v>4.2205279982363306</v>
      </c>
      <c r="HN97" s="130">
        <f>($T97+$U97)/$R97*($I97-(метеостанция!P$12))/($I97-$J97)</f>
        <v>6.3070326278659605</v>
      </c>
      <c r="HO97" s="130">
        <f>($T97+$U97)/$R97*($I97-(метеостанция!Q$12))/($I97-$J97)</f>
        <v>6.7822200176366838</v>
      </c>
      <c r="HP97" s="130">
        <f>($T97+$U97)/$R97*($I97-(метеостанция!R$12))/($I97-$J97)</f>
        <v>6.276793430335097</v>
      </c>
      <c r="HQ97" s="130">
        <f>($T97+$U97)/$R97*($I97-(метеостанция!S$12))/($I97-$J97)</f>
        <v>6.4668683862433856</v>
      </c>
      <c r="HR97" s="130">
        <f>($T97+$U97)/$R97*($I97-(метеостанция!T$12))/($I97-$J97)</f>
        <v>6.3977502204585539</v>
      </c>
      <c r="HS97" s="130">
        <f>($T97+$U97)/$R97*($I97-(метеостанция!U$12))/($I97-$J97)</f>
        <v>6.4452689594356256</v>
      </c>
      <c r="HT97" s="130">
        <f>($T97+$U97)/$R97*($I97-(метеостанция!V$12))/($I97-$J97)</f>
        <v>6.9204563492063489</v>
      </c>
      <c r="HU97" s="130">
        <f>($T97+$U97)/$R97*($I97-(метеостанция!W$12))/($I97-$J97)</f>
        <v>7.3740443121693113</v>
      </c>
      <c r="HV97" s="130">
        <f>($T97+$U97)/$R97*($I97-(метеостанция!X$12))/($I97-$J97)</f>
        <v>7.5943584656084662</v>
      </c>
      <c r="HW97" s="130">
        <f>($T97+$U97)/$R97*($I97-(метеостанция!Y$12))/($I97-$J97)</f>
        <v>8.043626543209875</v>
      </c>
      <c r="HX97" s="130">
        <f>($T97+$U97)/$R97*($I97-(метеостанция!Z$12))/($I97-$J97)</f>
        <v>7.9658686067019397</v>
      </c>
      <c r="HY97" s="130">
        <f>($T97+$U97)/$R97*($I97-(метеостанция!AA$12))/($I97-$J97)</f>
        <v>7.6807561728395068</v>
      </c>
      <c r="HZ97" s="130">
        <f>($T97+$U97)/$R97*($I97-(метеостанция!AB$12))/($I97-$J97)</f>
        <v>8.5749724426807763</v>
      </c>
      <c r="IA97" s="130">
        <f>($T97+$U97)/$R97*($I97-(метеостанция!AC$12))/($I97-$J97)</f>
        <v>8.8471252204585547</v>
      </c>
      <c r="IB97" s="130">
        <f>($T97+$U97)/$R97*($I97-(метеостанция!AD$12))/($I97-$J97)</f>
        <v>8.3330588624338624</v>
      </c>
      <c r="IC97" s="130">
        <f>($T97+$U97)/$R97*($I97-(метеостанция!AE$12))/($I97-$J97)</f>
        <v>7.3870039682539685</v>
      </c>
      <c r="ID97" s="130"/>
      <c r="IE97" s="131">
        <f>VLOOKUP($F97,метеостанция!$A$4:$AF$7,2,0)</f>
        <v>6.1</v>
      </c>
      <c r="IF97" s="131">
        <f>VLOOKUP($F97,метеостанция!$A$4:$AF$7,3,0)</f>
        <v>9</v>
      </c>
      <c r="IG97" s="131">
        <f>VLOOKUP($F97,метеостанция!$A$4:$AF$7,4,0)</f>
        <v>7.4</v>
      </c>
      <c r="IH97" s="131">
        <f>VLOOKUP($F97,метеостанция!$A$4:$AF$7,5,0)</f>
        <v>10.9</v>
      </c>
      <c r="II97" s="131">
        <f>VLOOKUP($F97,метеостанция!$A$4:$AF$7,6,0)</f>
        <v>12.1</v>
      </c>
      <c r="IJ97" s="131">
        <f>VLOOKUP($F97,метеостанция!$A$4:$AF$7,7,0)</f>
        <v>9.4</v>
      </c>
      <c r="IK97" s="131">
        <f>VLOOKUP($F97,метеостанция!$A$4:$AF$7,8,0)</f>
        <v>6.1</v>
      </c>
      <c r="IL97" s="131">
        <f>VLOOKUP($F97,метеостанция!$A$4:$AF$7,9,0)</f>
        <v>8.1</v>
      </c>
      <c r="IM97" s="131">
        <f>VLOOKUP($F97,метеостанция!$A$4:$AF$7,10,0)</f>
        <v>3.4</v>
      </c>
      <c r="IN97" s="131">
        <f>VLOOKUP($F97,метеостанция!$A$4:$AF$7,11,0)</f>
        <v>-1.2</v>
      </c>
      <c r="IO97" s="131">
        <f>VLOOKUP($F97,метеостанция!$A$4:$AF$7,12,0)</f>
        <v>0.4</v>
      </c>
      <c r="IP97" s="131">
        <f>VLOOKUP($F97,метеостанция!$A$4:$AF$7,13,0)</f>
        <v>3</v>
      </c>
      <c r="IQ97" s="131">
        <f>VLOOKUP($F97,метеостанция!$A$4:$AF$7,14,0)</f>
        <v>2.5</v>
      </c>
      <c r="IR97" s="131">
        <f>VLOOKUP($F97,метеостанция!$A$4:$AF$7,15,0)</f>
        <v>1.5</v>
      </c>
      <c r="IS97" s="131">
        <f>VLOOKUP($F97,метеостанция!$A$4:$AF$7,16,0)</f>
        <v>-0.4</v>
      </c>
      <c r="IT97" s="131">
        <f>VLOOKUP($F97,метеостанция!$A$4:$AF$7,17,0)</f>
        <v>-2.6</v>
      </c>
      <c r="IU97" s="131">
        <f>VLOOKUP($F97,метеостанция!$A$4:$AF$7,18,0)</f>
        <v>-3.5</v>
      </c>
      <c r="IV97" s="131">
        <f>VLOOKUP($F97,метеостанция!$A$4:$AF$7,19,0)</f>
        <v>-4.4000000000000004</v>
      </c>
      <c r="IW97" s="131">
        <f>VLOOKUP($F97,метеостанция!$A$4:$AF$7,20,0)</f>
        <v>-0.3</v>
      </c>
      <c r="IX97" s="131">
        <f>VLOOKUP($F97,метеостанция!$A$4:$AF$7,21,0)</f>
        <v>4.5</v>
      </c>
      <c r="IY97" s="131">
        <f>VLOOKUP($F97,метеостанция!$A$4:$AF$7,22,0)</f>
        <v>3.5</v>
      </c>
      <c r="IZ97" s="131">
        <f>VLOOKUP($F97,метеостанция!$A$4:$AF$7,23,0)</f>
        <v>5</v>
      </c>
      <c r="JA97" s="131">
        <f>VLOOKUP($F97,метеостанция!$A$4:$AF$7,24,0)</f>
        <v>-1.7</v>
      </c>
      <c r="JB97" s="131">
        <f>VLOOKUP($F97,метеостанция!$A$4:$AF$7,25,0)</f>
        <v>-3.7</v>
      </c>
      <c r="JC97" s="131">
        <f>VLOOKUP($F97,метеостанция!$A$4:$AF$7,26,0)</f>
        <v>0.7</v>
      </c>
      <c r="JD97" s="131">
        <f>VLOOKUP($F97,метеостанция!$A$4:$AF$7,27,0)</f>
        <v>-1.6</v>
      </c>
      <c r="JE97" s="131">
        <f>VLOOKUP($F97,метеостанция!$A$4:$AF$7,28,0)</f>
        <v>0.7</v>
      </c>
      <c r="JF97" s="131">
        <f>VLOOKUP($F97,метеостанция!$A$4:$AF$7,29,0)</f>
        <v>6.6</v>
      </c>
      <c r="JG97" s="131">
        <f>VLOOKUP($F97,метеостанция!$A$4:$AF$7,30,0)</f>
        <v>9</v>
      </c>
      <c r="JH97" s="131">
        <f>VLOOKUP($F97,метеостанция!$A$4:$AF$7,31,0)</f>
        <v>4.8</v>
      </c>
      <c r="JI97" s="131">
        <f>VLOOKUP($F97,метеостанция!$A$4:$AF$7,32,0)</f>
        <v>0</v>
      </c>
      <c r="JJ97" s="203">
        <f>'Qп, Гкал'!E72</f>
        <v>2.5361975040603832</v>
      </c>
      <c r="JK97" s="203">
        <f>'Qп, Гкал'!F72</f>
        <v>2.1012611564918351</v>
      </c>
      <c r="JL97" s="203">
        <f>'Qп, Гкал'!G72</f>
        <v>2.0692981991019357</v>
      </c>
      <c r="JM97" s="203">
        <f>'Qп, Гкал'!H72</f>
        <v>2.0930921467469243</v>
      </c>
      <c r="JN97" s="203">
        <f>'Qп, Гкал'!I72</f>
        <v>2.0520499426769829</v>
      </c>
      <c r="JO97" s="203">
        <f>'Qп, Гкал'!J72</f>
        <v>2.0803745915735168</v>
      </c>
      <c r="JP97" s="203">
        <f>'Qп, Гкал'!K72</f>
        <v>2.2559113451800918</v>
      </c>
      <c r="JQ97" s="203">
        <f>'Qп, Гкал'!L72</f>
        <v>2.37234952708513</v>
      </c>
      <c r="JR97" s="203">
        <f>'Qп, Гкал'!M72</f>
        <v>3.1198856979077103</v>
      </c>
      <c r="JS97" s="203">
        <f>'Qп, Гкал'!N72</f>
        <v>4.55841573516767</v>
      </c>
      <c r="JT97" s="203">
        <f>'Qп, Гкал'!O72</f>
        <v>3.8652335912869002</v>
      </c>
      <c r="JU97" s="203">
        <f>'Qп, Гкал'!P72</f>
        <v>3.25718125537403</v>
      </c>
      <c r="JV97" s="203">
        <f>'Qп, Гкал'!Q72</f>
        <v>3.4336060953472796</v>
      </c>
      <c r="JW97" s="203">
        <f>'Qп, Гкал'!R72</f>
        <v>3.8610972580491101</v>
      </c>
      <c r="JX97" s="203">
        <f>'Qп, Гкал'!S72</f>
        <v>4.2486865864144505</v>
      </c>
      <c r="JY97" s="203">
        <f>'Qп, Гкал'!T72</f>
        <v>5.17000609057036</v>
      </c>
      <c r="JZ97" s="203">
        <f>'Qп, Гкал'!U72</f>
        <v>5.3562816948504901</v>
      </c>
      <c r="KA97" s="203">
        <f>'Qп, Гкал'!V72</f>
        <v>5.3405622910098405</v>
      </c>
      <c r="KB97" s="203">
        <f>'Qп, Гкал'!W72</f>
        <v>4.0802583118372002</v>
      </c>
      <c r="KC97" s="203">
        <f>'Qп, Гкал'!X72</f>
        <v>3.0590090283748999</v>
      </c>
      <c r="KD97" s="203">
        <f>'Qп, Гкал'!Y72</f>
        <v>3.2087991664278199</v>
      </c>
      <c r="KE97" s="203">
        <f>'Qп, Гкал'!Z72</f>
        <v>3.2348902598643301</v>
      </c>
      <c r="KF97" s="203">
        <f>'Qп, Гкал'!AA72</f>
        <v>4.6620020063055296</v>
      </c>
      <c r="KG97" s="203">
        <f>'Qп, Гкал'!AB72</f>
        <v>5.3049489108627101</v>
      </c>
      <c r="KH97" s="203">
        <f>'Qп, Гкал'!AC72</f>
        <v>3.5268930925766702</v>
      </c>
      <c r="KI97" s="203">
        <f>'Qп, Гкал'!AD72</f>
        <v>4.5209252173497703</v>
      </c>
      <c r="KJ97" s="203">
        <f>'Qп, Гкал'!AE72</f>
        <v>3.5771732588134197</v>
      </c>
      <c r="KK97" s="203">
        <f>'Qп, Гкал'!AF72</f>
        <v>2.5430921945160998</v>
      </c>
      <c r="KL97" s="203">
        <f>'Qп, Гкал'!AG72</f>
        <v>2.4879880768128499</v>
      </c>
      <c r="KM97" s="203">
        <f>'Qп, Гкал'!AH72</f>
        <v>3.41784404079488</v>
      </c>
      <c r="KN97" s="203">
        <f>'Qп, Гкал'!AI72</f>
        <v>0</v>
      </c>
      <c r="KO97" s="110">
        <f>IF(JJ97="","Нет показаний",IF(JJ97&lt;=0,"Ошибка ПУ",(GZ97-JJ97*(($I97-метеостанция!B$12)/($I97-IE97)))))</f>
        <v>3.1443418684654656</v>
      </c>
      <c r="KP97" s="110">
        <f>IF(JK97="","Нет показаний",IF(JK97&lt;=0,"Ошибка ПУ",(HA97-JK97*(($I97-метеостанция!C$12)/($I97-IF97)))))</f>
        <v>2.6604859923011688</v>
      </c>
      <c r="KQ97" s="110">
        <f>IF(JL97="","Нет показаний",IF(JL97&lt;=0,"Ошибка ПУ",(HB97-JL97*(($I97-метеостанция!D$12)/($I97-IG97)))))</f>
        <v>2.2919472758345991</v>
      </c>
      <c r="KR97" s="110">
        <f>IF(JM97="","Нет показаний",IF(JM97&lt;=0,"Ошибка ПУ",(HC97-JM97*(($I97-метеостанция!E$12)/($I97-IH97)))))</f>
        <v>1.5690080419763275</v>
      </c>
      <c r="KS97" s="110">
        <f>IF(JN97="","Нет показаний",IF(JN97&lt;=0,"Ошибка ПУ",(HD97-JN97*(($I97-метеостанция!F$12)/($I97-II97)))))</f>
        <v>1.3176082594173231</v>
      </c>
      <c r="KT97" s="110">
        <f>IF(JO97="","Нет показаний",IF(JO97&lt;=0,"Ошибка ПУ",(HE97-JO97*(($I97-метеостанция!G$12)/($I97-IJ97)))))</f>
        <v>2.7028562575385968</v>
      </c>
      <c r="KU97" s="110">
        <f>IF(JP97="","Нет показаний",IF(JP97&lt;=0,"Ошибка ПУ",(HF97-JP97*(($I97-метеостанция!H$12)/($I97-IK97)))))</f>
        <v>3.2718166192125091</v>
      </c>
      <c r="KV97" s="110">
        <f>IF(JQ97="","Нет показаний",IF(JQ97&lt;=0,"Ошибка ПУ",(HG97-JQ97*(($I97-метеостанция!I$12)/($I97-IL97)))))</f>
        <v>2.5828531820796456</v>
      </c>
      <c r="KW97" s="110">
        <f>IF(JR97="","Нет показаний",IF(JR97&lt;=0,"Ошибка ПУ",(HH97-JR97*(($I97-метеостанция!J$12)/($I97-IM97)))))</f>
        <v>2.8494497755944823</v>
      </c>
      <c r="KX97" s="110">
        <f>IF(JS97="","Нет показаний",IF(JS97&lt;=0,"Ошибка ПУ",(HI97-JS97*(($I97-метеостанция!K$12)/($I97-IN97)))))</f>
        <v>2.3257998344251249</v>
      </c>
      <c r="KY97" s="110">
        <f>IF(JT97="","Нет показаний",IF(JT97&lt;=0,"Ошибка ПУ",(HJ97-JT97*(($I97-метеостанция!L$12)/($I97-IO97)))))</f>
        <v>2.4260952969130725</v>
      </c>
      <c r="KZ97" s="110">
        <f>IF(JU97="","Нет показаний",IF(JU97&lt;=0,"Ошибка ПУ",(HK97-JU97*(($I97-метеостанция!M$12)/($I97-IP97)))))</f>
        <v>2.2001597220094706</v>
      </c>
      <c r="LA97" s="110">
        <f>IF(JV97="","Нет показаний",IF(JV97&lt;=0,"Ошибка ПУ",(HL97-JV97*(($I97-метеостанция!N$12)/($I97-IQ97)))))</f>
        <v>2.4685832636509923</v>
      </c>
      <c r="LB97" s="110">
        <f>IF(JW97="","Нет показаний",IF(JW97&lt;=0,"Ошибка ПУ",(HM97-JW97*(($I97-метеостанция!O$12)/($I97-IR97)))))</f>
        <v>1.6716820380241817</v>
      </c>
      <c r="LC97" s="110">
        <f>IF(JX97="","Нет показаний",IF(JX97&lt;=0,"Ошибка ПУ",(HN97-JX97*(($I97-метеостанция!P$12)/($I97-IS97)))))</f>
        <v>2.5061242846275427</v>
      </c>
      <c r="LD97" s="110">
        <f>IF(JY97="","Нет показаний",IF(JY97&lt;=0,"Ошибка ПУ",(HO97-JY97*(($I97-метеостанция!Q$12)/($I97-IT97)))))</f>
        <v>2.2927788881037943</v>
      </c>
      <c r="LE97" s="110">
        <f>IF(JZ97="","Нет показаний",IF(JZ97&lt;=0,"Ошибка ПУ",(HP97-JZ97*(($I97-метеостанция!R$12)/($I97-IU97)))))</f>
        <v>2.1370714608575634</v>
      </c>
      <c r="LF97" s="110">
        <f>IF(KA97="","Нет показаний",IF(KA97&lt;=0,"Ошибка ПУ",(HQ97-KA97*(($I97-метеостанция!S$12)/($I97-IV97)))))</f>
        <v>2.3711605226974166</v>
      </c>
      <c r="LG97" s="110">
        <f>IF(KB97="","Нет показаний",IF(KB97&lt;=0,"Ошибка ПУ",(HR97-KB97*(($I97-метеостанция!T$12)/($I97-IW97)))))</f>
        <v>2.6767757378040633</v>
      </c>
      <c r="LH97" s="110">
        <f>IF(KC97="","Нет показаний",IF(KC97&lt;=0,"Ошибка ПУ",(HS97-KC97*(($I97-метеостанция!U$12)/($I97-IX97)))))</f>
        <v>2.7645903543264723</v>
      </c>
      <c r="LI97" s="110">
        <f>IF(KD97="","Нет показаний",IF(KD97&lt;=0,"Ошибка ПУ",(HT97-KD97*(($I97-метеостанция!V$12)/($I97-IY97)))))</f>
        <v>3.0261409972234947</v>
      </c>
      <c r="LJ97" s="110">
        <f>IF(KE97="","Нет показаний",IF(KE97&lt;=0,"Ошибка ПУ",(HU97-KE97*(($I97-метеостанция!W$12)/($I97-IZ97)))))</f>
        <v>2.7724129175123018</v>
      </c>
      <c r="LK97" s="110">
        <f>IF(KF97="","Нет показаний",IF(KF97&lt;=0,"Ошибка ПУ",(HV97-KF97*(($I97-метеостанция!X$12)/($I97-JA97)))))</f>
        <v>2.8732757887161151</v>
      </c>
      <c r="LL97" s="110">
        <f>IF(KG97="","Нет показаний",IF(KG97&lt;=0,"Ошибка ПУ",(HW97-KG97*(($I97-метеостанция!Y$12)/($I97-JB97)))))</f>
        <v>2.8338085727318338</v>
      </c>
      <c r="LM97" s="110">
        <f>IF(KH97="","Нет показаний",IF(KH97&lt;=0,"Ошибка ПУ",(HX97-KH97*(($I97-метеостанция!Z$12)/($I97-JC97)))))</f>
        <v>3.7536983588318753</v>
      </c>
      <c r="LN97" s="110">
        <f>IF(KI97="","Нет показаний",IF(KI97&lt;=0,"Ошибка ПУ",(HY97-KI97*(($I97-метеостанция!AA$12)/($I97-JD97)))))</f>
        <v>3.0290171471173473</v>
      </c>
      <c r="LO97" s="110">
        <f>IF(KJ97="","Нет показаний",IF(KJ97&lt;=0,"Ошибка ПУ",(HZ97-KJ97*(($I97-метеостанция!AB$12)/($I97-JE97)))))</f>
        <v>3.976080655929068</v>
      </c>
      <c r="LP97" s="110">
        <f>IF(KK97="","Нет показаний",IF(KK97&lt;=0,"Ошибка ПУ",(IA97-KK97*(($I97-метеостанция!AC$12)/($I97-JF97)))))</f>
        <v>3.9886804309352595</v>
      </c>
      <c r="LQ97" s="110">
        <f>IF(KL97="","Нет показаний",IF(KL97&lt;=0,"Ошибка ПУ",(IB97-KL97*(($I97-метеостанция!AD$12)/($I97-JG97)))))</f>
        <v>2.8792759076929677</v>
      </c>
      <c r="LR97" s="110">
        <f>IF(KM97="","Нет показаний",IF(KM97&lt;=0,"Ошибка ПУ",(IC97-KM97*(($I97-метеостанция!AE$12)/($I97-JH97)))))</f>
        <v>2.5806607858861685</v>
      </c>
      <c r="LS97" s="110" t="str">
        <f>IF(KN97="","Нет показаний",IF(KN97&lt;=0,"Ошибка ПУ",(ID97-KN97*(($I97-метеостанция!AF$12)/($I97-JI97)))))</f>
        <v>Ошибка ПУ</v>
      </c>
      <c r="LT97" s="54">
        <f t="shared" si="1871"/>
        <v>3.1443418684654656</v>
      </c>
      <c r="LU97" s="54">
        <f t="shared" si="1872"/>
        <v>5.8048278607666344</v>
      </c>
      <c r="LV97" s="54">
        <f t="shared" si="1873"/>
        <v>8.0967751366012344</v>
      </c>
      <c r="LW97" s="54">
        <f t="shared" si="1874"/>
        <v>9.6657831785775628</v>
      </c>
      <c r="LX97" s="54">
        <f t="shared" si="1875"/>
        <v>10.983391437994886</v>
      </c>
      <c r="LY97" s="54">
        <f t="shared" si="1876"/>
        <v>13.686247695533483</v>
      </c>
      <c r="LZ97" s="54">
        <f t="shared" si="1877"/>
        <v>16.958064314745993</v>
      </c>
      <c r="MA97" s="54">
        <f t="shared" si="1878"/>
        <v>19.540917496825639</v>
      </c>
      <c r="MB97" s="54">
        <f t="shared" si="1879"/>
        <v>22.390367272420121</v>
      </c>
      <c r="MC97" s="54">
        <f t="shared" si="1880"/>
        <v>24.716167106845248</v>
      </c>
      <c r="MD97" s="54">
        <f t="shared" si="1881"/>
        <v>27.14226240375832</v>
      </c>
      <c r="ME97" s="54">
        <f t="shared" si="1882"/>
        <v>29.34242212576779</v>
      </c>
      <c r="MF97" s="54">
        <f t="shared" si="1883"/>
        <v>31.811005389418781</v>
      </c>
      <c r="MG97" s="54">
        <f t="shared" si="1884"/>
        <v>33.482687427442961</v>
      </c>
      <c r="MH97" s="54">
        <f t="shared" si="1885"/>
        <v>35.9888117120705</v>
      </c>
      <c r="MI97" s="54">
        <f t="shared" si="1886"/>
        <v>38.281590600174297</v>
      </c>
      <c r="MJ97" s="54">
        <f t="shared" si="1887"/>
        <v>40.41866206103186</v>
      </c>
      <c r="MK97" s="54">
        <f t="shared" si="1888"/>
        <v>42.789822583729276</v>
      </c>
      <c r="ML97" s="54">
        <f t="shared" si="1889"/>
        <v>45.46659832153334</v>
      </c>
      <c r="MM97" s="54">
        <f t="shared" si="1890"/>
        <v>48.231188675859812</v>
      </c>
      <c r="MN97" s="54">
        <f t="shared" si="1891"/>
        <v>51.257329673083305</v>
      </c>
      <c r="MO97" s="54">
        <f t="shared" si="1892"/>
        <v>54.029742590595603</v>
      </c>
      <c r="MP97" s="54">
        <f t="shared" si="1893"/>
        <v>56.903018379311717</v>
      </c>
      <c r="MQ97" s="54">
        <f t="shared" si="1894"/>
        <v>59.73682695204355</v>
      </c>
      <c r="MR97" s="54">
        <f t="shared" si="1895"/>
        <v>63.490525310875427</v>
      </c>
      <c r="MS97" s="54">
        <f t="shared" si="1896"/>
        <v>66.51954245799277</v>
      </c>
      <c r="MT97" s="54">
        <f t="shared" si="1897"/>
        <v>70.495623113921837</v>
      </c>
      <c r="MU97" s="54">
        <f t="shared" si="1898"/>
        <v>74.484303544857099</v>
      </c>
      <c r="MV97" s="54">
        <f t="shared" si="1899"/>
        <v>77.36357945255007</v>
      </c>
      <c r="MW97" s="54">
        <f t="shared" si="1900"/>
        <v>79.944240238436237</v>
      </c>
      <c r="MX97" s="54">
        <f t="shared" si="1901"/>
        <v>79.944240238436237</v>
      </c>
      <c r="MY97" s="53">
        <f t="shared" si="1902"/>
        <v>6157.250246829075</v>
      </c>
      <c r="MZ97" s="53">
        <f t="shared" si="1903"/>
        <v>5209.763670124149</v>
      </c>
      <c r="NA97" s="53">
        <f t="shared" si="1904"/>
        <v>4488.0911555393122</v>
      </c>
      <c r="NB97" s="53">
        <f t="shared" si="1905"/>
        <v>3072.4315477980444</v>
      </c>
      <c r="NC97" s="53">
        <f t="shared" si="1906"/>
        <v>2580.1404935910023</v>
      </c>
      <c r="ND97" s="53">
        <f t="shared" si="1907"/>
        <v>5292.7331235120801</v>
      </c>
      <c r="NE97" s="53">
        <f t="shared" si="1908"/>
        <v>6406.8713037419357</v>
      </c>
      <c r="NF97" s="53">
        <f t="shared" si="1909"/>
        <v>5057.7431011483623</v>
      </c>
      <c r="NG97" s="53">
        <f t="shared" si="1910"/>
        <v>5579.7925505691155</v>
      </c>
      <c r="NH97" s="53">
        <f t="shared" si="1911"/>
        <v>4554.3812357712795</v>
      </c>
      <c r="NI97" s="53">
        <f t="shared" si="1912"/>
        <v>4750.7798104151789</v>
      </c>
      <c r="NJ97" s="53">
        <f t="shared" si="1913"/>
        <v>4308.3527676389458</v>
      </c>
      <c r="NK97" s="53">
        <f t="shared" si="1914"/>
        <v>4833.9797468813731</v>
      </c>
      <c r="NL97" s="53">
        <f t="shared" si="1915"/>
        <v>3273.4877668589525</v>
      </c>
      <c r="NM97" s="53">
        <f t="shared" si="1916"/>
        <v>4907.4925741576544</v>
      </c>
      <c r="NN97" s="53">
        <f t="shared" si="1917"/>
        <v>4489.7196186848496</v>
      </c>
      <c r="NO97" s="53">
        <f t="shared" si="1918"/>
        <v>4184.8133346512805</v>
      </c>
      <c r="NP97" s="53">
        <f t="shared" si="1919"/>
        <v>4643.2065355460809</v>
      </c>
      <c r="NQ97" s="53">
        <f t="shared" si="1920"/>
        <v>5241.6622497679173</v>
      </c>
      <c r="NR97" s="53">
        <f t="shared" si="1921"/>
        <v>5413.6208318420977</v>
      </c>
      <c r="NS97" s="53">
        <f t="shared" si="1922"/>
        <v>5925.7893007630473</v>
      </c>
      <c r="NT97" s="53">
        <f t="shared" si="1923"/>
        <v>5428.9389750725895</v>
      </c>
      <c r="NU97" s="53">
        <f t="shared" si="1924"/>
        <v>5626.4486494638968</v>
      </c>
      <c r="NV97" s="53">
        <f t="shared" si="1925"/>
        <v>5549.1639471234776</v>
      </c>
      <c r="NW97" s="53">
        <f t="shared" si="1926"/>
        <v>7350.4921262645785</v>
      </c>
      <c r="NX97" s="53">
        <f t="shared" si="1927"/>
        <v>5931.4213774851896</v>
      </c>
      <c r="NY97" s="53">
        <f t="shared" si="1928"/>
        <v>7785.9611404403013</v>
      </c>
      <c r="NZ97" s="53">
        <f t="shared" si="1929"/>
        <v>7810.6340198574253</v>
      </c>
      <c r="OA97" s="53">
        <f t="shared" si="1930"/>
        <v>5638.1980824443699</v>
      </c>
      <c r="OB97" s="53">
        <f t="shared" si="1931"/>
        <v>5053.4499509222951</v>
      </c>
      <c r="OC97" s="53" t="e">
        <f t="shared" si="1932"/>
        <v>#VALUE!</v>
      </c>
      <c r="OD97" s="53">
        <f t="shared" si="1933"/>
        <v>6157.250246829075</v>
      </c>
      <c r="OE97" s="53">
        <f t="shared" si="1934"/>
        <v>11367.013916953223</v>
      </c>
      <c r="OF97" s="53">
        <f t="shared" si="1935"/>
        <v>15855.105072492535</v>
      </c>
      <c r="OG97" s="53">
        <f t="shared" si="1936"/>
        <v>18927.536620290579</v>
      </c>
      <c r="OH97" s="53">
        <f t="shared" si="1937"/>
        <v>21507.677113881582</v>
      </c>
      <c r="OI97" s="53">
        <f t="shared" si="1938"/>
        <v>26800.410237393662</v>
      </c>
      <c r="OJ97" s="53">
        <f t="shared" si="1939"/>
        <v>33207.281541135599</v>
      </c>
      <c r="OK97" s="53">
        <f t="shared" si="1940"/>
        <v>38265.024642283963</v>
      </c>
      <c r="OL97" s="53">
        <f t="shared" si="1941"/>
        <v>43844.817192853079</v>
      </c>
      <c r="OM97" s="53">
        <f t="shared" si="1942"/>
        <v>48399.198428624361</v>
      </c>
      <c r="ON97" s="53">
        <f t="shared" si="1943"/>
        <v>53149.978239039541</v>
      </c>
      <c r="OO97" s="53">
        <f t="shared" si="1944"/>
        <v>57458.331006678491</v>
      </c>
      <c r="OP97" s="53">
        <f t="shared" si="1945"/>
        <v>62292.310753559861</v>
      </c>
      <c r="OQ97" s="53">
        <f t="shared" si="1946"/>
        <v>65565.798520418815</v>
      </c>
      <c r="OR97" s="53">
        <f t="shared" si="1947"/>
        <v>70473.291094576474</v>
      </c>
      <c r="OS97" s="53">
        <f t="shared" si="1948"/>
        <v>74963.010713261319</v>
      </c>
      <c r="OT97" s="53">
        <f t="shared" si="1949"/>
        <v>79147.824047912596</v>
      </c>
      <c r="OU97" s="53">
        <f t="shared" si="1950"/>
        <v>83791.030583458676</v>
      </c>
      <c r="OV97" s="53">
        <f t="shared" si="1951"/>
        <v>89032.692833226596</v>
      </c>
      <c r="OW97" s="53">
        <f t="shared" si="1952"/>
        <v>94446.313665068694</v>
      </c>
      <c r="OX97" s="53">
        <f t="shared" si="1953"/>
        <v>100372.10296583174</v>
      </c>
      <c r="OY97" s="53">
        <f t="shared" si="1954"/>
        <v>105801.04194090434</v>
      </c>
      <c r="OZ97" s="53">
        <f t="shared" si="1955"/>
        <v>111427.49059036824</v>
      </c>
      <c r="PA97" s="53">
        <f t="shared" si="1956"/>
        <v>116976.65453749172</v>
      </c>
      <c r="PB97" s="53">
        <f t="shared" si="1957"/>
        <v>124327.1466637563</v>
      </c>
      <c r="PC97" s="53">
        <f t="shared" si="1958"/>
        <v>130258.56804124149</v>
      </c>
      <c r="PD97" s="53">
        <f t="shared" si="1959"/>
        <v>138044.52918168181</v>
      </c>
      <c r="PE97" s="53">
        <f t="shared" si="1960"/>
        <v>145855.16320153922</v>
      </c>
      <c r="PF97" s="53">
        <f t="shared" si="1961"/>
        <v>151493.3612839836</v>
      </c>
      <c r="PG97" s="53">
        <f t="shared" si="1962"/>
        <v>156546.81123490591</v>
      </c>
      <c r="PH97" s="53" t="e">
        <f t="shared" si="1963"/>
        <v>#VALUE!</v>
      </c>
      <c r="PI97" s="111">
        <f t="shared" si="2311"/>
        <v>5849.3877344876209</v>
      </c>
      <c r="PJ97" s="111">
        <f t="shared" si="2311"/>
        <v>4949.2754866179412</v>
      </c>
      <c r="PK97" s="111">
        <f t="shared" si="2311"/>
        <v>4263.6865977623465</v>
      </c>
      <c r="PL97" s="111">
        <f t="shared" si="2311"/>
        <v>2918.8099704081419</v>
      </c>
      <c r="PM97" s="111">
        <f t="shared" si="2311"/>
        <v>2451.1334689114519</v>
      </c>
      <c r="PN97" s="111">
        <f t="shared" si="2311"/>
        <v>5028.0964673364761</v>
      </c>
      <c r="PO97" s="111">
        <f t="shared" si="2311"/>
        <v>6086.5277385548388</v>
      </c>
      <c r="PP97" s="111">
        <f t="shared" si="2311"/>
        <v>4804.8559460909437</v>
      </c>
      <c r="PQ97" s="111">
        <f t="shared" si="2311"/>
        <v>5300.8029230406592</v>
      </c>
      <c r="PR97" s="111">
        <f t="shared" si="2311"/>
        <v>4326.6621739827151</v>
      </c>
      <c r="PS97" s="111">
        <f t="shared" si="2312"/>
        <v>4513.2408198944195</v>
      </c>
      <c r="PT97" s="111">
        <f t="shared" si="2312"/>
        <v>4092.9351292569982</v>
      </c>
      <c r="PU97" s="111">
        <f t="shared" si="2312"/>
        <v>4592.2807595373042</v>
      </c>
      <c r="PV97" s="111">
        <f t="shared" si="2312"/>
        <v>3109.8133785160048</v>
      </c>
      <c r="PW97" s="111">
        <f t="shared" si="2312"/>
        <v>4662.1179454497715</v>
      </c>
      <c r="PX97" s="111">
        <f t="shared" si="2312"/>
        <v>4265.2336377506072</v>
      </c>
      <c r="PY97" s="111">
        <f t="shared" si="2312"/>
        <v>3975.5726679187164</v>
      </c>
      <c r="PZ97" s="111">
        <f t="shared" si="2312"/>
        <v>4411.0462087687765</v>
      </c>
      <c r="QA97" s="111">
        <f t="shared" si="2312"/>
        <v>4979.5791372795211</v>
      </c>
      <c r="QB97" s="111">
        <f t="shared" si="2312"/>
        <v>5142.9397902499923</v>
      </c>
      <c r="QC97" s="111">
        <f t="shared" si="2313"/>
        <v>5629.4998357248951</v>
      </c>
      <c r="QD97" s="111">
        <f t="shared" si="2313"/>
        <v>5157.4920263189597</v>
      </c>
      <c r="QE97" s="111">
        <f t="shared" si="2313"/>
        <v>5345.1262169907013</v>
      </c>
      <c r="QF97" s="111">
        <f t="shared" si="2313"/>
        <v>5271.7057497673031</v>
      </c>
      <c r="QG97" s="111">
        <f t="shared" si="2313"/>
        <v>6982.9675199513495</v>
      </c>
      <c r="QH97" s="111">
        <f t="shared" si="2313"/>
        <v>5634.8503086109295</v>
      </c>
      <c r="QI97" s="111">
        <f t="shared" si="2313"/>
        <v>7396.6630834182861</v>
      </c>
      <c r="QJ97" s="111">
        <f t="shared" si="2313"/>
        <v>7420.102318864554</v>
      </c>
      <c r="QK97" s="111">
        <f t="shared" si="2313"/>
        <v>5356.288178322151</v>
      </c>
      <c r="QL97" s="111">
        <f t="shared" si="2313"/>
        <v>4800.7774533761803</v>
      </c>
      <c r="QM97" s="111" t="e">
        <f t="shared" si="2314"/>
        <v>#VALUE!</v>
      </c>
      <c r="QN97" s="54">
        <f t="shared" si="1968"/>
        <v>5849.3877344876209</v>
      </c>
      <c r="QO97" s="53">
        <f t="shared" si="1969"/>
        <v>10798.663221105562</v>
      </c>
      <c r="QP97" s="53">
        <f t="shared" si="1970"/>
        <v>15062.349818867908</v>
      </c>
      <c r="QQ97" s="53">
        <f t="shared" si="1971"/>
        <v>17981.159789276051</v>
      </c>
      <c r="QR97" s="53">
        <f t="shared" si="1972"/>
        <v>20432.293258187503</v>
      </c>
      <c r="QS97" s="53">
        <f t="shared" si="1973"/>
        <v>25460.389725523979</v>
      </c>
      <c r="QT97" s="53">
        <f t="shared" si="1974"/>
        <v>31546.917464078819</v>
      </c>
      <c r="QU97" s="53">
        <f t="shared" si="1975"/>
        <v>36351.773410169764</v>
      </c>
      <c r="QV97" s="53">
        <f t="shared" si="1976"/>
        <v>41652.576333210425</v>
      </c>
      <c r="QW97" s="53">
        <f t="shared" si="1977"/>
        <v>45979.238507193142</v>
      </c>
      <c r="QX97" s="53">
        <f t="shared" si="1978"/>
        <v>50492.47932708756</v>
      </c>
      <c r="QY97" s="53">
        <f t="shared" si="1979"/>
        <v>54585.414456344559</v>
      </c>
      <c r="QZ97" s="53">
        <f t="shared" si="1980"/>
        <v>59177.69521588186</v>
      </c>
      <c r="RA97" s="53">
        <f t="shared" si="1981"/>
        <v>62287.508594397863</v>
      </c>
      <c r="RB97" s="53">
        <f t="shared" si="1982"/>
        <v>66949.626539847639</v>
      </c>
      <c r="RC97" s="53">
        <f t="shared" si="1983"/>
        <v>71214.860177598253</v>
      </c>
      <c r="RD97" s="53">
        <f t="shared" si="1984"/>
        <v>75190.432845516974</v>
      </c>
      <c r="RE97" s="53">
        <f t="shared" si="1985"/>
        <v>79601.479054285752</v>
      </c>
      <c r="RF97" s="53">
        <f t="shared" si="1986"/>
        <v>84581.058191565273</v>
      </c>
      <c r="RG97" s="53">
        <f t="shared" si="1987"/>
        <v>89723.997981815264</v>
      </c>
      <c r="RH97" s="53">
        <f t="shared" si="1988"/>
        <v>95353.497817540163</v>
      </c>
      <c r="RI97" s="53">
        <f t="shared" si="1989"/>
        <v>100510.98984385912</v>
      </c>
      <c r="RJ97" s="53">
        <f t="shared" si="1990"/>
        <v>105856.11606084982</v>
      </c>
      <c r="RK97" s="53">
        <f t="shared" si="1991"/>
        <v>111127.82181061713</v>
      </c>
      <c r="RL97" s="53">
        <f t="shared" si="1992"/>
        <v>118110.78933056847</v>
      </c>
      <c r="RM97" s="53">
        <f t="shared" si="1993"/>
        <v>123745.6396391794</v>
      </c>
      <c r="RN97" s="53">
        <f t="shared" si="1994"/>
        <v>131142.30272259767</v>
      </c>
      <c r="RO97" s="53">
        <f t="shared" si="1995"/>
        <v>138562.40504146222</v>
      </c>
      <c r="RP97" s="53">
        <f t="shared" si="1996"/>
        <v>143918.69321978436</v>
      </c>
      <c r="RQ97" s="53">
        <f t="shared" si="1997"/>
        <v>148719.47067316054</v>
      </c>
      <c r="RR97" s="53" t="e">
        <f t="shared" si="1998"/>
        <v>#VALUE!</v>
      </c>
      <c r="RS97" s="111">
        <f t="shared" si="1999"/>
        <v>3318.3541107161527</v>
      </c>
      <c r="RT97" s="111">
        <f t="shared" si="2000"/>
        <v>6007.4264196860313</v>
      </c>
      <c r="RU97" s="111">
        <f t="shared" si="2001"/>
        <v>8611.6610112013259</v>
      </c>
      <c r="RV97" s="111">
        <f t="shared" si="2002"/>
        <v>9747.9142271245037</v>
      </c>
      <c r="RW97" s="111">
        <f t="shared" si="2003"/>
        <v>10183.412618220545</v>
      </c>
      <c r="RX97" s="111">
        <f t="shared" si="2004"/>
        <v>12834.766746243735</v>
      </c>
      <c r="RY97" s="111">
        <f t="shared" si="2005"/>
        <v>16577.380078348731</v>
      </c>
      <c r="RZ97" s="111">
        <f t="shared" si="2006"/>
        <v>19062.942567637416</v>
      </c>
      <c r="SA97" s="111">
        <f t="shared" si="2007"/>
        <v>21990.285944651136</v>
      </c>
      <c r="SB97" s="111">
        <f t="shared" si="2008"/>
        <v>23977.957902113529</v>
      </c>
      <c r="SC97" s="111">
        <f t="shared" si="2009"/>
        <v>26344.251912738764</v>
      </c>
      <c r="SD97" s="111">
        <f t="shared" si="2010"/>
        <v>28561.070678849988</v>
      </c>
      <c r="SE97" s="111">
        <f t="shared" si="2011"/>
        <v>30983.425076113697</v>
      </c>
      <c r="SF97" s="111">
        <f t="shared" si="2012"/>
        <v>32489.593934250501</v>
      </c>
      <c r="SG97" s="111">
        <f t="shared" si="2013"/>
        <v>34755.272780668922</v>
      </c>
      <c r="SH97" s="111">
        <f t="shared" si="2014"/>
        <v>36443.51368863925</v>
      </c>
      <c r="SI97" s="111">
        <f t="shared" si="2015"/>
        <v>38034.137034028827</v>
      </c>
      <c r="SJ97" s="111">
        <f t="shared" si="2016"/>
        <v>39988.012467968882</v>
      </c>
      <c r="SK97" s="111">
        <f t="shared" si="2017"/>
        <v>42536.683176710438</v>
      </c>
      <c r="SL97" s="111">
        <f t="shared" si="2018"/>
        <v>45230.659175347566</v>
      </c>
      <c r="SM97" s="111">
        <f t="shared" si="2019"/>
        <v>48230.64158871067</v>
      </c>
      <c r="SN97" s="111">
        <f t="shared" si="2020"/>
        <v>50586.269545134754</v>
      </c>
      <c r="SO97" s="111">
        <f t="shared" si="2021"/>
        <v>53045.820463428798</v>
      </c>
      <c r="SP97" s="111">
        <f t="shared" si="2022"/>
        <v>55261.245663609545</v>
      </c>
      <c r="SQ97" s="111">
        <f t="shared" si="2023"/>
        <v>59217.477773551429</v>
      </c>
      <c r="SR97" s="111">
        <f t="shared" si="2024"/>
        <v>61933.924850602256</v>
      </c>
      <c r="SS97" s="111">
        <f t="shared" si="2025"/>
        <v>66072.415597323794</v>
      </c>
      <c r="ST97" s="111">
        <f t="shared" si="2026"/>
        <v>70130.937590971764</v>
      </c>
      <c r="SU97" s="111">
        <f t="shared" si="2027"/>
        <v>72320.971644614809</v>
      </c>
      <c r="SV97" s="111">
        <f t="shared" si="2028"/>
        <v>74314.960838166604</v>
      </c>
      <c r="SW97" s="111" t="e">
        <f t="shared" si="2029"/>
        <v>#VALUE!</v>
      </c>
      <c r="SX97" s="111">
        <f t="shared" si="2030"/>
        <v>0</v>
      </c>
      <c r="SY97" s="111">
        <f t="shared" si="2031"/>
        <v>0</v>
      </c>
      <c r="SZ97" s="111">
        <f t="shared" si="2032"/>
        <v>0</v>
      </c>
      <c r="TA97" s="111">
        <f t="shared" si="2033"/>
        <v>0</v>
      </c>
      <c r="TB97" s="111">
        <f t="shared" si="2034"/>
        <v>0</v>
      </c>
      <c r="TC97" s="111">
        <f t="shared" si="2035"/>
        <v>0</v>
      </c>
      <c r="TD97" s="111">
        <f t="shared" si="2036"/>
        <v>0</v>
      </c>
      <c r="TE97" s="111">
        <f t="shared" si="2037"/>
        <v>0</v>
      </c>
      <c r="TF97" s="111">
        <f t="shared" si="2038"/>
        <v>0</v>
      </c>
      <c r="TG97" s="111">
        <f t="shared" si="2039"/>
        <v>0</v>
      </c>
      <c r="TH97" s="111">
        <f t="shared" si="2040"/>
        <v>0</v>
      </c>
      <c r="TI97" s="111">
        <f t="shared" si="2041"/>
        <v>0</v>
      </c>
      <c r="TJ97" s="111">
        <f t="shared" si="2042"/>
        <v>0</v>
      </c>
      <c r="TK97" s="111">
        <f t="shared" si="2043"/>
        <v>0</v>
      </c>
      <c r="TL97" s="111">
        <f t="shared" si="2044"/>
        <v>0</v>
      </c>
      <c r="TM97" s="111">
        <f t="shared" si="2045"/>
        <v>0</v>
      </c>
      <c r="TN97" s="111">
        <f t="shared" si="2046"/>
        <v>0</v>
      </c>
      <c r="TO97" s="111">
        <f t="shared" si="2047"/>
        <v>0</v>
      </c>
      <c r="TP97" s="111">
        <f t="shared" si="2048"/>
        <v>0</v>
      </c>
      <c r="TQ97" s="111">
        <f t="shared" si="2049"/>
        <v>0</v>
      </c>
      <c r="TR97" s="111">
        <f t="shared" si="2050"/>
        <v>0</v>
      </c>
      <c r="TS97" s="111">
        <f t="shared" si="2051"/>
        <v>0</v>
      </c>
      <c r="TT97" s="111">
        <f t="shared" si="2052"/>
        <v>0</v>
      </c>
      <c r="TU97" s="111">
        <f t="shared" si="2053"/>
        <v>0</v>
      </c>
      <c r="TV97" s="111">
        <f t="shared" si="2054"/>
        <v>0</v>
      </c>
      <c r="TW97" s="111">
        <f t="shared" si="2055"/>
        <v>0</v>
      </c>
      <c r="TX97" s="111">
        <f t="shared" si="2056"/>
        <v>0</v>
      </c>
      <c r="TY97" s="111">
        <f t="shared" si="2057"/>
        <v>0</v>
      </c>
      <c r="TZ97" s="111">
        <f t="shared" si="2058"/>
        <v>0</v>
      </c>
      <c r="UA97" s="111">
        <f t="shared" si="2059"/>
        <v>0</v>
      </c>
      <c r="UB97" s="111">
        <f t="shared" si="2060"/>
        <v>0</v>
      </c>
      <c r="UC97" s="112">
        <f t="shared" si="2061"/>
        <v>266.42459197594405</v>
      </c>
      <c r="UD97" s="112">
        <f t="shared" si="2062"/>
        <v>504.34071593889803</v>
      </c>
      <c r="UE97" s="112">
        <f t="shared" si="2063"/>
        <v>679.0198744912193</v>
      </c>
      <c r="UF97" s="112">
        <f t="shared" si="2064"/>
        <v>866.65742759489967</v>
      </c>
      <c r="UG97" s="112">
        <f t="shared" si="2065"/>
        <v>1078.8295410491535</v>
      </c>
      <c r="UH97" s="112">
        <f t="shared" si="2066"/>
        <v>1329.0129451873941</v>
      </c>
      <c r="UI97" s="112">
        <f t="shared" si="2067"/>
        <v>1575.7407774452722</v>
      </c>
      <c r="UJ97" s="112">
        <f t="shared" si="2068"/>
        <v>1819.8769307928787</v>
      </c>
      <c r="UK97" s="112">
        <f t="shared" si="2069"/>
        <v>2069.7147777430832</v>
      </c>
      <c r="UL97" s="112">
        <f t="shared" si="2070"/>
        <v>2315.9242742189067</v>
      </c>
      <c r="UM97" s="112">
        <f t="shared" si="2071"/>
        <v>2541.9186751946108</v>
      </c>
      <c r="UN97" s="112">
        <f t="shared" si="2072"/>
        <v>2739.4046081573242</v>
      </c>
      <c r="UO97" s="112">
        <f t="shared" si="2073"/>
        <v>2967.8179094492812</v>
      </c>
      <c r="UP97" s="112">
        <f t="shared" si="2074"/>
        <v>3136.6225958049863</v>
      </c>
      <c r="UQ97" s="112">
        <f t="shared" si="2075"/>
        <v>3388.8793430714441</v>
      </c>
      <c r="UR97" s="112">
        <f t="shared" si="2076"/>
        <v>3660.1417356798956</v>
      </c>
      <c r="US97" s="112">
        <f t="shared" si="2077"/>
        <v>3911.1890327882265</v>
      </c>
      <c r="UT97" s="112">
        <f t="shared" si="2078"/>
        <v>4169.8385880333553</v>
      </c>
      <c r="UU97" s="112">
        <f t="shared" si="2079"/>
        <v>4425.7236857741937</v>
      </c>
      <c r="UV97" s="112">
        <f t="shared" si="2080"/>
        <v>4683.5093480492314</v>
      </c>
      <c r="UW97" s="112">
        <f t="shared" si="2081"/>
        <v>4960.3006556662631</v>
      </c>
      <c r="UX97" s="112">
        <f t="shared" si="2082"/>
        <v>5255.2337156551976</v>
      </c>
      <c r="UY97" s="112">
        <f t="shared" si="2083"/>
        <v>5558.9784839390559</v>
      </c>
      <c r="UZ97" s="112">
        <f t="shared" si="2084"/>
        <v>5880.6922260007987</v>
      </c>
      <c r="VA97" s="112">
        <f t="shared" si="2085"/>
        <v>6199.295953370216</v>
      </c>
      <c r="VB97" s="112">
        <f t="shared" si="2086"/>
        <v>6506.4962935344374</v>
      </c>
      <c r="VC97" s="112">
        <f t="shared" si="2087"/>
        <v>6849.4618026604094</v>
      </c>
      <c r="VD97" s="112">
        <f t="shared" si="2088"/>
        <v>7203.312363209523</v>
      </c>
      <c r="VE97" s="112">
        <f t="shared" si="2089"/>
        <v>7536.6022710704819</v>
      </c>
      <c r="VF97" s="112">
        <f t="shared" si="2090"/>
        <v>7832.0536668414688</v>
      </c>
      <c r="VG97" s="112">
        <f t="shared" si="2091"/>
        <v>7832.0536668414688</v>
      </c>
      <c r="VH97" s="111">
        <f t="shared" si="2092"/>
        <v>-5849.3877344876209</v>
      </c>
      <c r="VI97" s="111">
        <f t="shared" si="2093"/>
        <v>-10798.663221105562</v>
      </c>
      <c r="VJ97" s="111">
        <f t="shared" si="2094"/>
        <v>-15062.349818867908</v>
      </c>
      <c r="VK97" s="111">
        <f t="shared" si="2095"/>
        <v>-17981.159789276051</v>
      </c>
      <c r="VL97" s="111">
        <f t="shared" si="2096"/>
        <v>-20432.293258187503</v>
      </c>
      <c r="VM97" s="111">
        <f t="shared" si="2097"/>
        <v>-25460.389725523979</v>
      </c>
      <c r="VN97" s="111">
        <f t="shared" si="2098"/>
        <v>-31546.917464078819</v>
      </c>
      <c r="VO97" s="111">
        <f t="shared" si="2099"/>
        <v>-36351.773410169764</v>
      </c>
      <c r="VP97" s="111">
        <f t="shared" si="2100"/>
        <v>-41652.576333210425</v>
      </c>
      <c r="VQ97" s="111">
        <f t="shared" si="2101"/>
        <v>-45979.238507193142</v>
      </c>
      <c r="VR97" s="111">
        <f t="shared" si="2102"/>
        <v>-50492.47932708756</v>
      </c>
      <c r="VS97" s="111">
        <f t="shared" si="2103"/>
        <v>-54585.414456344559</v>
      </c>
      <c r="VT97" s="111">
        <f t="shared" si="2104"/>
        <v>-59177.69521588186</v>
      </c>
      <c r="VU97" s="111">
        <f t="shared" si="2105"/>
        <v>-62287.508594397863</v>
      </c>
      <c r="VV97" s="111">
        <f t="shared" si="2106"/>
        <v>-66949.626539847639</v>
      </c>
      <c r="VW97" s="111">
        <f t="shared" si="2107"/>
        <v>-71214.860177598253</v>
      </c>
      <c r="VX97" s="111">
        <f t="shared" si="2108"/>
        <v>-75190.432845516974</v>
      </c>
      <c r="VY97" s="111">
        <f t="shared" si="2109"/>
        <v>-79601.479054285752</v>
      </c>
      <c r="VZ97" s="111">
        <f t="shared" si="2110"/>
        <v>-84581.058191565273</v>
      </c>
      <c r="WA97" s="111">
        <f t="shared" si="2111"/>
        <v>-89723.997981815264</v>
      </c>
      <c r="WB97" s="111">
        <f t="shared" si="2112"/>
        <v>-95353.497817540163</v>
      </c>
      <c r="WC97" s="111">
        <f t="shared" si="2113"/>
        <v>-100510.98984385912</v>
      </c>
      <c r="WD97" s="111">
        <f t="shared" si="2114"/>
        <v>-105856.11606084982</v>
      </c>
      <c r="WE97" s="111">
        <f t="shared" si="2115"/>
        <v>-111127.82181061713</v>
      </c>
      <c r="WF97" s="111">
        <f t="shared" si="2116"/>
        <v>-118110.78933056847</v>
      </c>
      <c r="WG97" s="111">
        <f t="shared" si="2117"/>
        <v>-123745.6396391794</v>
      </c>
      <c r="WH97" s="111">
        <f t="shared" si="2118"/>
        <v>-131142.30272259767</v>
      </c>
      <c r="WI97" s="111">
        <f t="shared" si="2119"/>
        <v>-138562.40504146222</v>
      </c>
      <c r="WJ97" s="111">
        <f t="shared" si="2120"/>
        <v>-143918.69321978436</v>
      </c>
      <c r="WK97" s="111">
        <f t="shared" si="2121"/>
        <v>-148719.47067316054</v>
      </c>
      <c r="WL97" s="111" t="e">
        <f t="shared" si="2122"/>
        <v>#VALUE!</v>
      </c>
      <c r="WM97" s="111">
        <f t="shared" si="2123"/>
        <v>0</v>
      </c>
      <c r="WN97" s="111">
        <f t="shared" si="2124"/>
        <v>0</v>
      </c>
      <c r="WO97" s="111">
        <f t="shared" si="2125"/>
        <v>0</v>
      </c>
      <c r="WP97" s="111">
        <f t="shared" si="2126"/>
        <v>0</v>
      </c>
      <c r="WQ97" s="111">
        <f t="shared" si="2127"/>
        <v>0</v>
      </c>
      <c r="WR97" s="111">
        <f t="shared" si="2128"/>
        <v>0</v>
      </c>
      <c r="WS97" s="111">
        <f t="shared" si="2129"/>
        <v>0</v>
      </c>
      <c r="WT97" s="111">
        <f t="shared" si="2130"/>
        <v>0</v>
      </c>
      <c r="WU97" s="111">
        <f t="shared" si="2131"/>
        <v>0</v>
      </c>
      <c r="WV97" s="111">
        <f t="shared" si="2132"/>
        <v>0</v>
      </c>
      <c r="WW97" s="111">
        <f t="shared" si="2133"/>
        <v>0</v>
      </c>
      <c r="WX97" s="111">
        <f t="shared" si="2134"/>
        <v>0</v>
      </c>
      <c r="WY97" s="111">
        <f t="shared" si="2135"/>
        <v>0</v>
      </c>
      <c r="WZ97" s="111">
        <f t="shared" si="2136"/>
        <v>0</v>
      </c>
      <c r="XA97" s="111">
        <f t="shared" si="2137"/>
        <v>0</v>
      </c>
      <c r="XB97" s="111">
        <f t="shared" si="2138"/>
        <v>0</v>
      </c>
      <c r="XC97" s="111">
        <f t="shared" si="2139"/>
        <v>0</v>
      </c>
      <c r="XD97" s="111">
        <f t="shared" si="2140"/>
        <v>0</v>
      </c>
      <c r="XE97" s="111">
        <f t="shared" si="2141"/>
        <v>0</v>
      </c>
      <c r="XF97" s="111">
        <f t="shared" si="2142"/>
        <v>0</v>
      </c>
      <c r="XG97" s="111">
        <f t="shared" si="2143"/>
        <v>0</v>
      </c>
      <c r="XH97" s="111">
        <f t="shared" si="2144"/>
        <v>0</v>
      </c>
      <c r="XI97" s="111">
        <f t="shared" si="2145"/>
        <v>0</v>
      </c>
      <c r="XJ97" s="111">
        <f t="shared" si="2146"/>
        <v>0</v>
      </c>
      <c r="XK97" s="111">
        <f t="shared" si="2147"/>
        <v>0</v>
      </c>
      <c r="XL97" s="111">
        <f t="shared" si="2148"/>
        <v>0</v>
      </c>
      <c r="XM97" s="111">
        <f t="shared" si="2149"/>
        <v>0</v>
      </c>
      <c r="XN97" s="111">
        <f t="shared" si="2150"/>
        <v>0</v>
      </c>
      <c r="XO97" s="111">
        <f t="shared" si="2151"/>
        <v>0</v>
      </c>
      <c r="XP97" s="111">
        <f t="shared" si="2152"/>
        <v>0</v>
      </c>
      <c r="XQ97" s="111" t="e">
        <f t="shared" si="2153"/>
        <v>#VALUE!</v>
      </c>
      <c r="XR97" s="111">
        <f t="shared" si="2154"/>
        <v>5849.3877344876209</v>
      </c>
      <c r="XS97" s="111">
        <f t="shared" si="2155"/>
        <v>10798.663221105562</v>
      </c>
      <c r="XT97" s="111">
        <f t="shared" si="2156"/>
        <v>15062.349818867908</v>
      </c>
      <c r="XU97" s="111">
        <f t="shared" si="2157"/>
        <v>17981.159789276051</v>
      </c>
      <c r="XV97" s="111">
        <f t="shared" si="2158"/>
        <v>20432.293258187503</v>
      </c>
      <c r="XW97" s="111">
        <f t="shared" si="2159"/>
        <v>25460.389725523979</v>
      </c>
      <c r="XX97" s="111">
        <f t="shared" si="2160"/>
        <v>31546.917464078819</v>
      </c>
      <c r="XY97" s="111">
        <f t="shared" si="2161"/>
        <v>36351.773410169764</v>
      </c>
      <c r="XZ97" s="111">
        <f t="shared" si="2162"/>
        <v>41652.576333210425</v>
      </c>
      <c r="YA97" s="111">
        <f t="shared" si="2163"/>
        <v>45979.238507193142</v>
      </c>
      <c r="YB97" s="111">
        <f t="shared" si="2164"/>
        <v>50492.47932708756</v>
      </c>
      <c r="YC97" s="111">
        <f t="shared" si="2165"/>
        <v>54585.414456344559</v>
      </c>
      <c r="YD97" s="111">
        <f t="shared" si="2166"/>
        <v>59177.69521588186</v>
      </c>
      <c r="YE97" s="111">
        <f t="shared" si="2167"/>
        <v>62287.508594397863</v>
      </c>
      <c r="YF97" s="111">
        <f t="shared" si="2168"/>
        <v>66949.626539847639</v>
      </c>
      <c r="YG97" s="111">
        <f t="shared" si="2169"/>
        <v>71214.860177598253</v>
      </c>
      <c r="YH97" s="111">
        <f t="shared" si="2170"/>
        <v>75190.432845516974</v>
      </c>
      <c r="YI97" s="111">
        <f t="shared" si="2171"/>
        <v>79601.479054285752</v>
      </c>
      <c r="YJ97" s="111">
        <f t="shared" si="2172"/>
        <v>84581.058191565273</v>
      </c>
      <c r="YK97" s="111">
        <f t="shared" si="2173"/>
        <v>89723.997981815264</v>
      </c>
      <c r="YL97" s="111">
        <f t="shared" si="2174"/>
        <v>95353.497817540163</v>
      </c>
      <c r="YM97" s="111">
        <f t="shared" si="2175"/>
        <v>100510.98984385912</v>
      </c>
      <c r="YN97" s="111">
        <f t="shared" si="2176"/>
        <v>105856.11606084982</v>
      </c>
      <c r="YO97" s="111">
        <f t="shared" si="2177"/>
        <v>111127.82181061713</v>
      </c>
      <c r="YP97" s="111">
        <f t="shared" si="2178"/>
        <v>118110.78933056847</v>
      </c>
      <c r="YQ97" s="111">
        <f t="shared" si="2179"/>
        <v>123745.6396391794</v>
      </c>
      <c r="YR97" s="111">
        <f t="shared" si="2180"/>
        <v>131142.30272259767</v>
      </c>
      <c r="YS97" s="111">
        <f t="shared" si="2181"/>
        <v>138562.40504146222</v>
      </c>
      <c r="YT97" s="111">
        <f t="shared" si="2182"/>
        <v>143918.69321978436</v>
      </c>
      <c r="YU97" s="111">
        <f t="shared" si="2183"/>
        <v>148719.47067316054</v>
      </c>
      <c r="YV97" s="111" t="e">
        <f t="shared" si="2184"/>
        <v>#VALUE!</v>
      </c>
      <c r="YW97" s="111">
        <f t="shared" si="2185"/>
        <v>0</v>
      </c>
      <c r="YX97" s="111">
        <f t="shared" si="2186"/>
        <v>0</v>
      </c>
      <c r="YY97" s="111">
        <f t="shared" si="2187"/>
        <v>0</v>
      </c>
      <c r="YZ97" s="111">
        <f t="shared" si="2188"/>
        <v>0</v>
      </c>
      <c r="ZA97" s="111">
        <f t="shared" si="2189"/>
        <v>0</v>
      </c>
      <c r="ZB97" s="111">
        <f t="shared" si="2190"/>
        <v>0</v>
      </c>
      <c r="ZC97" s="111">
        <f t="shared" si="2191"/>
        <v>0</v>
      </c>
      <c r="ZD97" s="111">
        <f t="shared" si="2192"/>
        <v>0</v>
      </c>
      <c r="ZE97" s="111">
        <f t="shared" si="2193"/>
        <v>0</v>
      </c>
      <c r="ZF97" s="111">
        <f t="shared" si="2194"/>
        <v>0</v>
      </c>
      <c r="ZG97" s="111">
        <f t="shared" si="2195"/>
        <v>0</v>
      </c>
      <c r="ZH97" s="111">
        <f t="shared" si="2196"/>
        <v>0</v>
      </c>
      <c r="ZI97" s="111">
        <f t="shared" si="2197"/>
        <v>0</v>
      </c>
      <c r="ZJ97" s="111">
        <f t="shared" si="2198"/>
        <v>0</v>
      </c>
      <c r="ZK97" s="111">
        <f t="shared" si="2199"/>
        <v>0</v>
      </c>
      <c r="ZL97" s="111">
        <f t="shared" si="2200"/>
        <v>0</v>
      </c>
      <c r="ZM97" s="111">
        <f t="shared" si="2201"/>
        <v>0</v>
      </c>
      <c r="ZN97" s="111">
        <f t="shared" si="2202"/>
        <v>0</v>
      </c>
      <c r="ZO97" s="111">
        <f t="shared" si="2203"/>
        <v>0</v>
      </c>
      <c r="ZP97" s="111">
        <f t="shared" si="2204"/>
        <v>0</v>
      </c>
      <c r="ZQ97" s="111">
        <f t="shared" si="2205"/>
        <v>0</v>
      </c>
      <c r="ZR97" s="111">
        <f t="shared" si="2206"/>
        <v>0</v>
      </c>
      <c r="ZS97" s="111">
        <f t="shared" si="2207"/>
        <v>0</v>
      </c>
      <c r="ZT97" s="111">
        <f t="shared" si="2208"/>
        <v>0</v>
      </c>
      <c r="ZU97" s="111">
        <f t="shared" si="2209"/>
        <v>0</v>
      </c>
      <c r="ZV97" s="111">
        <f t="shared" si="2210"/>
        <v>0</v>
      </c>
      <c r="ZW97" s="111">
        <f t="shared" si="2211"/>
        <v>0</v>
      </c>
      <c r="ZX97" s="111">
        <f t="shared" si="2212"/>
        <v>0</v>
      </c>
      <c r="ZY97" s="111">
        <f t="shared" si="2213"/>
        <v>0</v>
      </c>
      <c r="ZZ97" s="111">
        <f t="shared" si="2214"/>
        <v>0</v>
      </c>
      <c r="AAA97" s="111" t="e">
        <f t="shared" si="2215"/>
        <v>#VALUE!</v>
      </c>
      <c r="AAB97" s="111">
        <f t="shared" si="2216"/>
        <v>3318.3541107161527</v>
      </c>
      <c r="AAC97" s="111">
        <f t="shared" si="2217"/>
        <v>2689.0723089698786</v>
      </c>
      <c r="AAD97" s="111">
        <f t="shared" si="2218"/>
        <v>2604.2345915152946</v>
      </c>
      <c r="AAE97" s="111">
        <f t="shared" si="2219"/>
        <v>1136.2532159231778</v>
      </c>
      <c r="AAF97" s="111">
        <f t="shared" si="2220"/>
        <v>435.49839109604181</v>
      </c>
      <c r="AAG97" s="111">
        <f t="shared" si="2221"/>
        <v>2651.3541280231893</v>
      </c>
      <c r="AAH97" s="111">
        <f t="shared" si="2222"/>
        <v>3742.6133321049965</v>
      </c>
      <c r="AAI97" s="111">
        <f t="shared" si="2223"/>
        <v>2485.5624892886844</v>
      </c>
      <c r="AAJ97" s="111">
        <f t="shared" si="2224"/>
        <v>2927.3433770137199</v>
      </c>
      <c r="AAK97" s="111">
        <f t="shared" si="2225"/>
        <v>1987.671957462393</v>
      </c>
      <c r="AAL97" s="111">
        <f t="shared" si="2226"/>
        <v>2366.2940106252354</v>
      </c>
      <c r="AAM97" s="111">
        <f t="shared" si="2227"/>
        <v>2216.8187661112242</v>
      </c>
      <c r="AAN97" s="111">
        <f t="shared" si="2228"/>
        <v>2422.354397263709</v>
      </c>
      <c r="AAO97" s="111">
        <f t="shared" si="2229"/>
        <v>1506.1688581368035</v>
      </c>
      <c r="AAP97" s="111">
        <f t="shared" si="2230"/>
        <v>2265.678846418421</v>
      </c>
      <c r="AAQ97" s="111">
        <f t="shared" si="2231"/>
        <v>1688.2409079703284</v>
      </c>
      <c r="AAR97" s="111">
        <f t="shared" si="2232"/>
        <v>1590.6233453895766</v>
      </c>
      <c r="AAS97" s="111">
        <f t="shared" si="2233"/>
        <v>1953.8754339400548</v>
      </c>
      <c r="AAT97" s="111">
        <f t="shared" si="2234"/>
        <v>2548.6707087415562</v>
      </c>
      <c r="AAU97" s="111">
        <f t="shared" si="2235"/>
        <v>2693.9759986371282</v>
      </c>
      <c r="AAV97" s="111">
        <f t="shared" si="2236"/>
        <v>2999.9824133631046</v>
      </c>
      <c r="AAW97" s="111">
        <f t="shared" si="2237"/>
        <v>2355.6279564240831</v>
      </c>
      <c r="AAX97" s="111">
        <f t="shared" si="2238"/>
        <v>2459.5509182940441</v>
      </c>
      <c r="AAY97" s="111">
        <f t="shared" si="2239"/>
        <v>2215.4252001807472</v>
      </c>
      <c r="AAZ97" s="111">
        <f t="shared" si="2240"/>
        <v>3956.2321099418841</v>
      </c>
      <c r="ABA97" s="111">
        <f t="shared" si="2241"/>
        <v>2716.4470770508269</v>
      </c>
      <c r="ABB97" s="111">
        <f t="shared" si="2242"/>
        <v>4138.490746721538</v>
      </c>
      <c r="ABC97" s="111">
        <f t="shared" si="2243"/>
        <v>4058.5219936479698</v>
      </c>
      <c r="ABD97" s="111">
        <f t="shared" si="2244"/>
        <v>2190.0340536430449</v>
      </c>
      <c r="ABE97" s="111">
        <f t="shared" si="2245"/>
        <v>1993.9891935517953</v>
      </c>
      <c r="ABF97" s="111" t="e">
        <f t="shared" si="2246"/>
        <v>#VALUE!</v>
      </c>
    </row>
    <row r="98" spans="1:734" ht="15" customHeight="1"/>
    <row r="99" spans="1:734"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  <c r="BZ99" s="133"/>
      <c r="CA99" s="133"/>
      <c r="CB99" s="133"/>
      <c r="CC99" s="133"/>
      <c r="CD99" s="133"/>
      <c r="CE99" s="133"/>
      <c r="CF99" s="133"/>
      <c r="CG99" s="133"/>
      <c r="CH99" s="133"/>
      <c r="CI99" s="133"/>
      <c r="CJ99" s="133"/>
      <c r="CK99" s="133"/>
      <c r="CL99" s="133"/>
      <c r="CM99" s="133"/>
      <c r="CN99" s="133"/>
      <c r="CO99" s="133"/>
      <c r="CP99" s="133"/>
      <c r="CQ99" s="133"/>
      <c r="CR99" s="133"/>
      <c r="CS99" s="133"/>
      <c r="CT99" s="133"/>
      <c r="CU99" s="133"/>
      <c r="CV99" s="133"/>
      <c r="CW99" s="133"/>
      <c r="CX99" s="133"/>
      <c r="CY99" s="133"/>
      <c r="CZ99" s="133"/>
      <c r="DA99" s="133"/>
      <c r="DB99" s="133"/>
      <c r="DC99" s="133"/>
      <c r="DD99" s="133"/>
      <c r="DE99" s="133"/>
      <c r="DF99" s="133"/>
      <c r="DG99" s="133"/>
      <c r="DH99" s="133"/>
      <c r="DI99" s="133"/>
      <c r="DJ99" s="133"/>
      <c r="RH99" s="231"/>
    </row>
    <row r="100" spans="1:734">
      <c r="L100" s="142"/>
      <c r="FU100" s="133"/>
      <c r="FV100" s="133"/>
      <c r="FW100" s="133"/>
      <c r="FX100" s="133"/>
      <c r="FY100" s="133"/>
      <c r="FZ100" s="133"/>
      <c r="GA100" s="133"/>
      <c r="GB100" s="133"/>
      <c r="GC100" s="133"/>
      <c r="GD100" s="133"/>
      <c r="GE100" s="133"/>
      <c r="GF100" s="133"/>
      <c r="GG100" s="133"/>
      <c r="GH100" s="133"/>
      <c r="GI100" s="133"/>
      <c r="GJ100" s="133"/>
      <c r="GK100" s="133"/>
      <c r="GL100" s="133"/>
      <c r="GM100" s="133"/>
      <c r="GN100" s="133"/>
      <c r="GO100" s="133"/>
      <c r="GP100" s="133"/>
      <c r="GQ100" s="133"/>
      <c r="GR100" s="133"/>
      <c r="GS100" s="133"/>
      <c r="GT100" s="133"/>
      <c r="GU100" s="133"/>
      <c r="GV100" s="133"/>
      <c r="GW100" s="133"/>
      <c r="GX100" s="133"/>
      <c r="GY100" s="133"/>
      <c r="QN100" s="212">
        <f t="shared" ref="QN100:RR100" si="2315">SUBTOTAL(9,QN4:QN97)</f>
        <v>1535.798376452087</v>
      </c>
      <c r="QO100" s="212">
        <f t="shared" si="2315"/>
        <v>2715.7204589574931</v>
      </c>
      <c r="QP100" s="212">
        <f t="shared" si="2315"/>
        <v>4066.7737762016068</v>
      </c>
      <c r="QQ100" s="212">
        <f t="shared" si="2315"/>
        <v>4593.3337991393455</v>
      </c>
      <c r="QR100" s="212">
        <f t="shared" si="2315"/>
        <v>4728.7547750441427</v>
      </c>
      <c r="QS100" s="212">
        <f t="shared" si="2315"/>
        <v>6274.6420303084515</v>
      </c>
      <c r="QT100" s="212">
        <f t="shared" si="2315"/>
        <v>8759.9026592535229</v>
      </c>
      <c r="QU100" s="212">
        <f t="shared" si="2315"/>
        <v>10636.380056931348</v>
      </c>
      <c r="QV100" s="212">
        <f t="shared" si="2315"/>
        <v>12885.401321262594</v>
      </c>
      <c r="QW100" s="212">
        <f t="shared" si="2315"/>
        <v>15623.574819047291</v>
      </c>
      <c r="QX100" s="212">
        <f t="shared" si="2315"/>
        <v>16798.824625237496</v>
      </c>
      <c r="QY100" s="212">
        <f t="shared" si="2315"/>
        <v>17374.381447958192</v>
      </c>
      <c r="QZ100" s="212">
        <f t="shared" si="2315"/>
        <v>18795.209927196698</v>
      </c>
      <c r="RA100" s="212">
        <f t="shared" si="2315"/>
        <v>20208.003785208155</v>
      </c>
      <c r="RB100" s="212">
        <f t="shared" si="2315"/>
        <v>23315.206125504661</v>
      </c>
      <c r="RC100" s="212">
        <f t="shared" si="2315"/>
        <v>25504.297638352018</v>
      </c>
      <c r="RD100" s="212">
        <f t="shared" si="2315"/>
        <v>27199.24911323909</v>
      </c>
      <c r="RE100" s="212">
        <f t="shared" si="2315"/>
        <v>28735.20255956829</v>
      </c>
      <c r="RF100" s="212">
        <f t="shared" si="2315"/>
        <v>29266.953010741141</v>
      </c>
      <c r="RG100" s="212">
        <f t="shared" si="2315"/>
        <v>30127.944745487683</v>
      </c>
      <c r="RH100" s="212">
        <f t="shared" si="2315"/>
        <v>32208.040714258346</v>
      </c>
      <c r="RI100" s="212">
        <f t="shared" si="2315"/>
        <v>35080.647033910573</v>
      </c>
      <c r="RJ100" s="212">
        <f t="shared" si="2315"/>
        <v>38455.174591082985</v>
      </c>
      <c r="RK100" s="212">
        <f t="shared" si="2315"/>
        <v>41378.728227409083</v>
      </c>
      <c r="RL100" s="212">
        <f t="shared" si="2315"/>
        <v>42464.294811916356</v>
      </c>
      <c r="RM100" s="212">
        <f t="shared" si="2315"/>
        <v>44214.3928017125</v>
      </c>
      <c r="RN100" s="212">
        <f t="shared" si="2315"/>
        <v>45977.740667955673</v>
      </c>
      <c r="RO100" s="212">
        <f t="shared" si="2315"/>
        <v>45977.740667955673</v>
      </c>
      <c r="RP100" s="212">
        <f t="shared" si="2315"/>
        <v>47466.037427567622</v>
      </c>
      <c r="RQ100" s="212">
        <f t="shared" si="2315"/>
        <v>49561.819702369459</v>
      </c>
      <c r="RR100" s="212" t="e">
        <f t="shared" si="2315"/>
        <v>#VALUE!</v>
      </c>
      <c r="WM100" s="213">
        <f>SUBTOTAL(9,WM4:WM97)</f>
        <v>963.68658607153043</v>
      </c>
      <c r="WN100" s="213">
        <f t="shared" ref="WN100:XQ100" si="2316">SUBTOTAL(9,WN4:WN97)-SUBTOTAL(9,WM4:WM97)</f>
        <v>1062.1893103424536</v>
      </c>
      <c r="WO100" s="213">
        <f t="shared" si="2316"/>
        <v>269.60251552668274</v>
      </c>
      <c r="WP100" s="213">
        <f t="shared" si="2316"/>
        <v>1262.9919668966968</v>
      </c>
      <c r="WQ100" s="213">
        <f t="shared" si="2316"/>
        <v>1912.3339700655424</v>
      </c>
      <c r="WR100" s="213">
        <f t="shared" si="2316"/>
        <v>795.7711579527986</v>
      </c>
      <c r="WS100" s="213">
        <f t="shared" si="2316"/>
        <v>-226.51005911330594</v>
      </c>
      <c r="WT100" s="213">
        <f t="shared" si="2316"/>
        <v>389.2140402216628</v>
      </c>
      <c r="WU100" s="213">
        <f t="shared" si="2316"/>
        <v>52.283381826335244</v>
      </c>
      <c r="WV100" s="213">
        <f t="shared" si="2316"/>
        <v>-497.75420250218122</v>
      </c>
      <c r="WW100" s="213">
        <f t="shared" si="2316"/>
        <v>951.64586463684736</v>
      </c>
      <c r="WX100" s="213">
        <f t="shared" si="2316"/>
        <v>1306.7977357739055</v>
      </c>
      <c r="WY100" s="213">
        <f t="shared" si="2316"/>
        <v>716.5689959254014</v>
      </c>
      <c r="WZ100" s="213">
        <f t="shared" si="2316"/>
        <v>147.71833545109985</v>
      </c>
      <c r="XA100" s="213">
        <f t="shared" si="2316"/>
        <v>-827.63812153454273</v>
      </c>
      <c r="XB100" s="213">
        <f t="shared" si="2316"/>
        <v>322.86359570266904</v>
      </c>
      <c r="XC100" s="213">
        <f t="shared" si="2316"/>
        <v>647.22823796358716</v>
      </c>
      <c r="XD100" s="213">
        <f t="shared" si="2316"/>
        <v>888.2222907302712</v>
      </c>
      <c r="XE100" s="213">
        <f t="shared" si="2316"/>
        <v>1918.5043634994545</v>
      </c>
      <c r="XF100" s="213">
        <f t="shared" si="2316"/>
        <v>1590.3415180456886</v>
      </c>
      <c r="XG100" s="213">
        <f t="shared" si="2316"/>
        <v>491.14317057419976</v>
      </c>
      <c r="XH100" s="213">
        <f t="shared" si="2316"/>
        <v>-167.37576899250598</v>
      </c>
      <c r="XI100" s="213">
        <f t="shared" si="2316"/>
        <v>-610.3727080067074</v>
      </c>
      <c r="XJ100" s="213">
        <f t="shared" si="2316"/>
        <v>38.365807796353693</v>
      </c>
      <c r="XK100" s="213">
        <f t="shared" si="2316"/>
        <v>1942.9685946805475</v>
      </c>
      <c r="XL100" s="213">
        <f t="shared" si="2316"/>
        <v>1133.0202918967698</v>
      </c>
      <c r="XM100" s="213">
        <f t="shared" si="2316"/>
        <v>1465.4579474331476</v>
      </c>
      <c r="XN100" s="213">
        <f t="shared" si="2316"/>
        <v>4392.1080292152401</v>
      </c>
      <c r="XO100" s="213">
        <f t="shared" si="2316"/>
        <v>1661.2774374768451</v>
      </c>
      <c r="XP100" s="213">
        <f t="shared" si="2316"/>
        <v>655.35382282874707</v>
      </c>
      <c r="XQ100" s="213" t="e">
        <f t="shared" si="2316"/>
        <v>#VALUE!</v>
      </c>
      <c r="XR100" s="213">
        <f>SUBTOTAL(9,XR4:XR97)</f>
        <v>572.11179038055661</v>
      </c>
      <c r="XS100" s="213">
        <f t="shared" ref="XS100:YV100" si="2317">SUBTOTAL(9,XS4:XS97)-SUBTOTAL(9,XR4:XR97)</f>
        <v>117.73277216295241</v>
      </c>
      <c r="XT100" s="213">
        <f t="shared" si="2317"/>
        <v>1081.450801717431</v>
      </c>
      <c r="XU100" s="213">
        <f t="shared" si="2317"/>
        <v>-736.43194395895807</v>
      </c>
      <c r="XV100" s="213">
        <f t="shared" si="2317"/>
        <v>-1034.8634203019819</v>
      </c>
      <c r="XW100" s="213">
        <f t="shared" si="2317"/>
        <v>8.0665234527468783</v>
      </c>
      <c r="XX100" s="213">
        <f t="shared" si="2317"/>
        <v>2711.7706880583773</v>
      </c>
      <c r="XY100" s="213">
        <f t="shared" si="2317"/>
        <v>1487.2633574561623</v>
      </c>
      <c r="XZ100" s="213">
        <f t="shared" si="2317"/>
        <v>2196.7378825049109</v>
      </c>
      <c r="YA100" s="213">
        <f t="shared" si="2317"/>
        <v>3235.9277002868776</v>
      </c>
      <c r="YB100" s="213">
        <f t="shared" si="2317"/>
        <v>223.6039415533578</v>
      </c>
      <c r="YC100" s="213">
        <f t="shared" si="2317"/>
        <v>-731.24091305320871</v>
      </c>
      <c r="YD100" s="213">
        <f t="shared" si="2317"/>
        <v>704.25948331310428</v>
      </c>
      <c r="YE100" s="213">
        <f t="shared" si="2317"/>
        <v>1265.0755225603571</v>
      </c>
      <c r="YF100" s="213">
        <f t="shared" si="2317"/>
        <v>3934.8404618310487</v>
      </c>
      <c r="YG100" s="213">
        <f t="shared" si="2317"/>
        <v>1866.2279171446862</v>
      </c>
      <c r="YH100" s="213">
        <f t="shared" si="2317"/>
        <v>1047.7232369234844</v>
      </c>
      <c r="YI100" s="213">
        <f t="shared" si="2317"/>
        <v>647.73115559892904</v>
      </c>
      <c r="YJ100" s="213">
        <f t="shared" si="2317"/>
        <v>-1386.7539123266033</v>
      </c>
      <c r="YK100" s="213">
        <f t="shared" si="2317"/>
        <v>-729.3497832991452</v>
      </c>
      <c r="YL100" s="213">
        <f t="shared" si="2317"/>
        <v>1588.9527981964638</v>
      </c>
      <c r="YM100" s="213">
        <f t="shared" si="2317"/>
        <v>3039.9820886447305</v>
      </c>
      <c r="YN100" s="213">
        <f t="shared" si="2317"/>
        <v>3984.9002651791234</v>
      </c>
      <c r="YO100" s="213">
        <f t="shared" si="2317"/>
        <v>2885.1878285297425</v>
      </c>
      <c r="YP100" s="213">
        <f t="shared" si="2317"/>
        <v>-857.4020101732749</v>
      </c>
      <c r="YQ100" s="213">
        <f t="shared" si="2317"/>
        <v>617.07769789937447</v>
      </c>
      <c r="YR100" s="213">
        <f t="shared" si="2317"/>
        <v>297.88991881002585</v>
      </c>
      <c r="YS100" s="213">
        <f t="shared" si="2317"/>
        <v>-4392.1080292152401</v>
      </c>
      <c r="YT100" s="213">
        <f t="shared" si="2317"/>
        <v>-172.98067786489628</v>
      </c>
      <c r="YU100" s="213">
        <f t="shared" si="2317"/>
        <v>1440.42845197309</v>
      </c>
      <c r="YV100" s="213" t="e">
        <f t="shared" si="2317"/>
        <v>#VALUE!</v>
      </c>
    </row>
  </sheetData>
  <sheetProtection sort="0"/>
  <autoFilter ref="A3:ABF97">
    <filterColumn colId="2">
      <filters>
        <filter val="Муниципальное бюджетное общеобразовательное учреждение «Гимназия № 2» г. Белгорода"/>
        <filter val="Муниципальное бюджетное общеобразовательное учреждение «Гимназия № 5» г. Белгорода"/>
      </filters>
    </filterColumn>
    <filterColumn colId="298">
      <filters>
        <filter val="0,795"/>
        <filter val="0,922"/>
        <filter val="0,978"/>
        <filter val="0,989"/>
        <filter val="1,024"/>
        <filter val="1,235"/>
        <filter val="1,281"/>
        <filter val="1,330"/>
        <filter val="1,344"/>
        <filter val="1,359"/>
        <filter val="1,447"/>
        <filter val="1,574"/>
        <filter val="1,580"/>
        <filter val="1,601"/>
        <filter val="1,617"/>
        <filter val="1,731"/>
        <filter val="1,759"/>
        <filter val="1,772"/>
        <filter val="1,818"/>
        <filter val="1,829"/>
        <filter val="1,898"/>
        <filter val="1,968"/>
        <filter val="1,990"/>
        <filter val="2,076"/>
        <filter val="2,152"/>
        <filter val="2,197"/>
        <filter val="2,306"/>
        <filter val="2,350"/>
        <filter val="2,357"/>
        <filter val="2,401"/>
        <filter val="2,473"/>
        <filter val="2,819"/>
        <filter val="3,254"/>
        <filter val="3,337"/>
        <filter val="3,418"/>
        <filter val="3,613"/>
        <filter val="4,743"/>
        <filter val="5,336"/>
        <filter val="5,663"/>
        <filter val="9,680"/>
      </filters>
    </filterColumn>
  </autoFilter>
  <mergeCells count="26">
    <mergeCell ref="VH1:WL1"/>
    <mergeCell ref="WM1:XQ1"/>
    <mergeCell ref="DK1:EO1"/>
    <mergeCell ref="AAB1:ABF1"/>
    <mergeCell ref="YW1:AAA1"/>
    <mergeCell ref="PI1:QM1"/>
    <mergeCell ref="QN1:RR1"/>
    <mergeCell ref="OD1:PH1"/>
    <mergeCell ref="IE1:JI1"/>
    <mergeCell ref="JJ1:KN1"/>
    <mergeCell ref="KO1:LS1"/>
    <mergeCell ref="LT1:MX1"/>
    <mergeCell ref="MY1:OC1"/>
    <mergeCell ref="XR1:YV1"/>
    <mergeCell ref="RS1:SW1"/>
    <mergeCell ref="SX1:UB1"/>
    <mergeCell ref="UC1:VG1"/>
    <mergeCell ref="O1:Q1"/>
    <mergeCell ref="G1:N1"/>
    <mergeCell ref="R1:U1"/>
    <mergeCell ref="EP1:FT1"/>
    <mergeCell ref="GZ1:ID1"/>
    <mergeCell ref="V1:AZ1"/>
    <mergeCell ref="BA1:CE1"/>
    <mergeCell ref="CF1:DJ1"/>
    <mergeCell ref="FU1:GY1"/>
  </mergeCells>
  <conditionalFormatting sqref="D4:D70 F4:F97 D72:D97">
    <cfRule type="containsBlanks" dxfId="54" priority="114">
      <formula>LEN(TRIM(D4))=0</formula>
    </cfRule>
    <cfRule type="cellIs" dxfId="53" priority="115" operator="equal">
      <formula>0</formula>
    </cfRule>
  </conditionalFormatting>
  <conditionalFormatting sqref="D4:D70 F4:F97 D72:D97">
    <cfRule type="cellIs" dxfId="52" priority="116" operator="lessThan">
      <formula>0</formula>
    </cfRule>
  </conditionalFormatting>
  <conditionalFormatting sqref="JK40:KN43 JJ87:KC87 KE87:KN87 JJ88:KN97 JK45:KN45 JJ4:KN39 JJ44:KN44 JJ47:KN86">
    <cfRule type="cellIs" dxfId="51" priority="118" operator="equal">
      <formula>0</formula>
    </cfRule>
    <cfRule type="cellIs" dxfId="50" priority="124" operator="lessThan">
      <formula>0</formula>
    </cfRule>
    <cfRule type="containsErrors" dxfId="49" priority="124">
      <formula>ISERROR(JJ4)</formula>
    </cfRule>
  </conditionalFormatting>
  <conditionalFormatting sqref="KO4:LS97">
    <cfRule type="cellIs" dxfId="48" priority="101" operator="equal">
      <formula>"Ошибка ПУ"</formula>
    </cfRule>
    <cfRule type="cellIs" dxfId="47" priority="109" operator="equal">
      <formula>"Нет показаний"</formula>
    </cfRule>
    <cfRule type="cellIs" dxfId="46" priority="110" operator="equal">
      <formula>0</formula>
    </cfRule>
  </conditionalFormatting>
  <conditionalFormatting sqref="LT4:MX45 FU4:GY45 DK4:EO45 LT47:MX97 FU47:GY97 DK47:EO97">
    <cfRule type="cellIs" dxfId="45" priority="107" operator="equal">
      <formula>0</formula>
    </cfRule>
    <cfRule type="containsErrors" dxfId="44" priority="123">
      <formula>ISERROR(DK4)</formula>
    </cfRule>
  </conditionalFormatting>
  <conditionalFormatting sqref="QN24:RF45 RG24:RG46 QN19:RG23 RH19:RR45 QN4:RR18 QN100:RR100 QN47:RR97">
    <cfRule type="containsErrors" dxfId="43" priority="104">
      <formula>ISERROR(QN4)</formula>
    </cfRule>
    <cfRule type="cellIs" dxfId="42" priority="105" operator="equal">
      <formula>0</formula>
    </cfRule>
  </conditionalFormatting>
  <conditionalFormatting sqref="C101:C1048576 C99 C1:C97">
    <cfRule type="duplicateValues" dxfId="41" priority="98"/>
  </conditionalFormatting>
  <conditionalFormatting sqref="RT4:SK5 AAC4:ABF97">
    <cfRule type="cellIs" dxfId="40" priority="95" operator="lessThan">
      <formula>-50000</formula>
    </cfRule>
  </conditionalFormatting>
  <conditionalFormatting sqref="AAB4:ABF97 RS4:SW97">
    <cfRule type="cellIs" dxfId="39" priority="31" operator="lessThan">
      <formula>-50000</formula>
    </cfRule>
    <cfRule type="cellIs" dxfId="38" priority="32" operator="lessThanOrEqual">
      <formula>-1</formula>
    </cfRule>
  </conditionalFormatting>
  <conditionalFormatting sqref="DK46">
    <cfRule type="cellIs" dxfId="37" priority="68" operator="equal">
      <formula>0</formula>
    </cfRule>
    <cfRule type="containsErrors" dxfId="36" priority="69">
      <formula>ISERROR(DK46)</formula>
    </cfRule>
  </conditionalFormatting>
  <conditionalFormatting sqref="DL46:EO46">
    <cfRule type="cellIs" dxfId="35" priority="66" operator="equal">
      <formula>0</formula>
    </cfRule>
    <cfRule type="containsErrors" dxfId="34" priority="67">
      <formula>ISERROR(DL46)</formula>
    </cfRule>
  </conditionalFormatting>
  <conditionalFormatting sqref="FU46">
    <cfRule type="cellIs" dxfId="33" priority="64" operator="equal">
      <formula>0</formula>
    </cfRule>
    <cfRule type="containsErrors" dxfId="32" priority="65">
      <formula>ISERROR(FU46)</formula>
    </cfRule>
  </conditionalFormatting>
  <conditionalFormatting sqref="FV46:GY46">
    <cfRule type="cellIs" dxfId="31" priority="62" operator="equal">
      <formula>0</formula>
    </cfRule>
    <cfRule type="containsErrors" dxfId="30" priority="63">
      <formula>ISERROR(FV46)</formula>
    </cfRule>
  </conditionalFormatting>
  <conditionalFormatting sqref="LV46:MX46">
    <cfRule type="cellIs" dxfId="29" priority="43" operator="equal">
      <formula>0</formula>
    </cfRule>
    <cfRule type="containsErrors" dxfId="28" priority="44">
      <formula>ISERROR(LV46)</formula>
    </cfRule>
  </conditionalFormatting>
  <conditionalFormatting sqref="LT46">
    <cfRule type="cellIs" dxfId="27" priority="41" operator="equal">
      <formula>0</formula>
    </cfRule>
    <cfRule type="containsErrors" dxfId="26" priority="42">
      <formula>ISERROR(LT46)</formula>
    </cfRule>
  </conditionalFormatting>
  <conditionalFormatting sqref="LU46">
    <cfRule type="cellIs" dxfId="25" priority="39" operator="equal">
      <formula>0</formula>
    </cfRule>
    <cfRule type="containsErrors" dxfId="24" priority="40">
      <formula>ISERROR(LU46)</formula>
    </cfRule>
  </conditionalFormatting>
  <conditionalFormatting sqref="QN46">
    <cfRule type="containsErrors" dxfId="23" priority="37">
      <formula>ISERROR(QN46)</formula>
    </cfRule>
    <cfRule type="cellIs" dxfId="22" priority="38" operator="equal">
      <formula>0</formula>
    </cfRule>
  </conditionalFormatting>
  <conditionalFormatting sqref="QO46:RF46 RH46:RR46">
    <cfRule type="containsErrors" dxfId="21" priority="35">
      <formula>ISERROR(QO46)</formula>
    </cfRule>
    <cfRule type="cellIs" dxfId="20" priority="36" operator="equal">
      <formula>0</formula>
    </cfRule>
  </conditionalFormatting>
  <conditionalFormatting sqref="RS46">
    <cfRule type="cellIs" dxfId="19" priority="33" operator="lessThan">
      <formula>-50000</formula>
    </cfRule>
    <cfRule type="cellIs" dxfId="18" priority="34" operator="lessThanOrEqual">
      <formula>-1</formula>
    </cfRule>
  </conditionalFormatting>
  <conditionalFormatting sqref="JK46:JL46 JV46:JZ46">
    <cfRule type="cellIs" dxfId="17" priority="28" operator="equal">
      <formula>0</formula>
    </cfRule>
    <cfRule type="cellIs" dxfId="16" priority="29" operator="lessThan">
      <formula>0</formula>
    </cfRule>
  </conditionalFormatting>
  <conditionalFormatting sqref="KA46:KN46 KD87">
    <cfRule type="cellIs" dxfId="15" priority="25" operator="equal">
      <formula>0</formula>
    </cfRule>
    <cfRule type="cellIs" dxfId="14" priority="26" operator="lessThan">
      <formula>0</formula>
    </cfRule>
  </conditionalFormatting>
  <conditionalFormatting sqref="JJ40:JJ43 JJ45:JJ46">
    <cfRule type="cellIs" dxfId="13" priority="22" operator="equal">
      <formula>0</formula>
    </cfRule>
    <cfRule type="cellIs" dxfId="12" priority="23" operator="lessThan">
      <formula>0</formula>
    </cfRule>
  </conditionalFormatting>
  <conditionalFormatting sqref="JM46:JU46">
    <cfRule type="cellIs" dxfId="11" priority="19" operator="equal">
      <formula>0</formula>
    </cfRule>
    <cfRule type="cellIs" dxfId="10" priority="20" operator="lessThan">
      <formula>0</formula>
    </cfRule>
  </conditionalFormatting>
  <conditionalFormatting sqref="C100">
    <cfRule type="duplicateValues" dxfId="9" priority="14"/>
  </conditionalFormatting>
  <conditionalFormatting sqref="D71">
    <cfRule type="containsBlanks" dxfId="8" priority="1">
      <formula>LEN(TRIM(D71))=0</formula>
    </cfRule>
    <cfRule type="cellIs" dxfId="7" priority="2" operator="equal">
      <formula>0</formula>
    </cfRule>
  </conditionalFormatting>
  <conditionalFormatting sqref="D71">
    <cfRule type="cellIs" dxfId="6" priority="3" operator="lessThan">
      <formula>0</formula>
    </cfRule>
  </conditionalFormatting>
  <pageMargins left="0.7" right="0.7" top="0.75" bottom="0.75" header="0.3" footer="0.3"/>
  <pageSetup paperSize="9" scale="32" fitToHeight="0" orientation="portrait" horizontalDpi="200" verticalDpi="2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E39"/>
  <sheetViews>
    <sheetView tabSelected="1" zoomScale="70" zoomScaleNormal="70" workbookViewId="0">
      <selection activeCell="D6" sqref="D6"/>
    </sheetView>
  </sheetViews>
  <sheetFormatPr defaultRowHeight="15"/>
  <cols>
    <col min="2" max="2" width="24.5703125" customWidth="1"/>
    <col min="3" max="3" width="31.42578125" customWidth="1"/>
    <col min="4" max="4" width="36.140625" customWidth="1"/>
    <col min="5" max="5" width="25.7109375" customWidth="1"/>
    <col min="6" max="6" width="23.5703125" customWidth="1"/>
    <col min="7" max="7" width="24.7109375" customWidth="1"/>
    <col min="8" max="8" width="24.140625" customWidth="1"/>
    <col min="9" max="9" width="14.7109375" customWidth="1"/>
    <col min="10" max="11" width="23.140625" customWidth="1"/>
    <col min="12" max="12" width="15.42578125" bestFit="1" customWidth="1"/>
  </cols>
  <sheetData>
    <row r="2" spans="2:5" ht="15.75" customHeight="1">
      <c r="B2" s="333" t="s">
        <v>301</v>
      </c>
      <c r="C2" s="333"/>
    </row>
    <row r="3" spans="2:5" ht="18.75">
      <c r="B3" s="214"/>
      <c r="C3" s="215">
        <v>44529</v>
      </c>
      <c r="D3" s="215">
        <v>44530</v>
      </c>
      <c r="E3" s="216" t="s">
        <v>288</v>
      </c>
    </row>
    <row r="4" spans="2:5" ht="36" customHeight="1">
      <c r="B4" s="217" t="s">
        <v>286</v>
      </c>
      <c r="C4" s="218">
        <f>HLOOKUP(C3,Свод!$C$2:$AG$7,6,FALSE)</f>
        <v>40</v>
      </c>
      <c r="D4" s="218">
        <f>HLOOKUP(D3,Свод!$C$2:$AG$7,6,FALSE)</f>
        <v>40</v>
      </c>
      <c r="E4" s="210">
        <f>D4-C4</f>
        <v>0</v>
      </c>
    </row>
    <row r="5" spans="2:5" ht="36" customHeight="1">
      <c r="B5" s="217" t="s">
        <v>287</v>
      </c>
      <c r="C5" s="218">
        <f>HLOOKUP(C3,Свод!$C$2:$AG$8,7,FALSE)</f>
        <v>25</v>
      </c>
      <c r="D5" s="218">
        <f>HLOOKUP(D3,Свод!$C$2:$AG$8,7,FALSE)</f>
        <v>25</v>
      </c>
      <c r="E5" s="210">
        <f>D5-C5</f>
        <v>0</v>
      </c>
    </row>
    <row r="6" spans="2:5" ht="60" customHeight="1">
      <c r="B6" s="217" t="s">
        <v>275</v>
      </c>
      <c r="C6" s="219">
        <f>HLOOKUP(C3,Свод!$C$2:$AG$10,9,FALSE)</f>
        <v>3066.5103252149538</v>
      </c>
      <c r="D6" s="219">
        <f>HLOOKUP(D3,Свод!$C$2:$AG$10,9,FALSE)</f>
        <v>2718.3684064891509</v>
      </c>
      <c r="E6" s="210">
        <f>D6-C6</f>
        <v>-348.14191872580295</v>
      </c>
    </row>
    <row r="7" spans="2:5" ht="60" customHeight="1">
      <c r="B7" s="220" t="s">
        <v>274</v>
      </c>
      <c r="C7" s="219">
        <f>HLOOKUP(C3,Свод!$C$2:$AG$11,10,FALSE)</f>
        <v>1488.2967596119495</v>
      </c>
      <c r="D7" s="219">
        <f>HLOOKUP(D3,Свод!$C$2:$AG$11,10,FALSE)</f>
        <v>2095.7822748018361</v>
      </c>
      <c r="E7" s="210">
        <f>D7-C7</f>
        <v>607.48551518988666</v>
      </c>
    </row>
    <row r="8" spans="2:5" ht="54.75" customHeight="1">
      <c r="B8" s="224" t="s">
        <v>290</v>
      </c>
      <c r="C8" s="219">
        <f>ABS(C7-C6)</f>
        <v>1578.2135656030043</v>
      </c>
      <c r="D8" s="219">
        <f>ABS(D7-D6)</f>
        <v>622.58613168731472</v>
      </c>
      <c r="E8" s="210">
        <f>D8-C8</f>
        <v>-955.62743391568961</v>
      </c>
    </row>
    <row r="9" spans="2:5" ht="36" customHeight="1">
      <c r="B9" s="225" t="s">
        <v>291</v>
      </c>
      <c r="C9" s="221">
        <f>C7/C6</f>
        <v>0.48533890376110966</v>
      </c>
      <c r="D9" s="221">
        <f>D7/D6</f>
        <v>0.77097065644189033</v>
      </c>
      <c r="E9" s="211">
        <f>(D9-C9)*100</f>
        <v>28.563175268078066</v>
      </c>
    </row>
    <row r="10" spans="2:5" ht="36" hidden="1" customHeight="1">
      <c r="B10" s="222" t="s">
        <v>255</v>
      </c>
      <c r="C10" s="219">
        <f>HLOOKUP(C3,Свод!$C$2:$AG$12,11,FALSE)</f>
        <v>0</v>
      </c>
      <c r="D10" s="219">
        <f>HLOOKUP(D3,Свод!$C$2:$AG$12,11,FALSE)</f>
        <v>0</v>
      </c>
      <c r="E10" s="210">
        <f>D10-C10</f>
        <v>0</v>
      </c>
    </row>
    <row r="11" spans="2:5" ht="36" hidden="1" customHeight="1">
      <c r="B11" s="223" t="s">
        <v>256</v>
      </c>
      <c r="C11" s="219">
        <f>HLOOKUP(C3,Свод!$C$2:$AG$13,12,FALSE)</f>
        <v>0</v>
      </c>
      <c r="D11" s="219">
        <f>HLOOKUP(D3,Свод!$C$2:$AG$13,12,FALSE)</f>
        <v>0</v>
      </c>
      <c r="E11" s="210">
        <f>D11-C11</f>
        <v>0</v>
      </c>
    </row>
    <row r="25" spans="2:5" ht="19.5">
      <c r="B25" s="226" t="s">
        <v>302</v>
      </c>
      <c r="C25" s="226"/>
    </row>
    <row r="26" spans="2:5" ht="18.75">
      <c r="B26" s="214"/>
      <c r="C26" s="215">
        <v>44529</v>
      </c>
      <c r="D26" s="215">
        <v>44530</v>
      </c>
      <c r="E26" s="216" t="s">
        <v>288</v>
      </c>
    </row>
    <row r="27" spans="2:5" ht="25.5">
      <c r="B27" s="217" t="s">
        <v>286</v>
      </c>
      <c r="C27" s="218">
        <f>HLOOKUP(C26,Свод!$C$2:$AG$7,6,FALSE)</f>
        <v>40</v>
      </c>
      <c r="D27" s="218">
        <f>HLOOKUP(D26,Свод!$C$2:$AG$7,6,FALSE)</f>
        <v>40</v>
      </c>
      <c r="E27" s="210">
        <f>D27-C27</f>
        <v>0</v>
      </c>
    </row>
    <row r="28" spans="2:5" ht="33">
      <c r="B28" s="217" t="s">
        <v>287</v>
      </c>
      <c r="C28" s="218">
        <f>HLOOKUP(C26,Свод!$C$2:$AG$8,7,FALSE)</f>
        <v>25</v>
      </c>
      <c r="D28" s="218">
        <f>HLOOKUP(D26,Свод!$C$2:$AG$8,7,FALSE)</f>
        <v>25</v>
      </c>
      <c r="E28" s="210">
        <f>D28-C28</f>
        <v>0</v>
      </c>
    </row>
    <row r="29" spans="2:5" ht="49.5">
      <c r="B29" s="217" t="s">
        <v>275</v>
      </c>
      <c r="C29" s="219">
        <f>HLOOKUP(C26,Свод!$C$2:$AG$30,25,FALSE)</f>
        <v>69342.239702372361</v>
      </c>
      <c r="D29" s="219">
        <f>HLOOKUP(D26,Свод!$C$2:$AG$30,25,FALSE)</f>
        <v>72060.608108861517</v>
      </c>
      <c r="E29" s="210">
        <f>D29-C29</f>
        <v>2718.3684064891568</v>
      </c>
    </row>
    <row r="30" spans="2:5" ht="49.5">
      <c r="B30" s="220" t="s">
        <v>274</v>
      </c>
      <c r="C30" s="219">
        <f>HLOOKUP(C26,Свод!$C$2:$AG$30,26,FALSE)</f>
        <v>47466.037427567622</v>
      </c>
      <c r="D30" s="219">
        <f>HLOOKUP(D26,Свод!$C$2:$AG$30,26,FALSE)</f>
        <v>49561.819702369459</v>
      </c>
      <c r="E30" s="210">
        <f>D30-C30</f>
        <v>2095.782274801837</v>
      </c>
    </row>
    <row r="31" spans="2:5" ht="25.5">
      <c r="B31" s="334" t="s">
        <v>289</v>
      </c>
      <c r="C31" s="219">
        <f>ABS(C30-C29)</f>
        <v>21876.202274804738</v>
      </c>
      <c r="D31" s="219">
        <f>ABS(D30-D29)</f>
        <v>22498.788406492058</v>
      </c>
      <c r="E31" s="210">
        <f>D31-C31</f>
        <v>622.58613168731972</v>
      </c>
    </row>
    <row r="32" spans="2:5" ht="25.5">
      <c r="B32" s="334"/>
      <c r="C32" s="221">
        <f>C30/C29</f>
        <v>0.68451837770598711</v>
      </c>
      <c r="D32" s="221">
        <f>D30/D29</f>
        <v>0.68777964831349636</v>
      </c>
      <c r="E32" s="211">
        <f>(D32-C32)*100</f>
        <v>0.32612706075092479</v>
      </c>
    </row>
    <row r="33" spans="2:5" ht="25.5" hidden="1" customHeight="1">
      <c r="B33" s="222" t="s">
        <v>255</v>
      </c>
      <c r="C33" s="219">
        <f>HLOOKUP(C26,Свод!$C$2:$AG$29,26,FALSE)</f>
        <v>47466.037427567622</v>
      </c>
      <c r="D33" s="219">
        <f>HLOOKUP(D26,Свод!$C$2:$AG$29,26,FALSE)</f>
        <v>49561.819702369459</v>
      </c>
      <c r="E33" s="211">
        <f>(D33-C33)*100</f>
        <v>209578.2274801837</v>
      </c>
    </row>
    <row r="34" spans="2:5" ht="25.5" hidden="1" customHeight="1">
      <c r="B34" s="223" t="s">
        <v>256</v>
      </c>
      <c r="C34" s="219">
        <f>HLOOKUP(C26,Свод!$C$2:$AG$30,27,FALSE)</f>
        <v>23992.654285556488</v>
      </c>
      <c r="D34" s="219">
        <f>HLOOKUP(D26,Свод!$C$2:$AG$30,27,FALSE)</f>
        <v>24648.008108385235</v>
      </c>
      <c r="E34" s="211">
        <f>(D34-C34)*100</f>
        <v>65535.382282874707</v>
      </c>
    </row>
    <row r="35" spans="2:5" ht="27" customHeight="1"/>
    <row r="36" spans="2:5" ht="19.5" hidden="1">
      <c r="B36" s="335" t="s">
        <v>296</v>
      </c>
      <c r="C36" s="335"/>
      <c r="D36" s="241"/>
    </row>
    <row r="37" spans="2:5" ht="49.5" hidden="1">
      <c r="B37" s="242" t="s">
        <v>297</v>
      </c>
      <c r="C37" s="219">
        <f>ABS(HLOOKUP(C3,Свод!$C$2:$AF$30,25,FALSE)-Свод!$AF$26)</f>
        <v>2718.3684064891568</v>
      </c>
      <c r="D37" s="219">
        <f>ABS(D30-Свод!$AF$26)</f>
        <v>22498.788406492058</v>
      </c>
      <c r="E37" s="210">
        <f>(D37-C37)</f>
        <v>19780.420000002901</v>
      </c>
    </row>
    <row r="38" spans="2:5" ht="49.5" hidden="1">
      <c r="B38" s="242" t="s">
        <v>298</v>
      </c>
      <c r="C38" s="219">
        <f>C37/7</f>
        <v>388.33834378416526</v>
      </c>
      <c r="D38" s="219">
        <f>D37/6</f>
        <v>3749.7980677486762</v>
      </c>
      <c r="E38" s="210">
        <f>(D38-C38)</f>
        <v>3361.4597239645109</v>
      </c>
    </row>
    <row r="39" spans="2:5" ht="33" hidden="1">
      <c r="B39" s="242" t="s">
        <v>319</v>
      </c>
      <c r="C39" s="243">
        <f>C7/C38</f>
        <v>3.8324743961907881</v>
      </c>
      <c r="D39" s="243">
        <f>D7/D38</f>
        <v>0.5589053695523698</v>
      </c>
      <c r="E39" s="211">
        <f>(D39-C39)*100</f>
        <v>-327.35690266384182</v>
      </c>
    </row>
  </sheetData>
  <mergeCells count="3">
    <mergeCell ref="B2:C2"/>
    <mergeCell ref="B31:B32"/>
    <mergeCell ref="B36:C36"/>
  </mergeCells>
  <pageMargins left="0.7" right="0.7" top="0.75" bottom="0.75" header="0.3" footer="0.3"/>
  <pageSetup paperSize="9" scale="45" fitToHeight="0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19" id="{81697E54-4F08-44C5-8091-32AB46EABD76}">
            <x14:iconSet iconSet="3Signs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Arrows" iconId="0"/>
              <x14:cfIcon iconSet="3Arrows" iconId="1"/>
              <x14:cfIcon iconSet="3Arrows" iconId="2"/>
            </x14:iconSet>
          </x14:cfRule>
          <xm:sqref>E27:E34 E4:E11 E37:E39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5"/>
  <sheetViews>
    <sheetView topLeftCell="B1" zoomScale="115" zoomScaleNormal="115" workbookViewId="0">
      <pane ySplit="3" topLeftCell="A28" activePane="bottomLeft" state="frozen"/>
      <selection activeCell="C1" sqref="C1"/>
      <selection pane="bottomLeft" activeCell="I43" sqref="I43"/>
    </sheetView>
  </sheetViews>
  <sheetFormatPr defaultColWidth="9.140625" defaultRowHeight="18.75"/>
  <cols>
    <col min="1" max="1" width="14" style="26" customWidth="1"/>
    <col min="2" max="2" width="15.42578125" style="27" customWidth="1"/>
    <col min="3" max="3" width="19.42578125" style="26" hidden="1" customWidth="1"/>
    <col min="4" max="4" width="15.42578125" style="26" hidden="1" customWidth="1"/>
    <col min="5" max="5" width="9.140625" style="26" hidden="1" customWidth="1"/>
    <col min="6" max="7" width="15.7109375" style="16" customWidth="1"/>
    <col min="8" max="9" width="18.140625" style="17" customWidth="1"/>
    <col min="10" max="12" width="13.42578125" style="34" customWidth="1"/>
    <col min="13" max="13" width="14.5703125" style="134" customWidth="1"/>
    <col min="14" max="14" width="13.28515625" style="146" bestFit="1" customWidth="1"/>
    <col min="15" max="16" width="12.140625" style="34" customWidth="1"/>
    <col min="17" max="17" width="15.5703125" style="34" customWidth="1"/>
    <col min="18" max="18" width="13" style="35" customWidth="1"/>
    <col min="19" max="19" width="14.85546875" style="34" customWidth="1"/>
    <col min="20" max="20" width="15.42578125" style="34" customWidth="1"/>
    <col min="21" max="21" width="11.42578125" style="34" customWidth="1"/>
    <col min="22" max="22" width="31.85546875" style="13" customWidth="1"/>
    <col min="23" max="23" width="32.7109375" style="13" customWidth="1"/>
    <col min="24" max="24" width="41.140625" style="13" customWidth="1"/>
    <col min="25" max="16384" width="9.140625" style="13"/>
  </cols>
  <sheetData>
    <row r="1" spans="1:47" ht="27.75" customHeight="1">
      <c r="A1" s="74"/>
      <c r="B1" s="74"/>
      <c r="C1" s="74"/>
      <c r="D1" s="74"/>
      <c r="E1" s="74"/>
      <c r="F1" s="75" t="s">
        <v>262</v>
      </c>
      <c r="G1" s="74"/>
    </row>
    <row r="2" spans="1:47" ht="22.5">
      <c r="A2" s="18"/>
      <c r="B2" s="19"/>
      <c r="C2" s="18"/>
      <c r="D2" s="18"/>
      <c r="E2" s="18"/>
      <c r="F2" s="61" t="s">
        <v>233</v>
      </c>
      <c r="G2" s="62" t="s">
        <v>233</v>
      </c>
      <c r="H2" s="63" t="s">
        <v>233</v>
      </c>
      <c r="I2" s="64" t="s">
        <v>233</v>
      </c>
      <c r="J2" s="72"/>
      <c r="K2" s="61" t="s">
        <v>233</v>
      </c>
      <c r="L2" s="143"/>
      <c r="M2" s="63" t="s">
        <v>233</v>
      </c>
      <c r="N2" s="147"/>
      <c r="O2" s="25"/>
      <c r="P2" s="25"/>
      <c r="Q2" s="61" t="s">
        <v>233</v>
      </c>
      <c r="R2" s="78"/>
      <c r="S2" s="62" t="s">
        <v>233</v>
      </c>
      <c r="T2" s="63" t="s">
        <v>233</v>
      </c>
      <c r="U2" s="64" t="s">
        <v>233</v>
      </c>
      <c r="V2" s="70"/>
    </row>
    <row r="3" spans="1:47" ht="23.25" customHeight="1">
      <c r="A3" s="20" t="s">
        <v>234</v>
      </c>
      <c r="B3" s="21" t="s">
        <v>235</v>
      </c>
      <c r="C3" s="20" t="s">
        <v>236</v>
      </c>
      <c r="D3" s="20" t="s">
        <v>237</v>
      </c>
      <c r="E3" s="22" t="s">
        <v>238</v>
      </c>
      <c r="F3" s="31" t="s">
        <v>251</v>
      </c>
      <c r="G3" s="31" t="s">
        <v>247</v>
      </c>
      <c r="H3" s="31" t="s">
        <v>248</v>
      </c>
      <c r="I3" s="31" t="s">
        <v>149</v>
      </c>
      <c r="J3" s="31" t="s">
        <v>263</v>
      </c>
      <c r="K3" s="144" t="s">
        <v>276</v>
      </c>
      <c r="L3" s="144" t="s">
        <v>277</v>
      </c>
      <c r="M3" s="135" t="s">
        <v>268</v>
      </c>
      <c r="N3" s="148" t="s">
        <v>269</v>
      </c>
      <c r="O3" s="31" t="s">
        <v>253</v>
      </c>
      <c r="P3" s="31" t="s">
        <v>254</v>
      </c>
      <c r="Q3" s="31" t="s">
        <v>260</v>
      </c>
      <c r="R3" s="31" t="s">
        <v>250</v>
      </c>
      <c r="S3" s="31" t="s">
        <v>261</v>
      </c>
      <c r="T3" s="31" t="s">
        <v>264</v>
      </c>
      <c r="U3" s="31" t="s">
        <v>265</v>
      </c>
    </row>
    <row r="4" spans="1:47">
      <c r="A4" s="23">
        <f>C4-B4</f>
        <v>31</v>
      </c>
      <c r="B4" s="24">
        <v>44470</v>
      </c>
      <c r="C4" s="24">
        <v>44501</v>
      </c>
      <c r="D4" s="24">
        <v>44470</v>
      </c>
      <c r="E4" s="25">
        <f>B4-D4</f>
        <v>0</v>
      </c>
      <c r="F4" s="33">
        <f>Ср.вз.!AI3</f>
        <v>101657.63215030081</v>
      </c>
      <c r="G4" s="33">
        <f>SUMIF('Контроль экономии'!$QN$4:$QN$97,"&gt;0")</f>
        <v>89805.112563256684</v>
      </c>
      <c r="H4" s="33">
        <f>SUMIF('Контроль экономии'!$WM$4:$WM$97,"&gt;0")</f>
        <v>14121.663778167829</v>
      </c>
      <c r="I4" s="33">
        <f>SUMIF('Контроль экономии'!$XR$4:$XR$97,"&gt;0")</f>
        <v>79224.486468837029</v>
      </c>
      <c r="J4" s="15">
        <f t="shared" ref="J4:J18" si="0">G4-F4</f>
        <v>-11852.519587044124</v>
      </c>
      <c r="K4" s="145">
        <f>F4</f>
        <v>101657.63215030081</v>
      </c>
      <c r="L4" s="145">
        <f>G4</f>
        <v>89805.112563256684</v>
      </c>
      <c r="M4" s="136">
        <v>0</v>
      </c>
      <c r="N4" s="149">
        <v>0</v>
      </c>
      <c r="O4" s="25">
        <f>COUNTIF('Контроль экономии'!JJ4:JJ97,"&gt;0")</f>
        <v>42</v>
      </c>
      <c r="P4" s="25">
        <f>COUNTIF('Контроль экономии'!$WM$4:$WM$97,"&gt;0")</f>
        <v>23</v>
      </c>
      <c r="Q4" s="15">
        <v>1579.6814076094731</v>
      </c>
      <c r="R4" s="15">
        <f t="shared" ref="R4:R35" si="1">G4/O4/E5</f>
        <v>2138.2169657918257</v>
      </c>
      <c r="S4" s="127">
        <f>Ср.вз.!$BN$3</f>
        <v>140465.0640956148</v>
      </c>
      <c r="T4" s="127">
        <f>Ср.вз.!$CS$3</f>
        <v>4956.4108572436517</v>
      </c>
      <c r="U4" s="127">
        <f>Ср.вз.!$DX$3</f>
        <v>2364.0286458479204</v>
      </c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</row>
    <row r="5" spans="1:47">
      <c r="A5" s="23">
        <f t="shared" ref="A5:A35" si="2">C5-B5</f>
        <v>30</v>
      </c>
      <c r="B5" s="24">
        <v>44471</v>
      </c>
      <c r="C5" s="24">
        <v>44501</v>
      </c>
      <c r="D5" s="24">
        <v>44470</v>
      </c>
      <c r="E5" s="25">
        <f t="shared" ref="E5:E35" si="3">B5-D5</f>
        <v>1</v>
      </c>
      <c r="F5" s="33">
        <f>Ср.вз.!AJ3</f>
        <v>198796.34535634602</v>
      </c>
      <c r="G5" s="33">
        <f>SUMIF('Контроль экономии'!$QO$4:$QO$97,"&gt;0")</f>
        <v>152717.8994826799</v>
      </c>
      <c r="H5" s="33">
        <f>SUMIF('Контроль экономии'!$WN$4:$WN$97,"&gt;0")</f>
        <v>28006.588304457509</v>
      </c>
      <c r="I5" s="33">
        <f>SUMIF('Контроль экономии'!$XS$4:$XS$97,"&gt;0")</f>
        <v>131168.90505462262</v>
      </c>
      <c r="J5" s="15">
        <f t="shared" si="0"/>
        <v>-46078.445873666118</v>
      </c>
      <c r="K5" s="145">
        <f>F5-F4</f>
        <v>97138.713206045213</v>
      </c>
      <c r="L5" s="145">
        <f>G5-G4</f>
        <v>62912.786919423219</v>
      </c>
      <c r="M5" s="136">
        <f t="shared" ref="M5:M12" si="4">((G5-F5)-(G4-F4))*0.00001</f>
        <v>-0.34225926286621999</v>
      </c>
      <c r="N5" s="149">
        <f>(M5-M4)</f>
        <v>-0.34225926286621999</v>
      </c>
      <c r="O5" s="25">
        <f>COUNTIF('Контроль экономии'!$JK$4:JK97,"&gt;0")</f>
        <v>42</v>
      </c>
      <c r="P5" s="25">
        <f>COUNTIF('Контроль экономии'!$WN$4:$WN$97,"&gt;0")</f>
        <v>24</v>
      </c>
      <c r="Q5" s="15">
        <v>3159.3628152189463</v>
      </c>
      <c r="R5" s="15">
        <f t="shared" si="1"/>
        <v>1818.0702319366656</v>
      </c>
      <c r="S5" s="127">
        <f>Ср.вз.!$BO$3</f>
        <v>278014.16227185616</v>
      </c>
      <c r="T5" s="127">
        <f>Ср.вз.!$CT$3</f>
        <v>8917.9805066132194</v>
      </c>
      <c r="U5" s="127">
        <f>Ср.вз.!$DY$3</f>
        <v>4076.609806146495</v>
      </c>
    </row>
    <row r="6" spans="1:47">
      <c r="A6" s="23">
        <f t="shared" si="2"/>
        <v>29</v>
      </c>
      <c r="B6" s="24">
        <v>44472</v>
      </c>
      <c r="C6" s="24">
        <v>44501</v>
      </c>
      <c r="D6" s="24">
        <v>44470</v>
      </c>
      <c r="E6" s="25">
        <f t="shared" si="3"/>
        <v>2</v>
      </c>
      <c r="F6" s="33">
        <f>Ср.вз.!AK3</f>
        <v>270273.91336871806</v>
      </c>
      <c r="G6" s="33">
        <f>SUMIF('Контроль экономии'!$QP$4:$QP$97,"&gt;0")</f>
        <v>225479.74386345036</v>
      </c>
      <c r="H6" s="33">
        <f>SUMIF('Контроль экономии'!$WO$4:$WO$97,"&gt;0")</f>
        <v>37919.697897923128</v>
      </c>
      <c r="I6" s="33">
        <f>SUMIF('Контроль экономии'!$XT$4:$XT$97,"&gt;0")</f>
        <v>195732.04825770023</v>
      </c>
      <c r="J6" s="15">
        <f t="shared" si="0"/>
        <v>-44794.169505267695</v>
      </c>
      <c r="K6" s="145">
        <f t="shared" ref="K6:K22" si="5">F6-F5</f>
        <v>71477.568012372038</v>
      </c>
      <c r="L6" s="145">
        <f t="shared" ref="L6:L23" si="6">G6-G5</f>
        <v>72761.844380770461</v>
      </c>
      <c r="M6" s="136">
        <f t="shared" si="4"/>
        <v>1.2842763683984232E-2</v>
      </c>
      <c r="N6" s="149">
        <f t="shared" ref="N6:N19" si="7">(M6-M5)</f>
        <v>0.35510202655020423</v>
      </c>
      <c r="O6" s="25">
        <f>COUNTIF('Контроль экономии'!$JL$4:JL97,"&gt;0")</f>
        <v>42</v>
      </c>
      <c r="P6" s="25">
        <f>COUNTIF('Контроль экономии'!$WO$4:$WO$97,"&gt;0")</f>
        <v>21</v>
      </c>
      <c r="Q6" s="15">
        <v>4739.0442228284201</v>
      </c>
      <c r="R6" s="15">
        <f t="shared" si="1"/>
        <v>1789.5217766940505</v>
      </c>
      <c r="S6" s="127">
        <f>Ср.вз.!$BP$3</f>
        <v>380525.50272615772</v>
      </c>
      <c r="T6" s="127">
        <f>Ср.вз.!$CU$3</f>
        <v>12465.680938398604</v>
      </c>
      <c r="U6" s="127">
        <f>Ср.вз.!$DZ$3</f>
        <v>5520.8976585947203</v>
      </c>
    </row>
    <row r="7" spans="1:47">
      <c r="A7" s="23">
        <f t="shared" si="2"/>
        <v>28</v>
      </c>
      <c r="B7" s="24">
        <v>44473</v>
      </c>
      <c r="C7" s="24">
        <v>44501</v>
      </c>
      <c r="D7" s="24">
        <v>44470</v>
      </c>
      <c r="E7" s="25">
        <f t="shared" si="3"/>
        <v>3</v>
      </c>
      <c r="F7" s="33">
        <f>Ср.вз.!AL3</f>
        <v>343488.08533714857</v>
      </c>
      <c r="G7" s="33">
        <f>SUMIF('Контроль экономии'!$QQ$4:$QQ$97,"&gt;0")</f>
        <v>276949.67096044985</v>
      </c>
      <c r="H7" s="33">
        <f>SUMIF('Контроль экономии'!$WP$4:$WP$97,"&gt;0")</f>
        <v>44750.517708011903</v>
      </c>
      <c r="I7" s="33">
        <f>SUMIF('Контроль экономии'!$XU$4:$XU$97,"&gt;0")</f>
        <v>242304.42173729965</v>
      </c>
      <c r="J7" s="15">
        <f t="shared" si="0"/>
        <v>-66538.414376698725</v>
      </c>
      <c r="K7" s="145">
        <f t="shared" si="5"/>
        <v>73214.171968430514</v>
      </c>
      <c r="L7" s="145">
        <f t="shared" si="6"/>
        <v>51469.927096999483</v>
      </c>
      <c r="M7" s="136">
        <f t="shared" si="4"/>
        <v>-0.21744244871431032</v>
      </c>
      <c r="N7" s="149">
        <f t="shared" si="7"/>
        <v>-0.23028521239829455</v>
      </c>
      <c r="O7" s="25">
        <f>COUNTIF('Контроль экономии'!$JM$4:JM97,"&gt;0")</f>
        <v>42</v>
      </c>
      <c r="P7" s="25">
        <f>COUNTIF('Контроль экономии'!$WP$4:$WP$97,"&gt;0")</f>
        <v>22</v>
      </c>
      <c r="Q7" s="15">
        <v>6318.7256304378925</v>
      </c>
      <c r="R7" s="15">
        <f t="shared" si="1"/>
        <v>1648.5099461931538</v>
      </c>
      <c r="S7" s="127">
        <f>Ср.вз.!$BQ$3</f>
        <v>489278.67034891277</v>
      </c>
      <c r="T7" s="127">
        <f>Ср.вз.!$CV$3</f>
        <v>15898.91175187356</v>
      </c>
      <c r="U7" s="127">
        <f>Ср.вз.!$EA$3</f>
        <v>6991.8322643019001</v>
      </c>
      <c r="V7" s="68" t="s">
        <v>98</v>
      </c>
    </row>
    <row r="8" spans="1:47">
      <c r="A8" s="23">
        <f t="shared" si="2"/>
        <v>27</v>
      </c>
      <c r="B8" s="24">
        <v>44474</v>
      </c>
      <c r="C8" s="24">
        <v>44501</v>
      </c>
      <c r="D8" s="24">
        <v>44470</v>
      </c>
      <c r="E8" s="25">
        <f t="shared" si="3"/>
        <v>4</v>
      </c>
      <c r="F8" s="33">
        <f>Ср.вз.!AM3</f>
        <v>428064.52185840707</v>
      </c>
      <c r="G8" s="33">
        <f>SUMIF('Контроль экономии'!$QR$4:$QR$97,"&gt;0")</f>
        <v>317343.13958224806</v>
      </c>
      <c r="H8" s="33">
        <f>SUMIF('Контроль экономии'!$WQ$4:$WQ$97,"&gt;0")</f>
        <v>66390.946846696592</v>
      </c>
      <c r="I8" s="33">
        <f>SUMIF('Контроль экономии'!$XV$4:$XV$97,"&gt;0")</f>
        <v>266533.78150810878</v>
      </c>
      <c r="J8" s="15">
        <f t="shared" si="0"/>
        <v>-110721.38227615901</v>
      </c>
      <c r="K8" s="145">
        <f t="shared" si="5"/>
        <v>84576.436521258496</v>
      </c>
      <c r="L8" s="145">
        <f t="shared" si="6"/>
        <v>40393.468621798209</v>
      </c>
      <c r="M8" s="136">
        <f t="shared" si="4"/>
        <v>-0.4418296789946029</v>
      </c>
      <c r="N8" s="149">
        <f t="shared" si="7"/>
        <v>-0.22438723028029259</v>
      </c>
      <c r="O8" s="25">
        <f>COUNTIF('Контроль экономии'!$JN$4:JN97,"&gt;0")</f>
        <v>42</v>
      </c>
      <c r="P8" s="25">
        <f>COUNTIF('Контроль экономии'!$WQ$4:$WQ$97,"&gt;0")</f>
        <v>24</v>
      </c>
      <c r="Q8" s="15">
        <v>7898.4070380473613</v>
      </c>
      <c r="R8" s="15">
        <f t="shared" si="1"/>
        <v>1511.1578075345146</v>
      </c>
      <c r="S8" s="127">
        <f>Ср.вз.!$BR$3</f>
        <v>610803.96406986413</v>
      </c>
      <c r="T8" s="127">
        <f>Ср.вз.!$CW$3</f>
        <v>17910.044082009983</v>
      </c>
      <c r="U8" s="127">
        <f>Ср.вз.!$EB$3</f>
        <v>8490.0954844765747</v>
      </c>
      <c r="V8" s="67"/>
    </row>
    <row r="9" spans="1:47">
      <c r="A9" s="23">
        <f t="shared" si="2"/>
        <v>26</v>
      </c>
      <c r="B9" s="24">
        <v>44475</v>
      </c>
      <c r="C9" s="24">
        <v>44501</v>
      </c>
      <c r="D9" s="24">
        <v>44470</v>
      </c>
      <c r="E9" s="25">
        <f t="shared" si="3"/>
        <v>5</v>
      </c>
      <c r="F9" s="33">
        <f>Ср.вз.!AN3</f>
        <v>523273.99760159239</v>
      </c>
      <c r="G9" s="33">
        <f>SUMIF('Контроль экономии'!$QS$4:$QS$97,"&gt;0")</f>
        <v>398885.6424002308</v>
      </c>
      <c r="H9" s="33">
        <f>SUMIF('Контроль экономии'!$WR$4:$WR$97,"&gt;0")</f>
        <v>76645.605077784901</v>
      </c>
      <c r="I9" s="33">
        <f>SUMIF('Контроль экономии'!$XW$4:$XW$97,"&gt;0")</f>
        <v>340524.64735774428</v>
      </c>
      <c r="J9" s="15">
        <f t="shared" si="0"/>
        <v>-124388.35520136158</v>
      </c>
      <c r="K9" s="145">
        <f t="shared" si="5"/>
        <v>95209.475743185321</v>
      </c>
      <c r="L9" s="145">
        <f t="shared" si="6"/>
        <v>81542.50281798275</v>
      </c>
      <c r="M9" s="136">
        <f t="shared" si="4"/>
        <v>-0.13666972925202572</v>
      </c>
      <c r="N9" s="149">
        <f t="shared" si="7"/>
        <v>0.30515994974257721</v>
      </c>
      <c r="O9" s="25">
        <f>COUNTIF('Контроль экономии'!$JO$4:JO97,"&gt;0")</f>
        <v>42</v>
      </c>
      <c r="P9" s="25">
        <f>COUNTIF('Контроль экономии'!$WR$4:$WR$97,"&gt;0")</f>
        <v>24</v>
      </c>
      <c r="Q9" s="15">
        <v>9478.0884456568401</v>
      </c>
      <c r="R9" s="15">
        <f t="shared" si="1"/>
        <v>1582.8795333342493</v>
      </c>
      <c r="S9" s="127">
        <f>Ср.вз.!$BS$3</f>
        <v>741817.09159726603</v>
      </c>
      <c r="T9" s="127">
        <f>Ср.вз.!$CX$3</f>
        <v>21879.626949168378</v>
      </c>
      <c r="U9" s="127">
        <f>Ср.вз.!$EC$3</f>
        <v>10354.912149212134</v>
      </c>
      <c r="V9" s="67"/>
    </row>
    <row r="10" spans="1:47">
      <c r="A10" s="23">
        <f t="shared" si="2"/>
        <v>25</v>
      </c>
      <c r="B10" s="24">
        <v>44476</v>
      </c>
      <c r="C10" s="24">
        <v>44501</v>
      </c>
      <c r="D10" s="24">
        <v>44470</v>
      </c>
      <c r="E10" s="25">
        <f t="shared" si="3"/>
        <v>6</v>
      </c>
      <c r="F10" s="33">
        <f>Ср.вз.!AO3</f>
        <v>618764.43341528869</v>
      </c>
      <c r="G10" s="33">
        <f>SUMIF('Контроль экономии'!$QT$4:$QT$97,"&gt;0")</f>
        <v>513027.7432572681</v>
      </c>
      <c r="H10" s="33">
        <f>SUMIF('Контроль экономии'!$WS$4:$WS$97,"&gt;0")</f>
        <v>80677.490365619102</v>
      </c>
      <c r="I10" s="33">
        <f>SUMIF('Контроль экономии'!$XX$4:$XX$97,"&gt;0")</f>
        <v>450804.66509916075</v>
      </c>
      <c r="J10" s="15">
        <f t="shared" si="0"/>
        <v>-105736.69015802059</v>
      </c>
      <c r="K10" s="145">
        <f t="shared" si="5"/>
        <v>95490.435813696298</v>
      </c>
      <c r="L10" s="145">
        <f t="shared" si="6"/>
        <v>114142.10085703729</v>
      </c>
      <c r="M10" s="136">
        <f t="shared" si="4"/>
        <v>0.18651665043340998</v>
      </c>
      <c r="N10" s="149">
        <f t="shared" si="7"/>
        <v>0.32318637968543573</v>
      </c>
      <c r="O10" s="25">
        <f>COUNTIF('Контроль экономии'!$JP$4:JP97,"&gt;0")</f>
        <v>42</v>
      </c>
      <c r="P10" s="25">
        <f>COUNTIF('Контроль экономии'!$WS$4:$WS$97,"&gt;0")</f>
        <v>20</v>
      </c>
      <c r="Q10" s="15">
        <v>11057.769853266311</v>
      </c>
      <c r="R10" s="15">
        <f t="shared" si="1"/>
        <v>1744.9923240043133</v>
      </c>
      <c r="S10" s="127">
        <f>Ср.вз.!$BT$3</f>
        <v>875083.50260992651</v>
      </c>
      <c r="T10" s="127">
        <f>Ср.вз.!$CY$3</f>
        <v>28460.526923484464</v>
      </c>
      <c r="U10" s="127">
        <f>Ср.вз.!$ED$3</f>
        <v>12664.620762937715</v>
      </c>
      <c r="V10" s="73" t="s">
        <v>84</v>
      </c>
    </row>
    <row r="11" spans="1:47" ht="22.5">
      <c r="A11" s="23">
        <f t="shared" si="2"/>
        <v>24</v>
      </c>
      <c r="B11" s="24">
        <v>44477</v>
      </c>
      <c r="C11" s="24">
        <v>44501</v>
      </c>
      <c r="D11" s="24">
        <v>44470</v>
      </c>
      <c r="E11" s="25">
        <f t="shared" si="3"/>
        <v>7</v>
      </c>
      <c r="F11" s="33">
        <f>Ср.вз.!AP3</f>
        <v>715779.36751357163</v>
      </c>
      <c r="G11" s="33">
        <f>SUMIF('Контроль экономии'!$QU$4:$QU$97,"&gt;0")</f>
        <v>592179.98425128486</v>
      </c>
      <c r="H11" s="33">
        <f>SUMIF('Контроль экономии'!$WT$4:$WT$97,"&gt;0")</f>
        <v>89838.530973885761</v>
      </c>
      <c r="I11" s="33">
        <f>SUMIF('Контроль экономии'!$XY$4:$XY$97,"&gt;0")</f>
        <v>523181.56443509267</v>
      </c>
      <c r="J11" s="15">
        <f t="shared" si="0"/>
        <v>-123599.38326228678</v>
      </c>
      <c r="K11" s="145">
        <f t="shared" si="5"/>
        <v>97014.934098282945</v>
      </c>
      <c r="L11" s="145">
        <f t="shared" si="6"/>
        <v>79152.240994016756</v>
      </c>
      <c r="M11" s="136">
        <f t="shared" si="4"/>
        <v>-0.17862693104266192</v>
      </c>
      <c r="N11" s="149">
        <f t="shared" si="7"/>
        <v>-0.3651435814760719</v>
      </c>
      <c r="O11" s="25">
        <f>COUNTIF('Контроль экономии'!$JQ$4:JQ97,"&gt;0")</f>
        <v>42</v>
      </c>
      <c r="P11" s="25">
        <f>COUNTIF('Контроль экономии'!$WT$4:$WT$97,"&gt;0")</f>
        <v>17</v>
      </c>
      <c r="Q11" s="15">
        <v>12637.451260875785</v>
      </c>
      <c r="R11" s="15">
        <f t="shared" si="1"/>
        <v>1762.4404293193002</v>
      </c>
      <c r="S11" s="127">
        <f>Ср.вз.!$BU$3</f>
        <v>1005575.25751841</v>
      </c>
      <c r="T11" s="127">
        <f>Ср.вз.!$CZ$3</f>
        <v>32244.553652396589</v>
      </c>
      <c r="U11" s="127">
        <f>Ср.вз.!$EE$3</f>
        <v>14839.343494255038</v>
      </c>
      <c r="V11" s="73" t="s">
        <v>68</v>
      </c>
    </row>
    <row r="12" spans="1:47">
      <c r="A12" s="23">
        <f t="shared" si="2"/>
        <v>23</v>
      </c>
      <c r="B12" s="24">
        <v>44478</v>
      </c>
      <c r="C12" s="24">
        <v>44501</v>
      </c>
      <c r="D12" s="24">
        <v>44470</v>
      </c>
      <c r="E12" s="25">
        <f t="shared" si="3"/>
        <v>8</v>
      </c>
      <c r="F12" s="33">
        <f>Ср.вз.!AQ3</f>
        <v>814461.50923105143</v>
      </c>
      <c r="G12" s="33">
        <f>SUMIF('Контроль экономии'!$QV$4:$QV$97,"&gt;0")</f>
        <v>666856.69865663943</v>
      </c>
      <c r="H12" s="33">
        <f>SUMIF('Контроль экономии'!$WU$4:$WU$97,"&gt;0")</f>
        <v>100804.90126886923</v>
      </c>
      <c r="I12" s="33">
        <f>SUMIF('Контроль экономии'!$XZ$4:$XZ$97,"&gt;0")</f>
        <v>588856.52451503265</v>
      </c>
      <c r="J12" s="15">
        <f t="shared" si="0"/>
        <v>-147604.810574412</v>
      </c>
      <c r="K12" s="145">
        <f t="shared" si="5"/>
        <v>98682.141717479797</v>
      </c>
      <c r="L12" s="145">
        <f t="shared" si="6"/>
        <v>74676.714405354578</v>
      </c>
      <c r="M12" s="136">
        <f t="shared" si="4"/>
        <v>-0.24005427312125222</v>
      </c>
      <c r="N12" s="149">
        <f t="shared" si="7"/>
        <v>-6.1427342078590297E-2</v>
      </c>
      <c r="O12" s="25">
        <f>COUNTIF('Контроль экономии'!$JR$4:JR97,"&gt;0")</f>
        <v>41</v>
      </c>
      <c r="P12" s="25">
        <f>COUNTIF('Контроль экономии'!$WU$4:$WU$97,"&gt;0")</f>
        <v>19</v>
      </c>
      <c r="Q12" s="15">
        <v>14217.132668485261</v>
      </c>
      <c r="R12" s="15">
        <f t="shared" si="1"/>
        <v>1807.1997253567465</v>
      </c>
      <c r="S12" s="127">
        <f>Ср.вз.!$BV$3</f>
        <v>1138044.7384764832</v>
      </c>
      <c r="T12" s="127">
        <f>Ср.вз.!$DA$3</f>
        <v>37655.506294397914</v>
      </c>
      <c r="U12" s="127">
        <f>Ср.вз.!$EF$3</f>
        <v>17065.775880474557</v>
      </c>
      <c r="V12" s="67"/>
    </row>
    <row r="13" spans="1:47">
      <c r="A13" s="23">
        <f t="shared" si="2"/>
        <v>22</v>
      </c>
      <c r="B13" s="24">
        <v>44479</v>
      </c>
      <c r="C13" s="24">
        <v>44501</v>
      </c>
      <c r="D13" s="24">
        <v>44470</v>
      </c>
      <c r="E13" s="25">
        <f t="shared" si="3"/>
        <v>9</v>
      </c>
      <c r="F13" s="33">
        <f>Ср.вз.!AR3</f>
        <v>895253.49534661276</v>
      </c>
      <c r="G13" s="33">
        <f>SUMIF('Контроль экономии'!$QW$4:$QW$97,"&gt;0")</f>
        <v>710640.79650347587</v>
      </c>
      <c r="H13" s="33">
        <f>SUMIF('Контроль экономии'!$WV$4:$WV$97,"&gt;0")</f>
        <v>116998.50511972497</v>
      </c>
      <c r="I13" s="33">
        <f>SUMIF('Контроль экономии'!$YA$4:$YA$97,"&gt;0")</f>
        <v>619537.48345252429</v>
      </c>
      <c r="J13" s="15">
        <f t="shared" si="0"/>
        <v>-184612.6988431369</v>
      </c>
      <c r="K13" s="145">
        <f t="shared" si="5"/>
        <v>80791.986115561333</v>
      </c>
      <c r="L13" s="145">
        <f t="shared" si="6"/>
        <v>43784.097846836434</v>
      </c>
      <c r="M13" s="136">
        <f>((G13-F13)-(G12-F12))*0.001</f>
        <v>-37.007888268724898</v>
      </c>
      <c r="N13" s="149">
        <f t="shared" si="7"/>
        <v>-36.767833995603645</v>
      </c>
      <c r="O13" s="25">
        <f>COUNTIF('Контроль экономии'!$JS$4:JS97,"&gt;0")</f>
        <v>41</v>
      </c>
      <c r="P13" s="25">
        <f>COUNTIF('Контроль экономии'!$WV$5:$WV$97,"&gt;0")</f>
        <v>21</v>
      </c>
      <c r="Q13" s="15">
        <v>15796.814076094723</v>
      </c>
      <c r="R13" s="15">
        <f t="shared" si="1"/>
        <v>1733.2702353743312</v>
      </c>
      <c r="S13" s="127">
        <f>Ср.вз.!$BW$3</f>
        <v>1259361.6972024073</v>
      </c>
      <c r="T13" s="127">
        <f>Ср.вз.!$DB$3</f>
        <v>41979.629023690592</v>
      </c>
      <c r="U13" s="127">
        <f>Ср.вз.!$EG$3</f>
        <v>19380.80993836058</v>
      </c>
      <c r="V13" s="67"/>
    </row>
    <row r="14" spans="1:47">
      <c r="A14" s="23">
        <f t="shared" si="2"/>
        <v>21</v>
      </c>
      <c r="B14" s="24">
        <v>44480</v>
      </c>
      <c r="C14" s="24">
        <v>44501</v>
      </c>
      <c r="D14" s="24">
        <v>44470</v>
      </c>
      <c r="E14" s="25">
        <f t="shared" si="3"/>
        <v>10</v>
      </c>
      <c r="F14" s="33">
        <f>Ср.вз.!AS3</f>
        <v>994656.72659520607</v>
      </c>
      <c r="G14" s="33">
        <f>SUMIF('Контроль экономии'!$QX$4:$QX$97,"&gt;0")</f>
        <v>763390.01370187092</v>
      </c>
      <c r="H14" s="33">
        <f>SUMIF('Контроль экономии'!$WW$4:$WW$97,"&gt;0")</f>
        <v>134064.32930604814</v>
      </c>
      <c r="I14" s="33">
        <f>SUMIF('Контроль экономии'!$YB$4:$YB$97,"&gt;0")</f>
        <v>657892.02054637414</v>
      </c>
      <c r="J14" s="15">
        <f t="shared" si="0"/>
        <v>-231266.71289333515</v>
      </c>
      <c r="K14" s="145">
        <f t="shared" si="5"/>
        <v>99403.231248593307</v>
      </c>
      <c r="L14" s="145">
        <f t="shared" si="6"/>
        <v>52749.217198395054</v>
      </c>
      <c r="M14" s="136">
        <f t="shared" ref="M14:M23" si="8">((G14-F14)-(G13-F13))*0.001</f>
        <v>-46.654014050198256</v>
      </c>
      <c r="N14" s="149">
        <f t="shared" si="7"/>
        <v>-9.6461257814733585</v>
      </c>
      <c r="O14" s="25">
        <f>COUNTIF('Контроль экономии'!$JT$4:JT97,"&gt;0")</f>
        <v>41</v>
      </c>
      <c r="P14" s="25">
        <f>COUNTIF('Контроль экономии'!$WW$4:$WW$97,"&gt;0")</f>
        <v>21</v>
      </c>
      <c r="Q14" s="15">
        <v>17376.49548370421</v>
      </c>
      <c r="R14" s="15">
        <f t="shared" si="1"/>
        <v>1692.6607842613548</v>
      </c>
      <c r="S14" s="127">
        <f>Ср.вз.!$BX$3</f>
        <v>1387188.0659664276</v>
      </c>
      <c r="T14" s="127">
        <f>Ср.вз.!$DC$3</f>
        <v>45734.00442162971</v>
      </c>
      <c r="U14" s="127">
        <f>Ср.вз.!$EH$3</f>
        <v>21020.511444533386</v>
      </c>
      <c r="V14" s="69" t="s">
        <v>103</v>
      </c>
      <c r="W14" s="73" t="s">
        <v>186</v>
      </c>
    </row>
    <row r="15" spans="1:47" ht="19.5" customHeight="1">
      <c r="A15" s="23">
        <f t="shared" si="2"/>
        <v>20</v>
      </c>
      <c r="B15" s="24">
        <v>44481</v>
      </c>
      <c r="C15" s="24">
        <v>44501</v>
      </c>
      <c r="D15" s="24">
        <v>44470</v>
      </c>
      <c r="E15" s="25">
        <f t="shared" si="3"/>
        <v>11</v>
      </c>
      <c r="F15" s="33">
        <f>Ср.вз.!AT3</f>
        <v>1074203.5730082653</v>
      </c>
      <c r="G15" s="33">
        <f>SUMIF('Контроль экономии'!$QY$4:$QY$97,"&gt;0")</f>
        <v>805948.06869201723</v>
      </c>
      <c r="H15" s="33">
        <f>SUMIF('Контроль экономии'!$WX$4:$WX$97,"&gt;0")</f>
        <v>150666.3677974247</v>
      </c>
      <c r="I15" s="33">
        <f>SUMIF('Контроль экономии'!$YC$4:$YC$97,"&gt;0")</f>
        <v>686211.48591058888</v>
      </c>
      <c r="J15" s="15">
        <f t="shared" si="0"/>
        <v>-268255.50431624812</v>
      </c>
      <c r="K15" s="145">
        <f t="shared" si="5"/>
        <v>79546.846413059277</v>
      </c>
      <c r="L15" s="145">
        <f t="shared" si="6"/>
        <v>42558.054990146309</v>
      </c>
      <c r="M15" s="136">
        <f t="shared" si="8"/>
        <v>-36.988791422912968</v>
      </c>
      <c r="N15" s="149">
        <f t="shared" si="7"/>
        <v>9.6652226272852886</v>
      </c>
      <c r="O15" s="25">
        <f>COUNTIF('Контроль экономии'!$JU$4:JU97,"&gt;0")</f>
        <v>41</v>
      </c>
      <c r="P15" s="25">
        <f>COUNTIF('Контроль экономии'!$WX$4:$WX$97,"&gt;0")</f>
        <v>22</v>
      </c>
      <c r="Q15" s="15">
        <v>18956.17689131368</v>
      </c>
      <c r="R15" s="15">
        <f t="shared" si="1"/>
        <v>1638.1058306748319</v>
      </c>
      <c r="S15" s="127">
        <f>Ср.вз.!$BY$3</f>
        <v>1496909.0827230976</v>
      </c>
      <c r="T15" s="127">
        <f>Ср.вз.!$DD$3</f>
        <v>48428.472726418462</v>
      </c>
      <c r="U15" s="127">
        <f>Ср.вз.!$EI$3</f>
        <v>22427.149806145586</v>
      </c>
      <c r="V15" s="73" t="s">
        <v>259</v>
      </c>
      <c r="W15" s="73" t="s">
        <v>106</v>
      </c>
      <c r="X15" s="73" t="s">
        <v>109</v>
      </c>
    </row>
    <row r="16" spans="1:47">
      <c r="A16" s="23">
        <f t="shared" si="2"/>
        <v>19</v>
      </c>
      <c r="B16" s="24">
        <v>44482</v>
      </c>
      <c r="C16" s="24">
        <v>44501</v>
      </c>
      <c r="D16" s="24">
        <v>44470</v>
      </c>
      <c r="E16" s="25">
        <f t="shared" si="3"/>
        <v>12</v>
      </c>
      <c r="F16" s="33">
        <f>Ср.вз.!AU3</f>
        <v>1166175.1975532509</v>
      </c>
      <c r="G16" s="33">
        <f>SUMIF('Контроль экономии'!$QZ$4:$QZ$97,"&gt;0")</f>
        <v>873979.8144635912</v>
      </c>
      <c r="H16" s="33">
        <f>SUMIF('Контроль экономии'!$WY$4:$WY$97,"&gt;0")</f>
        <v>168023.12943505304</v>
      </c>
      <c r="I16" s="33">
        <f>SUMIF('Контроль экономии'!$YD$4:$YD$97,"&gt;0")</f>
        <v>739639.08069052757</v>
      </c>
      <c r="J16" s="15">
        <f t="shared" si="0"/>
        <v>-292195.38308965974</v>
      </c>
      <c r="K16" s="145">
        <f t="shared" si="5"/>
        <v>91971.624544985592</v>
      </c>
      <c r="L16" s="145">
        <f t="shared" si="6"/>
        <v>68031.745771573973</v>
      </c>
      <c r="M16" s="136">
        <f t="shared" si="8"/>
        <v>-23.939878773411621</v>
      </c>
      <c r="N16" s="149">
        <f t="shared" si="7"/>
        <v>13.048912649501347</v>
      </c>
      <c r="O16" s="25">
        <f>COUNTIF('Контроль экономии'!$JV$4:$JV$97,"&gt;0")</f>
        <v>41</v>
      </c>
      <c r="P16" s="25">
        <f>COUNTIF('Контроль экономии'!$WY$5:$WY$97,"&gt;0")</f>
        <v>22</v>
      </c>
      <c r="Q16" s="15">
        <v>20535.858298923155</v>
      </c>
      <c r="R16" s="15">
        <f t="shared" si="1"/>
        <v>1639.7369877365688</v>
      </c>
      <c r="S16" s="127">
        <f>Ср.вз.!$BZ$3</f>
        <v>1624114.6829886613</v>
      </c>
      <c r="T16" s="127">
        <f>Ср.вз.!$DE$3</f>
        <v>52521.739092061005</v>
      </c>
      <c r="U16" s="127">
        <f>Ср.вз.!$EJ$3</f>
        <v>24112.117814544265</v>
      </c>
      <c r="V16" s="73" t="s">
        <v>156</v>
      </c>
    </row>
    <row r="17" spans="1:23">
      <c r="A17" s="23">
        <f t="shared" si="2"/>
        <v>18</v>
      </c>
      <c r="B17" s="24">
        <v>44483</v>
      </c>
      <c r="C17" s="24">
        <v>44501</v>
      </c>
      <c r="D17" s="24">
        <v>44470</v>
      </c>
      <c r="E17" s="25">
        <f t="shared" si="3"/>
        <v>13</v>
      </c>
      <c r="F17" s="33">
        <f>Ср.вз.!AV3</f>
        <v>1247015.0454152692</v>
      </c>
      <c r="G17" s="33">
        <f>SUMIF('Контроль экономии'!$RA$4:$RA$97,"&gt;0")</f>
        <v>939125.78701157286</v>
      </c>
      <c r="H17" s="33">
        <f>SUMIF('Контроль экономии'!$WZ$4:$WZ$97,"&gt;0")</f>
        <v>176160.92174259119</v>
      </c>
      <c r="I17" s="33">
        <f>SUMIF('Контроль экономии'!$YE$4:$YE$97,"&gt;0")</f>
        <v>798156.42116653454</v>
      </c>
      <c r="J17" s="15">
        <f t="shared" si="0"/>
        <v>-307889.25840369635</v>
      </c>
      <c r="K17" s="145">
        <f t="shared" si="5"/>
        <v>80839.847862018272</v>
      </c>
      <c r="L17" s="145">
        <f t="shared" si="6"/>
        <v>65145.972547981655</v>
      </c>
      <c r="M17" s="136">
        <f t="shared" si="8"/>
        <v>-15.693875314036617</v>
      </c>
      <c r="N17" s="149">
        <f t="shared" si="7"/>
        <v>8.2460034593750038</v>
      </c>
      <c r="O17" s="25">
        <f>COUNTIF('Контроль экономии'!$JW$4:JW97,"&gt;0")</f>
        <v>41</v>
      </c>
      <c r="P17" s="25">
        <f>COUNTIF('Контроль экономии'!$WZ$4:$WZ$97,"&gt;0")</f>
        <v>21</v>
      </c>
      <c r="Q17" s="15">
        <v>22115.539706532621</v>
      </c>
      <c r="R17" s="15">
        <f t="shared" si="1"/>
        <v>1636.1076428773047</v>
      </c>
      <c r="S17" s="127">
        <f>Ср.вз.!$CA$3</f>
        <v>1724110.3689454442</v>
      </c>
      <c r="T17" s="127">
        <f>Ср.вз.!$DF$3</f>
        <v>56725.364204852587</v>
      </c>
      <c r="U17" s="127">
        <f>Ср.вз.!$EK$3</f>
        <v>25472.636039055542</v>
      </c>
    </row>
    <row r="18" spans="1:23" ht="22.5">
      <c r="A18" s="23">
        <f t="shared" si="2"/>
        <v>17</v>
      </c>
      <c r="B18" s="24">
        <v>44484</v>
      </c>
      <c r="C18" s="24">
        <v>44501</v>
      </c>
      <c r="D18" s="24">
        <v>44470</v>
      </c>
      <c r="E18" s="25">
        <f t="shared" si="3"/>
        <v>14</v>
      </c>
      <c r="F18" s="33">
        <f>Ср.вз.!AW3</f>
        <v>1333987.5278955691</v>
      </c>
      <c r="G18" s="33">
        <f>SUMIF('Контроль экономии'!$RB$4:$RB$97,"&gt;0")</f>
        <v>1019888.9317617973</v>
      </c>
      <c r="H18" s="33">
        <f>SUMIF('Контроль экономии'!$XA$4:$XA$97,"&gt;0")</f>
        <v>186978.56173245821</v>
      </c>
      <c r="I18" s="33">
        <f>SUMIF('Контроль экономии'!$YF$4:$YF$97,"&gt;0")</f>
        <v>871545.52031558077</v>
      </c>
      <c r="J18" s="15">
        <f t="shared" si="0"/>
        <v>-314098.59613377182</v>
      </c>
      <c r="K18" s="145">
        <f t="shared" si="5"/>
        <v>86972.482480299892</v>
      </c>
      <c r="L18" s="145">
        <f t="shared" si="6"/>
        <v>80763.144750224426</v>
      </c>
      <c r="M18" s="136">
        <f t="shared" si="8"/>
        <v>-6.2093377300754655</v>
      </c>
      <c r="N18" s="149">
        <f t="shared" si="7"/>
        <v>9.4845375839611528</v>
      </c>
      <c r="O18" s="25">
        <f>COUNTIF('Контроль экономии'!$JX$4:JX97,"&gt;0")</f>
        <v>41</v>
      </c>
      <c r="P18" s="25">
        <f>COUNTIF('Контроль экономии'!$XA$4:$XA$97,"&gt;0")</f>
        <v>21</v>
      </c>
      <c r="Q18" s="15">
        <v>23695.221114142096</v>
      </c>
      <c r="R18" s="15">
        <f t="shared" si="1"/>
        <v>1658.3559866045484</v>
      </c>
      <c r="S18" s="127">
        <f>Ср.вз.!$CB$3</f>
        <v>1854068.6106450604</v>
      </c>
      <c r="T18" s="127">
        <f>Ср.вз.!$DG$3</f>
        <v>61278.629177784482</v>
      </c>
      <c r="U18" s="127">
        <f>Ср.вз.!$EL$3</f>
        <v>27909.020825384418</v>
      </c>
      <c r="V18" s="73" t="s">
        <v>68</v>
      </c>
    </row>
    <row r="19" spans="1:23" ht="22.5">
      <c r="A19" s="23">
        <f t="shared" si="2"/>
        <v>16</v>
      </c>
      <c r="B19" s="24">
        <v>44485</v>
      </c>
      <c r="C19" s="24">
        <v>44501</v>
      </c>
      <c r="D19" s="24">
        <v>44470</v>
      </c>
      <c r="E19" s="25">
        <f t="shared" si="3"/>
        <v>15</v>
      </c>
      <c r="F19" s="33">
        <f>Ср.вз.!$AX$3</f>
        <v>1454212.6823457642</v>
      </c>
      <c r="G19" s="33">
        <f>SUMIF('Контроль экономии'!$RC$4:$RC$97,"&gt;0")</f>
        <v>1060211.1423082859</v>
      </c>
      <c r="H19" s="33">
        <f>SUMIF('Контроль экономии'!$XB$4:$XB$97,"&gt;0")</f>
        <v>206886.34551501618</v>
      </c>
      <c r="I19" s="33">
        <f>SUMIF('Контроль экономии'!$YG$4:$YG$97,"&gt;0")</f>
        <v>895242.73660699837</v>
      </c>
      <c r="J19" s="15">
        <f t="shared" ref="J19:J24" si="9">G19-F19</f>
        <v>-394001.54003747832</v>
      </c>
      <c r="K19" s="145">
        <f t="shared" si="5"/>
        <v>120225.15445019514</v>
      </c>
      <c r="L19" s="145">
        <f t="shared" si="6"/>
        <v>40322.210546488641</v>
      </c>
      <c r="M19" s="136">
        <f t="shared" si="8"/>
        <v>-79.9029439037065</v>
      </c>
      <c r="N19" s="149">
        <f t="shared" si="7"/>
        <v>-73.693606173631039</v>
      </c>
      <c r="O19" s="25">
        <f>COUNTIF('Контроль экономии'!$JY$4:$JY$97,"&gt;0")</f>
        <v>41</v>
      </c>
      <c r="P19" s="25">
        <f>COUNTIF('Контроль экономии'!$XB$4:$XB$97,"&gt;0")</f>
        <v>22</v>
      </c>
      <c r="Q19" s="15">
        <v>25274.90252175157</v>
      </c>
      <c r="R19" s="15">
        <f t="shared" si="1"/>
        <v>1616.1755218114115</v>
      </c>
      <c r="S19" s="127">
        <f>Ср.вз.!$CC$3</f>
        <v>2003413.7027234263</v>
      </c>
      <c r="T19" s="127">
        <f>Ср.вз.!$DH$3</f>
        <v>65550.3135033976</v>
      </c>
      <c r="U19" s="127">
        <f>Ср.вз.!$EM$3</f>
        <v>30449.88899994536</v>
      </c>
      <c r="V19" s="68" t="s">
        <v>102</v>
      </c>
    </row>
    <row r="20" spans="1:23">
      <c r="A20" s="23">
        <f t="shared" si="2"/>
        <v>15</v>
      </c>
      <c r="B20" s="24">
        <v>44486</v>
      </c>
      <c r="C20" s="24">
        <v>44501</v>
      </c>
      <c r="D20" s="24">
        <v>44470</v>
      </c>
      <c r="E20" s="25">
        <f t="shared" si="3"/>
        <v>16</v>
      </c>
      <c r="F20" s="33">
        <f>Ср.вз.!$AY$3</f>
        <v>1558962.3109737125</v>
      </c>
      <c r="G20" s="33">
        <f>SUMIF('Контроль экономии'!$RD$4:$RD$97,"&gt;0")</f>
        <v>1118617.1891545265</v>
      </c>
      <c r="H20" s="33">
        <f>SUMIF('Контроль экономии'!$XC$4:$XC$97,"&gt;0")</f>
        <v>230100.82439346556</v>
      </c>
      <c r="I20" s="33">
        <f>SUMIF('Контроль экономии'!$YH$4:$YH$97,"&gt;0")</f>
        <v>935751.02592435805</v>
      </c>
      <c r="J20" s="15">
        <f t="shared" si="9"/>
        <v>-440345.12181918602</v>
      </c>
      <c r="K20" s="145">
        <f t="shared" si="5"/>
        <v>104749.62862794823</v>
      </c>
      <c r="L20" s="145">
        <f t="shared" si="6"/>
        <v>58406.046846240526</v>
      </c>
      <c r="M20" s="136">
        <f t="shared" si="8"/>
        <v>-46.343581781707705</v>
      </c>
      <c r="N20" s="149">
        <f>(M20-M19)</f>
        <v>33.559362121998795</v>
      </c>
      <c r="O20" s="25">
        <f>COUNTIF('Контроль экономии'!$JZ$4:$JZ$97,"&gt;0")</f>
        <v>41</v>
      </c>
      <c r="P20" s="25">
        <f>COUNTIF('Контроль экономии'!$XC$4:$XC$97,"&gt;0")</f>
        <v>22</v>
      </c>
      <c r="Q20" s="15">
        <v>26854.583929361048</v>
      </c>
      <c r="R20" s="15">
        <f t="shared" si="1"/>
        <v>1604.9027104082159</v>
      </c>
      <c r="S20" s="127">
        <f>Ср.вз.!$CD$3</f>
        <v>2151745.7123513324</v>
      </c>
      <c r="T20" s="127">
        <f>Ср.вз.!$DI$3</f>
        <v>69486.112028574702</v>
      </c>
      <c r="U20" s="127">
        <f>Ср.вз.!$EN$3</f>
        <v>32585.881188189855</v>
      </c>
      <c r="V20" s="73" t="s">
        <v>162</v>
      </c>
    </row>
    <row r="21" spans="1:23">
      <c r="A21" s="23">
        <f t="shared" si="2"/>
        <v>14</v>
      </c>
      <c r="B21" s="24">
        <v>44487</v>
      </c>
      <c r="C21" s="24">
        <v>44501</v>
      </c>
      <c r="D21" s="24">
        <v>44470</v>
      </c>
      <c r="E21" s="25">
        <f t="shared" si="3"/>
        <v>17</v>
      </c>
      <c r="F21" s="33">
        <f>Ср.вз.!$AZ$3</f>
        <v>1665176.0573824423</v>
      </c>
      <c r="G21" s="33">
        <f>SUMIF('Контроль экономии'!$RE$4:$RE$97,"&gt;0")</f>
        <v>1178307.7459601273</v>
      </c>
      <c r="H21" s="33">
        <f>SUMIF('Контроль экономии'!$XD$4:$XD$97,"&gt;0")</f>
        <v>251226.66302833089</v>
      </c>
      <c r="I21" s="33">
        <f>SUMIF('Контроль экономии'!$YI$4:$YI$97,"&gt;0")</f>
        <v>978349.94871201576</v>
      </c>
      <c r="J21" s="15">
        <f t="shared" si="9"/>
        <v>-486868.31142231496</v>
      </c>
      <c r="K21" s="145">
        <f t="shared" si="5"/>
        <v>106213.74640872981</v>
      </c>
      <c r="L21" s="145">
        <f t="shared" si="6"/>
        <v>59690.556805600878</v>
      </c>
      <c r="M21" s="136">
        <f t="shared" si="8"/>
        <v>-46.523189603128934</v>
      </c>
      <c r="N21" s="149">
        <f>(M21-M20)</f>
        <v>-0.17960782142122866</v>
      </c>
      <c r="O21" s="25">
        <f>COUNTIF('Контроль экономии'!$KA$4:$KA$97,"&gt;0")</f>
        <v>41</v>
      </c>
      <c r="P21" s="25">
        <f>COUNTIF('Контроль экономии'!$XD$4:$XD$97,"&gt;0")</f>
        <v>22</v>
      </c>
      <c r="Q21" s="15">
        <v>28434.265336970522</v>
      </c>
      <c r="R21" s="15">
        <f t="shared" si="1"/>
        <v>1596.6229620055926</v>
      </c>
      <c r="S21" s="127">
        <f>Ср.вз.!$CE$3</f>
        <v>2300659.5158765162</v>
      </c>
      <c r="T21" s="127">
        <f>Ср.вз.!$DJ$3</f>
        <v>73926.176092476977</v>
      </c>
      <c r="U21" s="127">
        <f>Ср.вз.!$EO$3</f>
        <v>34738.224577416346</v>
      </c>
    </row>
    <row r="22" spans="1:23">
      <c r="A22" s="23">
        <f t="shared" si="2"/>
        <v>13</v>
      </c>
      <c r="B22" s="24">
        <v>44488</v>
      </c>
      <c r="C22" s="24">
        <v>44501</v>
      </c>
      <c r="D22" s="24">
        <v>44470</v>
      </c>
      <c r="E22" s="25">
        <f t="shared" si="3"/>
        <v>18</v>
      </c>
      <c r="F22" s="33">
        <f>Ср.вз.!$BA$3</f>
        <v>1766659.7548609863</v>
      </c>
      <c r="G22" s="33">
        <f>SUMIF('Контроль экономии'!$RF$4:$RF$97,"&gt;0")</f>
        <v>1230683.13029951</v>
      </c>
      <c r="H22" s="33">
        <f>SUMIF('Контроль экономии'!$XE$4:$XE$97,"&gt;0")</f>
        <v>272370.4723891769</v>
      </c>
      <c r="I22" s="33">
        <f>SUMIF('Контроль экономии'!$YJ$4:$YJ$97,"&gt;0")</f>
        <v>1012738.1275113649</v>
      </c>
      <c r="J22" s="15">
        <f t="shared" si="9"/>
        <v>-535976.62456147629</v>
      </c>
      <c r="K22" s="145">
        <f t="shared" si="5"/>
        <v>101483.69747854397</v>
      </c>
      <c r="L22" s="145">
        <f t="shared" si="6"/>
        <v>52375.384339382639</v>
      </c>
      <c r="M22" s="136">
        <f t="shared" si="8"/>
        <v>-49.108313139161332</v>
      </c>
      <c r="N22" s="149">
        <f>(M22-M21)</f>
        <v>-2.5851235360323983</v>
      </c>
      <c r="O22" s="25">
        <f>COUNTIF('Контроль экономии'!$KB$4:$KB$97,"&gt;0")</f>
        <v>41</v>
      </c>
      <c r="P22" s="25">
        <f>COUNTIF('Контроль экономии'!$XE$4:$XE$97,"&gt;0")</f>
        <v>22</v>
      </c>
      <c r="Q22" s="15">
        <v>30013.946744579989</v>
      </c>
      <c r="R22" s="15">
        <f t="shared" si="1"/>
        <v>1579.8243007695892</v>
      </c>
      <c r="S22" s="127">
        <f>Ср.вз.!$CF$3</f>
        <v>2437641.8340275595</v>
      </c>
      <c r="T22" s="127">
        <f>Ср.вз.!$DK$3</f>
        <v>77693.605546083287</v>
      </c>
      <c r="U22" s="127">
        <f>Ср.вз.!$EP$3</f>
        <v>36687.518212312323</v>
      </c>
      <c r="V22" s="73" t="s">
        <v>176</v>
      </c>
      <c r="W22" s="73" t="s">
        <v>157</v>
      </c>
    </row>
    <row r="23" spans="1:23">
      <c r="A23" s="23">
        <f t="shared" si="2"/>
        <v>12</v>
      </c>
      <c r="B23" s="24">
        <v>44489</v>
      </c>
      <c r="C23" s="24">
        <v>44501</v>
      </c>
      <c r="D23" s="24">
        <v>44470</v>
      </c>
      <c r="E23" s="25">
        <f t="shared" si="3"/>
        <v>19</v>
      </c>
      <c r="F23" s="151">
        <f>Ср.вз.!$BB$3</f>
        <v>1867868.8483530378</v>
      </c>
      <c r="G23" s="151">
        <f>SUMIF('Контроль экономии'!$RG$4:$RG$97,"&gt;0")</f>
        <v>1283956.9503587373</v>
      </c>
      <c r="H23" s="151">
        <f>SUMIF('Контроль экономии'!$XF$4:$XF$97,"&gt;0")</f>
        <v>293673.59892836591</v>
      </c>
      <c r="I23" s="151">
        <f>SUMIF('Контроль экономии'!$YK$4:$YK$97,"&gt;0")</f>
        <v>1047861.9494366782</v>
      </c>
      <c r="J23" s="15">
        <f t="shared" si="9"/>
        <v>-583911.89799430058</v>
      </c>
      <c r="K23" s="145">
        <f>F23-F22</f>
        <v>101209.09349205159</v>
      </c>
      <c r="L23" s="145">
        <f t="shared" si="6"/>
        <v>53273.820059227291</v>
      </c>
      <c r="M23" s="136">
        <f t="shared" si="8"/>
        <v>-47.935273432824296</v>
      </c>
      <c r="N23" s="149">
        <f>(M23-M22)</f>
        <v>1.1730397063370361</v>
      </c>
      <c r="O23" s="152">
        <f>COUNTIF('Контроль экономии'!$KC$4:$KC$97,"&gt;0")</f>
        <v>41</v>
      </c>
      <c r="P23" s="25">
        <f>COUNTIF('Контроль экономии'!$XF$4:$XF$97,"&gt;0")</f>
        <v>22</v>
      </c>
      <c r="Q23" s="15">
        <v>31593.628152189453</v>
      </c>
      <c r="R23" s="15">
        <f t="shared" si="1"/>
        <v>1565.8011589740697</v>
      </c>
      <c r="S23" s="127">
        <f>Ср.вз.!$CG$3</f>
        <v>2572667.3085333668</v>
      </c>
      <c r="T23" s="127">
        <f>Ср.вз.!$DL$3</f>
        <v>80994.617894147188</v>
      </c>
      <c r="U23" s="127">
        <f>Ср.вз.!$EP$3</f>
        <v>36687.518212312323</v>
      </c>
      <c r="V23" s="68" t="s">
        <v>181</v>
      </c>
    </row>
    <row r="24" spans="1:23">
      <c r="A24" s="23">
        <f t="shared" si="2"/>
        <v>11</v>
      </c>
      <c r="B24" s="24">
        <v>44490</v>
      </c>
      <c r="C24" s="24">
        <v>44501</v>
      </c>
      <c r="D24" s="24">
        <v>44470</v>
      </c>
      <c r="E24" s="25">
        <f t="shared" si="3"/>
        <v>20</v>
      </c>
      <c r="F24" s="33">
        <f>Ср.вз.!$BC$3</f>
        <v>1977083.7789074883</v>
      </c>
      <c r="G24" s="33">
        <f>SUMIF('Контроль экономии'!$RH$4:$RH$97,"&gt;0")</f>
        <v>1381607.1923162523</v>
      </c>
      <c r="H24" s="33">
        <f>SUMIF('Контроль экономии'!$XG$4:$XG$97,"&gt;0")</f>
        <v>312784.17920516938</v>
      </c>
      <c r="I24" s="33">
        <f>SUMIF('Контроль экономии'!$YL$4:$YL$97,"&gt;0")</f>
        <v>1129797.5694293813</v>
      </c>
      <c r="J24" s="15">
        <f t="shared" si="9"/>
        <v>-595476.58659123606</v>
      </c>
      <c r="K24" s="145">
        <f>F24-F23</f>
        <v>109214.93055445049</v>
      </c>
      <c r="L24" s="145">
        <f>G24-G23</f>
        <v>97650.241957515012</v>
      </c>
      <c r="M24" s="136">
        <f>((G24-F24)-(G23-F23))*0.001</f>
        <v>-11.564688596935477</v>
      </c>
      <c r="N24" s="149">
        <f>(M24-M23)</f>
        <v>36.37058483588882</v>
      </c>
      <c r="O24" s="25">
        <f>COUNTIF('Контроль экономии'!$KD$4:$KD$97,"&gt;0")</f>
        <v>41</v>
      </c>
      <c r="P24" s="25">
        <f>COUNTIF('Контроль экономии'!$XG$4:$XG$97,"&gt;0")</f>
        <v>22</v>
      </c>
      <c r="Q24" s="15">
        <v>33173.309559798938</v>
      </c>
      <c r="R24" s="15">
        <f t="shared" si="1"/>
        <v>1604.6541141884463</v>
      </c>
      <c r="S24" s="25"/>
      <c r="T24" s="25"/>
      <c r="U24" s="25"/>
    </row>
    <row r="25" spans="1:23">
      <c r="A25" s="23">
        <f t="shared" si="2"/>
        <v>10</v>
      </c>
      <c r="B25" s="24">
        <v>44491</v>
      </c>
      <c r="C25" s="24">
        <v>44501</v>
      </c>
      <c r="D25" s="24">
        <v>44470</v>
      </c>
      <c r="E25" s="25">
        <f t="shared" si="3"/>
        <v>21</v>
      </c>
      <c r="F25" s="33"/>
      <c r="G25" s="15"/>
      <c r="H25" s="15"/>
      <c r="I25" s="15"/>
      <c r="J25" s="25"/>
      <c r="K25" s="145"/>
      <c r="L25" s="145"/>
      <c r="M25" s="137"/>
      <c r="N25" s="150"/>
      <c r="O25" s="25"/>
      <c r="P25" s="25"/>
      <c r="Q25" s="15">
        <v>34752.990967408419</v>
      </c>
      <c r="R25" s="15" t="e">
        <f t="shared" si="1"/>
        <v>#DIV/0!</v>
      </c>
      <c r="S25" s="25"/>
      <c r="T25" s="25"/>
      <c r="U25" s="25"/>
    </row>
    <row r="26" spans="1:23">
      <c r="A26" s="23">
        <f t="shared" si="2"/>
        <v>9</v>
      </c>
      <c r="B26" s="24">
        <v>44492</v>
      </c>
      <c r="C26" s="24">
        <v>44501</v>
      </c>
      <c r="D26" s="24">
        <v>44470</v>
      </c>
      <c r="E26" s="25">
        <f t="shared" si="3"/>
        <v>22</v>
      </c>
      <c r="F26" s="33"/>
      <c r="G26" s="15"/>
      <c r="H26" s="15"/>
      <c r="I26" s="15"/>
      <c r="J26" s="25"/>
      <c r="K26" s="145"/>
      <c r="L26" s="145"/>
      <c r="M26" s="137"/>
      <c r="N26" s="150"/>
      <c r="O26" s="25"/>
      <c r="P26" s="25"/>
      <c r="Q26" s="15">
        <v>36332.672375017901</v>
      </c>
      <c r="R26" s="15" t="e">
        <f t="shared" si="1"/>
        <v>#DIV/0!</v>
      </c>
      <c r="S26" s="25"/>
      <c r="T26" s="25"/>
      <c r="U26" s="25"/>
    </row>
    <row r="27" spans="1:23">
      <c r="A27" s="23">
        <f t="shared" si="2"/>
        <v>8</v>
      </c>
      <c r="B27" s="24">
        <v>44493</v>
      </c>
      <c r="C27" s="24">
        <v>44501</v>
      </c>
      <c r="D27" s="24">
        <v>44470</v>
      </c>
      <c r="E27" s="25">
        <f t="shared" si="3"/>
        <v>23</v>
      </c>
      <c r="F27" s="33"/>
      <c r="G27" s="15"/>
      <c r="H27" s="15"/>
      <c r="I27" s="15"/>
      <c r="J27" s="25"/>
      <c r="K27" s="145"/>
      <c r="L27" s="145"/>
      <c r="M27" s="137"/>
      <c r="N27" s="150"/>
      <c r="O27" s="25"/>
      <c r="P27" s="25"/>
      <c r="Q27" s="15">
        <v>37912.35378262736</v>
      </c>
      <c r="R27" s="15" t="e">
        <f t="shared" si="1"/>
        <v>#DIV/0!</v>
      </c>
      <c r="S27" s="25"/>
      <c r="T27" s="25"/>
      <c r="U27" s="25"/>
    </row>
    <row r="28" spans="1:23">
      <c r="A28" s="23">
        <f t="shared" si="2"/>
        <v>7</v>
      </c>
      <c r="B28" s="24">
        <v>44494</v>
      </c>
      <c r="C28" s="24">
        <v>44501</v>
      </c>
      <c r="D28" s="24">
        <v>44470</v>
      </c>
      <c r="E28" s="25">
        <f t="shared" si="3"/>
        <v>24</v>
      </c>
      <c r="F28" s="33"/>
      <c r="G28" s="15"/>
      <c r="H28" s="36"/>
      <c r="I28" s="36"/>
      <c r="J28" s="25"/>
      <c r="K28" s="145"/>
      <c r="L28" s="145"/>
      <c r="M28" s="138"/>
      <c r="N28" s="150"/>
      <c r="O28" s="25"/>
      <c r="P28" s="25"/>
      <c r="Q28" s="15">
        <v>39492.035190236849</v>
      </c>
      <c r="R28" s="15" t="e">
        <f t="shared" si="1"/>
        <v>#DIV/0!</v>
      </c>
      <c r="S28" s="25"/>
      <c r="T28" s="25"/>
      <c r="U28" s="25"/>
    </row>
    <row r="29" spans="1:23">
      <c r="A29" s="23">
        <f t="shared" si="2"/>
        <v>6</v>
      </c>
      <c r="B29" s="24">
        <v>44495</v>
      </c>
      <c r="C29" s="24">
        <v>44501</v>
      </c>
      <c r="D29" s="24">
        <v>44470</v>
      </c>
      <c r="E29" s="25">
        <f t="shared" si="3"/>
        <v>25</v>
      </c>
      <c r="F29" s="33"/>
      <c r="G29" s="15"/>
      <c r="H29" s="36"/>
      <c r="I29" s="36"/>
      <c r="J29" s="25"/>
      <c r="K29" s="145"/>
      <c r="L29" s="145"/>
      <c r="M29" s="138"/>
      <c r="N29" s="150"/>
      <c r="O29" s="25"/>
      <c r="P29" s="25"/>
      <c r="Q29" s="15">
        <v>41071.716597846316</v>
      </c>
      <c r="R29" s="15" t="e">
        <f t="shared" si="1"/>
        <v>#DIV/0!</v>
      </c>
      <c r="S29" s="25"/>
      <c r="T29" s="25"/>
      <c r="U29" s="25"/>
    </row>
    <row r="30" spans="1:23">
      <c r="A30" s="23">
        <f t="shared" si="2"/>
        <v>5</v>
      </c>
      <c r="B30" s="24">
        <v>44496</v>
      </c>
      <c r="C30" s="24">
        <v>44501</v>
      </c>
      <c r="D30" s="24">
        <v>44470</v>
      </c>
      <c r="E30" s="25">
        <f t="shared" si="3"/>
        <v>26</v>
      </c>
      <c r="F30" s="33"/>
      <c r="G30" s="15"/>
      <c r="H30" s="36"/>
      <c r="I30" s="36"/>
      <c r="J30" s="25"/>
      <c r="K30" s="145"/>
      <c r="L30" s="145"/>
      <c r="M30" s="138"/>
      <c r="N30" s="150"/>
      <c r="O30" s="25"/>
      <c r="P30" s="25"/>
      <c r="Q30" s="15">
        <v>42651.398005455776</v>
      </c>
      <c r="R30" s="15" t="e">
        <f t="shared" si="1"/>
        <v>#DIV/0!</v>
      </c>
      <c r="S30" s="25"/>
      <c r="T30" s="25"/>
      <c r="U30" s="25"/>
    </row>
    <row r="31" spans="1:23">
      <c r="A31" s="23">
        <f t="shared" si="2"/>
        <v>4</v>
      </c>
      <c r="B31" s="24">
        <v>44497</v>
      </c>
      <c r="C31" s="24">
        <v>44501</v>
      </c>
      <c r="D31" s="24">
        <v>44470</v>
      </c>
      <c r="E31" s="25">
        <f t="shared" si="3"/>
        <v>27</v>
      </c>
      <c r="F31" s="33"/>
      <c r="G31" s="14"/>
      <c r="H31" s="36"/>
      <c r="I31" s="36"/>
      <c r="J31" s="25"/>
      <c r="K31" s="145"/>
      <c r="L31" s="145"/>
      <c r="M31" s="138"/>
      <c r="N31" s="150"/>
      <c r="O31" s="25"/>
      <c r="P31" s="25"/>
      <c r="Q31" s="15">
        <v>44231.079413065243</v>
      </c>
      <c r="R31" s="15" t="e">
        <f t="shared" si="1"/>
        <v>#DIV/0!</v>
      </c>
      <c r="S31" s="25"/>
      <c r="T31" s="25"/>
      <c r="U31" s="25"/>
    </row>
    <row r="32" spans="1:23">
      <c r="A32" s="23">
        <f t="shared" si="2"/>
        <v>3</v>
      </c>
      <c r="B32" s="24">
        <v>44498</v>
      </c>
      <c r="C32" s="24">
        <v>44501</v>
      </c>
      <c r="D32" s="24">
        <v>44470</v>
      </c>
      <c r="E32" s="25">
        <f t="shared" si="3"/>
        <v>28</v>
      </c>
      <c r="F32" s="33"/>
      <c r="G32" s="14"/>
      <c r="H32" s="36"/>
      <c r="I32" s="36"/>
      <c r="J32" s="25"/>
      <c r="K32" s="145"/>
      <c r="L32" s="145"/>
      <c r="M32" s="138"/>
      <c r="N32" s="150"/>
      <c r="O32" s="25"/>
      <c r="P32" s="25"/>
      <c r="Q32" s="15">
        <v>45810.760820674732</v>
      </c>
      <c r="R32" s="15" t="e">
        <f t="shared" si="1"/>
        <v>#DIV/0!</v>
      </c>
      <c r="S32" s="25"/>
      <c r="T32" s="25"/>
      <c r="U32" s="25"/>
    </row>
    <row r="33" spans="1:21">
      <c r="A33" s="23">
        <f t="shared" si="2"/>
        <v>2</v>
      </c>
      <c r="B33" s="24">
        <v>44499</v>
      </c>
      <c r="C33" s="24">
        <v>44501</v>
      </c>
      <c r="D33" s="24">
        <v>44470</v>
      </c>
      <c r="E33" s="25">
        <f t="shared" si="3"/>
        <v>29</v>
      </c>
      <c r="F33" s="33"/>
      <c r="G33" s="14"/>
      <c r="H33" s="36"/>
      <c r="I33" s="36"/>
      <c r="J33" s="25"/>
      <c r="K33" s="145"/>
      <c r="L33" s="145"/>
      <c r="M33" s="138"/>
      <c r="N33" s="150"/>
      <c r="O33" s="25"/>
      <c r="P33" s="25"/>
      <c r="Q33" s="15">
        <v>47390.442228284206</v>
      </c>
      <c r="R33" s="15" t="e">
        <f t="shared" si="1"/>
        <v>#DIV/0!</v>
      </c>
      <c r="S33" s="25"/>
      <c r="T33" s="25"/>
      <c r="U33" s="25"/>
    </row>
    <row r="34" spans="1:21">
      <c r="A34" s="23">
        <f t="shared" si="2"/>
        <v>1</v>
      </c>
      <c r="B34" s="24">
        <v>44500</v>
      </c>
      <c r="C34" s="24">
        <v>44501</v>
      </c>
      <c r="D34" s="24">
        <v>44470</v>
      </c>
      <c r="E34" s="25">
        <f t="shared" si="3"/>
        <v>30</v>
      </c>
      <c r="F34" s="33"/>
      <c r="G34" s="14"/>
      <c r="H34" s="36"/>
      <c r="I34" s="36"/>
      <c r="J34" s="25"/>
      <c r="K34" s="145"/>
      <c r="L34" s="145"/>
      <c r="M34" s="138"/>
      <c r="N34" s="150"/>
      <c r="O34" s="25"/>
      <c r="P34" s="25"/>
      <c r="Q34" s="15">
        <v>48970.123635893666</v>
      </c>
      <c r="R34" s="15" t="e">
        <f t="shared" si="1"/>
        <v>#DIV/0!</v>
      </c>
      <c r="S34" s="25"/>
      <c r="T34" s="25"/>
      <c r="U34" s="25"/>
    </row>
    <row r="35" spans="1:21">
      <c r="A35" s="23">
        <f t="shared" si="2"/>
        <v>0</v>
      </c>
      <c r="B35" s="24">
        <v>44501</v>
      </c>
      <c r="C35" s="24">
        <v>44501</v>
      </c>
      <c r="D35" s="24">
        <v>44470</v>
      </c>
      <c r="E35" s="25">
        <f t="shared" si="3"/>
        <v>31</v>
      </c>
      <c r="F35" s="33"/>
      <c r="G35" s="14"/>
      <c r="H35" s="36"/>
      <c r="I35" s="36"/>
      <c r="J35" s="25"/>
      <c r="K35" s="145"/>
      <c r="L35" s="145"/>
      <c r="M35" s="138"/>
      <c r="N35" s="150"/>
      <c r="O35" s="25"/>
      <c r="P35" s="25"/>
      <c r="Q35" s="25"/>
      <c r="R35" s="15" t="e">
        <f t="shared" si="1"/>
        <v>#DIV/0!</v>
      </c>
      <c r="S35" s="25"/>
      <c r="T35" s="25"/>
      <c r="U35" s="25"/>
    </row>
  </sheetData>
  <autoFilter ref="A3:X35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M33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5" sqref="C5"/>
    </sheetView>
  </sheetViews>
  <sheetFormatPr defaultColWidth="16.42578125" defaultRowHeight="12.75"/>
  <cols>
    <col min="1" max="1" width="19.42578125" style="158" customWidth="1"/>
    <col min="2" max="2" width="25.140625" style="179" customWidth="1"/>
    <col min="3" max="3" width="12.85546875" style="180" customWidth="1"/>
    <col min="4" max="6" width="12.85546875" style="181" customWidth="1"/>
    <col min="7" max="10" width="12.85546875" style="159" customWidth="1"/>
    <col min="11" max="13" width="12.85546875" style="160" customWidth="1"/>
    <col min="14" max="14" width="12.85546875" style="161" customWidth="1"/>
    <col min="15" max="15" width="12.85546875" style="162" customWidth="1"/>
    <col min="16" max="18" width="12.85546875" style="160" customWidth="1"/>
    <col min="19" max="19" width="12.85546875" style="163" customWidth="1"/>
    <col min="20" max="22" width="12.85546875" style="160" customWidth="1"/>
    <col min="23" max="33" width="12.85546875" style="158" customWidth="1"/>
    <col min="34" max="16384" width="16.42578125" style="158"/>
  </cols>
  <sheetData>
    <row r="1" spans="1:65" ht="37.5" customHeight="1">
      <c r="F1" s="209"/>
      <c r="R1" s="209"/>
      <c r="V1" s="209" t="s">
        <v>285</v>
      </c>
      <c r="W1" s="230" t="s">
        <v>178</v>
      </c>
    </row>
    <row r="2" spans="1:65" s="206" customFormat="1" ht="23.25" customHeight="1">
      <c r="B2" s="207" t="s">
        <v>278</v>
      </c>
      <c r="C2" s="208">
        <v>44501</v>
      </c>
      <c r="D2" s="208">
        <v>44502</v>
      </c>
      <c r="E2" s="208">
        <v>44503</v>
      </c>
      <c r="F2" s="208">
        <v>44504</v>
      </c>
      <c r="G2" s="208">
        <v>44505</v>
      </c>
      <c r="H2" s="208">
        <v>44506</v>
      </c>
      <c r="I2" s="208">
        <v>44507</v>
      </c>
      <c r="J2" s="208">
        <v>44508</v>
      </c>
      <c r="K2" s="208">
        <v>44509</v>
      </c>
      <c r="L2" s="208">
        <v>44510</v>
      </c>
      <c r="M2" s="208">
        <v>44511</v>
      </c>
      <c r="N2" s="208">
        <v>44512</v>
      </c>
      <c r="O2" s="208">
        <v>44513</v>
      </c>
      <c r="P2" s="208">
        <v>44514</v>
      </c>
      <c r="Q2" s="208">
        <v>44515</v>
      </c>
      <c r="R2" s="208">
        <v>44516</v>
      </c>
      <c r="S2" s="208">
        <v>44517</v>
      </c>
      <c r="T2" s="208">
        <v>44518</v>
      </c>
      <c r="U2" s="208">
        <v>44519</v>
      </c>
      <c r="V2" s="208">
        <v>44520</v>
      </c>
      <c r="W2" s="208">
        <v>44521</v>
      </c>
      <c r="X2" s="208">
        <v>44522</v>
      </c>
      <c r="Y2" s="208">
        <v>44523</v>
      </c>
      <c r="Z2" s="208">
        <v>44524</v>
      </c>
      <c r="AA2" s="208">
        <v>44525</v>
      </c>
      <c r="AB2" s="208">
        <v>44526</v>
      </c>
      <c r="AC2" s="208">
        <v>44527</v>
      </c>
      <c r="AD2" s="208">
        <v>44528</v>
      </c>
      <c r="AE2" s="208">
        <v>44529</v>
      </c>
      <c r="AF2" s="208">
        <v>44530</v>
      </c>
      <c r="AG2" s="208">
        <v>44500</v>
      </c>
    </row>
    <row r="3" spans="1:65" ht="23.25" customHeight="1">
      <c r="B3" s="170" t="s">
        <v>231</v>
      </c>
      <c r="C3" s="171">
        <v>44501</v>
      </c>
      <c r="D3" s="171">
        <v>44501</v>
      </c>
      <c r="E3" s="171">
        <v>44501</v>
      </c>
      <c r="F3" s="171">
        <v>44501</v>
      </c>
      <c r="G3" s="171">
        <v>44501</v>
      </c>
      <c r="H3" s="171">
        <v>44501</v>
      </c>
      <c r="I3" s="171">
        <v>44501</v>
      </c>
      <c r="J3" s="171">
        <v>44501</v>
      </c>
      <c r="K3" s="171">
        <v>44501</v>
      </c>
      <c r="L3" s="171">
        <v>44501</v>
      </c>
      <c r="M3" s="171">
        <v>44501</v>
      </c>
      <c r="N3" s="171">
        <v>44501</v>
      </c>
      <c r="O3" s="171">
        <v>44501</v>
      </c>
      <c r="P3" s="171">
        <v>44501</v>
      </c>
      <c r="Q3" s="171">
        <v>44501</v>
      </c>
      <c r="R3" s="171">
        <v>44501</v>
      </c>
      <c r="S3" s="171">
        <v>44501</v>
      </c>
      <c r="T3" s="171">
        <v>44501</v>
      </c>
      <c r="U3" s="171">
        <v>44501</v>
      </c>
      <c r="V3" s="171">
        <v>44501</v>
      </c>
      <c r="W3" s="171">
        <v>44501</v>
      </c>
      <c r="X3" s="171">
        <v>44501</v>
      </c>
      <c r="Y3" s="171">
        <v>44501</v>
      </c>
      <c r="Z3" s="171">
        <v>44501</v>
      </c>
      <c r="AA3" s="171">
        <v>44501</v>
      </c>
      <c r="AB3" s="171">
        <v>44501</v>
      </c>
      <c r="AC3" s="171">
        <v>44501</v>
      </c>
      <c r="AD3" s="171">
        <v>44501</v>
      </c>
      <c r="AE3" s="171">
        <v>44501</v>
      </c>
      <c r="AF3" s="171">
        <v>44501</v>
      </c>
      <c r="AG3" s="171"/>
      <c r="AJ3" s="244">
        <v>50110.747831128159</v>
      </c>
      <c r="AK3" s="244">
        <v>89113.777071704026</v>
      </c>
      <c r="AL3" s="244">
        <v>77073.166045144564</v>
      </c>
      <c r="AM3" s="244">
        <v>71061.242714394495</v>
      </c>
      <c r="AN3" s="244">
        <v>24686.900864808777</v>
      </c>
      <c r="AO3" s="244">
        <v>14365.483748276369</v>
      </c>
      <c r="AP3" s="244">
        <v>34405.124123599024</v>
      </c>
      <c r="AQ3" s="244">
        <v>19056.586069736804</v>
      </c>
      <c r="AR3" s="244">
        <v>11759.017251215073</v>
      </c>
      <c r="AS3" s="244">
        <v>72581.539567555228</v>
      </c>
      <c r="AT3" s="244">
        <v>37710.972897973566</v>
      </c>
      <c r="AU3" s="244">
        <v>19007.138471484821</v>
      </c>
      <c r="AV3" s="244">
        <v>4092.7000553612911</v>
      </c>
      <c r="AW3" s="244">
        <v>42173.788434428076</v>
      </c>
      <c r="AX3" s="244">
        <v>70583.995615848849</v>
      </c>
      <c r="AY3" s="244">
        <v>63927.000213204141</v>
      </c>
      <c r="AZ3" s="244">
        <v>51674.944401997025</v>
      </c>
      <c r="BA3" s="244">
        <v>20013.470254485852</v>
      </c>
      <c r="BB3" s="244">
        <v>21969.42658272315</v>
      </c>
      <c r="BC3" s="244">
        <v>54478.777041395668</v>
      </c>
      <c r="BD3" s="244">
        <v>45816.869817631239</v>
      </c>
      <c r="BE3" s="244">
        <v>66440.961450208779</v>
      </c>
      <c r="BF3" s="244">
        <v>139703.10433045612</v>
      </c>
      <c r="BG3" s="244">
        <v>185784.21807926419</v>
      </c>
      <c r="BH3" s="244">
        <v>179100.42209287363</v>
      </c>
      <c r="BI3" s="244">
        <v>169791.50492302977</v>
      </c>
      <c r="BJ3" s="244">
        <v>91146.575341746677</v>
      </c>
      <c r="BK3" s="244">
        <v>76861.318932548529</v>
      </c>
      <c r="BL3" s="244">
        <v>79087.508860215181</v>
      </c>
      <c r="BM3" s="244">
        <v>75372.880772324686</v>
      </c>
    </row>
    <row r="4" spans="1:65" ht="23.25" customHeight="1">
      <c r="B4" s="170" t="s">
        <v>232</v>
      </c>
      <c r="C4" s="171">
        <v>44530</v>
      </c>
      <c r="D4" s="171">
        <v>44530</v>
      </c>
      <c r="E4" s="171">
        <v>44530</v>
      </c>
      <c r="F4" s="171">
        <v>44530</v>
      </c>
      <c r="G4" s="171">
        <v>44530</v>
      </c>
      <c r="H4" s="171">
        <v>44530</v>
      </c>
      <c r="I4" s="171">
        <v>44530</v>
      </c>
      <c r="J4" s="171">
        <v>44530</v>
      </c>
      <c r="K4" s="171">
        <v>44530</v>
      </c>
      <c r="L4" s="171">
        <v>44530</v>
      </c>
      <c r="M4" s="171">
        <v>44530</v>
      </c>
      <c r="N4" s="171">
        <v>44530</v>
      </c>
      <c r="O4" s="171">
        <v>44530</v>
      </c>
      <c r="P4" s="171">
        <v>44530</v>
      </c>
      <c r="Q4" s="171">
        <v>44530</v>
      </c>
      <c r="R4" s="171">
        <v>44530</v>
      </c>
      <c r="S4" s="171">
        <v>44530</v>
      </c>
      <c r="T4" s="171">
        <v>44530</v>
      </c>
      <c r="U4" s="171">
        <v>44530</v>
      </c>
      <c r="V4" s="171">
        <v>44530</v>
      </c>
      <c r="W4" s="171">
        <v>44530</v>
      </c>
      <c r="X4" s="171">
        <v>44530</v>
      </c>
      <c r="Y4" s="171">
        <v>44530</v>
      </c>
      <c r="Z4" s="171">
        <v>44530</v>
      </c>
      <c r="AA4" s="171">
        <v>44530</v>
      </c>
      <c r="AB4" s="171">
        <v>44530</v>
      </c>
      <c r="AC4" s="171">
        <v>44530</v>
      </c>
      <c r="AD4" s="171">
        <v>44530</v>
      </c>
      <c r="AE4" s="171">
        <v>44530</v>
      </c>
      <c r="AF4" s="171">
        <v>44530</v>
      </c>
      <c r="AG4" s="171"/>
    </row>
    <row r="5" spans="1:65" ht="23.25" customHeight="1">
      <c r="B5" s="170" t="s">
        <v>279</v>
      </c>
      <c r="C5" s="165">
        <f>C2-C3</f>
        <v>0</v>
      </c>
      <c r="D5" s="165">
        <f t="shared" ref="D5:AF5" si="0">D2-D3</f>
        <v>1</v>
      </c>
      <c r="E5" s="165">
        <f t="shared" si="0"/>
        <v>2</v>
      </c>
      <c r="F5" s="165">
        <f t="shared" si="0"/>
        <v>3</v>
      </c>
      <c r="G5" s="165">
        <f t="shared" si="0"/>
        <v>4</v>
      </c>
      <c r="H5" s="165">
        <f t="shared" si="0"/>
        <v>5</v>
      </c>
      <c r="I5" s="165">
        <f t="shared" si="0"/>
        <v>6</v>
      </c>
      <c r="J5" s="165">
        <f t="shared" si="0"/>
        <v>7</v>
      </c>
      <c r="K5" s="165">
        <f t="shared" si="0"/>
        <v>8</v>
      </c>
      <c r="L5" s="165">
        <f t="shared" si="0"/>
        <v>9</v>
      </c>
      <c r="M5" s="165">
        <f t="shared" si="0"/>
        <v>10</v>
      </c>
      <c r="N5" s="165">
        <f t="shared" si="0"/>
        <v>11</v>
      </c>
      <c r="O5" s="165">
        <f t="shared" si="0"/>
        <v>12</v>
      </c>
      <c r="P5" s="165">
        <f t="shared" si="0"/>
        <v>13</v>
      </c>
      <c r="Q5" s="165">
        <f t="shared" si="0"/>
        <v>14</v>
      </c>
      <c r="R5" s="165">
        <f t="shared" si="0"/>
        <v>15</v>
      </c>
      <c r="S5" s="165">
        <f t="shared" si="0"/>
        <v>16</v>
      </c>
      <c r="T5" s="165">
        <f t="shared" si="0"/>
        <v>17</v>
      </c>
      <c r="U5" s="165">
        <f t="shared" si="0"/>
        <v>18</v>
      </c>
      <c r="V5" s="165">
        <f t="shared" si="0"/>
        <v>19</v>
      </c>
      <c r="W5" s="165">
        <f t="shared" si="0"/>
        <v>20</v>
      </c>
      <c r="X5" s="165">
        <f t="shared" si="0"/>
        <v>21</v>
      </c>
      <c r="Y5" s="165">
        <f t="shared" si="0"/>
        <v>22</v>
      </c>
      <c r="Z5" s="165">
        <f t="shared" si="0"/>
        <v>23</v>
      </c>
      <c r="AA5" s="165">
        <f t="shared" si="0"/>
        <v>24</v>
      </c>
      <c r="AB5" s="165">
        <f t="shared" si="0"/>
        <v>25</v>
      </c>
      <c r="AC5" s="165">
        <f t="shared" si="0"/>
        <v>26</v>
      </c>
      <c r="AD5" s="165">
        <f t="shared" si="0"/>
        <v>27</v>
      </c>
      <c r="AE5" s="165">
        <f t="shared" si="0"/>
        <v>28</v>
      </c>
      <c r="AF5" s="165">
        <f t="shared" si="0"/>
        <v>29</v>
      </c>
      <c r="AG5" s="165"/>
    </row>
    <row r="6" spans="1:65" s="197" customFormat="1" ht="23.25" customHeight="1">
      <c r="A6" s="195" t="s">
        <v>283</v>
      </c>
      <c r="B6" s="196" t="s">
        <v>305</v>
      </c>
      <c r="C6" s="183">
        <f>(21-SUM(метеостанция!B4:B7)/4)/(21-SUM(метеостанция!B12:B15)/4)</f>
        <v>0.79111250195587546</v>
      </c>
      <c r="D6" s="183">
        <f>(21-SUM(метеостанция!C4:C7)/4)/(21-SUM(метеостанция!C12:C15)/4)</f>
        <v>0.6122381659244599</v>
      </c>
      <c r="E6" s="183">
        <f>(21-SUM(метеостанция!D4:D7)/4)/(21-SUM(метеостанция!D12:D15)/4)</f>
        <v>0.86975815398269363</v>
      </c>
      <c r="F6" s="183">
        <f>(21-SUM(метеостанция!E4:E7)/4)/(21-SUM(метеостанция!E12:E15)/4)</f>
        <v>0.69386073341573962</v>
      </c>
      <c r="G6" s="183">
        <f>(21-SUM(метеостанция!F4:F7)/4)/(21-SUM(метеостанция!F12:F15)/4)</f>
        <v>0.5480662983425415</v>
      </c>
      <c r="H6" s="183">
        <f>(21-SUM(метеостанция!G4:G7)/4)/(21-SUM(метеостанция!G12:G15)/4)</f>
        <v>0.61744069495489473</v>
      </c>
      <c r="I6" s="183">
        <f>(21-SUM(метеостанция!H4:H7)/4)/(21-SUM(метеостанция!H12:H15)/4)</f>
        <v>0.79495686794956877</v>
      </c>
      <c r="J6" s="183">
        <f>(21-SUM(метеостанция!I4:I7)/4)/(21-SUM(метеостанция!I12:I15)/4)</f>
        <v>0.73575655114116656</v>
      </c>
      <c r="K6" s="183">
        <f>(21-SUM(метеостанция!J4:J7)/4)/(21-SUM(метеостанция!J12:J15)/4)</f>
        <v>0.93679308050565535</v>
      </c>
      <c r="L6" s="183">
        <f>(21-SUM(метеостанция!K4:K7)/4)/(21-SUM(метеостанция!K12:K15)/4)</f>
        <v>1.1995355780394761</v>
      </c>
      <c r="M6" s="183">
        <f>(21-SUM(метеостанция!L4:L7)/4)/(21-SUM(метеостанция!L12:L15)/4)</f>
        <v>1.2147723198278955</v>
      </c>
      <c r="N6" s="183">
        <f>(21-SUM(метеостанция!M4:M7)/4)/(21-SUM(метеостанция!M12:M15)/4)</f>
        <v>1.186750660434871</v>
      </c>
      <c r="O6" s="183">
        <f>(21-SUM(метеостанция!N4:N7)/4)/(21-SUM(метеостанция!N12:N15)/4)</f>
        <v>1.0279094260136914</v>
      </c>
      <c r="P6" s="183">
        <f>(21-SUM(метеостанция!O4:O7)/4)/(21-SUM(метеостанция!O12:O15)/4)</f>
        <v>1.4740810556079171</v>
      </c>
      <c r="Q6" s="183">
        <f>1/((21-SUM(метеостанция!P12:P15)/4)/(21-SUM(метеостанция!P4:P7)/4))</f>
        <v>1.0912057431881219</v>
      </c>
      <c r="R6" s="183">
        <f>1/((21-SUM(метеостанция!Q12:Q15)/4)/(21-SUM(метеостанция!Q4:Q7)/4))</f>
        <v>1.180408413941348</v>
      </c>
      <c r="S6" s="183">
        <f>1/((21-SUM(метеостанция!R12:R15)/4)/(21-SUM(метеостанция!R4:R7)/4))</f>
        <v>1.232839015441064</v>
      </c>
      <c r="T6" s="183">
        <f>1/((21-SUM(метеостанция!S12:S15)/4)/(21-SUM(метеостанция!S4:S7)/4))</f>
        <v>1.2272453285111511</v>
      </c>
      <c r="U6" s="183">
        <f>1/((21-SUM(метеостанция!T12:T15)/4)/(21-SUM(метеостанция!T4:T7)/4))</f>
        <v>1.1362018764153994</v>
      </c>
      <c r="V6" s="183">
        <f>1/((21-SUM(метеостанция!U12:U15)/4)/(21-SUM(метеостанция!U4:U7)/4))</f>
        <v>0.87432410290021312</v>
      </c>
      <c r="W6" s="183">
        <f>1/((21-SUM(метеостанция!V12:V15)/4)/(21-SUM(метеостанция!V4:V7)/4))</f>
        <v>0.85275519421860879</v>
      </c>
      <c r="X6" s="183">
        <f>1/((21-SUM(метеостанция!W12:W15)/4)/(21-SUM(метеостанция!W4:W7)/4))</f>
        <v>0.7334369261195085</v>
      </c>
      <c r="Y6" s="183">
        <f>1/((21-SUM(метеостанция!X12:X15)/4)/(21-SUM(метеостанция!X4:X7)/4))</f>
        <v>1.0103655210038187</v>
      </c>
      <c r="Z6" s="183">
        <f>1/((21-SUM(метеостанция!Y12:Y15)/4)/(21-SUM(метеостанция!Y4:Y7)/4))</f>
        <v>1.0444076854561648</v>
      </c>
      <c r="AA6" s="183">
        <f>1/((21-SUM(метеостанция!Z12:Z15)/4)/(21-SUM(метеостанция!Z4:Z7)/4))</f>
        <v>0.84779220779220765</v>
      </c>
      <c r="AB6" s="183">
        <f>1/((21-SUM(метеостанция!AA12:AA15)/4)/(21-SUM(метеостанция!AA4:AA7)/4))</f>
        <v>0.94529311920616266</v>
      </c>
      <c r="AC6" s="183">
        <f>1/((21-SUM(метеостанция!AB12:AB15)/4)/(21-SUM(метеостанция!AB4:AB7)/4))</f>
        <v>0.79121939452418277</v>
      </c>
      <c r="AD6" s="183">
        <f>1/((21-SUM(метеостанция!AC12:AC15)/4)/(21-SUM(метеостанция!AC4:AC7)/4))</f>
        <v>0.55422527025456236</v>
      </c>
      <c r="AE6" s="183">
        <f>1/((21-SUM(метеостанция!AD12:AD15)/4)/(21-SUM(метеостанция!AD4:AD7)/4))</f>
        <v>0.48512015938239322</v>
      </c>
      <c r="AF6" s="183"/>
      <c r="AG6" s="183"/>
    </row>
    <row r="7" spans="1:65" s="197" customFormat="1" ht="23.25" customHeight="1">
      <c r="A7" s="198" t="s">
        <v>283</v>
      </c>
      <c r="B7" s="182" t="s">
        <v>253</v>
      </c>
      <c r="C7" s="199">
        <f>Ср.вз.!D3</f>
        <v>42</v>
      </c>
      <c r="D7" s="199">
        <f>Ср.вз.!E3</f>
        <v>42</v>
      </c>
      <c r="E7" s="199">
        <f>Ср.вз.!F3</f>
        <v>42</v>
      </c>
      <c r="F7" s="199">
        <f>Ср.вз.!G3</f>
        <v>42</v>
      </c>
      <c r="G7" s="199">
        <f>Ср.вз.!H3</f>
        <v>42</v>
      </c>
      <c r="H7" s="199">
        <f>Ср.вз.!I3</f>
        <v>42</v>
      </c>
      <c r="I7" s="199">
        <f>Ср.вз.!J3</f>
        <v>42</v>
      </c>
      <c r="J7" s="199">
        <f>Ср.вз.!K3</f>
        <v>42</v>
      </c>
      <c r="K7" s="199">
        <f>Ср.вз.!L3</f>
        <v>41</v>
      </c>
      <c r="L7" s="199">
        <f>Ср.вз.!M3</f>
        <v>41</v>
      </c>
      <c r="M7" s="199">
        <f>Ср.вз.!N3</f>
        <v>41</v>
      </c>
      <c r="N7" s="199">
        <f>Ср.вз.!O3</f>
        <v>41</v>
      </c>
      <c r="O7" s="199">
        <f>Ср.вз.!P3</f>
        <v>41</v>
      </c>
      <c r="P7" s="199">
        <f>Ср.вз.!Q3</f>
        <v>41</v>
      </c>
      <c r="Q7" s="199">
        <f>Ср.вз.!R3</f>
        <v>41</v>
      </c>
      <c r="R7" s="199">
        <f>Ср.вз.!S3</f>
        <v>41</v>
      </c>
      <c r="S7" s="199">
        <f>Ср.вз.!T3</f>
        <v>41</v>
      </c>
      <c r="T7" s="199">
        <f>Ср.вз.!U3</f>
        <v>41</v>
      </c>
      <c r="U7" s="199">
        <f>Ср.вз.!V3</f>
        <v>41</v>
      </c>
      <c r="V7" s="199">
        <f>Ср.вз.!W3</f>
        <v>41</v>
      </c>
      <c r="W7" s="199">
        <f>Ср.вз.!X3</f>
        <v>41</v>
      </c>
      <c r="X7" s="199">
        <f>Ср.вз.!Y3</f>
        <v>41</v>
      </c>
      <c r="Y7" s="199">
        <f>Ср.вз.!Z3</f>
        <v>41</v>
      </c>
      <c r="Z7" s="199">
        <f>Ср.вз.!AA3</f>
        <v>41</v>
      </c>
      <c r="AA7" s="199">
        <f>Ср.вз.!AB3</f>
        <v>41</v>
      </c>
      <c r="AB7" s="199">
        <f>Ср.вз.!AC3</f>
        <v>41</v>
      </c>
      <c r="AC7" s="199">
        <f>Ср.вз.!AD3</f>
        <v>41</v>
      </c>
      <c r="AD7" s="199">
        <f>Ср.вз.!AE3</f>
        <v>41</v>
      </c>
      <c r="AE7" s="199">
        <f>Ср.вз.!AF3</f>
        <v>40</v>
      </c>
      <c r="AF7" s="199">
        <f>Ср.вз.!AG3</f>
        <v>40</v>
      </c>
      <c r="AG7" s="199"/>
    </row>
    <row r="8" spans="1:65" ht="23.25" customHeight="1">
      <c r="B8" s="172" t="s">
        <v>254</v>
      </c>
      <c r="C8" s="165">
        <f>COUNTIF('Контроль экономии'!WM4:WM97,"&gt;0")</f>
        <v>23</v>
      </c>
      <c r="D8" s="165">
        <f>COUNTIF('Контроль экономии'!WN4:WN97,"&gt;0")</f>
        <v>24</v>
      </c>
      <c r="E8" s="165">
        <f>COUNTIF('Контроль экономии'!WO4:WO97,"&gt;0")</f>
        <v>21</v>
      </c>
      <c r="F8" s="165">
        <f>COUNTIF('Контроль экономии'!WP4:WP97,"&gt;0")</f>
        <v>22</v>
      </c>
      <c r="G8" s="165">
        <f>COUNTIF('Контроль экономии'!WQ4:WQ97,"&gt;0")</f>
        <v>24</v>
      </c>
      <c r="H8" s="165">
        <f>COUNTIF('Контроль экономии'!WR4:WR97,"&gt;0")</f>
        <v>24</v>
      </c>
      <c r="I8" s="165">
        <f>COUNTIF('Контроль экономии'!WS4:WS97,"&gt;0")</f>
        <v>20</v>
      </c>
      <c r="J8" s="165">
        <f>COUNTIF('Контроль экономии'!WT4:WT97,"&gt;0")</f>
        <v>17</v>
      </c>
      <c r="K8" s="165">
        <f>COUNTIF('Контроль экономии'!WU4:WU97,"&gt;0")</f>
        <v>19</v>
      </c>
      <c r="L8" s="165">
        <f>COUNTIF('Контроль экономии'!WV4:WV97,"&gt;0")</f>
        <v>21</v>
      </c>
      <c r="M8" s="165">
        <f>COUNTIF('Контроль экономии'!WW4:WW97,"&gt;0")</f>
        <v>21</v>
      </c>
      <c r="N8" s="165">
        <f>COUNTIF('Контроль экономии'!WX4:WX97,"&gt;0")</f>
        <v>22</v>
      </c>
      <c r="O8" s="165">
        <f>COUNTIF('Контроль экономии'!WY4:WY97,"&gt;0")</f>
        <v>22</v>
      </c>
      <c r="P8" s="165">
        <f>COUNTIF('Контроль экономии'!WZ4:WZ97,"&gt;0")</f>
        <v>21</v>
      </c>
      <c r="Q8" s="165">
        <f>COUNTIF('Контроль экономии'!XA4:XA97,"&gt;0")</f>
        <v>21</v>
      </c>
      <c r="R8" s="165">
        <f>COUNTIF('Контроль экономии'!XB4:XB97,"&gt;0")</f>
        <v>22</v>
      </c>
      <c r="S8" s="165">
        <f>COUNTIF('Контроль экономии'!XC4:XC97,"&gt;0")</f>
        <v>22</v>
      </c>
      <c r="T8" s="165">
        <f>COUNTIF('Контроль экономии'!XD4:XD97,"&gt;0")</f>
        <v>22</v>
      </c>
      <c r="U8" s="165">
        <f>COUNTIF('Контроль экономии'!XE4:XE97,"&gt;0")</f>
        <v>22</v>
      </c>
      <c r="V8" s="165">
        <f>COUNTIF('Контроль экономии'!XF4:XF97,"&gt;0")</f>
        <v>22</v>
      </c>
      <c r="W8" s="165">
        <f>COUNTIF('Контроль экономии'!XG4:XG97,"&gt;0")</f>
        <v>22</v>
      </c>
      <c r="X8" s="165">
        <f>COUNTIF('Контроль экономии'!XH4:XH97,"&gt;0")</f>
        <v>23</v>
      </c>
      <c r="Y8" s="165">
        <f>COUNTIF('Контроль экономии'!XI4:XI97,"&gt;0")</f>
        <v>23</v>
      </c>
      <c r="Z8" s="165">
        <f>COUNTIF('Контроль экономии'!XJ4:XJ97,"&gt;0")</f>
        <v>23</v>
      </c>
      <c r="AA8" s="165">
        <f>COUNTIF('Контроль экономии'!XK4:XK97,"&gt;0")</f>
        <v>23</v>
      </c>
      <c r="AB8" s="165">
        <f>COUNTIF('Контроль экономии'!XL4:XL97,"&gt;0")</f>
        <v>23</v>
      </c>
      <c r="AC8" s="165">
        <f>COUNTIF('Контроль экономии'!XM4:XM97,"&gt;0")</f>
        <v>23</v>
      </c>
      <c r="AD8" s="165">
        <f>COUNTIF('Контроль экономии'!XN4:XN97,"&gt;0")</f>
        <v>24</v>
      </c>
      <c r="AE8" s="165">
        <f>COUNTIF('Контроль экономии'!XO4:XO97,"&gt;0")</f>
        <v>25</v>
      </c>
      <c r="AF8" s="165">
        <f>COUNTIF('Контроль экономии'!XP4:XP97,"&gt;0")</f>
        <v>25</v>
      </c>
      <c r="AG8" s="165"/>
    </row>
    <row r="9" spans="1:65" ht="23.25" customHeight="1">
      <c r="B9" s="178" t="s">
        <v>284</v>
      </c>
      <c r="C9" s="173">
        <v>150286.66761539064</v>
      </c>
      <c r="D9" s="173">
        <v>300573.33523078129</v>
      </c>
      <c r="E9" s="173">
        <v>450860.0028461722</v>
      </c>
      <c r="F9" s="173">
        <v>601146.67046156258</v>
      </c>
      <c r="G9" s="173">
        <v>751433.33807695296</v>
      </c>
      <c r="H9" s="173">
        <v>901720.00569234439</v>
      </c>
      <c r="I9" s="173">
        <v>1052006.6733077343</v>
      </c>
      <c r="J9" s="173">
        <v>1202293.3409231252</v>
      </c>
      <c r="K9" s="173">
        <v>1352580.0085385148</v>
      </c>
      <c r="L9" s="173">
        <v>1502866.6761539059</v>
      </c>
      <c r="M9" s="173">
        <v>1653153.343769297</v>
      </c>
      <c r="N9" s="173">
        <v>1803440.0113846888</v>
      </c>
      <c r="O9" s="173">
        <v>1953726.6790000778</v>
      </c>
      <c r="P9" s="173">
        <v>2104013.3466154691</v>
      </c>
      <c r="Q9" s="173">
        <v>2254300.0142308585</v>
      </c>
      <c r="R9" s="173">
        <v>2404586.6818462503</v>
      </c>
      <c r="S9" s="173">
        <v>2554873.3494616412</v>
      </c>
      <c r="T9" s="173">
        <v>2705160.0170770297</v>
      </c>
      <c r="U9" s="173">
        <v>2855446.684692421</v>
      </c>
      <c r="V9" s="173">
        <v>3005733.3523078123</v>
      </c>
      <c r="W9" s="173"/>
      <c r="X9" s="173"/>
      <c r="Y9" s="173"/>
      <c r="Z9" s="173"/>
      <c r="AA9" s="173"/>
      <c r="AB9" s="173"/>
      <c r="AC9" s="173"/>
      <c r="AD9" s="173"/>
      <c r="AE9" s="173"/>
      <c r="AF9" s="173"/>
      <c r="AG9" s="173"/>
    </row>
    <row r="10" spans="1:65" ht="23.25" customHeight="1">
      <c r="A10" s="189" t="s">
        <v>282</v>
      </c>
      <c r="B10" s="178" t="s">
        <v>251</v>
      </c>
      <c r="C10" s="173">
        <f>'Контроль экономии'!EP3</f>
        <v>2451.3006332200407</v>
      </c>
      <c r="D10" s="173">
        <f>'Контроль экономии'!EQ3</f>
        <v>2189.0019273307371</v>
      </c>
      <c r="E10" s="173">
        <f>'Контроль экономии'!ER3</f>
        <v>1607.1757069944624</v>
      </c>
      <c r="F10" s="173">
        <f>'Контроль экономии'!ES3</f>
        <v>1726.4023914896006</v>
      </c>
      <c r="G10" s="173">
        <f>'Контроль экономии'!ET3</f>
        <v>1952.1382474670625</v>
      </c>
      <c r="H10" s="173">
        <f>'Контроль экономии'!EU3</f>
        <v>2301.8698553194681</v>
      </c>
      <c r="I10" s="173">
        <f>'Контроль экономии'!EV3</f>
        <v>2270.0760727874313</v>
      </c>
      <c r="J10" s="173">
        <f>'Контроль экономии'!EW3</f>
        <v>2246.2307358884041</v>
      </c>
      <c r="K10" s="173">
        <f>'Контроль экономии'!EX3</f>
        <v>2298.6904770662636</v>
      </c>
      <c r="L10" s="173">
        <f>'Контроль экономии'!EY3</f>
        <v>2265.3070054076256</v>
      </c>
      <c r="M10" s="173">
        <f>'Контроль экономии'!EZ3</f>
        <v>2079.3133775952101</v>
      </c>
      <c r="N10" s="173">
        <f>'Контроль экономии'!FA3</f>
        <v>1817.0146717059056</v>
      </c>
      <c r="O10" s="173">
        <f>'Контроль экономии'!FB3</f>
        <v>2101.5690253676357</v>
      </c>
      <c r="P10" s="173">
        <f>'Контроль экономии'!FC3</f>
        <v>1553.1262766899997</v>
      </c>
      <c r="Q10" s="173">
        <f>'Контроль экономии'!FD3</f>
        <v>2320.9461248386901</v>
      </c>
      <c r="R10" s="173">
        <f>'Контроль экономии'!FE3</f>
        <v>2495.8119287648924</v>
      </c>
      <c r="S10" s="173">
        <f>'Контроль экономии'!FF3</f>
        <v>2309.8183009524769</v>
      </c>
      <c r="T10" s="173">
        <f>'Контроль экономии'!FG3</f>
        <v>2379.7646225229578</v>
      </c>
      <c r="U10" s="173">
        <f>'Контроль экономии'!FH3</f>
        <v>2354.3295964973286</v>
      </c>
      <c r="V10" s="173">
        <f>'Контроль экономии'!FI3</f>
        <v>2371.8161768899486</v>
      </c>
      <c r="W10" s="173">
        <f>'Контроль экономии'!FJ3</f>
        <v>2546.6819808161517</v>
      </c>
      <c r="X10" s="173">
        <f>'Контроль экономии'!FK3</f>
        <v>2713.5993391093448</v>
      </c>
      <c r="Y10" s="173">
        <f>'Контроль экономии'!FL3</f>
        <v>2794.6734845660394</v>
      </c>
      <c r="Z10" s="173">
        <f>'Контроль экономии'!FM3</f>
        <v>2960.0011537326304</v>
      </c>
      <c r="AA10" s="173">
        <f>'Контроль экономии'!FN3</f>
        <v>2931.3867494537976</v>
      </c>
      <c r="AB10" s="173">
        <f>'Контроль экономии'!FO3</f>
        <v>2826.4672670980758</v>
      </c>
      <c r="AC10" s="173">
        <f>'Контроль экономии'!FP3</f>
        <v>3155.5329163046572</v>
      </c>
      <c r="AD10" s="173">
        <f>'Контроль экономии'!FQ3</f>
        <v>3255.6833312805734</v>
      </c>
      <c r="AE10" s="173">
        <f>'Контроль экономии'!FR3</f>
        <v>3066.5103252149538</v>
      </c>
      <c r="AF10" s="173">
        <f>'Контроль экономии'!FS3</f>
        <v>2718.3684064891509</v>
      </c>
      <c r="AG10" s="173"/>
    </row>
    <row r="11" spans="1:65" ht="23.25" customHeight="1">
      <c r="A11" s="190" t="s">
        <v>282</v>
      </c>
      <c r="B11" s="178" t="s">
        <v>247</v>
      </c>
      <c r="C11" s="173">
        <f>'Контроль экономии'!PI3</f>
        <v>1535.798376452087</v>
      </c>
      <c r="D11" s="173">
        <f>'Контроль экономии'!PJ3</f>
        <v>1179.9220825054058</v>
      </c>
      <c r="E11" s="173">
        <f>'Контроль экономии'!PK3</f>
        <v>1351.0533172441139</v>
      </c>
      <c r="F11" s="173">
        <f>'Контроль экономии'!PL3</f>
        <v>526.56002293773906</v>
      </c>
      <c r="G11" s="173">
        <f>'Контроль экономии'!PM3</f>
        <v>135.42097590479693</v>
      </c>
      <c r="H11" s="173">
        <f>'Контроль экономии'!PN3</f>
        <v>1545.8872552643088</v>
      </c>
      <c r="I11" s="173">
        <f>'Контроль экономии'!PO3</f>
        <v>2485.2606289450714</v>
      </c>
      <c r="J11" s="173">
        <f>'Контроль экономии'!PP3</f>
        <v>1876.4773976778251</v>
      </c>
      <c r="K11" s="173">
        <f>'Контроль экономии'!PQ3</f>
        <v>2249.0212643312457</v>
      </c>
      <c r="L11" s="173">
        <f>'Контроль экономии'!PR3</f>
        <v>2738.1734977846968</v>
      </c>
      <c r="M11" s="173">
        <f>'Контроль экономии'!PS3</f>
        <v>1175.2498061902029</v>
      </c>
      <c r="N11" s="173">
        <f>'Контроль экономии'!PT3</f>
        <v>575.55682272069612</v>
      </c>
      <c r="O11" s="173">
        <f>'Контроль экономии'!PU3</f>
        <v>1420.828479238505</v>
      </c>
      <c r="P11" s="173">
        <f>'Контроль экономии'!PV3</f>
        <v>1412.7938580114583</v>
      </c>
      <c r="Q11" s="173">
        <f>'Контроль экономии'!PW3</f>
        <v>3107.2023402965051</v>
      </c>
      <c r="R11" s="173">
        <f>'Контроль экономии'!PX3</f>
        <v>2189.0915128473562</v>
      </c>
      <c r="S11" s="173">
        <f>'Контроль экономии'!PY3</f>
        <v>1694.9514748870699</v>
      </c>
      <c r="T11" s="173">
        <f>'Контроль экономии'!PZ3</f>
        <v>1535.9534463292</v>
      </c>
      <c r="U11" s="173">
        <f>'Контроль экономии'!QA3</f>
        <v>531.75045117285094</v>
      </c>
      <c r="V11" s="173">
        <f>'Контроль экономии'!QB3</f>
        <v>860.99173474654151</v>
      </c>
      <c r="W11" s="173">
        <f>'Контроль экономии'!QC3</f>
        <v>2080.095968770665</v>
      </c>
      <c r="X11" s="173">
        <f>'Контроль экономии'!QD3</f>
        <v>2872.6063196522236</v>
      </c>
      <c r="Y11" s="173">
        <f>'Контроль экономии'!QE3</f>
        <v>3374.5275571724119</v>
      </c>
      <c r="Z11" s="173">
        <f>'Контроль экономии'!QF3</f>
        <v>2923.5536363260949</v>
      </c>
      <c r="AA11" s="173">
        <f>'Контроль экономии'!QG3</f>
        <v>1085.566584507276</v>
      </c>
      <c r="AB11" s="173">
        <f>'Контроль экономии'!QH3</f>
        <v>1750.0979897961442</v>
      </c>
      <c r="AC11" s="173">
        <f>'Контроль экономии'!QI3</f>
        <v>1763.3478662431703</v>
      </c>
      <c r="AD11" s="173">
        <f>'Контроль экономии'!QJ3</f>
        <v>0</v>
      </c>
      <c r="AE11" s="173">
        <f>'Контроль экономии'!QK3</f>
        <v>1488.2967596119495</v>
      </c>
      <c r="AF11" s="173">
        <f>'Контроль экономии'!QL3</f>
        <v>2095.7822748018361</v>
      </c>
      <c r="AG11" s="173"/>
    </row>
    <row r="12" spans="1:65" ht="23.25" customHeight="1">
      <c r="A12" s="191" t="s">
        <v>282</v>
      </c>
      <c r="B12" s="178" t="s">
        <v>248</v>
      </c>
      <c r="C12" s="173">
        <f>'Контроль экономии'!WM100</f>
        <v>963.68658607153043</v>
      </c>
      <c r="D12" s="173">
        <f>'Контроль экономии'!WN100</f>
        <v>1062.1893103424536</v>
      </c>
      <c r="E12" s="173">
        <f>'Контроль экономии'!WO100</f>
        <v>269.60251552668274</v>
      </c>
      <c r="F12" s="173">
        <f>'Контроль экономии'!WP100</f>
        <v>1262.9919668966968</v>
      </c>
      <c r="G12" s="173">
        <f>'Контроль экономии'!WQ100</f>
        <v>1912.3339700655424</v>
      </c>
      <c r="H12" s="173">
        <f>'Контроль экономии'!WR100</f>
        <v>795.7711579527986</v>
      </c>
      <c r="I12" s="173">
        <f>'Контроль экономии'!WS100</f>
        <v>-226.51005911330594</v>
      </c>
      <c r="J12" s="173">
        <f>'Контроль экономии'!WT100</f>
        <v>389.2140402216628</v>
      </c>
      <c r="K12" s="173">
        <f>'Контроль экономии'!WU100</f>
        <v>52.283381826335244</v>
      </c>
      <c r="L12" s="173">
        <f>'Контроль экономии'!WV100</f>
        <v>-497.75420250218122</v>
      </c>
      <c r="M12" s="173">
        <f>'Контроль экономии'!WW100</f>
        <v>951.64586463684736</v>
      </c>
      <c r="N12" s="173">
        <f>'Контроль экономии'!WX100</f>
        <v>1306.7977357739055</v>
      </c>
      <c r="O12" s="173">
        <f>'Контроль экономии'!WY100</f>
        <v>716.5689959254014</v>
      </c>
      <c r="P12" s="173">
        <f>'Контроль экономии'!WZ100</f>
        <v>147.71833545109985</v>
      </c>
      <c r="Q12" s="173">
        <f>'Контроль экономии'!XA100</f>
        <v>-827.63812153454273</v>
      </c>
      <c r="R12" s="173">
        <f>'Контроль экономии'!XB100</f>
        <v>322.86359570266904</v>
      </c>
      <c r="S12" s="173">
        <f>'Контроль экономии'!XC100</f>
        <v>647.22823796358716</v>
      </c>
      <c r="T12" s="173">
        <f>'Контроль экономии'!XD100</f>
        <v>888.2222907302712</v>
      </c>
      <c r="U12" s="173">
        <f>'Контроль экономии'!XE100</f>
        <v>1918.5043634994545</v>
      </c>
      <c r="V12" s="173">
        <f>'Контроль экономии'!XF100</f>
        <v>1590.3415180456886</v>
      </c>
      <c r="W12" s="173">
        <f>'Контроль экономии'!XG100</f>
        <v>491.14317057419976</v>
      </c>
      <c r="X12" s="173">
        <f>'Контроль экономии'!XH100</f>
        <v>-167.37576899250598</v>
      </c>
      <c r="Y12" s="173">
        <f>'Контроль экономии'!XI100</f>
        <v>-610.3727080067074</v>
      </c>
      <c r="Z12" s="173">
        <f>'Контроль экономии'!XJ100</f>
        <v>38.365807796353693</v>
      </c>
      <c r="AA12" s="173">
        <f>'Контроль экономии'!XK100</f>
        <v>1942.9685946805475</v>
      </c>
      <c r="AB12" s="173"/>
      <c r="AC12" s="173"/>
      <c r="AD12" s="173"/>
      <c r="AE12" s="173"/>
      <c r="AF12" s="173"/>
      <c r="AG12" s="173"/>
    </row>
    <row r="13" spans="1:65" ht="23.25" customHeight="1">
      <c r="A13" s="192" t="s">
        <v>282</v>
      </c>
      <c r="B13" s="178" t="s">
        <v>149</v>
      </c>
      <c r="C13" s="173">
        <f>'Контроль экономии'!XR100</f>
        <v>572.11179038055661</v>
      </c>
      <c r="D13" s="173">
        <f>'Контроль экономии'!XS100</f>
        <v>117.73277216295241</v>
      </c>
      <c r="E13" s="173">
        <f>'Контроль экономии'!XT100</f>
        <v>1081.450801717431</v>
      </c>
      <c r="F13" s="173">
        <f>'Контроль экономии'!XU100</f>
        <v>-736.43194395895807</v>
      </c>
      <c r="G13" s="173">
        <f>'Контроль экономии'!XV100</f>
        <v>-1034.8634203019819</v>
      </c>
      <c r="H13" s="173">
        <f>'Контроль экономии'!XW100</f>
        <v>8.0665234527468783</v>
      </c>
      <c r="I13" s="173">
        <f>'Контроль экономии'!XX100</f>
        <v>2711.7706880583773</v>
      </c>
      <c r="J13" s="173">
        <f>'Контроль экономии'!XY100</f>
        <v>1487.2633574561623</v>
      </c>
      <c r="K13" s="173">
        <f>'Контроль экономии'!XZ100</f>
        <v>2196.7378825049109</v>
      </c>
      <c r="L13" s="173">
        <f>'Контроль экономии'!YA100</f>
        <v>3235.9277002868776</v>
      </c>
      <c r="M13" s="173">
        <f>'Контроль экономии'!YB100</f>
        <v>223.6039415533578</v>
      </c>
      <c r="N13" s="173">
        <f>'Контроль экономии'!YC100</f>
        <v>-731.24091305320871</v>
      </c>
      <c r="O13" s="173">
        <f>'Контроль экономии'!YD100</f>
        <v>704.25948331310428</v>
      </c>
      <c r="P13" s="173">
        <f>'Контроль экономии'!YE100</f>
        <v>1265.0755225603571</v>
      </c>
      <c r="Q13" s="173">
        <f>'Контроль экономии'!YF100</f>
        <v>3934.8404618310487</v>
      </c>
      <c r="R13" s="173">
        <f>'Контроль экономии'!YG100</f>
        <v>1866.2279171446862</v>
      </c>
      <c r="S13" s="173">
        <f>'Контроль экономии'!YH100</f>
        <v>1047.7232369234844</v>
      </c>
      <c r="T13" s="173">
        <f>'Контроль экономии'!YI100</f>
        <v>647.73115559892904</v>
      </c>
      <c r="U13" s="173">
        <f>'Контроль экономии'!YJ100</f>
        <v>-1386.7539123266033</v>
      </c>
      <c r="V13" s="173">
        <f>'Контроль экономии'!YK100</f>
        <v>-729.3497832991452</v>
      </c>
      <c r="W13" s="173">
        <f>'Контроль экономии'!YL100</f>
        <v>1588.9527981964638</v>
      </c>
      <c r="X13" s="173">
        <f>'Контроль экономии'!YM100</f>
        <v>3039.9820886447305</v>
      </c>
      <c r="Y13" s="173">
        <f>'Контроль экономии'!YN100</f>
        <v>3984.9002651791234</v>
      </c>
      <c r="Z13" s="173">
        <f>'Контроль экономии'!YO100</f>
        <v>2885.1878285297425</v>
      </c>
      <c r="AA13" s="173">
        <f>'Контроль экономии'!YP100</f>
        <v>-857.4020101732749</v>
      </c>
      <c r="AB13" s="173"/>
      <c r="AC13" s="173"/>
      <c r="AD13" s="173"/>
      <c r="AE13" s="173"/>
      <c r="AF13" s="173"/>
      <c r="AG13" s="173"/>
    </row>
    <row r="14" spans="1:65" ht="23.25" customHeight="1">
      <c r="A14" s="252"/>
      <c r="B14" s="253" t="s">
        <v>304</v>
      </c>
      <c r="C14" s="254">
        <f>C11/C10</f>
        <v>0.62652387701407908</v>
      </c>
      <c r="D14" s="254">
        <f t="shared" ref="D14:S14" si="1">D11/D10</f>
        <v>0.53902286141163869</v>
      </c>
      <c r="E14" s="254">
        <f t="shared" si="1"/>
        <v>0.84063821482884638</v>
      </c>
      <c r="F14" s="254">
        <f t="shared" si="1"/>
        <v>0.30500422470071104</v>
      </c>
      <c r="G14" s="254">
        <f t="shared" si="1"/>
        <v>6.9370586883643254E-2</v>
      </c>
      <c r="H14" s="254">
        <f t="shared" si="1"/>
        <v>0.67157891298322803</v>
      </c>
      <c r="I14" s="254">
        <f t="shared" si="1"/>
        <v>1.094791781974696</v>
      </c>
      <c r="J14" s="254">
        <f t="shared" si="1"/>
        <v>0.83538942268798655</v>
      </c>
      <c r="K14" s="254">
        <f t="shared" si="1"/>
        <v>0.97839238765263914</v>
      </c>
      <c r="L14" s="254">
        <f t="shared" si="1"/>
        <v>1.2087427846416703</v>
      </c>
      <c r="M14" s="254">
        <f t="shared" si="1"/>
        <v>0.56521052519241488</v>
      </c>
      <c r="N14" s="254">
        <f t="shared" si="1"/>
        <v>0.31675959015803334</v>
      </c>
      <c r="O14" s="254">
        <f t="shared" si="1"/>
        <v>0.67607985371308654</v>
      </c>
      <c r="P14" s="254">
        <f t="shared" si="1"/>
        <v>0.90964519705531233</v>
      </c>
      <c r="Q14" s="254">
        <f t="shared" si="1"/>
        <v>1.3387653884092037</v>
      </c>
      <c r="R14" s="254">
        <f t="shared" si="1"/>
        <v>0.87710595803213287</v>
      </c>
      <c r="S14" s="254">
        <f t="shared" si="1"/>
        <v>0.73380294639978372</v>
      </c>
      <c r="T14" s="254">
        <f t="shared" ref="T14:AA14" si="2">T11/T10</f>
        <v>0.64542242194558996</v>
      </c>
      <c r="U14" s="254">
        <f t="shared" si="2"/>
        <v>0.2258606662227611</v>
      </c>
      <c r="V14" s="254">
        <f t="shared" si="2"/>
        <v>0.3630094706055676</v>
      </c>
      <c r="W14" s="254">
        <f t="shared" si="2"/>
        <v>0.81678669910093882</v>
      </c>
      <c r="X14" s="254">
        <f t="shared" si="2"/>
        <v>1.0585963366998268</v>
      </c>
      <c r="Y14" s="254">
        <f t="shared" si="2"/>
        <v>1.2074854453690904</v>
      </c>
      <c r="Z14" s="254">
        <f t="shared" si="2"/>
        <v>0.98768665432424774</v>
      </c>
      <c r="AA14" s="254">
        <f t="shared" si="2"/>
        <v>0.37032526830843748</v>
      </c>
      <c r="AB14" s="249"/>
      <c r="AC14" s="249"/>
      <c r="AD14" s="249"/>
      <c r="AE14" s="249"/>
      <c r="AF14" s="249"/>
      <c r="AG14" s="249"/>
    </row>
    <row r="15" spans="1:65" ht="23.25" customHeight="1">
      <c r="B15" s="172" t="s">
        <v>280</v>
      </c>
      <c r="C15" s="173">
        <f t="shared" ref="C15:S15" si="3">C11-C10</f>
        <v>-915.50225676795367</v>
      </c>
      <c r="D15" s="173">
        <f t="shared" si="3"/>
        <v>-1009.0798448253313</v>
      </c>
      <c r="E15" s="173">
        <f t="shared" si="3"/>
        <v>-256.12238975034847</v>
      </c>
      <c r="F15" s="173">
        <f t="shared" si="3"/>
        <v>-1199.8423685518615</v>
      </c>
      <c r="G15" s="173">
        <f t="shared" si="3"/>
        <v>-1816.7172715622655</v>
      </c>
      <c r="H15" s="173">
        <f t="shared" si="3"/>
        <v>-755.98260005515931</v>
      </c>
      <c r="I15" s="173">
        <f t="shared" si="3"/>
        <v>215.18455615764015</v>
      </c>
      <c r="J15" s="173">
        <f t="shared" si="3"/>
        <v>-369.75333821057893</v>
      </c>
      <c r="K15" s="173">
        <f t="shared" si="3"/>
        <v>-49.669212735017936</v>
      </c>
      <c r="L15" s="173">
        <f t="shared" si="3"/>
        <v>472.86649237707115</v>
      </c>
      <c r="M15" s="173">
        <f t="shared" si="3"/>
        <v>-904.06357140500722</v>
      </c>
      <c r="N15" s="173">
        <f t="shared" si="3"/>
        <v>-1241.4578489852095</v>
      </c>
      <c r="O15" s="173">
        <f t="shared" si="3"/>
        <v>-680.74054612913073</v>
      </c>
      <c r="P15" s="173">
        <f t="shared" si="3"/>
        <v>-140.33241867854144</v>
      </c>
      <c r="Q15" s="173">
        <f t="shared" si="3"/>
        <v>786.25621545781496</v>
      </c>
      <c r="R15" s="173">
        <f t="shared" si="3"/>
        <v>-306.72041591753623</v>
      </c>
      <c r="S15" s="173">
        <f t="shared" si="3"/>
        <v>-614.86682606540694</v>
      </c>
      <c r="T15" s="173">
        <f t="shared" ref="T15:AA15" si="4">T11-T10</f>
        <v>-843.81117619375777</v>
      </c>
      <c r="U15" s="173">
        <f t="shared" si="4"/>
        <v>-1822.5791453244776</v>
      </c>
      <c r="V15" s="173">
        <f t="shared" si="4"/>
        <v>-1510.8244421434069</v>
      </c>
      <c r="W15" s="173">
        <f t="shared" si="4"/>
        <v>-466.58601204548677</v>
      </c>
      <c r="X15" s="173">
        <f t="shared" si="4"/>
        <v>159.00698054287886</v>
      </c>
      <c r="Y15" s="173">
        <f t="shared" si="4"/>
        <v>579.85407260637248</v>
      </c>
      <c r="Z15" s="173">
        <f t="shared" si="4"/>
        <v>-36.447517406535553</v>
      </c>
      <c r="AA15" s="173">
        <f t="shared" si="4"/>
        <v>-1845.8201649465216</v>
      </c>
      <c r="AB15" s="173"/>
      <c r="AC15" s="173"/>
      <c r="AD15" s="173"/>
      <c r="AE15" s="173"/>
      <c r="AF15" s="173"/>
      <c r="AG15" s="173"/>
    </row>
    <row r="16" spans="1:65" s="184" customFormat="1" ht="23.25" customHeight="1">
      <c r="A16" s="200" t="s">
        <v>283</v>
      </c>
      <c r="B16" s="187" t="s">
        <v>276</v>
      </c>
      <c r="C16" s="183">
        <f>C10</f>
        <v>2451.3006332200407</v>
      </c>
      <c r="D16" s="183">
        <f t="shared" ref="D16:AF16" si="5">D10-C10</f>
        <v>-262.29870588930362</v>
      </c>
      <c r="E16" s="183">
        <f t="shared" si="5"/>
        <v>-581.82622033627467</v>
      </c>
      <c r="F16" s="183">
        <f t="shared" si="5"/>
        <v>119.22668449513822</v>
      </c>
      <c r="G16" s="183">
        <f t="shared" si="5"/>
        <v>225.73585597746182</v>
      </c>
      <c r="H16" s="183">
        <f t="shared" si="5"/>
        <v>349.73160785240566</v>
      </c>
      <c r="I16" s="183">
        <f t="shared" si="5"/>
        <v>-31.793782532036857</v>
      </c>
      <c r="J16" s="183">
        <f t="shared" si="5"/>
        <v>-23.845336899027188</v>
      </c>
      <c r="K16" s="183">
        <f t="shared" si="5"/>
        <v>52.459741177859541</v>
      </c>
      <c r="L16" s="183">
        <f t="shared" si="5"/>
        <v>-33.383471658637973</v>
      </c>
      <c r="M16" s="183">
        <f t="shared" si="5"/>
        <v>-185.99362781241553</v>
      </c>
      <c r="N16" s="183">
        <f t="shared" si="5"/>
        <v>-262.29870588930453</v>
      </c>
      <c r="O16" s="183">
        <f t="shared" si="5"/>
        <v>284.55435366173015</v>
      </c>
      <c r="P16" s="183">
        <f t="shared" si="5"/>
        <v>-548.44274867763602</v>
      </c>
      <c r="Q16" s="183">
        <f t="shared" si="5"/>
        <v>767.81984814869043</v>
      </c>
      <c r="R16" s="183">
        <f t="shared" si="5"/>
        <v>174.86580392620226</v>
      </c>
      <c r="S16" s="183">
        <f t="shared" si="5"/>
        <v>-185.99362781241553</v>
      </c>
      <c r="T16" s="183">
        <f t="shared" si="5"/>
        <v>69.946321570480904</v>
      </c>
      <c r="U16" s="183">
        <f t="shared" si="5"/>
        <v>-25.435026025629213</v>
      </c>
      <c r="V16" s="183">
        <f t="shared" si="5"/>
        <v>17.486580392619999</v>
      </c>
      <c r="W16" s="183">
        <f t="shared" si="5"/>
        <v>174.86580392620317</v>
      </c>
      <c r="X16" s="183">
        <f t="shared" si="5"/>
        <v>166.91735829319305</v>
      </c>
      <c r="Y16" s="183">
        <f t="shared" si="5"/>
        <v>81.074145456694623</v>
      </c>
      <c r="Z16" s="183">
        <f t="shared" si="5"/>
        <v>165.32766916659102</v>
      </c>
      <c r="AA16" s="183">
        <f t="shared" si="5"/>
        <v>-28.614404278832808</v>
      </c>
      <c r="AB16" s="183">
        <f t="shared" si="5"/>
        <v>-104.91948235572181</v>
      </c>
      <c r="AC16" s="183">
        <f t="shared" si="5"/>
        <v>329.06564920658138</v>
      </c>
      <c r="AD16" s="183">
        <f t="shared" si="5"/>
        <v>100.15041497591619</v>
      </c>
      <c r="AE16" s="183">
        <f t="shared" si="5"/>
        <v>-189.17300606561957</v>
      </c>
      <c r="AF16" s="183">
        <f t="shared" si="5"/>
        <v>-348.14191872580295</v>
      </c>
      <c r="AG16" s="183"/>
    </row>
    <row r="17" spans="1:33" s="184" customFormat="1" ht="23.25" customHeight="1">
      <c r="A17" s="201" t="s">
        <v>283</v>
      </c>
      <c r="B17" s="187" t="s">
        <v>277</v>
      </c>
      <c r="C17" s="183">
        <f>C11</f>
        <v>1535.798376452087</v>
      </c>
      <c r="D17" s="183" t="e">
        <f>#REF!-C11</f>
        <v>#REF!</v>
      </c>
      <c r="E17" s="183" t="e">
        <f>D11-#REF!</f>
        <v>#REF!</v>
      </c>
      <c r="F17" s="183">
        <f>F11-D11</f>
        <v>-653.36205956766673</v>
      </c>
      <c r="G17" s="183">
        <f t="shared" ref="G17:AF17" si="6">G11-F11</f>
        <v>-391.13904703294213</v>
      </c>
      <c r="H17" s="183">
        <f t="shared" si="6"/>
        <v>1410.4662793595119</v>
      </c>
      <c r="I17" s="183">
        <f t="shared" si="6"/>
        <v>939.3733736807626</v>
      </c>
      <c r="J17" s="183">
        <f t="shared" si="6"/>
        <v>-608.78323126724626</v>
      </c>
      <c r="K17" s="183">
        <f t="shared" si="6"/>
        <v>372.54386665342054</v>
      </c>
      <c r="L17" s="183">
        <f t="shared" si="6"/>
        <v>489.15223345345112</v>
      </c>
      <c r="M17" s="183">
        <f t="shared" si="6"/>
        <v>-1562.9236915944939</v>
      </c>
      <c r="N17" s="183">
        <f t="shared" si="6"/>
        <v>-599.69298346950677</v>
      </c>
      <c r="O17" s="183">
        <f t="shared" si="6"/>
        <v>845.27165651780888</v>
      </c>
      <c r="P17" s="183">
        <f t="shared" si="6"/>
        <v>-8.0346212270467277</v>
      </c>
      <c r="Q17" s="183">
        <f t="shared" si="6"/>
        <v>1694.4084822850468</v>
      </c>
      <c r="R17" s="183">
        <f t="shared" si="6"/>
        <v>-918.11082744914893</v>
      </c>
      <c r="S17" s="183">
        <f t="shared" si="6"/>
        <v>-494.14003796028624</v>
      </c>
      <c r="T17" s="183">
        <f t="shared" si="6"/>
        <v>-158.99802855786993</v>
      </c>
      <c r="U17" s="183">
        <f t="shared" si="6"/>
        <v>-1004.2029951563491</v>
      </c>
      <c r="V17" s="183">
        <f t="shared" si="6"/>
        <v>329.24128357369057</v>
      </c>
      <c r="W17" s="183">
        <f t="shared" si="6"/>
        <v>1219.1042340241233</v>
      </c>
      <c r="X17" s="183">
        <f t="shared" si="6"/>
        <v>792.51035088155868</v>
      </c>
      <c r="Y17" s="183">
        <f t="shared" si="6"/>
        <v>501.92123752018824</v>
      </c>
      <c r="Z17" s="183">
        <f t="shared" si="6"/>
        <v>-450.97392084631701</v>
      </c>
      <c r="AA17" s="183">
        <f t="shared" si="6"/>
        <v>-1837.9870518188188</v>
      </c>
      <c r="AB17" s="183">
        <f t="shared" si="6"/>
        <v>664.5314052888682</v>
      </c>
      <c r="AC17" s="183">
        <f t="shared" si="6"/>
        <v>13.249876447026054</v>
      </c>
      <c r="AD17" s="183">
        <f t="shared" si="6"/>
        <v>-1763.3478662431703</v>
      </c>
      <c r="AE17" s="183">
        <f t="shared" si="6"/>
        <v>1488.2967596119495</v>
      </c>
      <c r="AF17" s="183">
        <f t="shared" si="6"/>
        <v>607.48551518988666</v>
      </c>
      <c r="AG17" s="183"/>
    </row>
    <row r="18" spans="1:33" s="186" customFormat="1" ht="23.25" customHeight="1">
      <c r="A18" s="193" t="s">
        <v>283</v>
      </c>
      <c r="B18" s="188" t="s">
        <v>281</v>
      </c>
      <c r="C18" s="185">
        <v>0</v>
      </c>
      <c r="D18" s="185">
        <f>(D15-C15)*0.001</f>
        <v>-9.3577588057377634E-2</v>
      </c>
      <c r="E18" s="185">
        <f t="shared" ref="E18:AF18" si="7">(E15-D15)*0.001</f>
        <v>0.7529574550749828</v>
      </c>
      <c r="F18" s="185">
        <f t="shared" si="7"/>
        <v>-0.94371997880151304</v>
      </c>
      <c r="G18" s="185">
        <f t="shared" si="7"/>
        <v>-0.61687490301040404</v>
      </c>
      <c r="H18" s="185">
        <f t="shared" si="7"/>
        <v>1.0607346715071062</v>
      </c>
      <c r="I18" s="185">
        <f t="shared" si="7"/>
        <v>0.97116715621279948</v>
      </c>
      <c r="J18" s="185">
        <f t="shared" si="7"/>
        <v>-0.58493789436821908</v>
      </c>
      <c r="K18" s="185">
        <f t="shared" si="7"/>
        <v>0.32008412547556098</v>
      </c>
      <c r="L18" s="185">
        <f t="shared" si="7"/>
        <v>0.52253570511208913</v>
      </c>
      <c r="M18" s="185">
        <f t="shared" si="7"/>
        <v>-1.3769300637820785</v>
      </c>
      <c r="N18" s="185">
        <f t="shared" si="7"/>
        <v>-0.33739427758020224</v>
      </c>
      <c r="O18" s="185">
        <f t="shared" si="7"/>
        <v>0.56071730285607879</v>
      </c>
      <c r="P18" s="185">
        <f t="shared" si="7"/>
        <v>0.5404081274505893</v>
      </c>
      <c r="Q18" s="185">
        <f t="shared" si="7"/>
        <v>0.92658863413635639</v>
      </c>
      <c r="R18" s="185">
        <f t="shared" si="7"/>
        <v>-1.0929766313753513</v>
      </c>
      <c r="S18" s="185">
        <f t="shared" si="7"/>
        <v>-0.3081464101478707</v>
      </c>
      <c r="T18" s="185">
        <f t="shared" si="7"/>
        <v>-0.22894435012835085</v>
      </c>
      <c r="U18" s="185">
        <f t="shared" si="7"/>
        <v>-0.97876796913071984</v>
      </c>
      <c r="V18" s="185">
        <f t="shared" si="7"/>
        <v>0.31175470318107068</v>
      </c>
      <c r="W18" s="185">
        <f t="shared" si="7"/>
        <v>1.0442384300979202</v>
      </c>
      <c r="X18" s="185">
        <f t="shared" si="7"/>
        <v>0.62559299258836565</v>
      </c>
      <c r="Y18" s="185">
        <f t="shared" si="7"/>
        <v>0.42084709206349363</v>
      </c>
      <c r="Z18" s="185">
        <f t="shared" si="7"/>
        <v>-0.61630159001290807</v>
      </c>
      <c r="AA18" s="185">
        <f t="shared" si="7"/>
        <v>-1.8093726475399861</v>
      </c>
      <c r="AB18" s="185">
        <f t="shared" si="7"/>
        <v>1.8458201649465216</v>
      </c>
      <c r="AC18" s="185">
        <f t="shared" si="7"/>
        <v>0</v>
      </c>
      <c r="AD18" s="185">
        <f t="shared" si="7"/>
        <v>0</v>
      </c>
      <c r="AE18" s="185">
        <f t="shared" si="7"/>
        <v>0</v>
      </c>
      <c r="AF18" s="185">
        <f t="shared" si="7"/>
        <v>0</v>
      </c>
      <c r="AG18" s="185"/>
    </row>
    <row r="19" spans="1:33" s="186" customFormat="1" ht="23.25" hidden="1" customHeight="1">
      <c r="A19" s="194"/>
      <c r="B19" s="188" t="s">
        <v>269</v>
      </c>
      <c r="C19" s="185">
        <v>0</v>
      </c>
      <c r="D19" s="185">
        <f>D18-C18</f>
        <v>-9.3577588057377634E-2</v>
      </c>
      <c r="E19" s="185">
        <f t="shared" ref="E19:V19" si="8">E18-D18</f>
        <v>0.84653504313236039</v>
      </c>
      <c r="F19" s="185">
        <f t="shared" si="8"/>
        <v>-1.6966774338764958</v>
      </c>
      <c r="G19" s="185">
        <f t="shared" si="8"/>
        <v>0.326845075791109</v>
      </c>
      <c r="H19" s="185">
        <f t="shared" si="8"/>
        <v>1.6776095745175104</v>
      </c>
      <c r="I19" s="185">
        <f t="shared" si="8"/>
        <v>-8.9567515294306732E-2</v>
      </c>
      <c r="J19" s="185">
        <f t="shared" si="8"/>
        <v>-1.5561050505810186</v>
      </c>
      <c r="K19" s="185">
        <f t="shared" si="8"/>
        <v>0.90502201984378006</v>
      </c>
      <c r="L19" s="185">
        <f t="shared" si="8"/>
        <v>0.20245157963652816</v>
      </c>
      <c r="M19" s="185">
        <f t="shared" si="8"/>
        <v>-1.8994657688941676</v>
      </c>
      <c r="N19" s="185">
        <f t="shared" si="8"/>
        <v>1.0395357862018764</v>
      </c>
      <c r="O19" s="185">
        <f t="shared" si="8"/>
        <v>0.89811158043628103</v>
      </c>
      <c r="P19" s="185">
        <f t="shared" si="8"/>
        <v>-2.0309175405489488E-2</v>
      </c>
      <c r="Q19" s="185">
        <f t="shared" si="8"/>
        <v>0.38618050668576709</v>
      </c>
      <c r="R19" s="185">
        <f t="shared" si="8"/>
        <v>-2.0195652655117078</v>
      </c>
      <c r="S19" s="185">
        <f t="shared" si="8"/>
        <v>0.78483022122748058</v>
      </c>
      <c r="T19" s="185">
        <f t="shared" si="8"/>
        <v>7.9202060019519849E-2</v>
      </c>
      <c r="U19" s="185">
        <f t="shared" si="8"/>
        <v>-0.74982361900236905</v>
      </c>
      <c r="V19" s="185">
        <f t="shared" si="8"/>
        <v>1.2905226723117904</v>
      </c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</row>
    <row r="20" spans="1:33" ht="23.25" hidden="1" customHeight="1">
      <c r="B20" s="172" t="s">
        <v>260</v>
      </c>
      <c r="C20" s="171"/>
      <c r="D20" s="174"/>
      <c r="E20" s="174"/>
      <c r="F20" s="174"/>
      <c r="G20" s="173"/>
      <c r="H20" s="173"/>
      <c r="I20" s="173"/>
      <c r="J20" s="173"/>
      <c r="K20" s="173"/>
      <c r="L20" s="175"/>
      <c r="M20" s="175"/>
      <c r="N20" s="176"/>
      <c r="O20" s="177"/>
      <c r="P20" s="173"/>
      <c r="Q20" s="173"/>
      <c r="R20" s="173"/>
      <c r="S20" s="173"/>
      <c r="T20" s="173"/>
      <c r="U20" s="173"/>
      <c r="V20" s="173"/>
    </row>
    <row r="21" spans="1:33" ht="23.25" hidden="1" customHeight="1">
      <c r="B21" s="172" t="s">
        <v>250</v>
      </c>
      <c r="C21" s="171"/>
      <c r="D21" s="174"/>
      <c r="E21" s="174"/>
      <c r="F21" s="174"/>
      <c r="G21" s="173"/>
      <c r="H21" s="173"/>
      <c r="I21" s="173"/>
      <c r="J21" s="173"/>
      <c r="K21" s="173"/>
      <c r="L21" s="175"/>
      <c r="M21" s="175"/>
      <c r="N21" s="176"/>
      <c r="O21" s="177"/>
      <c r="P21" s="173"/>
      <c r="Q21" s="173"/>
      <c r="R21" s="173"/>
      <c r="S21" s="173"/>
      <c r="T21" s="173"/>
      <c r="U21" s="173"/>
      <c r="V21" s="173"/>
    </row>
    <row r="22" spans="1:33" ht="23.25" hidden="1" customHeight="1">
      <c r="B22" s="172" t="s">
        <v>261</v>
      </c>
      <c r="C22" s="171"/>
      <c r="D22" s="174"/>
      <c r="E22" s="174"/>
      <c r="F22" s="174"/>
      <c r="G22" s="173"/>
      <c r="H22" s="173"/>
      <c r="I22" s="173"/>
      <c r="J22" s="173"/>
      <c r="K22" s="173"/>
      <c r="L22" s="175"/>
      <c r="M22" s="175"/>
      <c r="N22" s="176"/>
      <c r="O22" s="177"/>
      <c r="P22" s="173"/>
      <c r="Q22" s="173"/>
      <c r="R22" s="173"/>
      <c r="S22" s="173"/>
      <c r="T22" s="173"/>
      <c r="U22" s="173"/>
      <c r="V22" s="173"/>
    </row>
    <row r="23" spans="1:33" ht="23.25" hidden="1" customHeight="1">
      <c r="B23" s="172" t="s">
        <v>264</v>
      </c>
      <c r="C23" s="171"/>
      <c r="D23" s="174"/>
      <c r="E23" s="174"/>
      <c r="F23" s="174"/>
      <c r="G23" s="173"/>
      <c r="H23" s="173"/>
      <c r="I23" s="173"/>
      <c r="J23" s="173"/>
      <c r="K23" s="173"/>
      <c r="L23" s="175"/>
      <c r="M23" s="175"/>
      <c r="N23" s="176"/>
      <c r="O23" s="177"/>
      <c r="P23" s="173"/>
      <c r="Q23" s="173"/>
      <c r="R23" s="173"/>
      <c r="S23" s="173"/>
      <c r="T23" s="173"/>
      <c r="U23" s="173"/>
      <c r="V23" s="173"/>
    </row>
    <row r="24" spans="1:33" ht="23.25" hidden="1" customHeight="1">
      <c r="B24" s="172" t="s">
        <v>265</v>
      </c>
      <c r="C24" s="171"/>
      <c r="D24" s="174"/>
      <c r="E24" s="174"/>
      <c r="F24" s="174"/>
      <c r="G24" s="173"/>
      <c r="H24" s="173"/>
      <c r="I24" s="173"/>
      <c r="J24" s="173"/>
      <c r="K24" s="173"/>
      <c r="L24" s="175"/>
      <c r="M24" s="175"/>
      <c r="N24" s="176"/>
      <c r="O24" s="177"/>
      <c r="P24" s="173"/>
      <c r="Q24" s="173"/>
      <c r="R24" s="173"/>
      <c r="S24" s="173"/>
      <c r="T24" s="173"/>
      <c r="U24" s="173"/>
      <c r="V24" s="173"/>
    </row>
    <row r="25" spans="1:33" ht="23.25" customHeight="1">
      <c r="A25" s="247" t="s">
        <v>292</v>
      </c>
      <c r="B25" s="247"/>
      <c r="C25" s="248"/>
      <c r="D25" s="166"/>
      <c r="E25" s="166"/>
      <c r="F25" s="166"/>
      <c r="G25" s="167"/>
      <c r="H25" s="167"/>
      <c r="I25" s="167"/>
      <c r="J25" s="167"/>
      <c r="K25" s="167"/>
      <c r="L25" s="168"/>
      <c r="M25" s="168"/>
      <c r="N25" s="169"/>
      <c r="O25" s="164"/>
      <c r="P25" s="167"/>
      <c r="Q25" s="167"/>
      <c r="R25" s="167"/>
      <c r="S25" s="167"/>
      <c r="T25" s="167"/>
      <c r="U25" s="167"/>
      <c r="V25" s="167"/>
    </row>
    <row r="26" spans="1:33" ht="25.5" customHeight="1">
      <c r="A26" s="189" t="s">
        <v>282</v>
      </c>
      <c r="B26" s="178" t="s">
        <v>251</v>
      </c>
      <c r="C26" s="173">
        <f>C10</f>
        <v>2451.3006332200407</v>
      </c>
      <c r="D26" s="173">
        <f t="shared" ref="D26:AF26" si="9">C26+D10</f>
        <v>4640.3025605507773</v>
      </c>
      <c r="E26" s="173">
        <f t="shared" si="9"/>
        <v>6247.4782675452398</v>
      </c>
      <c r="F26" s="173">
        <f t="shared" si="9"/>
        <v>7973.8806590348404</v>
      </c>
      <c r="G26" s="173">
        <f t="shared" si="9"/>
        <v>9926.0189065019022</v>
      </c>
      <c r="H26" s="173">
        <f t="shared" si="9"/>
        <v>12227.88876182137</v>
      </c>
      <c r="I26" s="173">
        <f t="shared" si="9"/>
        <v>14497.964834608802</v>
      </c>
      <c r="J26" s="173">
        <f t="shared" si="9"/>
        <v>16744.195570497206</v>
      </c>
      <c r="K26" s="173">
        <f t="shared" si="9"/>
        <v>19042.886047563468</v>
      </c>
      <c r="L26" s="173">
        <f t="shared" si="9"/>
        <v>21308.193052971095</v>
      </c>
      <c r="M26" s="173">
        <f t="shared" si="9"/>
        <v>23387.506430566304</v>
      </c>
      <c r="N26" s="173">
        <f t="shared" si="9"/>
        <v>25204.521102272211</v>
      </c>
      <c r="O26" s="173">
        <f t="shared" si="9"/>
        <v>27306.090127639847</v>
      </c>
      <c r="P26" s="173">
        <f t="shared" si="9"/>
        <v>28859.216404329847</v>
      </c>
      <c r="Q26" s="173">
        <f t="shared" si="9"/>
        <v>31180.162529168538</v>
      </c>
      <c r="R26" s="173">
        <f t="shared" si="9"/>
        <v>33675.974457933429</v>
      </c>
      <c r="S26" s="173">
        <f t="shared" si="9"/>
        <v>35985.792758885909</v>
      </c>
      <c r="T26" s="173">
        <f t="shared" si="9"/>
        <v>38365.557381408864</v>
      </c>
      <c r="U26" s="173">
        <f t="shared" si="9"/>
        <v>40719.886977906193</v>
      </c>
      <c r="V26" s="173">
        <f t="shared" si="9"/>
        <v>43091.703154796145</v>
      </c>
      <c r="W26" s="173">
        <f t="shared" si="9"/>
        <v>45638.385135612298</v>
      </c>
      <c r="X26" s="173">
        <f t="shared" si="9"/>
        <v>48351.984474721641</v>
      </c>
      <c r="Y26" s="173">
        <f t="shared" si="9"/>
        <v>51146.657959287681</v>
      </c>
      <c r="Z26" s="173">
        <f t="shared" si="9"/>
        <v>54106.659113020309</v>
      </c>
      <c r="AA26" s="173">
        <f t="shared" si="9"/>
        <v>57038.045862474108</v>
      </c>
      <c r="AB26" s="173">
        <f t="shared" si="9"/>
        <v>59864.51312957218</v>
      </c>
      <c r="AC26" s="173">
        <f t="shared" si="9"/>
        <v>63020.046045876836</v>
      </c>
      <c r="AD26" s="173">
        <f t="shared" si="9"/>
        <v>66275.729377157404</v>
      </c>
      <c r="AE26" s="173">
        <f t="shared" si="9"/>
        <v>69342.239702372361</v>
      </c>
      <c r="AF26" s="173">
        <f t="shared" si="9"/>
        <v>72060.608108861517</v>
      </c>
      <c r="AG26" s="173"/>
    </row>
    <row r="27" spans="1:33" ht="26.25" customHeight="1">
      <c r="A27" s="190" t="s">
        <v>282</v>
      </c>
      <c r="B27" s="178" t="s">
        <v>247</v>
      </c>
      <c r="C27" s="246">
        <f>'Контроль экономии'!QN100</f>
        <v>1535.798376452087</v>
      </c>
      <c r="D27" s="246">
        <f>'Контроль экономии'!QO100</f>
        <v>2715.7204589574931</v>
      </c>
      <c r="E27" s="246">
        <f>'Контроль экономии'!QP100</f>
        <v>4066.7737762016068</v>
      </c>
      <c r="F27" s="246">
        <f>'Контроль экономии'!QQ100</f>
        <v>4593.3337991393455</v>
      </c>
      <c r="G27" s="246">
        <f>'Контроль экономии'!QR100</f>
        <v>4728.7547750441427</v>
      </c>
      <c r="H27" s="246">
        <f>'Контроль экономии'!QS100</f>
        <v>6274.6420303084515</v>
      </c>
      <c r="I27" s="246">
        <f>'Контроль экономии'!QT100</f>
        <v>8759.9026592535229</v>
      </c>
      <c r="J27" s="246">
        <f>'Контроль экономии'!QU100</f>
        <v>10636.380056931348</v>
      </c>
      <c r="K27" s="246">
        <f>'Контроль экономии'!QV100</f>
        <v>12885.401321262594</v>
      </c>
      <c r="L27" s="246">
        <f>'Контроль экономии'!QW100</f>
        <v>15623.574819047291</v>
      </c>
      <c r="M27" s="246">
        <f>'Контроль экономии'!QX100</f>
        <v>16798.824625237496</v>
      </c>
      <c r="N27" s="246">
        <f>'Контроль экономии'!QY100</f>
        <v>17374.381447958192</v>
      </c>
      <c r="O27" s="246">
        <f>'Контроль экономии'!QZ100</f>
        <v>18795.209927196698</v>
      </c>
      <c r="P27" s="246">
        <f>'Контроль экономии'!RA100</f>
        <v>20208.003785208155</v>
      </c>
      <c r="Q27" s="246">
        <f>'Контроль экономии'!RB100</f>
        <v>23315.206125504661</v>
      </c>
      <c r="R27" s="246">
        <f>'Контроль экономии'!RC100</f>
        <v>25504.297638352018</v>
      </c>
      <c r="S27" s="246">
        <f>'Контроль экономии'!RD100</f>
        <v>27199.24911323909</v>
      </c>
      <c r="T27" s="246">
        <f>'Контроль экономии'!RE100</f>
        <v>28735.20255956829</v>
      </c>
      <c r="U27" s="246">
        <f>'Контроль экономии'!RF100</f>
        <v>29266.953010741141</v>
      </c>
      <c r="V27" s="246">
        <f>'Контроль экономии'!RG100</f>
        <v>30127.944745487683</v>
      </c>
      <c r="W27" s="246">
        <f>'Контроль экономии'!RH100</f>
        <v>32208.040714258346</v>
      </c>
      <c r="X27" s="246">
        <f>'Контроль экономии'!RI100</f>
        <v>35080.647033910573</v>
      </c>
      <c r="Y27" s="246">
        <f>'Контроль экономии'!RJ100</f>
        <v>38455.174591082985</v>
      </c>
      <c r="Z27" s="246">
        <f>'Контроль экономии'!RK100</f>
        <v>41378.728227409083</v>
      </c>
      <c r="AA27" s="246">
        <f>'Контроль экономии'!RL100</f>
        <v>42464.294811916356</v>
      </c>
      <c r="AB27" s="246">
        <f>'Контроль экономии'!RM100</f>
        <v>44214.3928017125</v>
      </c>
      <c r="AC27" s="246">
        <f>'Контроль экономии'!RN100</f>
        <v>45977.740667955673</v>
      </c>
      <c r="AD27" s="246">
        <f>'Контроль экономии'!RO100</f>
        <v>45977.740667955673</v>
      </c>
      <c r="AE27" s="246">
        <f>'Контроль экономии'!RP100</f>
        <v>47466.037427567622</v>
      </c>
      <c r="AF27" s="246">
        <f>'Контроль экономии'!RQ100</f>
        <v>49561.819702369459</v>
      </c>
      <c r="AG27" s="173"/>
    </row>
    <row r="28" spans="1:33" ht="21.75" customHeight="1">
      <c r="A28" s="191" t="s">
        <v>282</v>
      </c>
      <c r="B28" s="178" t="s">
        <v>248</v>
      </c>
      <c r="C28" s="173">
        <f>'Контроль экономии'!WM100</f>
        <v>963.68658607153043</v>
      </c>
      <c r="D28" s="173">
        <f>'Контроль экономии'!WN100+C28</f>
        <v>2025.875896413984</v>
      </c>
      <c r="E28" s="173">
        <f>'Контроль экономии'!WO100+D28</f>
        <v>2295.4784119406668</v>
      </c>
      <c r="F28" s="173">
        <f>'Контроль экономии'!WP100+E28</f>
        <v>3558.4703788373636</v>
      </c>
      <c r="G28" s="173">
        <f>'Контроль экономии'!WQ100+F28</f>
        <v>5470.804348902906</v>
      </c>
      <c r="H28" s="173">
        <f>'Контроль экономии'!WR100+G28</f>
        <v>6266.5755068557046</v>
      </c>
      <c r="I28" s="173">
        <f>'Контроль экономии'!WS100+H28</f>
        <v>6040.0654477423986</v>
      </c>
      <c r="J28" s="173">
        <f>'Контроль экономии'!WT100+I28</f>
        <v>6429.2794879640614</v>
      </c>
      <c r="K28" s="173">
        <f>'Контроль экономии'!WU100+J28</f>
        <v>6481.5628697903967</v>
      </c>
      <c r="L28" s="173">
        <f>'Контроль экономии'!WV100+K28</f>
        <v>5983.8086672882155</v>
      </c>
      <c r="M28" s="173">
        <f>'Контроль экономии'!WW100+L28</f>
        <v>6935.4545319250628</v>
      </c>
      <c r="N28" s="173">
        <f>'Контроль экономии'!WX100+M28</f>
        <v>8242.2522676989684</v>
      </c>
      <c r="O28" s="173">
        <f>'Контроль экономии'!WY100+N28</f>
        <v>8958.8212636243697</v>
      </c>
      <c r="P28" s="173">
        <f>'Контроль экономии'!WZ100+O28</f>
        <v>9106.5395990754696</v>
      </c>
      <c r="Q28" s="173">
        <f>'Контроль экономии'!XA100+P28</f>
        <v>8278.9014775409269</v>
      </c>
      <c r="R28" s="173">
        <f>'Контроль экономии'!XB100+Q28</f>
        <v>8601.7650732435959</v>
      </c>
      <c r="S28" s="173">
        <f>'Контроль экономии'!XC100+R28</f>
        <v>9248.9933112071831</v>
      </c>
      <c r="T28" s="173">
        <f>'Контроль экономии'!XD100+S28</f>
        <v>10137.215601937454</v>
      </c>
      <c r="U28" s="173">
        <f>'Контроль экономии'!XE100+T28</f>
        <v>12055.719965436909</v>
      </c>
      <c r="V28" s="173">
        <f>'Контроль экономии'!XF100+U28</f>
        <v>13646.061483482597</v>
      </c>
      <c r="W28" s="173">
        <f>'Контроль экономии'!XG100+V28</f>
        <v>14137.204654056797</v>
      </c>
      <c r="X28" s="173">
        <f>'Контроль экономии'!XH100+W28</f>
        <v>13969.828885064291</v>
      </c>
      <c r="Y28" s="173">
        <f>'Контроль экономии'!XI100+X28</f>
        <v>13359.456177057584</v>
      </c>
      <c r="Z28" s="173">
        <f>'Контроль экономии'!XJ100+Y28</f>
        <v>13397.821984853937</v>
      </c>
      <c r="AA28" s="173">
        <f>'Контроль экономии'!XK100+Z28</f>
        <v>15340.790579534485</v>
      </c>
      <c r="AB28" s="173">
        <f>'Контроль экономии'!XL100+AA28</f>
        <v>16473.810871431255</v>
      </c>
      <c r="AC28" s="173">
        <f>'Контроль экономии'!XM100+AB28</f>
        <v>17939.268818864402</v>
      </c>
      <c r="AD28" s="173">
        <f>'Контроль экономии'!XN100+AC28</f>
        <v>22331.376848079643</v>
      </c>
      <c r="AE28" s="173">
        <f>'Контроль экономии'!XO100+AD28</f>
        <v>23992.654285556488</v>
      </c>
      <c r="AF28" s="173">
        <f>'Контроль экономии'!XP100+AE28</f>
        <v>24648.008108385235</v>
      </c>
      <c r="AG28" s="173"/>
    </row>
    <row r="29" spans="1:33" ht="23.25" customHeight="1">
      <c r="A29" s="192" t="s">
        <v>282</v>
      </c>
      <c r="B29" s="178" t="s">
        <v>149</v>
      </c>
      <c r="C29" s="173">
        <f>'Контроль экономии'!XR100</f>
        <v>572.11179038055661</v>
      </c>
      <c r="D29" s="173">
        <f>'Контроль экономии'!XS100+C29</f>
        <v>689.84456254350903</v>
      </c>
      <c r="E29" s="173">
        <f>'Контроль экономии'!XT100+D29</f>
        <v>1771.29536426094</v>
      </c>
      <c r="F29" s="173">
        <f>'Контроль экономии'!XU100+E29</f>
        <v>1034.8634203019819</v>
      </c>
      <c r="G29" s="173">
        <f>'Контроль экономии'!XV100+F29</f>
        <v>0</v>
      </c>
      <c r="H29" s="173">
        <f>'Контроль экономии'!XW100+G29</f>
        <v>8.0665234527468783</v>
      </c>
      <c r="I29" s="173">
        <f>'Контроль экономии'!XX100+H29</f>
        <v>2719.8372115111242</v>
      </c>
      <c r="J29" s="173">
        <f>'Контроль экономии'!XY100+I29</f>
        <v>4207.1005689672866</v>
      </c>
      <c r="K29" s="173">
        <f>'Контроль экономии'!XZ100+J29</f>
        <v>6403.8384514721974</v>
      </c>
      <c r="L29" s="173">
        <f>'Контроль экономии'!YA100+K29</f>
        <v>9639.766151759075</v>
      </c>
      <c r="M29" s="173">
        <f>'Контроль экономии'!YB100+L29</f>
        <v>9863.3700933124328</v>
      </c>
      <c r="N29" s="173">
        <f>'Контроль экономии'!YC100+M29</f>
        <v>9132.1291802592241</v>
      </c>
      <c r="O29" s="173">
        <f>'Контроль экономии'!YD100+N29</f>
        <v>9836.3886635723284</v>
      </c>
      <c r="P29" s="173">
        <f>'Контроль экономии'!YE100+O29</f>
        <v>11101.464186132685</v>
      </c>
      <c r="Q29" s="173">
        <f>'Контроль экономии'!YF100+P29</f>
        <v>15036.304647963734</v>
      </c>
      <c r="R29" s="173">
        <f>'Контроль экономии'!YG100+Q29</f>
        <v>16902.53256510842</v>
      </c>
      <c r="S29" s="173">
        <f>'Контроль экономии'!YH100+R29</f>
        <v>17950.255802031905</v>
      </c>
      <c r="T29" s="173">
        <f>'Контроль экономии'!YI100+S29</f>
        <v>18597.986957630834</v>
      </c>
      <c r="U29" s="173">
        <f>'Контроль экономии'!YJ100+T29</f>
        <v>17211.23304530423</v>
      </c>
      <c r="V29" s="173">
        <f>'Контроль экономии'!YK100+U29</f>
        <v>16481.883262005085</v>
      </c>
      <c r="W29" s="173">
        <f>'Контроль экономии'!YL100+V29</f>
        <v>18070.836060201549</v>
      </c>
      <c r="X29" s="173">
        <f>'Контроль экономии'!YM100+W29</f>
        <v>21110.81814884628</v>
      </c>
      <c r="Y29" s="173">
        <f>'Контроль экономии'!YN100+X29</f>
        <v>25095.718414025403</v>
      </c>
      <c r="Z29" s="173">
        <f>'Контроль экономии'!YO100+Y29</f>
        <v>27980.906242555146</v>
      </c>
      <c r="AA29" s="173">
        <f>'Контроль экономии'!YP100+Z29</f>
        <v>27123.504232381871</v>
      </c>
      <c r="AB29" s="173">
        <f>'Контроль экономии'!YQ100+AA29</f>
        <v>27740.581930281245</v>
      </c>
      <c r="AC29" s="173">
        <f>'Контроль экономии'!YR100+AB29</f>
        <v>28038.471849091271</v>
      </c>
      <c r="AD29" s="173">
        <f>'Контроль экономии'!YS100+AC29</f>
        <v>23646.363819876031</v>
      </c>
      <c r="AE29" s="173">
        <f>'Контроль экономии'!YT100+AD29</f>
        <v>23473.383142011135</v>
      </c>
      <c r="AF29" s="173">
        <f>'Контроль экономии'!YU100+AE29</f>
        <v>24913.811593984225</v>
      </c>
      <c r="AG29" s="173"/>
    </row>
    <row r="30" spans="1:33" ht="21" customHeight="1">
      <c r="A30" s="245" t="s">
        <v>282</v>
      </c>
      <c r="B30" s="178" t="s">
        <v>300</v>
      </c>
      <c r="C30" s="173"/>
      <c r="D30" s="173"/>
      <c r="E30" s="173"/>
      <c r="F30" s="173"/>
      <c r="G30" s="173"/>
      <c r="H30" s="173"/>
      <c r="I30" s="173"/>
      <c r="J30" s="173"/>
      <c r="K30" s="173"/>
      <c r="L30" s="173"/>
      <c r="M30" s="173"/>
      <c r="N30" s="173"/>
      <c r="O30" s="173"/>
      <c r="P30" s="173"/>
      <c r="Q30" s="173"/>
      <c r="R30" s="173"/>
      <c r="S30" s="173"/>
      <c r="T30" s="173"/>
      <c r="U30" s="173"/>
      <c r="V30" s="173"/>
      <c r="W30" s="173"/>
      <c r="X30" s="173"/>
      <c r="Y30" s="173"/>
      <c r="Z30" s="173"/>
      <c r="AA30" s="173"/>
      <c r="AB30" s="173"/>
      <c r="AC30" s="173"/>
      <c r="AD30" s="173"/>
      <c r="AE30" s="173"/>
      <c r="AF30" s="173"/>
    </row>
    <row r="33" spans="3:5">
      <c r="C33" s="180" t="s">
        <v>303</v>
      </c>
      <c r="D33" s="180">
        <f ca="1">TODAY()-1</f>
        <v>44744</v>
      </c>
      <c r="E33" s="249">
        <f ca="1">HLOOKUP(D33,C2:AF11,10)/HLOOKUP(D33,C2:AF11,9)</f>
        <v>0.77097065644189033</v>
      </c>
    </row>
  </sheetData>
  <pageMargins left="0.7" right="0.7" top="0.75" bottom="0.75" header="0.3" footer="0.3"/>
  <pageSetup paperSize="9" scale="99" fitToWidth="0" orientation="landscape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S62"/>
  <sheetViews>
    <sheetView topLeftCell="W1" zoomScaleNormal="100" workbookViewId="0">
      <pane ySplit="1" topLeftCell="A2" activePane="bottomLeft" state="frozen"/>
      <selection pane="bottomLeft" activeCell="AR61" sqref="AR61"/>
    </sheetView>
  </sheetViews>
  <sheetFormatPr defaultRowHeight="15"/>
  <cols>
    <col min="1" max="1" width="10.85546875" bestFit="1" customWidth="1"/>
    <col min="3" max="3" width="14.5703125" customWidth="1"/>
    <col min="4" max="4" width="13.140625" customWidth="1"/>
    <col min="5" max="5" width="13.5703125" customWidth="1"/>
    <col min="6" max="6" width="15.7109375" customWidth="1"/>
    <col min="7" max="7" width="14.5703125" customWidth="1"/>
    <col min="8" max="8" width="12.5703125" customWidth="1"/>
    <col min="9" max="9" width="15.28515625" customWidth="1"/>
    <col min="10" max="12" width="13.5703125" customWidth="1"/>
    <col min="13" max="13" width="14.42578125" customWidth="1"/>
    <col min="14" max="14" width="12.7109375" customWidth="1"/>
    <col min="15" max="16" width="14.42578125" customWidth="1"/>
    <col min="17" max="18" width="14.42578125" hidden="1" customWidth="1"/>
    <col min="19" max="20" width="14.42578125" style="304" customWidth="1"/>
    <col min="44" max="44" width="14.5703125" customWidth="1"/>
    <col min="45" max="45" width="13.5703125" customWidth="1"/>
  </cols>
  <sheetData>
    <row r="1" spans="1:45" ht="60">
      <c r="A1" s="257" t="s">
        <v>309</v>
      </c>
      <c r="B1" s="257" t="s">
        <v>308</v>
      </c>
      <c r="C1" s="299" t="s">
        <v>313</v>
      </c>
      <c r="D1" s="257" t="s">
        <v>311</v>
      </c>
      <c r="E1" s="257" t="s">
        <v>312</v>
      </c>
      <c r="F1" s="257" t="s">
        <v>325</v>
      </c>
      <c r="G1" s="284" t="s">
        <v>310</v>
      </c>
      <c r="H1" s="295" t="s">
        <v>307</v>
      </c>
      <c r="I1" s="291" t="s">
        <v>316</v>
      </c>
      <c r="J1" s="292" t="s">
        <v>314</v>
      </c>
      <c r="K1" s="282" t="s">
        <v>315</v>
      </c>
      <c r="L1" s="278" t="s">
        <v>317</v>
      </c>
      <c r="M1" s="294" t="s">
        <v>318</v>
      </c>
      <c r="N1" s="281" t="s">
        <v>321</v>
      </c>
      <c r="O1" s="292" t="s">
        <v>324</v>
      </c>
      <c r="P1" s="283" t="s">
        <v>323</v>
      </c>
      <c r="Q1" s="269" t="s">
        <v>320</v>
      </c>
      <c r="R1" s="269" t="s">
        <v>322</v>
      </c>
      <c r="S1" s="301"/>
      <c r="T1" s="301"/>
      <c r="AR1" s="299" t="s">
        <v>313</v>
      </c>
      <c r="AS1" s="257" t="s">
        <v>312</v>
      </c>
    </row>
    <row r="2" spans="1:45" hidden="1">
      <c r="A2" s="262">
        <v>44489</v>
      </c>
      <c r="B2" s="235">
        <v>28.082061687471658</v>
      </c>
      <c r="C2" s="235">
        <v>83.214790229977012</v>
      </c>
      <c r="D2" s="235">
        <v>2.2000000000000002</v>
      </c>
      <c r="E2" s="235">
        <v>8.5</v>
      </c>
      <c r="F2" s="235">
        <f>G2*(21-E2)/(21-D2)</f>
        <v>53.713922602131767</v>
      </c>
      <c r="G2" s="289">
        <v>80.785739593606181</v>
      </c>
      <c r="H2" s="286">
        <v>29.799066604620517</v>
      </c>
      <c r="I2" s="286">
        <f t="shared" ref="I2:I33" si="0">G2/(18-D2)*41/24</f>
        <v>8.7347450509964482</v>
      </c>
      <c r="J2" s="279">
        <f t="shared" ref="J2:J33" si="1">H2/C2</f>
        <v>0.35809820011882698</v>
      </c>
      <c r="K2" s="279">
        <f t="shared" ref="K2:K33" si="2">H2/B2</f>
        <v>1.0611424095658502</v>
      </c>
      <c r="L2" s="288">
        <f>N2*24/41*(18-D2)</f>
        <v>92.487804878048777</v>
      </c>
      <c r="M2" s="285">
        <f t="shared" ref="M2:M49" si="3">C2-L2*((21-E2)/(21-D2))</f>
        <v>21.72023911425309</v>
      </c>
      <c r="N2" s="296">
        <v>10</v>
      </c>
      <c r="O2" s="280">
        <f t="shared" ref="O2:O33" si="4">M2/C2</f>
        <v>0.26101416652287207</v>
      </c>
      <c r="P2" s="280">
        <f t="shared" ref="P2:P33" si="5">M2/B2</f>
        <v>0.7734560003457015</v>
      </c>
      <c r="Q2" s="277">
        <f>G2-L2</f>
        <v>-11.702065284442597</v>
      </c>
      <c r="R2" s="293">
        <f t="shared" ref="R2:R33" si="6">L2/(18-D2)*41/24</f>
        <v>10</v>
      </c>
      <c r="S2" s="302">
        <f>E2-D2</f>
        <v>6.3</v>
      </c>
      <c r="T2" s="302">
        <f>G2/F2</f>
        <v>1.504</v>
      </c>
      <c r="AR2" s="267">
        <v>159.06810808399587</v>
      </c>
      <c r="AS2" s="267">
        <v>-3.5593750000000002</v>
      </c>
    </row>
    <row r="3" spans="1:45" hidden="1">
      <c r="A3" s="262">
        <v>44488</v>
      </c>
      <c r="B3" s="235">
        <v>21.675324301979799</v>
      </c>
      <c r="C3" s="235">
        <v>65.438986021888908</v>
      </c>
      <c r="D3" s="235">
        <v>4.8</v>
      </c>
      <c r="E3" s="235">
        <v>10.5375</v>
      </c>
      <c r="F3" s="235">
        <f t="shared" ref="F3:F57" si="7">G3*(21-E3)/(21-D3)</f>
        <v>47.929924614985126</v>
      </c>
      <c r="G3" s="289">
        <v>74.214076823202774</v>
      </c>
      <c r="H3" s="286">
        <v>21.992468590723099</v>
      </c>
      <c r="I3" s="286">
        <f t="shared" si="0"/>
        <v>9.6047258514877338</v>
      </c>
      <c r="J3" s="279">
        <f t="shared" si="1"/>
        <v>0.33607593771955396</v>
      </c>
      <c r="K3" s="279">
        <f t="shared" si="2"/>
        <v>1.0146315821772656</v>
      </c>
      <c r="L3" s="288">
        <f>N3*24/41*(18-D3)</f>
        <v>77.268292682926827</v>
      </c>
      <c r="M3" s="285">
        <f t="shared" si="3"/>
        <v>15.536546997498661</v>
      </c>
      <c r="N3" s="296">
        <v>10</v>
      </c>
      <c r="O3" s="280">
        <f t="shared" si="4"/>
        <v>0.2374203504972065</v>
      </c>
      <c r="P3" s="280">
        <f t="shared" si="5"/>
        <v>0.71678498466939067</v>
      </c>
      <c r="Q3" s="277">
        <f>G3-L3</f>
        <v>-3.054215859724053</v>
      </c>
      <c r="R3" s="293">
        <f t="shared" si="6"/>
        <v>10</v>
      </c>
      <c r="S3" s="302">
        <f t="shared" ref="S3:S57" si="8">E3-D3</f>
        <v>5.7374999999999998</v>
      </c>
      <c r="T3" s="302">
        <f t="shared" ref="T3:T57" si="9">G3/F3</f>
        <v>1.5483870967741935</v>
      </c>
      <c r="AR3" s="267">
        <v>150.36000000000001</v>
      </c>
      <c r="AS3" s="270">
        <v>-3.1</v>
      </c>
    </row>
    <row r="4" spans="1:45" hidden="1">
      <c r="A4" s="262">
        <v>44477</v>
      </c>
      <c r="B4" s="235">
        <v>21.533448242254423</v>
      </c>
      <c r="C4" s="235">
        <v>64.791432951466476</v>
      </c>
      <c r="D4" s="235">
        <v>5.4</v>
      </c>
      <c r="E4" s="235">
        <v>10.837499999999999</v>
      </c>
      <c r="F4" s="235">
        <f t="shared" si="7"/>
        <v>48.241708652186311</v>
      </c>
      <c r="G4" s="289">
        <v>74.053692986381932</v>
      </c>
      <c r="H4" s="286">
        <v>19.126888541125183</v>
      </c>
      <c r="I4" s="286">
        <f t="shared" si="0"/>
        <v>10.040348586116599</v>
      </c>
      <c r="J4" s="279">
        <f t="shared" si="1"/>
        <v>0.29520706164119909</v>
      </c>
      <c r="K4" s="279">
        <f t="shared" si="2"/>
        <v>0.8882408579408605</v>
      </c>
      <c r="L4" s="288">
        <f>N4*24/41*(18-D4)</f>
        <v>73.756097560975604</v>
      </c>
      <c r="M4" s="285">
        <f t="shared" si="3"/>
        <v>16.743590549965532</v>
      </c>
      <c r="N4" s="296">
        <v>10</v>
      </c>
      <c r="O4" s="280">
        <f t="shared" si="4"/>
        <v>0.25842290851180444</v>
      </c>
      <c r="P4" s="280">
        <f t="shared" si="5"/>
        <v>0.77756197528596926</v>
      </c>
      <c r="Q4" s="277">
        <f>G4-L4</f>
        <v>0.29759542540632822</v>
      </c>
      <c r="R4" s="293">
        <f t="shared" si="6"/>
        <v>10</v>
      </c>
      <c r="S4" s="302">
        <f t="shared" si="8"/>
        <v>5.4374999999999982</v>
      </c>
      <c r="T4" s="302">
        <f t="shared" si="9"/>
        <v>1.5350553505535054</v>
      </c>
      <c r="AR4" s="267">
        <v>149.34229352022271</v>
      </c>
      <c r="AS4" s="267">
        <v>-1.9124999999999999</v>
      </c>
    </row>
    <row r="5" spans="1:45" hidden="1">
      <c r="A5" s="262">
        <v>44475</v>
      </c>
      <c r="B5" s="235">
        <v>19.876620147518498</v>
      </c>
      <c r="C5" s="235">
        <v>59.277939042346851</v>
      </c>
      <c r="D5" s="235">
        <v>7.1</v>
      </c>
      <c r="E5" s="235">
        <v>11.887499999999999</v>
      </c>
      <c r="F5" s="235">
        <f t="shared" si="7"/>
        <v>42.483162659946871</v>
      </c>
      <c r="G5" s="289">
        <v>64.802848940824305</v>
      </c>
      <c r="H5" s="286">
        <v>18.420626150556366</v>
      </c>
      <c r="I5" s="286">
        <f t="shared" si="0"/>
        <v>10.156409811061913</v>
      </c>
      <c r="J5" s="279">
        <f t="shared" si="1"/>
        <v>0.31075011122429674</v>
      </c>
      <c r="K5" s="279">
        <f t="shared" si="2"/>
        <v>0.9267484116436211</v>
      </c>
      <c r="L5" s="288">
        <f>N5*24/41*(18-D5)</f>
        <v>63.804878048780488</v>
      </c>
      <c r="M5" s="285">
        <f t="shared" si="3"/>
        <v>17.449021688425105</v>
      </c>
      <c r="N5" s="296">
        <v>10</v>
      </c>
      <c r="O5" s="280">
        <f t="shared" si="4"/>
        <v>0.29435945261119673</v>
      </c>
      <c r="P5" s="280">
        <f t="shared" si="5"/>
        <v>0.87786663723125646</v>
      </c>
      <c r="Q5" s="277">
        <f>G5-L5</f>
        <v>0.99797089204381706</v>
      </c>
      <c r="R5" s="293">
        <f t="shared" si="6"/>
        <v>10</v>
      </c>
      <c r="S5" s="302">
        <f t="shared" si="8"/>
        <v>4.7874999999999996</v>
      </c>
      <c r="T5" s="302">
        <f t="shared" si="9"/>
        <v>1.5253772290809327</v>
      </c>
      <c r="AR5" s="267">
        <v>144.23264153614417</v>
      </c>
      <c r="AS5" s="267">
        <v>-1.1218750000000002</v>
      </c>
    </row>
    <row r="6" spans="1:45">
      <c r="A6" s="264">
        <v>44492</v>
      </c>
      <c r="B6" s="266">
        <v>45.753122894773142</v>
      </c>
      <c r="C6" s="235">
        <v>137.09555777454943</v>
      </c>
      <c r="D6" s="235">
        <v>10.7</v>
      </c>
      <c r="E6" s="235">
        <v>-2.4999999999999911E-2</v>
      </c>
      <c r="F6" s="235">
        <f t="shared" si="7"/>
        <v>117.15958697319215</v>
      </c>
      <c r="G6" s="286">
        <v>57.395659730029926</v>
      </c>
      <c r="H6" s="286">
        <v>30.536347398959293</v>
      </c>
      <c r="I6" s="286">
        <f t="shared" si="0"/>
        <v>13.431632699379149</v>
      </c>
      <c r="J6" s="279">
        <f t="shared" si="1"/>
        <v>0.22273768672487282</v>
      </c>
      <c r="K6" s="279">
        <f t="shared" si="2"/>
        <v>0.66741558754774699</v>
      </c>
      <c r="L6" s="288">
        <f>10*24/41*(18-D6)</f>
        <v>42.731707317073173</v>
      </c>
      <c r="M6" s="285">
        <f t="shared" si="3"/>
        <v>49.868941624892798</v>
      </c>
      <c r="N6" s="298">
        <v>10</v>
      </c>
      <c r="O6" s="280">
        <f t="shared" si="4"/>
        <v>0.36375315462008734</v>
      </c>
      <c r="P6" s="280">
        <f t="shared" si="5"/>
        <v>1.0899571104596633</v>
      </c>
      <c r="Q6" s="275"/>
      <c r="R6" s="293">
        <f t="shared" si="6"/>
        <v>10</v>
      </c>
      <c r="S6" s="302">
        <f t="shared" si="8"/>
        <v>-10.725</v>
      </c>
      <c r="T6" s="302">
        <f t="shared" si="9"/>
        <v>0.4898929845422117</v>
      </c>
      <c r="AR6" s="235">
        <v>137.19757764588155</v>
      </c>
      <c r="AS6" s="235">
        <v>-0.16250000000000001</v>
      </c>
    </row>
    <row r="7" spans="1:45" hidden="1">
      <c r="A7" s="262">
        <v>44476</v>
      </c>
      <c r="B7" s="235">
        <v>24.245868222545951</v>
      </c>
      <c r="C7" s="235">
        <v>72.552767202747503</v>
      </c>
      <c r="D7" s="235">
        <v>5</v>
      </c>
      <c r="E7" s="235">
        <v>9.7625000000000011</v>
      </c>
      <c r="F7" s="235">
        <f t="shared" si="7"/>
        <v>50.363413560546263</v>
      </c>
      <c r="G7" s="289">
        <v>71.707641109565316</v>
      </c>
      <c r="H7" s="286">
        <v>24.292120557155332</v>
      </c>
      <c r="I7" s="286">
        <f t="shared" si="0"/>
        <v>9.4231195047826208</v>
      </c>
      <c r="J7" s="279">
        <f t="shared" si="1"/>
        <v>0.33482004193267234</v>
      </c>
      <c r="K7" s="279">
        <f t="shared" si="2"/>
        <v>1.0019076377956377</v>
      </c>
      <c r="L7" s="288">
        <f>N7*24/41*(18-D7)</f>
        <v>76.097560975609753</v>
      </c>
      <c r="M7" s="285">
        <f t="shared" si="3"/>
        <v>19.106120861284097</v>
      </c>
      <c r="N7" s="296">
        <v>10</v>
      </c>
      <c r="O7" s="280">
        <f t="shared" si="4"/>
        <v>0.26334103574426543</v>
      </c>
      <c r="P7" s="280">
        <f t="shared" si="5"/>
        <v>0.78801553674689762</v>
      </c>
      <c r="Q7" s="277">
        <f>G7-L7</f>
        <v>-4.389919866044437</v>
      </c>
      <c r="R7" s="293">
        <f t="shared" si="6"/>
        <v>10</v>
      </c>
      <c r="S7" s="302">
        <f t="shared" si="8"/>
        <v>4.7625000000000011</v>
      </c>
      <c r="T7" s="302">
        <f t="shared" si="9"/>
        <v>1.4238042269187987</v>
      </c>
      <c r="AR7" s="235">
        <v>137.07293198787119</v>
      </c>
      <c r="AS7" s="235">
        <v>-8.7499999999999994E-2</v>
      </c>
    </row>
    <row r="8" spans="1:45" hidden="1">
      <c r="A8" s="263">
        <v>44517</v>
      </c>
      <c r="B8" s="235">
        <v>39.598565255822066</v>
      </c>
      <c r="C8" s="235">
        <v>128.94842170871917</v>
      </c>
      <c r="D8" s="235">
        <v>-4.1999999999999993</v>
      </c>
      <c r="E8" s="235">
        <v>0.55937499999999984</v>
      </c>
      <c r="F8" s="235">
        <f t="shared" si="7"/>
        <v>105.98333889679405</v>
      </c>
      <c r="G8" s="289">
        <v>130.6603951786802</v>
      </c>
      <c r="H8" s="286">
        <v>24.383218126094928</v>
      </c>
      <c r="I8" s="286">
        <f t="shared" si="0"/>
        <v>10.054572451812854</v>
      </c>
      <c r="J8" s="279">
        <f t="shared" si="1"/>
        <v>0.18909280007454482</v>
      </c>
      <c r="K8" s="279">
        <f t="shared" si="2"/>
        <v>0.61576014101950149</v>
      </c>
      <c r="L8" s="288">
        <f>N8*24/41*(18-D8)</f>
        <v>129.95121951219511</v>
      </c>
      <c r="M8" s="285">
        <f t="shared" si="3"/>
        <v>23.540320663423003</v>
      </c>
      <c r="N8" s="296">
        <v>10</v>
      </c>
      <c r="O8" s="280">
        <f t="shared" si="4"/>
        <v>0.18255609763567401</v>
      </c>
      <c r="P8" s="280">
        <f t="shared" si="5"/>
        <v>0.59447408034466442</v>
      </c>
      <c r="Q8" s="277">
        <f>G8-L8</f>
        <v>0.70917566648509478</v>
      </c>
      <c r="R8" s="293">
        <f t="shared" si="6"/>
        <v>10</v>
      </c>
      <c r="S8" s="302">
        <f t="shared" si="8"/>
        <v>4.7593749999999995</v>
      </c>
      <c r="T8" s="302">
        <f t="shared" si="9"/>
        <v>1.232839015441064</v>
      </c>
      <c r="AR8" s="235">
        <v>137.09555777454943</v>
      </c>
      <c r="AS8" s="235">
        <v>-2.4999999999999911E-2</v>
      </c>
    </row>
    <row r="9" spans="1:45">
      <c r="A9" s="264">
        <v>44472</v>
      </c>
      <c r="B9" s="266">
        <v>34.187453064243577</v>
      </c>
      <c r="C9" s="235">
        <v>102.04358680908004</v>
      </c>
      <c r="D9" s="235">
        <v>9.6</v>
      </c>
      <c r="E9" s="235">
        <v>5.4500000000000011</v>
      </c>
      <c r="F9" s="235">
        <f t="shared" si="7"/>
        <v>82.362283717796331</v>
      </c>
      <c r="G9" s="286">
        <v>60.381352693432682</v>
      </c>
      <c r="H9" s="286">
        <v>24.022094590842173</v>
      </c>
      <c r="I9" s="286">
        <f t="shared" si="0"/>
        <v>12.279937799755656</v>
      </c>
      <c r="J9" s="279">
        <f t="shared" si="1"/>
        <v>0.23541013543346595</v>
      </c>
      <c r="K9" s="279">
        <f t="shared" si="2"/>
        <v>0.70265821047566468</v>
      </c>
      <c r="L9" s="288">
        <f>10*24/41*(18-D9)</f>
        <v>49.170731707317074</v>
      </c>
      <c r="M9" s="285">
        <f t="shared" si="3"/>
        <v>34.972983471467714</v>
      </c>
      <c r="N9" s="298">
        <v>10</v>
      </c>
      <c r="O9" s="280">
        <f t="shared" si="4"/>
        <v>0.34272593276146729</v>
      </c>
      <c r="P9" s="280">
        <f t="shared" si="5"/>
        <v>1.0229771549740194</v>
      </c>
      <c r="Q9" s="275"/>
      <c r="R9" s="293">
        <f t="shared" si="6"/>
        <v>10</v>
      </c>
      <c r="S9" s="302">
        <f t="shared" si="8"/>
        <v>-4.1499999999999986</v>
      </c>
      <c r="T9" s="302">
        <f t="shared" si="9"/>
        <v>0.73311897106109325</v>
      </c>
      <c r="AR9" s="267">
        <v>135.43715652176849</v>
      </c>
      <c r="AS9" s="267">
        <v>0.24374999999999999</v>
      </c>
    </row>
    <row r="10" spans="1:45">
      <c r="A10" s="265">
        <v>44506</v>
      </c>
      <c r="B10" s="266">
        <v>36.235890895660035</v>
      </c>
      <c r="C10" s="235">
        <v>117.86530995982274</v>
      </c>
      <c r="D10" s="235">
        <v>9.4499999999999993</v>
      </c>
      <c r="E10" s="235">
        <v>2.2937500000000002</v>
      </c>
      <c r="F10" s="235">
        <f t="shared" si="7"/>
        <v>79.752978774078784</v>
      </c>
      <c r="G10" s="286">
        <v>49.242734638990171</v>
      </c>
      <c r="H10" s="286">
        <v>36.062602105390077</v>
      </c>
      <c r="I10" s="286">
        <f t="shared" si="0"/>
        <v>9.8389479541841958</v>
      </c>
      <c r="J10" s="279">
        <f t="shared" si="1"/>
        <v>0.30596451252436269</v>
      </c>
      <c r="K10" s="279">
        <f t="shared" si="2"/>
        <v>0.99521775825054404</v>
      </c>
      <c r="L10" s="288">
        <f>10*24/41*(18-D10)</f>
        <v>50.048780487804883</v>
      </c>
      <c r="M10" s="285">
        <f t="shared" si="3"/>
        <v>36.80686840138118</v>
      </c>
      <c r="N10" s="298">
        <v>10</v>
      </c>
      <c r="O10" s="280">
        <f t="shared" si="4"/>
        <v>0.3122790617012563</v>
      </c>
      <c r="P10" s="280">
        <f t="shared" si="5"/>
        <v>1.0157572365852756</v>
      </c>
      <c r="Q10" s="275"/>
      <c r="R10" s="293">
        <f t="shared" si="6"/>
        <v>10</v>
      </c>
      <c r="S10" s="302">
        <f t="shared" si="8"/>
        <v>-7.1562499999999991</v>
      </c>
      <c r="T10" s="302">
        <f t="shared" si="9"/>
        <v>0.61744069495489473</v>
      </c>
      <c r="AR10" s="267">
        <v>130.88831224377415</v>
      </c>
      <c r="AS10" s="267">
        <v>0.26249999999999996</v>
      </c>
    </row>
    <row r="11" spans="1:45" hidden="1">
      <c r="A11" s="263">
        <v>44518</v>
      </c>
      <c r="B11" s="267">
        <v>40.095285319437075</v>
      </c>
      <c r="C11" s="267">
        <v>130.88831224377415</v>
      </c>
      <c r="D11" s="267">
        <v>-4.45</v>
      </c>
      <c r="E11" s="267">
        <v>0.26249999999999996</v>
      </c>
      <c r="F11" s="235">
        <f t="shared" si="7"/>
        <v>112.7267385354799</v>
      </c>
      <c r="G11" s="290">
        <v>138.34336326596568</v>
      </c>
      <c r="H11" s="287">
        <v>25.550060890978664</v>
      </c>
      <c r="I11" s="286">
        <f t="shared" si="0"/>
        <v>10.527241822391598</v>
      </c>
      <c r="J11" s="279">
        <f t="shared" si="1"/>
        <v>0.1952050603524684</v>
      </c>
      <c r="K11" s="279">
        <f t="shared" si="2"/>
        <v>0.63723354722189018</v>
      </c>
      <c r="L11" s="288">
        <f>N11*24/41*(18-D11)</f>
        <v>131.41463414634146</v>
      </c>
      <c r="M11" s="285">
        <f t="shared" si="3"/>
        <v>23.807330883862321</v>
      </c>
      <c r="N11" s="296">
        <v>10</v>
      </c>
      <c r="O11" s="280">
        <f t="shared" si="4"/>
        <v>0.1818904260872593</v>
      </c>
      <c r="P11" s="280">
        <f t="shared" si="5"/>
        <v>0.59376883576686235</v>
      </c>
      <c r="Q11" s="277">
        <f>G11-L11</f>
        <v>6.9287291196242222</v>
      </c>
      <c r="R11" s="293">
        <f t="shared" si="6"/>
        <v>10</v>
      </c>
      <c r="S11" s="302">
        <f t="shared" si="8"/>
        <v>4.7125000000000004</v>
      </c>
      <c r="T11" s="302">
        <f t="shared" si="9"/>
        <v>1.2272453285111513</v>
      </c>
      <c r="AR11" s="235">
        <v>128.94842170871917</v>
      </c>
      <c r="AS11" s="235">
        <v>0.55937499999999984</v>
      </c>
    </row>
    <row r="12" spans="1:45" hidden="1">
      <c r="A12" s="262">
        <v>44487</v>
      </c>
      <c r="B12" s="235">
        <v>21.885105458485384</v>
      </c>
      <c r="C12" s="235">
        <v>65.25332434264125</v>
      </c>
      <c r="D12" s="235">
        <v>7.1</v>
      </c>
      <c r="E12" s="235">
        <v>10.9</v>
      </c>
      <c r="F12" s="235">
        <f t="shared" si="7"/>
        <v>48.270319775106294</v>
      </c>
      <c r="G12" s="289">
        <v>66.431430185542325</v>
      </c>
      <c r="H12" s="286">
        <v>20.345196198037144</v>
      </c>
      <c r="I12" s="286">
        <f t="shared" si="0"/>
        <v>10.411653813483314</v>
      </c>
      <c r="J12" s="279">
        <f t="shared" si="1"/>
        <v>0.31178788824927528</v>
      </c>
      <c r="K12" s="279">
        <f t="shared" si="2"/>
        <v>0.92963665341392354</v>
      </c>
      <c r="L12" s="288">
        <f>N12*24/41*(18-D12)</f>
        <v>63.804878048780488</v>
      </c>
      <c r="M12" s="285">
        <f t="shared" si="3"/>
        <v>18.891506479858307</v>
      </c>
      <c r="N12" s="296">
        <v>10</v>
      </c>
      <c r="O12" s="280">
        <f t="shared" si="4"/>
        <v>0.28951025361804023</v>
      </c>
      <c r="P12" s="280">
        <f t="shared" si="5"/>
        <v>0.86321295164395084</v>
      </c>
      <c r="Q12" s="277">
        <f>G12-L12</f>
        <v>2.6265521367618376</v>
      </c>
      <c r="R12" s="293">
        <f t="shared" si="6"/>
        <v>10</v>
      </c>
      <c r="S12" s="302">
        <f t="shared" si="8"/>
        <v>3.8000000000000007</v>
      </c>
      <c r="T12" s="302">
        <f t="shared" si="9"/>
        <v>1.3762376237623761</v>
      </c>
      <c r="AR12" s="235">
        <v>134.56517410189383</v>
      </c>
      <c r="AS12" s="235">
        <v>0.62500000000000011</v>
      </c>
    </row>
    <row r="13" spans="1:45" hidden="1">
      <c r="A13" s="263">
        <v>44510</v>
      </c>
      <c r="B13" s="235">
        <v>37.40518770267218</v>
      </c>
      <c r="C13" s="235">
        <v>122.20068072302706</v>
      </c>
      <c r="D13" s="235">
        <v>-1.6</v>
      </c>
      <c r="E13" s="235">
        <v>2.1593749999999998</v>
      </c>
      <c r="F13" s="235">
        <f t="shared" si="7"/>
        <v>91.729567772661113</v>
      </c>
      <c r="G13" s="289">
        <v>110.03288010149033</v>
      </c>
      <c r="H13" s="286">
        <v>29.741209812707169</v>
      </c>
      <c r="I13" s="286">
        <f t="shared" si="0"/>
        <v>9.5904508591860189</v>
      </c>
      <c r="J13" s="279">
        <f t="shared" si="1"/>
        <v>0.24338006659813016</v>
      </c>
      <c r="K13" s="279">
        <f t="shared" si="2"/>
        <v>0.79510922519932958</v>
      </c>
      <c r="L13" s="288">
        <f>N13*24/41*(18-D13)</f>
        <v>114.73170731707317</v>
      </c>
      <c r="M13" s="285">
        <f t="shared" si="3"/>
        <v>26.553907573879641</v>
      </c>
      <c r="N13" s="296">
        <v>10</v>
      </c>
      <c r="O13" s="280">
        <f t="shared" si="4"/>
        <v>0.21729754218035152</v>
      </c>
      <c r="P13" s="280">
        <f t="shared" si="5"/>
        <v>0.7098990595890704</v>
      </c>
      <c r="Q13" s="277">
        <f>G13-L13</f>
        <v>-4.6988272155828383</v>
      </c>
      <c r="R13" s="293">
        <f t="shared" si="6"/>
        <v>10</v>
      </c>
      <c r="S13" s="302">
        <f t="shared" si="8"/>
        <v>3.7593749999999999</v>
      </c>
      <c r="T13" s="302">
        <f t="shared" si="9"/>
        <v>1.1995355780394761</v>
      </c>
      <c r="AR13" s="235">
        <v>132.40101347403811</v>
      </c>
      <c r="AS13" s="235">
        <v>0.64687500000000009</v>
      </c>
    </row>
    <row r="14" spans="1:45" hidden="1">
      <c r="A14" s="263">
        <v>44511</v>
      </c>
      <c r="B14" s="235">
        <v>34.49775183261297</v>
      </c>
      <c r="C14" s="235">
        <v>112.6887906030982</v>
      </c>
      <c r="D14" s="235">
        <v>-0.17500000000000002</v>
      </c>
      <c r="E14" s="235">
        <v>3.5687500000000001</v>
      </c>
      <c r="F14" s="235">
        <f t="shared" si="7"/>
        <v>87.938617819955994</v>
      </c>
      <c r="G14" s="289">
        <v>106.82539877160666</v>
      </c>
      <c r="H14" s="286">
        <v>23.833181319162097</v>
      </c>
      <c r="I14" s="286">
        <f t="shared" si="0"/>
        <v>10.040901764410529</v>
      </c>
      <c r="J14" s="279">
        <f t="shared" si="1"/>
        <v>0.21149558169547736</v>
      </c>
      <c r="K14" s="279">
        <f t="shared" si="2"/>
        <v>0.69086186934161431</v>
      </c>
      <c r="L14" s="288">
        <f>N14*24/41*(18-D14)</f>
        <v>106.39024390243902</v>
      </c>
      <c r="M14" s="285">
        <f t="shared" si="3"/>
        <v>25.108392065936926</v>
      </c>
      <c r="N14" s="296">
        <v>10</v>
      </c>
      <c r="O14" s="280">
        <f t="shared" si="4"/>
        <v>0.22281179815276686</v>
      </c>
      <c r="P14" s="280">
        <f t="shared" si="5"/>
        <v>0.72782690848278198</v>
      </c>
      <c r="Q14" s="277">
        <f>G14-L14</f>
        <v>0.4351548691676328</v>
      </c>
      <c r="R14" s="293">
        <f t="shared" si="6"/>
        <v>10</v>
      </c>
      <c r="S14" s="302">
        <f t="shared" si="8"/>
        <v>3.7437499999999999</v>
      </c>
      <c r="T14" s="302">
        <f t="shared" si="9"/>
        <v>1.2147723198278955</v>
      </c>
      <c r="AR14" s="235">
        <v>130.21383004038699</v>
      </c>
      <c r="AS14" s="235">
        <v>1.0281250000000002</v>
      </c>
    </row>
    <row r="15" spans="1:45">
      <c r="A15" s="264">
        <v>44486</v>
      </c>
      <c r="B15" s="266">
        <v>26.87134003569745</v>
      </c>
      <c r="C15" s="235">
        <v>79.620311233588581</v>
      </c>
      <c r="D15" s="235">
        <v>8.6999999999999993</v>
      </c>
      <c r="E15" s="235">
        <v>8.9500000000000011</v>
      </c>
      <c r="F15" s="235">
        <f t="shared" si="7"/>
        <v>54.097631603182215</v>
      </c>
      <c r="G15" s="286">
        <v>55.219989105322931</v>
      </c>
      <c r="H15" s="286">
        <v>26.768881103176476</v>
      </c>
      <c r="I15" s="286">
        <f t="shared" si="0"/>
        <v>10.143456780099642</v>
      </c>
      <c r="J15" s="279">
        <f t="shared" si="1"/>
        <v>0.33620668757049232</v>
      </c>
      <c r="K15" s="279">
        <f t="shared" si="2"/>
        <v>0.99618705533907637</v>
      </c>
      <c r="L15" s="288">
        <f>10*24/41*(18-D15)</f>
        <v>54.439024390243908</v>
      </c>
      <c r="M15" s="285">
        <f t="shared" si="3"/>
        <v>26.287771078918745</v>
      </c>
      <c r="N15" s="298">
        <v>10</v>
      </c>
      <c r="O15" s="280">
        <f t="shared" si="4"/>
        <v>0.33016413364419256</v>
      </c>
      <c r="P15" s="280">
        <f t="shared" si="5"/>
        <v>0.97828284871526838</v>
      </c>
      <c r="Q15" s="275"/>
      <c r="R15" s="293">
        <f t="shared" si="6"/>
        <v>10</v>
      </c>
      <c r="S15" s="302">
        <f t="shared" si="8"/>
        <v>0.25000000000000178</v>
      </c>
      <c r="T15" s="302">
        <f t="shared" si="9"/>
        <v>1.0207468879668051</v>
      </c>
      <c r="AR15" s="267">
        <v>125.73651968007742</v>
      </c>
      <c r="AS15" s="267">
        <v>1.6812500000000001</v>
      </c>
    </row>
    <row r="16" spans="1:45">
      <c r="A16" s="264">
        <v>44473</v>
      </c>
      <c r="B16" s="266">
        <v>32.89952605337362</v>
      </c>
      <c r="C16" s="235">
        <v>97.320653371156823</v>
      </c>
      <c r="D16" s="235">
        <v>8.4</v>
      </c>
      <c r="E16" s="235">
        <v>6.4000000000000012</v>
      </c>
      <c r="F16" s="235">
        <f t="shared" si="7"/>
        <v>72.452784930299842</v>
      </c>
      <c r="G16" s="286">
        <v>62.527745898751917</v>
      </c>
      <c r="H16" s="286">
        <v>26.3119557052683</v>
      </c>
      <c r="I16" s="286">
        <f t="shared" si="0"/>
        <v>11.126899226774428</v>
      </c>
      <c r="J16" s="279">
        <f t="shared" si="1"/>
        <v>0.27036353326689072</v>
      </c>
      <c r="K16" s="279">
        <f t="shared" si="2"/>
        <v>0.79976701374305026</v>
      </c>
      <c r="L16" s="288">
        <f>10*24/41*(18-D16)</f>
        <v>56.195121951219512</v>
      </c>
      <c r="M16" s="285">
        <f t="shared" si="3"/>
        <v>32.205670792759619</v>
      </c>
      <c r="N16" s="298">
        <v>10</v>
      </c>
      <c r="O16" s="280">
        <f t="shared" si="4"/>
        <v>0.33092328994067871</v>
      </c>
      <c r="P16" s="280">
        <f t="shared" si="5"/>
        <v>0.97890987063192514</v>
      </c>
      <c r="Q16" s="275"/>
      <c r="R16" s="293">
        <f t="shared" si="6"/>
        <v>10</v>
      </c>
      <c r="S16" s="302">
        <f t="shared" si="8"/>
        <v>-1.9999999999999991</v>
      </c>
      <c r="T16" s="302">
        <f t="shared" si="9"/>
        <v>0.86301369863013699</v>
      </c>
      <c r="AR16" s="235">
        <v>124.27553506648715</v>
      </c>
      <c r="AS16" s="235">
        <v>1.8468749999999998</v>
      </c>
    </row>
    <row r="17" spans="1:45" hidden="1">
      <c r="A17" s="263">
        <v>44516</v>
      </c>
      <c r="B17" s="235">
        <v>40.431572354050928</v>
      </c>
      <c r="C17" s="235">
        <v>132.40101347403811</v>
      </c>
      <c r="D17" s="235">
        <v>-3.0249999999999999</v>
      </c>
      <c r="E17" s="235">
        <v>0.64687500000000009</v>
      </c>
      <c r="F17" s="235">
        <f t="shared" si="7"/>
        <v>105.10803815520627</v>
      </c>
      <c r="G17" s="289">
        <v>124.07041261127374</v>
      </c>
      <c r="H17" s="286">
        <v>25.929641411520777</v>
      </c>
      <c r="I17" s="286">
        <f t="shared" si="0"/>
        <v>10.081028373092002</v>
      </c>
      <c r="J17" s="279">
        <f t="shared" si="1"/>
        <v>0.19584171398057462</v>
      </c>
      <c r="K17" s="279">
        <f t="shared" si="2"/>
        <v>0.64132161827544731</v>
      </c>
      <c r="L17" s="288">
        <f>N17*24/41*(18-D17)</f>
        <v>123.07317073170731</v>
      </c>
      <c r="M17" s="285">
        <f t="shared" si="3"/>
        <v>28.137803149427057</v>
      </c>
      <c r="N17" s="296">
        <v>10</v>
      </c>
      <c r="O17" s="280">
        <f t="shared" si="4"/>
        <v>0.21251954506333492</v>
      </c>
      <c r="P17" s="280">
        <f t="shared" si="5"/>
        <v>0.69593640591145278</v>
      </c>
      <c r="Q17" s="277">
        <f>G17-L17</f>
        <v>0.99724187956643107</v>
      </c>
      <c r="R17" s="293">
        <f t="shared" si="6"/>
        <v>10</v>
      </c>
      <c r="S17" s="302">
        <f t="shared" si="8"/>
        <v>3.671875</v>
      </c>
      <c r="T17" s="302">
        <f t="shared" si="9"/>
        <v>1.1804084139413482</v>
      </c>
      <c r="AR17" s="267">
        <v>125.59043267332349</v>
      </c>
      <c r="AS17" s="267">
        <v>1.9281250000000001</v>
      </c>
    </row>
    <row r="18" spans="1:45" hidden="1">
      <c r="A18" s="263">
        <v>44512</v>
      </c>
      <c r="B18" s="235">
        <v>30.395917645946316</v>
      </c>
      <c r="C18" s="235">
        <v>99.232727383969902</v>
      </c>
      <c r="D18" s="235">
        <v>2.75</v>
      </c>
      <c r="E18" s="235">
        <v>5.6218750000000011</v>
      </c>
      <c r="F18" s="235">
        <f t="shared" si="7"/>
        <v>80.724935139172231</v>
      </c>
      <c r="G18" s="289">
        <v>95.800370089974777</v>
      </c>
      <c r="H18" s="286">
        <v>18.408762572204491</v>
      </c>
      <c r="I18" s="286">
        <f t="shared" si="0"/>
        <v>10.731735447237613</v>
      </c>
      <c r="J18" s="279">
        <f t="shared" si="1"/>
        <v>0.18551100083114566</v>
      </c>
      <c r="K18" s="279">
        <f t="shared" si="2"/>
        <v>0.60563272958661718</v>
      </c>
      <c r="L18" s="288">
        <f>N18*24/41*(18-D18)</f>
        <v>89.268292682926827</v>
      </c>
      <c r="M18" s="285">
        <f t="shared" si="3"/>
        <v>24.011962265359813</v>
      </c>
      <c r="N18" s="296">
        <v>10</v>
      </c>
      <c r="O18" s="280">
        <f t="shared" si="4"/>
        <v>0.24197624008103918</v>
      </c>
      <c r="P18" s="280">
        <f t="shared" si="5"/>
        <v>0.78997326368141796</v>
      </c>
      <c r="Q18" s="277">
        <f>G18-L18</f>
        <v>6.5320774070479501</v>
      </c>
      <c r="R18" s="293">
        <f t="shared" si="6"/>
        <v>10</v>
      </c>
      <c r="S18" s="302">
        <f t="shared" si="8"/>
        <v>2.8718750000000011</v>
      </c>
      <c r="T18" s="302">
        <f t="shared" si="9"/>
        <v>1.186750660434871</v>
      </c>
      <c r="AR18" s="235">
        <v>123.51059052639789</v>
      </c>
      <c r="AS18" s="235">
        <v>2.0531249999999996</v>
      </c>
    </row>
    <row r="19" spans="1:45" hidden="1">
      <c r="A19" s="263">
        <v>44519</v>
      </c>
      <c r="B19" s="267">
        <v>38.438841004113861</v>
      </c>
      <c r="C19" s="267">
        <v>125.73651968007742</v>
      </c>
      <c r="D19" s="267">
        <v>-0.94999999999999984</v>
      </c>
      <c r="E19" s="267">
        <v>1.6812500000000001</v>
      </c>
      <c r="F19" s="235">
        <f t="shared" si="7"/>
        <v>104.43042582400633</v>
      </c>
      <c r="G19" s="290">
        <v>118.65404577609519</v>
      </c>
      <c r="H19" s="287">
        <v>22.822633665096443</v>
      </c>
      <c r="I19" s="286">
        <f t="shared" si="0"/>
        <v>10.696604830298819</v>
      </c>
      <c r="J19" s="279">
        <f t="shared" si="1"/>
        <v>0.18151157454625033</v>
      </c>
      <c r="K19" s="279">
        <f t="shared" si="2"/>
        <v>0.59373886071783188</v>
      </c>
      <c r="L19" s="288">
        <f>N19*24/41*(18-D19)</f>
        <v>110.92682926829268</v>
      </c>
      <c r="M19" s="285">
        <f t="shared" si="3"/>
        <v>28.107012485233255</v>
      </c>
      <c r="N19" s="296">
        <v>10</v>
      </c>
      <c r="O19" s="280">
        <f t="shared" si="4"/>
        <v>0.22353897305849105</v>
      </c>
      <c r="P19" s="280">
        <f t="shared" si="5"/>
        <v>0.73121383868533241</v>
      </c>
      <c r="Q19" s="277">
        <f>G19-L19</f>
        <v>7.7272165078025097</v>
      </c>
      <c r="R19" s="293">
        <f t="shared" si="6"/>
        <v>10</v>
      </c>
      <c r="S19" s="302">
        <f t="shared" si="8"/>
        <v>2.6312500000000001</v>
      </c>
      <c r="T19" s="302">
        <f t="shared" si="9"/>
        <v>1.1362018764153994</v>
      </c>
      <c r="AR19" s="235">
        <v>122.20068072302706</v>
      </c>
      <c r="AS19" s="235">
        <v>2.1593749999999998</v>
      </c>
    </row>
    <row r="20" spans="1:45" hidden="1">
      <c r="A20" s="263">
        <v>44515</v>
      </c>
      <c r="B20" s="235">
        <v>37.996056943216765</v>
      </c>
      <c r="C20" s="235">
        <v>124.27553506648715</v>
      </c>
      <c r="D20" s="235">
        <v>0.10000000000000003</v>
      </c>
      <c r="E20" s="235">
        <v>1.8468749999999998</v>
      </c>
      <c r="F20" s="235">
        <f t="shared" si="7"/>
        <v>93.387878131349453</v>
      </c>
      <c r="G20" s="289">
        <v>101.90538896108094</v>
      </c>
      <c r="H20" s="286">
        <v>31.826373630933947</v>
      </c>
      <c r="I20" s="286">
        <f t="shared" si="0"/>
        <v>9.7256074194700162</v>
      </c>
      <c r="J20" s="279">
        <f t="shared" si="1"/>
        <v>0.25609524524603255</v>
      </c>
      <c r="K20" s="279">
        <f t="shared" si="2"/>
        <v>0.83762306384835916</v>
      </c>
      <c r="L20" s="288">
        <f>N20*24/41*(18-D20)</f>
        <v>104.78048780487804</v>
      </c>
      <c r="M20" s="285">
        <f t="shared" si="3"/>
        <v>28.252866143625681</v>
      </c>
      <c r="N20" s="296">
        <v>10</v>
      </c>
      <c r="O20" s="280">
        <f t="shared" si="4"/>
        <v>0.22734053109093802</v>
      </c>
      <c r="P20" s="280">
        <f t="shared" si="5"/>
        <v>0.74357363412335653</v>
      </c>
      <c r="Q20" s="277">
        <f>G20-L20</f>
        <v>-2.8750988437970904</v>
      </c>
      <c r="R20" s="293">
        <f t="shared" si="6"/>
        <v>10</v>
      </c>
      <c r="S20" s="302">
        <f t="shared" si="8"/>
        <v>1.7468749999999997</v>
      </c>
      <c r="T20" s="302">
        <f t="shared" si="9"/>
        <v>1.0912057431881219</v>
      </c>
      <c r="AR20" s="235">
        <v>118.14189360141579</v>
      </c>
      <c r="AS20" s="235">
        <v>2.1625000000000001</v>
      </c>
    </row>
    <row r="21" spans="1:45">
      <c r="A21" s="264">
        <v>44499</v>
      </c>
      <c r="B21" s="266">
        <v>33.434780416974711</v>
      </c>
      <c r="C21" s="235">
        <v>104.90788776534419</v>
      </c>
      <c r="D21" s="235">
        <v>7.4</v>
      </c>
      <c r="E21" s="235">
        <v>5.6</v>
      </c>
      <c r="F21" s="235">
        <f t="shared" si="7"/>
        <v>76.100765528014449</v>
      </c>
      <c r="G21" s="286">
        <v>67.205870855908856</v>
      </c>
      <c r="H21" s="286">
        <v>31.051483159607933</v>
      </c>
      <c r="I21" s="286">
        <f t="shared" si="0"/>
        <v>10.831134847060783</v>
      </c>
      <c r="J21" s="279">
        <f t="shared" si="1"/>
        <v>0.2959880693534051</v>
      </c>
      <c r="K21" s="279">
        <f t="shared" si="2"/>
        <v>0.92871802274027238</v>
      </c>
      <c r="L21" s="288">
        <f>10*24/41*(18-D21)</f>
        <v>62.048780487804876</v>
      </c>
      <c r="M21" s="285">
        <f t="shared" si="3"/>
        <v>34.646768683565142</v>
      </c>
      <c r="N21" s="298">
        <v>10</v>
      </c>
      <c r="O21" s="280">
        <f t="shared" si="4"/>
        <v>0.33025894831723546</v>
      </c>
      <c r="P21" s="280">
        <f t="shared" si="5"/>
        <v>1.0362493263444645</v>
      </c>
      <c r="Q21" s="275"/>
      <c r="R21" s="293">
        <f t="shared" si="6"/>
        <v>10</v>
      </c>
      <c r="S21" s="302">
        <f t="shared" si="8"/>
        <v>-1.8000000000000007</v>
      </c>
      <c r="T21" s="302">
        <f t="shared" si="9"/>
        <v>0.88311688311688297</v>
      </c>
      <c r="AR21" s="235">
        <v>129.32111684218737</v>
      </c>
      <c r="AS21" s="235">
        <v>2.1750000000000003</v>
      </c>
    </row>
    <row r="22" spans="1:45" hidden="1">
      <c r="A22" s="263">
        <v>44525</v>
      </c>
      <c r="B22" s="235">
        <v>48.700480066213466</v>
      </c>
      <c r="C22" s="267">
        <v>159.06810808399587</v>
      </c>
      <c r="D22" s="274">
        <v>-4.6500000000000004</v>
      </c>
      <c r="E22" s="270">
        <v>-3.5593750000000002</v>
      </c>
      <c r="F22" s="235">
        <f t="shared" si="7"/>
        <v>134.39196393762185</v>
      </c>
      <c r="G22" s="289">
        <v>140.36000000000001</v>
      </c>
      <c r="H22" s="286">
        <v>27.75</v>
      </c>
      <c r="I22" s="286">
        <f t="shared" si="0"/>
        <v>10.586387049300958</v>
      </c>
      <c r="J22" s="279">
        <f t="shared" si="1"/>
        <v>0.17445357422209751</v>
      </c>
      <c r="K22" s="279">
        <f t="shared" si="2"/>
        <v>0.56980957810417743</v>
      </c>
      <c r="L22" s="288">
        <f>N22*24/41*(18-D22)</f>
        <v>132.58536585365852</v>
      </c>
      <c r="M22" s="285">
        <f t="shared" si="3"/>
        <v>32.120204789173457</v>
      </c>
      <c r="N22" s="296">
        <v>10</v>
      </c>
      <c r="O22" s="280">
        <f t="shared" si="4"/>
        <v>0.20192737045827183</v>
      </c>
      <c r="P22" s="280">
        <f t="shared" si="5"/>
        <v>0.65954595818157502</v>
      </c>
      <c r="Q22" s="277">
        <f>G22-L22</f>
        <v>7.7746341463414979</v>
      </c>
      <c r="R22" s="293">
        <f t="shared" si="6"/>
        <v>10</v>
      </c>
      <c r="S22" s="302">
        <f t="shared" si="8"/>
        <v>1.0906250000000002</v>
      </c>
      <c r="T22" s="302">
        <f t="shared" si="9"/>
        <v>1.0444076854561648</v>
      </c>
      <c r="AR22" s="235">
        <v>122.30995888413206</v>
      </c>
      <c r="AS22" s="235">
        <v>2.2124999999999999</v>
      </c>
    </row>
    <row r="23" spans="1:45" hidden="1">
      <c r="A23" s="262">
        <v>44497</v>
      </c>
      <c r="B23" s="235">
        <v>31.273833401394604</v>
      </c>
      <c r="C23" s="235">
        <v>93.361862235419864</v>
      </c>
      <c r="D23" s="235">
        <v>5.9</v>
      </c>
      <c r="E23" s="235">
        <v>6.7500000000000009</v>
      </c>
      <c r="F23" s="235">
        <f t="shared" si="7"/>
        <v>65.940927953772373</v>
      </c>
      <c r="G23" s="289">
        <v>69.874246463295634</v>
      </c>
      <c r="H23" s="286">
        <v>35.800845278258699</v>
      </c>
      <c r="I23" s="286">
        <f t="shared" si="0"/>
        <v>9.8651656508096455</v>
      </c>
      <c r="J23" s="279">
        <f t="shared" si="1"/>
        <v>0.3834632731294908</v>
      </c>
      <c r="K23" s="279">
        <f t="shared" si="2"/>
        <v>1.1447539807084288</v>
      </c>
      <c r="L23" s="288">
        <f>N23*24/41*(18-D23)</f>
        <v>70.829268292682926</v>
      </c>
      <c r="M23" s="285">
        <f t="shared" si="3"/>
        <v>26.519671959212459</v>
      </c>
      <c r="N23" s="296">
        <v>10</v>
      </c>
      <c r="O23" s="280">
        <f t="shared" si="4"/>
        <v>0.28405251699393974</v>
      </c>
      <c r="P23" s="280">
        <f t="shared" si="5"/>
        <v>0.84798277265331534</v>
      </c>
      <c r="Q23" s="277">
        <f>G23-L23</f>
        <v>-0.95502182938729163</v>
      </c>
      <c r="R23" s="293">
        <f t="shared" si="6"/>
        <v>10</v>
      </c>
      <c r="S23" s="302">
        <f t="shared" si="8"/>
        <v>0.85000000000000053</v>
      </c>
      <c r="T23" s="302">
        <f t="shared" si="9"/>
        <v>1.0596491228070175</v>
      </c>
      <c r="AR23" s="235">
        <v>117.86530995982274</v>
      </c>
      <c r="AS23" s="235">
        <v>2.2937500000000002</v>
      </c>
    </row>
    <row r="24" spans="1:45">
      <c r="A24" s="264">
        <v>44479</v>
      </c>
      <c r="B24" s="266">
        <v>28.811938084291207</v>
      </c>
      <c r="C24" s="235">
        <v>86.413953049865</v>
      </c>
      <c r="D24" s="235">
        <v>7</v>
      </c>
      <c r="E24" s="235">
        <v>7.6624999999999996</v>
      </c>
      <c r="F24" s="235">
        <f t="shared" si="7"/>
        <v>57.324444525811735</v>
      </c>
      <c r="G24" s="286">
        <v>60.171863044900796</v>
      </c>
      <c r="H24" s="286">
        <v>32.999588198267467</v>
      </c>
      <c r="I24" s="286">
        <f t="shared" si="0"/>
        <v>9.3448726698520179</v>
      </c>
      <c r="J24" s="279">
        <f t="shared" si="1"/>
        <v>0.38187800735403366</v>
      </c>
      <c r="K24" s="279">
        <f t="shared" si="2"/>
        <v>1.1453442702023382</v>
      </c>
      <c r="L24" s="288">
        <f>10*24/41*(18-D24)</f>
        <v>64.390243902439025</v>
      </c>
      <c r="M24" s="285">
        <f t="shared" si="3"/>
        <v>25.070747474952107</v>
      </c>
      <c r="N24" s="297">
        <v>10</v>
      </c>
      <c r="O24" s="280">
        <f t="shared" si="4"/>
        <v>0.2901238352154204</v>
      </c>
      <c r="P24" s="280">
        <f t="shared" si="5"/>
        <v>0.87015137272633303</v>
      </c>
      <c r="Q24" s="275"/>
      <c r="R24" s="293">
        <f t="shared" si="6"/>
        <v>10</v>
      </c>
      <c r="S24" s="302">
        <f t="shared" si="8"/>
        <v>0.66249999999999964</v>
      </c>
      <c r="T24" s="302">
        <f t="shared" si="9"/>
        <v>1.0496719775070291</v>
      </c>
      <c r="AR24" s="235">
        <v>121.430339995587</v>
      </c>
      <c r="AS24" s="235">
        <v>2.3250000000000002</v>
      </c>
    </row>
    <row r="25" spans="1:45" hidden="1">
      <c r="A25" s="262">
        <v>44496</v>
      </c>
      <c r="B25" s="235">
        <v>35.14128050075891</v>
      </c>
      <c r="C25" s="235">
        <v>104.51741872396566</v>
      </c>
      <c r="D25" s="235">
        <v>4.4000000000000004</v>
      </c>
      <c r="E25" s="235">
        <v>5.1749999999999998</v>
      </c>
      <c r="F25" s="235">
        <f t="shared" si="7"/>
        <v>74.895127421981485</v>
      </c>
      <c r="G25" s="289">
        <v>78.562977264132257</v>
      </c>
      <c r="H25" s="286">
        <v>37.180448791318184</v>
      </c>
      <c r="I25" s="286">
        <f t="shared" si="0"/>
        <v>9.8685112372224957</v>
      </c>
      <c r="J25" s="279">
        <f t="shared" si="1"/>
        <v>0.35573447225589366</v>
      </c>
      <c r="K25" s="279">
        <f t="shared" si="2"/>
        <v>1.0580277173028807</v>
      </c>
      <c r="L25" s="288">
        <f>N25*24/41*(18-D25)</f>
        <v>79.609756097560975</v>
      </c>
      <c r="M25" s="285">
        <f t="shared" si="3"/>
        <v>28.624383167104085</v>
      </c>
      <c r="N25" s="296">
        <v>10</v>
      </c>
      <c r="O25" s="280">
        <f t="shared" si="4"/>
        <v>0.27387189156194269</v>
      </c>
      <c r="P25" s="280">
        <f t="shared" si="5"/>
        <v>0.81455151204538245</v>
      </c>
      <c r="Q25" s="277">
        <f>G25-L25</f>
        <v>-1.0467788334287178</v>
      </c>
      <c r="R25" s="293">
        <f t="shared" si="6"/>
        <v>10</v>
      </c>
      <c r="S25" s="302">
        <f t="shared" si="8"/>
        <v>0.77499999999999947</v>
      </c>
      <c r="T25" s="302">
        <f t="shared" si="9"/>
        <v>1.0489731437598739</v>
      </c>
      <c r="AR25" s="235">
        <v>120.16830860670176</v>
      </c>
      <c r="AS25" s="235">
        <v>2.515625</v>
      </c>
    </row>
    <row r="26" spans="1:45">
      <c r="A26" s="264">
        <v>44485</v>
      </c>
      <c r="B26" s="266">
        <v>31.180892981025067</v>
      </c>
      <c r="C26" s="235">
        <v>92.53702877571142</v>
      </c>
      <c r="D26" s="235">
        <v>6.8</v>
      </c>
      <c r="E26" s="235">
        <v>7.0374999999999996</v>
      </c>
      <c r="F26" s="235">
        <f t="shared" si="7"/>
        <v>64.649987222050228</v>
      </c>
      <c r="G26" s="286">
        <v>65.749673665397538</v>
      </c>
      <c r="H26" s="286">
        <v>28.371526499201526</v>
      </c>
      <c r="I26" s="286">
        <f t="shared" si="0"/>
        <v>10.028782069498881</v>
      </c>
      <c r="J26" s="279">
        <f t="shared" si="1"/>
        <v>0.30659647142948165</v>
      </c>
      <c r="K26" s="279">
        <f t="shared" si="2"/>
        <v>0.90990102549233709</v>
      </c>
      <c r="L26" s="288">
        <f>10*24/41*(18-D26)</f>
        <v>65.560975609756099</v>
      </c>
      <c r="M26" s="285">
        <f t="shared" si="3"/>
        <v>28.07258356787905</v>
      </c>
      <c r="N26" s="298">
        <v>10</v>
      </c>
      <c r="O26" s="280">
        <f t="shared" si="4"/>
        <v>0.3033659491696083</v>
      </c>
      <c r="P26" s="280">
        <f t="shared" si="5"/>
        <v>0.90031364993178487</v>
      </c>
      <c r="Q26" s="275"/>
      <c r="R26" s="293">
        <f t="shared" si="6"/>
        <v>10.000000000000002</v>
      </c>
      <c r="S26" s="302">
        <f t="shared" si="8"/>
        <v>0.23749999999999982</v>
      </c>
      <c r="T26" s="302">
        <f t="shared" si="9"/>
        <v>1.0170098478066247</v>
      </c>
      <c r="AR26" s="235">
        <v>114.93998322950681</v>
      </c>
      <c r="AS26" s="235">
        <v>3.1968750000000004</v>
      </c>
    </row>
    <row r="27" spans="1:45" hidden="1">
      <c r="A27" s="262">
        <v>44480</v>
      </c>
      <c r="B27" s="235">
        <v>27.149345094070252</v>
      </c>
      <c r="C27" s="235">
        <v>80.315418491047851</v>
      </c>
      <c r="D27" s="235">
        <v>8.1999999999999993</v>
      </c>
      <c r="E27" s="235">
        <v>8.9625000000000004</v>
      </c>
      <c r="F27" s="235">
        <f t="shared" si="7"/>
        <v>64.551458420019827</v>
      </c>
      <c r="G27" s="289">
        <v>68.640387769574559</v>
      </c>
      <c r="H27" s="286">
        <v>19.146332163264489</v>
      </c>
      <c r="I27" s="286">
        <f t="shared" si="0"/>
        <v>11.9653737183357</v>
      </c>
      <c r="J27" s="279">
        <f t="shared" si="1"/>
        <v>0.23838924733236103</v>
      </c>
      <c r="K27" s="279">
        <f t="shared" si="2"/>
        <v>0.7052226157545981</v>
      </c>
      <c r="L27" s="288">
        <f>N27*24/41*(18-D27)</f>
        <v>57.365853658536587</v>
      </c>
      <c r="M27" s="285">
        <f t="shared" si="3"/>
        <v>26.366866661779561</v>
      </c>
      <c r="N27" s="296">
        <v>10</v>
      </c>
      <c r="O27" s="280">
        <f t="shared" si="4"/>
        <v>0.32829146827789329</v>
      </c>
      <c r="P27" s="280">
        <f t="shared" si="5"/>
        <v>0.97117873637174423</v>
      </c>
      <c r="Q27" s="277">
        <f>G27-L27</f>
        <v>11.274534111037973</v>
      </c>
      <c r="R27" s="293">
        <f t="shared" si="6"/>
        <v>10</v>
      </c>
      <c r="S27" s="302">
        <f t="shared" si="8"/>
        <v>0.76250000000000107</v>
      </c>
      <c r="T27" s="302">
        <f t="shared" si="9"/>
        <v>1.063343717549325</v>
      </c>
      <c r="AR27" s="235">
        <v>112.6887906030982</v>
      </c>
      <c r="AS27" s="235">
        <v>3.5687500000000001</v>
      </c>
    </row>
    <row r="28" spans="1:45">
      <c r="A28" s="264">
        <v>44500</v>
      </c>
      <c r="B28" s="266">
        <v>41.274829751139755</v>
      </c>
      <c r="C28" s="235">
        <v>129.32111684218737</v>
      </c>
      <c r="D28" s="235">
        <v>6.1</v>
      </c>
      <c r="E28" s="235">
        <v>2.1750000000000003</v>
      </c>
      <c r="F28" s="235">
        <f t="shared" si="7"/>
        <v>79.285002529247564</v>
      </c>
      <c r="G28" s="286">
        <v>62.754132147983462</v>
      </c>
      <c r="H28" s="286">
        <v>48.849281407297461</v>
      </c>
      <c r="I28" s="286">
        <f t="shared" si="0"/>
        <v>9.008821491832359</v>
      </c>
      <c r="J28" s="279">
        <f t="shared" si="1"/>
        <v>0.37773630942971997</v>
      </c>
      <c r="K28" s="279">
        <f t="shared" si="2"/>
        <v>1.1835126080913403</v>
      </c>
      <c r="L28" s="288">
        <f>10*24/41*(18-D28)</f>
        <v>69.658536585365852</v>
      </c>
      <c r="M28" s="285">
        <f t="shared" si="3"/>
        <v>41.312932196582523</v>
      </c>
      <c r="N28" s="298">
        <v>10</v>
      </c>
      <c r="O28" s="280">
        <f t="shared" si="4"/>
        <v>0.31946006348674949</v>
      </c>
      <c r="P28" s="280">
        <f t="shared" si="5"/>
        <v>1.0009231399783476</v>
      </c>
      <c r="Q28" s="275"/>
      <c r="R28" s="293">
        <f t="shared" si="6"/>
        <v>10</v>
      </c>
      <c r="S28" s="302">
        <f t="shared" si="8"/>
        <v>-3.9249999999999994</v>
      </c>
      <c r="T28" s="302">
        <f t="shared" si="9"/>
        <v>0.79150066401062413</v>
      </c>
      <c r="AR28" s="235">
        <v>104.22478214477121</v>
      </c>
      <c r="AS28" s="235">
        <v>4.03125</v>
      </c>
    </row>
    <row r="29" spans="1:45">
      <c r="A29" s="265">
        <v>44507</v>
      </c>
      <c r="B29" s="266">
        <v>36.412015634339511</v>
      </c>
      <c r="C29" s="235">
        <v>118.14189360141579</v>
      </c>
      <c r="D29" s="235">
        <v>6.0249999999999995</v>
      </c>
      <c r="E29" s="235">
        <v>2.1625000000000001</v>
      </c>
      <c r="F29" s="235">
        <f t="shared" si="7"/>
        <v>67.913728880361788</v>
      </c>
      <c r="G29" s="286">
        <v>53.988485201508588</v>
      </c>
      <c r="H29" s="286">
        <v>49.193014042450748</v>
      </c>
      <c r="I29" s="286">
        <f t="shared" si="0"/>
        <v>7.7019063787816693</v>
      </c>
      <c r="J29" s="279">
        <f t="shared" si="1"/>
        <v>0.41638924637873953</v>
      </c>
      <c r="K29" s="279">
        <f t="shared" si="2"/>
        <v>1.3510104613944445</v>
      </c>
      <c r="L29" s="288">
        <f>10*24/41*(18-D29)</f>
        <v>70.097560975609767</v>
      </c>
      <c r="M29" s="285">
        <f t="shared" si="3"/>
        <v>29.964076915068617</v>
      </c>
      <c r="N29" s="298">
        <v>10</v>
      </c>
      <c r="O29" s="280">
        <f t="shared" si="4"/>
        <v>0.25362787070402548</v>
      </c>
      <c r="P29" s="280">
        <f t="shared" si="5"/>
        <v>0.82291728137153819</v>
      </c>
      <c r="Q29" s="275"/>
      <c r="R29" s="293">
        <f t="shared" si="6"/>
        <v>10</v>
      </c>
      <c r="S29" s="302">
        <f t="shared" si="8"/>
        <v>-3.8624999999999994</v>
      </c>
      <c r="T29" s="302">
        <f t="shared" si="9"/>
        <v>0.79495686794956888</v>
      </c>
      <c r="AR29" s="235">
        <v>109.86812172323266</v>
      </c>
      <c r="AS29" s="235">
        <v>4.5124999999999993</v>
      </c>
    </row>
    <row r="30" spans="1:45" hidden="1">
      <c r="A30" s="262">
        <v>44474</v>
      </c>
      <c r="B30" s="235">
        <v>24.523177530380895</v>
      </c>
      <c r="C30" s="235">
        <v>72.976355340988704</v>
      </c>
      <c r="D30" s="235">
        <v>9.3000000000000007</v>
      </c>
      <c r="E30" s="235">
        <v>9.8749999999999982</v>
      </c>
      <c r="F30" s="235">
        <f t="shared" si="7"/>
        <v>59.876726241175739</v>
      </c>
      <c r="G30" s="289">
        <v>62.971478383978067</v>
      </c>
      <c r="H30" s="286">
        <v>16.825580052021703</v>
      </c>
      <c r="I30" s="286">
        <f t="shared" si="0"/>
        <v>12.365089146279219</v>
      </c>
      <c r="J30" s="279">
        <f t="shared" si="1"/>
        <v>0.2305620769001499</v>
      </c>
      <c r="K30" s="279">
        <f t="shared" si="2"/>
        <v>0.68610929522396058</v>
      </c>
      <c r="L30" s="288">
        <f>N30*24/41*(18-D30)</f>
        <v>50.926829268292678</v>
      </c>
      <c r="M30" s="285">
        <f t="shared" si="3"/>
        <v>24.552340331607837</v>
      </c>
      <c r="N30" s="296">
        <v>10</v>
      </c>
      <c r="O30" s="280">
        <f t="shared" si="4"/>
        <v>0.33644240270543491</v>
      </c>
      <c r="P30" s="280">
        <f t="shared" si="5"/>
        <v>1.0011891934147119</v>
      </c>
      <c r="Q30" s="277">
        <f>G30-L30</f>
        <v>12.044649115685388</v>
      </c>
      <c r="R30" s="293">
        <f t="shared" si="6"/>
        <v>10</v>
      </c>
      <c r="S30" s="302">
        <f t="shared" si="8"/>
        <v>0.57499999999999751</v>
      </c>
      <c r="T30" s="302">
        <f t="shared" si="9"/>
        <v>1.0516853932584267</v>
      </c>
      <c r="AR30" s="235">
        <v>104.51741872396566</v>
      </c>
      <c r="AS30" s="235">
        <v>5.1749999999999998</v>
      </c>
    </row>
    <row r="31" spans="1:45" hidden="1">
      <c r="A31" s="263">
        <v>44523</v>
      </c>
      <c r="B31" s="267">
        <v>45.696171620401991</v>
      </c>
      <c r="C31" s="267">
        <v>149.34229352022271</v>
      </c>
      <c r="D31" s="267">
        <v>-2.15</v>
      </c>
      <c r="E31" s="267">
        <v>-1.9124999999999999</v>
      </c>
      <c r="F31" s="235">
        <f t="shared" si="7"/>
        <v>122.26703933037912</v>
      </c>
      <c r="G31" s="290">
        <v>123.5344008946329</v>
      </c>
      <c r="H31" s="287">
        <v>31.055272294276865</v>
      </c>
      <c r="I31" s="286">
        <f t="shared" si="0"/>
        <v>10.473346643258788</v>
      </c>
      <c r="J31" s="279">
        <f t="shared" si="1"/>
        <v>0.20794693560850941</v>
      </c>
      <c r="K31" s="279">
        <f t="shared" si="2"/>
        <v>0.67960337142141691</v>
      </c>
      <c r="L31" s="288">
        <f>N31*24/41*(18-D31)</f>
        <v>117.95121951219511</v>
      </c>
      <c r="M31" s="285">
        <f t="shared" si="3"/>
        <v>32.601156713606272</v>
      </c>
      <c r="N31" s="296">
        <v>10</v>
      </c>
      <c r="O31" s="280">
        <f t="shared" si="4"/>
        <v>0.21829821911226835</v>
      </c>
      <c r="P31" s="280">
        <f t="shared" si="5"/>
        <v>0.71343299794179738</v>
      </c>
      <c r="Q31" s="277">
        <f>G31-L31</f>
        <v>5.5831813824377861</v>
      </c>
      <c r="R31" s="293">
        <f t="shared" si="6"/>
        <v>10</v>
      </c>
      <c r="S31" s="302">
        <f t="shared" si="8"/>
        <v>0.23750000000000004</v>
      </c>
      <c r="T31" s="302">
        <f t="shared" si="9"/>
        <v>1.0103655210038187</v>
      </c>
      <c r="AR31" s="235">
        <v>102.11941854890534</v>
      </c>
      <c r="AS31" s="235">
        <v>5.3999999999999995</v>
      </c>
    </row>
    <row r="32" spans="1:45">
      <c r="A32" s="264">
        <v>44478</v>
      </c>
      <c r="B32" s="266">
        <v>17.859885758990899</v>
      </c>
      <c r="C32" s="235">
        <v>53.663717049261173</v>
      </c>
      <c r="D32" s="235">
        <v>5.2</v>
      </c>
      <c r="E32" s="235">
        <v>12.475000000000001</v>
      </c>
      <c r="F32" s="235">
        <f t="shared" si="7"/>
        <v>37.470011391185963</v>
      </c>
      <c r="G32" s="286">
        <v>69.445886214749365</v>
      </c>
      <c r="H32" s="286">
        <v>18.270352869617387</v>
      </c>
      <c r="I32" s="286">
        <f t="shared" si="0"/>
        <v>9.2684939284007939</v>
      </c>
      <c r="J32" s="279">
        <f t="shared" si="1"/>
        <v>0.34046007012234958</v>
      </c>
      <c r="K32" s="279">
        <f t="shared" si="2"/>
        <v>1.0229826280058849</v>
      </c>
      <c r="L32" s="288">
        <f>10*24/41*(18-D32)</f>
        <v>74.926829268292678</v>
      </c>
      <c r="M32" s="285">
        <f t="shared" si="3"/>
        <v>13.236424675071618</v>
      </c>
      <c r="N32" s="298">
        <v>10</v>
      </c>
      <c r="O32" s="280">
        <f t="shared" si="4"/>
        <v>0.24665501017980365</v>
      </c>
      <c r="P32" s="280">
        <f t="shared" si="5"/>
        <v>0.74112594300376355</v>
      </c>
      <c r="Q32" s="275"/>
      <c r="R32" s="293">
        <f t="shared" si="6"/>
        <v>9.9999999999999982</v>
      </c>
      <c r="S32" s="302">
        <f t="shared" si="8"/>
        <v>7.2750000000000012</v>
      </c>
      <c r="T32" s="302">
        <f t="shared" si="9"/>
        <v>1.8533724340175957</v>
      </c>
      <c r="AR32" s="235">
        <v>102.04549598451221</v>
      </c>
      <c r="AS32" s="235">
        <v>5.4</v>
      </c>
    </row>
    <row r="33" spans="1:45" hidden="1">
      <c r="A33" s="262">
        <v>44481</v>
      </c>
      <c r="B33" s="235">
        <v>25.35540678250447</v>
      </c>
      <c r="C33" s="235">
        <v>75.413035344878267</v>
      </c>
      <c r="D33" s="235">
        <v>9.4</v>
      </c>
      <c r="E33" s="235">
        <v>9.4874999999999989</v>
      </c>
      <c r="F33" s="235">
        <f t="shared" si="7"/>
        <v>68.41945713800412</v>
      </c>
      <c r="G33" s="289">
        <v>68.939474727543768</v>
      </c>
      <c r="H33" s="286">
        <v>10.609130116359973</v>
      </c>
      <c r="I33" s="286">
        <f t="shared" si="0"/>
        <v>13.694372402273714</v>
      </c>
      <c r="J33" s="279">
        <f t="shared" si="1"/>
        <v>0.14068032227906471</v>
      </c>
      <c r="K33" s="279">
        <f t="shared" si="2"/>
        <v>0.41841687681699502</v>
      </c>
      <c r="L33" s="288">
        <f>N33*24/41*(18-D33)</f>
        <v>50.341463414634141</v>
      </c>
      <c r="M33" s="285">
        <f t="shared" si="3"/>
        <v>25.451302796518299</v>
      </c>
      <c r="N33" s="296">
        <v>10</v>
      </c>
      <c r="O33" s="280">
        <f t="shared" si="4"/>
        <v>0.3374920884715038</v>
      </c>
      <c r="P33" s="280">
        <f t="shared" si="5"/>
        <v>1.0037820735765122</v>
      </c>
      <c r="Q33" s="277">
        <f>G33-L33</f>
        <v>18.598011312909627</v>
      </c>
      <c r="R33" s="293">
        <f t="shared" si="6"/>
        <v>10</v>
      </c>
      <c r="S33" s="302">
        <f t="shared" si="8"/>
        <v>8.7499999999998579E-2</v>
      </c>
      <c r="T33" s="302">
        <f t="shared" si="9"/>
        <v>1.0076004343105318</v>
      </c>
      <c r="AR33" s="235">
        <v>102.04358680908004</v>
      </c>
      <c r="AS33" s="235">
        <v>5.4500000000000011</v>
      </c>
    </row>
    <row r="34" spans="1:45" hidden="1">
      <c r="A34" s="262">
        <v>44470</v>
      </c>
      <c r="B34" s="235">
        <v>29.22571753918438</v>
      </c>
      <c r="C34" s="235">
        <v>87.480575807274022</v>
      </c>
      <c r="D34" s="235">
        <v>7.6</v>
      </c>
      <c r="E34" s="235">
        <v>7.5249999999999995</v>
      </c>
      <c r="F34" s="235">
        <f t="shared" si="7"/>
        <v>76.69191271944868</v>
      </c>
      <c r="G34" s="289">
        <v>76.265056062383096</v>
      </c>
      <c r="H34" s="286">
        <v>24.91364775010431</v>
      </c>
      <c r="I34" s="286">
        <f t="shared" ref="I34:I57" si="10">G34/(18-D34)*41/24</f>
        <v>12.527513215375429</v>
      </c>
      <c r="J34" s="279">
        <f t="shared" ref="J34:J57" si="11">H34/C34</f>
        <v>0.28479062374933223</v>
      </c>
      <c r="K34" s="279">
        <f t="shared" ref="K34:K57" si="12">H34/B34</f>
        <v>0.85245632435547003</v>
      </c>
      <c r="L34" s="288">
        <f>N34*24/41*(18-D34)</f>
        <v>60.878048780487802</v>
      </c>
      <c r="M34" s="285">
        <f t="shared" si="3"/>
        <v>26.261791679134227</v>
      </c>
      <c r="N34" s="296">
        <v>10</v>
      </c>
      <c r="O34" s="280">
        <f t="shared" ref="O34:O57" si="13">M34/C34</f>
        <v>0.30020140398927914</v>
      </c>
      <c r="P34" s="280">
        <f t="shared" ref="P34:P57" si="14">M34/B34</f>
        <v>0.89858500972384103</v>
      </c>
      <c r="Q34" s="277">
        <f>G34-L34</f>
        <v>15.387007281895293</v>
      </c>
      <c r="R34" s="293">
        <f t="shared" ref="R34:R57" si="15">L34/(18-D34)*41/24</f>
        <v>10</v>
      </c>
      <c r="S34" s="302">
        <f t="shared" si="8"/>
        <v>-7.5000000000000178E-2</v>
      </c>
      <c r="T34" s="302">
        <f t="shared" si="9"/>
        <v>0.99443413729128005</v>
      </c>
      <c r="AR34" s="235">
        <v>104.90788776534419</v>
      </c>
      <c r="AS34" s="235">
        <v>5.6</v>
      </c>
    </row>
    <row r="35" spans="1:45" hidden="1">
      <c r="A35" s="262">
        <v>44482</v>
      </c>
      <c r="B35" s="235">
        <v>22.548780144921462</v>
      </c>
      <c r="C35" s="235">
        <v>67.085356797715889</v>
      </c>
      <c r="D35" s="235">
        <v>10.9</v>
      </c>
      <c r="E35" s="235">
        <v>10.725</v>
      </c>
      <c r="F35" s="235">
        <f t="shared" si="7"/>
        <v>65.105513537058997</v>
      </c>
      <c r="G35" s="289">
        <v>63.996660508447277</v>
      </c>
      <c r="H35" s="286">
        <v>1.506644440170487</v>
      </c>
      <c r="I35" s="286">
        <f t="shared" si="10"/>
        <v>15.398257516703865</v>
      </c>
      <c r="J35" s="279">
        <f t="shared" si="11"/>
        <v>2.2458618573253007E-2</v>
      </c>
      <c r="K35" s="279">
        <f t="shared" si="12"/>
        <v>6.6817115182606468E-2</v>
      </c>
      <c r="L35" s="288">
        <f>N35*24/41*(18-D35)</f>
        <v>41.560975609756092</v>
      </c>
      <c r="M35" s="285">
        <f t="shared" si="3"/>
        <v>24.804265273929367</v>
      </c>
      <c r="N35" s="296">
        <v>10</v>
      </c>
      <c r="O35" s="280">
        <f t="shared" si="13"/>
        <v>0.36974187002869008</v>
      </c>
      <c r="P35" s="280">
        <f t="shared" si="14"/>
        <v>1.1000269244948888</v>
      </c>
      <c r="Q35" s="277">
        <f>G35-L35</f>
        <v>22.435684898691186</v>
      </c>
      <c r="R35" s="293">
        <f t="shared" si="15"/>
        <v>10</v>
      </c>
      <c r="S35" s="302">
        <f t="shared" si="8"/>
        <v>-0.17500000000000071</v>
      </c>
      <c r="T35" s="302">
        <f t="shared" si="9"/>
        <v>0.98296836982968361</v>
      </c>
      <c r="AR35" s="235">
        <v>99.232727383969902</v>
      </c>
      <c r="AS35" s="235">
        <v>5.6218750000000011</v>
      </c>
    </row>
    <row r="36" spans="1:45" hidden="1">
      <c r="A36" s="262">
        <v>44484</v>
      </c>
      <c r="B36" s="235">
        <v>31.993571478456207</v>
      </c>
      <c r="C36" s="235">
        <v>95.33876202415955</v>
      </c>
      <c r="D36" s="235">
        <v>6.7</v>
      </c>
      <c r="E36" s="235">
        <v>6.4874999999999998</v>
      </c>
      <c r="F36" s="235">
        <f t="shared" si="7"/>
        <v>69.489890108794697</v>
      </c>
      <c r="G36" s="289">
        <v>68.472380951301588</v>
      </c>
      <c r="H36" s="286">
        <v>28.89548954231428</v>
      </c>
      <c r="I36" s="286">
        <f t="shared" si="10"/>
        <v>10.351650512549281</v>
      </c>
      <c r="J36" s="279">
        <f t="shared" si="11"/>
        <v>0.30308228184242575</v>
      </c>
      <c r="K36" s="279">
        <f t="shared" si="12"/>
        <v>0.90316548628438964</v>
      </c>
      <c r="L36" s="288">
        <f>N36*24/41*(18-D36)</f>
        <v>66.146341463414643</v>
      </c>
      <c r="M36" s="285">
        <f t="shared" si="3"/>
        <v>28.209476675361998</v>
      </c>
      <c r="N36" s="296">
        <v>10</v>
      </c>
      <c r="O36" s="280">
        <f t="shared" si="13"/>
        <v>0.29588675242304391</v>
      </c>
      <c r="P36" s="280">
        <f t="shared" si="14"/>
        <v>0.8817232766387979</v>
      </c>
      <c r="Q36" s="277">
        <f>G36-L36</f>
        <v>2.3260394878869448</v>
      </c>
      <c r="R36" s="293">
        <f t="shared" si="15"/>
        <v>10.000000000000002</v>
      </c>
      <c r="S36" s="302">
        <f t="shared" si="8"/>
        <v>-0.21250000000000036</v>
      </c>
      <c r="T36" s="302">
        <f t="shared" si="9"/>
        <v>0.98535745047372969</v>
      </c>
      <c r="AR36" s="235">
        <v>93.417447221770757</v>
      </c>
      <c r="AS36" s="235">
        <v>5.8312499999999998</v>
      </c>
    </row>
    <row r="37" spans="1:45">
      <c r="A37" s="264">
        <v>44493</v>
      </c>
      <c r="B37" s="266">
        <v>45.09100101530688</v>
      </c>
      <c r="C37" s="235">
        <v>134.56517410189383</v>
      </c>
      <c r="D37" s="235">
        <v>4.5</v>
      </c>
      <c r="E37" s="235">
        <v>0.62500000000000011</v>
      </c>
      <c r="F37" s="235">
        <f t="shared" si="7"/>
        <v>76.13777911053657</v>
      </c>
      <c r="G37" s="286">
        <v>61.657587991354767</v>
      </c>
      <c r="H37" s="286">
        <v>68.939627490722302</v>
      </c>
      <c r="I37" s="286">
        <f t="shared" si="10"/>
        <v>7.8023490976714376</v>
      </c>
      <c r="J37" s="279">
        <f t="shared" si="11"/>
        <v>0.5123140363086861</v>
      </c>
      <c r="K37" s="279">
        <f t="shared" si="12"/>
        <v>1.5288999121425495</v>
      </c>
      <c r="L37" s="288">
        <f>10*24/41*(18-D37)</f>
        <v>79.024390243902431</v>
      </c>
      <c r="M37" s="285">
        <f t="shared" si="3"/>
        <v>36.982025543135521</v>
      </c>
      <c r="N37" s="298">
        <v>10</v>
      </c>
      <c r="O37" s="280">
        <f t="shared" si="13"/>
        <v>0.2748261263730275</v>
      </c>
      <c r="P37" s="280">
        <f t="shared" si="14"/>
        <v>0.82016421703703957</v>
      </c>
      <c r="Q37" s="275"/>
      <c r="R37" s="293">
        <f t="shared" si="15"/>
        <v>9.9999999999999982</v>
      </c>
      <c r="S37" s="302">
        <f t="shared" si="8"/>
        <v>-3.875</v>
      </c>
      <c r="T37" s="302">
        <f t="shared" si="9"/>
        <v>0.80981595092024539</v>
      </c>
      <c r="AR37" s="235">
        <v>97.320653371156823</v>
      </c>
      <c r="AS37" s="235">
        <v>6.4000000000000012</v>
      </c>
    </row>
    <row r="38" spans="1:45" hidden="1">
      <c r="A38" s="263">
        <v>44509</v>
      </c>
      <c r="B38" s="235">
        <v>37.362916808987549</v>
      </c>
      <c r="C38" s="235">
        <v>122.30995888413206</v>
      </c>
      <c r="D38" s="235">
        <v>3.4000000000000004</v>
      </c>
      <c r="E38" s="235">
        <v>2.2124999999999999</v>
      </c>
      <c r="F38" s="235">
        <f t="shared" si="7"/>
        <v>93.534013371340549</v>
      </c>
      <c r="G38" s="289">
        <v>87.622016518195267</v>
      </c>
      <c r="H38" s="286">
        <v>27.942469819817067</v>
      </c>
      <c r="I38" s="286">
        <f t="shared" si="10"/>
        <v>10.252576133692939</v>
      </c>
      <c r="J38" s="279">
        <f t="shared" si="11"/>
        <v>0.22845621137267993</v>
      </c>
      <c r="K38" s="279">
        <f t="shared" si="12"/>
        <v>0.74786639283728462</v>
      </c>
      <c r="L38" s="288">
        <f>N38*24/41*(18-D38)</f>
        <v>85.463414634146332</v>
      </c>
      <c r="M38" s="285">
        <f t="shared" si="3"/>
        <v>31.080191700096591</v>
      </c>
      <c r="N38" s="296">
        <v>10</v>
      </c>
      <c r="O38" s="280">
        <f t="shared" si="13"/>
        <v>0.25411006580044559</v>
      </c>
      <c r="P38" s="280">
        <f t="shared" si="14"/>
        <v>0.83184596799520572</v>
      </c>
      <c r="Q38" s="277">
        <f>G38-L38</f>
        <v>2.1586018840489345</v>
      </c>
      <c r="R38" s="293">
        <f t="shared" si="15"/>
        <v>10</v>
      </c>
      <c r="S38" s="302">
        <f t="shared" si="8"/>
        <v>-1.1875000000000004</v>
      </c>
      <c r="T38" s="302">
        <f t="shared" si="9"/>
        <v>0.93679308050565535</v>
      </c>
      <c r="AR38" s="235">
        <v>95.33876202415955</v>
      </c>
      <c r="AS38" s="235">
        <v>6.4874999999999998</v>
      </c>
    </row>
    <row r="39" spans="1:45">
      <c r="A39" s="265">
        <v>44520</v>
      </c>
      <c r="B39" s="268">
        <v>38.381045520819704</v>
      </c>
      <c r="C39" s="267">
        <v>125.59043267332349</v>
      </c>
      <c r="D39" s="267">
        <v>4.3249999999999993</v>
      </c>
      <c r="E39" s="267">
        <v>1.9281250000000001</v>
      </c>
      <c r="F39" s="235">
        <f t="shared" si="7"/>
        <v>101.70812796279415</v>
      </c>
      <c r="G39" s="287">
        <v>88.925867738730076</v>
      </c>
      <c r="H39" s="287">
        <v>23.014392509521112</v>
      </c>
      <c r="I39" s="286">
        <f t="shared" si="10"/>
        <v>11.108959711419663</v>
      </c>
      <c r="J39" s="279">
        <f t="shared" si="11"/>
        <v>0.18324956781846943</v>
      </c>
      <c r="K39" s="279">
        <f t="shared" si="12"/>
        <v>0.59962911893676818</v>
      </c>
      <c r="L39" s="288">
        <f>10*24/41*(18-D39)</f>
        <v>80.048780487804876</v>
      </c>
      <c r="M39" s="285">
        <f t="shared" si="3"/>
        <v>34.035390072672612</v>
      </c>
      <c r="N39" s="298">
        <v>10</v>
      </c>
      <c r="O39" s="280">
        <f t="shared" si="13"/>
        <v>0.27100304814780712</v>
      </c>
      <c r="P39" s="280">
        <f t="shared" si="14"/>
        <v>0.8867760013001782</v>
      </c>
      <c r="Q39" s="275"/>
      <c r="R39" s="293">
        <f t="shared" si="15"/>
        <v>10</v>
      </c>
      <c r="S39" s="302">
        <f t="shared" si="8"/>
        <v>-2.3968749999999992</v>
      </c>
      <c r="T39" s="302">
        <f t="shared" si="9"/>
        <v>0.87432410290021312</v>
      </c>
      <c r="AR39" s="235">
        <v>93.361862235419864</v>
      </c>
      <c r="AS39" s="235">
        <v>6.7500000000000009</v>
      </c>
    </row>
    <row r="40" spans="1:45" hidden="1">
      <c r="A40" s="262">
        <v>44471</v>
      </c>
      <c r="B40" s="235">
        <v>34.086607732094059</v>
      </c>
      <c r="C40" s="235">
        <v>102.04549598451221</v>
      </c>
      <c r="D40" s="235">
        <v>6.9</v>
      </c>
      <c r="E40" s="235">
        <v>5.4</v>
      </c>
      <c r="F40" s="235">
        <f t="shared" si="7"/>
        <v>76.108801902006277</v>
      </c>
      <c r="G40" s="289">
        <v>68.790647872967213</v>
      </c>
      <c r="H40" s="286">
        <v>32.851523734788159</v>
      </c>
      <c r="I40" s="286">
        <f t="shared" si="10"/>
        <v>10.587149259728438</v>
      </c>
      <c r="J40" s="279">
        <f t="shared" si="11"/>
        <v>0.32193016867470708</v>
      </c>
      <c r="K40" s="279">
        <f t="shared" si="12"/>
        <v>0.96376629769048527</v>
      </c>
      <c r="L40" s="288">
        <f>N40*24/41*(18-D40)</f>
        <v>64.975609756097555</v>
      </c>
      <c r="M40" s="285">
        <f t="shared" si="3"/>
        <v>30.157587318191517</v>
      </c>
      <c r="N40" s="296">
        <v>10</v>
      </c>
      <c r="O40" s="280">
        <f t="shared" si="13"/>
        <v>0.29553080248410607</v>
      </c>
      <c r="P40" s="280">
        <f t="shared" si="14"/>
        <v>0.884734191070495</v>
      </c>
      <c r="Q40" s="277">
        <f>G40-L40</f>
        <v>3.8150381168696583</v>
      </c>
      <c r="R40" s="293">
        <f t="shared" si="15"/>
        <v>10</v>
      </c>
      <c r="S40" s="302">
        <f t="shared" si="8"/>
        <v>-1.5</v>
      </c>
      <c r="T40" s="302">
        <f t="shared" si="9"/>
        <v>0.90384615384615385</v>
      </c>
      <c r="AR40" s="235">
        <v>87.138659150632222</v>
      </c>
      <c r="AS40" s="235">
        <v>6.9156250000000004</v>
      </c>
    </row>
    <row r="41" spans="1:45">
      <c r="A41" s="265">
        <v>44521</v>
      </c>
      <c r="B41" s="268">
        <v>41.397140828452983</v>
      </c>
      <c r="C41" s="267">
        <v>135.43715652176849</v>
      </c>
      <c r="D41" s="267">
        <v>3.3</v>
      </c>
      <c r="E41" s="267">
        <v>0.24374999999999999</v>
      </c>
      <c r="F41" s="235">
        <f t="shared" si="7"/>
        <v>95.744771450889516</v>
      </c>
      <c r="G41" s="287">
        <v>81.646851174019588</v>
      </c>
      <c r="H41" s="287">
        <v>42.522420642009799</v>
      </c>
      <c r="I41" s="286">
        <f t="shared" si="10"/>
        <v>9.4884379198832285</v>
      </c>
      <c r="J41" s="279">
        <f t="shared" si="11"/>
        <v>0.31396421583301087</v>
      </c>
      <c r="K41" s="279">
        <f t="shared" si="12"/>
        <v>1.0271825491093673</v>
      </c>
      <c r="L41" s="288">
        <f>10*24/41*(18-D41)</f>
        <v>86.048780487804876</v>
      </c>
      <c r="M41" s="285">
        <f t="shared" si="3"/>
        <v>34.530376860751531</v>
      </c>
      <c r="N41" s="298">
        <v>10</v>
      </c>
      <c r="O41" s="280">
        <f t="shared" si="13"/>
        <v>0.2549549750418863</v>
      </c>
      <c r="P41" s="280">
        <f t="shared" si="14"/>
        <v>0.83412468034551301</v>
      </c>
      <c r="Q41" s="275"/>
      <c r="R41" s="293">
        <f t="shared" si="15"/>
        <v>10</v>
      </c>
      <c r="S41" s="302">
        <f t="shared" si="8"/>
        <v>-3.0562499999999999</v>
      </c>
      <c r="T41" s="302">
        <f t="shared" si="9"/>
        <v>0.85275519421860868</v>
      </c>
      <c r="AR41" s="235">
        <v>92.53702877571142</v>
      </c>
      <c r="AS41" s="235">
        <v>7.0374999999999996</v>
      </c>
    </row>
    <row r="42" spans="1:45" hidden="1">
      <c r="A42" s="263">
        <v>44503</v>
      </c>
      <c r="B42" s="235">
        <v>26.991017942669114</v>
      </c>
      <c r="C42" s="235">
        <v>87.138659150632222</v>
      </c>
      <c r="D42" s="235">
        <v>8.75</v>
      </c>
      <c r="E42" s="235">
        <v>6.9156250000000004</v>
      </c>
      <c r="F42" s="235">
        <f t="shared" si="7"/>
        <v>58.31085941181</v>
      </c>
      <c r="G42" s="289">
        <v>50.716345439160243</v>
      </c>
      <c r="H42" s="286">
        <v>32.149011466145261</v>
      </c>
      <c r="I42" s="286">
        <f t="shared" si="10"/>
        <v>9.3665322657908572</v>
      </c>
      <c r="J42" s="279">
        <f t="shared" si="11"/>
        <v>0.36894085563757506</v>
      </c>
      <c r="K42" s="279">
        <f t="shared" si="12"/>
        <v>1.191100370294744</v>
      </c>
      <c r="L42" s="288">
        <f>N42*24/41*(18-D42)</f>
        <v>54.146341463414636</v>
      </c>
      <c r="M42" s="285">
        <f t="shared" si="3"/>
        <v>24.884179309915453</v>
      </c>
      <c r="N42" s="296">
        <v>10</v>
      </c>
      <c r="O42" s="280">
        <f t="shared" si="13"/>
        <v>0.28556991296939083</v>
      </c>
      <c r="P42" s="280">
        <f t="shared" si="14"/>
        <v>0.92194297239071388</v>
      </c>
      <c r="Q42" s="277">
        <f>G42-L42</f>
        <v>-3.4299960242543932</v>
      </c>
      <c r="R42" s="293">
        <f t="shared" si="15"/>
        <v>10</v>
      </c>
      <c r="S42" s="302">
        <f t="shared" si="8"/>
        <v>-1.8343749999999996</v>
      </c>
      <c r="T42" s="302">
        <f t="shared" si="9"/>
        <v>0.86975815398269363</v>
      </c>
      <c r="AR42" s="235">
        <v>90.271733001993866</v>
      </c>
      <c r="AS42" s="235">
        <v>7.2125000000000004</v>
      </c>
    </row>
    <row r="43" spans="1:45" hidden="1">
      <c r="A43" s="262">
        <v>44498</v>
      </c>
      <c r="B43" s="235">
        <v>34.135300028433086</v>
      </c>
      <c r="C43" s="235">
        <v>102.11941854890534</v>
      </c>
      <c r="D43" s="235">
        <v>7.5</v>
      </c>
      <c r="E43" s="235">
        <v>5.3999999999999995</v>
      </c>
      <c r="F43" s="235">
        <f t="shared" si="7"/>
        <v>78.760255475283714</v>
      </c>
      <c r="G43" s="289">
        <v>68.157913392072444</v>
      </c>
      <c r="H43" s="286">
        <v>30.181166539456481</v>
      </c>
      <c r="I43" s="286">
        <f t="shared" si="10"/>
        <v>11.089184321726073</v>
      </c>
      <c r="J43" s="279">
        <f t="shared" si="11"/>
        <v>0.2955477711127254</v>
      </c>
      <c r="K43" s="279">
        <f t="shared" si="12"/>
        <v>0.88416291974340344</v>
      </c>
      <c r="L43" s="288">
        <f>N43*24/41*(18-D43)</f>
        <v>61.463414634146339</v>
      </c>
      <c r="M43" s="285">
        <f t="shared" si="3"/>
        <v>31.095028305002899</v>
      </c>
      <c r="N43" s="296">
        <v>10</v>
      </c>
      <c r="O43" s="280">
        <f t="shared" si="13"/>
        <v>0.30449672302150232</v>
      </c>
      <c r="P43" s="280">
        <f t="shared" si="14"/>
        <v>0.91093467112057647</v>
      </c>
      <c r="Q43" s="277">
        <f>G43-L43</f>
        <v>6.6944987579261053</v>
      </c>
      <c r="R43" s="293">
        <f t="shared" si="15"/>
        <v>10</v>
      </c>
      <c r="S43" s="302">
        <f t="shared" si="8"/>
        <v>-2.1000000000000005</v>
      </c>
      <c r="T43" s="302">
        <f t="shared" si="9"/>
        <v>0.86538461538461542</v>
      </c>
      <c r="AR43" s="235">
        <v>87.480575807274022</v>
      </c>
      <c r="AS43" s="235">
        <v>7.5249999999999995</v>
      </c>
    </row>
    <row r="44" spans="1:45" hidden="1">
      <c r="A44" s="262">
        <v>44483</v>
      </c>
      <c r="B44" s="235">
        <v>30.277711476943246</v>
      </c>
      <c r="C44" s="235">
        <v>90.271733001993866</v>
      </c>
      <c r="D44" s="235">
        <v>9.8000000000000007</v>
      </c>
      <c r="E44" s="235">
        <v>7.2125000000000004</v>
      </c>
      <c r="F44" s="235">
        <f t="shared" si="7"/>
        <v>77.964238005892994</v>
      </c>
      <c r="G44" s="289">
        <v>63.332690166165115</v>
      </c>
      <c r="H44" s="286">
        <v>12.960049958816974</v>
      </c>
      <c r="I44" s="286">
        <f t="shared" si="10"/>
        <v>13.1943104512844</v>
      </c>
      <c r="J44" s="279">
        <f t="shared" si="11"/>
        <v>0.14356708936263271</v>
      </c>
      <c r="K44" s="279">
        <f t="shared" si="12"/>
        <v>0.42803928456370194</v>
      </c>
      <c r="L44" s="288">
        <f>N44*24/41*(18-D44)</f>
        <v>47.999999999999993</v>
      </c>
      <c r="M44" s="285">
        <f t="shared" si="3"/>
        <v>31.182447287708158</v>
      </c>
      <c r="N44" s="296">
        <v>10</v>
      </c>
      <c r="O44" s="280">
        <f t="shared" si="13"/>
        <v>0.34542869900392209</v>
      </c>
      <c r="P44" s="280">
        <f t="shared" si="14"/>
        <v>1.0298812481733923</v>
      </c>
      <c r="Q44" s="277">
        <f>G44-L44</f>
        <v>15.332690166165122</v>
      </c>
      <c r="R44" s="293">
        <f t="shared" si="15"/>
        <v>10</v>
      </c>
      <c r="S44" s="302">
        <f t="shared" si="8"/>
        <v>-2.5875000000000004</v>
      </c>
      <c r="T44" s="302">
        <f t="shared" si="9"/>
        <v>0.81233000906618313</v>
      </c>
      <c r="AR44" s="235">
        <v>86.413953049865</v>
      </c>
      <c r="AS44" s="235">
        <v>7.6624999999999996</v>
      </c>
    </row>
    <row r="45" spans="1:45">
      <c r="A45" s="265">
        <v>44513</v>
      </c>
      <c r="B45" s="266">
        <v>35.245593681714787</v>
      </c>
      <c r="C45" s="235">
        <v>114.93998322950681</v>
      </c>
      <c r="D45" s="235">
        <v>2.7</v>
      </c>
      <c r="E45" s="235">
        <v>3.1968750000000004</v>
      </c>
      <c r="F45" s="235">
        <f t="shared" si="7"/>
        <v>84.356465694864596</v>
      </c>
      <c r="G45" s="286">
        <v>86.71080623295191</v>
      </c>
      <c r="H45" s="286">
        <v>31.304313500514308</v>
      </c>
      <c r="I45" s="286">
        <f t="shared" si="10"/>
        <v>9.681762133853562</v>
      </c>
      <c r="J45" s="279">
        <f t="shared" si="11"/>
        <v>0.27235355897005231</v>
      </c>
      <c r="K45" s="279">
        <f t="shared" si="12"/>
        <v>0.88817665502269028</v>
      </c>
      <c r="L45" s="288">
        <f>10*24/41*(18-D45)</f>
        <v>89.560975609756099</v>
      </c>
      <c r="M45" s="285">
        <f t="shared" si="3"/>
        <v>27.810734928827074</v>
      </c>
      <c r="N45" s="298">
        <v>10</v>
      </c>
      <c r="O45" s="280">
        <f t="shared" si="13"/>
        <v>0.24195875227592381</v>
      </c>
      <c r="P45" s="280">
        <f t="shared" si="14"/>
        <v>0.78905565274263278</v>
      </c>
      <c r="Q45" s="275"/>
      <c r="R45" s="293">
        <f t="shared" si="15"/>
        <v>10</v>
      </c>
      <c r="S45" s="302">
        <f t="shared" si="8"/>
        <v>0.49687500000000018</v>
      </c>
      <c r="T45" s="302">
        <f t="shared" si="9"/>
        <v>1.0279094260136914</v>
      </c>
      <c r="AR45" s="235">
        <v>85.341465793036051</v>
      </c>
      <c r="AS45" s="235">
        <v>7.7374999999999998</v>
      </c>
    </row>
    <row r="46" spans="1:45" hidden="1">
      <c r="A46" s="262">
        <v>44495</v>
      </c>
      <c r="B46" s="235">
        <v>45.900141825740455</v>
      </c>
      <c r="C46" s="235">
        <v>137.19757764588155</v>
      </c>
      <c r="D46" s="235">
        <v>3</v>
      </c>
      <c r="E46" s="235">
        <v>-0.16250000000000001</v>
      </c>
      <c r="F46" s="235">
        <f t="shared" si="7"/>
        <v>95.150798265961086</v>
      </c>
      <c r="G46" s="289">
        <v>80.931570881857027</v>
      </c>
      <c r="H46" s="286">
        <v>55.393317938184985</v>
      </c>
      <c r="I46" s="286">
        <f t="shared" si="10"/>
        <v>9.217206683767051</v>
      </c>
      <c r="J46" s="279">
        <f t="shared" si="11"/>
        <v>0.40374851282841001</v>
      </c>
      <c r="K46" s="279">
        <f t="shared" si="12"/>
        <v>1.2068223699282956</v>
      </c>
      <c r="L46" s="288">
        <f>N46*24/41*(18-D46)</f>
        <v>87.804878048780481</v>
      </c>
      <c r="M46" s="285">
        <f t="shared" si="3"/>
        <v>33.965870328808379</v>
      </c>
      <c r="N46" s="296">
        <v>10</v>
      </c>
      <c r="O46" s="280">
        <f t="shared" si="13"/>
        <v>0.24756902353244994</v>
      </c>
      <c r="P46" s="280">
        <f t="shared" si="14"/>
        <v>0.73999488842016115</v>
      </c>
      <c r="Q46" s="277">
        <f>G46-L46</f>
        <v>-6.8733071669234533</v>
      </c>
      <c r="R46" s="293">
        <f t="shared" si="15"/>
        <v>10</v>
      </c>
      <c r="S46" s="302">
        <f t="shared" si="8"/>
        <v>-3.1625000000000001</v>
      </c>
      <c r="T46" s="302">
        <f t="shared" si="9"/>
        <v>0.85056113408151202</v>
      </c>
      <c r="AR46" s="235">
        <v>83.214790229977012</v>
      </c>
      <c r="AS46" s="235">
        <v>8.5</v>
      </c>
    </row>
    <row r="47" spans="1:45">
      <c r="A47" s="265">
        <v>44514</v>
      </c>
      <c r="B47" s="266">
        <v>26.141162557718847</v>
      </c>
      <c r="C47" s="235">
        <v>85.341465793036051</v>
      </c>
      <c r="D47" s="235">
        <v>1.45</v>
      </c>
      <c r="E47" s="235">
        <v>7.7374999999999998</v>
      </c>
      <c r="F47" s="235">
        <f t="shared" si="7"/>
        <v>55.465409818758225</v>
      </c>
      <c r="G47" s="286">
        <v>81.760509855360866</v>
      </c>
      <c r="H47" s="286">
        <v>29.421579119366491</v>
      </c>
      <c r="I47" s="286">
        <f t="shared" si="10"/>
        <v>8.439528962914892</v>
      </c>
      <c r="J47" s="279">
        <f t="shared" si="11"/>
        <v>0.34475127472871836</v>
      </c>
      <c r="K47" s="279">
        <f t="shared" si="12"/>
        <v>1.1254885491188309</v>
      </c>
      <c r="L47" s="288">
        <f>10*24/41*(18-D47)</f>
        <v>96.878048780487802</v>
      </c>
      <c r="M47" s="285">
        <f t="shared" si="3"/>
        <v>19.620487688114338</v>
      </c>
      <c r="N47" s="298">
        <v>10</v>
      </c>
      <c r="O47" s="280">
        <f t="shared" si="13"/>
        <v>0.22990567956374836</v>
      </c>
      <c r="P47" s="280">
        <f t="shared" si="14"/>
        <v>0.75055910940429416</v>
      </c>
      <c r="Q47" s="275"/>
      <c r="R47" s="293">
        <f t="shared" si="15"/>
        <v>10</v>
      </c>
      <c r="S47" s="302">
        <f t="shared" si="8"/>
        <v>6.2874999999999996</v>
      </c>
      <c r="T47" s="302">
        <f t="shared" si="9"/>
        <v>1.4740810556079174</v>
      </c>
      <c r="AR47" s="235">
        <v>79.620311233588581</v>
      </c>
      <c r="AS47" s="235">
        <v>8.9500000000000011</v>
      </c>
    </row>
    <row r="48" spans="1:45" hidden="1">
      <c r="A48" s="262">
        <v>44494</v>
      </c>
      <c r="B48" s="235">
        <v>45.791963710761031</v>
      </c>
      <c r="C48" s="235">
        <v>137.07293198787119</v>
      </c>
      <c r="D48" s="235">
        <v>3.1</v>
      </c>
      <c r="E48" s="235">
        <v>-8.7499999999999994E-2</v>
      </c>
      <c r="F48" s="235">
        <f t="shared" si="7"/>
        <v>89.55564223220621</v>
      </c>
      <c r="G48" s="289">
        <v>76.018778705702005</v>
      </c>
      <c r="H48" s="286">
        <v>60.702695320967557</v>
      </c>
      <c r="I48" s="286">
        <f t="shared" si="10"/>
        <v>8.7157995719624779</v>
      </c>
      <c r="J48" s="279">
        <f t="shared" si="11"/>
        <v>0.4428496161907356</v>
      </c>
      <c r="K48" s="279">
        <f t="shared" si="12"/>
        <v>1.3256189602260391</v>
      </c>
      <c r="L48" s="288">
        <f t="shared" ref="L48:L57" si="16">N48*24/41*(18-D48)</f>
        <v>87.219512195121951</v>
      </c>
      <c r="M48" s="285">
        <f t="shared" si="3"/>
        <v>34.32201224403687</v>
      </c>
      <c r="N48" s="296">
        <v>10</v>
      </c>
      <c r="O48" s="280">
        <f t="shared" si="13"/>
        <v>0.25039234038616631</v>
      </c>
      <c r="P48" s="280">
        <f t="shared" si="14"/>
        <v>0.74952042810016595</v>
      </c>
      <c r="Q48" s="277">
        <f>G48-L48</f>
        <v>-11.200733489419946</v>
      </c>
      <c r="R48" s="293">
        <f t="shared" si="15"/>
        <v>10</v>
      </c>
      <c r="S48" s="302">
        <f t="shared" si="8"/>
        <v>-3.1875</v>
      </c>
      <c r="T48" s="302">
        <f t="shared" si="9"/>
        <v>0.84884410195613502</v>
      </c>
      <c r="AR48" s="235">
        <v>80.315418491047851</v>
      </c>
      <c r="AS48" s="235">
        <v>8.9625000000000004</v>
      </c>
    </row>
    <row r="49" spans="1:45" hidden="1">
      <c r="A49" s="263">
        <v>44526</v>
      </c>
      <c r="B49" s="235">
        <v>47</v>
      </c>
      <c r="C49" s="267">
        <v>150.36000000000001</v>
      </c>
      <c r="D49" s="274">
        <v>0.6</v>
      </c>
      <c r="E49" s="270">
        <v>-3.1</v>
      </c>
      <c r="F49" s="235">
        <f t="shared" si="7"/>
        <v>134.6764705882353</v>
      </c>
      <c r="G49" s="289">
        <v>114</v>
      </c>
      <c r="H49" s="286">
        <v>21.48</v>
      </c>
      <c r="I49" s="286">
        <f t="shared" si="10"/>
        <v>11.192528735632186</v>
      </c>
      <c r="J49" s="279">
        <f t="shared" si="11"/>
        <v>0.14285714285714285</v>
      </c>
      <c r="K49" s="279">
        <f t="shared" si="12"/>
        <v>0.45702127659574471</v>
      </c>
      <c r="L49" s="288">
        <f t="shared" si="16"/>
        <v>101.85365853658536</v>
      </c>
      <c r="M49" s="285">
        <f t="shared" si="3"/>
        <v>30.032883787661405</v>
      </c>
      <c r="N49" s="296">
        <v>10</v>
      </c>
      <c r="O49" s="280">
        <f t="shared" si="13"/>
        <v>0.19973984961200719</v>
      </c>
      <c r="P49" s="280">
        <f t="shared" si="14"/>
        <v>0.63899752739705118</v>
      </c>
      <c r="R49" s="293">
        <f t="shared" si="15"/>
        <v>10</v>
      </c>
      <c r="S49" s="302">
        <f t="shared" si="8"/>
        <v>-3.7</v>
      </c>
      <c r="T49" s="302">
        <f t="shared" si="9"/>
        <v>0.84647302904564314</v>
      </c>
      <c r="AR49" s="235">
        <v>75.413035344878267</v>
      </c>
      <c r="AS49" s="235">
        <v>9.4874999999999989</v>
      </c>
    </row>
    <row r="50" spans="1:45" hidden="1">
      <c r="A50" s="263">
        <v>44501</v>
      </c>
      <c r="B50" s="235">
        <v>38.750841133242012</v>
      </c>
      <c r="C50" s="235">
        <v>100.21383004038663</v>
      </c>
      <c r="D50" s="235">
        <v>5.1999999999999993</v>
      </c>
      <c r="E50" s="235">
        <v>1.0281250000000002</v>
      </c>
      <c r="F50" s="235">
        <f t="shared" si="7"/>
        <v>84.95109189875663</v>
      </c>
      <c r="G50" s="289">
        <v>67.205870855908856</v>
      </c>
      <c r="H50" s="286">
        <v>39.345727148521519</v>
      </c>
      <c r="I50" s="286">
        <f t="shared" si="10"/>
        <v>8.9695335452222089</v>
      </c>
      <c r="J50" s="279">
        <f t="shared" si="11"/>
        <v>0.39261773682000789</v>
      </c>
      <c r="K50" s="279">
        <f t="shared" si="12"/>
        <v>1.0153515639372583</v>
      </c>
      <c r="L50" s="288">
        <f t="shared" si="16"/>
        <v>74.926829268292678</v>
      </c>
      <c r="M50" s="285">
        <v>30</v>
      </c>
      <c r="N50" s="296">
        <v>10</v>
      </c>
      <c r="O50" s="280">
        <f t="shared" si="13"/>
        <v>0.29935987865058011</v>
      </c>
      <c r="P50" s="280">
        <f t="shared" si="14"/>
        <v>0.77417674359240696</v>
      </c>
      <c r="Q50" s="277">
        <f t="shared" ref="Q50:Q57" si="17">G50-L50</f>
        <v>-7.7209584123838226</v>
      </c>
      <c r="R50" s="293">
        <f t="shared" si="15"/>
        <v>9.9999999999999982</v>
      </c>
      <c r="S50" s="302">
        <f t="shared" si="8"/>
        <v>-4.1718749999999991</v>
      </c>
      <c r="T50" s="302">
        <f t="shared" si="9"/>
        <v>0.79111250195587546</v>
      </c>
      <c r="AR50" s="235">
        <v>72.552767202747503</v>
      </c>
      <c r="AS50" s="235">
        <v>9.7625000000000011</v>
      </c>
    </row>
    <row r="51" spans="1:45" hidden="1">
      <c r="A51" s="263">
        <v>44504</v>
      </c>
      <c r="B51" s="235">
        <v>28.928514799818203</v>
      </c>
      <c r="C51" s="235">
        <v>93.417447221770757</v>
      </c>
      <c r="D51" s="235">
        <v>10.475</v>
      </c>
      <c r="E51" s="235">
        <v>5.8312499999999998</v>
      </c>
      <c r="F51" s="235">
        <f t="shared" si="7"/>
        <v>70.489416920049734</v>
      </c>
      <c r="G51" s="289">
        <v>48.909838522193553</v>
      </c>
      <c r="H51" s="286">
        <v>21.512293752214955</v>
      </c>
      <c r="I51" s="286">
        <f t="shared" si="10"/>
        <v>11.103562455204516</v>
      </c>
      <c r="J51" s="279">
        <f t="shared" si="11"/>
        <v>0.23028132743924473</v>
      </c>
      <c r="K51" s="279">
        <f t="shared" si="12"/>
        <v>0.7436363014512638</v>
      </c>
      <c r="L51" s="288">
        <f t="shared" si="16"/>
        <v>44.048780487804876</v>
      </c>
      <c r="M51" s="285">
        <f t="shared" ref="M51:M57" si="18">C51-L51*((21-E51)/(21-D51))</f>
        <v>29.933842563871458</v>
      </c>
      <c r="N51" s="296">
        <v>10</v>
      </c>
      <c r="O51" s="280">
        <f t="shared" si="13"/>
        <v>0.32043096288864797</v>
      </c>
      <c r="P51" s="280">
        <f t="shared" si="14"/>
        <v>1.0347521388847647</v>
      </c>
      <c r="Q51" s="277">
        <f t="shared" si="17"/>
        <v>4.8610580343886767</v>
      </c>
      <c r="R51" s="293">
        <f t="shared" si="15"/>
        <v>10</v>
      </c>
      <c r="S51" s="302">
        <f t="shared" si="8"/>
        <v>-4.6437499999999998</v>
      </c>
      <c r="T51" s="302">
        <f t="shared" si="9"/>
        <v>0.69386073341573962</v>
      </c>
      <c r="AR51" s="235">
        <v>72.976355340988704</v>
      </c>
      <c r="AS51" s="235">
        <v>9.8749999999999982</v>
      </c>
    </row>
    <row r="52" spans="1:45" hidden="1">
      <c r="A52" s="263">
        <v>44508</v>
      </c>
      <c r="B52" s="235">
        <v>36.735995548542853</v>
      </c>
      <c r="C52" s="235">
        <v>120.16830860670176</v>
      </c>
      <c r="D52" s="235">
        <v>7.4</v>
      </c>
      <c r="E52" s="235">
        <v>2.515625</v>
      </c>
      <c r="F52" s="235">
        <f t="shared" si="7"/>
        <v>89.943705668800504</v>
      </c>
      <c r="G52" s="289">
        <v>66.176670679732837</v>
      </c>
      <c r="H52" s="286">
        <v>26.216152629610217</v>
      </c>
      <c r="I52" s="286">
        <f t="shared" si="10"/>
        <v>10.66526532181229</v>
      </c>
      <c r="J52" s="279">
        <f t="shared" si="11"/>
        <v>0.21816195079696868</v>
      </c>
      <c r="K52" s="279">
        <f t="shared" si="12"/>
        <v>0.71363664542500993</v>
      </c>
      <c r="L52" s="288">
        <f t="shared" si="16"/>
        <v>62.048780487804876</v>
      </c>
      <c r="M52" s="285">
        <f t="shared" si="18"/>
        <v>35.835005163373211</v>
      </c>
      <c r="N52" s="296">
        <v>10</v>
      </c>
      <c r="O52" s="280">
        <f t="shared" si="13"/>
        <v>0.2982067866217325</v>
      </c>
      <c r="P52" s="280">
        <f t="shared" si="14"/>
        <v>0.97547390858159611</v>
      </c>
      <c r="Q52" s="277">
        <f t="shared" si="17"/>
        <v>4.1278901919279605</v>
      </c>
      <c r="R52" s="293">
        <f t="shared" si="15"/>
        <v>10</v>
      </c>
      <c r="S52" s="302">
        <f t="shared" si="8"/>
        <v>-4.8843750000000004</v>
      </c>
      <c r="T52" s="302">
        <f t="shared" si="9"/>
        <v>0.73575655114116645</v>
      </c>
      <c r="AR52" s="235">
        <v>65.438986021888908</v>
      </c>
      <c r="AS52" s="235">
        <v>10.5375</v>
      </c>
    </row>
    <row r="53" spans="1:45" hidden="1">
      <c r="A53" s="263">
        <v>44522</v>
      </c>
      <c r="B53" s="267">
        <v>44.087389983386387</v>
      </c>
      <c r="C53" s="267">
        <v>144.23264153614417</v>
      </c>
      <c r="D53" s="267">
        <v>4.7750000000000004</v>
      </c>
      <c r="E53" s="267">
        <v>-1.1218750000000002</v>
      </c>
      <c r="F53" s="235">
        <f t="shared" si="7"/>
        <v>124.41948258168559</v>
      </c>
      <c r="G53" s="290">
        <v>91.253842854091204</v>
      </c>
      <c r="H53" s="287">
        <v>23.20429128711816</v>
      </c>
      <c r="I53" s="286">
        <f t="shared" si="10"/>
        <v>11.787673462563767</v>
      </c>
      <c r="J53" s="279">
        <f t="shared" si="11"/>
        <v>0.16088099781007789</v>
      </c>
      <c r="K53" s="279">
        <f t="shared" si="12"/>
        <v>0.52632490369382989</v>
      </c>
      <c r="L53" s="288">
        <f t="shared" si="16"/>
        <v>77.414634146341456</v>
      </c>
      <c r="M53" s="285">
        <f t="shared" si="18"/>
        <v>38.682141705259923</v>
      </c>
      <c r="N53" s="296">
        <v>10</v>
      </c>
      <c r="O53" s="280">
        <f t="shared" si="13"/>
        <v>0.26819270099526205</v>
      </c>
      <c r="P53" s="280">
        <f t="shared" si="14"/>
        <v>0.87739695454497657</v>
      </c>
      <c r="Q53" s="277">
        <f t="shared" si="17"/>
        <v>13.839208707749748</v>
      </c>
      <c r="R53" s="293">
        <f t="shared" si="15"/>
        <v>10</v>
      </c>
      <c r="S53" s="302">
        <f t="shared" si="8"/>
        <v>-5.8968750000000005</v>
      </c>
      <c r="T53" s="302">
        <f t="shared" si="9"/>
        <v>0.7334369261195085</v>
      </c>
      <c r="AR53" s="235">
        <v>67.085356797715889</v>
      </c>
      <c r="AS53" s="235">
        <v>10.725</v>
      </c>
    </row>
    <row r="54" spans="1:45" hidden="1">
      <c r="A54" s="262">
        <v>44490</v>
      </c>
      <c r="B54" s="235">
        <v>36.984415559279334</v>
      </c>
      <c r="C54" s="235">
        <v>109.86812172323266</v>
      </c>
      <c r="D54" s="235">
        <v>11.6</v>
      </c>
      <c r="E54" s="235">
        <v>4.5124999999999993</v>
      </c>
      <c r="F54" s="235">
        <f t="shared" si="7"/>
        <v>113.26922561430517</v>
      </c>
      <c r="G54" s="289">
        <v>64.578057363121673</v>
      </c>
      <c r="H54" s="286">
        <v>-1.445437556513093</v>
      </c>
      <c r="I54" s="286">
        <f t="shared" si="10"/>
        <v>17.237632499270759</v>
      </c>
      <c r="J54" s="279">
        <f t="shared" si="11"/>
        <v>-1.3156114201663297E-2</v>
      </c>
      <c r="K54" s="279">
        <f t="shared" si="12"/>
        <v>-3.9082341430982402E-2</v>
      </c>
      <c r="L54" s="288">
        <f t="shared" si="16"/>
        <v>37.463414634146339</v>
      </c>
      <c r="M54" s="285">
        <f t="shared" si="18"/>
        <v>44.157691001904183</v>
      </c>
      <c r="N54" s="296">
        <v>10</v>
      </c>
      <c r="O54" s="280">
        <f t="shared" si="13"/>
        <v>0.40191540830324962</v>
      </c>
      <c r="P54" s="280">
        <f t="shared" si="14"/>
        <v>1.1939540028996101</v>
      </c>
      <c r="Q54" s="277">
        <f t="shared" si="17"/>
        <v>27.114642728975333</v>
      </c>
      <c r="R54" s="293">
        <f t="shared" si="15"/>
        <v>9.9999999999999982</v>
      </c>
      <c r="S54" s="302">
        <f t="shared" si="8"/>
        <v>-7.0875000000000004</v>
      </c>
      <c r="T54" s="302">
        <f t="shared" si="9"/>
        <v>0.57012888551933283</v>
      </c>
      <c r="AR54" s="235">
        <v>64.791432951466476</v>
      </c>
      <c r="AS54" s="235">
        <v>10.837499999999999</v>
      </c>
    </row>
    <row r="55" spans="1:45" hidden="1">
      <c r="A55" s="263">
        <v>44502</v>
      </c>
      <c r="B55" s="235">
        <v>36.352057478829458</v>
      </c>
      <c r="C55" s="235">
        <v>123.51059052639789</v>
      </c>
      <c r="D55" s="235">
        <v>9.4</v>
      </c>
      <c r="E55" s="235">
        <v>2.0531249999999996</v>
      </c>
      <c r="F55" s="235">
        <f t="shared" si="7"/>
        <v>102.49954289149348</v>
      </c>
      <c r="G55" s="289">
        <v>62.754132147983469</v>
      </c>
      <c r="H55" s="286">
        <v>29.509842111038537</v>
      </c>
      <c r="I55" s="286">
        <f t="shared" si="10"/>
        <v>12.465694854977338</v>
      </c>
      <c r="J55" s="279">
        <f t="shared" si="11"/>
        <v>0.23892560132105761</v>
      </c>
      <c r="K55" s="279">
        <f t="shared" si="12"/>
        <v>0.81177914422655006</v>
      </c>
      <c r="L55" s="288">
        <f t="shared" si="16"/>
        <v>50.341463414634141</v>
      </c>
      <c r="M55" s="285">
        <f t="shared" si="18"/>
        <v>41.28529616138529</v>
      </c>
      <c r="N55" s="296">
        <v>10</v>
      </c>
      <c r="O55" s="280">
        <f t="shared" si="13"/>
        <v>0.33426523171356221</v>
      </c>
      <c r="P55" s="280">
        <f t="shared" si="14"/>
        <v>1.1357072755903521</v>
      </c>
      <c r="Q55" s="277">
        <f t="shared" si="17"/>
        <v>12.412668733349328</v>
      </c>
      <c r="R55" s="293">
        <f t="shared" si="15"/>
        <v>10</v>
      </c>
      <c r="S55" s="302">
        <f t="shared" si="8"/>
        <v>-7.3468750000000007</v>
      </c>
      <c r="T55" s="302">
        <f t="shared" si="9"/>
        <v>0.61223816592445979</v>
      </c>
      <c r="AR55" s="235">
        <v>65.25332434264125</v>
      </c>
      <c r="AS55" s="235">
        <v>10.9</v>
      </c>
    </row>
    <row r="56" spans="1:45" hidden="1">
      <c r="A56" s="263">
        <v>44505</v>
      </c>
      <c r="B56" s="235">
        <v>32.206449851189589</v>
      </c>
      <c r="C56" s="235">
        <v>104.22478214477121</v>
      </c>
      <c r="D56" s="235">
        <v>11.7</v>
      </c>
      <c r="E56" s="235">
        <v>4.03125</v>
      </c>
      <c r="F56" s="235">
        <f t="shared" si="7"/>
        <v>88.716941541640196</v>
      </c>
      <c r="G56" s="289">
        <v>48.62276575099839</v>
      </c>
      <c r="H56" s="286">
        <v>13.062473948789101</v>
      </c>
      <c r="I56" s="286">
        <f t="shared" si="10"/>
        <v>13.184744681156969</v>
      </c>
      <c r="J56" s="279">
        <f t="shared" si="11"/>
        <v>0.1253298273211543</v>
      </c>
      <c r="K56" s="279">
        <f t="shared" si="12"/>
        <v>0.40558565160532961</v>
      </c>
      <c r="L56" s="288">
        <f t="shared" si="16"/>
        <v>36.878048780487809</v>
      </c>
      <c r="M56" s="285">
        <f t="shared" si="18"/>
        <v>36.937213301340833</v>
      </c>
      <c r="N56" s="296">
        <v>10</v>
      </c>
      <c r="O56" s="280">
        <f t="shared" si="13"/>
        <v>0.35439952515356649</v>
      </c>
      <c r="P56" s="280">
        <f t="shared" si="14"/>
        <v>1.1468886968917658</v>
      </c>
      <c r="Q56" s="277">
        <f t="shared" si="17"/>
        <v>11.744716970510581</v>
      </c>
      <c r="R56" s="293">
        <f t="shared" si="15"/>
        <v>10</v>
      </c>
      <c r="S56" s="302">
        <f t="shared" si="8"/>
        <v>-7.6687499999999993</v>
      </c>
      <c r="T56" s="302">
        <f t="shared" si="9"/>
        <v>0.5480662983425415</v>
      </c>
      <c r="AR56" s="235">
        <v>59.277939042346851</v>
      </c>
      <c r="AS56" s="235">
        <v>11.887499999999999</v>
      </c>
    </row>
    <row r="57" spans="1:45" hidden="1">
      <c r="A57" s="262">
        <v>44491</v>
      </c>
      <c r="B57" s="235">
        <v>40.487761349455852</v>
      </c>
      <c r="C57" s="235">
        <v>121.430339995587</v>
      </c>
      <c r="D57" s="235">
        <v>12.5</v>
      </c>
      <c r="E57" s="235">
        <v>2.3250000000000002</v>
      </c>
      <c r="F57" s="235">
        <f t="shared" si="7"/>
        <v>133.59697356937619</v>
      </c>
      <c r="G57" s="289">
        <v>60.80719011189813</v>
      </c>
      <c r="H57" s="286">
        <v>-2.0023309833548155</v>
      </c>
      <c r="I57" s="286">
        <f t="shared" si="10"/>
        <v>18.88708177718048</v>
      </c>
      <c r="J57" s="279">
        <f t="shared" si="11"/>
        <v>-1.6489544404039252E-2</v>
      </c>
      <c r="K57" s="279">
        <f t="shared" si="12"/>
        <v>-4.945521601138677E-2</v>
      </c>
      <c r="L57" s="288">
        <f t="shared" si="16"/>
        <v>32.195121951219512</v>
      </c>
      <c r="M57" s="285">
        <f t="shared" si="18"/>
        <v>50.695763238054724</v>
      </c>
      <c r="N57" s="296">
        <v>10</v>
      </c>
      <c r="O57" s="280">
        <f t="shared" si="13"/>
        <v>0.41748844020281173</v>
      </c>
      <c r="P57" s="280">
        <f t="shared" si="14"/>
        <v>1.2521256189121472</v>
      </c>
      <c r="Q57" s="277">
        <f t="shared" si="17"/>
        <v>28.612068160678618</v>
      </c>
      <c r="R57" s="293">
        <f t="shared" si="15"/>
        <v>10</v>
      </c>
      <c r="S57" s="302">
        <f t="shared" si="8"/>
        <v>-10.175000000000001</v>
      </c>
      <c r="T57" s="302">
        <f t="shared" si="9"/>
        <v>0.45515394912985274</v>
      </c>
      <c r="AR57" s="235">
        <v>53.663717049261173</v>
      </c>
      <c r="AS57" s="235">
        <v>12.475000000000001</v>
      </c>
    </row>
    <row r="58" spans="1:45">
      <c r="I58" s="271"/>
      <c r="J58" s="272"/>
      <c r="K58" s="272"/>
      <c r="L58" s="273"/>
      <c r="M58" s="271"/>
      <c r="O58" s="276"/>
      <c r="P58" s="272"/>
      <c r="Q58" s="276"/>
      <c r="R58" s="276"/>
      <c r="S58" s="303"/>
      <c r="T58" s="303"/>
    </row>
    <row r="59" spans="1:45">
      <c r="I59" s="271"/>
      <c r="J59" s="272"/>
      <c r="K59" s="272"/>
      <c r="L59" s="273"/>
      <c r="M59" s="271"/>
      <c r="O59" s="276"/>
      <c r="P59" s="272"/>
      <c r="Q59" s="276"/>
      <c r="R59" s="276"/>
      <c r="S59" s="303"/>
      <c r="T59" s="303"/>
    </row>
    <row r="60" spans="1:45">
      <c r="I60" s="271"/>
      <c r="J60" s="272"/>
      <c r="K60" s="272"/>
      <c r="L60" s="273"/>
      <c r="M60" s="271"/>
      <c r="O60" s="276"/>
      <c r="P60" s="272"/>
      <c r="Q60" s="276"/>
      <c r="R60" s="276"/>
      <c r="S60" s="303"/>
      <c r="T60" s="303"/>
    </row>
    <row r="61" spans="1:45">
      <c r="I61" s="271"/>
      <c r="J61" s="272"/>
      <c r="K61" s="272"/>
      <c r="L61" s="273"/>
      <c r="M61" s="271"/>
      <c r="O61" s="276"/>
      <c r="P61" s="272"/>
      <c r="Q61" s="276"/>
      <c r="R61" s="276"/>
      <c r="S61" s="303"/>
      <c r="T61" s="303"/>
    </row>
    <row r="62" spans="1:45">
      <c r="I62" s="271"/>
      <c r="J62" s="272"/>
      <c r="K62" s="272"/>
      <c r="L62" s="273"/>
      <c r="M62" s="271"/>
      <c r="O62" s="276"/>
      <c r="P62" s="272"/>
      <c r="Q62" s="276"/>
      <c r="R62" s="276"/>
      <c r="S62" s="303"/>
      <c r="T62" s="303"/>
    </row>
  </sheetData>
  <autoFilter ref="A1:T57">
    <filterColumn colId="0">
      <colorFilter dxfId="5"/>
    </filterColumn>
    <sortState ref="A2:T57">
      <sortCondition descending="1" ref="S1:S57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100"/>
  <sheetViews>
    <sheetView zoomScale="70" zoomScaleNormal="70" workbookViewId="0">
      <selection activeCell="F20" sqref="F20"/>
    </sheetView>
  </sheetViews>
  <sheetFormatPr defaultRowHeight="15"/>
  <cols>
    <col min="1" max="1" width="6.42578125" customWidth="1"/>
    <col min="2" max="2" width="129" customWidth="1"/>
    <col min="3" max="3" width="19.28515625" customWidth="1"/>
    <col min="4" max="16" width="10.28515625" style="115" bestFit="1" customWidth="1"/>
    <col min="17" max="33" width="10.28515625" style="115" customWidth="1"/>
    <col min="34" max="34" width="10.28515625" style="115" bestFit="1" customWidth="1"/>
    <col min="35" max="55" width="18" style="116" customWidth="1"/>
    <col min="56" max="64" width="9.140625" style="116" customWidth="1"/>
    <col min="65" max="65" width="9.140625" style="116"/>
    <col min="66" max="95" width="9.140625" style="115" customWidth="1"/>
    <col min="96" max="96" width="9.140625" style="115"/>
    <col min="97" max="97" width="19.5703125" style="116" bestFit="1" customWidth="1"/>
    <col min="98" max="100" width="13.85546875" style="116" bestFit="1" customWidth="1"/>
    <col min="101" max="109" width="15.42578125" style="116" bestFit="1" customWidth="1"/>
    <col min="110" max="127" width="9.140625" style="116"/>
    <col min="128" max="128" width="19.5703125" style="115" bestFit="1" customWidth="1"/>
    <col min="129" max="130" width="13.85546875" style="115" bestFit="1" customWidth="1"/>
    <col min="131" max="134" width="15.42578125" style="115" bestFit="1" customWidth="1"/>
    <col min="135" max="158" width="9.140625" style="115"/>
  </cols>
  <sheetData>
    <row r="1" spans="1:158" ht="15.75">
      <c r="D1" s="329" t="s">
        <v>241</v>
      </c>
      <c r="E1" s="330"/>
      <c r="F1" s="330"/>
      <c r="G1" s="330"/>
      <c r="H1" s="330"/>
      <c r="I1" s="330"/>
      <c r="J1" s="330"/>
      <c r="K1" s="330"/>
      <c r="L1" s="330"/>
      <c r="M1" s="330"/>
      <c r="N1" s="330"/>
      <c r="O1" s="330"/>
      <c r="P1" s="330"/>
      <c r="Q1" s="330"/>
      <c r="R1" s="330"/>
      <c r="S1" s="330"/>
      <c r="T1" s="330"/>
      <c r="U1" s="330"/>
      <c r="V1" s="330"/>
      <c r="W1" s="330"/>
      <c r="X1" s="330"/>
      <c r="Y1" s="330"/>
      <c r="Z1" s="330"/>
      <c r="AA1" s="330"/>
      <c r="AB1" s="330"/>
      <c r="AC1" s="330"/>
      <c r="AD1" s="330"/>
      <c r="AE1" s="330"/>
      <c r="AF1" s="330"/>
      <c r="AG1" s="330"/>
      <c r="AH1" s="331"/>
      <c r="AI1" s="338" t="s">
        <v>240</v>
      </c>
      <c r="AJ1" s="339"/>
      <c r="AK1" s="339"/>
      <c r="AL1" s="339"/>
      <c r="AM1" s="339"/>
      <c r="AN1" s="339"/>
      <c r="AO1" s="339"/>
      <c r="AP1" s="339"/>
      <c r="AQ1" s="339"/>
      <c r="AR1" s="339"/>
      <c r="AS1" s="339"/>
      <c r="AT1" s="339"/>
      <c r="AU1" s="339"/>
      <c r="AV1" s="339"/>
      <c r="AW1" s="339"/>
      <c r="AX1" s="339"/>
      <c r="AY1" s="339"/>
      <c r="AZ1" s="339"/>
      <c r="BA1" s="339"/>
      <c r="BB1" s="339"/>
      <c r="BC1" s="339"/>
      <c r="BD1" s="339"/>
      <c r="BE1" s="339"/>
      <c r="BF1" s="339"/>
      <c r="BG1" s="339"/>
      <c r="BH1" s="339"/>
      <c r="BI1" s="339"/>
      <c r="BJ1" s="339"/>
      <c r="BK1" s="339"/>
      <c r="BL1" s="339"/>
      <c r="BM1" s="340"/>
      <c r="BN1" s="326" t="s">
        <v>246</v>
      </c>
      <c r="BO1" s="327"/>
      <c r="BP1" s="327"/>
      <c r="BQ1" s="327"/>
      <c r="BR1" s="327"/>
      <c r="BS1" s="327"/>
      <c r="BT1" s="327"/>
      <c r="BU1" s="327"/>
      <c r="BV1" s="327"/>
      <c r="BW1" s="327"/>
      <c r="BX1" s="327"/>
      <c r="BY1" s="327"/>
      <c r="BZ1" s="327"/>
      <c r="CA1" s="327"/>
      <c r="CB1" s="327"/>
      <c r="CC1" s="327"/>
      <c r="CD1" s="327"/>
      <c r="CE1" s="327"/>
      <c r="CF1" s="327"/>
      <c r="CG1" s="327"/>
      <c r="CH1" s="327"/>
      <c r="CI1" s="327"/>
      <c r="CJ1" s="327"/>
      <c r="CK1" s="327"/>
      <c r="CL1" s="327"/>
      <c r="CM1" s="327"/>
      <c r="CN1" s="327"/>
      <c r="CO1" s="327"/>
      <c r="CP1" s="327"/>
      <c r="CQ1" s="327"/>
      <c r="CR1" s="328"/>
      <c r="CS1" s="337" t="s">
        <v>267</v>
      </c>
      <c r="CT1" s="337"/>
      <c r="CU1" s="337"/>
      <c r="CV1" s="337"/>
      <c r="CW1" s="337"/>
      <c r="CX1" s="337"/>
      <c r="CY1" s="337"/>
      <c r="CZ1" s="337"/>
      <c r="DA1" s="337"/>
      <c r="DB1" s="337"/>
      <c r="DC1" s="337"/>
      <c r="DD1" s="337"/>
      <c r="DE1" s="337"/>
      <c r="DF1" s="337"/>
      <c r="DG1" s="337"/>
      <c r="DH1" s="337"/>
      <c r="DI1" s="337"/>
      <c r="DJ1" s="337"/>
      <c r="DK1" s="337"/>
      <c r="DL1" s="337"/>
      <c r="DM1" s="337"/>
      <c r="DN1" s="337"/>
      <c r="DO1" s="337"/>
      <c r="DP1" s="337"/>
      <c r="DQ1" s="337"/>
      <c r="DR1" s="337"/>
      <c r="DS1" s="337"/>
      <c r="DT1" s="337"/>
      <c r="DU1" s="337"/>
      <c r="DV1" s="337"/>
      <c r="DW1" s="337"/>
      <c r="DX1" s="336" t="s">
        <v>266</v>
      </c>
      <c r="DY1" s="336"/>
      <c r="DZ1" s="336"/>
      <c r="EA1" s="336"/>
      <c r="EB1" s="336"/>
      <c r="EC1" s="336"/>
      <c r="ED1" s="336"/>
      <c r="EE1" s="336"/>
      <c r="EF1" s="336"/>
      <c r="EG1" s="336"/>
      <c r="EH1" s="336"/>
      <c r="EI1" s="336"/>
      <c r="EJ1" s="336"/>
      <c r="EK1" s="336"/>
      <c r="EL1" s="336"/>
      <c r="EM1" s="336"/>
      <c r="EN1" s="336"/>
      <c r="EO1" s="336"/>
      <c r="EP1" s="336"/>
      <c r="EQ1" s="336"/>
      <c r="ER1" s="336"/>
      <c r="ES1" s="336"/>
      <c r="ET1" s="336"/>
      <c r="EU1" s="336"/>
      <c r="EV1" s="336"/>
      <c r="EW1" s="336"/>
      <c r="EX1" s="336"/>
      <c r="EY1" s="336"/>
      <c r="EZ1" s="336"/>
      <c r="FA1" s="336"/>
      <c r="FB1" s="336"/>
    </row>
    <row r="2" spans="1:158" s="76" customFormat="1">
      <c r="D2" s="118">
        <v>44470</v>
      </c>
      <c r="E2" s="118">
        <v>44471</v>
      </c>
      <c r="F2" s="118">
        <v>44472</v>
      </c>
      <c r="G2" s="118">
        <v>44473</v>
      </c>
      <c r="H2" s="118">
        <v>44474</v>
      </c>
      <c r="I2" s="118">
        <v>44475</v>
      </c>
      <c r="J2" s="118">
        <v>44476</v>
      </c>
      <c r="K2" s="118">
        <v>44477</v>
      </c>
      <c r="L2" s="118">
        <v>44478</v>
      </c>
      <c r="M2" s="118">
        <v>44479</v>
      </c>
      <c r="N2" s="118">
        <v>44480</v>
      </c>
      <c r="O2" s="118">
        <v>44481</v>
      </c>
      <c r="P2" s="118">
        <v>44482</v>
      </c>
      <c r="Q2" s="118">
        <v>44483</v>
      </c>
      <c r="R2" s="118">
        <v>44484</v>
      </c>
      <c r="S2" s="118">
        <v>44485</v>
      </c>
      <c r="T2" s="118">
        <v>44486</v>
      </c>
      <c r="U2" s="118">
        <v>44487</v>
      </c>
      <c r="V2" s="118">
        <v>44488</v>
      </c>
      <c r="W2" s="118">
        <v>44489</v>
      </c>
      <c r="X2" s="118">
        <v>44490</v>
      </c>
      <c r="Y2" s="118">
        <v>44491</v>
      </c>
      <c r="Z2" s="118">
        <v>44492</v>
      </c>
      <c r="AA2" s="118">
        <v>44493</v>
      </c>
      <c r="AB2" s="118">
        <v>44494</v>
      </c>
      <c r="AC2" s="118">
        <v>44495</v>
      </c>
      <c r="AD2" s="118">
        <v>44496</v>
      </c>
      <c r="AE2" s="118">
        <v>44497</v>
      </c>
      <c r="AF2" s="118">
        <v>44498</v>
      </c>
      <c r="AG2" s="118">
        <v>44499</v>
      </c>
      <c r="AH2" s="118">
        <v>44500</v>
      </c>
      <c r="AI2" s="117">
        <v>44470</v>
      </c>
      <c r="AJ2" s="117">
        <v>44471</v>
      </c>
      <c r="AK2" s="117">
        <v>44472</v>
      </c>
      <c r="AL2" s="117">
        <v>44473</v>
      </c>
      <c r="AM2" s="117">
        <v>44474</v>
      </c>
      <c r="AN2" s="117">
        <v>44475</v>
      </c>
      <c r="AO2" s="117">
        <v>44476</v>
      </c>
      <c r="AP2" s="117">
        <v>44477</v>
      </c>
      <c r="AQ2" s="117">
        <v>44478</v>
      </c>
      <c r="AR2" s="117">
        <v>44479</v>
      </c>
      <c r="AS2" s="117">
        <v>44480</v>
      </c>
      <c r="AT2" s="117">
        <v>44481</v>
      </c>
      <c r="AU2" s="117">
        <v>44482</v>
      </c>
      <c r="AV2" s="117">
        <v>44483</v>
      </c>
      <c r="AW2" s="117">
        <v>44484</v>
      </c>
      <c r="AX2" s="117">
        <v>44485</v>
      </c>
      <c r="AY2" s="117">
        <v>44486</v>
      </c>
      <c r="AZ2" s="117">
        <v>44487</v>
      </c>
      <c r="BA2" s="117">
        <v>44488</v>
      </c>
      <c r="BB2" s="117">
        <v>44489</v>
      </c>
      <c r="BC2" s="117">
        <v>44490</v>
      </c>
      <c r="BD2" s="117">
        <v>44491</v>
      </c>
      <c r="BE2" s="117">
        <v>44492</v>
      </c>
      <c r="BF2" s="117">
        <v>44493</v>
      </c>
      <c r="BG2" s="117">
        <v>44494</v>
      </c>
      <c r="BH2" s="117">
        <v>44495</v>
      </c>
      <c r="BI2" s="117">
        <v>44496</v>
      </c>
      <c r="BJ2" s="117">
        <v>44497</v>
      </c>
      <c r="BK2" s="117">
        <v>44498</v>
      </c>
      <c r="BL2" s="117">
        <v>44499</v>
      </c>
      <c r="BM2" s="117">
        <v>44500</v>
      </c>
      <c r="BN2" s="118">
        <v>44470</v>
      </c>
      <c r="BO2" s="118">
        <v>44471</v>
      </c>
      <c r="BP2" s="118">
        <v>44472</v>
      </c>
      <c r="BQ2" s="118">
        <v>44473</v>
      </c>
      <c r="BR2" s="118">
        <v>44474</v>
      </c>
      <c r="BS2" s="118">
        <v>44475</v>
      </c>
      <c r="BT2" s="118">
        <v>44476</v>
      </c>
      <c r="BU2" s="118">
        <v>44477</v>
      </c>
      <c r="BV2" s="118">
        <v>44478</v>
      </c>
      <c r="BW2" s="118">
        <v>44479</v>
      </c>
      <c r="BX2" s="118">
        <v>44480</v>
      </c>
      <c r="BY2" s="118">
        <v>44481</v>
      </c>
      <c r="BZ2" s="118">
        <v>44482</v>
      </c>
      <c r="CA2" s="118">
        <v>44483</v>
      </c>
      <c r="CB2" s="118">
        <v>44484</v>
      </c>
      <c r="CC2" s="118">
        <v>44485</v>
      </c>
      <c r="CD2" s="118">
        <v>44486</v>
      </c>
      <c r="CE2" s="118">
        <v>44487</v>
      </c>
      <c r="CF2" s="118">
        <v>44488</v>
      </c>
      <c r="CG2" s="118">
        <v>44489</v>
      </c>
      <c r="CH2" s="118">
        <v>44490</v>
      </c>
      <c r="CI2" s="118">
        <v>44491</v>
      </c>
      <c r="CJ2" s="118">
        <v>44492</v>
      </c>
      <c r="CK2" s="118">
        <v>44493</v>
      </c>
      <c r="CL2" s="118">
        <v>44494</v>
      </c>
      <c r="CM2" s="118">
        <v>44495</v>
      </c>
      <c r="CN2" s="118">
        <v>44496</v>
      </c>
      <c r="CO2" s="118">
        <v>44497</v>
      </c>
      <c r="CP2" s="118">
        <v>44498</v>
      </c>
      <c r="CQ2" s="118">
        <v>44499</v>
      </c>
      <c r="CR2" s="118">
        <v>44500</v>
      </c>
      <c r="CS2" s="117">
        <v>44470</v>
      </c>
      <c r="CT2" s="117">
        <v>44471</v>
      </c>
      <c r="CU2" s="117">
        <v>44472</v>
      </c>
      <c r="CV2" s="117">
        <v>44473</v>
      </c>
      <c r="CW2" s="117">
        <v>44474</v>
      </c>
      <c r="CX2" s="117">
        <v>44475</v>
      </c>
      <c r="CY2" s="117">
        <v>44476</v>
      </c>
      <c r="CZ2" s="117">
        <v>44477</v>
      </c>
      <c r="DA2" s="117">
        <v>44478</v>
      </c>
      <c r="DB2" s="117">
        <v>44479</v>
      </c>
      <c r="DC2" s="117">
        <v>44480</v>
      </c>
      <c r="DD2" s="117">
        <v>44481</v>
      </c>
      <c r="DE2" s="117">
        <v>44482</v>
      </c>
      <c r="DF2" s="117">
        <v>44483</v>
      </c>
      <c r="DG2" s="117">
        <v>44484</v>
      </c>
      <c r="DH2" s="117">
        <v>44485</v>
      </c>
      <c r="DI2" s="117">
        <v>44486</v>
      </c>
      <c r="DJ2" s="117">
        <v>44487</v>
      </c>
      <c r="DK2" s="117">
        <v>44488</v>
      </c>
      <c r="DL2" s="117">
        <v>44489</v>
      </c>
      <c r="DM2" s="117">
        <v>44490</v>
      </c>
      <c r="DN2" s="117">
        <v>44491</v>
      </c>
      <c r="DO2" s="117">
        <v>44492</v>
      </c>
      <c r="DP2" s="117">
        <v>44493</v>
      </c>
      <c r="DQ2" s="117">
        <v>44494</v>
      </c>
      <c r="DR2" s="117">
        <v>44495</v>
      </c>
      <c r="DS2" s="117">
        <v>44496</v>
      </c>
      <c r="DT2" s="117">
        <v>44497</v>
      </c>
      <c r="DU2" s="117">
        <v>44498</v>
      </c>
      <c r="DV2" s="117">
        <v>44499</v>
      </c>
      <c r="DW2" s="117">
        <v>44500</v>
      </c>
      <c r="DX2" s="121">
        <v>44470</v>
      </c>
      <c r="DY2" s="121">
        <v>44471</v>
      </c>
      <c r="DZ2" s="121">
        <v>44472</v>
      </c>
      <c r="EA2" s="121">
        <v>44473</v>
      </c>
      <c r="EB2" s="121">
        <v>44474</v>
      </c>
      <c r="EC2" s="121">
        <v>44475</v>
      </c>
      <c r="ED2" s="121">
        <v>44476</v>
      </c>
      <c r="EE2" s="121">
        <v>44477</v>
      </c>
      <c r="EF2" s="121">
        <v>44478</v>
      </c>
      <c r="EG2" s="121">
        <v>44479</v>
      </c>
      <c r="EH2" s="121">
        <v>44480</v>
      </c>
      <c r="EI2" s="121">
        <v>44481</v>
      </c>
      <c r="EJ2" s="121">
        <v>44482</v>
      </c>
      <c r="EK2" s="121">
        <v>44483</v>
      </c>
      <c r="EL2" s="121">
        <v>44484</v>
      </c>
      <c r="EM2" s="121">
        <v>44485</v>
      </c>
      <c r="EN2" s="121">
        <v>44486</v>
      </c>
      <c r="EO2" s="121">
        <v>44487</v>
      </c>
      <c r="EP2" s="121">
        <v>44488</v>
      </c>
      <c r="EQ2" s="121">
        <v>44489</v>
      </c>
      <c r="ER2" s="121">
        <v>44490</v>
      </c>
      <c r="ES2" s="121">
        <v>44491</v>
      </c>
      <c r="ET2" s="121">
        <v>44492</v>
      </c>
      <c r="EU2" s="121">
        <v>44493</v>
      </c>
      <c r="EV2" s="121">
        <v>44494</v>
      </c>
      <c r="EW2" s="121">
        <v>44495</v>
      </c>
      <c r="EX2" s="121">
        <v>44496</v>
      </c>
      <c r="EY2" s="121">
        <v>44497</v>
      </c>
      <c r="EZ2" s="121">
        <v>44498</v>
      </c>
      <c r="FA2" s="121">
        <v>44499</v>
      </c>
      <c r="FB2" s="121">
        <v>44500</v>
      </c>
    </row>
    <row r="3" spans="1:158" s="153" customFormat="1" ht="32.25" customHeight="1">
      <c r="D3" s="154">
        <f>COUNTIF(D4:D98,"&gt;0")</f>
        <v>42</v>
      </c>
      <c r="E3" s="154">
        <f t="shared" ref="E3:AH3" si="0">COUNTIF(E4:E98,"&gt;0")</f>
        <v>42</v>
      </c>
      <c r="F3" s="154">
        <f t="shared" si="0"/>
        <v>42</v>
      </c>
      <c r="G3" s="154">
        <f t="shared" si="0"/>
        <v>42</v>
      </c>
      <c r="H3" s="154">
        <f t="shared" si="0"/>
        <v>42</v>
      </c>
      <c r="I3" s="154">
        <f t="shared" si="0"/>
        <v>42</v>
      </c>
      <c r="J3" s="154">
        <f t="shared" si="0"/>
        <v>42</v>
      </c>
      <c r="K3" s="154">
        <f t="shared" si="0"/>
        <v>42</v>
      </c>
      <c r="L3" s="154">
        <f>COUNTIF(L4:L98,"&gt;0")</f>
        <v>41</v>
      </c>
      <c r="M3" s="154">
        <f t="shared" si="0"/>
        <v>41</v>
      </c>
      <c r="N3" s="154">
        <f t="shared" si="0"/>
        <v>41</v>
      </c>
      <c r="O3" s="154">
        <f t="shared" si="0"/>
        <v>41</v>
      </c>
      <c r="P3" s="154">
        <f t="shared" si="0"/>
        <v>41</v>
      </c>
      <c r="Q3" s="154">
        <f t="shared" si="0"/>
        <v>41</v>
      </c>
      <c r="R3" s="154">
        <f t="shared" si="0"/>
        <v>41</v>
      </c>
      <c r="S3" s="154">
        <f t="shared" si="0"/>
        <v>41</v>
      </c>
      <c r="T3" s="154">
        <f t="shared" si="0"/>
        <v>41</v>
      </c>
      <c r="U3" s="154">
        <f t="shared" si="0"/>
        <v>41</v>
      </c>
      <c r="V3" s="154">
        <f t="shared" si="0"/>
        <v>41</v>
      </c>
      <c r="W3" s="154">
        <f t="shared" si="0"/>
        <v>41</v>
      </c>
      <c r="X3" s="154">
        <f t="shared" si="0"/>
        <v>41</v>
      </c>
      <c r="Y3" s="154">
        <f t="shared" si="0"/>
        <v>41</v>
      </c>
      <c r="Z3" s="154">
        <f t="shared" si="0"/>
        <v>41</v>
      </c>
      <c r="AA3" s="154">
        <f t="shared" si="0"/>
        <v>41</v>
      </c>
      <c r="AB3" s="154">
        <f t="shared" si="0"/>
        <v>41</v>
      </c>
      <c r="AC3" s="154">
        <f t="shared" si="0"/>
        <v>41</v>
      </c>
      <c r="AD3" s="154">
        <f t="shared" si="0"/>
        <v>41</v>
      </c>
      <c r="AE3" s="154">
        <f t="shared" si="0"/>
        <v>41</v>
      </c>
      <c r="AF3" s="154">
        <f t="shared" si="0"/>
        <v>40</v>
      </c>
      <c r="AG3" s="154">
        <f t="shared" si="0"/>
        <v>40</v>
      </c>
      <c r="AH3" s="154">
        <f t="shared" si="0"/>
        <v>0</v>
      </c>
      <c r="AI3" s="155">
        <f>SUMIF(AI4:AI98,"&gt;0")</f>
        <v>101657.63215030081</v>
      </c>
      <c r="AJ3" s="155">
        <f t="shared" ref="AJ3:BB3" si="1">SUMIF(AJ4:AJ98,"&gt;0")</f>
        <v>198796.34535634602</v>
      </c>
      <c r="AK3" s="155">
        <f t="shared" si="1"/>
        <v>270273.91336871806</v>
      </c>
      <c r="AL3" s="155">
        <f t="shared" si="1"/>
        <v>343488.08533714857</v>
      </c>
      <c r="AM3" s="155">
        <f t="shared" si="1"/>
        <v>428064.52185840707</v>
      </c>
      <c r="AN3" s="155">
        <f t="shared" si="1"/>
        <v>523273.99760159239</v>
      </c>
      <c r="AO3" s="155">
        <f t="shared" si="1"/>
        <v>618764.43341528869</v>
      </c>
      <c r="AP3" s="155">
        <f t="shared" si="1"/>
        <v>715779.36751357163</v>
      </c>
      <c r="AQ3" s="155">
        <f t="shared" si="1"/>
        <v>814461.50923105143</v>
      </c>
      <c r="AR3" s="155">
        <f t="shared" si="1"/>
        <v>895253.49534661276</v>
      </c>
      <c r="AS3" s="155">
        <f t="shared" si="1"/>
        <v>994656.72659520607</v>
      </c>
      <c r="AT3" s="155">
        <f t="shared" si="1"/>
        <v>1074203.5730082653</v>
      </c>
      <c r="AU3" s="155">
        <f t="shared" si="1"/>
        <v>1166175.1975532509</v>
      </c>
      <c r="AV3" s="155">
        <f t="shared" si="1"/>
        <v>1247015.0454152692</v>
      </c>
      <c r="AW3" s="155">
        <f t="shared" si="1"/>
        <v>1333987.5278955691</v>
      </c>
      <c r="AX3" s="155">
        <f t="shared" si="1"/>
        <v>1454212.6823457642</v>
      </c>
      <c r="AY3" s="155">
        <f t="shared" si="1"/>
        <v>1558962.3109737125</v>
      </c>
      <c r="AZ3" s="155">
        <f t="shared" si="1"/>
        <v>1665176.0573824423</v>
      </c>
      <c r="BA3" s="155">
        <f t="shared" si="1"/>
        <v>1766659.7548609863</v>
      </c>
      <c r="BB3" s="155">
        <f t="shared" si="1"/>
        <v>1867868.8483530378</v>
      </c>
      <c r="BC3" s="155">
        <f t="shared" ref="BC3:BM3" si="2">SUMIF(BC4:BC98,"&gt;0")</f>
        <v>1977083.7789074883</v>
      </c>
      <c r="BD3" s="155">
        <f t="shared" si="2"/>
        <v>2093386.4994890909</v>
      </c>
      <c r="BE3" s="155">
        <f t="shared" si="2"/>
        <v>2213889.0597109934</v>
      </c>
      <c r="BF3" s="155">
        <f t="shared" si="2"/>
        <v>2342313.4650633014</v>
      </c>
      <c r="BG3" s="155">
        <f t="shared" si="2"/>
        <v>2468780.6059331116</v>
      </c>
      <c r="BH3" s="155">
        <f t="shared" si="2"/>
        <v>2593863.9621493355</v>
      </c>
      <c r="BI3" s="155">
        <f t="shared" si="2"/>
        <v>2730226.6269778591</v>
      </c>
      <c r="BJ3" s="155">
        <f t="shared" si="2"/>
        <v>2871834.1513051037</v>
      </c>
      <c r="BK3" s="155">
        <f t="shared" si="2"/>
        <v>3003894.0968461186</v>
      </c>
      <c r="BL3" s="155">
        <f t="shared" si="2"/>
        <v>3121954.1507326625</v>
      </c>
      <c r="BM3" s="155">
        <f t="shared" si="2"/>
        <v>0</v>
      </c>
      <c r="BN3" s="156">
        <f>BN100/'Контроль экономии'!FU3</f>
        <v>140465.0640956148</v>
      </c>
      <c r="BO3" s="156">
        <f>BO100/'Контроль экономии'!FV3</f>
        <v>278014.16227185616</v>
      </c>
      <c r="BP3" s="156">
        <f>BP100/'Контроль экономии'!FW3</f>
        <v>380525.50272615772</v>
      </c>
      <c r="BQ3" s="156">
        <f>BQ100/'Контроль экономии'!FX3</f>
        <v>489278.67034891277</v>
      </c>
      <c r="BR3" s="156">
        <f>BR100/'Контроль экономии'!FY3</f>
        <v>610803.96406986413</v>
      </c>
      <c r="BS3" s="156">
        <f>BS100/'Контроль экономии'!FZ3</f>
        <v>741817.09159726603</v>
      </c>
      <c r="BT3" s="156">
        <f>BT100/'Контроль экономии'!GA3</f>
        <v>875083.50260992651</v>
      </c>
      <c r="BU3" s="156">
        <f>BU100/'Контроль экономии'!GB3</f>
        <v>1005575.25751841</v>
      </c>
      <c r="BV3" s="156">
        <f>BV100/'Контроль экономии'!GC3</f>
        <v>1138044.7384764832</v>
      </c>
      <c r="BW3" s="156">
        <f>BW100/'Контроль экономии'!GD3</f>
        <v>1259361.6972024073</v>
      </c>
      <c r="BX3" s="156">
        <f>BX100/'Контроль экономии'!GE3</f>
        <v>1387188.0659664276</v>
      </c>
      <c r="BY3" s="156">
        <f>BY100/'Контроль экономии'!GF3</f>
        <v>1496909.0827230976</v>
      </c>
      <c r="BZ3" s="156">
        <f>BZ100/'Контроль экономии'!GG3</f>
        <v>1624114.6829886613</v>
      </c>
      <c r="CA3" s="156">
        <f>CA100/'Контроль экономии'!GH3</f>
        <v>1724110.3689454442</v>
      </c>
      <c r="CB3" s="156">
        <f>CB100/'Контроль экономии'!GI3</f>
        <v>1854068.6106450604</v>
      </c>
      <c r="CC3" s="156">
        <f>CC100/'Контроль экономии'!GJ3</f>
        <v>2003413.7027234263</v>
      </c>
      <c r="CD3" s="156">
        <f>CD100/'Контроль экономии'!GK3</f>
        <v>2151745.7123513324</v>
      </c>
      <c r="CE3" s="156">
        <f>CE100/'Контроль экономии'!GL3</f>
        <v>2300659.5158765162</v>
      </c>
      <c r="CF3" s="156">
        <f>CF100/'Контроль экономии'!GM3</f>
        <v>2437641.8340275595</v>
      </c>
      <c r="CG3" s="156">
        <f>CG100/'Контроль экономии'!GN3</f>
        <v>2572667.3085333668</v>
      </c>
      <c r="CH3" s="156">
        <f>CH100/'Контроль экономии'!GO3</f>
        <v>2719571.7112223604</v>
      </c>
      <c r="CI3" s="156">
        <f>CI100/'Контроль экономии'!GP3</f>
        <v>2876173.9738220857</v>
      </c>
      <c r="CJ3" s="156">
        <f>CJ100/'Контроль экономии'!GQ3</f>
        <v>3039345.8076672708</v>
      </c>
      <c r="CK3" s="156">
        <f>CK100/'Контроль экономии'!GR3</f>
        <v>3214538.5217719972</v>
      </c>
      <c r="CL3" s="156">
        <f>CL100/'Контроль экономии'!GS3</f>
        <v>3386000.2057884871</v>
      </c>
      <c r="CM3" s="156">
        <f>CM100/'Контроль экономии'!GT3</f>
        <v>3559347.7267489489</v>
      </c>
      <c r="CN3" s="156">
        <f>CN100/'Контроль экономии'!GU3</f>
        <v>3744631.4922023127</v>
      </c>
      <c r="CO3" s="156">
        <f>CO100/'Контроль экономии'!GV3</f>
        <v>3938209.5312683485</v>
      </c>
      <c r="CP3" s="156">
        <f>CP100/'Контроль экономии'!GW3</f>
        <v>4117021.8060413124</v>
      </c>
      <c r="CQ3" s="156">
        <f>CQ100/'Контроль экономии'!GX3</f>
        <v>4277931.8925761739</v>
      </c>
      <c r="CR3" s="156">
        <f>CR100/'Контроль экономии'!GY3</f>
        <v>0</v>
      </c>
      <c r="CS3" s="155">
        <f>CS100/'Контроль экономии'!WM3</f>
        <v>4956.4108572436517</v>
      </c>
      <c r="CT3" s="155">
        <f>CT100/'Контроль экономии'!WN3</f>
        <v>8917.9805066132194</v>
      </c>
      <c r="CU3" s="155">
        <f>CU100/'Контроль экономии'!WO3</f>
        <v>12465.680938398604</v>
      </c>
      <c r="CV3" s="155">
        <f>CV100/'Контроль экономии'!WP3</f>
        <v>15898.91175187356</v>
      </c>
      <c r="CW3" s="155">
        <f>CW100/'Контроль экономии'!WQ3</f>
        <v>17910.044082009983</v>
      </c>
      <c r="CX3" s="155">
        <f>CX100/'Контроль экономии'!WR3</f>
        <v>21879.626949168378</v>
      </c>
      <c r="CY3" s="155">
        <f>CY100/'Контроль экономии'!WS3</f>
        <v>28460.526923484464</v>
      </c>
      <c r="CZ3" s="155">
        <f>CZ100/'Контроль экономии'!WT3</f>
        <v>32244.553652396589</v>
      </c>
      <c r="DA3" s="155">
        <f>DA100/'Контроль экономии'!WU3</f>
        <v>37655.506294397914</v>
      </c>
      <c r="DB3" s="155">
        <f>DB100/'Контроль экономии'!WV3</f>
        <v>41979.629023690592</v>
      </c>
      <c r="DC3" s="155">
        <f>DC100/'Контроль экономии'!WW3</f>
        <v>45734.00442162971</v>
      </c>
      <c r="DD3" s="155">
        <f>DD100/'Контроль экономии'!WX3</f>
        <v>48428.472726418462</v>
      </c>
      <c r="DE3" s="155">
        <f>DE100/'Контроль экономии'!WY3</f>
        <v>52521.739092061005</v>
      </c>
      <c r="DF3" s="155">
        <f>DF100/'Контроль экономии'!WZ3</f>
        <v>56725.364204852587</v>
      </c>
      <c r="DG3" s="155">
        <f>DG100/'Контроль экономии'!XA3</f>
        <v>61278.629177784482</v>
      </c>
      <c r="DH3" s="155">
        <f>DH100/'Контроль экономии'!XB3</f>
        <v>65550.3135033976</v>
      </c>
      <c r="DI3" s="155">
        <f>DI100/'Контроль экономии'!XC3</f>
        <v>69486.112028574702</v>
      </c>
      <c r="DJ3" s="155">
        <f>DJ100/'Контроль экономии'!XD3</f>
        <v>73926.176092476977</v>
      </c>
      <c r="DK3" s="155">
        <f>DK100/'Контроль экономии'!XE3</f>
        <v>77693.605546083287</v>
      </c>
      <c r="DL3" s="155">
        <f>DL100/'Контроль экономии'!XF3</f>
        <v>80994.617894147188</v>
      </c>
      <c r="DM3" s="155">
        <f>DM100/'Контроль экономии'!XG3</f>
        <v>85205.167505524354</v>
      </c>
      <c r="DN3" s="155">
        <f>DN100/'Контроль экономии'!XH3</f>
        <v>88769.287216393437</v>
      </c>
      <c r="DO3" s="155">
        <f>DO100/'Контроль экономии'!XI3</f>
        <v>93121.794660910629</v>
      </c>
      <c r="DP3" s="155">
        <f>DP100/'Контроль экономии'!XJ3</f>
        <v>97765.798757792974</v>
      </c>
      <c r="DQ3" s="155">
        <f>DQ100/'Контроль экономии'!XK3</f>
        <v>101420.18147394588</v>
      </c>
      <c r="DR3" s="155">
        <f>DR100/'Контроль экономии'!XL3</f>
        <v>105375.56686633606</v>
      </c>
      <c r="DS3" s="155">
        <f>DS100/'Контроль экономии'!XM3</f>
        <v>110270.80213187014</v>
      </c>
      <c r="DT3" s="155">
        <f>DT100/'Контроль экономии'!XN3</f>
        <v>114806.91655555849</v>
      </c>
      <c r="DU3" s="155">
        <f>DU100/'Контроль экономии'!XO3</f>
        <v>118614.52255378921</v>
      </c>
      <c r="DV3" s="155">
        <f>DV100/'Контроль экономии'!XP3</f>
        <v>122036.17637852889</v>
      </c>
      <c r="DW3" s="155" t="e">
        <f>DW100/'Контроль экономии'!XQ3</f>
        <v>#DIV/0!</v>
      </c>
      <c r="DX3" s="157">
        <f>DX100/'Контроль экономии'!XR3</f>
        <v>2364.0286458479204</v>
      </c>
      <c r="DY3" s="157">
        <f>DY100/'Контроль экономии'!XS3</f>
        <v>4076.609806146495</v>
      </c>
      <c r="DZ3" s="157">
        <f>DZ100/'Контроль экономии'!XT3</f>
        <v>5520.8976585947203</v>
      </c>
      <c r="EA3" s="157">
        <f>EA100/'Контроль экономии'!XU3</f>
        <v>6991.8322643019001</v>
      </c>
      <c r="EB3" s="157">
        <f>EB100/'Контроль экономии'!XV3</f>
        <v>8490.0954844765747</v>
      </c>
      <c r="EC3" s="157">
        <f>EC100/'Контроль экономии'!XW3</f>
        <v>10354.912149212134</v>
      </c>
      <c r="ED3" s="157">
        <f>ED100/'Контроль экономии'!XX3</f>
        <v>12664.620762937715</v>
      </c>
      <c r="EE3" s="157">
        <f>EE100/'Контроль экономии'!XY3</f>
        <v>14839.343494255038</v>
      </c>
      <c r="EF3" s="157">
        <f>EF100/'Контроль экономии'!XZ3</f>
        <v>17065.775880474557</v>
      </c>
      <c r="EG3" s="157">
        <f>EG100/'Контроль экономии'!YA3</f>
        <v>19380.80993836058</v>
      </c>
      <c r="EH3" s="157">
        <f>EH100/'Контроль экономии'!YB3</f>
        <v>21020.511444533386</v>
      </c>
      <c r="EI3" s="157">
        <f>EI100/'Контроль экономии'!YC3</f>
        <v>22427.149806145586</v>
      </c>
      <c r="EJ3" s="157">
        <f>EJ100/'Контроль экономии'!YD3</f>
        <v>24112.117814544265</v>
      </c>
      <c r="EK3" s="157">
        <f>EK100/'Контроль экономии'!YE3</f>
        <v>25472.636039055542</v>
      </c>
      <c r="EL3" s="157">
        <f>EL100/'Контроль экономии'!YF3</f>
        <v>27909.020825384418</v>
      </c>
      <c r="EM3" s="157">
        <f>EM100/'Контроль экономии'!YG3</f>
        <v>30449.88899994536</v>
      </c>
      <c r="EN3" s="157">
        <f>EN100/'Контроль экономии'!YH3</f>
        <v>32585.881188189855</v>
      </c>
      <c r="EO3" s="157">
        <f>EO100/'Контроль экономии'!YI3</f>
        <v>34738.224577416346</v>
      </c>
      <c r="EP3" s="157">
        <f>EP100/'Контроль экономии'!YJ3</f>
        <v>36687.518212312323</v>
      </c>
      <c r="EQ3" s="157">
        <f>EQ100/'Контроль экономии'!YK3</f>
        <v>38447.411426815343</v>
      </c>
      <c r="ER3" s="157">
        <f>ER100/'Контроль экономии'!YL3</f>
        <v>40918.779564878889</v>
      </c>
      <c r="ES3" s="157">
        <f>ES100/'Контроль экономии'!YM3</f>
        <v>43896.938214510257</v>
      </c>
      <c r="ET3" s="157">
        <f>ET100/'Контроль экономии'!YN3</f>
        <v>46516.556204833643</v>
      </c>
      <c r="EU3" s="157">
        <f>EU100/'Контроль экономии'!YO3</f>
        <v>49073.609994131693</v>
      </c>
      <c r="EV3" s="157">
        <f>EV100/'Контроль экономии'!YP3</f>
        <v>51240.641033173306</v>
      </c>
      <c r="EW3" s="157">
        <f>EW100/'Контроль экономии'!YQ3</f>
        <v>54139.402771598601</v>
      </c>
      <c r="EX3" s="157">
        <f>EX100/'Контроль экономии'!YR3</f>
        <v>56389.583192125167</v>
      </c>
      <c r="EY3" s="157">
        <f>EY100/'Контроль экономии'!YS3</f>
        <v>58660.454292309492</v>
      </c>
      <c r="EZ3" s="157">
        <f>EZ100/'Контроль экономии'!YT3</f>
        <v>61861.275101772626</v>
      </c>
      <c r="FA3" s="157">
        <f>FA100/'Контроль экономии'!YU3</f>
        <v>64262.161386009233</v>
      </c>
      <c r="FB3" s="157" t="e">
        <f>FB100/'Контроль экономии'!YV3</f>
        <v>#DIV/0!</v>
      </c>
    </row>
    <row r="4" spans="1:158" s="116" customFormat="1">
      <c r="A4" s="116">
        <f>'Контроль экономии'!A4</f>
        <v>1</v>
      </c>
      <c r="B4" s="123" t="str">
        <f>'Контроль экономии'!C4</f>
        <v>Муниципальное бюджетное дошкольное образовательное учреждение «Детский сад комбинированного вида № 17 г. Алексеевка Белгородской области»</v>
      </c>
      <c r="C4" s="124" t="str">
        <f>'Контроль экономии'!D4</f>
        <v>-</v>
      </c>
      <c r="D4" s="119" t="e">
        <f>IF('Контроль экономии'!JJ4="",0,'Контроль экономии'!JJ4)</f>
        <v>#N/A</v>
      </c>
      <c r="E4" s="119" t="e">
        <f>IF('Контроль экономии'!JK4="",0,'Контроль экономии'!JK4)</f>
        <v>#N/A</v>
      </c>
      <c r="F4" s="119" t="e">
        <f>IF('Контроль экономии'!JL4="",0,'Контроль экономии'!JL4)</f>
        <v>#N/A</v>
      </c>
      <c r="G4" s="119" t="e">
        <f>IF('Контроль экономии'!JM4="",0,'Контроль экономии'!JM4)</f>
        <v>#N/A</v>
      </c>
      <c r="H4" s="119" t="e">
        <f>IF('Контроль экономии'!JN4="",0,'Контроль экономии'!JN4)</f>
        <v>#N/A</v>
      </c>
      <c r="I4" s="119" t="e">
        <f>IF('Контроль экономии'!JO4="",0,'Контроль экономии'!JO4)</f>
        <v>#N/A</v>
      </c>
      <c r="J4" s="119" t="e">
        <f>IF('Контроль экономии'!JP4="",0,'Контроль экономии'!JP4)</f>
        <v>#N/A</v>
      </c>
      <c r="K4" s="119" t="e">
        <f>IF('Контроль экономии'!JQ4="",0,'Контроль экономии'!JQ4)</f>
        <v>#N/A</v>
      </c>
      <c r="L4" s="119" t="e">
        <f>IF('Контроль экономии'!JR4="",0,'Контроль экономии'!JR4)</f>
        <v>#N/A</v>
      </c>
      <c r="M4" s="119" t="e">
        <f>IF('Контроль экономии'!JS4="",0,'Контроль экономии'!JS4)</f>
        <v>#N/A</v>
      </c>
      <c r="N4" s="119" t="e">
        <f>IF('Контроль экономии'!JT4="",0,'Контроль экономии'!JT4)</f>
        <v>#N/A</v>
      </c>
      <c r="O4" s="119" t="e">
        <f>IF('Контроль экономии'!JU4="",0,'Контроль экономии'!JU4)</f>
        <v>#N/A</v>
      </c>
      <c r="P4" s="119" t="e">
        <f>IF('Контроль экономии'!JV4="",0,'Контроль экономии'!JV4)</f>
        <v>#N/A</v>
      </c>
      <c r="Q4" s="119" t="e">
        <f>IF('Контроль экономии'!JW4="",0,'Контроль экономии'!JW4)</f>
        <v>#N/A</v>
      </c>
      <c r="R4" s="119" t="e">
        <f>IF('Контроль экономии'!JX4="",0,'Контроль экономии'!JX4)</f>
        <v>#N/A</v>
      </c>
      <c r="S4" s="119" t="e">
        <f>IF('Контроль экономии'!JY4="",0,'Контроль экономии'!JY4)</f>
        <v>#N/A</v>
      </c>
      <c r="T4" s="119" t="e">
        <f>IF('Контроль экономии'!JZ4="",0,'Контроль экономии'!JZ4)</f>
        <v>#N/A</v>
      </c>
      <c r="U4" s="119" t="e">
        <f>IF('Контроль экономии'!KA4="",0,'Контроль экономии'!KA4)</f>
        <v>#N/A</v>
      </c>
      <c r="V4" s="119" t="e">
        <f>IF('Контроль экономии'!KB4="",0,'Контроль экономии'!KB4)</f>
        <v>#N/A</v>
      </c>
      <c r="W4" s="119" t="e">
        <f>IF('Контроль экономии'!KC4="",0,'Контроль экономии'!KC4)</f>
        <v>#N/A</v>
      </c>
      <c r="X4" s="119" t="e">
        <f>IF('Контроль экономии'!KD4="",0,'Контроль экономии'!KD4)</f>
        <v>#N/A</v>
      </c>
      <c r="Y4" s="119" t="e">
        <f>IF('Контроль экономии'!KE4="",0,'Контроль экономии'!KE4)</f>
        <v>#N/A</v>
      </c>
      <c r="Z4" s="119" t="e">
        <f>IF('Контроль экономии'!KF4="",0,'Контроль экономии'!KF4)</f>
        <v>#N/A</v>
      </c>
      <c r="AA4" s="119" t="e">
        <f>IF('Контроль экономии'!KG4="",0,'Контроль экономии'!KG4)</f>
        <v>#N/A</v>
      </c>
      <c r="AB4" s="119" t="e">
        <f>IF('Контроль экономии'!KH4="",0,'Контроль экономии'!KH4)</f>
        <v>#N/A</v>
      </c>
      <c r="AC4" s="119" t="e">
        <f>IF('Контроль экономии'!KI4="",0,'Контроль экономии'!KI4)</f>
        <v>#N/A</v>
      </c>
      <c r="AD4" s="119" t="e">
        <f>IF('Контроль экономии'!KJ4="",0,'Контроль экономии'!KJ4)</f>
        <v>#N/A</v>
      </c>
      <c r="AE4" s="119" t="e">
        <f>IF('Контроль экономии'!KK4="",0,'Контроль экономии'!KK4)</f>
        <v>#N/A</v>
      </c>
      <c r="AF4" s="119" t="e">
        <f>IF('Контроль экономии'!KL4="",0,'Контроль экономии'!KL4)</f>
        <v>#N/A</v>
      </c>
      <c r="AG4" s="119" t="e">
        <f>IF('Контроль экономии'!KM4="",0,'Контроль экономии'!KM4)</f>
        <v>#N/A</v>
      </c>
      <c r="AH4" s="119" t="e">
        <f>IF('Контроль экономии'!KN4="",0,'Контроль экономии'!KN4)</f>
        <v>#N/A</v>
      </c>
      <c r="AI4" s="125" t="e">
        <f>IF(D4&gt;0,'Контроль экономии'!FU4,0)</f>
        <v>#N/A</v>
      </c>
      <c r="AJ4" s="125" t="e">
        <f>IF(E4&gt;0,'Контроль экономии'!FV4,0)</f>
        <v>#N/A</v>
      </c>
      <c r="AK4" s="125" t="e">
        <f>IF(F4&gt;0,'Контроль экономии'!FW4,0)</f>
        <v>#N/A</v>
      </c>
      <c r="AL4" s="125" t="e">
        <f>IF(G4&gt;0,'Контроль экономии'!FX4,0)</f>
        <v>#N/A</v>
      </c>
      <c r="AM4" s="125" t="e">
        <f>IF(H4&gt;0,'Контроль экономии'!FY4,0)</f>
        <v>#N/A</v>
      </c>
      <c r="AN4" s="125" t="e">
        <f>IF(I4&gt;0,'Контроль экономии'!FZ4,0)</f>
        <v>#N/A</v>
      </c>
      <c r="AO4" s="125" t="e">
        <f>IF(J4&gt;0,'Контроль экономии'!GA4,0)</f>
        <v>#N/A</v>
      </c>
      <c r="AP4" s="125" t="e">
        <f>IF(K4&gt;0,'Контроль экономии'!GB4,0)</f>
        <v>#N/A</v>
      </c>
      <c r="AQ4" s="125" t="e">
        <f>IF(L4&gt;0,'Контроль экономии'!GC4,0)</f>
        <v>#N/A</v>
      </c>
      <c r="AR4" s="125" t="e">
        <f>IF(M4&gt;0,'Контроль экономии'!GD4,0)</f>
        <v>#N/A</v>
      </c>
      <c r="AS4" s="125" t="e">
        <f>IF(N4&gt;0,'Контроль экономии'!GE4,0)</f>
        <v>#N/A</v>
      </c>
      <c r="AT4" s="125" t="e">
        <f>IF(O4&gt;0,'Контроль экономии'!GF4,0)</f>
        <v>#N/A</v>
      </c>
      <c r="AU4" s="125" t="e">
        <f>IF(P4&gt;0,'Контроль экономии'!GG4,0)</f>
        <v>#N/A</v>
      </c>
      <c r="AV4" s="125" t="e">
        <f>IF(Q4&gt;0,'Контроль экономии'!GH4,0)</f>
        <v>#N/A</v>
      </c>
      <c r="AW4" s="125" t="e">
        <f>IF(R4&gt;0,'Контроль экономии'!GI4,0)</f>
        <v>#N/A</v>
      </c>
      <c r="AX4" s="125" t="e">
        <f>IF(S4&gt;0,'Контроль экономии'!GJ4,0)</f>
        <v>#N/A</v>
      </c>
      <c r="AY4" s="125" t="e">
        <f>IF(T4&gt;0,'Контроль экономии'!GK4,0)</f>
        <v>#N/A</v>
      </c>
      <c r="AZ4" s="125" t="e">
        <f>IF(U4&gt;0,'Контроль экономии'!GL4,0)</f>
        <v>#N/A</v>
      </c>
      <c r="BA4" s="125" t="e">
        <f>IF(V4&gt;0,'Контроль экономии'!GM4,0)</f>
        <v>#N/A</v>
      </c>
      <c r="BB4" s="125" t="e">
        <f>IF(W4&gt;0,'Контроль экономии'!GN4,0)</f>
        <v>#N/A</v>
      </c>
      <c r="BC4" s="125" t="e">
        <f>IF(X4&gt;0,'Контроль экономии'!GO4,0)</f>
        <v>#N/A</v>
      </c>
      <c r="BD4" s="125" t="e">
        <f>IF(Y4&gt;0,'Контроль экономии'!GP4,0)</f>
        <v>#N/A</v>
      </c>
      <c r="BE4" s="125" t="e">
        <f>IF(Z4&gt;0,'Контроль экономии'!GQ4,0)</f>
        <v>#N/A</v>
      </c>
      <c r="BF4" s="125" t="e">
        <f>IF(AA4&gt;0,'Контроль экономии'!GR4,0)</f>
        <v>#N/A</v>
      </c>
      <c r="BG4" s="125" t="e">
        <f>IF(AB4&gt;0,'Контроль экономии'!GS4,0)</f>
        <v>#N/A</v>
      </c>
      <c r="BH4" s="125" t="e">
        <f>IF(AC4&gt;0,'Контроль экономии'!GT4,0)</f>
        <v>#N/A</v>
      </c>
      <c r="BI4" s="125" t="e">
        <f>IF(AD4&gt;0,'Контроль экономии'!GU4,0)</f>
        <v>#N/A</v>
      </c>
      <c r="BJ4" s="125" t="e">
        <f>IF(AE4&gt;0,'Контроль экономии'!GV4,0)</f>
        <v>#N/A</v>
      </c>
      <c r="BK4" s="125" t="e">
        <f>IF(AF4&gt;0,'Контроль экономии'!GW4,0)</f>
        <v>#N/A</v>
      </c>
      <c r="BL4" s="125" t="e">
        <f>IF(AG4&gt;0,'Контроль экономии'!GX4,0)</f>
        <v>#N/A</v>
      </c>
      <c r="BM4" s="125" t="e">
        <f>IF(AH4&gt;0,'Контроль экономии'!GY4,0)</f>
        <v>#N/A</v>
      </c>
      <c r="BN4" s="120" t="e">
        <f>'Контроль экономии'!FU4*Ср.вз.!AI4</f>
        <v>#N/A</v>
      </c>
      <c r="BO4" s="120" t="e">
        <f>'Контроль экономии'!FV4*Ср.вз.!AJ4</f>
        <v>#N/A</v>
      </c>
      <c r="BP4" s="120" t="e">
        <f>'Контроль экономии'!FW4*Ср.вз.!AK4</f>
        <v>#N/A</v>
      </c>
      <c r="BQ4" s="120" t="e">
        <f>'Контроль экономии'!FX4*Ср.вз.!AL4</f>
        <v>#N/A</v>
      </c>
      <c r="BR4" s="120" t="e">
        <f>'Контроль экономии'!FY4*Ср.вз.!AM4</f>
        <v>#N/A</v>
      </c>
      <c r="BS4" s="120" t="e">
        <f>'Контроль экономии'!FZ4*Ср.вз.!AN4</f>
        <v>#N/A</v>
      </c>
      <c r="BT4" s="120" t="e">
        <f>'Контроль экономии'!GA4*Ср.вз.!AO4</f>
        <v>#N/A</v>
      </c>
      <c r="BU4" s="120" t="e">
        <f>'Контроль экономии'!GB4*Ср.вз.!AP4</f>
        <v>#N/A</v>
      </c>
      <c r="BV4" s="120" t="e">
        <f>'Контроль экономии'!GC4*Ср.вз.!AQ4</f>
        <v>#N/A</v>
      </c>
      <c r="BW4" s="120" t="e">
        <f>'Контроль экономии'!GD4*Ср.вз.!AR4</f>
        <v>#N/A</v>
      </c>
      <c r="BX4" s="120" t="e">
        <f>'Контроль экономии'!GE4*Ср.вз.!AS4</f>
        <v>#N/A</v>
      </c>
      <c r="BY4" s="120" t="e">
        <f>'Контроль экономии'!GF4*Ср.вз.!AT4</f>
        <v>#N/A</v>
      </c>
      <c r="BZ4" s="120" t="e">
        <f>'Контроль экономии'!GG4*Ср.вз.!AU4</f>
        <v>#N/A</v>
      </c>
      <c r="CA4" s="120" t="e">
        <f>'Контроль экономии'!GH4*Ср.вз.!AV4</f>
        <v>#N/A</v>
      </c>
      <c r="CB4" s="120" t="e">
        <f>'Контроль экономии'!GI4*Ср.вз.!AW4</f>
        <v>#N/A</v>
      </c>
      <c r="CC4" s="120" t="e">
        <f>'Контроль экономии'!GJ4*Ср.вз.!AX4</f>
        <v>#N/A</v>
      </c>
      <c r="CD4" s="120" t="e">
        <f>'Контроль экономии'!GK4*Ср.вз.!AY4</f>
        <v>#N/A</v>
      </c>
      <c r="CE4" s="120" t="e">
        <f>'Контроль экономии'!GL4*Ср.вз.!AZ4</f>
        <v>#N/A</v>
      </c>
      <c r="CF4" s="120" t="e">
        <f>'Контроль экономии'!GM4*Ср.вз.!BA4</f>
        <v>#N/A</v>
      </c>
      <c r="CG4" s="120" t="e">
        <f>'Контроль экономии'!GN4*Ср.вз.!BB4</f>
        <v>#N/A</v>
      </c>
      <c r="CH4" s="120" t="e">
        <f>'Контроль экономии'!GO4*Ср.вз.!BC4</f>
        <v>#N/A</v>
      </c>
      <c r="CI4" s="120" t="e">
        <f>'Контроль экономии'!GP4*Ср.вз.!BD4</f>
        <v>#N/A</v>
      </c>
      <c r="CJ4" s="120" t="e">
        <f>'Контроль экономии'!GQ4*Ср.вз.!BE4</f>
        <v>#N/A</v>
      </c>
      <c r="CK4" s="120" t="e">
        <f>'Контроль экономии'!GR4*Ср.вз.!BF4</f>
        <v>#N/A</v>
      </c>
      <c r="CL4" s="120" t="e">
        <f>'Контроль экономии'!GS4*Ср.вз.!BG4</f>
        <v>#N/A</v>
      </c>
      <c r="CM4" s="120" t="e">
        <f>'Контроль экономии'!GT4*Ср.вз.!BH4</f>
        <v>#N/A</v>
      </c>
      <c r="CN4" s="120" t="e">
        <f>'Контроль экономии'!GU4*Ср.вз.!BI4</f>
        <v>#N/A</v>
      </c>
      <c r="CO4" s="120" t="e">
        <f>'Контроль экономии'!GV4*Ср.вз.!BJ4</f>
        <v>#N/A</v>
      </c>
      <c r="CP4" s="120" t="e">
        <f>'Контроль экономии'!GW4*Ср.вз.!BK4</f>
        <v>#N/A</v>
      </c>
      <c r="CQ4" s="120" t="e">
        <f>'Контроль экономии'!GX4*Ср.вз.!BL4</f>
        <v>#N/A</v>
      </c>
      <c r="CR4" s="120" t="e">
        <f>'Контроль экономии'!GY4*Ср.вз.!BM4</f>
        <v>#N/A</v>
      </c>
      <c r="CS4" s="116" t="e">
        <f>'Контроль экономии'!FU4*'Контроль экономии'!WM4</f>
        <v>#N/A</v>
      </c>
      <c r="CT4" s="116" t="e">
        <f>'Контроль экономии'!FV4*'Контроль экономии'!WN4</f>
        <v>#N/A</v>
      </c>
      <c r="CU4" s="116" t="e">
        <f>'Контроль экономии'!FW4*'Контроль экономии'!WO4</f>
        <v>#N/A</v>
      </c>
      <c r="CV4" s="116" t="e">
        <f>'Контроль экономии'!FX4*'Контроль экономии'!WP4</f>
        <v>#N/A</v>
      </c>
      <c r="CW4" s="116" t="e">
        <f>'Контроль экономии'!FY4*'Контроль экономии'!WQ4</f>
        <v>#N/A</v>
      </c>
      <c r="CX4" s="116" t="e">
        <f>'Контроль экономии'!FZ4*'Контроль экономии'!WR4</f>
        <v>#N/A</v>
      </c>
      <c r="CY4" s="116" t="e">
        <f>'Контроль экономии'!GA4*'Контроль экономии'!WS4</f>
        <v>#N/A</v>
      </c>
      <c r="CZ4" s="116" t="e">
        <f>'Контроль экономии'!GB4*'Контроль экономии'!WT4</f>
        <v>#N/A</v>
      </c>
      <c r="DA4" s="116" t="e">
        <f>'Контроль экономии'!GC4*'Контроль экономии'!WU4</f>
        <v>#N/A</v>
      </c>
      <c r="DB4" s="116" t="e">
        <f>'Контроль экономии'!GD4*'Контроль экономии'!WV4</f>
        <v>#N/A</v>
      </c>
      <c r="DC4" s="116" t="e">
        <f>'Контроль экономии'!GE4*'Контроль экономии'!WW4</f>
        <v>#N/A</v>
      </c>
      <c r="DD4" s="116" t="e">
        <f>'Контроль экономии'!GF4*'Контроль экономии'!WX4</f>
        <v>#N/A</v>
      </c>
      <c r="DE4" s="116" t="e">
        <f>'Контроль экономии'!GG4*'Контроль экономии'!WY4</f>
        <v>#N/A</v>
      </c>
      <c r="DF4" s="116" t="e">
        <f>'Контроль экономии'!GH4*'Контроль экономии'!WZ4</f>
        <v>#N/A</v>
      </c>
      <c r="DG4" s="116" t="e">
        <f>'Контроль экономии'!GI4*'Контроль экономии'!XA4</f>
        <v>#N/A</v>
      </c>
      <c r="DH4" s="116" t="e">
        <f>'Контроль экономии'!GJ4*'Контроль экономии'!XB4</f>
        <v>#N/A</v>
      </c>
      <c r="DI4" s="116" t="e">
        <f>'Контроль экономии'!GK4*'Контроль экономии'!XC4</f>
        <v>#N/A</v>
      </c>
      <c r="DJ4" s="116" t="e">
        <f>'Контроль экономии'!GL4*'Контроль экономии'!XD4</f>
        <v>#N/A</v>
      </c>
      <c r="DK4" s="116" t="e">
        <f>'Контроль экономии'!GM4*'Контроль экономии'!XE4</f>
        <v>#N/A</v>
      </c>
      <c r="DL4" s="116" t="e">
        <f>'Контроль экономии'!GN4*'Контроль экономии'!XF4</f>
        <v>#N/A</v>
      </c>
      <c r="DM4" s="116" t="e">
        <f>'Контроль экономии'!GO4*'Контроль экономии'!XG4</f>
        <v>#N/A</v>
      </c>
      <c r="DN4" s="116" t="e">
        <f>'Контроль экономии'!GP4*'Контроль экономии'!XH4</f>
        <v>#N/A</v>
      </c>
      <c r="DO4" s="116" t="e">
        <f>'Контроль экономии'!GQ4*'Контроль экономии'!XI4</f>
        <v>#N/A</v>
      </c>
      <c r="DP4" s="116" t="e">
        <f>'Контроль экономии'!GR4*'Контроль экономии'!XJ4</f>
        <v>#N/A</v>
      </c>
      <c r="DQ4" s="116" t="e">
        <f>'Контроль экономии'!GS4*'Контроль экономии'!XK4</f>
        <v>#N/A</v>
      </c>
      <c r="DR4" s="116" t="e">
        <f>'Контроль экономии'!GT4*'Контроль экономии'!XL4</f>
        <v>#N/A</v>
      </c>
      <c r="DS4" s="116" t="e">
        <f>'Контроль экономии'!GU4*'Контроль экономии'!XM4</f>
        <v>#N/A</v>
      </c>
      <c r="DT4" s="116" t="e">
        <f>'Контроль экономии'!GV4*'Контроль экономии'!XN4</f>
        <v>#N/A</v>
      </c>
      <c r="DU4" s="116" t="e">
        <f>'Контроль экономии'!GW4*'Контроль экономии'!XO4</f>
        <v>#N/A</v>
      </c>
      <c r="DV4" s="116" t="e">
        <f>'Контроль экономии'!GX4*'Контроль экономии'!XP4</f>
        <v>#N/A</v>
      </c>
      <c r="DW4" s="116" t="e">
        <f>'Контроль экономии'!GY4*'Контроль экономии'!XQ4</f>
        <v>#N/A</v>
      </c>
      <c r="DX4" s="122" t="e">
        <f>'Контроль экономии'!FU4*'Контроль экономии'!XR4</f>
        <v>#N/A</v>
      </c>
      <c r="DY4" s="122" t="e">
        <f>'Контроль экономии'!FV4*'Контроль экономии'!XS4</f>
        <v>#N/A</v>
      </c>
      <c r="DZ4" s="122" t="e">
        <f>'Контроль экономии'!FW4*'Контроль экономии'!XT4</f>
        <v>#N/A</v>
      </c>
      <c r="EA4" s="122" t="e">
        <f>'Контроль экономии'!FX4*'Контроль экономии'!XU4</f>
        <v>#N/A</v>
      </c>
      <c r="EB4" s="122" t="e">
        <f>'Контроль экономии'!FY4*'Контроль экономии'!XV4</f>
        <v>#N/A</v>
      </c>
      <c r="EC4" s="122" t="e">
        <f>'Контроль экономии'!FZ4*'Контроль экономии'!XW4</f>
        <v>#N/A</v>
      </c>
      <c r="ED4" s="122" t="e">
        <f>'Контроль экономии'!GA4*'Контроль экономии'!XX4</f>
        <v>#N/A</v>
      </c>
      <c r="EE4" s="122" t="e">
        <f>'Контроль экономии'!GB4*'Контроль экономии'!XY4</f>
        <v>#N/A</v>
      </c>
      <c r="EF4" s="122" t="e">
        <f>'Контроль экономии'!GC4*'Контроль экономии'!XZ4</f>
        <v>#N/A</v>
      </c>
      <c r="EG4" s="122" t="e">
        <f>'Контроль экономии'!GD4*'Контроль экономии'!YA4</f>
        <v>#N/A</v>
      </c>
      <c r="EH4" s="122" t="e">
        <f>'Контроль экономии'!GE4*'Контроль экономии'!YB4</f>
        <v>#N/A</v>
      </c>
      <c r="EI4" s="122" t="e">
        <f>'Контроль экономии'!GF4*'Контроль экономии'!YC4</f>
        <v>#N/A</v>
      </c>
      <c r="EJ4" s="122" t="e">
        <f>'Контроль экономии'!GG4*'Контроль экономии'!YD4</f>
        <v>#N/A</v>
      </c>
      <c r="EK4" s="122" t="e">
        <f>'Контроль экономии'!GH4*'Контроль экономии'!YE4</f>
        <v>#N/A</v>
      </c>
      <c r="EL4" s="122" t="e">
        <f>'Контроль экономии'!GI4*'Контроль экономии'!YF4</f>
        <v>#N/A</v>
      </c>
      <c r="EM4" s="122" t="e">
        <f>'Контроль экономии'!GJ4*'Контроль экономии'!YG4</f>
        <v>#N/A</v>
      </c>
      <c r="EN4" s="122" t="e">
        <f>'Контроль экономии'!GK4*'Контроль экономии'!YH4</f>
        <v>#N/A</v>
      </c>
      <c r="EO4" s="122" t="e">
        <f>'Контроль экономии'!GL4*'Контроль экономии'!YI4</f>
        <v>#N/A</v>
      </c>
      <c r="EP4" s="122" t="e">
        <f>'Контроль экономии'!GM4*'Контроль экономии'!YJ4</f>
        <v>#N/A</v>
      </c>
      <c r="EQ4" s="122" t="e">
        <f>'Контроль экономии'!GN4*'Контроль экономии'!YK4</f>
        <v>#N/A</v>
      </c>
      <c r="ER4" s="122" t="e">
        <f>'Контроль экономии'!GO4*'Контроль экономии'!YL4</f>
        <v>#N/A</v>
      </c>
      <c r="ES4" s="122" t="e">
        <f>'Контроль экономии'!GP4*'Контроль экономии'!YM4</f>
        <v>#N/A</v>
      </c>
      <c r="ET4" s="122" t="e">
        <f>'Контроль экономии'!GQ4*'Контроль экономии'!YN4</f>
        <v>#N/A</v>
      </c>
      <c r="EU4" s="122" t="e">
        <f>'Контроль экономии'!GR4*'Контроль экономии'!YO4</f>
        <v>#N/A</v>
      </c>
      <c r="EV4" s="122" t="e">
        <f>'Контроль экономии'!GS4*'Контроль экономии'!YP4</f>
        <v>#N/A</v>
      </c>
      <c r="EW4" s="122" t="e">
        <f>'Контроль экономии'!GT4*'Контроль экономии'!YQ4</f>
        <v>#N/A</v>
      </c>
      <c r="EX4" s="122" t="e">
        <f>'Контроль экономии'!GU4*'Контроль экономии'!YR4</f>
        <v>#N/A</v>
      </c>
      <c r="EY4" s="122" t="e">
        <f>'Контроль экономии'!GV4*'Контроль экономии'!YS4</f>
        <v>#N/A</v>
      </c>
      <c r="EZ4" s="122" t="e">
        <f>'Контроль экономии'!GW4*'Контроль экономии'!YT4</f>
        <v>#N/A</v>
      </c>
      <c r="FA4" s="122" t="e">
        <f>'Контроль экономии'!GX4*'Контроль экономии'!YU4</f>
        <v>#N/A</v>
      </c>
      <c r="FB4" s="122" t="e">
        <f>'Контроль экономии'!GY4*'Контроль экономии'!YV4</f>
        <v>#N/A</v>
      </c>
    </row>
    <row r="5" spans="1:158" s="116" customFormat="1">
      <c r="A5" s="116">
        <f>'Контроль экономии'!A5</f>
        <v>92</v>
      </c>
      <c r="B5" s="123" t="str">
        <f>'Контроль экономии'!C5</f>
        <v>Государственное бюджетное образовательное учреждение высшего образования «Белгородский государственный институт искусств и культуры»  (Королева)</v>
      </c>
      <c r="C5" s="124">
        <f>'Контроль экономии'!D5</f>
        <v>2001736</v>
      </c>
      <c r="D5" s="119">
        <f>IF('Контроль экономии'!JJ5="",0,'Контроль экономии'!JJ5)</f>
        <v>7.1787522690360204</v>
      </c>
      <c r="E5" s="119">
        <f>IF('Контроль экономии'!JK5="",0,'Контроль экономии'!JK5)</f>
        <v>6.2754370879908299</v>
      </c>
      <c r="F5" s="119">
        <f>IF('Контроль экономии'!JL5="",0,'Контроль экономии'!JL5)</f>
        <v>6.2694659405751398</v>
      </c>
      <c r="G5" s="119">
        <f>IF('Контроль экономии'!JM5="",0,'Контроль экономии'!JM5)</f>
        <v>5.9967039266265401</v>
      </c>
      <c r="H5" s="119">
        <f>IF('Контроль экономии'!JN5="",0,'Контроль экономии'!JN5)</f>
        <v>5.9697143403076396</v>
      </c>
      <c r="I5" s="119">
        <f>IF('Контроль экономии'!JO5="",0,'Контроль экономии'!JO5)</f>
        <v>6.2603897965032997</v>
      </c>
      <c r="J5" s="119">
        <f>IF('Контроль экономии'!JP5="",0,'Контроль экономии'!JP5)</f>
        <v>6.4865768606095404</v>
      </c>
      <c r="K5" s="119">
        <f>IF('Контроль экономии'!JQ5="",0,'Контроль экономии'!JQ5)</f>
        <v>7.6201394860036302</v>
      </c>
      <c r="L5" s="119">
        <f>IF('Контроль экономии'!JR5="",0,'Контроль экономии'!JR5)</f>
        <v>8.6306964746345702</v>
      </c>
      <c r="M5" s="119">
        <f>IF('Контроль экономии'!JS5="",0,'Контроль экономии'!JS5)</f>
        <v>10.749259577720499</v>
      </c>
      <c r="N5" s="119">
        <f>IF('Контроль экономии'!JT5="",0,'Контроль экономии'!JT5)</f>
        <v>10.7408999713385</v>
      </c>
      <c r="O5" s="119">
        <f>IF('Контроль экономии'!JU5="",0,'Контроль экономии'!JU5)</f>
        <v>9.82468711187542</v>
      </c>
      <c r="P5" s="119">
        <f>IF('Контроль экономии'!JV5="",0,'Контроль экономии'!JV5)</f>
        <v>9.3732683672494499</v>
      </c>
      <c r="Q5" s="119">
        <f>IF('Контроль экономии'!JW5="",0,'Контроль экономии'!JW5)</f>
        <v>8.9743957198815405</v>
      </c>
      <c r="R5" s="119">
        <f>IF('Контроль экономии'!JX5="",0,'Контроль экономии'!JX5)</f>
        <v>10.804194133944801</v>
      </c>
      <c r="S5" s="119">
        <f>IF('Контроль экономии'!JY5="",0,'Контроль экономии'!JY5)</f>
        <v>11.8973918028088</v>
      </c>
      <c r="T5" s="119">
        <f>IF('Контроль экономии'!JZ5="",0,'Контроль экономии'!JZ5)</f>
        <v>12.2496895003344</v>
      </c>
      <c r="U5" s="119">
        <f>IF('Контроль экономии'!KA5="",0,'Контроль экономии'!KA5)</f>
        <v>12.6791344224706</v>
      </c>
      <c r="V5" s="119">
        <f>IF('Контроль экономии'!KB5="",0,'Контроль экономии'!KB5)</f>
        <v>11.2959778351008</v>
      </c>
      <c r="W5" s="119">
        <f>IF('Контроль экономии'!KC5="",0,'Контроль экономии'!KC5)</f>
        <v>9.5937231298366292</v>
      </c>
      <c r="X5" s="119">
        <f>IF('Контроль экономии'!KD5="",0,'Контроль экономии'!KD5)</f>
        <v>9.2605331040412704</v>
      </c>
      <c r="Y5" s="119">
        <f>IF('Контроль экономии'!KE5="",0,'Контроль экономии'!KE5)</f>
        <v>9.4654628833476693</v>
      </c>
      <c r="Z5" s="119">
        <f>IF('Контроль экономии'!KF5="",0,'Контроль экономии'!KF5)</f>
        <v>11.8176172733352</v>
      </c>
      <c r="AA5" s="119">
        <f>IF('Контроль экономии'!KG5="",0,'Контроль экономии'!KG5)</f>
        <v>12.970287570459501</v>
      </c>
      <c r="AB5" s="119">
        <f>IF('Контроль экономии'!KH5="",0,'Контроль экономии'!KH5)</f>
        <v>11.853444157829401</v>
      </c>
      <c r="AC5" s="119">
        <f>IF('Контроль экономии'!KI5="",0,'Контроль экономии'!KI5)</f>
        <v>13.0923378236362</v>
      </c>
      <c r="AD5" s="119">
        <f>IF('Контроль экономии'!KJ5="",0,'Контроль экономии'!KJ5)</f>
        <v>11.6012228909907</v>
      </c>
      <c r="AE5" s="119">
        <f>IF('Контроль экономии'!KK5="",0,'Контроль экономии'!KK5)</f>
        <v>8.7904843794783591</v>
      </c>
      <c r="AF5" s="119">
        <f>IF('Контроль экономии'!KL5="",0,'Контроль экономии'!KL5)</f>
        <v>8.5841215247922094</v>
      </c>
      <c r="AG5" s="119">
        <f>IF('Контроль экономии'!KM5="",0,'Контроль экономии'!KM5)</f>
        <v>9.6799464985191594</v>
      </c>
      <c r="AH5" s="119">
        <f>IF('Контроль экономии'!KN5="",0,'Контроль экономии'!KN5)</f>
        <v>0</v>
      </c>
      <c r="AI5" s="125">
        <f>IF(D5&gt;0,'Контроль экономии'!FU5,0)</f>
        <v>10573.465858445819</v>
      </c>
      <c r="AJ5" s="125">
        <f>IF(E5&gt;0,'Контроль экономии'!FV5,0)</f>
        <v>20015.529728147434</v>
      </c>
      <c r="AK5" s="125">
        <f>IF(F5&gt;0,'Контроль экономии'!FW5,0)</f>
        <v>26947.938277361911</v>
      </c>
      <c r="AL5" s="125">
        <f>IF(G5&gt;0,'Контроль экономии'!FX5,0)</f>
        <v>34394.620457823752</v>
      </c>
      <c r="AM5" s="125">
        <f>IF(H5&gt;0,'Контроль экономии'!FY5,0)</f>
        <v>42814.994046780608</v>
      </c>
      <c r="AN5" s="125">
        <f>IF(I5&gt;0,'Контроль экономии'!FZ5,0)</f>
        <v>52743.903620729732</v>
      </c>
      <c r="AO5" s="125">
        <f>IF(J5&gt;0,'Контроль экономии'!GA5,0)</f>
        <v>62535.673559679562</v>
      </c>
      <c r="AP5" s="125">
        <f>IF(K5&gt;0,'Контроль экономии'!GB5,0)</f>
        <v>72224.58877237991</v>
      </c>
      <c r="AQ5" s="125">
        <f>IF(L5&gt;0,'Контроль экономии'!GC5,0)</f>
        <v>82139.784382829108</v>
      </c>
      <c r="AR5" s="125">
        <f>IF(M5&gt;0,'Контроль экономии'!GD5,0)</f>
        <v>91910.983376529039</v>
      </c>
      <c r="AS5" s="125">
        <f>IF(N5&gt;0,'Контроль экономии'!GE5,0)</f>
        <v>100879.91550548308</v>
      </c>
      <c r="AT5" s="125">
        <f>IF(O5&gt;0,'Контроль экономии'!GF5,0)</f>
        <v>108717.44564569292</v>
      </c>
      <c r="AU5" s="125">
        <f>IF(P5&gt;0,'Контроль экономии'!GG5,0)</f>
        <v>117782.37551914647</v>
      </c>
      <c r="AV5" s="125">
        <f>IF(Q5&gt;0,'Контроль экономии'!GH5,0)</f>
        <v>124481.64668886215</v>
      </c>
      <c r="AW5" s="125">
        <f>IF(R5&gt;0,'Контроль экономии'!GI5,0)</f>
        <v>134492.84004381087</v>
      </c>
      <c r="AX5" s="125">
        <f>IF(S5&gt;0,'Контроль экономии'!GJ5,0)</f>
        <v>145258.30139125569</v>
      </c>
      <c r="AY5" s="125">
        <f>IF(T5&gt;0,'Контроль экономии'!GK5,0)</f>
        <v>155221.49587395464</v>
      </c>
      <c r="AZ5" s="125">
        <f>IF(U5&gt;0,'Контроль экономии'!GL5,0)</f>
        <v>165486.39755365203</v>
      </c>
      <c r="BA5" s="125">
        <f>IF(V5&gt;0,'Контроль экономии'!GM5,0)</f>
        <v>175641.58752534998</v>
      </c>
      <c r="BB5" s="125">
        <f>IF(W5&gt;0,'Контроль экономии'!GN5,0)</f>
        <v>185872.20429629757</v>
      </c>
      <c r="BC5" s="125">
        <f>IF(X5&gt;0,'Контроль экономии'!GO5,0)</f>
        <v>196857.08905974129</v>
      </c>
      <c r="BD5" s="125">
        <f>IF(Y5&gt;0,'Контроль экономии'!GP5,0)</f>
        <v>208561.95690693133</v>
      </c>
      <c r="BE5" s="125">
        <f>IF(Z5&gt;0,'Контроль экономии'!GQ5,0)</f>
        <v>220616.53082336957</v>
      </c>
      <c r="BF5" s="125">
        <f>IF(AA5&gt;0,'Контроль экономии'!GR5,0)</f>
        <v>233384.23084180415</v>
      </c>
      <c r="BG5" s="125">
        <f>IF(AB5&gt;0,'Контроль экономии'!GS5,0)</f>
        <v>246028.50518873936</v>
      </c>
      <c r="BH5" s="125">
        <f>IF(AC5&gt;0,'Контроль экономии'!GT5,0)</f>
        <v>258220.2187401769</v>
      </c>
      <c r="BI5" s="125">
        <f>IF(AD5&gt;0,'Контроль экономии'!GU5,0)</f>
        <v>271831.32751385716</v>
      </c>
      <c r="BJ5" s="125">
        <f>IF(AE5&gt;0,'Контроль экономии'!GV5,0)</f>
        <v>285874.42613778519</v>
      </c>
      <c r="BK5" s="125">
        <f>IF(AF5&gt;0,'Контроль экономии'!GW5,0)</f>
        <v>299101.54393346742</v>
      </c>
      <c r="BL5" s="125">
        <f>IF(AG5&gt;0,'Контроль экономии'!GX5,0)</f>
        <v>310826.98272590735</v>
      </c>
      <c r="BM5" s="125">
        <f>IF(AH5&gt;0,'Контроль экономии'!GY5,0)</f>
        <v>0</v>
      </c>
      <c r="BN5" s="120">
        <f>'Контроль экономии'!FU5*Ср.вз.!AI5</f>
        <v>111798180.25971939</v>
      </c>
      <c r="BO5" s="120">
        <f>'Контроль экономии'!FV5*Ср.вз.!AJ5</f>
        <v>400621430.29835367</v>
      </c>
      <c r="BP5" s="120">
        <f>'Контроль экономии'!FW5*Ср.вз.!AK5</f>
        <v>726191377.40050721</v>
      </c>
      <c r="BQ5" s="120">
        <f>'Контроль экономии'!FX5*Ср.вз.!AL5</f>
        <v>1182989916.4377482</v>
      </c>
      <c r="BR5" s="120">
        <f>'Контроль экономии'!FY5*Ср.вз.!AM5</f>
        <v>1833123715.2258589</v>
      </c>
      <c r="BS5" s="120">
        <f>'Контроль экономии'!FZ5*Ср.вз.!AN5</f>
        <v>2781919369.1528268</v>
      </c>
      <c r="BT5" s="120">
        <f>'Контроль экономии'!GA5*Ср.вз.!AO5</f>
        <v>3910710467.5628057</v>
      </c>
      <c r="BU5" s="120">
        <f>'Контроль экономии'!GB5*Ср.вз.!AP5</f>
        <v>5216391223.339386</v>
      </c>
      <c r="BV5" s="120">
        <f>'Контроль экономии'!GC5*Ср.вз.!AQ5</f>
        <v>6746944178.4576569</v>
      </c>
      <c r="BW5" s="120">
        <f>'Контроль экономии'!GD5*Ср.вз.!AR5</f>
        <v>8447628865.2405977</v>
      </c>
      <c r="BX5" s="120">
        <f>'Контроль экономии'!GE5*Ср.вз.!AS5</f>
        <v>10176757352.393406</v>
      </c>
      <c r="BY5" s="120">
        <f>'Контроль экономии'!GF5*Ср.вз.!AT5</f>
        <v>11819482987.724194</v>
      </c>
      <c r="BZ5" s="120">
        <f>'Контроль экономии'!GG5*Ср.вз.!AU5</f>
        <v>13872687982.933235</v>
      </c>
      <c r="CA5" s="120">
        <f>'Контроль экономии'!GH5*Ср.вз.!AV5</f>
        <v>15495680362.370705</v>
      </c>
      <c r="CB5" s="120">
        <f>'Контроль экономии'!GI5*Ср.вз.!AW5</f>
        <v>18088324023.050095</v>
      </c>
      <c r="CC5" s="120">
        <f>'Контроль экономии'!GJ5*Ср.вз.!AX5</f>
        <v>21099974123.072876</v>
      </c>
      <c r="CD5" s="120">
        <f>'Контроль экономии'!GK5*Ср.вз.!AY5</f>
        <v>24093712781.348118</v>
      </c>
      <c r="CE5" s="120">
        <f>'Контроль экономии'!GL5*Ср.вз.!AZ5</f>
        <v>27385747775.28537</v>
      </c>
      <c r="CF5" s="120">
        <f>'Контроль экономии'!GM5*Ср.вз.!BA5</f>
        <v>30849967268.425179</v>
      </c>
      <c r="CG5" s="120">
        <f>'Контроль экономии'!GN5*Ср.вз.!BB5</f>
        <v>34548476329.964577</v>
      </c>
      <c r="CH5" s="120">
        <f>'Контроль экономии'!GO5*Ср.вз.!BC5</f>
        <v>38752713513.074913</v>
      </c>
      <c r="CI5" s="120">
        <f>'Контроль экономии'!GP5*Ср.вз.!BD5</f>
        <v>43498089868.848679</v>
      </c>
      <c r="CJ5" s="120">
        <f>'Контроль экономии'!GQ5*Ср.вз.!BE5</f>
        <v>48671653672.538773</v>
      </c>
      <c r="CK5" s="120">
        <f>'Контроль экономии'!GR5*Ср.вз.!BF5</f>
        <v>54468199205.620529</v>
      </c>
      <c r="CL5" s="120">
        <f>'Контроль экономии'!GS5*Ср.вз.!BG5</f>
        <v>60530025365.405556</v>
      </c>
      <c r="CM5" s="120">
        <f>'Контроль экономии'!GT5*Ср.вз.!BH5</f>
        <v>66677681366.224808</v>
      </c>
      <c r="CN5" s="120">
        <f>'Контроль экономии'!GU5*Ср.вз.!BI5</f>
        <v>73892270617.945877</v>
      </c>
      <c r="CO5" s="120">
        <f>'Контроль экономии'!GV5*Ср.вз.!BJ5</f>
        <v>81724187519.608002</v>
      </c>
      <c r="CP5" s="120">
        <f>'Контроль экономии'!GW5*Ср.вз.!BK5</f>
        <v>89461733583.383942</v>
      </c>
      <c r="CQ5" s="120">
        <f>'Контроль экономии'!GX5*Ср.вз.!BL5</f>
        <v>96613413190.491501</v>
      </c>
      <c r="CR5" s="120">
        <f>'Контроль экономии'!GY5*Ср.вз.!BM5</f>
        <v>0</v>
      </c>
      <c r="CS5" s="116">
        <f>'Контроль экономии'!FU5*'Контроль экономии'!WM5</f>
        <v>41009957.794212848</v>
      </c>
      <c r="CT5" s="116">
        <f>'Контроль экономии'!FV5*'Контроль экономии'!WN5</f>
        <v>114146648.92930596</v>
      </c>
      <c r="CU5" s="116">
        <f>'Контроль экономии'!FW5*'Контроль экономии'!WO5</f>
        <v>233540638.90978134</v>
      </c>
      <c r="CV5" s="116">
        <f>'Контроль экономии'!FX5*'Контроль экономии'!WP5</f>
        <v>326534719.40917665</v>
      </c>
      <c r="CW5" s="116">
        <f>'Контроль экономии'!FY5*'Контроль экономии'!WQ5</f>
        <v>446533417.71339923</v>
      </c>
      <c r="CX5" s="116">
        <f>'Контроль экономии'!FZ5*'Контроль экономии'!WR5</f>
        <v>617437165.05680764</v>
      </c>
      <c r="CY5" s="116">
        <f>'Контроль экономии'!GA5*'Контроль экономии'!WS5</f>
        <v>1054644406.2804403</v>
      </c>
      <c r="CZ5" s="116">
        <f>'Контроль экономии'!GB5*'Контроль экономии'!WT5</f>
        <v>1295798006.6299109</v>
      </c>
      <c r="DA5" s="116">
        <f>'Контроль экономии'!GC5*'Контроль экономии'!WU5</f>
        <v>1763374836.9513547</v>
      </c>
      <c r="DB5" s="116">
        <f>'Контроль экономии'!GD5*'Контроль экономии'!WV5</f>
        <v>2329747126.4430327</v>
      </c>
      <c r="DC5" s="116">
        <f>'Контроль экономии'!GE5*'Контроль экономии'!WW5</f>
        <v>2797279408.4921303</v>
      </c>
      <c r="DD5" s="116">
        <f>'Контроль экономии'!GF5*'Контроль экономии'!WX5</f>
        <v>3158901588.4618359</v>
      </c>
      <c r="DE5" s="116">
        <f>'Контроль экономии'!GG5*'Контроль экономии'!WY5</f>
        <v>3748226695.3864284</v>
      </c>
      <c r="DF5" s="116">
        <f>'Контроль экономии'!GH5*'Контроль экономии'!WZ5</f>
        <v>4351331285.3979721</v>
      </c>
      <c r="DG5" s="116">
        <f>'Контроль экономии'!GI5*'Контроль экономии'!XA5</f>
        <v>5138250804.0951748</v>
      </c>
      <c r="DH5" s="116">
        <f>'Контроль экономии'!GJ5*'Контроль экономии'!XB5</f>
        <v>6073045731.7049799</v>
      </c>
      <c r="DI5" s="116">
        <f>'Контроль экономии'!GK5*'Контроль экономии'!XC5</f>
        <v>7033002200.9111948</v>
      </c>
      <c r="DJ5" s="116">
        <f>'Контроль экономии'!GL5*'Контроль экономии'!XD5</f>
        <v>8103866360.0213919</v>
      </c>
      <c r="DK5" s="116">
        <f>'Контроль экономии'!GM5*'Контроль экономии'!XE5</f>
        <v>9026263713.8743706</v>
      </c>
      <c r="DL5" s="116">
        <f>'Контроль экономии'!GN5*'Контроль экономии'!XF5</f>
        <v>9763305063.7637444</v>
      </c>
      <c r="DM5" s="116">
        <f>'Контроль экономии'!GO5*'Контроль экономии'!XG5</f>
        <v>10822384739.571888</v>
      </c>
      <c r="DN5" s="116">
        <f>'Контроль экономии'!GP5*'Контроль экономии'!XH5</f>
        <v>11737113084.864819</v>
      </c>
      <c r="DO5" s="116">
        <f>'Контроль экономии'!GQ5*'Контроль экономии'!XI5</f>
        <v>13150662737.254734</v>
      </c>
      <c r="DP5" s="116">
        <f>'Контроль экономии'!GR5*'Контроль экономии'!XJ5</f>
        <v>14709798577.033829</v>
      </c>
      <c r="DQ5" s="116">
        <f>'Контроль экономии'!GS5*'Контроль экономии'!XK5</f>
        <v>15852395216.617186</v>
      </c>
      <c r="DR5" s="116">
        <f>'Контроль экономии'!GT5*'Контроль экономии'!XL5</f>
        <v>16987740009.339876</v>
      </c>
      <c r="DS5" s="116">
        <f>'Контроль экономии'!GU5*'Контроль экономии'!XM5</f>
        <v>18294287768.990219</v>
      </c>
      <c r="DT5" s="116">
        <f>'Контроль экономии'!GV5*'Контроль экономии'!XN5</f>
        <v>19685452872.161201</v>
      </c>
      <c r="DU5" s="116">
        <f>'Контроль экономии'!GW5*'Контроль экономии'!XO5</f>
        <v>21035862159.892235</v>
      </c>
      <c r="DV5" s="116">
        <f>'Контроль экономии'!GX5*'Контроль экономии'!XP5</f>
        <v>22265467892.928013</v>
      </c>
      <c r="DW5" s="116" t="e">
        <f>'Контроль экономии'!GY5*'Контроль экономии'!XQ5</f>
        <v>#VALUE!</v>
      </c>
      <c r="DX5" s="122">
        <f>'Контроль экономии'!FU5*'Контроль экономии'!XR5</f>
        <v>0</v>
      </c>
      <c r="DY5" s="122">
        <f>'Контроль экономии'!FV5*'Контроль экономии'!XS5</f>
        <v>0</v>
      </c>
      <c r="DZ5" s="122">
        <f>'Контроль экономии'!FW5*'Контроль экономии'!XT5</f>
        <v>0</v>
      </c>
      <c r="EA5" s="122">
        <f>'Контроль экономии'!FX5*'Контроль экономии'!XU5</f>
        <v>0</v>
      </c>
      <c r="EB5" s="122">
        <f>'Контроль экономии'!FY5*'Контроль экономии'!XV5</f>
        <v>0</v>
      </c>
      <c r="EC5" s="122">
        <f>'Контроль экономии'!FZ5*'Контроль экономии'!XW5</f>
        <v>0</v>
      </c>
      <c r="ED5" s="122">
        <f>'Контроль экономии'!GA5*'Контроль экономии'!XX5</f>
        <v>0</v>
      </c>
      <c r="EE5" s="122">
        <f>'Контроль экономии'!GB5*'Контроль экономии'!XY5</f>
        <v>0</v>
      </c>
      <c r="EF5" s="122">
        <f>'Контроль экономии'!GC5*'Контроль экономии'!XZ5</f>
        <v>0</v>
      </c>
      <c r="EG5" s="122">
        <f>'Контроль экономии'!GD5*'Контроль экономии'!YA5</f>
        <v>0</v>
      </c>
      <c r="EH5" s="122">
        <f>'Контроль экономии'!GE5*'Контроль экономии'!YB5</f>
        <v>0</v>
      </c>
      <c r="EI5" s="122">
        <f>'Контроль экономии'!GF5*'Контроль экономии'!YC5</f>
        <v>0</v>
      </c>
      <c r="EJ5" s="122">
        <f>'Контроль экономии'!GG5*'Контроль экономии'!YD5</f>
        <v>0</v>
      </c>
      <c r="EK5" s="122">
        <f>'Контроль экономии'!GH5*'Контроль экономии'!YE5</f>
        <v>0</v>
      </c>
      <c r="EL5" s="122">
        <f>'Контроль экономии'!GI5*'Контроль экономии'!YF5</f>
        <v>0</v>
      </c>
      <c r="EM5" s="122">
        <f>'Контроль экономии'!GJ5*'Контроль экономии'!YG5</f>
        <v>0</v>
      </c>
      <c r="EN5" s="122">
        <f>'Контроль экономии'!GK5*'Контроль экономии'!YH5</f>
        <v>0</v>
      </c>
      <c r="EO5" s="122">
        <f>'Контроль экономии'!GL5*'Контроль экономии'!YI5</f>
        <v>0</v>
      </c>
      <c r="EP5" s="122">
        <f>'Контроль экономии'!GM5*'Контроль экономии'!YJ5</f>
        <v>0</v>
      </c>
      <c r="EQ5" s="122">
        <f>'Контроль экономии'!GN5*'Контроль экономии'!YK5</f>
        <v>0</v>
      </c>
      <c r="ER5" s="122">
        <f>'Контроль экономии'!GO5*'Контроль экономии'!YL5</f>
        <v>0</v>
      </c>
      <c r="ES5" s="122">
        <f>'Контроль экономии'!GP5*'Контроль экономии'!YM5</f>
        <v>0</v>
      </c>
      <c r="ET5" s="122">
        <f>'Контроль экономии'!GQ5*'Контроль экономии'!YN5</f>
        <v>0</v>
      </c>
      <c r="EU5" s="122">
        <f>'Контроль экономии'!GR5*'Контроль экономии'!YO5</f>
        <v>0</v>
      </c>
      <c r="EV5" s="122">
        <f>'Контроль экономии'!GS5*'Контроль экономии'!YP5</f>
        <v>0</v>
      </c>
      <c r="EW5" s="122">
        <f>'Контроль экономии'!GT5*'Контроль экономии'!YQ5</f>
        <v>0</v>
      </c>
      <c r="EX5" s="122">
        <f>'Контроль экономии'!GU5*'Контроль экономии'!YR5</f>
        <v>0</v>
      </c>
      <c r="EY5" s="122">
        <f>'Контроль экономии'!GV5*'Контроль экономии'!YS5</f>
        <v>0</v>
      </c>
      <c r="EZ5" s="122">
        <f>'Контроль экономии'!GW5*'Контроль экономии'!YT5</f>
        <v>0</v>
      </c>
      <c r="FA5" s="122">
        <f>'Контроль экономии'!GX5*'Контроль экономии'!YU5</f>
        <v>0</v>
      </c>
      <c r="FB5" s="122" t="e">
        <f>'Контроль экономии'!GY5*'Контроль экономии'!YV5</f>
        <v>#VALUE!</v>
      </c>
    </row>
    <row r="6" spans="1:158" s="116" customFormat="1">
      <c r="A6" s="116">
        <f>'Контроль экономии'!A6</f>
        <v>60</v>
      </c>
      <c r="B6" s="123" t="str">
        <f>'Контроль экономии'!C6</f>
        <v>Областное государственное бюджетное общеобразовательное учреждение «Средняя общеобразовательная школа № 4 п. Чернянка Белгородской области»</v>
      </c>
      <c r="C6" s="124">
        <f>'Контроль экономии'!D6</f>
        <v>18063494</v>
      </c>
      <c r="D6" s="119">
        <f>IF('Контроль экономии'!JJ6="",0,'Контроль экономии'!JJ6)</f>
        <v>1.97302808827744</v>
      </c>
      <c r="E6" s="119">
        <f>IF('Контроль экономии'!JK6="",0,'Контроль экономии'!JK6)</f>
        <v>1.7196266838635701</v>
      </c>
      <c r="F6" s="119">
        <f>IF('Контроль экономии'!JL6="",0,'Контроль экономии'!JL6)</f>
        <v>1.62629943632368</v>
      </c>
      <c r="G6" s="119">
        <f>IF('Контроль экономии'!JM6="",0,'Контроль экономии'!JM6)</f>
        <v>1.6328536113499601</v>
      </c>
      <c r="H6" s="119">
        <f>IF('Контроль экономии'!JN6="",0,'Контроль экономии'!JN6)</f>
        <v>1.6281518104518999</v>
      </c>
      <c r="I6" s="119">
        <f>IF('Контроль экономии'!JO6="",0,'Контроль экономии'!JO6)</f>
        <v>1.6241422351199</v>
      </c>
      <c r="J6" s="119">
        <f>IF('Контроль экономии'!JP6="",0,'Контроль экономии'!JP6)</f>
        <v>1.61539481226713</v>
      </c>
      <c r="K6" s="119">
        <f>IF('Контроль экономии'!JQ6="",0,'Контроль экономии'!JQ6)</f>
        <v>1.6285216704882</v>
      </c>
      <c r="L6" s="119">
        <f>IF('Контроль экономии'!JR6="",0,'Контроль экономии'!JR6)</f>
        <v>2.0259233782363602</v>
      </c>
      <c r="M6" s="119">
        <f>IF('Контроль экономии'!JS6="",0,'Контроль экономии'!JS6)</f>
        <v>2.8292707079392398</v>
      </c>
      <c r="N6" s="119">
        <f>IF('Контроль экономии'!JT6="",0,'Контроль экономии'!JT6)</f>
        <v>2.7057155823063002</v>
      </c>
      <c r="O6" s="119">
        <f>IF('Контроль экономии'!JU6="",0,'Контроль экономии'!JU6)</f>
        <v>2.3857053119327398</v>
      </c>
      <c r="P6" s="119">
        <f>IF('Контроль экономии'!JV6="",0,'Контроль экономии'!JV6)</f>
        <v>2.3597444348906098</v>
      </c>
      <c r="Q6" s="119">
        <f>IF('Контроль экономии'!JW6="",0,'Контроль экономии'!JW6)</f>
        <v>2.3403358173306601</v>
      </c>
      <c r="R6" s="119">
        <f>IF('Контроль экономии'!JX6="",0,'Контроль экономии'!JX6)</f>
        <v>2.6389476688640499</v>
      </c>
      <c r="S6" s="119">
        <f>IF('Контроль экономии'!JY6="",0,'Контроль экономии'!JY6)</f>
        <v>2.9266913633323801</v>
      </c>
      <c r="T6" s="119">
        <f>IF('Контроль экономии'!JZ6="",0,'Контроль экономии'!JZ6)</f>
        <v>3.0931128546861602</v>
      </c>
      <c r="U6" s="119">
        <f>IF('Контроль экономии'!KA6="",0,'Контроль экономии'!KA6)</f>
        <v>3.1472641874462601</v>
      </c>
      <c r="V6" s="119">
        <f>IF('Контроль экономии'!KB6="",0,'Контроль экономии'!KB6)</f>
        <v>2.8757947836056199</v>
      </c>
      <c r="W6" s="119">
        <f>IF('Контроль экономии'!KC6="",0,'Контроль экономии'!KC6)</f>
        <v>2.5475846231011801</v>
      </c>
      <c r="X6" s="119">
        <f>IF('Контроль экономии'!KD6="",0,'Контроль экономии'!KD6)</f>
        <v>2.2842598165663501</v>
      </c>
      <c r="Y6" s="119">
        <f>IF('Контроль экономии'!KE6="",0,'Контроль экономии'!KE6)</f>
        <v>2.1039884876277801</v>
      </c>
      <c r="Z6" s="119">
        <f>IF('Контроль экономии'!KF6="",0,'Контроль экономии'!KF6)</f>
        <v>2.8019248829655101</v>
      </c>
      <c r="AA6" s="119">
        <f>IF('Контроль экономии'!KG6="",0,'Контроль экономии'!KG6)</f>
        <v>3.08146481799943</v>
      </c>
      <c r="AB6" s="119">
        <f>IF('Контроль экономии'!KH6="",0,'Контроль экономии'!KH6)</f>
        <v>2.5529516098213398</v>
      </c>
      <c r="AC6" s="119">
        <f>IF('Контроль экономии'!KI6="",0,'Контроль экономии'!KI6)</f>
        <v>2.7412419270086898</v>
      </c>
      <c r="AD6" s="119">
        <f>IF('Контроль экономии'!KJ6="",0,'Контроль экономии'!KJ6)</f>
        <v>2.5967587178752298</v>
      </c>
      <c r="AE6" s="119">
        <f>IF('Контроль экономии'!KK6="",0,'Контроль экономии'!KK6)</f>
        <v>1.83228647176842</v>
      </c>
      <c r="AF6" s="119">
        <f>IF('Контроль экономии'!KL6="",0,'Контроль экономии'!KL6)</f>
        <v>1.68494751361422</v>
      </c>
      <c r="AG6" s="119">
        <f>IF('Контроль экономии'!KM6="",0,'Контроль экономии'!KM6)</f>
        <v>1.99039361803764</v>
      </c>
      <c r="AH6" s="119">
        <f>IF('Контроль экономии'!KN6="",0,'Контроль экономии'!KN6)</f>
        <v>0</v>
      </c>
      <c r="AI6" s="125">
        <f>IF(D6&gt;0,'Контроль экономии'!FU6,0)</f>
        <v>5189.8361207372454</v>
      </c>
      <c r="AJ6" s="125">
        <f>IF(E6&gt;0,'Контроль экономии'!FV6,0)</f>
        <v>10607.834328147323</v>
      </c>
      <c r="AK6" s="125">
        <f>IF(F6&gt;0,'Контроль экономии'!FW6,0)</f>
        <v>14633.022185569516</v>
      </c>
      <c r="AL6" s="125">
        <f>IF(G6&gt;0,'Контроль экономии'!FX6,0)</f>
        <v>18927.236981008929</v>
      </c>
      <c r="AM6" s="125">
        <f>IF(H6&gt;0,'Контроль экономии'!FY6,0)</f>
        <v>23548.370587203444</v>
      </c>
      <c r="AN6" s="125">
        <f>IF(I6&gt;0,'Контроль экономии'!FZ6,0)</f>
        <v>28315.936577382017</v>
      </c>
      <c r="AO6" s="125">
        <f>IF(J6&gt;0,'Контроль экономии'!GA6,0)</f>
        <v>33338.907888463014</v>
      </c>
      <c r="AP6" s="125">
        <f>IF(K6&gt;0,'Контроль экономии'!GB6,0)</f>
        <v>38154.149538543374</v>
      </c>
      <c r="AQ6" s="125">
        <f>IF(L6&gt;0,'Контроль экономии'!GC6,0)</f>
        <v>42986.418210017226</v>
      </c>
      <c r="AR6" s="125">
        <f>IF(M6&gt;0,'Контроль экономии'!GD6,0)</f>
        <v>47999.173308262121</v>
      </c>
      <c r="AS6" s="125">
        <f>IF(N6&gt;0,'Контроль экономии'!GE6,0)</f>
        <v>52633.92853157143</v>
      </c>
      <c r="AT6" s="125">
        <f>IF(O6&gt;0,'Контроль экономии'!GF6,0)</f>
        <v>56764.683921633288</v>
      </c>
      <c r="AU6" s="125">
        <f>IF(P6&gt;0,'Контроль экономии'!GG6,0)</f>
        <v>61648.033657287626</v>
      </c>
      <c r="AV6" s="125">
        <f>IF(Q6&gt;0,'Контроль экономии'!GH6,0)</f>
        <v>65210.086532806759</v>
      </c>
      <c r="AW6" s="125">
        <f>IF(R6&gt;0,'Контроль экономии'!GI6,0)</f>
        <v>70202.409205379459</v>
      </c>
      <c r="AX6" s="125">
        <f>IF(S6&gt;0,'Контроль экономии'!GJ6,0)</f>
        <v>75392.24532611671</v>
      </c>
      <c r="AY6" s="125">
        <f>IF(T6&gt;0,'Контроль экономии'!GK6,0)</f>
        <v>81000.946173133925</v>
      </c>
      <c r="AZ6" s="125">
        <f>IF(U6&gt;0,'Контроль экономии'!GL6,0)</f>
        <v>86446.187614773589</v>
      </c>
      <c r="BA6" s="125">
        <f>IF(V6&gt;0,'Контроль экономии'!GM6,0)</f>
        <v>91486.185947248072</v>
      </c>
      <c r="BB6" s="125">
        <f>IF(W6&gt;0,'Контроль экономии'!GN6,0)</f>
        <v>96485.319428378178</v>
      </c>
      <c r="BC6" s="125">
        <f>IF(X6&gt;0,'Контроль экономии'!GO6,0)</f>
        <v>101896.50682723086</v>
      </c>
      <c r="BD6" s="125">
        <f>IF(Y6&gt;0,'Контроль экономии'!GP6,0)</f>
        <v>107661.85627106823</v>
      </c>
      <c r="BE6" s="125">
        <f>IF(Z6&gt;0,'Контроль экономии'!GQ6,0)</f>
        <v>113743.90831282461</v>
      </c>
      <c r="BF6" s="125">
        <f>IF(AA6&gt;0,'Контроль экономии'!GR6,0)</f>
        <v>120295.90614504144</v>
      </c>
      <c r="BG6" s="125">
        <f>IF(AB6&gt;0,'Контроль экономии'!GS6,0)</f>
        <v>126711.68780611032</v>
      </c>
      <c r="BH6" s="125">
        <f>IF(AC6&gt;0,'Контроль экономии'!GT6,0)</f>
        <v>133386.28019236031</v>
      </c>
      <c r="BI6" s="125">
        <f>IF(AD6&gt;0,'Контроль экономии'!GU6,0)</f>
        <v>140377.57517652932</v>
      </c>
      <c r="BJ6" s="125">
        <f>IF(AE6&gt;0,'Контроль экономии'!GV6,0)</f>
        <v>147763.89705702741</v>
      </c>
      <c r="BK6" s="125">
        <f>IF(AF6&gt;0,'Контроль экономии'!GW6,0)</f>
        <v>154479.35429462179</v>
      </c>
      <c r="BL6" s="125">
        <f>IF(AG6&gt;0,'Контроль экономии'!GX6,0)</f>
        <v>160527.35229359119</v>
      </c>
      <c r="BM6" s="125">
        <f>IF(AH6&gt;0,'Контроль экономии'!GY6,0)</f>
        <v>0</v>
      </c>
      <c r="BN6" s="120">
        <f>'Контроль экономии'!FU6*Ср.вз.!AI6</f>
        <v>26934398.960109022</v>
      </c>
      <c r="BO6" s="120">
        <f>'Контроль экономии'!FV6*Ср.вз.!AJ6</f>
        <v>112526149.13342077</v>
      </c>
      <c r="BP6" s="120">
        <f>'Контроль экономии'!FW6*Ср.вз.!AK6</f>
        <v>214125338.28336966</v>
      </c>
      <c r="BQ6" s="120">
        <f>'Контроль экономии'!FX6*Ср.вз.!AL6</f>
        <v>358240299.73527199</v>
      </c>
      <c r="BR6" s="120">
        <f>'Контроль экономии'!FY6*Ср.вз.!AM6</f>
        <v>554525757.31226826</v>
      </c>
      <c r="BS6" s="120">
        <f>'Контроль экономии'!FZ6*Ср.вз.!AN6</f>
        <v>801792264.25432086</v>
      </c>
      <c r="BT6" s="120">
        <f>'Контроль экономии'!GA6*Ср.вз.!AO6</f>
        <v>1111482779.1954215</v>
      </c>
      <c r="BU6" s="120">
        <f>'Контроль экономии'!GB6*Ср.вз.!AP6</f>
        <v>1455739127.0095296</v>
      </c>
      <c r="BV6" s="120">
        <f>'Контроль экономии'!GC6*Ср.вз.!AQ6</f>
        <v>1847832150.5265005</v>
      </c>
      <c r="BW6" s="120">
        <f>'Контроль экономии'!GD6*Ср.вз.!AR6</f>
        <v>2303920638.2765827</v>
      </c>
      <c r="BX6" s="120">
        <f>'Контроль экономии'!GE6*Ср.вз.!AS6</f>
        <v>2770330432.6665688</v>
      </c>
      <c r="BY6" s="120">
        <f>'Контроль экономии'!GF6*Ср.вз.!AT6</f>
        <v>3222229340.7229328</v>
      </c>
      <c r="BZ6" s="120">
        <f>'Контроль экономии'!GG6*Ср.вз.!AU6</f>
        <v>3800480053.8100681</v>
      </c>
      <c r="CA6" s="120">
        <f>'Контроль экономии'!GH6*Ср.вз.!AV6</f>
        <v>4252355385.6161456</v>
      </c>
      <c r="CB6" s="120">
        <f>'Контроль экономии'!GI6*Ср.вз.!AW6</f>
        <v>4928378258.2395468</v>
      </c>
      <c r="CC6" s="120">
        <f>'Контроль экономии'!GJ6*Ср.вз.!AX6</f>
        <v>5683990655.3133669</v>
      </c>
      <c r="CD6" s="120">
        <f>'Контроль экономии'!GK6*Ср.вз.!AY6</f>
        <v>6561153280.9429398</v>
      </c>
      <c r="CE6" s="120">
        <f>'Контроль экономии'!GL6*Ср.вз.!AZ6</f>
        <v>7472943353.1286345</v>
      </c>
      <c r="CF6" s="120">
        <f>'Контроль экономии'!GM6*Ср.вз.!BA6</f>
        <v>8369722219.1744509</v>
      </c>
      <c r="CG6" s="120">
        <f>'Контроль экономии'!GN6*Ср.вз.!BB6</f>
        <v>9309416865.1961708</v>
      </c>
      <c r="CH6" s="120">
        <f>'Контроль экономии'!GO6*Ср.вз.!BC6</f>
        <v>10382898103.591904</v>
      </c>
      <c r="CI6" s="120">
        <f>'Контроль экономии'!GP6*Ср.вз.!BD6</f>
        <v>11591075295.732153</v>
      </c>
      <c r="CJ6" s="120">
        <f>'Контроль экономии'!GQ6*Ср.вз.!BE6</f>
        <v>12937676678.276253</v>
      </c>
      <c r="CK6" s="120">
        <f>'Контроль экономии'!GR6*Ср.вз.!BF6</f>
        <v>14471105035.25662</v>
      </c>
      <c r="CL6" s="120">
        <f>'Контроль экономии'!GS6*Ср.вз.!BG6</f>
        <v>16055851826.673166</v>
      </c>
      <c r="CM6" s="120">
        <f>'Контроль экономии'!GT6*Ср.вз.!BH6</f>
        <v>17791899743.554852</v>
      </c>
      <c r="CN6" s="120">
        <f>'Контроль экономии'!GU6*Ср.вз.!BI6</f>
        <v>19705863612.442142</v>
      </c>
      <c r="CO6" s="120">
        <f>'Контроль экономии'!GV6*Ср.вз.!BJ6</f>
        <v>21834169273.479794</v>
      </c>
      <c r="CP6" s="120">
        <f>'Контроль экономии'!GW6*Ср.вз.!BK6</f>
        <v>23863870903.283283</v>
      </c>
      <c r="CQ6" s="120">
        <f>'Контроль экономии'!GX6*Ср.вз.!BL6</f>
        <v>25769030834.390736</v>
      </c>
      <c r="CR6" s="120">
        <f>'Контроль экономии'!GY6*Ср.вз.!BM6</f>
        <v>0</v>
      </c>
      <c r="CS6" s="116">
        <f>'Контроль экономии'!FU6*'Контроль экономии'!WM6</f>
        <v>10500538.629360052</v>
      </c>
      <c r="CT6" s="116">
        <f>'Контроль экономии'!FV6*'Контроль экономии'!WN6</f>
        <v>28266940.553049363</v>
      </c>
      <c r="CU6" s="116">
        <f>'Контроль экономии'!FW6*'Контроль экономии'!WO6</f>
        <v>62435291.765000127</v>
      </c>
      <c r="CV6" s="116">
        <f>'Контроль экономии'!FX6*'Контроль экономии'!WP6</f>
        <v>96541849.054109558</v>
      </c>
      <c r="CW6" s="116">
        <f>'Контроль экономии'!FY6*'Контроль экономии'!WQ6</f>
        <v>132203919.5225039</v>
      </c>
      <c r="CX6" s="116">
        <f>'Контроль экономии'!FZ6*'Контроль экономии'!WR6</f>
        <v>190963682.24839836</v>
      </c>
      <c r="CY6" s="116">
        <f>'Контроль экономии'!GA6*'Контроль экономии'!WS6</f>
        <v>337682455.26772833</v>
      </c>
      <c r="CZ6" s="116">
        <f>'Контроль экономии'!GB6*'Контроль экономии'!WT6</f>
        <v>493941677.59715325</v>
      </c>
      <c r="DA6" s="116">
        <f>'Контроль экономии'!GC6*'Контроль экономии'!WU6</f>
        <v>684453184.19352102</v>
      </c>
      <c r="DB6" s="116">
        <f>'Контроль экономии'!GD6*'Контроль экономии'!WV6</f>
        <v>891046484.63810885</v>
      </c>
      <c r="DC6" s="116">
        <f>'Контроль экономии'!GE6*'Контроль экономии'!WW6</f>
        <v>1094691740.6446989</v>
      </c>
      <c r="DD6" s="116">
        <f>'Контроль экономии'!GF6*'Контроль экономии'!WX6</f>
        <v>1291962597.8356576</v>
      </c>
      <c r="DE6" s="116">
        <f>'Контроль экономии'!GG6*'Контроль экономии'!WY6</f>
        <v>1545948670.2007449</v>
      </c>
      <c r="DF6" s="116">
        <f>'Контроль экономии'!GH6*'Контроль экономии'!WZ6</f>
        <v>1748318637.6306281</v>
      </c>
      <c r="DG6" s="116">
        <f>'Контроль экономии'!GI6*'Контроль экономии'!XA6</f>
        <v>2048608272.8885877</v>
      </c>
      <c r="DH6" s="116">
        <f>'Контроль экономии'!GJ6*'Контроль экономии'!XB6</f>
        <v>2412116428.0523124</v>
      </c>
      <c r="DI6" s="116">
        <f>'Контроль экономии'!GK6*'Контроль экономии'!XC6</f>
        <v>2829543993.0100436</v>
      </c>
      <c r="DJ6" s="116">
        <f>'Контроль экономии'!GL6*'Контроль экономии'!XD6</f>
        <v>3242896974.1666174</v>
      </c>
      <c r="DK6" s="116">
        <f>'Контроль экономии'!GM6*'Контроль экономии'!XE6</f>
        <v>3621992792.153686</v>
      </c>
      <c r="DL6" s="116">
        <f>'Контроль экономии'!GN6*'Контроль экономии'!XF6</f>
        <v>3930683813.7793727</v>
      </c>
      <c r="DM6" s="116">
        <f>'Контроль экономии'!GO6*'Контроль экономии'!XG6</f>
        <v>4443333228.6667461</v>
      </c>
      <c r="DN6" s="116">
        <f>'Контроль экономии'!GP6*'Контроль экономии'!XH6</f>
        <v>4978540604.0226727</v>
      </c>
      <c r="DO6" s="116">
        <f>'Контроль экономии'!GQ6*'Контроль экономии'!XI6</f>
        <v>5647037076.163022</v>
      </c>
      <c r="DP6" s="116">
        <f>'Контроль экономии'!GR6*'Контроль экономии'!XJ6</f>
        <v>6438753782.4285488</v>
      </c>
      <c r="DQ6" s="116">
        <f>'Контроль экономии'!GS6*'Контроль экономии'!XK6</f>
        <v>7183459719.0765047</v>
      </c>
      <c r="DR6" s="116">
        <f>'Контроль экономии'!GT6*'Контроль экономии'!XL6</f>
        <v>8059243748.0399446</v>
      </c>
      <c r="DS6" s="116">
        <f>'Контроль экономии'!GU6*'Контроль экономии'!XM6</f>
        <v>9019855664.9677067</v>
      </c>
      <c r="DT6" s="116">
        <f>'Контроль экономии'!GV6*'Контроль экономии'!XN6</f>
        <v>10107203786.588535</v>
      </c>
      <c r="DU6" s="116">
        <f>'Контроль экономии'!GW6*'Контроль экономии'!XO6</f>
        <v>10921120507.891989</v>
      </c>
      <c r="DV6" s="116">
        <f>'Контроль экономии'!GX6*'Контроль экономии'!XP6</f>
        <v>11806492320.3699</v>
      </c>
      <c r="DW6" s="116" t="e">
        <f>'Контроль экономии'!GY6*'Контроль экономии'!XQ6</f>
        <v>#VALUE!</v>
      </c>
      <c r="DX6" s="122">
        <f>'Контроль экономии'!FU6*'Контроль экономии'!XR6</f>
        <v>0</v>
      </c>
      <c r="DY6" s="122">
        <f>'Контроль экономии'!FV6*'Контроль экономии'!XS6</f>
        <v>0</v>
      </c>
      <c r="DZ6" s="122">
        <f>'Контроль экономии'!FW6*'Контроль экономии'!XT6</f>
        <v>0</v>
      </c>
      <c r="EA6" s="122">
        <f>'Контроль экономии'!FX6*'Контроль экономии'!XU6</f>
        <v>0</v>
      </c>
      <c r="EB6" s="122">
        <f>'Контроль экономии'!FY6*'Контроль экономии'!XV6</f>
        <v>0</v>
      </c>
      <c r="EC6" s="122">
        <f>'Контроль экономии'!FZ6*'Контроль экономии'!XW6</f>
        <v>0</v>
      </c>
      <c r="ED6" s="122">
        <f>'Контроль экономии'!GA6*'Контроль экономии'!XX6</f>
        <v>0</v>
      </c>
      <c r="EE6" s="122">
        <f>'Контроль экономии'!GB6*'Контроль экономии'!XY6</f>
        <v>0</v>
      </c>
      <c r="EF6" s="122">
        <f>'Контроль экономии'!GC6*'Контроль экономии'!XZ6</f>
        <v>0</v>
      </c>
      <c r="EG6" s="122">
        <f>'Контроль экономии'!GD6*'Контроль экономии'!YA6</f>
        <v>0</v>
      </c>
      <c r="EH6" s="122">
        <f>'Контроль экономии'!GE6*'Контроль экономии'!YB6</f>
        <v>0</v>
      </c>
      <c r="EI6" s="122">
        <f>'Контроль экономии'!GF6*'Контроль экономии'!YC6</f>
        <v>0</v>
      </c>
      <c r="EJ6" s="122">
        <f>'Контроль экономии'!GG6*'Контроль экономии'!YD6</f>
        <v>0</v>
      </c>
      <c r="EK6" s="122">
        <f>'Контроль экономии'!GH6*'Контроль экономии'!YE6</f>
        <v>0</v>
      </c>
      <c r="EL6" s="122">
        <f>'Контроль экономии'!GI6*'Контроль экономии'!YF6</f>
        <v>0</v>
      </c>
      <c r="EM6" s="122">
        <f>'Контроль экономии'!GJ6*'Контроль экономии'!YG6</f>
        <v>0</v>
      </c>
      <c r="EN6" s="122">
        <f>'Контроль экономии'!GK6*'Контроль экономии'!YH6</f>
        <v>0</v>
      </c>
      <c r="EO6" s="122">
        <f>'Контроль экономии'!GL6*'Контроль экономии'!YI6</f>
        <v>0</v>
      </c>
      <c r="EP6" s="122">
        <f>'Контроль экономии'!GM6*'Контроль экономии'!YJ6</f>
        <v>0</v>
      </c>
      <c r="EQ6" s="122">
        <f>'Контроль экономии'!GN6*'Контроль экономии'!YK6</f>
        <v>0</v>
      </c>
      <c r="ER6" s="122">
        <f>'Контроль экономии'!GO6*'Контроль экономии'!YL6</f>
        <v>0</v>
      </c>
      <c r="ES6" s="122">
        <f>'Контроль экономии'!GP6*'Контроль экономии'!YM6</f>
        <v>0</v>
      </c>
      <c r="ET6" s="122">
        <f>'Контроль экономии'!GQ6*'Контроль экономии'!YN6</f>
        <v>0</v>
      </c>
      <c r="EU6" s="122">
        <f>'Контроль экономии'!GR6*'Контроль экономии'!YO6</f>
        <v>0</v>
      </c>
      <c r="EV6" s="122">
        <f>'Контроль экономии'!GS6*'Контроль экономии'!YP6</f>
        <v>0</v>
      </c>
      <c r="EW6" s="122">
        <f>'Контроль экономии'!GT6*'Контроль экономии'!YQ6</f>
        <v>0</v>
      </c>
      <c r="EX6" s="122">
        <f>'Контроль экономии'!GU6*'Контроль экономии'!YR6</f>
        <v>0</v>
      </c>
      <c r="EY6" s="122">
        <f>'Контроль экономии'!GV6*'Контроль экономии'!YS6</f>
        <v>0</v>
      </c>
      <c r="EZ6" s="122">
        <f>'Контроль экономии'!GW6*'Контроль экономии'!YT6</f>
        <v>0</v>
      </c>
      <c r="FA6" s="122">
        <f>'Контроль экономии'!GX6*'Контроль экономии'!YU6</f>
        <v>0</v>
      </c>
      <c r="FB6" s="122" t="e">
        <f>'Контроль экономии'!GY6*'Контроль экономии'!YV6</f>
        <v>#VALUE!</v>
      </c>
    </row>
    <row r="7" spans="1:158" s="116" customFormat="1">
      <c r="A7" s="116">
        <f>'Контроль экономии'!A7</f>
        <v>4</v>
      </c>
      <c r="B7" s="123" t="str">
        <f>'Контроль экономии'!C7</f>
        <v>Муниципальное автономное учреждение «Спортивный парк «Алексеевский» Алексеевского района Белгородской области, Водный Бассейн "Волна".</v>
      </c>
      <c r="C7" s="124">
        <f>'Контроль экономии'!D7</f>
        <v>1413855</v>
      </c>
      <c r="D7" s="119" t="str">
        <f>IF('Контроль экономии'!JJ7="",0,'Контроль экономии'!JJ7)</f>
        <v>-</v>
      </c>
      <c r="E7" s="119" t="str">
        <f>IF('Контроль экономии'!JK7="",0,'Контроль экономии'!JK7)</f>
        <v>-</v>
      </c>
      <c r="F7" s="119" t="str">
        <f>IF('Контроль экономии'!JL7="",0,'Контроль экономии'!JL7)</f>
        <v>-</v>
      </c>
      <c r="G7" s="119" t="str">
        <f>IF('Контроль экономии'!JM7="",0,'Контроль экономии'!JM7)</f>
        <v>-</v>
      </c>
      <c r="H7" s="119" t="str">
        <f>IF('Контроль экономии'!JN7="",0,'Контроль экономии'!JN7)</f>
        <v>-</v>
      </c>
      <c r="I7" s="119" t="str">
        <f>IF('Контроль экономии'!JO7="",0,'Контроль экономии'!JO7)</f>
        <v>-</v>
      </c>
      <c r="J7" s="119" t="str">
        <f>IF('Контроль экономии'!JP7="",0,'Контроль экономии'!JP7)</f>
        <v>-</v>
      </c>
      <c r="K7" s="119" t="str">
        <f>IF('Контроль экономии'!JQ7="",0,'Контроль экономии'!JQ7)</f>
        <v>-</v>
      </c>
      <c r="L7" s="119" t="str">
        <f>IF('Контроль экономии'!JR7="",0,'Контроль экономии'!JR7)</f>
        <v>-</v>
      </c>
      <c r="M7" s="119" t="str">
        <f>IF('Контроль экономии'!JS7="",0,'Контроль экономии'!JS7)</f>
        <v>-</v>
      </c>
      <c r="N7" s="119" t="str">
        <f>IF('Контроль экономии'!JT7="",0,'Контроль экономии'!JT7)</f>
        <v>-</v>
      </c>
      <c r="O7" s="119" t="str">
        <f>IF('Контроль экономии'!JU7="",0,'Контроль экономии'!JU7)</f>
        <v>-</v>
      </c>
      <c r="P7" s="119" t="str">
        <f>IF('Контроль экономии'!JV7="",0,'Контроль экономии'!JV7)</f>
        <v>-</v>
      </c>
      <c r="Q7" s="119" t="str">
        <f>IF('Контроль экономии'!JW7="",0,'Контроль экономии'!JW7)</f>
        <v>-</v>
      </c>
      <c r="R7" s="119" t="str">
        <f>IF('Контроль экономии'!JX7="",0,'Контроль экономии'!JX7)</f>
        <v>-</v>
      </c>
      <c r="S7" s="119" t="str">
        <f>IF('Контроль экономии'!JY7="",0,'Контроль экономии'!JY7)</f>
        <v>-</v>
      </c>
      <c r="T7" s="119" t="str">
        <f>IF('Контроль экономии'!JZ7="",0,'Контроль экономии'!JZ7)</f>
        <v>-</v>
      </c>
      <c r="U7" s="119" t="str">
        <f>IF('Контроль экономии'!KA7="",0,'Контроль экономии'!KA7)</f>
        <v>-</v>
      </c>
      <c r="V7" s="119" t="str">
        <f>IF('Контроль экономии'!KB7="",0,'Контроль экономии'!KB7)</f>
        <v>-</v>
      </c>
      <c r="W7" s="119" t="str">
        <f>IF('Контроль экономии'!KC7="",0,'Контроль экономии'!KC7)</f>
        <v>-</v>
      </c>
      <c r="X7" s="119" t="str">
        <f>IF('Контроль экономии'!KD7="",0,'Контроль экономии'!KD7)</f>
        <v>-</v>
      </c>
      <c r="Y7" s="119" t="str">
        <f>IF('Контроль экономии'!KE7="",0,'Контроль экономии'!KE7)</f>
        <v>-</v>
      </c>
      <c r="Z7" s="119" t="str">
        <f>IF('Контроль экономии'!KF7="",0,'Контроль экономии'!KF7)</f>
        <v>-</v>
      </c>
      <c r="AA7" s="119" t="str">
        <f>IF('Контроль экономии'!KG7="",0,'Контроль экономии'!KG7)</f>
        <v>-</v>
      </c>
      <c r="AB7" s="119" t="str">
        <f>IF('Контроль экономии'!KH7="",0,'Контроль экономии'!KH7)</f>
        <v>-</v>
      </c>
      <c r="AC7" s="119" t="str">
        <f>IF('Контроль экономии'!KI7="",0,'Контроль экономии'!KI7)</f>
        <v>-</v>
      </c>
      <c r="AD7" s="119" t="str">
        <f>IF('Контроль экономии'!KJ7="",0,'Контроль экономии'!KJ7)</f>
        <v>-</v>
      </c>
      <c r="AE7" s="119" t="str">
        <f>IF('Контроль экономии'!KK7="",0,'Контроль экономии'!KK7)</f>
        <v>-</v>
      </c>
      <c r="AF7" s="119" t="str">
        <f>IF('Контроль экономии'!KL7="",0,'Контроль экономии'!KL7)</f>
        <v>-</v>
      </c>
      <c r="AG7" s="119" t="str">
        <f>IF('Контроль экономии'!KM7="",0,'Контроль экономии'!KM7)</f>
        <v>-</v>
      </c>
      <c r="AH7" s="119">
        <f>IF('Контроль экономии'!KN7="",0,'Контроль экономии'!KN7)</f>
        <v>0</v>
      </c>
      <c r="AI7" s="125">
        <f>IF(D7&gt;0,'Контроль экономии'!FU7,0)</f>
        <v>4395.9039674369751</v>
      </c>
      <c r="AJ7" s="125">
        <f>IF(E7&gt;0,'Контроль экономии'!FV7,0)</f>
        <v>8715.7706770588229</v>
      </c>
      <c r="AK7" s="125">
        <f>IF(F7&gt;0,'Контроль экономии'!FW7,0)</f>
        <v>12044.77687077731</v>
      </c>
      <c r="AL7" s="125">
        <f>IF(G7&gt;0,'Контроль экономии'!FX7,0)</f>
        <v>15616.151823781513</v>
      </c>
      <c r="AM7" s="125">
        <f>IF(H7&gt;0,'Контроль экономии'!FY7,0)</f>
        <v>19567.713065861346</v>
      </c>
      <c r="AN7" s="125">
        <f>IF(I7&gt;0,'Контроль экономии'!FZ7,0)</f>
        <v>23887.579775483195</v>
      </c>
      <c r="AO7" s="125">
        <f>IF(J7&gt;0,'Контроль экономии'!GA7,0)</f>
        <v>28076.757448235297</v>
      </c>
      <c r="AP7" s="125">
        <f>IF(K7&gt;0,'Контроль экономии'!GB7,0)</f>
        <v>32254.054299453786</v>
      </c>
      <c r="AQ7" s="125">
        <f>IF(L7&gt;0,'Контроль экономии'!GC7,0)</f>
        <v>36459.865122352945</v>
      </c>
      <c r="AR7" s="125">
        <f>IF(M7&gt;0,'Контроль экономии'!GD7,0)</f>
        <v>40796.364982121857</v>
      </c>
      <c r="AS7" s="125">
        <f>IF(N7&gt;0,'Контроль экономии'!GE7,0)</f>
        <v>44861.982110924379</v>
      </c>
      <c r="AT7" s="125">
        <f>IF(O7&gt;0,'Контроль экономии'!GF7,0)</f>
        <v>48445.237885462193</v>
      </c>
      <c r="AU7" s="125">
        <f>IF(P7&gt;0,'Контроль экономии'!GG7,0)</f>
        <v>52401.551456155474</v>
      </c>
      <c r="AV7" s="125">
        <f>IF(Q7&gt;0,'Контроль экономии'!GH7,0)</f>
        <v>55445.417933067241</v>
      </c>
      <c r="AW7" s="125">
        <f>IF(R7&gt;0,'Контроль экономии'!GI7,0)</f>
        <v>59736.770671008417</v>
      </c>
      <c r="AX7" s="125">
        <f>IF(S7&gt;0,'Контроль экономии'!GJ7,0)</f>
        <v>64360.786411890767</v>
      </c>
      <c r="AY7" s="125">
        <f>IF(T7&gt;0,'Контроль экономии'!GK7,0)</f>
        <v>69300.832005567238</v>
      </c>
      <c r="AZ7" s="125">
        <f>IF(U7&gt;0,'Контроль экономии'!GL7,0)</f>
        <v>74307.410199831938</v>
      </c>
      <c r="BA7" s="125">
        <f>IF(V7&gt;0,'Контроль экономии'!GM7,0)</f>
        <v>78622.524580840342</v>
      </c>
      <c r="BB7" s="125">
        <f>IF(W7&gt;0,'Контроль экономии'!GN7,0)</f>
        <v>82816.454582205886</v>
      </c>
      <c r="BC7" s="125">
        <f>IF(X7&gt;0,'Контроль экономии'!GO7,0)</f>
        <v>87352.552243739497</v>
      </c>
      <c r="BD7" s="125">
        <f>IF(Y7&gt;0,'Контроль экономии'!GP7,0)</f>
        <v>92180.918115000008</v>
      </c>
      <c r="BE7" s="125">
        <f>IF(Z7&gt;0,'Контроль экономии'!GQ7,0)</f>
        <v>97251.65274554622</v>
      </c>
      <c r="BF7" s="125">
        <f>IF(AA7&gt;0,'Контроль экономии'!GR7,0)</f>
        <v>102650.29805042017</v>
      </c>
      <c r="BG7" s="125">
        <f>IF(AB7&gt;0,'Контроль экономии'!GS7,0)</f>
        <v>107918.25431842437</v>
      </c>
      <c r="BH7" s="125">
        <f>IF(AC7&gt;0,'Контроль экономии'!GT7,0)</f>
        <v>113392.93688111345</v>
      </c>
      <c r="BI7" s="125">
        <f>IF(AD7&gt;0,'Контроль экономии'!GU7,0)</f>
        <v>119095.7312172479</v>
      </c>
      <c r="BJ7" s="125">
        <f>IF(AE7&gt;0,'Контроль экономии'!GV7,0)</f>
        <v>125157.32636369747</v>
      </c>
      <c r="BK7" s="125">
        <f>IF(AF7&gt;0,'Контроль экономии'!GW7,0)</f>
        <v>130574.98098302521</v>
      </c>
      <c r="BL7" s="125">
        <f>IF(AG7&gt;0,'Контроль экономии'!GX7,0)</f>
        <v>135562.54986283614</v>
      </c>
      <c r="BM7" s="125">
        <f>IF(AH7&gt;0,'Контроль экономии'!GY7,0)</f>
        <v>0</v>
      </c>
      <c r="BN7" s="120">
        <f>'Контроль экономии'!FU7*Ср.вз.!AI7</f>
        <v>19323971.690928139</v>
      </c>
      <c r="BO7" s="120">
        <f>'Контроль экономии'!FV7*Ср.вз.!AJ7</f>
        <v>75964658.495078415</v>
      </c>
      <c r="BP7" s="120">
        <f>'Контроль экономии'!FW7*Ср.вз.!AK7</f>
        <v>145076649.86681205</v>
      </c>
      <c r="BQ7" s="120">
        <f>'Контроль экономии'!FX7*Ср.вз.!AL7</f>
        <v>243864197.78339466</v>
      </c>
      <c r="BR7" s="120">
        <f>'Контроль экономии'!FY7*Ср.вз.!AM7</f>
        <v>382895394.62788081</v>
      </c>
      <c r="BS7" s="120">
        <f>'Контроль экономии'!FZ7*Ср.вз.!AN7</f>
        <v>570616467.53007376</v>
      </c>
      <c r="BT7" s="120">
        <f>'Контроль экономии'!GA7*Ср.вз.!AO7</f>
        <v>788304308.80703628</v>
      </c>
      <c r="BU7" s="120">
        <f>'Контроль экономии'!GB7*Ср.вз.!AP7</f>
        <v>1040324018.7521132</v>
      </c>
      <c r="BV7" s="120">
        <f>'Контроль экономии'!GC7*Ср.вз.!AQ7</f>
        <v>1329321764.7401688</v>
      </c>
      <c r="BW7" s="120">
        <f>'Контроль экономии'!GD7*Ср.вз.!AR7</f>
        <v>1664343395.7544985</v>
      </c>
      <c r="BX7" s="120">
        <f>'Контроль экономии'!GE7*Ср.вз.!AS7</f>
        <v>2012597438.9208989</v>
      </c>
      <c r="BY7" s="120">
        <f>'Контроль экономии'!GF7*Ср.вз.!AT7</f>
        <v>2346941073.7790213</v>
      </c>
      <c r="BZ7" s="120">
        <f>'Контроль экономии'!GG7*Ср.вз.!AU7</f>
        <v>2745922595.0121098</v>
      </c>
      <c r="CA7" s="120">
        <f>'Контроль экономии'!GH7*Ср.вз.!AV7</f>
        <v>3074194369.7724943</v>
      </c>
      <c r="CB7" s="120">
        <f>'Контроль экономии'!GI7*Ср.вз.!AW7</f>
        <v>3568481770.2006512</v>
      </c>
      <c r="CC7" s="120">
        <f>'Контроль экономии'!GJ7*Ср.вз.!AX7</f>
        <v>4142310827.557023</v>
      </c>
      <c r="CD7" s="120">
        <f>'Контроль экономии'!GK7*Ср.вз.!AY7</f>
        <v>4802605316.6638527</v>
      </c>
      <c r="CE7" s="120">
        <f>'Контроль экономии'!GL7*Ср.вз.!AZ7</f>
        <v>5521591210.6060877</v>
      </c>
      <c r="CF7" s="120">
        <f>'Контроль экономии'!GM7*Ср.вз.!BA7</f>
        <v>6181501371.4648438</v>
      </c>
      <c r="CG7" s="120">
        <f>'Контроль экономии'!GN7*Ср.вз.!BB7</f>
        <v>6858565149.5665703</v>
      </c>
      <c r="CH7" s="120">
        <f>'Контроль экономии'!GO7*Ср.вз.!BC7</f>
        <v>7630468383.4952383</v>
      </c>
      <c r="CI7" s="120">
        <f>'Контроль экономии'!GP7*Ср.вз.!BD7</f>
        <v>8497321664.5243368</v>
      </c>
      <c r="CJ7" s="120">
        <f>'Контроль экономии'!GQ7*Ср.вз.!BE7</f>
        <v>9457883961.7403069</v>
      </c>
      <c r="CK7" s="120">
        <f>'Контроль экономии'!GR7*Ср.вз.!BF7</f>
        <v>10537083689.840096</v>
      </c>
      <c r="CL7" s="120">
        <f>'Контроль экономии'!GS7*Ср.вз.!BG7</f>
        <v>11646349615.13612</v>
      </c>
      <c r="CM7" s="120">
        <f>'Контроль экономии'!GT7*Ср.вз.!BH7</f>
        <v>12857958134.524178</v>
      </c>
      <c r="CN7" s="120">
        <f>'Контроль экономии'!GU7*Ср.вз.!BI7</f>
        <v>14183793194.170956</v>
      </c>
      <c r="CO7" s="120">
        <f>'Контроль экономии'!GV7*Ср.вз.!BJ7</f>
        <v>15664356342.509083</v>
      </c>
      <c r="CP7" s="120">
        <f>'Контроль экономии'!GW7*Ср.вз.!BK7</f>
        <v>17049825658.717394</v>
      </c>
      <c r="CQ7" s="120">
        <f>'Контроль экономии'!GX7*Ср.вз.!BL7</f>
        <v>18377204925.313934</v>
      </c>
      <c r="CR7" s="120">
        <f>'Контроль экономии'!GY7*Ср.вз.!BM7</f>
        <v>0</v>
      </c>
      <c r="CS7" s="116" t="e">
        <f>'Контроль экономии'!FU7*'Контроль экономии'!WM7</f>
        <v>#VALUE!</v>
      </c>
      <c r="CT7" s="116" t="e">
        <f>'Контроль экономии'!FV7*'Контроль экономии'!WN7</f>
        <v>#VALUE!</v>
      </c>
      <c r="CU7" s="116" t="e">
        <f>'Контроль экономии'!FW7*'Контроль экономии'!WO7</f>
        <v>#VALUE!</v>
      </c>
      <c r="CV7" s="116" t="e">
        <f>'Контроль экономии'!FX7*'Контроль экономии'!WP7</f>
        <v>#VALUE!</v>
      </c>
      <c r="CW7" s="116" t="e">
        <f>'Контроль экономии'!FY7*'Контроль экономии'!WQ7</f>
        <v>#VALUE!</v>
      </c>
      <c r="CX7" s="116" t="e">
        <f>'Контроль экономии'!FZ7*'Контроль экономии'!WR7</f>
        <v>#VALUE!</v>
      </c>
      <c r="CY7" s="116" t="e">
        <f>'Контроль экономии'!GA7*'Контроль экономии'!WS7</f>
        <v>#VALUE!</v>
      </c>
      <c r="CZ7" s="116" t="e">
        <f>'Контроль экономии'!GB7*'Контроль экономии'!WT7</f>
        <v>#VALUE!</v>
      </c>
      <c r="DA7" s="116" t="e">
        <f>'Контроль экономии'!GC7*'Контроль экономии'!WU7</f>
        <v>#VALUE!</v>
      </c>
      <c r="DB7" s="116" t="e">
        <f>'Контроль экономии'!GD7*'Контроль экономии'!WV7</f>
        <v>#VALUE!</v>
      </c>
      <c r="DC7" s="116" t="e">
        <f>'Контроль экономии'!GE7*'Контроль экономии'!WW7</f>
        <v>#VALUE!</v>
      </c>
      <c r="DD7" s="116" t="e">
        <f>'Контроль экономии'!GF7*'Контроль экономии'!WX7</f>
        <v>#VALUE!</v>
      </c>
      <c r="DE7" s="116" t="e">
        <f>'Контроль экономии'!GG7*'Контроль экономии'!WY7</f>
        <v>#VALUE!</v>
      </c>
      <c r="DF7" s="116" t="e">
        <f>'Контроль экономии'!GH7*'Контроль экономии'!WZ7</f>
        <v>#VALUE!</v>
      </c>
      <c r="DG7" s="116" t="e">
        <f>'Контроль экономии'!GI7*'Контроль экономии'!XA7</f>
        <v>#VALUE!</v>
      </c>
      <c r="DH7" s="116" t="e">
        <f>'Контроль экономии'!GJ7*'Контроль экономии'!XB7</f>
        <v>#VALUE!</v>
      </c>
      <c r="DI7" s="116" t="e">
        <f>'Контроль экономии'!GK7*'Контроль экономии'!XC7</f>
        <v>#VALUE!</v>
      </c>
      <c r="DJ7" s="116" t="e">
        <f>'Контроль экономии'!GL7*'Контроль экономии'!XD7</f>
        <v>#VALUE!</v>
      </c>
      <c r="DK7" s="116" t="e">
        <f>'Контроль экономии'!GM7*'Контроль экономии'!XE7</f>
        <v>#VALUE!</v>
      </c>
      <c r="DL7" s="116" t="e">
        <f>'Контроль экономии'!GN7*'Контроль экономии'!XF7</f>
        <v>#VALUE!</v>
      </c>
      <c r="DM7" s="116" t="e">
        <f>'Контроль экономии'!GO7*'Контроль экономии'!XG7</f>
        <v>#VALUE!</v>
      </c>
      <c r="DN7" s="116" t="e">
        <f>'Контроль экономии'!GP7*'Контроль экономии'!XH7</f>
        <v>#VALUE!</v>
      </c>
      <c r="DO7" s="116" t="e">
        <f>'Контроль экономии'!GQ7*'Контроль экономии'!XI7</f>
        <v>#VALUE!</v>
      </c>
      <c r="DP7" s="116" t="e">
        <f>'Контроль экономии'!GR7*'Контроль экономии'!XJ7</f>
        <v>#VALUE!</v>
      </c>
      <c r="DQ7" s="116" t="e">
        <f>'Контроль экономии'!GS7*'Контроль экономии'!XK7</f>
        <v>#VALUE!</v>
      </c>
      <c r="DR7" s="116" t="e">
        <f>'Контроль экономии'!GT7*'Контроль экономии'!XL7</f>
        <v>#VALUE!</v>
      </c>
      <c r="DS7" s="116" t="e">
        <f>'Контроль экономии'!GU7*'Контроль экономии'!XM7</f>
        <v>#VALUE!</v>
      </c>
      <c r="DT7" s="116" t="e">
        <f>'Контроль экономии'!GV7*'Контроль экономии'!XN7</f>
        <v>#VALUE!</v>
      </c>
      <c r="DU7" s="116" t="e">
        <f>'Контроль экономии'!GW7*'Контроль экономии'!XO7</f>
        <v>#VALUE!</v>
      </c>
      <c r="DV7" s="116" t="e">
        <f>'Контроль экономии'!GX7*'Контроль экономии'!XP7</f>
        <v>#VALUE!</v>
      </c>
      <c r="DW7" s="116" t="e">
        <f>'Контроль экономии'!GY7*'Контроль экономии'!XQ7</f>
        <v>#VALUE!</v>
      </c>
      <c r="DX7" s="122" t="e">
        <f>'Контроль экономии'!FU7*'Контроль экономии'!XR7</f>
        <v>#VALUE!</v>
      </c>
      <c r="DY7" s="122" t="e">
        <f>'Контроль экономии'!FV7*'Контроль экономии'!XS7</f>
        <v>#VALUE!</v>
      </c>
      <c r="DZ7" s="122" t="e">
        <f>'Контроль экономии'!FW7*'Контроль экономии'!XT7</f>
        <v>#VALUE!</v>
      </c>
      <c r="EA7" s="122" t="e">
        <f>'Контроль экономии'!FX7*'Контроль экономии'!XU7</f>
        <v>#VALUE!</v>
      </c>
      <c r="EB7" s="122" t="e">
        <f>'Контроль экономии'!FY7*'Контроль экономии'!XV7</f>
        <v>#VALUE!</v>
      </c>
      <c r="EC7" s="122" t="e">
        <f>'Контроль экономии'!FZ7*'Контроль экономии'!XW7</f>
        <v>#VALUE!</v>
      </c>
      <c r="ED7" s="122" t="e">
        <f>'Контроль экономии'!GA7*'Контроль экономии'!XX7</f>
        <v>#VALUE!</v>
      </c>
      <c r="EE7" s="122" t="e">
        <f>'Контроль экономии'!GB7*'Контроль экономии'!XY7</f>
        <v>#VALUE!</v>
      </c>
      <c r="EF7" s="122" t="e">
        <f>'Контроль экономии'!GC7*'Контроль экономии'!XZ7</f>
        <v>#VALUE!</v>
      </c>
      <c r="EG7" s="122" t="e">
        <f>'Контроль экономии'!GD7*'Контроль экономии'!YA7</f>
        <v>#VALUE!</v>
      </c>
      <c r="EH7" s="122" t="e">
        <f>'Контроль экономии'!GE7*'Контроль экономии'!YB7</f>
        <v>#VALUE!</v>
      </c>
      <c r="EI7" s="122" t="e">
        <f>'Контроль экономии'!GF7*'Контроль экономии'!YC7</f>
        <v>#VALUE!</v>
      </c>
      <c r="EJ7" s="122" t="e">
        <f>'Контроль экономии'!GG7*'Контроль экономии'!YD7</f>
        <v>#VALUE!</v>
      </c>
      <c r="EK7" s="122" t="e">
        <f>'Контроль экономии'!GH7*'Контроль экономии'!YE7</f>
        <v>#VALUE!</v>
      </c>
      <c r="EL7" s="122" t="e">
        <f>'Контроль экономии'!GI7*'Контроль экономии'!YF7</f>
        <v>#VALUE!</v>
      </c>
      <c r="EM7" s="122" t="e">
        <f>'Контроль экономии'!GJ7*'Контроль экономии'!YG7</f>
        <v>#VALUE!</v>
      </c>
      <c r="EN7" s="122" t="e">
        <f>'Контроль экономии'!GK7*'Контроль экономии'!YH7</f>
        <v>#VALUE!</v>
      </c>
      <c r="EO7" s="122" t="e">
        <f>'Контроль экономии'!GL7*'Контроль экономии'!YI7</f>
        <v>#VALUE!</v>
      </c>
      <c r="EP7" s="122" t="e">
        <f>'Контроль экономии'!GM7*'Контроль экономии'!YJ7</f>
        <v>#VALUE!</v>
      </c>
      <c r="EQ7" s="122" t="e">
        <f>'Контроль экономии'!GN7*'Контроль экономии'!YK7</f>
        <v>#VALUE!</v>
      </c>
      <c r="ER7" s="122" t="e">
        <f>'Контроль экономии'!GO7*'Контроль экономии'!YL7</f>
        <v>#VALUE!</v>
      </c>
      <c r="ES7" s="122" t="e">
        <f>'Контроль экономии'!GP7*'Контроль экономии'!YM7</f>
        <v>#VALUE!</v>
      </c>
      <c r="ET7" s="122" t="e">
        <f>'Контроль экономии'!GQ7*'Контроль экономии'!YN7</f>
        <v>#VALUE!</v>
      </c>
      <c r="EU7" s="122" t="e">
        <f>'Контроль экономии'!GR7*'Контроль экономии'!YO7</f>
        <v>#VALUE!</v>
      </c>
      <c r="EV7" s="122" t="e">
        <f>'Контроль экономии'!GS7*'Контроль экономии'!YP7</f>
        <v>#VALUE!</v>
      </c>
      <c r="EW7" s="122" t="e">
        <f>'Контроль экономии'!GT7*'Контроль экономии'!YQ7</f>
        <v>#VALUE!</v>
      </c>
      <c r="EX7" s="122" t="e">
        <f>'Контроль экономии'!GU7*'Контроль экономии'!YR7</f>
        <v>#VALUE!</v>
      </c>
      <c r="EY7" s="122" t="e">
        <f>'Контроль экономии'!GV7*'Контроль экономии'!YS7</f>
        <v>#VALUE!</v>
      </c>
      <c r="EZ7" s="122" t="e">
        <f>'Контроль экономии'!GW7*'Контроль экономии'!YT7</f>
        <v>#VALUE!</v>
      </c>
      <c r="FA7" s="122" t="e">
        <f>'Контроль экономии'!GX7*'Контроль экономии'!YU7</f>
        <v>#VALUE!</v>
      </c>
      <c r="FB7" s="122" t="e">
        <f>'Контроль экономии'!GY7*'Контроль экономии'!YV7</f>
        <v>#VALUE!</v>
      </c>
    </row>
    <row r="8" spans="1:158" s="116" customFormat="1">
      <c r="A8" s="116">
        <f>'Контроль экономии'!A8</f>
        <v>39</v>
      </c>
      <c r="B8" s="123" t="str">
        <f>'Контроль экономии'!C8</f>
        <v>Муниципальное бюджетное общеобразовательное учреждение «Средняя общеобразовательная школа № 5 с углубленным изучением отдельных предметов»</v>
      </c>
      <c r="C8" s="124">
        <f>'Контроль экономии'!D8</f>
        <v>4441</v>
      </c>
      <c r="D8" s="119">
        <f>IF('Контроль экономии'!JJ8="",0,'Контроль экономии'!JJ8)</f>
        <v>2.0506899999999999</v>
      </c>
      <c r="E8" s="119">
        <f>IF('Контроль экономии'!JK8="",0,'Контроль экономии'!JK8)</f>
        <v>1.6791</v>
      </c>
      <c r="F8" s="119">
        <f>IF('Контроль экономии'!JL8="",0,'Контроль экономии'!JL8)</f>
        <v>1.7067099999999999</v>
      </c>
      <c r="G8" s="119">
        <f>IF('Контроль экономии'!JM8="",0,'Контроль экономии'!JM8)</f>
        <v>1.70343</v>
      </c>
      <c r="H8" s="119">
        <f>IF('Контроль экономии'!JN8="",0,'Контроль экономии'!JN8)</f>
        <v>1.6617900000000001</v>
      </c>
      <c r="I8" s="119">
        <f>IF('Контроль экономии'!JO8="",0,'Контроль экономии'!JO8)</f>
        <v>1.68421</v>
      </c>
      <c r="J8" s="119">
        <f>IF('Контроль экономии'!JP8="",0,'Контроль экономии'!JP8)</f>
        <v>1.75346</v>
      </c>
      <c r="K8" s="119">
        <f>IF('Контроль экономии'!JQ8="",0,'Контроль экономии'!JQ8)</f>
        <v>1.9733700000000001</v>
      </c>
      <c r="L8" s="119">
        <f>IF('Контроль экономии'!JR8="",0,'Контроль экономии'!JR8)</f>
        <v>2.4364599999999998</v>
      </c>
      <c r="M8" s="119">
        <f>IF('Контроль экономии'!JS8="",0,'Контроль экономии'!JS8)</f>
        <v>3.34944</v>
      </c>
      <c r="N8" s="119">
        <f>IF('Контроль экономии'!JT8="",0,'Контроль экономии'!JT8)</f>
        <v>3.1029900000000001</v>
      </c>
      <c r="O8" s="119">
        <f>IF('Контроль экономии'!JU8="",0,'Контроль экономии'!JU8)</f>
        <v>2.67096</v>
      </c>
      <c r="P8" s="119">
        <f>IF('Контроль экономии'!JV8="",0,'Контроль экономии'!JV8)</f>
        <v>2.00719</v>
      </c>
      <c r="Q8" s="119">
        <f>IF('Контроль экономии'!JW8="",0,'Контроль экономии'!JW8)</f>
        <v>2.3757100000000002</v>
      </c>
      <c r="R8" s="119">
        <f>IF('Контроль экономии'!JX8="",0,'Контроль экономии'!JX8)</f>
        <v>2.9554900000000002</v>
      </c>
      <c r="S8" s="119">
        <f>IF('Контроль экономии'!JY8="",0,'Контроль экономии'!JY8)</f>
        <v>3.31345</v>
      </c>
      <c r="T8" s="119">
        <f>IF('Контроль экономии'!JZ8="",0,'Контроль экономии'!JZ8)</f>
        <v>3.5257499999999999</v>
      </c>
      <c r="U8" s="119">
        <f>IF('Контроль экономии'!KA8="",0,'Контроль экономии'!KA8)</f>
        <v>3.5182899999999999</v>
      </c>
      <c r="V8" s="119">
        <f>IF('Контроль экономии'!KB8="",0,'Контроль экономии'!KB8)</f>
        <v>2.4963700000000002</v>
      </c>
      <c r="W8" s="119">
        <f>IF('Контроль экономии'!KC8="",0,'Контроль экономии'!KC8)</f>
        <v>1.3072299999999999</v>
      </c>
      <c r="X8" s="119">
        <f>IF('Контроль экономии'!KD8="",0,'Контроль экономии'!KD8)</f>
        <v>2.11029</v>
      </c>
      <c r="Y8" s="119">
        <f>IF('Контроль экономии'!KE8="",0,'Контроль экономии'!KE8)</f>
        <v>2.0687899999999999</v>
      </c>
      <c r="Z8" s="119">
        <f>IF('Контроль экономии'!KF8="",0,'Контроль экономии'!KF8)</f>
        <v>3.2022200000000001</v>
      </c>
      <c r="AA8" s="119">
        <f>IF('Контроль экономии'!KG8="",0,'Контроль экономии'!KG8)</f>
        <v>3.6993</v>
      </c>
      <c r="AB8" s="119">
        <f>IF('Контроль экономии'!KH8="",0,'Контроль экономии'!KH8)</f>
        <v>2.8309899999999999</v>
      </c>
      <c r="AC8" s="119">
        <f>IF('Контроль экономии'!KI8="",0,'Контроль экономии'!KI8)</f>
        <v>3.2861899999999999</v>
      </c>
      <c r="AD8" s="119">
        <f>IF('Контроль экономии'!KJ8="",0,'Контроль экономии'!KJ8)</f>
        <v>2.0326300000000002</v>
      </c>
      <c r="AE8" s="119">
        <f>IF('Контроль экономии'!KK8="",0,'Контроль экономии'!KK8)</f>
        <v>2.05667</v>
      </c>
      <c r="AF8" s="119">
        <f>IF('Контроль экономии'!KL8="",0,'Контроль экономии'!KL8)</f>
        <v>1.9739500000000001</v>
      </c>
      <c r="AG8" s="119">
        <f>IF('Контроль экономии'!KM8="",0,'Контроль экономии'!KM8)</f>
        <v>2.4725799999999998</v>
      </c>
      <c r="AH8" s="119">
        <f>IF('Контроль экономии'!KN8="",0,'Контроль экономии'!KN8)</f>
        <v>0</v>
      </c>
      <c r="AI8" s="125">
        <f>IF(D8&gt;0,'Контроль экономии'!FU8,0)</f>
        <v>3368.2550545023691</v>
      </c>
      <c r="AJ8" s="125">
        <f>IF(E8&gt;0,'Контроль экономии'!FV8,0)</f>
        <v>6873.7808441943116</v>
      </c>
      <c r="AK8" s="125">
        <f>IF(F8&gt;0,'Контроль экономии'!FW8,0)</f>
        <v>9541.3405041469177</v>
      </c>
      <c r="AL8" s="125">
        <f>IF(G8&gt;0,'Контроль экономии'!FX8,0)</f>
        <v>12370.756702606632</v>
      </c>
      <c r="AM8" s="125">
        <f>IF(H8&gt;0,'Контроль экономии'!FY8,0)</f>
        <v>15396.859327606631</v>
      </c>
      <c r="AN8" s="125">
        <f>IF(I8&gt;0,'Контроль экономии'!FZ8,0)</f>
        <v>18511.061081161133</v>
      </c>
      <c r="AO8" s="125">
        <f>IF(J8&gt;0,'Контроль экономии'!GA8,0)</f>
        <v>21778.924105450231</v>
      </c>
      <c r="AP8" s="125">
        <f>IF(K8&gt;0,'Контроль экономии'!GB8,0)</f>
        <v>24921.809296208525</v>
      </c>
      <c r="AQ8" s="125">
        <f>IF(L8&gt;0,'Контроль экономии'!GC8,0)</f>
        <v>28074.938571682458</v>
      </c>
      <c r="AR8" s="125">
        <f>IF(M8&gt;0,'Контроль экономии'!GD8,0)</f>
        <v>31336.655145142173</v>
      </c>
      <c r="AS8" s="125">
        <f>IF(N8&gt;0,'Контроль экономии'!GE8,0)</f>
        <v>34370.953037914682</v>
      </c>
      <c r="AT8" s="125">
        <f>IF(O8&gt;0,'Контроль экономии'!GF8,0)</f>
        <v>37102.026023104256</v>
      </c>
      <c r="AU8" s="125">
        <f>IF(P8&gt;0,'Контроль экономии'!GG8,0)</f>
        <v>40285.887552725108</v>
      </c>
      <c r="AV8" s="125">
        <f>IF(Q8&gt;0,'Контроль экономии'!GH8,0)</f>
        <v>42674.808108412311</v>
      </c>
      <c r="AW8" s="125">
        <f>IF(R8&gt;0,'Контроль экономии'!GI8,0)</f>
        <v>45924.23178021326</v>
      </c>
      <c r="AX8" s="125">
        <f>IF(S8&gt;0,'Контроль экономии'!GJ8,0)</f>
        <v>49292.48683471563</v>
      </c>
      <c r="AY8" s="125">
        <f>IF(T8&gt;0,'Контроль экономии'!GK8,0)</f>
        <v>52912.746373222741</v>
      </c>
      <c r="AZ8" s="125">
        <f>IF(U8&gt;0,'Контроль экономии'!GL8,0)</f>
        <v>56434.66269845971</v>
      </c>
      <c r="BA8" s="125">
        <f>IF(V8&gt;0,'Контроль экономии'!GM8,0)</f>
        <v>59712.76980746445</v>
      </c>
      <c r="BB8" s="125">
        <f>IF(W8&gt;0,'Контроль экономии'!GN8,0)</f>
        <v>62966.291113151652</v>
      </c>
      <c r="BC8" s="125">
        <f>IF(X8&gt;0,'Контроль экономии'!GO8,0)</f>
        <v>66467.719268957342</v>
      </c>
      <c r="BD8" s="125">
        <f>IF(Y8&gt;0,'Контроль экономии'!GP8,0)</f>
        <v>70182.224386848335</v>
      </c>
      <c r="BE8" s="125">
        <f>IF(Z8&gt;0,'Контроль экономии'!GQ8,0)</f>
        <v>74087.269480450224</v>
      </c>
      <c r="BF8" s="125">
        <f>IF(AA8&gt;0,'Контроль экономии'!GR8,0)</f>
        <v>78275.051312203781</v>
      </c>
      <c r="BG8" s="125">
        <f>IF(AB8&gt;0,'Контроль экономии'!GS8,0)</f>
        <v>82380.880466232222</v>
      </c>
      <c r="BH8" s="125">
        <f>IF(AC8&gt;0,'Контроль экономии'!GT8,0)</f>
        <v>86642.419707938388</v>
      </c>
      <c r="BI8" s="125">
        <f>IF(AD8&gt;0,'Контроль экономии'!GU8,0)</f>
        <v>91094.498925355452</v>
      </c>
      <c r="BJ8" s="125">
        <f>IF(AE8&gt;0,'Контроль экономии'!GV8,0)</f>
        <v>95784.240908175358</v>
      </c>
      <c r="BK8" s="125">
        <f>IF(AF8&gt;0,'Контроль экономии'!GW8,0)</f>
        <v>100070.36595319906</v>
      </c>
      <c r="BL8" s="125">
        <f>IF(AG8&gt;0,'Контроль экономии'!GX8,0)</f>
        <v>103954.92287736967</v>
      </c>
      <c r="BM8" s="125">
        <f>IF(AH8&gt;0,'Контроль экономии'!GY8,0)</f>
        <v>0</v>
      </c>
      <c r="BN8" s="120">
        <f>'Контроль экономии'!FU8*Ср.вз.!AI8</f>
        <v>11345142.112180758</v>
      </c>
      <c r="BO8" s="120">
        <f>'Контроль экономии'!FV8*Ср.вз.!AJ8</f>
        <v>47248863.094012663</v>
      </c>
      <c r="BP8" s="120">
        <f>'Контроль экономии'!FW8*Ср.вз.!AK8</f>
        <v>91037178.616074562</v>
      </c>
      <c r="BQ8" s="120">
        <f>'Контроль экономии'!FX8*Ср.вз.!AL8</f>
        <v>153035621.39508691</v>
      </c>
      <c r="BR8" s="120">
        <f>'Контроль экономии'!FY8*Ср.вз.!AM8</f>
        <v>237063277.15410733</v>
      </c>
      <c r="BS8" s="120">
        <f>'Контроль экономии'!FZ8*Ср.вз.!AN8</f>
        <v>342659382.35047841</v>
      </c>
      <c r="BT8" s="120">
        <f>'Контроль экономии'!GA8*Ср.вз.!AO8</f>
        <v>474321535.19096112</v>
      </c>
      <c r="BU8" s="120">
        <f>'Контроль экономии'!GB8*Ср.вз.!AP8</f>
        <v>621096578.59658563</v>
      </c>
      <c r="BV8" s="120">
        <f>'Контроль экономии'!GC8*Ср.вз.!AQ8</f>
        <v>788202175.80374348</v>
      </c>
      <c r="BW8" s="120">
        <f>'Контроль экономии'!GD8*Ср.вз.!AR8</f>
        <v>981985955.68556547</v>
      </c>
      <c r="BX8" s="120">
        <f>'Контроль экономии'!GE8*Ср.вз.!AS8</f>
        <v>1181362412.7345364</v>
      </c>
      <c r="BY8" s="120">
        <f>'Контроль экономии'!GF8*Ср.вз.!AT8</f>
        <v>1376560335.0191054</v>
      </c>
      <c r="BZ8" s="120">
        <f>'Контроль экономии'!GG8*Ср.вз.!AU8</f>
        <v>1622952735.9108117</v>
      </c>
      <c r="CA8" s="120">
        <f>'Контроль экономии'!GH8*Ср.вз.!AV8</f>
        <v>1821139247.0898132</v>
      </c>
      <c r="CB8" s="120">
        <f>'Контроль экономии'!GI8*Ср.вз.!AW8</f>
        <v>2109035064.6027496</v>
      </c>
      <c r="CC8" s="120">
        <f>'Контроль экономии'!GJ8*Ср.вз.!AX8</f>
        <v>2429749258.3506136</v>
      </c>
      <c r="CD8" s="120">
        <f>'Контроль экономии'!GK8*Ср.вз.!AY8</f>
        <v>2799758728.7569962</v>
      </c>
      <c r="CE8" s="120">
        <f>'Контроль экономии'!GL8*Ср.вз.!AZ8</f>
        <v>3184871153.8889198</v>
      </c>
      <c r="CF8" s="120">
        <f>'Контроль экономии'!GM8*Ср.вз.!BA8</f>
        <v>3565614878.0792379</v>
      </c>
      <c r="CG8" s="120">
        <f>'Контроль экономии'!GN8*Ср.вз.!BB8</f>
        <v>3964753816.5461607</v>
      </c>
      <c r="CH8" s="120">
        <f>'Контроль экономии'!GO8*Ср.вз.!BC8</f>
        <v>4417957704.8169231</v>
      </c>
      <c r="CI8" s="120">
        <f>'Контроль экономии'!GP8*Ср.вз.!BD8</f>
        <v>4925544619.8859291</v>
      </c>
      <c r="CJ8" s="120">
        <f>'Контроль экономии'!GQ8*Ср.вз.!BE8</f>
        <v>5488923499.0688515</v>
      </c>
      <c r="CK8" s="120">
        <f>'Контроль экономии'!GR8*Ср.вз.!BF8</f>
        <v>6126983657.9281349</v>
      </c>
      <c r="CL8" s="120">
        <f>'Контроль экономии'!GS8*Ср.вз.!BG8</f>
        <v>6786609466.3916416</v>
      </c>
      <c r="CM8" s="120">
        <f>'Контроль экономии'!GT8*Ср.вз.!BH8</f>
        <v>7506908892.84655</v>
      </c>
      <c r="CN8" s="120">
        <f>'Контроль экономии'!GU8*Ср.вз.!BI8</f>
        <v>8298207734.461586</v>
      </c>
      <c r="CO8" s="120">
        <f>'Контроль экономии'!GV8*Ср.вз.!BJ8</f>
        <v>9174620806.3553734</v>
      </c>
      <c r="CP8" s="120">
        <f>'Контроль экономии'!GW8*Ср.вз.!BK8</f>
        <v>10014078142.007181</v>
      </c>
      <c r="CQ8" s="120">
        <f>'Контроль экономии'!GX8*Ср.вз.!BL8</f>
        <v>10806625990.439875</v>
      </c>
      <c r="CR8" s="120">
        <f>'Контроль экономии'!GY8*Ср.вз.!BM8</f>
        <v>0</v>
      </c>
      <c r="CS8" s="116">
        <f>'Контроль экономии'!FU8*'Контроль экономии'!WM8</f>
        <v>5007855.5825738218</v>
      </c>
      <c r="CT8" s="116">
        <f>'Контроль экономии'!FV8*'Контроль экономии'!WN8</f>
        <v>18562105.387363706</v>
      </c>
      <c r="CU8" s="116">
        <f>'Контроль экономии'!FW8*'Контроль экономии'!WO8</f>
        <v>37556587.249663562</v>
      </c>
      <c r="CV8" s="116">
        <f>'Контроль экономии'!FX8*'Контроль экономии'!WP8</f>
        <v>59577907.679630704</v>
      </c>
      <c r="CW8" s="116">
        <f>'Контроль экономии'!FY8*'Контроль экономии'!WQ8</f>
        <v>80861426.710811079</v>
      </c>
      <c r="CX8" s="116">
        <f>'Контроль экономии'!FZ8*'Контроль экономии'!WR8</f>
        <v>117642380.08176886</v>
      </c>
      <c r="CY8" s="116">
        <f>'Контроль экономии'!GA8*'Контроль экономии'!WS8</f>
        <v>184593395.708875</v>
      </c>
      <c r="CZ8" s="116">
        <f>'Контроль экономии'!GB8*'Контроль экономии'!WT8</f>
        <v>244161382.12783882</v>
      </c>
      <c r="DA8" s="116">
        <f>'Контроль экономии'!GC8*'Контроль экономии'!WU8</f>
        <v>313326169.09903544</v>
      </c>
      <c r="DB8" s="116">
        <f>'Контроль экономии'!GD8*'Контроль экономии'!WV8</f>
        <v>383534522.49756688</v>
      </c>
      <c r="DC8" s="116">
        <f>'Контроль экономии'!GE8*'Контроль экономии'!WW8</f>
        <v>456114643.96938044</v>
      </c>
      <c r="DD8" s="116">
        <f>'Контроль экономии'!GF8*'Контроль экономии'!WX8</f>
        <v>531190128.16937113</v>
      </c>
      <c r="DE8" s="116">
        <f>'Контроль экономии'!GG8*'Контроль экономии'!WY8</f>
        <v>671920594.26541817</v>
      </c>
      <c r="DF8" s="116">
        <f>'Контроль экономии'!GH8*'Контроль экономии'!WZ8</f>
        <v>766216363.29595399</v>
      </c>
      <c r="DG8" s="116">
        <f>'Контроль экономии'!GI8*'Контроль экономии'!XA8</f>
        <v>880009919.21671903</v>
      </c>
      <c r="DH8" s="116">
        <f>'Контроль экономии'!GJ8*'Контроль экономии'!XB8</f>
        <v>1012557960.0558881</v>
      </c>
      <c r="DI8" s="116">
        <f>'Контроль экономии'!GK8*'Контроль экономии'!XC8</f>
        <v>1159122200.7843635</v>
      </c>
      <c r="DJ8" s="116">
        <f>'Контроль экономии'!GL8*'Контроль экономии'!XD8</f>
        <v>1307085957.1824424</v>
      </c>
      <c r="DK8" s="116">
        <f>'Контроль экономии'!GM8*'Контроль экономии'!XE8</f>
        <v>1511464888.7103839</v>
      </c>
      <c r="DL8" s="116">
        <f>'Контроль экономии'!GN8*'Контроль экономии'!XF8</f>
        <v>1815638207.1885102</v>
      </c>
      <c r="DM8" s="116">
        <f>'Контроль экономии'!GO8*'Контроль экономии'!XG8</f>
        <v>2077154841.5797992</v>
      </c>
      <c r="DN8" s="116">
        <f>'Контроль экономии'!GP8*'Контроль экономии'!XH8</f>
        <v>2340241084.1391826</v>
      </c>
      <c r="DO8" s="116">
        <f>'Контроль экономии'!GQ8*'Контроль экономии'!XI8</f>
        <v>2591135294.4730139</v>
      </c>
      <c r="DP8" s="116">
        <f>'Контроль экономии'!GR8*'Контроль экономии'!XJ8</f>
        <v>2858283984.932426</v>
      </c>
      <c r="DQ8" s="116">
        <f>'Контроль экономии'!GS8*'Контроль экономии'!XK8</f>
        <v>3145980966.3232965</v>
      </c>
      <c r="DR8" s="116">
        <f>'Контроль экономии'!GT8*'Контроль экономии'!XL8</f>
        <v>3436802336.1501884</v>
      </c>
      <c r="DS8" s="116">
        <f>'Контроль экономии'!GU8*'Контроль экономии'!XM8</f>
        <v>3967559908.5996199</v>
      </c>
      <c r="DT8" s="116">
        <f>'Контроль экономии'!GV8*'Контроль экономии'!XN8</f>
        <v>4392261223.0633402</v>
      </c>
      <c r="DU8" s="116">
        <f>'Контроль экономии'!GW8*'Контроль экономии'!XO8</f>
        <v>4692825895.0327969</v>
      </c>
      <c r="DV8" s="116">
        <f>'Контроль экономии'!GX8*'Контроль экономии'!XP8</f>
        <v>4972561647.2741079</v>
      </c>
      <c r="DW8" s="116" t="e">
        <f>'Контроль экономии'!GY8*'Контроль экономии'!XQ8</f>
        <v>#VALUE!</v>
      </c>
      <c r="DX8" s="122">
        <f>'Контроль экономии'!FU8*'Контроль экономии'!XR8</f>
        <v>0</v>
      </c>
      <c r="DY8" s="122">
        <f>'Контроль экономии'!FV8*'Контроль экономии'!XS8</f>
        <v>0</v>
      </c>
      <c r="DZ8" s="122">
        <f>'Контроль экономии'!FW8*'Контроль экономии'!XT8</f>
        <v>0</v>
      </c>
      <c r="EA8" s="122">
        <f>'Контроль экономии'!FX8*'Контроль экономии'!XU8</f>
        <v>0</v>
      </c>
      <c r="EB8" s="122">
        <f>'Контроль экономии'!FY8*'Контроль экономии'!XV8</f>
        <v>0</v>
      </c>
      <c r="EC8" s="122">
        <f>'Контроль экономии'!FZ8*'Контроль экономии'!XW8</f>
        <v>0</v>
      </c>
      <c r="ED8" s="122">
        <f>'Контроль экономии'!GA8*'Контроль экономии'!XX8</f>
        <v>0</v>
      </c>
      <c r="EE8" s="122">
        <f>'Контроль экономии'!GB8*'Контроль экономии'!XY8</f>
        <v>0</v>
      </c>
      <c r="EF8" s="122">
        <f>'Контроль экономии'!GC8*'Контроль экономии'!XZ8</f>
        <v>0</v>
      </c>
      <c r="EG8" s="122">
        <f>'Контроль экономии'!GD8*'Контроль экономии'!YA8</f>
        <v>0</v>
      </c>
      <c r="EH8" s="122">
        <f>'Контроль экономии'!GE8*'Контроль экономии'!YB8</f>
        <v>0</v>
      </c>
      <c r="EI8" s="122">
        <f>'Контроль экономии'!GF8*'Контроль экономии'!YC8</f>
        <v>0</v>
      </c>
      <c r="EJ8" s="122">
        <f>'Контроль экономии'!GG8*'Контроль экономии'!YD8</f>
        <v>0</v>
      </c>
      <c r="EK8" s="122">
        <f>'Контроль экономии'!GH8*'Контроль экономии'!YE8</f>
        <v>0</v>
      </c>
      <c r="EL8" s="122">
        <f>'Контроль экономии'!GI8*'Контроль экономии'!YF8</f>
        <v>0</v>
      </c>
      <c r="EM8" s="122">
        <f>'Контроль экономии'!GJ8*'Контроль экономии'!YG8</f>
        <v>0</v>
      </c>
      <c r="EN8" s="122">
        <f>'Контроль экономии'!GK8*'Контроль экономии'!YH8</f>
        <v>0</v>
      </c>
      <c r="EO8" s="122">
        <f>'Контроль экономии'!GL8*'Контроль экономии'!YI8</f>
        <v>0</v>
      </c>
      <c r="EP8" s="122">
        <f>'Контроль экономии'!GM8*'Контроль экономии'!YJ8</f>
        <v>0</v>
      </c>
      <c r="EQ8" s="122">
        <f>'Контроль экономии'!GN8*'Контроль экономии'!YK8</f>
        <v>0</v>
      </c>
      <c r="ER8" s="122">
        <f>'Контроль экономии'!GO8*'Контроль экономии'!YL8</f>
        <v>0</v>
      </c>
      <c r="ES8" s="122">
        <f>'Контроль экономии'!GP8*'Контроль экономии'!YM8</f>
        <v>0</v>
      </c>
      <c r="ET8" s="122">
        <f>'Контроль экономии'!GQ8*'Контроль экономии'!YN8</f>
        <v>0</v>
      </c>
      <c r="EU8" s="122">
        <f>'Контроль экономии'!GR8*'Контроль экономии'!YO8</f>
        <v>0</v>
      </c>
      <c r="EV8" s="122">
        <f>'Контроль экономии'!GS8*'Контроль экономии'!YP8</f>
        <v>0</v>
      </c>
      <c r="EW8" s="122">
        <f>'Контроль экономии'!GT8*'Контроль экономии'!YQ8</f>
        <v>0</v>
      </c>
      <c r="EX8" s="122">
        <f>'Контроль экономии'!GU8*'Контроль экономии'!YR8</f>
        <v>0</v>
      </c>
      <c r="EY8" s="122">
        <f>'Контроль экономии'!GV8*'Контроль экономии'!YS8</f>
        <v>0</v>
      </c>
      <c r="EZ8" s="122">
        <f>'Контроль экономии'!GW8*'Контроль экономии'!YT8</f>
        <v>0</v>
      </c>
      <c r="FA8" s="122">
        <f>'Контроль экономии'!GX8*'Контроль экономии'!YU8</f>
        <v>0</v>
      </c>
      <c r="FB8" s="122" t="e">
        <f>'Контроль экономии'!GY8*'Контроль экономии'!YV8</f>
        <v>#VALUE!</v>
      </c>
    </row>
    <row r="9" spans="1:158" s="116" customFormat="1">
      <c r="A9" s="116">
        <f>'Контроль экономии'!A9</f>
        <v>6</v>
      </c>
      <c r="B9" s="123" t="str">
        <f>'Контроль экономии'!C9</f>
        <v>Муниципальное бюджетное общеобразовательное учреждение «Горьковская основная общеобразовательная школа» Грайворонского района Белгородской области</v>
      </c>
      <c r="C9" s="124" t="str">
        <f>'Контроль экономии'!D9</f>
        <v>-</v>
      </c>
      <c r="D9" s="119" t="e">
        <f>IF('Контроль экономии'!JJ9="",0,'Контроль экономии'!JJ9)</f>
        <v>#N/A</v>
      </c>
      <c r="E9" s="119" t="e">
        <f>IF('Контроль экономии'!JK9="",0,'Контроль экономии'!JK9)</f>
        <v>#N/A</v>
      </c>
      <c r="F9" s="119" t="e">
        <f>IF('Контроль экономии'!JL9="",0,'Контроль экономии'!JL9)</f>
        <v>#N/A</v>
      </c>
      <c r="G9" s="119" t="e">
        <f>IF('Контроль экономии'!JM9="",0,'Контроль экономии'!JM9)</f>
        <v>#N/A</v>
      </c>
      <c r="H9" s="119" t="e">
        <f>IF('Контроль экономии'!JN9="",0,'Контроль экономии'!JN9)</f>
        <v>#N/A</v>
      </c>
      <c r="I9" s="119" t="e">
        <f>IF('Контроль экономии'!JO9="",0,'Контроль экономии'!JO9)</f>
        <v>#N/A</v>
      </c>
      <c r="J9" s="119" t="e">
        <f>IF('Контроль экономии'!JP9="",0,'Контроль экономии'!JP9)</f>
        <v>#N/A</v>
      </c>
      <c r="K9" s="119" t="e">
        <f>IF('Контроль экономии'!JQ9="",0,'Контроль экономии'!JQ9)</f>
        <v>#N/A</v>
      </c>
      <c r="L9" s="119" t="e">
        <f>IF('Контроль экономии'!JR9="",0,'Контроль экономии'!JR9)</f>
        <v>#N/A</v>
      </c>
      <c r="M9" s="119" t="e">
        <f>IF('Контроль экономии'!JS9="",0,'Контроль экономии'!JS9)</f>
        <v>#N/A</v>
      </c>
      <c r="N9" s="119" t="e">
        <f>IF('Контроль экономии'!JT9="",0,'Контроль экономии'!JT9)</f>
        <v>#N/A</v>
      </c>
      <c r="O9" s="119" t="e">
        <f>IF('Контроль экономии'!JU9="",0,'Контроль экономии'!JU9)</f>
        <v>#N/A</v>
      </c>
      <c r="P9" s="119" t="e">
        <f>IF('Контроль экономии'!JV9="",0,'Контроль экономии'!JV9)</f>
        <v>#N/A</v>
      </c>
      <c r="Q9" s="119" t="e">
        <f>IF('Контроль экономии'!JW9="",0,'Контроль экономии'!JW9)</f>
        <v>#N/A</v>
      </c>
      <c r="R9" s="119" t="e">
        <f>IF('Контроль экономии'!JX9="",0,'Контроль экономии'!JX9)</f>
        <v>#N/A</v>
      </c>
      <c r="S9" s="119" t="e">
        <f>IF('Контроль экономии'!JY9="",0,'Контроль экономии'!JY9)</f>
        <v>#N/A</v>
      </c>
      <c r="T9" s="119" t="e">
        <f>IF('Контроль экономии'!JZ9="",0,'Контроль экономии'!JZ9)</f>
        <v>#N/A</v>
      </c>
      <c r="U9" s="119" t="e">
        <f>IF('Контроль экономии'!KA9="",0,'Контроль экономии'!KA9)</f>
        <v>#N/A</v>
      </c>
      <c r="V9" s="119" t="e">
        <f>IF('Контроль экономии'!KB9="",0,'Контроль экономии'!KB9)</f>
        <v>#N/A</v>
      </c>
      <c r="W9" s="119" t="e">
        <f>IF('Контроль экономии'!KC9="",0,'Контроль экономии'!KC9)</f>
        <v>#N/A</v>
      </c>
      <c r="X9" s="119" t="e">
        <f>IF('Контроль экономии'!KD9="",0,'Контроль экономии'!KD9)</f>
        <v>#N/A</v>
      </c>
      <c r="Y9" s="119" t="e">
        <f>IF('Контроль экономии'!KE9="",0,'Контроль экономии'!KE9)</f>
        <v>#N/A</v>
      </c>
      <c r="Z9" s="119" t="e">
        <f>IF('Контроль экономии'!KF9="",0,'Контроль экономии'!KF9)</f>
        <v>#N/A</v>
      </c>
      <c r="AA9" s="119" t="e">
        <f>IF('Контроль экономии'!KG9="",0,'Контроль экономии'!KG9)</f>
        <v>#N/A</v>
      </c>
      <c r="AB9" s="119" t="e">
        <f>IF('Контроль экономии'!KH9="",0,'Контроль экономии'!KH9)</f>
        <v>#N/A</v>
      </c>
      <c r="AC9" s="119" t="e">
        <f>IF('Контроль экономии'!KI9="",0,'Контроль экономии'!KI9)</f>
        <v>#N/A</v>
      </c>
      <c r="AD9" s="119" t="e">
        <f>IF('Контроль экономии'!KJ9="",0,'Контроль экономии'!KJ9)</f>
        <v>#N/A</v>
      </c>
      <c r="AE9" s="119" t="e">
        <f>IF('Контроль экономии'!KK9="",0,'Контроль экономии'!KK9)</f>
        <v>#N/A</v>
      </c>
      <c r="AF9" s="119" t="e">
        <f>IF('Контроль экономии'!KL9="",0,'Контроль экономии'!KL9)</f>
        <v>#N/A</v>
      </c>
      <c r="AG9" s="119" t="e">
        <f>IF('Контроль экономии'!KM9="",0,'Контроль экономии'!KM9)</f>
        <v>#N/A</v>
      </c>
      <c r="AH9" s="119" t="e">
        <f>IF('Контроль экономии'!KN9="",0,'Контроль экономии'!KN9)</f>
        <v>#N/A</v>
      </c>
      <c r="AI9" s="125" t="e">
        <f>IF(D9&gt;0,'Контроль экономии'!FU9,0)</f>
        <v>#N/A</v>
      </c>
      <c r="AJ9" s="125" t="e">
        <f>IF(E9&gt;0,'Контроль экономии'!FV9,0)</f>
        <v>#N/A</v>
      </c>
      <c r="AK9" s="125" t="e">
        <f>IF(F9&gt;0,'Контроль экономии'!FW9,0)</f>
        <v>#N/A</v>
      </c>
      <c r="AL9" s="125" t="e">
        <f>IF(G9&gt;0,'Контроль экономии'!FX9,0)</f>
        <v>#N/A</v>
      </c>
      <c r="AM9" s="125" t="e">
        <f>IF(H9&gt;0,'Контроль экономии'!FY9,0)</f>
        <v>#N/A</v>
      </c>
      <c r="AN9" s="125" t="e">
        <f>IF(I9&gt;0,'Контроль экономии'!FZ9,0)</f>
        <v>#N/A</v>
      </c>
      <c r="AO9" s="125" t="e">
        <f>IF(J9&gt;0,'Контроль экономии'!GA9,0)</f>
        <v>#N/A</v>
      </c>
      <c r="AP9" s="125" t="e">
        <f>IF(K9&gt;0,'Контроль экономии'!GB9,0)</f>
        <v>#N/A</v>
      </c>
      <c r="AQ9" s="125" t="e">
        <f>IF(L9&gt;0,'Контроль экономии'!GC9,0)</f>
        <v>#N/A</v>
      </c>
      <c r="AR9" s="125" t="e">
        <f>IF(M9&gt;0,'Контроль экономии'!GD9,0)</f>
        <v>#N/A</v>
      </c>
      <c r="AS9" s="125" t="e">
        <f>IF(N9&gt;0,'Контроль экономии'!GE9,0)</f>
        <v>#N/A</v>
      </c>
      <c r="AT9" s="125" t="e">
        <f>IF(O9&gt;0,'Контроль экономии'!GF9,0)</f>
        <v>#N/A</v>
      </c>
      <c r="AU9" s="125" t="e">
        <f>IF(P9&gt;0,'Контроль экономии'!GG9,0)</f>
        <v>#N/A</v>
      </c>
      <c r="AV9" s="125" t="e">
        <f>IF(Q9&gt;0,'Контроль экономии'!GH9,0)</f>
        <v>#N/A</v>
      </c>
      <c r="AW9" s="125" t="e">
        <f>IF(R9&gt;0,'Контроль экономии'!GI9,0)</f>
        <v>#N/A</v>
      </c>
      <c r="AX9" s="125" t="e">
        <f>IF(S9&gt;0,'Контроль экономии'!GJ9,0)</f>
        <v>#N/A</v>
      </c>
      <c r="AY9" s="125" t="e">
        <f>IF(T9&gt;0,'Контроль экономии'!GK9,0)</f>
        <v>#N/A</v>
      </c>
      <c r="AZ9" s="125" t="e">
        <f>IF(U9&gt;0,'Контроль экономии'!GL9,0)</f>
        <v>#N/A</v>
      </c>
      <c r="BA9" s="125" t="e">
        <f>IF(V9&gt;0,'Контроль экономии'!GM9,0)</f>
        <v>#N/A</v>
      </c>
      <c r="BB9" s="125" t="e">
        <f>IF(W9&gt;0,'Контроль экономии'!GN9,0)</f>
        <v>#N/A</v>
      </c>
      <c r="BC9" s="125" t="e">
        <f>IF(X9&gt;0,'Контроль экономии'!GO9,0)</f>
        <v>#N/A</v>
      </c>
      <c r="BD9" s="125" t="e">
        <f>IF(Y9&gt;0,'Контроль экономии'!GP9,0)</f>
        <v>#N/A</v>
      </c>
      <c r="BE9" s="125" t="e">
        <f>IF(Z9&gt;0,'Контроль экономии'!GQ9,0)</f>
        <v>#N/A</v>
      </c>
      <c r="BF9" s="125" t="e">
        <f>IF(AA9&gt;0,'Контроль экономии'!GR9,0)</f>
        <v>#N/A</v>
      </c>
      <c r="BG9" s="125" t="e">
        <f>IF(AB9&gt;0,'Контроль экономии'!GS9,0)</f>
        <v>#N/A</v>
      </c>
      <c r="BH9" s="125" t="e">
        <f>IF(AC9&gt;0,'Контроль экономии'!GT9,0)</f>
        <v>#N/A</v>
      </c>
      <c r="BI9" s="125" t="e">
        <f>IF(AD9&gt;0,'Контроль экономии'!GU9,0)</f>
        <v>#N/A</v>
      </c>
      <c r="BJ9" s="125" t="e">
        <f>IF(AE9&gt;0,'Контроль экономии'!GV9,0)</f>
        <v>#N/A</v>
      </c>
      <c r="BK9" s="125" t="e">
        <f>IF(AF9&gt;0,'Контроль экономии'!GW9,0)</f>
        <v>#N/A</v>
      </c>
      <c r="BL9" s="125" t="e">
        <f>IF(AG9&gt;0,'Контроль экономии'!GX9,0)</f>
        <v>#N/A</v>
      </c>
      <c r="BM9" s="125" t="e">
        <f>IF(AH9&gt;0,'Контроль экономии'!GY9,0)</f>
        <v>#N/A</v>
      </c>
      <c r="BN9" s="120" t="e">
        <f>'Контроль экономии'!FU9*Ср.вз.!AI9</f>
        <v>#N/A</v>
      </c>
      <c r="BO9" s="120" t="e">
        <f>'Контроль экономии'!FV9*Ср.вз.!AJ9</f>
        <v>#N/A</v>
      </c>
      <c r="BP9" s="120" t="e">
        <f>'Контроль экономии'!FW9*Ср.вз.!AK9</f>
        <v>#N/A</v>
      </c>
      <c r="BQ9" s="120" t="e">
        <f>'Контроль экономии'!FX9*Ср.вз.!AL9</f>
        <v>#N/A</v>
      </c>
      <c r="BR9" s="120" t="e">
        <f>'Контроль экономии'!FY9*Ср.вз.!AM9</f>
        <v>#N/A</v>
      </c>
      <c r="BS9" s="120" t="e">
        <f>'Контроль экономии'!FZ9*Ср.вз.!AN9</f>
        <v>#N/A</v>
      </c>
      <c r="BT9" s="120" t="e">
        <f>'Контроль экономии'!GA9*Ср.вз.!AO9</f>
        <v>#N/A</v>
      </c>
      <c r="BU9" s="120" t="e">
        <f>'Контроль экономии'!GB9*Ср.вз.!AP9</f>
        <v>#N/A</v>
      </c>
      <c r="BV9" s="120" t="e">
        <f>'Контроль экономии'!GC9*Ср.вз.!AQ9</f>
        <v>#N/A</v>
      </c>
      <c r="BW9" s="120" t="e">
        <f>'Контроль экономии'!GD9*Ср.вз.!AR9</f>
        <v>#N/A</v>
      </c>
      <c r="BX9" s="120" t="e">
        <f>'Контроль экономии'!GE9*Ср.вз.!AS9</f>
        <v>#N/A</v>
      </c>
      <c r="BY9" s="120" t="e">
        <f>'Контроль экономии'!GF9*Ср.вз.!AT9</f>
        <v>#N/A</v>
      </c>
      <c r="BZ9" s="120" t="e">
        <f>'Контроль экономии'!GG9*Ср.вз.!AU9</f>
        <v>#N/A</v>
      </c>
      <c r="CA9" s="120" t="e">
        <f>'Контроль экономии'!GH9*Ср.вз.!AV9</f>
        <v>#N/A</v>
      </c>
      <c r="CB9" s="120" t="e">
        <f>'Контроль экономии'!GI9*Ср.вз.!AW9</f>
        <v>#N/A</v>
      </c>
      <c r="CC9" s="120" t="e">
        <f>'Контроль экономии'!GJ9*Ср.вз.!AX9</f>
        <v>#N/A</v>
      </c>
      <c r="CD9" s="120" t="e">
        <f>'Контроль экономии'!GK9*Ср.вз.!AY9</f>
        <v>#N/A</v>
      </c>
      <c r="CE9" s="120" t="e">
        <f>'Контроль экономии'!GL9*Ср.вз.!AZ9</f>
        <v>#N/A</v>
      </c>
      <c r="CF9" s="120" t="e">
        <f>'Контроль экономии'!GM9*Ср.вз.!BA9</f>
        <v>#N/A</v>
      </c>
      <c r="CG9" s="120" t="e">
        <f>'Контроль экономии'!GN9*Ср.вз.!BB9</f>
        <v>#N/A</v>
      </c>
      <c r="CH9" s="120" t="e">
        <f>'Контроль экономии'!GO9*Ср.вз.!BC9</f>
        <v>#N/A</v>
      </c>
      <c r="CI9" s="120" t="e">
        <f>'Контроль экономии'!GP9*Ср.вз.!BD9</f>
        <v>#N/A</v>
      </c>
      <c r="CJ9" s="120" t="e">
        <f>'Контроль экономии'!GQ9*Ср.вз.!BE9</f>
        <v>#N/A</v>
      </c>
      <c r="CK9" s="120" t="e">
        <f>'Контроль экономии'!GR9*Ср.вз.!BF9</f>
        <v>#N/A</v>
      </c>
      <c r="CL9" s="120" t="e">
        <f>'Контроль экономии'!GS9*Ср.вз.!BG9</f>
        <v>#N/A</v>
      </c>
      <c r="CM9" s="120" t="e">
        <f>'Контроль экономии'!GT9*Ср.вз.!BH9</f>
        <v>#N/A</v>
      </c>
      <c r="CN9" s="120" t="e">
        <f>'Контроль экономии'!GU9*Ср.вз.!BI9</f>
        <v>#N/A</v>
      </c>
      <c r="CO9" s="120" t="e">
        <f>'Контроль экономии'!GV9*Ср.вз.!BJ9</f>
        <v>#N/A</v>
      </c>
      <c r="CP9" s="120" t="e">
        <f>'Контроль экономии'!GW9*Ср.вз.!BK9</f>
        <v>#N/A</v>
      </c>
      <c r="CQ9" s="120" t="e">
        <f>'Контроль экономии'!GX9*Ср.вз.!BL9</f>
        <v>#N/A</v>
      </c>
      <c r="CR9" s="120" t="e">
        <f>'Контроль экономии'!GY9*Ср.вз.!BM9</f>
        <v>#N/A</v>
      </c>
      <c r="CS9" s="116" t="e">
        <f>'Контроль экономии'!FU9*'Контроль экономии'!WM9</f>
        <v>#N/A</v>
      </c>
      <c r="CT9" s="116" t="e">
        <f>'Контроль экономии'!FV9*'Контроль экономии'!WN9</f>
        <v>#N/A</v>
      </c>
      <c r="CU9" s="116" t="e">
        <f>'Контроль экономии'!FW9*'Контроль экономии'!WO9</f>
        <v>#N/A</v>
      </c>
      <c r="CV9" s="116" t="e">
        <f>'Контроль экономии'!FX9*'Контроль экономии'!WP9</f>
        <v>#N/A</v>
      </c>
      <c r="CW9" s="116" t="e">
        <f>'Контроль экономии'!FY9*'Контроль экономии'!WQ9</f>
        <v>#N/A</v>
      </c>
      <c r="CX9" s="116" t="e">
        <f>'Контроль экономии'!FZ9*'Контроль экономии'!WR9</f>
        <v>#N/A</v>
      </c>
      <c r="CY9" s="116" t="e">
        <f>'Контроль экономии'!GA9*'Контроль экономии'!WS9</f>
        <v>#N/A</v>
      </c>
      <c r="CZ9" s="116" t="e">
        <f>'Контроль экономии'!GB9*'Контроль экономии'!WT9</f>
        <v>#N/A</v>
      </c>
      <c r="DA9" s="116" t="e">
        <f>'Контроль экономии'!GC9*'Контроль экономии'!WU9</f>
        <v>#N/A</v>
      </c>
      <c r="DB9" s="116" t="e">
        <f>'Контроль экономии'!GD9*'Контроль экономии'!WV9</f>
        <v>#N/A</v>
      </c>
      <c r="DC9" s="116" t="e">
        <f>'Контроль экономии'!GE9*'Контроль экономии'!WW9</f>
        <v>#N/A</v>
      </c>
      <c r="DD9" s="116" t="e">
        <f>'Контроль экономии'!GF9*'Контроль экономии'!WX9</f>
        <v>#N/A</v>
      </c>
      <c r="DE9" s="116" t="e">
        <f>'Контроль экономии'!GG9*'Контроль экономии'!WY9</f>
        <v>#N/A</v>
      </c>
      <c r="DF9" s="116" t="e">
        <f>'Контроль экономии'!GH9*'Контроль экономии'!WZ9</f>
        <v>#N/A</v>
      </c>
      <c r="DG9" s="116" t="e">
        <f>'Контроль экономии'!GI9*'Контроль экономии'!XA9</f>
        <v>#N/A</v>
      </c>
      <c r="DH9" s="116" t="e">
        <f>'Контроль экономии'!GJ9*'Контроль экономии'!XB9</f>
        <v>#N/A</v>
      </c>
      <c r="DI9" s="116" t="e">
        <f>'Контроль экономии'!GK9*'Контроль экономии'!XC9</f>
        <v>#N/A</v>
      </c>
      <c r="DJ9" s="116" t="e">
        <f>'Контроль экономии'!GL9*'Контроль экономии'!XD9</f>
        <v>#N/A</v>
      </c>
      <c r="DK9" s="116" t="e">
        <f>'Контроль экономии'!GM9*'Контроль экономии'!XE9</f>
        <v>#N/A</v>
      </c>
      <c r="DL9" s="116" t="e">
        <f>'Контроль экономии'!GN9*'Контроль экономии'!XF9</f>
        <v>#N/A</v>
      </c>
      <c r="DM9" s="116" t="e">
        <f>'Контроль экономии'!GO9*'Контроль экономии'!XG9</f>
        <v>#N/A</v>
      </c>
      <c r="DN9" s="116" t="e">
        <f>'Контроль экономии'!GP9*'Контроль экономии'!XH9</f>
        <v>#N/A</v>
      </c>
      <c r="DO9" s="116" t="e">
        <f>'Контроль экономии'!GQ9*'Контроль экономии'!XI9</f>
        <v>#N/A</v>
      </c>
      <c r="DP9" s="116" t="e">
        <f>'Контроль экономии'!GR9*'Контроль экономии'!XJ9</f>
        <v>#N/A</v>
      </c>
      <c r="DQ9" s="116" t="e">
        <f>'Контроль экономии'!GS9*'Контроль экономии'!XK9</f>
        <v>#N/A</v>
      </c>
      <c r="DR9" s="116" t="e">
        <f>'Контроль экономии'!GT9*'Контроль экономии'!XL9</f>
        <v>#N/A</v>
      </c>
      <c r="DS9" s="116" t="e">
        <f>'Контроль экономии'!GU9*'Контроль экономии'!XM9</f>
        <v>#N/A</v>
      </c>
      <c r="DT9" s="116" t="e">
        <f>'Контроль экономии'!GV9*'Контроль экономии'!XN9</f>
        <v>#N/A</v>
      </c>
      <c r="DU9" s="116" t="e">
        <f>'Контроль экономии'!GW9*'Контроль экономии'!XO9</f>
        <v>#N/A</v>
      </c>
      <c r="DV9" s="116" t="e">
        <f>'Контроль экономии'!GX9*'Контроль экономии'!XP9</f>
        <v>#N/A</v>
      </c>
      <c r="DW9" s="116" t="e">
        <f>'Контроль экономии'!GY9*'Контроль экономии'!XQ9</f>
        <v>#N/A</v>
      </c>
      <c r="DX9" s="122" t="e">
        <f>'Контроль экономии'!FU9*'Контроль экономии'!XR9</f>
        <v>#N/A</v>
      </c>
      <c r="DY9" s="122" t="e">
        <f>'Контроль экономии'!FV9*'Контроль экономии'!XS9</f>
        <v>#N/A</v>
      </c>
      <c r="DZ9" s="122" t="e">
        <f>'Контроль экономии'!FW9*'Контроль экономии'!XT9</f>
        <v>#N/A</v>
      </c>
      <c r="EA9" s="122" t="e">
        <f>'Контроль экономии'!FX9*'Контроль экономии'!XU9</f>
        <v>#N/A</v>
      </c>
      <c r="EB9" s="122" t="e">
        <f>'Контроль экономии'!FY9*'Контроль экономии'!XV9</f>
        <v>#N/A</v>
      </c>
      <c r="EC9" s="122" t="e">
        <f>'Контроль экономии'!FZ9*'Контроль экономии'!XW9</f>
        <v>#N/A</v>
      </c>
      <c r="ED9" s="122" t="e">
        <f>'Контроль экономии'!GA9*'Контроль экономии'!XX9</f>
        <v>#N/A</v>
      </c>
      <c r="EE9" s="122" t="e">
        <f>'Контроль экономии'!GB9*'Контроль экономии'!XY9</f>
        <v>#N/A</v>
      </c>
      <c r="EF9" s="122" t="e">
        <f>'Контроль экономии'!GC9*'Контроль экономии'!XZ9</f>
        <v>#N/A</v>
      </c>
      <c r="EG9" s="122" t="e">
        <f>'Контроль экономии'!GD9*'Контроль экономии'!YA9</f>
        <v>#N/A</v>
      </c>
      <c r="EH9" s="122" t="e">
        <f>'Контроль экономии'!GE9*'Контроль экономии'!YB9</f>
        <v>#N/A</v>
      </c>
      <c r="EI9" s="122" t="e">
        <f>'Контроль экономии'!GF9*'Контроль экономии'!YC9</f>
        <v>#N/A</v>
      </c>
      <c r="EJ9" s="122" t="e">
        <f>'Контроль экономии'!GG9*'Контроль экономии'!YD9</f>
        <v>#N/A</v>
      </c>
      <c r="EK9" s="122" t="e">
        <f>'Контроль экономии'!GH9*'Контроль экономии'!YE9</f>
        <v>#N/A</v>
      </c>
      <c r="EL9" s="122" t="e">
        <f>'Контроль экономии'!GI9*'Контроль экономии'!YF9</f>
        <v>#N/A</v>
      </c>
      <c r="EM9" s="122" t="e">
        <f>'Контроль экономии'!GJ9*'Контроль экономии'!YG9</f>
        <v>#N/A</v>
      </c>
      <c r="EN9" s="122" t="e">
        <f>'Контроль экономии'!GK9*'Контроль экономии'!YH9</f>
        <v>#N/A</v>
      </c>
      <c r="EO9" s="122" t="e">
        <f>'Контроль экономии'!GL9*'Контроль экономии'!YI9</f>
        <v>#N/A</v>
      </c>
      <c r="EP9" s="122" t="e">
        <f>'Контроль экономии'!GM9*'Контроль экономии'!YJ9</f>
        <v>#N/A</v>
      </c>
      <c r="EQ9" s="122" t="e">
        <f>'Контроль экономии'!GN9*'Контроль экономии'!YK9</f>
        <v>#N/A</v>
      </c>
      <c r="ER9" s="122" t="e">
        <f>'Контроль экономии'!GO9*'Контроль экономии'!YL9</f>
        <v>#N/A</v>
      </c>
      <c r="ES9" s="122" t="e">
        <f>'Контроль экономии'!GP9*'Контроль экономии'!YM9</f>
        <v>#N/A</v>
      </c>
      <c r="ET9" s="122" t="e">
        <f>'Контроль экономии'!GQ9*'Контроль экономии'!YN9</f>
        <v>#N/A</v>
      </c>
      <c r="EU9" s="122" t="e">
        <f>'Контроль экономии'!GR9*'Контроль экономии'!YO9</f>
        <v>#N/A</v>
      </c>
      <c r="EV9" s="122" t="e">
        <f>'Контроль экономии'!GS9*'Контроль экономии'!YP9</f>
        <v>#N/A</v>
      </c>
      <c r="EW9" s="122" t="e">
        <f>'Контроль экономии'!GT9*'Контроль экономии'!YQ9</f>
        <v>#N/A</v>
      </c>
      <c r="EX9" s="122" t="e">
        <f>'Контроль экономии'!GU9*'Контроль экономии'!YR9</f>
        <v>#N/A</v>
      </c>
      <c r="EY9" s="122" t="e">
        <f>'Контроль экономии'!GV9*'Контроль экономии'!YS9</f>
        <v>#N/A</v>
      </c>
      <c r="EZ9" s="122" t="e">
        <f>'Контроль экономии'!GW9*'Контроль экономии'!YT9</f>
        <v>#N/A</v>
      </c>
      <c r="FA9" s="122" t="e">
        <f>'Контроль экономии'!GX9*'Контроль экономии'!YU9</f>
        <v>#N/A</v>
      </c>
      <c r="FB9" s="122" t="e">
        <f>'Контроль экономии'!GY9*'Контроль экономии'!YV9</f>
        <v>#N/A</v>
      </c>
    </row>
    <row r="10" spans="1:158" s="116" customFormat="1">
      <c r="A10" s="116">
        <f>'Контроль экономии'!A10</f>
        <v>12</v>
      </c>
      <c r="B10" s="123" t="str">
        <f>'Контроль экономии'!C10</f>
        <v>Муниципальное общеобразовательное учреждение «Ракитянская средняя общеобразовательная школа № 3 имени Н.Н. Федутенко» Ракитянского района Белгородской области</v>
      </c>
      <c r="C10" s="124">
        <f>'Контроль экономии'!D10</f>
        <v>35591</v>
      </c>
      <c r="D10" s="119">
        <f>IF('Контроль экономии'!JJ10="",0,'Контроль экономии'!JJ10)</f>
        <v>1.133208</v>
      </c>
      <c r="E10" s="119">
        <f>IF('Контроль экономии'!JK10="",0,'Контроль экономии'!JK10)</f>
        <v>1.509533</v>
      </c>
      <c r="F10" s="119">
        <f>IF('Контроль экономии'!JL10="",0,'Контроль экономии'!JL10)</f>
        <v>0.82645559999999996</v>
      </c>
      <c r="G10" s="119">
        <f>IF('Контроль экономии'!JM10="",0,'Контроль экономии'!JM10)</f>
        <v>1.0427139999999999</v>
      </c>
      <c r="H10" s="119">
        <f>IF('Контроль экономии'!JN10="",0,'Контроль экономии'!JN10)</f>
        <v>1.1044</v>
      </c>
      <c r="I10" s="119">
        <f>IF('Контроль экономии'!JO10="",0,'Контроль экономии'!JO10)</f>
        <v>1.0824659999999999</v>
      </c>
      <c r="J10" s="119">
        <f>IF('Контроль экономии'!JP10="",0,'Контроль экономии'!JP10)</f>
        <v>1.0127139999999999</v>
      </c>
      <c r="K10" s="119">
        <f>IF('Контроль экономии'!JQ10="",0,'Контроль экономии'!JQ10)</f>
        <v>0.96441460000000001</v>
      </c>
      <c r="L10" s="119">
        <f>IF('Контроль экономии'!JR10="",0,'Контроль экономии'!JR10)</f>
        <v>1.1971830000000001</v>
      </c>
      <c r="M10" s="119">
        <f>IF('Контроль экономии'!JS10="",0,'Контроль экономии'!JS10)</f>
        <v>1.5909819999999999</v>
      </c>
      <c r="N10" s="119">
        <f>IF('Контроль экономии'!JT10="",0,'Контроль экономии'!JT10)</f>
        <v>2.364331</v>
      </c>
      <c r="O10" s="119">
        <f>IF('Контроль экономии'!JU10="",0,'Контроль экономии'!JU10)</f>
        <v>1.9122520000000001</v>
      </c>
      <c r="P10" s="119">
        <f>IF('Контроль экономии'!JV10="",0,'Контроль экономии'!JV10)</f>
        <v>1.7174320000000001</v>
      </c>
      <c r="Q10" s="119">
        <f>IF('Контроль экономии'!JW10="",0,'Контроль экономии'!JW10)</f>
        <v>1.6394</v>
      </c>
      <c r="R10" s="119">
        <f>IF('Контроль экономии'!JX10="",0,'Контроль экономии'!JX10)</f>
        <v>1.459012</v>
      </c>
      <c r="S10" s="119">
        <f>IF('Контроль экономии'!JY10="",0,'Контроль экономии'!JY10)</f>
        <v>2.2339250000000002</v>
      </c>
      <c r="T10" s="119">
        <f>IF('Контроль экономии'!JZ10="",0,'Контроль экономии'!JZ10)</f>
        <v>2.6140829999999999</v>
      </c>
      <c r="U10" s="119">
        <f>IF('Контроль экономии'!KA10="",0,'Контроль экономии'!KA10)</f>
        <v>2.6936140000000002</v>
      </c>
      <c r="V10" s="119">
        <f>IF('Контроль экономии'!KB10="",0,'Контроль экономии'!KB10)</f>
        <v>2.572247</v>
      </c>
      <c r="W10" s="119">
        <f>IF('Контроль экономии'!KC10="",0,'Контроль экономии'!KC10)</f>
        <v>2.1966169999999998</v>
      </c>
      <c r="X10" s="119">
        <f>IF('Контроль экономии'!KD10="",0,'Контроль экономии'!KD10)</f>
        <v>1.4889540000000001</v>
      </c>
      <c r="Y10" s="119">
        <f>IF('Контроль экономии'!KE10="",0,'Контроль экономии'!KE10)</f>
        <v>1.1654139999999999</v>
      </c>
      <c r="Z10" s="119">
        <f>IF('Контроль экономии'!KF10="",0,'Контроль экономии'!KF10)</f>
        <v>2.4470450000000001</v>
      </c>
      <c r="AA10" s="119">
        <f>IF('Контроль экономии'!KG10="",0,'Контроль экономии'!KG10)</f>
        <v>3.5611380000000001</v>
      </c>
      <c r="AB10" s="119">
        <f>IF('Контроль экономии'!KH10="",0,'Контроль экономии'!KH10)</f>
        <v>3.5396580000000002</v>
      </c>
      <c r="AC10" s="119">
        <f>IF('Контроль экономии'!KI10="",0,'Контроль экономии'!KI10)</f>
        <v>2.3172359999999999</v>
      </c>
      <c r="AD10" s="119">
        <f>IF('Контроль экономии'!KJ10="",0,'Контроль экономии'!KJ10)</f>
        <v>2.761514</v>
      </c>
      <c r="AE10" s="119">
        <f>IF('Контроль экономии'!KK10="",0,'Контроль экономии'!KK10)</f>
        <v>2.348617</v>
      </c>
      <c r="AF10" s="119">
        <f>IF('Контроль экономии'!KL10="",0,'Контроль экономии'!KL10)</f>
        <v>1.416148</v>
      </c>
      <c r="AG10" s="119">
        <f>IF('Контроль экономии'!KM10="",0,'Контроль экономии'!KM10)</f>
        <v>1.758769</v>
      </c>
      <c r="AH10" s="119">
        <f>IF('Контроль экономии'!KN10="",0,'Контроль экономии'!KN10)</f>
        <v>0</v>
      </c>
      <c r="AI10" s="125">
        <f>IF(D10&gt;0,'Контроль экономии'!FU10,0)</f>
        <v>4292.8621901030592</v>
      </c>
      <c r="AJ10" s="125">
        <f>IF(E10&gt;0,'Контроль экономии'!FV10,0)</f>
        <v>8039.1091302765972</v>
      </c>
      <c r="AK10" s="125">
        <f>IF(F10&gt;0,'Контроль экономии'!FW10,0)</f>
        <v>10780.467429165561</v>
      </c>
      <c r="AL10" s="125">
        <f>IF(G10&gt;0,'Контроль экономии'!FX10,0)</f>
        <v>13773.047888375668</v>
      </c>
      <c r="AM10" s="125">
        <f>IF(H10&gt;0,'Контроль экономии'!FY10,0)</f>
        <v>17257.029935906252</v>
      </c>
      <c r="AN10" s="125">
        <f>IF(I10&gt;0,'Контроль экономии'!FZ10,0)</f>
        <v>21121.98624853923</v>
      </c>
      <c r="AO10" s="125">
        <f>IF(J10&gt;0,'Контроль экономии'!GA10,0)</f>
        <v>25102.891250551198</v>
      </c>
      <c r="AP10" s="125">
        <f>IF(K10&gt;0,'Контроль экономии'!GB10,0)</f>
        <v>28995.454393988697</v>
      </c>
      <c r="AQ10" s="125">
        <f>IF(L10&gt;0,'Контроль экономии'!GC10,0)</f>
        <v>33017.769642207444</v>
      </c>
      <c r="AR10" s="125">
        <f>IF(M10&gt;0,'Контроль экономии'!GD10,0)</f>
        <v>36846.837074794545</v>
      </c>
      <c r="AS10" s="125">
        <f>IF(N10&gt;0,'Контроль экономии'!GE10,0)</f>
        <v>40374.990051612367</v>
      </c>
      <c r="AT10" s="125">
        <f>IF(O10&gt;0,'Контроль экономии'!GF10,0)</f>
        <v>43513.886714086439</v>
      </c>
      <c r="AU10" s="125">
        <f>IF(P10&gt;0,'Контроль экономии'!GG10,0)</f>
        <v>47257.372971179524</v>
      </c>
      <c r="AV10" s="125">
        <f>IF(Q10&gt;0,'Контроль экономии'!GH10,0)</f>
        <v>50073.269713240697</v>
      </c>
      <c r="AW10" s="125">
        <f>IF(R10&gt;0,'Контроль экономии'!GI10,0)</f>
        <v>54150.798623068491</v>
      </c>
      <c r="AX10" s="125">
        <f>IF(S10&gt;0,'Контроль экономии'!GJ10,0)</f>
        <v>58438.139447010646</v>
      </c>
      <c r="AY10" s="125">
        <f>IF(T10&gt;0,'Контроль экономии'!GK10,0)</f>
        <v>62419.044449022615</v>
      </c>
      <c r="AZ10" s="125">
        <f>IF(U10&gt;0,'Контроль экономии'!GL10,0)</f>
        <v>66595.957949746691</v>
      </c>
      <c r="BA10" s="125">
        <f>IF(V10&gt;0,'Контроль экономии'!GM10,0)</f>
        <v>70695.572324218097</v>
      </c>
      <c r="BB10" s="125">
        <f>IF(W10&gt;0,'Контроль экономии'!GN10,0)</f>
        <v>74720.648255517299</v>
      </c>
      <c r="BC10" s="125">
        <f>IF(X10&gt;0,'Контроль экономии'!GO10,0)</f>
        <v>79198.476212010646</v>
      </c>
      <c r="BD10" s="125">
        <f>IF(Y10&gt;0,'Контроль экономии'!GP10,0)</f>
        <v>83966.175891951469</v>
      </c>
      <c r="BE10" s="125">
        <f>IF(Z10&gt;0,'Контроль экономии'!GQ10,0)</f>
        <v>88753.200353455453</v>
      </c>
      <c r="BF10" s="125">
        <f>IF(AA10&gt;0,'Контроль экономии'!GR10,0)</f>
        <v>93946.0452277859</v>
      </c>
      <c r="BG10" s="125">
        <f>IF(AB10&gt;0,'Контроль экономии'!GS10,0)</f>
        <v>99011.898680415557</v>
      </c>
      <c r="BH10" s="125">
        <f>IF(AC10&gt;0,'Контроль экономии'!GT10,0)</f>
        <v>103696.77786794282</v>
      </c>
      <c r="BI10" s="125">
        <f>IF(AD10&gt;0,'Контроль экономии'!GU10,0)</f>
        <v>109033.17826245679</v>
      </c>
      <c r="BJ10" s="125">
        <f>IF(AE10&gt;0,'Контроль экономии'!GV10,0)</f>
        <v>114319.88636152261</v>
      </c>
      <c r="BK10" s="125">
        <f>IF(AF10&gt;0,'Контроль экономии'!GW10,0)</f>
        <v>119648.00470679523</v>
      </c>
      <c r="BL10" s="125">
        <f>IF(AG10&gt;0,'Контроль экономии'!GX10,0)</f>
        <v>124324.60184508112</v>
      </c>
      <c r="BM10" s="125">
        <f>IF(AH10&gt;0,'Контроль экономии'!GY10,0)</f>
        <v>0</v>
      </c>
      <c r="BN10" s="120">
        <f>'Контроль экономии'!FU10*Ср.вз.!AI10</f>
        <v>18428665.783216435</v>
      </c>
      <c r="BO10" s="120">
        <f>'Контроль экономии'!FV10*Ср.вз.!AJ10</f>
        <v>64627275.608496547</v>
      </c>
      <c r="BP10" s="120">
        <f>'Контроль экономии'!FW10*Ср.вз.!AK10</f>
        <v>116218477.99129952</v>
      </c>
      <c r="BQ10" s="120">
        <f>'Контроль экономии'!FX10*Ср.вз.!AL10</f>
        <v>189696848.13548943</v>
      </c>
      <c r="BR10" s="120">
        <f>'Контроль экономии'!FY10*Ср.вз.!AM10</f>
        <v>297805082.20876455</v>
      </c>
      <c r="BS10" s="120">
        <f>'Контроль экономии'!FZ10*Ср.вз.!AN10</f>
        <v>446138303.0834803</v>
      </c>
      <c r="BT10" s="120">
        <f>'Контроль экономии'!GA10*Ср.вз.!AO10</f>
        <v>630155149.13699985</v>
      </c>
      <c r="BU10" s="120">
        <f>'Контроль экономии'!GB10*Ср.вз.!AP10</f>
        <v>840736375.51387846</v>
      </c>
      <c r="BV10" s="120">
        <f>'Контроль экономии'!GC10*Ср.вз.!AQ10</f>
        <v>1090173112.1458755</v>
      </c>
      <c r="BW10" s="120">
        <f>'Контроль экономии'!GD10*Ср.вз.!AR10</f>
        <v>1357689402.4164538</v>
      </c>
      <c r="BX10" s="120">
        <f>'Контроль экономии'!GE10*Ср.вз.!AS10</f>
        <v>1630139821.6677976</v>
      </c>
      <c r="BY10" s="120">
        <f>'Контроль экономии'!GF10*Ср.вз.!AT10</f>
        <v>1893458336.9663482</v>
      </c>
      <c r="BZ10" s="120">
        <f>'Контроль экономии'!GG10*Ср.вз.!AU10</f>
        <v>2233259300.1371689</v>
      </c>
      <c r="CA10" s="120">
        <f>'Контроль экономии'!GH10*Ср.вз.!AV10</f>
        <v>2507332339.7749481</v>
      </c>
      <c r="CB10" s="120">
        <f>'Контроль экономии'!GI10*Ср.вз.!AW10</f>
        <v>2932308991.5161161</v>
      </c>
      <c r="CC10" s="120">
        <f>'Контроль экономии'!GJ10*Ср.вз.!AX10</f>
        <v>3415016142.0282617</v>
      </c>
      <c r="CD10" s="120">
        <f>'Контроль экономии'!GK10*Ср.вз.!AY10</f>
        <v>3896137109.9290609</v>
      </c>
      <c r="CE10" s="120">
        <f>'Контроль экономии'!GL10*Ср.вз.!AZ10</f>
        <v>4435021615.2444296</v>
      </c>
      <c r="CF10" s="120">
        <f>'Контроль экономии'!GM10*Ср.вз.!BA10</f>
        <v>4997863946.2487516</v>
      </c>
      <c r="CG10" s="120">
        <f>'Контроль экономии'!GN10*Ср.вз.!BB10</f>
        <v>5583175275.72474</v>
      </c>
      <c r="CH10" s="120">
        <f>'Контроль экономии'!GO10*Ср.вз.!BC10</f>
        <v>6272398634.3044167</v>
      </c>
      <c r="CI10" s="120">
        <f>'Контроль экономии'!GP10*Ср.вз.!BD10</f>
        <v>7050318693.9181318</v>
      </c>
      <c r="CJ10" s="120">
        <f>'Контроль экономии'!GQ10*Ср.вз.!BE10</f>
        <v>7877130572.9806051</v>
      </c>
      <c r="CK10" s="120">
        <f>'Контроль экономии'!GR10*Ср.вз.!BF10</f>
        <v>8825859413.9411945</v>
      </c>
      <c r="CL10" s="120">
        <f>'Контроль экономии'!GS10*Ср.вз.!BG10</f>
        <v>9803356080.3008766</v>
      </c>
      <c r="CM10" s="120">
        <f>'Контроль экономии'!GT10*Ср.вз.!BH10</f>
        <v>10753021740.193476</v>
      </c>
      <c r="CN10" s="120">
        <f>'Контроль экономии'!GU10*Ср.вз.!BI10</f>
        <v>11888233962.012678</v>
      </c>
      <c r="CO10" s="120">
        <f>'Контроль экономии'!GV10*Ср.вз.!BJ10</f>
        <v>13069036417.711445</v>
      </c>
      <c r="CP10" s="120">
        <f>'Контроль экономии'!GW10*Ср.вз.!BK10</f>
        <v>14315645030.317293</v>
      </c>
      <c r="CQ10" s="120">
        <f>'Контроль экономии'!GX10*Ср.вз.!BL10</f>
        <v>15456606623.937948</v>
      </c>
      <c r="CR10" s="120">
        <f>'Контроль экономии'!GY10*Ср.вз.!BM10</f>
        <v>0</v>
      </c>
      <c r="CS10" s="116">
        <f>'Контроль экономии'!FU10*'Контроль экономии'!WM10</f>
        <v>734743.12732954381</v>
      </c>
      <c r="CT10" s="116">
        <f>'Контроль экономии'!FV10*'Контроль экономии'!WN10</f>
        <v>31441263.41275274</v>
      </c>
      <c r="CU10" s="116">
        <f>'Контроль экономии'!FW10*'Контроль экономии'!WO10</f>
        <v>47083940.285865255</v>
      </c>
      <c r="CV10" s="116">
        <f>'Контроль экономии'!FX10*'Контроль экономии'!WP10</f>
        <v>89761575.91951263</v>
      </c>
      <c r="CW10" s="116">
        <f>'Контроль экономии'!FY10*'Контроль экономии'!WQ10</f>
        <v>169550737.95024049</v>
      </c>
      <c r="CX10" s="116">
        <f>'Контроль экономии'!FZ10*'Контроль экономии'!WR10</f>
        <v>258003377.09966335</v>
      </c>
      <c r="CY10" s="116">
        <f>'Контроль экономии'!GA10*'Контроль экономии'!WS10</f>
        <v>320797653.06753582</v>
      </c>
      <c r="CZ10" s="116">
        <f>'Контроль экономии'!GB10*'Контроль экономии'!WT10</f>
        <v>376881894.20811296</v>
      </c>
      <c r="DA10" s="116">
        <f>'Контроль экономии'!GC10*'Контроль экономии'!WU10</f>
        <v>427732780.88065326</v>
      </c>
      <c r="DB10" s="116">
        <f>'Контроль экономии'!GD10*'Контроль экономии'!WV10</f>
        <v>481429898.02128386</v>
      </c>
      <c r="DC10" s="116">
        <f>'Контроль экономии'!GE10*'Контроль экономии'!WW10</f>
        <v>650120538.65893888</v>
      </c>
      <c r="DD10" s="116">
        <f>'Контроль экономии'!GF10*'Контроль экономии'!WX10</f>
        <v>793856344.30509675</v>
      </c>
      <c r="DE10" s="116">
        <f>'Контроль экономии'!GG10*'Контроль экономии'!WY10</f>
        <v>936362954.47704756</v>
      </c>
      <c r="DF10" s="116">
        <f>'Контроль экономии'!GH10*'Контроль экономии'!WZ10</f>
        <v>1008800458.5534629</v>
      </c>
      <c r="DG10" s="116">
        <f>'Контроль экономии'!GI10*'Контроль экономии'!XA10</f>
        <v>1091808485.7069271</v>
      </c>
      <c r="DH10" s="116">
        <f>'Контроль экономии'!GJ10*'Контроль экономии'!XB10</f>
        <v>1275236451.1693199</v>
      </c>
      <c r="DI10" s="116">
        <f>'Контроль экономии'!GK10*'Контроль экономии'!XC10</f>
        <v>1502525154.4690175</v>
      </c>
      <c r="DJ10" s="116">
        <f>'Контроль экономии'!GL10*'Контроль экономии'!XD10</f>
        <v>1789230958.9334025</v>
      </c>
      <c r="DK10" s="116">
        <f>'Контроль экономии'!GM10*'Контроль экономии'!XE10</f>
        <v>2154604672.4601636</v>
      </c>
      <c r="DL10" s="116">
        <f>'Контроль экономии'!GN10*'Контроль экономии'!XF10</f>
        <v>2640224095.627614</v>
      </c>
      <c r="DM10" s="116">
        <f>'Контроль экономии'!GO10*'Контроль экономии'!XG10</f>
        <v>2923175091.935576</v>
      </c>
      <c r="DN10" s="116">
        <f>'Контроль экономии'!GP10*'Контроль экономии'!XH10</f>
        <v>3107476032.7784777</v>
      </c>
      <c r="DO10" s="116">
        <f>'Контроль экономии'!GQ10*'Контроль экономии'!XI10</f>
        <v>3527756513.4958382</v>
      </c>
      <c r="DP10" s="116">
        <f>'Контроль экономии'!GR10*'Контроль экономии'!XJ10</f>
        <v>4294171558.9008174</v>
      </c>
      <c r="DQ10" s="116">
        <f>'Контроль экономии'!GS10*'Контроль экономии'!XK10</f>
        <v>5463985072.080534</v>
      </c>
      <c r="DR10" s="116">
        <f>'Контроль экономии'!GT10*'Контроль экономии'!XL10</f>
        <v>6051520053.809412</v>
      </c>
      <c r="DS10" s="116">
        <f>'Контроль экономии'!GU10*'Контроль экономии'!XM10</f>
        <v>7091340779.3123455</v>
      </c>
      <c r="DT10" s="116">
        <f>'Контроль экономии'!GV10*'Контроль экономии'!XN10</f>
        <v>7764428935.6055174</v>
      </c>
      <c r="DU10" s="116">
        <f>'Контроль экономии'!GW10*'Контроль экономии'!XO10</f>
        <v>8297162545.1648417</v>
      </c>
      <c r="DV10" s="116">
        <f>'Контроль экономии'!GX10*'Контроль экономии'!XP10</f>
        <v>8921395355.9282513</v>
      </c>
      <c r="DW10" s="116" t="e">
        <f>'Контроль экономии'!GY10*'Контроль экономии'!XQ10</f>
        <v>#VALUE!</v>
      </c>
      <c r="DX10" s="122">
        <f>'Контроль экономии'!FU10*'Контроль экономии'!XR10</f>
        <v>17032653.841290299</v>
      </c>
      <c r="DY10" s="122">
        <f>'Контроль экономии'!FV10*'Контроль экономии'!XS10</f>
        <v>4888875.1242663311</v>
      </c>
      <c r="DZ10" s="122">
        <f>'Контроль экономии'!FW10*'Контроль экономии'!XT10</f>
        <v>26758991.448155504</v>
      </c>
      <c r="EA10" s="122">
        <f>'Контроль экономии'!FX10*'Контроль экономии'!XU10</f>
        <v>19149853.888415407</v>
      </c>
      <c r="EB10" s="122">
        <f>'Контроль экономии'!FY10*'Контроль экономии'!XV10</f>
        <v>0</v>
      </c>
      <c r="EC10" s="122">
        <f>'Контроль экономии'!FZ10*'Контроль экономии'!XW10</f>
        <v>0</v>
      </c>
      <c r="ED10" s="122">
        <f>'Контроль экономии'!GA10*'Контроль экономии'!XX10</f>
        <v>22150056.517773461</v>
      </c>
      <c r="EE10" s="122">
        <f>'Контроль экономии'!GB10*'Контроль экономии'!XY10</f>
        <v>126405441.37495671</v>
      </c>
      <c r="EF10" s="122">
        <f>'Контроль экономии'!GC10*'Контроль экономии'!XZ10</f>
        <v>279467517.19810867</v>
      </c>
      <c r="EG10" s="122">
        <f>'Контроль экономии'!GD10*'Контроль экономии'!YA10</f>
        <v>445189680.99364895</v>
      </c>
      <c r="EH10" s="122">
        <f>'Контроль экономии'!GE10*'Контроль экономии'!YB10</f>
        <v>397340173.01598614</v>
      </c>
      <c r="EI10" s="122">
        <f>'Контроль экономии'!GF10*'Контроль экономии'!YC10</f>
        <v>387749525.90463483</v>
      </c>
      <c r="EJ10" s="122">
        <f>'Контроль экономии'!GG10*'Контроль экономии'!YD10</f>
        <v>457013176.39688838</v>
      </c>
      <c r="EK10" s="122">
        <f>'Контроль экономии'!GH10*'Контроль экономии'!YE10</f>
        <v>593624391.60887468</v>
      </c>
      <c r="EL10" s="122">
        <f>'Контроль экономии'!GI10*'Контроль экономии'!YF10</f>
        <v>861131137.84939086</v>
      </c>
      <c r="EM10" s="122">
        <f>'Контроль экономии'!GJ10*'Контроль экономии'!YG10</f>
        <v>995583124.51732624</v>
      </c>
      <c r="EN10" s="122">
        <f>'Контроль экономии'!GK10*'Контроль экономии'!YH10</f>
        <v>1045095088.3512191</v>
      </c>
      <c r="EO10" s="122">
        <f>'Контроль экономии'!GL10*'Контроль экономии'!YI10</f>
        <v>1039489891.2746943</v>
      </c>
      <c r="EP10" s="122">
        <f>'Контроль экономии'!GM10*'Контроль экономии'!YJ10</f>
        <v>908368841.5578804</v>
      </c>
      <c r="EQ10" s="122">
        <f>'Контроль экономии'!GN10*'Контроль экономии'!YK10</f>
        <v>597140834.48845851</v>
      </c>
      <c r="ER10" s="122">
        <f>'Контроль экономии'!GO10*'Контроль экономии'!YL10</f>
        <v>750578579.70393097</v>
      </c>
      <c r="ES10" s="122">
        <f>'Контроль экономии'!GP10*'Контроль экономии'!YM10</f>
        <v>1180266031.6824317</v>
      </c>
      <c r="ET10" s="122">
        <f>'Контроль экономии'!GQ10*'Контроль экономии'!YN10</f>
        <v>1210492037.3712442</v>
      </c>
      <c r="EU10" s="122">
        <f>'Контроль экономии'!GR10*'Контроль экономии'!YO10</f>
        <v>721306315.55894184</v>
      </c>
      <c r="EV10" s="122">
        <f>'Контроль экономии'!GS10*'Контроль экономии'!YP10</f>
        <v>0</v>
      </c>
      <c r="EW10" s="122">
        <f>'Контроль экономии'!GT10*'Контроль экономии'!YQ10</f>
        <v>0</v>
      </c>
      <c r="EX10" s="122">
        <f>'Контроль экономии'!GU10*'Контроль экономии'!YR10</f>
        <v>0</v>
      </c>
      <c r="EY10" s="122">
        <f>'Контроль экономии'!GV10*'Контроль экономии'!YS10</f>
        <v>0</v>
      </c>
      <c r="EZ10" s="122">
        <f>'Контроль экономии'!GW10*'Контроль экономии'!YT10</f>
        <v>0</v>
      </c>
      <c r="FA10" s="122">
        <f>'Контроль экономии'!GX10*'Контроль экономии'!YU10</f>
        <v>0</v>
      </c>
      <c r="FB10" s="122" t="e">
        <f>'Контроль экономии'!GY10*'Контроль экономии'!YV10</f>
        <v>#VALUE!</v>
      </c>
    </row>
    <row r="11" spans="1:158" s="116" customFormat="1">
      <c r="A11" s="116">
        <f>'Контроль экономии'!A11</f>
        <v>64</v>
      </c>
      <c r="B11" s="123" t="str">
        <f>'Контроль экономии'!C11</f>
        <v>Муниципальное бюджетное общеобразовательное учреждение «Средняя общеобразовательная школа № 4 г. Шебекино Белгородской области»</v>
      </c>
      <c r="C11" s="124">
        <f>'Контроль экономии'!D11</f>
        <v>1113670</v>
      </c>
      <c r="D11" s="119">
        <f>IF('Контроль экономии'!JJ11="",0,'Контроль экономии'!JJ11)</f>
        <v>1.41349001624152</v>
      </c>
      <c r="E11" s="119">
        <f>IF('Контроль экономии'!JK11="",0,'Контроль экономии'!JK11)</f>
        <v>0.94989013088755203</v>
      </c>
      <c r="F11" s="119">
        <f>IF('Контроль экономии'!JL11="",0,'Контроль экономии'!JL11)</f>
        <v>0.88110251265883299</v>
      </c>
      <c r="G11" s="119">
        <f>IF('Контроль экономии'!JM11="",0,'Контроль экономии'!JM11)</f>
        <v>0.90044903028566003</v>
      </c>
      <c r="H11" s="119">
        <f>IF('Контроль экономии'!JN11="",0,'Контроль экономии'!JN11)</f>
        <v>0.89304480749020798</v>
      </c>
      <c r="I11" s="119">
        <f>IF('Контроль экономии'!JO11="",0,'Контроль экономии'!JO11)</f>
        <v>1.02488774242859</v>
      </c>
      <c r="J11" s="119">
        <f>IF('Контроль экономии'!JP11="",0,'Контроль экономии'!JP11)</f>
        <v>1.27758670106048</v>
      </c>
      <c r="K11" s="119">
        <f>IF('Контроль экономии'!JQ11="",0,'Контроль экономии'!JQ11)</f>
        <v>1.04996656157447</v>
      </c>
      <c r="L11" s="119">
        <f>IF('Контроль экономии'!JR11="",0,'Контроль экономии'!JR11)</f>
        <v>1.51476067641158</v>
      </c>
      <c r="M11" s="119">
        <f>IF('Контроль экономии'!JS11="",0,'Контроль экономии'!JS11)</f>
        <v>2.0524027897200701</v>
      </c>
      <c r="N11" s="119">
        <f>IF('Контроль экономии'!JT11="",0,'Контроль экономии'!JT11)</f>
        <v>1.8711187541798</v>
      </c>
      <c r="O11" s="119">
        <f>IF('Контроль экономии'!JU11="",0,'Контроль экономии'!JU11)</f>
        <v>1.5032960733734599</v>
      </c>
      <c r="P11" s="119">
        <f>IF('Контроль экономии'!JV11="",0,'Контроль экономии'!JV11)</f>
        <v>1.6074328843030501</v>
      </c>
      <c r="Q11" s="119">
        <f>IF('Контроль экономии'!JW11="",0,'Контроль экономии'!JW11)</f>
        <v>1.59716251074807</v>
      </c>
      <c r="R11" s="119">
        <f>IF('Контроль экономии'!JX11="",0,'Контроль экономии'!JX11)</f>
        <v>1.7519346517626799</v>
      </c>
      <c r="S11" s="119">
        <f>IF('Контроль экономии'!JY11="",0,'Контроль экономии'!JY11)</f>
        <v>2.6784178847807398</v>
      </c>
      <c r="T11" s="119">
        <f>IF('Контроль экономии'!JZ11="",0,'Контроль экономии'!JZ11)</f>
        <v>2.69227094678513</v>
      </c>
      <c r="U11" s="119">
        <f>IF('Контроль экономии'!KA11="",0,'Контроль экономии'!KA11)</f>
        <v>2.80643928537308</v>
      </c>
      <c r="V11" s="119">
        <f>IF('Контроль экономии'!KB11="",0,'Контроль экономии'!KB11)</f>
        <v>2.24706219547148</v>
      </c>
      <c r="W11" s="119">
        <f>IF('Контроль экономии'!KC11="",0,'Контроль экономии'!KC11)</f>
        <v>1.74811311741664</v>
      </c>
      <c r="X11" s="119">
        <f>IF('Контроль экономии'!KD11="",0,'Контроль экономии'!KD11)</f>
        <v>1.15720836916022</v>
      </c>
      <c r="Y11" s="119">
        <f>IF('Контроль экономии'!KE11="",0,'Контроль экономии'!KE11)</f>
        <v>1.4899207031623201</v>
      </c>
      <c r="Z11" s="119">
        <f>IF('Контроль экономии'!KF11="",0,'Контроль экономии'!KF11)</f>
        <v>2.35287092767746</v>
      </c>
      <c r="AA11" s="119">
        <f>IF('Контроль экономии'!KG11="",0,'Контроль экономии'!KG11)</f>
        <v>2.6421133084933599</v>
      </c>
      <c r="AB11" s="119">
        <f>IF('Контроль экономии'!KH11="",0,'Контроль экономии'!KH11)</f>
        <v>2.1080538836342799</v>
      </c>
      <c r="AC11" s="119">
        <f>IF('Контроль экономии'!KI11="",0,'Контроль экономии'!KI11)</f>
        <v>2.4782650234068999</v>
      </c>
      <c r="AD11" s="119">
        <f>IF('Контроль экономии'!KJ11="",0,'Контроль экономии'!KJ11)</f>
        <v>2.0017674596350399</v>
      </c>
      <c r="AE11" s="119">
        <f>IF('Контроль экономии'!KK11="",0,'Контроль экономии'!KK11)</f>
        <v>0.83667717588611901</v>
      </c>
      <c r="AF11" s="119">
        <f>IF('Контроль экономии'!KL11="",0,'Контроль экономии'!KL11)</f>
        <v>1.27042132416165</v>
      </c>
      <c r="AG11" s="119">
        <f>IF('Контроль экономии'!KM11="",0,'Контроль экономии'!KM11)</f>
        <v>1.57972676029426</v>
      </c>
      <c r="AH11" s="119">
        <f>IF('Контроль экономии'!KN11="",0,'Контроль экономии'!KN11)</f>
        <v>0</v>
      </c>
      <c r="AI11" s="125">
        <f>IF(D11&gt;0,'Контроль экономии'!FU11,0)</f>
        <v>1922.11842</v>
      </c>
      <c r="AJ11" s="125">
        <f>IF(E11&gt;0,'Контроль экономии'!FV11,0)</f>
        <v>3638.5626899999997</v>
      </c>
      <c r="AK11" s="125">
        <f>IF(F11&gt;0,'Контроль экономии'!FW11,0)</f>
        <v>4898.7842999999993</v>
      </c>
      <c r="AL11" s="125">
        <f>IF(G11&gt;0,'Контроль экономии'!FX11,0)</f>
        <v>6252.4941599999993</v>
      </c>
      <c r="AM11" s="125">
        <f>IF(H11&gt;0,'Контроль экономии'!FY11,0)</f>
        <v>7783.2084399999994</v>
      </c>
      <c r="AN11" s="125">
        <f>IF(I11&gt;0,'Контроль экономии'!FZ11,0)</f>
        <v>9588.154919999999</v>
      </c>
      <c r="AO11" s="125">
        <f>IF(J11&gt;0,'Контроль экономии'!GA11,0)</f>
        <v>11368.171199999999</v>
      </c>
      <c r="AP11" s="125">
        <f>IF(K11&gt;0,'Контроль экономии'!GB11,0)</f>
        <v>13129.489829999999</v>
      </c>
      <c r="AQ11" s="125">
        <f>IF(L11&gt;0,'Контроль экономии'!GC11,0)</f>
        <v>14931.943289999999</v>
      </c>
      <c r="AR11" s="125">
        <f>IF(M11&gt;0,'Контроль экономии'!GD11,0)</f>
        <v>16708.22004</v>
      </c>
      <c r="AS11" s="125">
        <f>IF(N11&gt;0,'Контроль экономии'!GE11,0)</f>
        <v>18338.655119999999</v>
      </c>
      <c r="AT11" s="125">
        <f>IF(O11&gt;0,'Контроль экономии'!GF11,0)</f>
        <v>19763.41605</v>
      </c>
      <c r="AU11" s="125">
        <f>IF(P11&gt;0,'Контроль экономии'!GG11,0)</f>
        <v>21411.30227</v>
      </c>
      <c r="AV11" s="125">
        <f>IF(Q11&gt;0,'Контроль экономии'!GH11,0)</f>
        <v>22629.142540000001</v>
      </c>
      <c r="AW11" s="125">
        <f>IF(R11&gt;0,'Контроль экономии'!GI11,0)</f>
        <v>24449.047140000002</v>
      </c>
      <c r="AX11" s="125">
        <f>IF(S11&gt;0,'Контроль экономии'!GJ11,0)</f>
        <v>26406.067840000003</v>
      </c>
      <c r="AY11" s="125">
        <f>IF(T11&gt;0,'Контроль экономии'!GK11,0)</f>
        <v>28217.246870000003</v>
      </c>
      <c r="AZ11" s="125">
        <f>IF(U11&gt;0,'Контроль экономии'!GL11,0)</f>
        <v>30083.272340000003</v>
      </c>
      <c r="BA11" s="125">
        <f>IF(V11&gt;0,'Контроль экономии'!GM11,0)</f>
        <v>31929.353650000005</v>
      </c>
      <c r="BB11" s="125">
        <f>IF(W11&gt;0,'Контроль экономии'!GN11,0)</f>
        <v>33789.146570000004</v>
      </c>
      <c r="BC11" s="125">
        <f>IF(X11&gt;0,'Контроль экономии'!GO11,0)</f>
        <v>35786.055590000004</v>
      </c>
      <c r="BD11" s="125">
        <f>IF(Y11&gt;0,'Контроль экономии'!GP11,0)</f>
        <v>37913.848160000001</v>
      </c>
      <c r="BE11" s="125">
        <f>IF(Z11&gt;0,'Контроль экономии'!GQ11,0)</f>
        <v>40105.212740000003</v>
      </c>
      <c r="BF11" s="125">
        <f>IF(AA11&gt;0,'Контроль экономии'!GR11,0)</f>
        <v>42426.214360000005</v>
      </c>
      <c r="BG11" s="125">
        <f>IF(AB11&gt;0,'Контроль экономии'!GS11,0)</f>
        <v>44724.778800000007</v>
      </c>
      <c r="BH11" s="125">
        <f>IF(AC11&gt;0,'Контроль экономии'!GT11,0)</f>
        <v>46941.073580000011</v>
      </c>
      <c r="BI11" s="125">
        <f>IF(AD11&gt;0,'Контроль экономии'!GU11,0)</f>
        <v>49415.395930000013</v>
      </c>
      <c r="BJ11" s="125">
        <f>IF(AE11&gt;0,'Контроль экономии'!GV11,0)</f>
        <v>51968.248410000015</v>
      </c>
      <c r="BK11" s="125">
        <f>IF(AF11&gt;0,'Контроль экономии'!GW11,0)</f>
        <v>54372.766200000013</v>
      </c>
      <c r="BL11" s="125">
        <f>IF(AG11&gt;0,'Контроль экономии'!GX11,0)</f>
        <v>56504.298300000009</v>
      </c>
      <c r="BM11" s="125">
        <f>IF(AH11&gt;0,'Контроль экономии'!GY11,0)</f>
        <v>0</v>
      </c>
      <c r="BN11" s="120">
        <f>'Контроль экономии'!FU11*Ср.вз.!AI11</f>
        <v>3694539.2205032962</v>
      </c>
      <c r="BO11" s="120">
        <f>'Контроль экономии'!FV11*Ср.вз.!AJ11</f>
        <v>13239138.449060034</v>
      </c>
      <c r="BP11" s="120">
        <f>'Контроль экономии'!FW11*Ср.вз.!AK11</f>
        <v>23998087.617926482</v>
      </c>
      <c r="BQ11" s="120">
        <f>'Контроль экономии'!FX11*Ср.вз.!AL11</f>
        <v>39093683.220834099</v>
      </c>
      <c r="BR11" s="120">
        <f>'Контроль экономии'!FY11*Ср.вз.!AM11</f>
        <v>60578333.620487228</v>
      </c>
      <c r="BS11" s="120">
        <f>'Контроль экономии'!FZ11*Ср.вз.!AN11</f>
        <v>91932714.769920185</v>
      </c>
      <c r="BT11" s="120">
        <f>'Контроль экономии'!GA11*Ср.вз.!AO11</f>
        <v>129235316.43250941</v>
      </c>
      <c r="BU11" s="120">
        <f>'Контроль экономии'!GB11*Ср.вз.!AP11</f>
        <v>172383503.19607338</v>
      </c>
      <c r="BV11" s="120">
        <f>'Контроль экономии'!GC11*Ср.вз.!AQ11</f>
        <v>222962930.41577601</v>
      </c>
      <c r="BW11" s="120">
        <f>'Контроль экономии'!GD11*Ср.вз.!AR11</f>
        <v>279164616.90505761</v>
      </c>
      <c r="BX11" s="120">
        <f>'Контроль экономии'!GE11*Ср.вз.!AS11</f>
        <v>336306271.61030221</v>
      </c>
      <c r="BY11" s="120">
        <f>'Контроль экономии'!GF11*Ср.вз.!AT11</f>
        <v>390592613.9653976</v>
      </c>
      <c r="BZ11" s="120">
        <f>'Контроль экономии'!GG11*Ср.вз.!AU11</f>
        <v>458443864.89730716</v>
      </c>
      <c r="CA11" s="120">
        <f>'Контроль экономии'!GH11*Ср.вз.!AV11</f>
        <v>512078092.09563768</v>
      </c>
      <c r="CB11" s="120">
        <f>'Контроль экономии'!GI11*Ср.вз.!AW11</f>
        <v>597755906.05394232</v>
      </c>
      <c r="CC11" s="120">
        <f>'Контроль экономии'!GJ11*Ср.вз.!AX11</f>
        <v>697280418.77068245</v>
      </c>
      <c r="CD11" s="120">
        <f>'Контроль экономии'!GK11*Ср.вз.!AY11</f>
        <v>796213020.92252493</v>
      </c>
      <c r="CE11" s="120">
        <f>'Контроль экономии'!GL11*Ср.вз.!AZ11</f>
        <v>905003274.68260932</v>
      </c>
      <c r="CF11" s="120">
        <f>'Контроль экономии'!GM11*Ср.вз.!BA11</f>
        <v>1019483624.5067686</v>
      </c>
      <c r="CG11" s="120">
        <f>'Контроль экономии'!GN11*Ср.вз.!BB11</f>
        <v>1141706425.9289432</v>
      </c>
      <c r="CH11" s="120">
        <f>'Контроль экономии'!GO11*Ср.вз.!BC11</f>
        <v>1280641774.6905706</v>
      </c>
      <c r="CI11" s="120">
        <f>'Контроль экономии'!GP11*Ср.вз.!BD11</f>
        <v>1437459882.2995355</v>
      </c>
      <c r="CJ11" s="120">
        <f>'Контроль экономии'!GQ11*Ср.вз.!BE11</f>
        <v>1608428088.9206586</v>
      </c>
      <c r="CK11" s="120">
        <f>'Контроль экономии'!GR11*Ср.вз.!BF11</f>
        <v>1799983664.9206707</v>
      </c>
      <c r="CL11" s="120">
        <f>'Контроль экономии'!GS11*Ср.вз.!BG11</f>
        <v>2000305838.70893</v>
      </c>
      <c r="CM11" s="120">
        <f>'Контроль экономии'!GT11*Ср.вз.!BH11</f>
        <v>2203464388.8429751</v>
      </c>
      <c r="CN11" s="120">
        <f>'Контроль экономии'!GU11*Ср.вз.!BI11</f>
        <v>2441881354.9186621</v>
      </c>
      <c r="CO11" s="120">
        <f>'Контроль экономии'!GV11*Ср.вз.!BJ11</f>
        <v>2700698842.8034692</v>
      </c>
      <c r="CP11" s="120">
        <f>'Контроль экономии'!GW11*Ср.вз.!BK11</f>
        <v>2956397704.2398639</v>
      </c>
      <c r="CQ11" s="120">
        <f>'Контроль экономии'!GX11*Ср.вз.!BL11</f>
        <v>3192735726.3753839</v>
      </c>
      <c r="CR11" s="120">
        <f>'Контроль экономии'!GY11*Ср.вз.!BM11</f>
        <v>0</v>
      </c>
      <c r="CS11" s="116">
        <f>'Контроль экономии'!FU11*'Контроль экономии'!WM11</f>
        <v>1497376.2464463371</v>
      </c>
      <c r="CT11" s="116">
        <f>'Контроль экономии'!FV11*'Контроль экономии'!WN11</f>
        <v>7138474.5502881268</v>
      </c>
      <c r="CU11" s="116">
        <f>'Контроль экономии'!FW11*'Контроль экономии'!WO11</f>
        <v>7811055.2596195424</v>
      </c>
      <c r="CV11" s="116">
        <f>'Контроль экономии'!FX11*'Контроль экономии'!WP11</f>
        <v>15822020.645905169</v>
      </c>
      <c r="CW11" s="116">
        <f>'Контроль экономии'!FY11*'Контроль экономии'!WQ11</f>
        <v>33620468.330718517</v>
      </c>
      <c r="CX11" s="116">
        <f>'Контроль экономии'!FZ11*'Контроль экономии'!WR11</f>
        <v>52057013.452957846</v>
      </c>
      <c r="CY11" s="116">
        <f>'Контроль экономии'!GA11*'Контроль экономии'!WS11</f>
        <v>70889515.807669073</v>
      </c>
      <c r="CZ11" s="116">
        <f>'Контроль экономии'!GB11*'Контроль экономии'!WT11</f>
        <v>89467603.650972113</v>
      </c>
      <c r="DA11" s="116">
        <f>'Контроль экономии'!GC11*'Контроль экономии'!WU11</f>
        <v>113340594.50735073</v>
      </c>
      <c r="DB11" s="116">
        <f>'Контроль экономии'!GD11*'Контроль экономии'!WV11</f>
        <v>145194388.05248085</v>
      </c>
      <c r="DC11" s="116">
        <f>'Контроль экономии'!GE11*'Контроль экономии'!WW11</f>
        <v>176507653.6232802</v>
      </c>
      <c r="DD11" s="116">
        <f>'Контроль экономии'!GF11*'Контроль экономии'!WX11</f>
        <v>199656239.1952118</v>
      </c>
      <c r="DE11" s="116">
        <f>'Контроль экономии'!GG11*'Контроль экономии'!WY11</f>
        <v>232218800.31609187</v>
      </c>
      <c r="DF11" s="116">
        <f>'Контроль экономии'!GH11*'Контроль экономии'!WZ11</f>
        <v>252705012.3888635</v>
      </c>
      <c r="DG11" s="116">
        <f>'Контроль экономии'!GI11*'Контроль экономии'!XA11</f>
        <v>284094846.91374415</v>
      </c>
      <c r="DH11" s="116">
        <f>'Контроль экономии'!GJ11*'Контроль экономии'!XB11</f>
        <v>376810816.22993481</v>
      </c>
      <c r="DI11" s="116">
        <f>'Контроль экономии'!GK11*'Контроль экономии'!XC11</f>
        <v>465022471.43063879</v>
      </c>
      <c r="DJ11" s="116">
        <f>'Контроль экономии'!GL11*'Контроль экономии'!XD11</f>
        <v>523846759.27075773</v>
      </c>
      <c r="DK11" s="116">
        <f>'Контроль экономии'!GM11*'Контроль экономии'!XE11</f>
        <v>563706102.32087946</v>
      </c>
      <c r="DL11" s="116">
        <f>'Контроль экономии'!GN11*'Контроль экономии'!XF11</f>
        <v>603522672.61445606</v>
      </c>
      <c r="DM11" s="116">
        <f>'Контроль экономии'!GO11*'Контроль экономии'!XG11</f>
        <v>736895794.43518686</v>
      </c>
      <c r="DN11" s="116">
        <f>'Контроль экономии'!GP11*'Контроль экономии'!XH11</f>
        <v>819215291.87605429</v>
      </c>
      <c r="DO11" s="116">
        <f>'Контроль экономии'!GQ11*'Контроль экономии'!XI11</f>
        <v>884134321.89876938</v>
      </c>
      <c r="DP11" s="116">
        <f>'Контроль экономии'!GR11*'Контроль экономии'!XJ11</f>
        <v>946242922.24215829</v>
      </c>
      <c r="DQ11" s="116">
        <f>'Контроль экономии'!GS11*'Контроль экономии'!XK11</f>
        <v>1015558347.4917597</v>
      </c>
      <c r="DR11" s="116">
        <f>'Контроль экономии'!GT11*'Контроль экономии'!XL11</f>
        <v>1077442868.9650292</v>
      </c>
      <c r="DS11" s="116">
        <f>'Контроль экономии'!GU11*'Контроль экономии'!XM11</f>
        <v>1176230348.0351169</v>
      </c>
      <c r="DT11" s="116">
        <f>'Контроль экономии'!GV11*'Контроль экономии'!XN11</f>
        <v>1449505697.4021943</v>
      </c>
      <c r="DU11" s="116">
        <f>'Контроль экономии'!GW11*'Контроль экономии'!XO11</f>
        <v>1531099544.134306</v>
      </c>
      <c r="DV11" s="116">
        <f>'Контроль экономии'!GX11*'Контроль экономии'!XP11</f>
        <v>1631713786.758122</v>
      </c>
      <c r="DW11" s="116" t="e">
        <f>'Контроль экономии'!GY11*'Контроль экономии'!XQ11</f>
        <v>#VALUE!</v>
      </c>
      <c r="DX11" s="122">
        <f>'Контроль экономии'!FU11*'Контроль экономии'!XR11</f>
        <v>0</v>
      </c>
      <c r="DY11" s="122">
        <f>'Контроль экономии'!FV11*'Контроль экономии'!XS11</f>
        <v>0</v>
      </c>
      <c r="DZ11" s="122">
        <f>'Контроль экономии'!FW11*'Контроль экономии'!XT11</f>
        <v>9157082.6246493589</v>
      </c>
      <c r="EA11" s="122">
        <f>'Контроль экономии'!FX11*'Контроль экономии'!XU11</f>
        <v>9031843.9936142843</v>
      </c>
      <c r="EB11" s="122">
        <f>'Контроль экономии'!FY11*'Контроль экономии'!XV11</f>
        <v>0</v>
      </c>
      <c r="EC11" s="122">
        <f>'Контроль экономии'!FZ11*'Контроль экономии'!XW11</f>
        <v>0</v>
      </c>
      <c r="ED11" s="122">
        <f>'Контроль экономии'!GA11*'Контроль экономии'!XX11</f>
        <v>0</v>
      </c>
      <c r="EE11" s="122">
        <f>'Контроль экономии'!GB11*'Контроль экономии'!XY11</f>
        <v>3438556.772932969</v>
      </c>
      <c r="EF11" s="122">
        <f>'Контроль экономии'!GC11*'Контроль экономии'!XZ11</f>
        <v>8802556.0643503275</v>
      </c>
      <c r="EG11" s="122">
        <f>'Контроль экономии'!GD11*'Контроль экономии'!YA11</f>
        <v>4623209.0542876534</v>
      </c>
      <c r="EH11" s="122">
        <f>'Контроль экономии'!GE11*'Контроль экономии'!YB11</f>
        <v>2399242.2635853845</v>
      </c>
      <c r="EI11" s="122">
        <f>'Контроль экономии'!GF11*'Контроль экономии'!YC11</f>
        <v>12816508.630051799</v>
      </c>
      <c r="EJ11" s="122">
        <f>'Контроль экономии'!GG11*'Контроль экономии'!YD11</f>
        <v>18929863.495815273</v>
      </c>
      <c r="EK11" s="122">
        <f>'Контроль экономии'!GH11*'Контроль экономии'!YE11</f>
        <v>33737078.793750331</v>
      </c>
      <c r="EL11" s="122">
        <f>'Контроль экономии'!GI11*'Контроль экономии'!YF11</f>
        <v>59918848.828569874</v>
      </c>
      <c r="EM11" s="122">
        <f>'Контроль экономии'!GJ11*'Контроль экономии'!YG11</f>
        <v>0</v>
      </c>
      <c r="EN11" s="122">
        <f>'Контроль экономии'!GK11*'Контроль экономии'!YH11</f>
        <v>0</v>
      </c>
      <c r="EO11" s="122">
        <f>'Контроль экономии'!GL11*'Контроль экономии'!YI11</f>
        <v>0</v>
      </c>
      <c r="EP11" s="122">
        <f>'Контроль экономии'!GM11*'Контроль экономии'!YJ11</f>
        <v>0</v>
      </c>
      <c r="EQ11" s="122">
        <f>'Контроль экономии'!GN11*'Контроль экономии'!YK11</f>
        <v>0</v>
      </c>
      <c r="ER11" s="122">
        <f>'Контроль экономии'!GO11*'Контроль экономии'!YL11</f>
        <v>0</v>
      </c>
      <c r="ES11" s="122">
        <f>'Контроль экономии'!GP11*'Контроль экономии'!YM11</f>
        <v>0</v>
      </c>
      <c r="ET11" s="122">
        <f>'Контроль экономии'!GQ11*'Контроль экономии'!YN11</f>
        <v>0</v>
      </c>
      <c r="EU11" s="122">
        <f>'Контроль экономии'!GR11*'Контроль экономии'!YO11</f>
        <v>0</v>
      </c>
      <c r="EV11" s="122">
        <f>'Контроль экономии'!GS11*'Контроль экономии'!YP11</f>
        <v>0</v>
      </c>
      <c r="EW11" s="122">
        <f>'Контроль экономии'!GT11*'Контроль экономии'!YQ11</f>
        <v>0</v>
      </c>
      <c r="EX11" s="122">
        <f>'Контроль экономии'!GU11*'Контроль экономии'!YR11</f>
        <v>0</v>
      </c>
      <c r="EY11" s="122">
        <f>'Контроль экономии'!GV11*'Контроль экономии'!YS11</f>
        <v>0</v>
      </c>
      <c r="EZ11" s="122">
        <f>'Контроль экономии'!GW11*'Контроль экономии'!YT11</f>
        <v>0</v>
      </c>
      <c r="FA11" s="122">
        <f>'Контроль экономии'!GX11*'Контроль экономии'!YU11</f>
        <v>0</v>
      </c>
      <c r="FB11" s="122" t="e">
        <f>'Контроль экономии'!GY11*'Контроль экономии'!YV11</f>
        <v>#VALUE!</v>
      </c>
    </row>
    <row r="12" spans="1:158" s="116" customFormat="1">
      <c r="A12" s="116">
        <f>'Контроль экономии'!A12</f>
        <v>9</v>
      </c>
      <c r="B12" s="123" t="str">
        <f>'Контроль экономии'!C12</f>
        <v>Муниципальное бюджетное общеобразовательное учреждение «Средняя общеобразовательная школа № 4 г. Новый Оскол Белгородской области»</v>
      </c>
      <c r="C12" s="124" t="str">
        <f>'Контроль экономии'!D12</f>
        <v>-</v>
      </c>
      <c r="D12" s="119" t="e">
        <f>IF('Контроль экономии'!JJ12="",0,'Контроль экономии'!JJ12)</f>
        <v>#N/A</v>
      </c>
      <c r="E12" s="119" t="e">
        <f>IF('Контроль экономии'!JK12="",0,'Контроль экономии'!JK12)</f>
        <v>#N/A</v>
      </c>
      <c r="F12" s="119" t="e">
        <f>IF('Контроль экономии'!JL12="",0,'Контроль экономии'!JL12)</f>
        <v>#N/A</v>
      </c>
      <c r="G12" s="119" t="e">
        <f>IF('Контроль экономии'!JM12="",0,'Контроль экономии'!JM12)</f>
        <v>#N/A</v>
      </c>
      <c r="H12" s="119" t="e">
        <f>IF('Контроль экономии'!JN12="",0,'Контроль экономии'!JN12)</f>
        <v>#N/A</v>
      </c>
      <c r="I12" s="119" t="e">
        <f>IF('Контроль экономии'!JO12="",0,'Контроль экономии'!JO12)</f>
        <v>#N/A</v>
      </c>
      <c r="J12" s="119" t="e">
        <f>IF('Контроль экономии'!JP12="",0,'Контроль экономии'!JP12)</f>
        <v>#N/A</v>
      </c>
      <c r="K12" s="119" t="e">
        <f>IF('Контроль экономии'!JQ12="",0,'Контроль экономии'!JQ12)</f>
        <v>#N/A</v>
      </c>
      <c r="L12" s="119" t="e">
        <f>IF('Контроль экономии'!JR12="",0,'Контроль экономии'!JR12)</f>
        <v>#N/A</v>
      </c>
      <c r="M12" s="119" t="e">
        <f>IF('Контроль экономии'!JS12="",0,'Контроль экономии'!JS12)</f>
        <v>#N/A</v>
      </c>
      <c r="N12" s="119" t="e">
        <f>IF('Контроль экономии'!JT12="",0,'Контроль экономии'!JT12)</f>
        <v>#N/A</v>
      </c>
      <c r="O12" s="119" t="e">
        <f>IF('Контроль экономии'!JU12="",0,'Контроль экономии'!JU12)</f>
        <v>#N/A</v>
      </c>
      <c r="P12" s="119" t="e">
        <f>IF('Контроль экономии'!JV12="",0,'Контроль экономии'!JV12)</f>
        <v>#N/A</v>
      </c>
      <c r="Q12" s="119" t="e">
        <f>IF('Контроль экономии'!JW12="",0,'Контроль экономии'!JW12)</f>
        <v>#N/A</v>
      </c>
      <c r="R12" s="119" t="e">
        <f>IF('Контроль экономии'!JX12="",0,'Контроль экономии'!JX12)</f>
        <v>#N/A</v>
      </c>
      <c r="S12" s="119" t="e">
        <f>IF('Контроль экономии'!JY12="",0,'Контроль экономии'!JY12)</f>
        <v>#N/A</v>
      </c>
      <c r="T12" s="119" t="e">
        <f>IF('Контроль экономии'!JZ12="",0,'Контроль экономии'!JZ12)</f>
        <v>#N/A</v>
      </c>
      <c r="U12" s="119" t="e">
        <f>IF('Контроль экономии'!KA12="",0,'Контроль экономии'!KA12)</f>
        <v>#N/A</v>
      </c>
      <c r="V12" s="119" t="e">
        <f>IF('Контроль экономии'!KB12="",0,'Контроль экономии'!KB12)</f>
        <v>#N/A</v>
      </c>
      <c r="W12" s="119" t="e">
        <f>IF('Контроль экономии'!KC12="",0,'Контроль экономии'!KC12)</f>
        <v>#N/A</v>
      </c>
      <c r="X12" s="119" t="e">
        <f>IF('Контроль экономии'!KD12="",0,'Контроль экономии'!KD12)</f>
        <v>#N/A</v>
      </c>
      <c r="Y12" s="119" t="e">
        <f>IF('Контроль экономии'!KE12="",0,'Контроль экономии'!KE12)</f>
        <v>#N/A</v>
      </c>
      <c r="Z12" s="119" t="e">
        <f>IF('Контроль экономии'!KF12="",0,'Контроль экономии'!KF12)</f>
        <v>#N/A</v>
      </c>
      <c r="AA12" s="119" t="e">
        <f>IF('Контроль экономии'!KG12="",0,'Контроль экономии'!KG12)</f>
        <v>#N/A</v>
      </c>
      <c r="AB12" s="119" t="e">
        <f>IF('Контроль экономии'!KH12="",0,'Контроль экономии'!KH12)</f>
        <v>#N/A</v>
      </c>
      <c r="AC12" s="119" t="e">
        <f>IF('Контроль экономии'!KI12="",0,'Контроль экономии'!KI12)</f>
        <v>#N/A</v>
      </c>
      <c r="AD12" s="119" t="e">
        <f>IF('Контроль экономии'!KJ12="",0,'Контроль экономии'!KJ12)</f>
        <v>#N/A</v>
      </c>
      <c r="AE12" s="119" t="e">
        <f>IF('Контроль экономии'!KK12="",0,'Контроль экономии'!KK12)</f>
        <v>#N/A</v>
      </c>
      <c r="AF12" s="119" t="e">
        <f>IF('Контроль экономии'!KL12="",0,'Контроль экономии'!KL12)</f>
        <v>#N/A</v>
      </c>
      <c r="AG12" s="119" t="e">
        <f>IF('Контроль экономии'!KM12="",0,'Контроль экономии'!KM12)</f>
        <v>#N/A</v>
      </c>
      <c r="AH12" s="119" t="e">
        <f>IF('Контроль экономии'!KN12="",0,'Контроль экономии'!KN12)</f>
        <v>#N/A</v>
      </c>
      <c r="AI12" s="125" t="e">
        <f>IF(D12&gt;0,'Контроль экономии'!FU12,0)</f>
        <v>#N/A</v>
      </c>
      <c r="AJ12" s="125" t="e">
        <f>IF(E12&gt;0,'Контроль экономии'!FV12,0)</f>
        <v>#N/A</v>
      </c>
      <c r="AK12" s="125" t="e">
        <f>IF(F12&gt;0,'Контроль экономии'!FW12,0)</f>
        <v>#N/A</v>
      </c>
      <c r="AL12" s="125" t="e">
        <f>IF(G12&gt;0,'Контроль экономии'!FX12,0)</f>
        <v>#N/A</v>
      </c>
      <c r="AM12" s="125" t="e">
        <f>IF(H12&gt;0,'Контроль экономии'!FY12,0)</f>
        <v>#N/A</v>
      </c>
      <c r="AN12" s="125" t="e">
        <f>IF(I12&gt;0,'Контроль экономии'!FZ12,0)</f>
        <v>#N/A</v>
      </c>
      <c r="AO12" s="125" t="e">
        <f>IF(J12&gt;0,'Контроль экономии'!GA12,0)</f>
        <v>#N/A</v>
      </c>
      <c r="AP12" s="125" t="e">
        <f>IF(K12&gt;0,'Контроль экономии'!GB12,0)</f>
        <v>#N/A</v>
      </c>
      <c r="AQ12" s="125" t="e">
        <f>IF(L12&gt;0,'Контроль экономии'!GC12,0)</f>
        <v>#N/A</v>
      </c>
      <c r="AR12" s="125" t="e">
        <f>IF(M12&gt;0,'Контроль экономии'!GD12,0)</f>
        <v>#N/A</v>
      </c>
      <c r="AS12" s="125" t="e">
        <f>IF(N12&gt;0,'Контроль экономии'!GE12,0)</f>
        <v>#N/A</v>
      </c>
      <c r="AT12" s="125" t="e">
        <f>IF(O12&gt;0,'Контроль экономии'!GF12,0)</f>
        <v>#N/A</v>
      </c>
      <c r="AU12" s="125" t="e">
        <f>IF(P12&gt;0,'Контроль экономии'!GG12,0)</f>
        <v>#N/A</v>
      </c>
      <c r="AV12" s="125" t="e">
        <f>IF(Q12&gt;0,'Контроль экономии'!GH12,0)</f>
        <v>#N/A</v>
      </c>
      <c r="AW12" s="125" t="e">
        <f>IF(R12&gt;0,'Контроль экономии'!GI12,0)</f>
        <v>#N/A</v>
      </c>
      <c r="AX12" s="125" t="e">
        <f>IF(S12&gt;0,'Контроль экономии'!GJ12,0)</f>
        <v>#N/A</v>
      </c>
      <c r="AY12" s="125" t="e">
        <f>IF(T12&gt;0,'Контроль экономии'!GK12,0)</f>
        <v>#N/A</v>
      </c>
      <c r="AZ12" s="125" t="e">
        <f>IF(U12&gt;0,'Контроль экономии'!GL12,0)</f>
        <v>#N/A</v>
      </c>
      <c r="BA12" s="125" t="e">
        <f>IF(V12&gt;0,'Контроль экономии'!GM12,0)</f>
        <v>#N/A</v>
      </c>
      <c r="BB12" s="125" t="e">
        <f>IF(W12&gt;0,'Контроль экономии'!GN12,0)</f>
        <v>#N/A</v>
      </c>
      <c r="BC12" s="125" t="e">
        <f>IF(X12&gt;0,'Контроль экономии'!GO12,0)</f>
        <v>#N/A</v>
      </c>
      <c r="BD12" s="125" t="e">
        <f>IF(Y12&gt;0,'Контроль экономии'!GP12,0)</f>
        <v>#N/A</v>
      </c>
      <c r="BE12" s="125" t="e">
        <f>IF(Z12&gt;0,'Контроль экономии'!GQ12,0)</f>
        <v>#N/A</v>
      </c>
      <c r="BF12" s="125" t="e">
        <f>IF(AA12&gt;0,'Контроль экономии'!GR12,0)</f>
        <v>#N/A</v>
      </c>
      <c r="BG12" s="125" t="e">
        <f>IF(AB12&gt;0,'Контроль экономии'!GS12,0)</f>
        <v>#N/A</v>
      </c>
      <c r="BH12" s="125" t="e">
        <f>IF(AC12&gt;0,'Контроль экономии'!GT12,0)</f>
        <v>#N/A</v>
      </c>
      <c r="BI12" s="125" t="e">
        <f>IF(AD12&gt;0,'Контроль экономии'!GU12,0)</f>
        <v>#N/A</v>
      </c>
      <c r="BJ12" s="125" t="e">
        <f>IF(AE12&gt;0,'Контроль экономии'!GV12,0)</f>
        <v>#N/A</v>
      </c>
      <c r="BK12" s="125" t="e">
        <f>IF(AF12&gt;0,'Контроль экономии'!GW12,0)</f>
        <v>#N/A</v>
      </c>
      <c r="BL12" s="125" t="e">
        <f>IF(AG12&gt;0,'Контроль экономии'!GX12,0)</f>
        <v>#N/A</v>
      </c>
      <c r="BM12" s="125" t="e">
        <f>IF(AH12&gt;0,'Контроль экономии'!GY12,0)</f>
        <v>#N/A</v>
      </c>
      <c r="BN12" s="120" t="e">
        <f>'Контроль экономии'!FU12*Ср.вз.!AI12</f>
        <v>#N/A</v>
      </c>
      <c r="BO12" s="120" t="e">
        <f>'Контроль экономии'!FV12*Ср.вз.!AJ12</f>
        <v>#N/A</v>
      </c>
      <c r="BP12" s="120" t="e">
        <f>'Контроль экономии'!FW12*Ср.вз.!AK12</f>
        <v>#N/A</v>
      </c>
      <c r="BQ12" s="120" t="e">
        <f>'Контроль экономии'!FX12*Ср.вз.!AL12</f>
        <v>#N/A</v>
      </c>
      <c r="BR12" s="120" t="e">
        <f>'Контроль экономии'!FY12*Ср.вз.!AM12</f>
        <v>#N/A</v>
      </c>
      <c r="BS12" s="120" t="e">
        <f>'Контроль экономии'!FZ12*Ср.вз.!AN12</f>
        <v>#N/A</v>
      </c>
      <c r="BT12" s="120" t="e">
        <f>'Контроль экономии'!GA12*Ср.вз.!AO12</f>
        <v>#N/A</v>
      </c>
      <c r="BU12" s="120" t="e">
        <f>'Контроль экономии'!GB12*Ср.вз.!AP12</f>
        <v>#N/A</v>
      </c>
      <c r="BV12" s="120" t="e">
        <f>'Контроль экономии'!GC12*Ср.вз.!AQ12</f>
        <v>#N/A</v>
      </c>
      <c r="BW12" s="120" t="e">
        <f>'Контроль экономии'!GD12*Ср.вз.!AR12</f>
        <v>#N/A</v>
      </c>
      <c r="BX12" s="120" t="e">
        <f>'Контроль экономии'!GE12*Ср.вз.!AS12</f>
        <v>#N/A</v>
      </c>
      <c r="BY12" s="120" t="e">
        <f>'Контроль экономии'!GF12*Ср.вз.!AT12</f>
        <v>#N/A</v>
      </c>
      <c r="BZ12" s="120" t="e">
        <f>'Контроль экономии'!GG12*Ср.вз.!AU12</f>
        <v>#N/A</v>
      </c>
      <c r="CA12" s="120" t="e">
        <f>'Контроль экономии'!GH12*Ср.вз.!AV12</f>
        <v>#N/A</v>
      </c>
      <c r="CB12" s="120" t="e">
        <f>'Контроль экономии'!GI12*Ср.вз.!AW12</f>
        <v>#N/A</v>
      </c>
      <c r="CC12" s="120" t="e">
        <f>'Контроль экономии'!GJ12*Ср.вз.!AX12</f>
        <v>#N/A</v>
      </c>
      <c r="CD12" s="120" t="e">
        <f>'Контроль экономии'!GK12*Ср.вз.!AY12</f>
        <v>#N/A</v>
      </c>
      <c r="CE12" s="120" t="e">
        <f>'Контроль экономии'!GL12*Ср.вз.!AZ12</f>
        <v>#N/A</v>
      </c>
      <c r="CF12" s="120" t="e">
        <f>'Контроль экономии'!GM12*Ср.вз.!BA12</f>
        <v>#N/A</v>
      </c>
      <c r="CG12" s="120" t="e">
        <f>'Контроль экономии'!GN12*Ср.вз.!BB12</f>
        <v>#N/A</v>
      </c>
      <c r="CH12" s="120" t="e">
        <f>'Контроль экономии'!GO12*Ср.вз.!BC12</f>
        <v>#N/A</v>
      </c>
      <c r="CI12" s="120" t="e">
        <f>'Контроль экономии'!GP12*Ср.вз.!BD12</f>
        <v>#N/A</v>
      </c>
      <c r="CJ12" s="120" t="e">
        <f>'Контроль экономии'!GQ12*Ср.вз.!BE12</f>
        <v>#N/A</v>
      </c>
      <c r="CK12" s="120" t="e">
        <f>'Контроль экономии'!GR12*Ср.вз.!BF12</f>
        <v>#N/A</v>
      </c>
      <c r="CL12" s="120" t="e">
        <f>'Контроль экономии'!GS12*Ср.вз.!BG12</f>
        <v>#N/A</v>
      </c>
      <c r="CM12" s="120" t="e">
        <f>'Контроль экономии'!GT12*Ср.вз.!BH12</f>
        <v>#N/A</v>
      </c>
      <c r="CN12" s="120" t="e">
        <f>'Контроль экономии'!GU12*Ср.вз.!BI12</f>
        <v>#N/A</v>
      </c>
      <c r="CO12" s="120" t="e">
        <f>'Контроль экономии'!GV12*Ср.вз.!BJ12</f>
        <v>#N/A</v>
      </c>
      <c r="CP12" s="120" t="e">
        <f>'Контроль экономии'!GW12*Ср.вз.!BK12</f>
        <v>#N/A</v>
      </c>
      <c r="CQ12" s="120" t="e">
        <f>'Контроль экономии'!GX12*Ср.вз.!BL12</f>
        <v>#N/A</v>
      </c>
      <c r="CR12" s="120" t="e">
        <f>'Контроль экономии'!GY12*Ср.вз.!BM12</f>
        <v>#N/A</v>
      </c>
      <c r="CS12" s="116" t="e">
        <f>'Контроль экономии'!FU12*'Контроль экономии'!WM12</f>
        <v>#N/A</v>
      </c>
      <c r="CT12" s="116" t="e">
        <f>'Контроль экономии'!FV12*'Контроль экономии'!WN12</f>
        <v>#N/A</v>
      </c>
      <c r="CU12" s="116" t="e">
        <f>'Контроль экономии'!FW12*'Контроль экономии'!WO12</f>
        <v>#N/A</v>
      </c>
      <c r="CV12" s="116" t="e">
        <f>'Контроль экономии'!FX12*'Контроль экономии'!WP12</f>
        <v>#N/A</v>
      </c>
      <c r="CW12" s="116" t="e">
        <f>'Контроль экономии'!FY12*'Контроль экономии'!WQ12</f>
        <v>#N/A</v>
      </c>
      <c r="CX12" s="116" t="e">
        <f>'Контроль экономии'!FZ12*'Контроль экономии'!WR12</f>
        <v>#N/A</v>
      </c>
      <c r="CY12" s="116" t="e">
        <f>'Контроль экономии'!GA12*'Контроль экономии'!WS12</f>
        <v>#N/A</v>
      </c>
      <c r="CZ12" s="116" t="e">
        <f>'Контроль экономии'!GB12*'Контроль экономии'!WT12</f>
        <v>#N/A</v>
      </c>
      <c r="DA12" s="116" t="e">
        <f>'Контроль экономии'!GC12*'Контроль экономии'!WU12</f>
        <v>#N/A</v>
      </c>
      <c r="DB12" s="116" t="e">
        <f>'Контроль экономии'!GD12*'Контроль экономии'!WV12</f>
        <v>#N/A</v>
      </c>
      <c r="DC12" s="116" t="e">
        <f>'Контроль экономии'!GE12*'Контроль экономии'!WW12</f>
        <v>#N/A</v>
      </c>
      <c r="DD12" s="116" t="e">
        <f>'Контроль экономии'!GF12*'Контроль экономии'!WX12</f>
        <v>#N/A</v>
      </c>
      <c r="DE12" s="116" t="e">
        <f>'Контроль экономии'!GG12*'Контроль экономии'!WY12</f>
        <v>#N/A</v>
      </c>
      <c r="DF12" s="116" t="e">
        <f>'Контроль экономии'!GH12*'Контроль экономии'!WZ12</f>
        <v>#N/A</v>
      </c>
      <c r="DG12" s="116" t="e">
        <f>'Контроль экономии'!GI12*'Контроль экономии'!XA12</f>
        <v>#N/A</v>
      </c>
      <c r="DH12" s="116" t="e">
        <f>'Контроль экономии'!GJ12*'Контроль экономии'!XB12</f>
        <v>#N/A</v>
      </c>
      <c r="DI12" s="116" t="e">
        <f>'Контроль экономии'!GK12*'Контроль экономии'!XC12</f>
        <v>#N/A</v>
      </c>
      <c r="DJ12" s="116" t="e">
        <f>'Контроль экономии'!GL12*'Контроль экономии'!XD12</f>
        <v>#N/A</v>
      </c>
      <c r="DK12" s="116" t="e">
        <f>'Контроль экономии'!GM12*'Контроль экономии'!XE12</f>
        <v>#N/A</v>
      </c>
      <c r="DL12" s="116" t="e">
        <f>'Контроль экономии'!GN12*'Контроль экономии'!XF12</f>
        <v>#N/A</v>
      </c>
      <c r="DM12" s="116" t="e">
        <f>'Контроль экономии'!GO12*'Контроль экономии'!XG12</f>
        <v>#N/A</v>
      </c>
      <c r="DN12" s="116" t="e">
        <f>'Контроль экономии'!GP12*'Контроль экономии'!XH12</f>
        <v>#N/A</v>
      </c>
      <c r="DO12" s="116" t="e">
        <f>'Контроль экономии'!GQ12*'Контроль экономии'!XI12</f>
        <v>#N/A</v>
      </c>
      <c r="DP12" s="116" t="e">
        <f>'Контроль экономии'!GR12*'Контроль экономии'!XJ12</f>
        <v>#N/A</v>
      </c>
      <c r="DQ12" s="116" t="e">
        <f>'Контроль экономии'!GS12*'Контроль экономии'!XK12</f>
        <v>#N/A</v>
      </c>
      <c r="DR12" s="116" t="e">
        <f>'Контроль экономии'!GT12*'Контроль экономии'!XL12</f>
        <v>#N/A</v>
      </c>
      <c r="DS12" s="116" t="e">
        <f>'Контроль экономии'!GU12*'Контроль экономии'!XM12</f>
        <v>#N/A</v>
      </c>
      <c r="DT12" s="116" t="e">
        <f>'Контроль экономии'!GV12*'Контроль экономии'!XN12</f>
        <v>#N/A</v>
      </c>
      <c r="DU12" s="116" t="e">
        <f>'Контроль экономии'!GW12*'Контроль экономии'!XO12</f>
        <v>#N/A</v>
      </c>
      <c r="DV12" s="116" t="e">
        <f>'Контроль экономии'!GX12*'Контроль экономии'!XP12</f>
        <v>#N/A</v>
      </c>
      <c r="DW12" s="116" t="e">
        <f>'Контроль экономии'!GY12*'Контроль экономии'!XQ12</f>
        <v>#N/A</v>
      </c>
      <c r="DX12" s="122" t="e">
        <f>'Контроль экономии'!FU12*'Контроль экономии'!XR12</f>
        <v>#N/A</v>
      </c>
      <c r="DY12" s="122" t="e">
        <f>'Контроль экономии'!FV12*'Контроль экономии'!XS12</f>
        <v>#N/A</v>
      </c>
      <c r="DZ12" s="122" t="e">
        <f>'Контроль экономии'!FW12*'Контроль экономии'!XT12</f>
        <v>#N/A</v>
      </c>
      <c r="EA12" s="122" t="e">
        <f>'Контроль экономии'!FX12*'Контроль экономии'!XU12</f>
        <v>#N/A</v>
      </c>
      <c r="EB12" s="122" t="e">
        <f>'Контроль экономии'!FY12*'Контроль экономии'!XV12</f>
        <v>#N/A</v>
      </c>
      <c r="EC12" s="122" t="e">
        <f>'Контроль экономии'!FZ12*'Контроль экономии'!XW12</f>
        <v>#N/A</v>
      </c>
      <c r="ED12" s="122" t="e">
        <f>'Контроль экономии'!GA12*'Контроль экономии'!XX12</f>
        <v>#N/A</v>
      </c>
      <c r="EE12" s="122" t="e">
        <f>'Контроль экономии'!GB12*'Контроль экономии'!XY12</f>
        <v>#N/A</v>
      </c>
      <c r="EF12" s="122" t="e">
        <f>'Контроль экономии'!GC12*'Контроль экономии'!XZ12</f>
        <v>#N/A</v>
      </c>
      <c r="EG12" s="122" t="e">
        <f>'Контроль экономии'!GD12*'Контроль экономии'!YA12</f>
        <v>#N/A</v>
      </c>
      <c r="EH12" s="122" t="e">
        <f>'Контроль экономии'!GE12*'Контроль экономии'!YB12</f>
        <v>#N/A</v>
      </c>
      <c r="EI12" s="122" t="e">
        <f>'Контроль экономии'!GF12*'Контроль экономии'!YC12</f>
        <v>#N/A</v>
      </c>
      <c r="EJ12" s="122" t="e">
        <f>'Контроль экономии'!GG12*'Контроль экономии'!YD12</f>
        <v>#N/A</v>
      </c>
      <c r="EK12" s="122" t="e">
        <f>'Контроль экономии'!GH12*'Контроль экономии'!YE12</f>
        <v>#N/A</v>
      </c>
      <c r="EL12" s="122" t="e">
        <f>'Контроль экономии'!GI12*'Контроль экономии'!YF12</f>
        <v>#N/A</v>
      </c>
      <c r="EM12" s="122" t="e">
        <f>'Контроль экономии'!GJ12*'Контроль экономии'!YG12</f>
        <v>#N/A</v>
      </c>
      <c r="EN12" s="122" t="e">
        <f>'Контроль экономии'!GK12*'Контроль экономии'!YH12</f>
        <v>#N/A</v>
      </c>
      <c r="EO12" s="122" t="e">
        <f>'Контроль экономии'!GL12*'Контроль экономии'!YI12</f>
        <v>#N/A</v>
      </c>
      <c r="EP12" s="122" t="e">
        <f>'Контроль экономии'!GM12*'Контроль экономии'!YJ12</f>
        <v>#N/A</v>
      </c>
      <c r="EQ12" s="122" t="e">
        <f>'Контроль экономии'!GN12*'Контроль экономии'!YK12</f>
        <v>#N/A</v>
      </c>
      <c r="ER12" s="122" t="e">
        <f>'Контроль экономии'!GO12*'Контроль экономии'!YL12</f>
        <v>#N/A</v>
      </c>
      <c r="ES12" s="122" t="e">
        <f>'Контроль экономии'!GP12*'Контроль экономии'!YM12</f>
        <v>#N/A</v>
      </c>
      <c r="ET12" s="122" t="e">
        <f>'Контроль экономии'!GQ12*'Контроль экономии'!YN12</f>
        <v>#N/A</v>
      </c>
      <c r="EU12" s="122" t="e">
        <f>'Контроль экономии'!GR12*'Контроль экономии'!YO12</f>
        <v>#N/A</v>
      </c>
      <c r="EV12" s="122" t="e">
        <f>'Контроль экономии'!GS12*'Контроль экономии'!YP12</f>
        <v>#N/A</v>
      </c>
      <c r="EW12" s="122" t="e">
        <f>'Контроль экономии'!GT12*'Контроль экономии'!YQ12</f>
        <v>#N/A</v>
      </c>
      <c r="EX12" s="122" t="e">
        <f>'Контроль экономии'!GU12*'Контроль экономии'!YR12</f>
        <v>#N/A</v>
      </c>
      <c r="EY12" s="122" t="e">
        <f>'Контроль экономии'!GV12*'Контроль экономии'!YS12</f>
        <v>#N/A</v>
      </c>
      <c r="EZ12" s="122" t="e">
        <f>'Контроль экономии'!GW12*'Контроль экономии'!YT12</f>
        <v>#N/A</v>
      </c>
      <c r="FA12" s="122" t="e">
        <f>'Контроль экономии'!GX12*'Контроль экономии'!YU12</f>
        <v>#N/A</v>
      </c>
      <c r="FB12" s="122" t="e">
        <f>'Контроль экономии'!GY12*'Контроль экономии'!YV12</f>
        <v>#N/A</v>
      </c>
    </row>
    <row r="13" spans="1:158" s="116" customFormat="1">
      <c r="A13" s="116">
        <f>'Контроль экономии'!A13</f>
        <v>10</v>
      </c>
      <c r="B13" s="123" t="str">
        <f>'Контроль экономии'!C13</f>
        <v>Муниципальное бюджетное  общеобразовательное учреждение «Новобезгинская средняя общеобразовательная школа Новооскольского района Белгородской области»</v>
      </c>
      <c r="C13" s="124" t="str">
        <f>'Контроль экономии'!D13</f>
        <v>-</v>
      </c>
      <c r="D13" s="119" t="e">
        <f>IF('Контроль экономии'!JJ13="",0,'Контроль экономии'!JJ13)</f>
        <v>#N/A</v>
      </c>
      <c r="E13" s="119" t="e">
        <f>IF('Контроль экономии'!JK13="",0,'Контроль экономии'!JK13)</f>
        <v>#N/A</v>
      </c>
      <c r="F13" s="119" t="e">
        <f>IF('Контроль экономии'!JL13="",0,'Контроль экономии'!JL13)</f>
        <v>#N/A</v>
      </c>
      <c r="G13" s="119" t="e">
        <f>IF('Контроль экономии'!JM13="",0,'Контроль экономии'!JM13)</f>
        <v>#N/A</v>
      </c>
      <c r="H13" s="119" t="e">
        <f>IF('Контроль экономии'!JN13="",0,'Контроль экономии'!JN13)</f>
        <v>#N/A</v>
      </c>
      <c r="I13" s="119" t="e">
        <f>IF('Контроль экономии'!JO13="",0,'Контроль экономии'!JO13)</f>
        <v>#N/A</v>
      </c>
      <c r="J13" s="119" t="e">
        <f>IF('Контроль экономии'!JP13="",0,'Контроль экономии'!JP13)</f>
        <v>#N/A</v>
      </c>
      <c r="K13" s="119" t="e">
        <f>IF('Контроль экономии'!JQ13="",0,'Контроль экономии'!JQ13)</f>
        <v>#N/A</v>
      </c>
      <c r="L13" s="119" t="e">
        <f>IF('Контроль экономии'!JR13="",0,'Контроль экономии'!JR13)</f>
        <v>#N/A</v>
      </c>
      <c r="M13" s="119" t="e">
        <f>IF('Контроль экономии'!JS13="",0,'Контроль экономии'!JS13)</f>
        <v>#N/A</v>
      </c>
      <c r="N13" s="119" t="e">
        <f>IF('Контроль экономии'!JT13="",0,'Контроль экономии'!JT13)</f>
        <v>#N/A</v>
      </c>
      <c r="O13" s="119" t="e">
        <f>IF('Контроль экономии'!JU13="",0,'Контроль экономии'!JU13)</f>
        <v>#N/A</v>
      </c>
      <c r="P13" s="119" t="e">
        <f>IF('Контроль экономии'!JV13="",0,'Контроль экономии'!JV13)</f>
        <v>#N/A</v>
      </c>
      <c r="Q13" s="119" t="e">
        <f>IF('Контроль экономии'!JW13="",0,'Контроль экономии'!JW13)</f>
        <v>#N/A</v>
      </c>
      <c r="R13" s="119" t="e">
        <f>IF('Контроль экономии'!JX13="",0,'Контроль экономии'!JX13)</f>
        <v>#N/A</v>
      </c>
      <c r="S13" s="119" t="e">
        <f>IF('Контроль экономии'!JY13="",0,'Контроль экономии'!JY13)</f>
        <v>#N/A</v>
      </c>
      <c r="T13" s="119" t="e">
        <f>IF('Контроль экономии'!JZ13="",0,'Контроль экономии'!JZ13)</f>
        <v>#N/A</v>
      </c>
      <c r="U13" s="119" t="e">
        <f>IF('Контроль экономии'!KA13="",0,'Контроль экономии'!KA13)</f>
        <v>#N/A</v>
      </c>
      <c r="V13" s="119" t="e">
        <f>IF('Контроль экономии'!KB13="",0,'Контроль экономии'!KB13)</f>
        <v>#N/A</v>
      </c>
      <c r="W13" s="119" t="e">
        <f>IF('Контроль экономии'!KC13="",0,'Контроль экономии'!KC13)</f>
        <v>#N/A</v>
      </c>
      <c r="X13" s="119" t="e">
        <f>IF('Контроль экономии'!KD13="",0,'Контроль экономии'!KD13)</f>
        <v>#N/A</v>
      </c>
      <c r="Y13" s="119" t="e">
        <f>IF('Контроль экономии'!KE13="",0,'Контроль экономии'!KE13)</f>
        <v>#N/A</v>
      </c>
      <c r="Z13" s="119" t="e">
        <f>IF('Контроль экономии'!KF13="",0,'Контроль экономии'!KF13)</f>
        <v>#N/A</v>
      </c>
      <c r="AA13" s="119" t="e">
        <f>IF('Контроль экономии'!KG13="",0,'Контроль экономии'!KG13)</f>
        <v>#N/A</v>
      </c>
      <c r="AB13" s="119" t="e">
        <f>IF('Контроль экономии'!KH13="",0,'Контроль экономии'!KH13)</f>
        <v>#N/A</v>
      </c>
      <c r="AC13" s="119" t="e">
        <f>IF('Контроль экономии'!KI13="",0,'Контроль экономии'!KI13)</f>
        <v>#N/A</v>
      </c>
      <c r="AD13" s="119" t="e">
        <f>IF('Контроль экономии'!KJ13="",0,'Контроль экономии'!KJ13)</f>
        <v>#N/A</v>
      </c>
      <c r="AE13" s="119" t="e">
        <f>IF('Контроль экономии'!KK13="",0,'Контроль экономии'!KK13)</f>
        <v>#N/A</v>
      </c>
      <c r="AF13" s="119" t="e">
        <f>IF('Контроль экономии'!KL13="",0,'Контроль экономии'!KL13)</f>
        <v>#N/A</v>
      </c>
      <c r="AG13" s="119" t="e">
        <f>IF('Контроль экономии'!KM13="",0,'Контроль экономии'!KM13)</f>
        <v>#N/A</v>
      </c>
      <c r="AH13" s="119" t="e">
        <f>IF('Контроль экономии'!KN13="",0,'Контроль экономии'!KN13)</f>
        <v>#N/A</v>
      </c>
      <c r="AI13" s="125" t="e">
        <f>IF(D13&gt;0,'Контроль экономии'!FU13,0)</f>
        <v>#N/A</v>
      </c>
      <c r="AJ13" s="125" t="e">
        <f>IF(E13&gt;0,'Контроль экономии'!FV13,0)</f>
        <v>#N/A</v>
      </c>
      <c r="AK13" s="125" t="e">
        <f>IF(F13&gt;0,'Контроль экономии'!FW13,0)</f>
        <v>#N/A</v>
      </c>
      <c r="AL13" s="125" t="e">
        <f>IF(G13&gt;0,'Контроль экономии'!FX13,0)</f>
        <v>#N/A</v>
      </c>
      <c r="AM13" s="125" t="e">
        <f>IF(H13&gt;0,'Контроль экономии'!FY13,0)</f>
        <v>#N/A</v>
      </c>
      <c r="AN13" s="125" t="e">
        <f>IF(I13&gt;0,'Контроль экономии'!FZ13,0)</f>
        <v>#N/A</v>
      </c>
      <c r="AO13" s="125" t="e">
        <f>IF(J13&gt;0,'Контроль экономии'!GA13,0)</f>
        <v>#N/A</v>
      </c>
      <c r="AP13" s="125" t="e">
        <f>IF(K13&gt;0,'Контроль экономии'!GB13,0)</f>
        <v>#N/A</v>
      </c>
      <c r="AQ13" s="125" t="e">
        <f>IF(L13&gt;0,'Контроль экономии'!GC13,0)</f>
        <v>#N/A</v>
      </c>
      <c r="AR13" s="125" t="e">
        <f>IF(M13&gt;0,'Контроль экономии'!GD13,0)</f>
        <v>#N/A</v>
      </c>
      <c r="AS13" s="125" t="e">
        <f>IF(N13&gt;0,'Контроль экономии'!GE13,0)</f>
        <v>#N/A</v>
      </c>
      <c r="AT13" s="125" t="e">
        <f>IF(O13&gt;0,'Контроль экономии'!GF13,0)</f>
        <v>#N/A</v>
      </c>
      <c r="AU13" s="125" t="e">
        <f>IF(P13&gt;0,'Контроль экономии'!GG13,0)</f>
        <v>#N/A</v>
      </c>
      <c r="AV13" s="125" t="e">
        <f>IF(Q13&gt;0,'Контроль экономии'!GH13,0)</f>
        <v>#N/A</v>
      </c>
      <c r="AW13" s="125" t="e">
        <f>IF(R13&gt;0,'Контроль экономии'!GI13,0)</f>
        <v>#N/A</v>
      </c>
      <c r="AX13" s="125" t="e">
        <f>IF(S13&gt;0,'Контроль экономии'!GJ13,0)</f>
        <v>#N/A</v>
      </c>
      <c r="AY13" s="125" t="e">
        <f>IF(T13&gt;0,'Контроль экономии'!GK13,0)</f>
        <v>#N/A</v>
      </c>
      <c r="AZ13" s="125" t="e">
        <f>IF(U13&gt;0,'Контроль экономии'!GL13,0)</f>
        <v>#N/A</v>
      </c>
      <c r="BA13" s="125" t="e">
        <f>IF(V13&gt;0,'Контроль экономии'!GM13,0)</f>
        <v>#N/A</v>
      </c>
      <c r="BB13" s="125" t="e">
        <f>IF(W13&gt;0,'Контроль экономии'!GN13,0)</f>
        <v>#N/A</v>
      </c>
      <c r="BC13" s="125" t="e">
        <f>IF(X13&gt;0,'Контроль экономии'!GO13,0)</f>
        <v>#N/A</v>
      </c>
      <c r="BD13" s="125" t="e">
        <f>IF(Y13&gt;0,'Контроль экономии'!GP13,0)</f>
        <v>#N/A</v>
      </c>
      <c r="BE13" s="125" t="e">
        <f>IF(Z13&gt;0,'Контроль экономии'!GQ13,0)</f>
        <v>#N/A</v>
      </c>
      <c r="BF13" s="125" t="e">
        <f>IF(AA13&gt;0,'Контроль экономии'!GR13,0)</f>
        <v>#N/A</v>
      </c>
      <c r="BG13" s="125" t="e">
        <f>IF(AB13&gt;0,'Контроль экономии'!GS13,0)</f>
        <v>#N/A</v>
      </c>
      <c r="BH13" s="125" t="e">
        <f>IF(AC13&gt;0,'Контроль экономии'!GT13,0)</f>
        <v>#N/A</v>
      </c>
      <c r="BI13" s="125" t="e">
        <f>IF(AD13&gt;0,'Контроль экономии'!GU13,0)</f>
        <v>#N/A</v>
      </c>
      <c r="BJ13" s="125" t="e">
        <f>IF(AE13&gt;0,'Контроль экономии'!GV13,0)</f>
        <v>#N/A</v>
      </c>
      <c r="BK13" s="125" t="e">
        <f>IF(AF13&gt;0,'Контроль экономии'!GW13,0)</f>
        <v>#N/A</v>
      </c>
      <c r="BL13" s="125" t="e">
        <f>IF(AG13&gt;0,'Контроль экономии'!GX13,0)</f>
        <v>#N/A</v>
      </c>
      <c r="BM13" s="125" t="e">
        <f>IF(AH13&gt;0,'Контроль экономии'!GY13,0)</f>
        <v>#N/A</v>
      </c>
      <c r="BN13" s="120" t="e">
        <f>'Контроль экономии'!FU13*Ср.вз.!AI13</f>
        <v>#N/A</v>
      </c>
      <c r="BO13" s="120" t="e">
        <f>'Контроль экономии'!FV13*Ср.вз.!AJ13</f>
        <v>#N/A</v>
      </c>
      <c r="BP13" s="120" t="e">
        <f>'Контроль экономии'!FW13*Ср.вз.!AK13</f>
        <v>#N/A</v>
      </c>
      <c r="BQ13" s="120" t="e">
        <f>'Контроль экономии'!FX13*Ср.вз.!AL13</f>
        <v>#N/A</v>
      </c>
      <c r="BR13" s="120" t="e">
        <f>'Контроль экономии'!FY13*Ср.вз.!AM13</f>
        <v>#N/A</v>
      </c>
      <c r="BS13" s="120" t="e">
        <f>'Контроль экономии'!FZ13*Ср.вз.!AN13</f>
        <v>#N/A</v>
      </c>
      <c r="BT13" s="120" t="e">
        <f>'Контроль экономии'!GA13*Ср.вз.!AO13</f>
        <v>#N/A</v>
      </c>
      <c r="BU13" s="120" t="e">
        <f>'Контроль экономии'!GB13*Ср.вз.!AP13</f>
        <v>#N/A</v>
      </c>
      <c r="BV13" s="120" t="e">
        <f>'Контроль экономии'!GC13*Ср.вз.!AQ13</f>
        <v>#N/A</v>
      </c>
      <c r="BW13" s="120" t="e">
        <f>'Контроль экономии'!GD13*Ср.вз.!AR13</f>
        <v>#N/A</v>
      </c>
      <c r="BX13" s="120" t="e">
        <f>'Контроль экономии'!GE13*Ср.вз.!AS13</f>
        <v>#N/A</v>
      </c>
      <c r="BY13" s="120" t="e">
        <f>'Контроль экономии'!GF13*Ср.вз.!AT13</f>
        <v>#N/A</v>
      </c>
      <c r="BZ13" s="120" t="e">
        <f>'Контроль экономии'!GG13*Ср.вз.!AU13</f>
        <v>#N/A</v>
      </c>
      <c r="CA13" s="120" t="e">
        <f>'Контроль экономии'!GH13*Ср.вз.!AV13</f>
        <v>#N/A</v>
      </c>
      <c r="CB13" s="120" t="e">
        <f>'Контроль экономии'!GI13*Ср.вз.!AW13</f>
        <v>#N/A</v>
      </c>
      <c r="CC13" s="120" t="e">
        <f>'Контроль экономии'!GJ13*Ср.вз.!AX13</f>
        <v>#N/A</v>
      </c>
      <c r="CD13" s="120" t="e">
        <f>'Контроль экономии'!GK13*Ср.вз.!AY13</f>
        <v>#N/A</v>
      </c>
      <c r="CE13" s="120" t="e">
        <f>'Контроль экономии'!GL13*Ср.вз.!AZ13</f>
        <v>#N/A</v>
      </c>
      <c r="CF13" s="120" t="e">
        <f>'Контроль экономии'!GM13*Ср.вз.!BA13</f>
        <v>#N/A</v>
      </c>
      <c r="CG13" s="120" t="e">
        <f>'Контроль экономии'!GN13*Ср.вз.!BB13</f>
        <v>#N/A</v>
      </c>
      <c r="CH13" s="120" t="e">
        <f>'Контроль экономии'!GO13*Ср.вз.!BC13</f>
        <v>#N/A</v>
      </c>
      <c r="CI13" s="120" t="e">
        <f>'Контроль экономии'!GP13*Ср.вз.!BD13</f>
        <v>#N/A</v>
      </c>
      <c r="CJ13" s="120" t="e">
        <f>'Контроль экономии'!GQ13*Ср.вз.!BE13</f>
        <v>#N/A</v>
      </c>
      <c r="CK13" s="120" t="e">
        <f>'Контроль экономии'!GR13*Ср.вз.!BF13</f>
        <v>#N/A</v>
      </c>
      <c r="CL13" s="120" t="e">
        <f>'Контроль экономии'!GS13*Ср.вз.!BG13</f>
        <v>#N/A</v>
      </c>
      <c r="CM13" s="120" t="e">
        <f>'Контроль экономии'!GT13*Ср.вз.!BH13</f>
        <v>#N/A</v>
      </c>
      <c r="CN13" s="120" t="e">
        <f>'Контроль экономии'!GU13*Ср.вз.!BI13</f>
        <v>#N/A</v>
      </c>
      <c r="CO13" s="120" t="e">
        <f>'Контроль экономии'!GV13*Ср.вз.!BJ13</f>
        <v>#N/A</v>
      </c>
      <c r="CP13" s="120" t="e">
        <f>'Контроль экономии'!GW13*Ср.вз.!BK13</f>
        <v>#N/A</v>
      </c>
      <c r="CQ13" s="120" t="e">
        <f>'Контроль экономии'!GX13*Ср.вз.!BL13</f>
        <v>#N/A</v>
      </c>
      <c r="CR13" s="120" t="e">
        <f>'Контроль экономии'!GY13*Ср.вз.!BM13</f>
        <v>#N/A</v>
      </c>
      <c r="CS13" s="116" t="e">
        <f>'Контроль экономии'!FU13*'Контроль экономии'!WM13</f>
        <v>#N/A</v>
      </c>
      <c r="CT13" s="116" t="e">
        <f>'Контроль экономии'!FV13*'Контроль экономии'!WN13</f>
        <v>#N/A</v>
      </c>
      <c r="CU13" s="116" t="e">
        <f>'Контроль экономии'!FW13*'Контроль экономии'!WO13</f>
        <v>#N/A</v>
      </c>
      <c r="CV13" s="116" t="e">
        <f>'Контроль экономии'!FX13*'Контроль экономии'!WP13</f>
        <v>#N/A</v>
      </c>
      <c r="CW13" s="116" t="e">
        <f>'Контроль экономии'!FY13*'Контроль экономии'!WQ13</f>
        <v>#N/A</v>
      </c>
      <c r="CX13" s="116" t="e">
        <f>'Контроль экономии'!FZ13*'Контроль экономии'!WR13</f>
        <v>#N/A</v>
      </c>
      <c r="CY13" s="116" t="e">
        <f>'Контроль экономии'!GA13*'Контроль экономии'!WS13</f>
        <v>#N/A</v>
      </c>
      <c r="CZ13" s="116" t="e">
        <f>'Контроль экономии'!GB13*'Контроль экономии'!WT13</f>
        <v>#N/A</v>
      </c>
      <c r="DA13" s="116" t="e">
        <f>'Контроль экономии'!GC13*'Контроль экономии'!WU13</f>
        <v>#N/A</v>
      </c>
      <c r="DB13" s="116" t="e">
        <f>'Контроль экономии'!GD13*'Контроль экономии'!WV13</f>
        <v>#N/A</v>
      </c>
      <c r="DC13" s="116" t="e">
        <f>'Контроль экономии'!GE13*'Контроль экономии'!WW13</f>
        <v>#N/A</v>
      </c>
      <c r="DD13" s="116" t="e">
        <f>'Контроль экономии'!GF13*'Контроль экономии'!WX13</f>
        <v>#N/A</v>
      </c>
      <c r="DE13" s="116" t="e">
        <f>'Контроль экономии'!GG13*'Контроль экономии'!WY13</f>
        <v>#N/A</v>
      </c>
      <c r="DF13" s="116" t="e">
        <f>'Контроль экономии'!GH13*'Контроль экономии'!WZ13</f>
        <v>#N/A</v>
      </c>
      <c r="DG13" s="116" t="e">
        <f>'Контроль экономии'!GI13*'Контроль экономии'!XA13</f>
        <v>#N/A</v>
      </c>
      <c r="DH13" s="116" t="e">
        <f>'Контроль экономии'!GJ13*'Контроль экономии'!XB13</f>
        <v>#N/A</v>
      </c>
      <c r="DI13" s="116" t="e">
        <f>'Контроль экономии'!GK13*'Контроль экономии'!XC13</f>
        <v>#N/A</v>
      </c>
      <c r="DJ13" s="116" t="e">
        <f>'Контроль экономии'!GL13*'Контроль экономии'!XD13</f>
        <v>#N/A</v>
      </c>
      <c r="DK13" s="116" t="e">
        <f>'Контроль экономии'!GM13*'Контроль экономии'!XE13</f>
        <v>#N/A</v>
      </c>
      <c r="DL13" s="116" t="e">
        <f>'Контроль экономии'!GN13*'Контроль экономии'!XF13</f>
        <v>#N/A</v>
      </c>
      <c r="DM13" s="116" t="e">
        <f>'Контроль экономии'!GO13*'Контроль экономии'!XG13</f>
        <v>#N/A</v>
      </c>
      <c r="DN13" s="116" t="e">
        <f>'Контроль экономии'!GP13*'Контроль экономии'!XH13</f>
        <v>#N/A</v>
      </c>
      <c r="DO13" s="116" t="e">
        <f>'Контроль экономии'!GQ13*'Контроль экономии'!XI13</f>
        <v>#N/A</v>
      </c>
      <c r="DP13" s="116" t="e">
        <f>'Контроль экономии'!GR13*'Контроль экономии'!XJ13</f>
        <v>#N/A</v>
      </c>
      <c r="DQ13" s="116" t="e">
        <f>'Контроль экономии'!GS13*'Контроль экономии'!XK13</f>
        <v>#N/A</v>
      </c>
      <c r="DR13" s="116" t="e">
        <f>'Контроль экономии'!GT13*'Контроль экономии'!XL13</f>
        <v>#N/A</v>
      </c>
      <c r="DS13" s="116" t="e">
        <f>'Контроль экономии'!GU13*'Контроль экономии'!XM13</f>
        <v>#N/A</v>
      </c>
      <c r="DT13" s="116" t="e">
        <f>'Контроль экономии'!GV13*'Контроль экономии'!XN13</f>
        <v>#N/A</v>
      </c>
      <c r="DU13" s="116" t="e">
        <f>'Контроль экономии'!GW13*'Контроль экономии'!XO13</f>
        <v>#N/A</v>
      </c>
      <c r="DV13" s="116" t="e">
        <f>'Контроль экономии'!GX13*'Контроль экономии'!XP13</f>
        <v>#N/A</v>
      </c>
      <c r="DW13" s="116" t="e">
        <f>'Контроль экономии'!GY13*'Контроль экономии'!XQ13</f>
        <v>#N/A</v>
      </c>
      <c r="DX13" s="122" t="e">
        <f>'Контроль экономии'!FU13*'Контроль экономии'!XR13</f>
        <v>#N/A</v>
      </c>
      <c r="DY13" s="122" t="e">
        <f>'Контроль экономии'!FV13*'Контроль экономии'!XS13</f>
        <v>#N/A</v>
      </c>
      <c r="DZ13" s="122" t="e">
        <f>'Контроль экономии'!FW13*'Контроль экономии'!XT13</f>
        <v>#N/A</v>
      </c>
      <c r="EA13" s="122" t="e">
        <f>'Контроль экономии'!FX13*'Контроль экономии'!XU13</f>
        <v>#N/A</v>
      </c>
      <c r="EB13" s="122" t="e">
        <f>'Контроль экономии'!FY13*'Контроль экономии'!XV13</f>
        <v>#N/A</v>
      </c>
      <c r="EC13" s="122" t="e">
        <f>'Контроль экономии'!FZ13*'Контроль экономии'!XW13</f>
        <v>#N/A</v>
      </c>
      <c r="ED13" s="122" t="e">
        <f>'Контроль экономии'!GA13*'Контроль экономии'!XX13</f>
        <v>#N/A</v>
      </c>
      <c r="EE13" s="122" t="e">
        <f>'Контроль экономии'!GB13*'Контроль экономии'!XY13</f>
        <v>#N/A</v>
      </c>
      <c r="EF13" s="122" t="e">
        <f>'Контроль экономии'!GC13*'Контроль экономии'!XZ13</f>
        <v>#N/A</v>
      </c>
      <c r="EG13" s="122" t="e">
        <f>'Контроль экономии'!GD13*'Контроль экономии'!YA13</f>
        <v>#N/A</v>
      </c>
      <c r="EH13" s="122" t="e">
        <f>'Контроль экономии'!GE13*'Контроль экономии'!YB13</f>
        <v>#N/A</v>
      </c>
      <c r="EI13" s="122" t="e">
        <f>'Контроль экономии'!GF13*'Контроль экономии'!YC13</f>
        <v>#N/A</v>
      </c>
      <c r="EJ13" s="122" t="e">
        <f>'Контроль экономии'!GG13*'Контроль экономии'!YD13</f>
        <v>#N/A</v>
      </c>
      <c r="EK13" s="122" t="e">
        <f>'Контроль экономии'!GH13*'Контроль экономии'!YE13</f>
        <v>#N/A</v>
      </c>
      <c r="EL13" s="122" t="e">
        <f>'Контроль экономии'!GI13*'Контроль экономии'!YF13</f>
        <v>#N/A</v>
      </c>
      <c r="EM13" s="122" t="e">
        <f>'Контроль экономии'!GJ13*'Контроль экономии'!YG13</f>
        <v>#N/A</v>
      </c>
      <c r="EN13" s="122" t="e">
        <f>'Контроль экономии'!GK13*'Контроль экономии'!YH13</f>
        <v>#N/A</v>
      </c>
      <c r="EO13" s="122" t="e">
        <f>'Контроль экономии'!GL13*'Контроль экономии'!YI13</f>
        <v>#N/A</v>
      </c>
      <c r="EP13" s="122" t="e">
        <f>'Контроль экономии'!GM13*'Контроль экономии'!YJ13</f>
        <v>#N/A</v>
      </c>
      <c r="EQ13" s="122" t="e">
        <f>'Контроль экономии'!GN13*'Контроль экономии'!YK13</f>
        <v>#N/A</v>
      </c>
      <c r="ER13" s="122" t="e">
        <f>'Контроль экономии'!GO13*'Контроль экономии'!YL13</f>
        <v>#N/A</v>
      </c>
      <c r="ES13" s="122" t="e">
        <f>'Контроль экономии'!GP13*'Контроль экономии'!YM13</f>
        <v>#N/A</v>
      </c>
      <c r="ET13" s="122" t="e">
        <f>'Контроль экономии'!GQ13*'Контроль экономии'!YN13</f>
        <v>#N/A</v>
      </c>
      <c r="EU13" s="122" t="e">
        <f>'Контроль экономии'!GR13*'Контроль экономии'!YO13</f>
        <v>#N/A</v>
      </c>
      <c r="EV13" s="122" t="e">
        <f>'Контроль экономии'!GS13*'Контроль экономии'!YP13</f>
        <v>#N/A</v>
      </c>
      <c r="EW13" s="122" t="e">
        <f>'Контроль экономии'!GT13*'Контроль экономии'!YQ13</f>
        <v>#N/A</v>
      </c>
      <c r="EX13" s="122" t="e">
        <f>'Контроль экономии'!GU13*'Контроль экономии'!YR13</f>
        <v>#N/A</v>
      </c>
      <c r="EY13" s="122" t="e">
        <f>'Контроль экономии'!GV13*'Контроль экономии'!YS13</f>
        <v>#N/A</v>
      </c>
      <c r="EZ13" s="122" t="e">
        <f>'Контроль экономии'!GW13*'Контроль экономии'!YT13</f>
        <v>#N/A</v>
      </c>
      <c r="FA13" s="122" t="e">
        <f>'Контроль экономии'!GX13*'Контроль экономии'!YU13</f>
        <v>#N/A</v>
      </c>
      <c r="FB13" s="122" t="e">
        <f>'Контроль экономии'!GY13*'Контроль экономии'!YV13</f>
        <v>#N/A</v>
      </c>
    </row>
    <row r="14" spans="1:158" s="116" customFormat="1">
      <c r="A14" s="116">
        <f>'Контроль экономии'!A14</f>
        <v>11</v>
      </c>
      <c r="B14" s="123" t="str">
        <f>'Контроль экономии'!C14</f>
        <v>Областное государственное бюджетное общеобразовательное учреждение «Новооскольская средняя общеобразовательная школа с углубленным изучением отдельных предметов» Белгородской области</v>
      </c>
      <c r="C14" s="124">
        <f>'Контроль экономии'!D14</f>
        <v>1401091</v>
      </c>
      <c r="D14" s="119" t="e">
        <f>IF('Контроль экономии'!JJ14="",0,'Контроль экономии'!JJ14)</f>
        <v>#VALUE!</v>
      </c>
      <c r="E14" s="119" t="e">
        <f>IF('Контроль экономии'!JK14="",0,'Контроль экономии'!JK14)</f>
        <v>#VALUE!</v>
      </c>
      <c r="F14" s="119" t="e">
        <f>IF('Контроль экономии'!JL14="",0,'Контроль экономии'!JL14)</f>
        <v>#VALUE!</v>
      </c>
      <c r="G14" s="119" t="e">
        <f>IF('Контроль экономии'!JM14="",0,'Контроль экономии'!JM14)</f>
        <v>#VALUE!</v>
      </c>
      <c r="H14" s="119" t="e">
        <f>IF('Контроль экономии'!JN14="",0,'Контроль экономии'!JN14)</f>
        <v>#VALUE!</v>
      </c>
      <c r="I14" s="119" t="e">
        <f>IF('Контроль экономии'!JO14="",0,'Контроль экономии'!JO14)</f>
        <v>#VALUE!</v>
      </c>
      <c r="J14" s="119" t="e">
        <f>IF('Контроль экономии'!JP14="",0,'Контроль экономии'!JP14)</f>
        <v>#VALUE!</v>
      </c>
      <c r="K14" s="119" t="e">
        <f>IF('Контроль экономии'!JQ14="",0,'Контроль экономии'!JQ14)</f>
        <v>#VALUE!</v>
      </c>
      <c r="L14" s="119" t="e">
        <f>IF('Контроль экономии'!JR14="",0,'Контроль экономии'!JR14)</f>
        <v>#VALUE!</v>
      </c>
      <c r="M14" s="119" t="e">
        <f>IF('Контроль экономии'!JS14="",0,'Контроль экономии'!JS14)</f>
        <v>#VALUE!</v>
      </c>
      <c r="N14" s="119" t="e">
        <f>IF('Контроль экономии'!JT14="",0,'Контроль экономии'!JT14)</f>
        <v>#VALUE!</v>
      </c>
      <c r="O14" s="119" t="e">
        <f>IF('Контроль экономии'!JU14="",0,'Контроль экономии'!JU14)</f>
        <v>#VALUE!</v>
      </c>
      <c r="P14" s="119" t="e">
        <f>IF('Контроль экономии'!JV14="",0,'Контроль экономии'!JV14)</f>
        <v>#VALUE!</v>
      </c>
      <c r="Q14" s="119" t="e">
        <f>IF('Контроль экономии'!JW14="",0,'Контроль экономии'!JW14)</f>
        <v>#VALUE!</v>
      </c>
      <c r="R14" s="119" t="e">
        <f>IF('Контроль экономии'!JX14="",0,'Контроль экономии'!JX14)</f>
        <v>#VALUE!</v>
      </c>
      <c r="S14" s="119" t="e">
        <f>IF('Контроль экономии'!JY14="",0,'Контроль экономии'!JY14)</f>
        <v>#VALUE!</v>
      </c>
      <c r="T14" s="119" t="e">
        <f>IF('Контроль экономии'!JZ14="",0,'Контроль экономии'!JZ14)</f>
        <v>#VALUE!</v>
      </c>
      <c r="U14" s="119" t="e">
        <f>IF('Контроль экономии'!KA14="",0,'Контроль экономии'!KA14)</f>
        <v>#VALUE!</v>
      </c>
      <c r="V14" s="119" t="e">
        <f>IF('Контроль экономии'!KB14="",0,'Контроль экономии'!KB14)</f>
        <v>#VALUE!</v>
      </c>
      <c r="W14" s="119" t="e">
        <f>IF('Контроль экономии'!KC14="",0,'Контроль экономии'!KC14)</f>
        <v>#VALUE!</v>
      </c>
      <c r="X14" s="119" t="e">
        <f>IF('Контроль экономии'!KD14="",0,'Контроль экономии'!KD14)</f>
        <v>#VALUE!</v>
      </c>
      <c r="Y14" s="119" t="e">
        <f>IF('Контроль экономии'!KE14="",0,'Контроль экономии'!KE14)</f>
        <v>#VALUE!</v>
      </c>
      <c r="Z14" s="119" t="e">
        <f>IF('Контроль экономии'!KF14="",0,'Контроль экономии'!KF14)</f>
        <v>#VALUE!</v>
      </c>
      <c r="AA14" s="119" t="e">
        <f>IF('Контроль экономии'!KG14="",0,'Контроль экономии'!KG14)</f>
        <v>#VALUE!</v>
      </c>
      <c r="AB14" s="119" t="e">
        <f>IF('Контроль экономии'!KH14="",0,'Контроль экономии'!KH14)</f>
        <v>#VALUE!</v>
      </c>
      <c r="AC14" s="119" t="e">
        <f>IF('Контроль экономии'!KI14="",0,'Контроль экономии'!KI14)</f>
        <v>#VALUE!</v>
      </c>
      <c r="AD14" s="119" t="e">
        <f>IF('Контроль экономии'!KJ14="",0,'Контроль экономии'!KJ14)</f>
        <v>#VALUE!</v>
      </c>
      <c r="AE14" s="119" t="e">
        <f>IF('Контроль экономии'!KK14="",0,'Контроль экономии'!KK14)</f>
        <v>#VALUE!</v>
      </c>
      <c r="AF14" s="119" t="e">
        <f>IF('Контроль экономии'!KL14="",0,'Контроль экономии'!KL14)</f>
        <v>#VALUE!</v>
      </c>
      <c r="AG14" s="119" t="e">
        <f>IF('Контроль экономии'!KM14="",0,'Контроль экономии'!KM14)</f>
        <v>#VALUE!</v>
      </c>
      <c r="AH14" s="119">
        <f>IF('Контроль экономии'!KN14="",0,'Контроль экономии'!KN14)</f>
        <v>0</v>
      </c>
      <c r="AI14" s="125" t="e">
        <f>IF(D14&gt;0,'Контроль экономии'!FU14,0)</f>
        <v>#VALUE!</v>
      </c>
      <c r="AJ14" s="125" t="e">
        <f>IF(E14&gt;0,'Контроль экономии'!FV14,0)</f>
        <v>#VALUE!</v>
      </c>
      <c r="AK14" s="125" t="e">
        <f>IF(F14&gt;0,'Контроль экономии'!FW14,0)</f>
        <v>#VALUE!</v>
      </c>
      <c r="AL14" s="125" t="e">
        <f>IF(G14&gt;0,'Контроль экономии'!FX14,0)</f>
        <v>#VALUE!</v>
      </c>
      <c r="AM14" s="125" t="e">
        <f>IF(H14&gt;0,'Контроль экономии'!FY14,0)</f>
        <v>#VALUE!</v>
      </c>
      <c r="AN14" s="125" t="e">
        <f>IF(I14&gt;0,'Контроль экономии'!FZ14,0)</f>
        <v>#VALUE!</v>
      </c>
      <c r="AO14" s="125" t="e">
        <f>IF(J14&gt;0,'Контроль экономии'!GA14,0)</f>
        <v>#VALUE!</v>
      </c>
      <c r="AP14" s="125" t="e">
        <f>IF(K14&gt;0,'Контроль экономии'!GB14,0)</f>
        <v>#VALUE!</v>
      </c>
      <c r="AQ14" s="125" t="e">
        <f>IF(L14&gt;0,'Контроль экономии'!GC14,0)</f>
        <v>#VALUE!</v>
      </c>
      <c r="AR14" s="125" t="e">
        <f>IF(M14&gt;0,'Контроль экономии'!GD14,0)</f>
        <v>#VALUE!</v>
      </c>
      <c r="AS14" s="125" t="e">
        <f>IF(N14&gt;0,'Контроль экономии'!GE14,0)</f>
        <v>#VALUE!</v>
      </c>
      <c r="AT14" s="125" t="e">
        <f>IF(O14&gt;0,'Контроль экономии'!GF14,0)</f>
        <v>#VALUE!</v>
      </c>
      <c r="AU14" s="125" t="e">
        <f>IF(P14&gt;0,'Контроль экономии'!GG14,0)</f>
        <v>#VALUE!</v>
      </c>
      <c r="AV14" s="125" t="e">
        <f>IF(Q14&gt;0,'Контроль экономии'!GH14,0)</f>
        <v>#VALUE!</v>
      </c>
      <c r="AW14" s="125" t="e">
        <f>IF(R14&gt;0,'Контроль экономии'!GI14,0)</f>
        <v>#VALUE!</v>
      </c>
      <c r="AX14" s="125" t="e">
        <f>IF(S14&gt;0,'Контроль экономии'!GJ14,0)</f>
        <v>#VALUE!</v>
      </c>
      <c r="AY14" s="125" t="e">
        <f>IF(T14&gt;0,'Контроль экономии'!GK14,0)</f>
        <v>#VALUE!</v>
      </c>
      <c r="AZ14" s="125" t="e">
        <f>IF(U14&gt;0,'Контроль экономии'!GL14,0)</f>
        <v>#VALUE!</v>
      </c>
      <c r="BA14" s="125" t="e">
        <f>IF(V14&gt;0,'Контроль экономии'!GM14,0)</f>
        <v>#VALUE!</v>
      </c>
      <c r="BB14" s="125" t="e">
        <f>IF(W14&gt;0,'Контроль экономии'!GN14,0)</f>
        <v>#VALUE!</v>
      </c>
      <c r="BC14" s="125" t="e">
        <f>IF(X14&gt;0,'Контроль экономии'!GO14,0)</f>
        <v>#VALUE!</v>
      </c>
      <c r="BD14" s="125" t="e">
        <f>IF(Y14&gt;0,'Контроль экономии'!GP14,0)</f>
        <v>#VALUE!</v>
      </c>
      <c r="BE14" s="125" t="e">
        <f>IF(Z14&gt;0,'Контроль экономии'!GQ14,0)</f>
        <v>#VALUE!</v>
      </c>
      <c r="BF14" s="125" t="e">
        <f>IF(AA14&gt;0,'Контроль экономии'!GR14,0)</f>
        <v>#VALUE!</v>
      </c>
      <c r="BG14" s="125" t="e">
        <f>IF(AB14&gt;0,'Контроль экономии'!GS14,0)</f>
        <v>#VALUE!</v>
      </c>
      <c r="BH14" s="125" t="e">
        <f>IF(AC14&gt;0,'Контроль экономии'!GT14,0)</f>
        <v>#VALUE!</v>
      </c>
      <c r="BI14" s="125" t="e">
        <f>IF(AD14&gt;0,'Контроль экономии'!GU14,0)</f>
        <v>#VALUE!</v>
      </c>
      <c r="BJ14" s="125" t="e">
        <f>IF(AE14&gt;0,'Контроль экономии'!GV14,0)</f>
        <v>#VALUE!</v>
      </c>
      <c r="BK14" s="125" t="e">
        <f>IF(AF14&gt;0,'Контроль экономии'!GW14,0)</f>
        <v>#VALUE!</v>
      </c>
      <c r="BL14" s="125" t="e">
        <f>IF(AG14&gt;0,'Контроль экономии'!GX14,0)</f>
        <v>#VALUE!</v>
      </c>
      <c r="BM14" s="125">
        <f>IF(AH14&gt;0,'Контроль экономии'!GY14,0)</f>
        <v>0</v>
      </c>
      <c r="BN14" s="120" t="e">
        <f>'Контроль экономии'!FU14*Ср.вз.!AI14</f>
        <v>#VALUE!</v>
      </c>
      <c r="BO14" s="120" t="e">
        <f>'Контроль экономии'!FV14*Ср.вз.!AJ14</f>
        <v>#VALUE!</v>
      </c>
      <c r="BP14" s="120" t="e">
        <f>'Контроль экономии'!FW14*Ср.вз.!AK14</f>
        <v>#VALUE!</v>
      </c>
      <c r="BQ14" s="120" t="e">
        <f>'Контроль экономии'!FX14*Ср.вз.!AL14</f>
        <v>#VALUE!</v>
      </c>
      <c r="BR14" s="120" t="e">
        <f>'Контроль экономии'!FY14*Ср.вз.!AM14</f>
        <v>#VALUE!</v>
      </c>
      <c r="BS14" s="120" t="e">
        <f>'Контроль экономии'!FZ14*Ср.вз.!AN14</f>
        <v>#VALUE!</v>
      </c>
      <c r="BT14" s="120" t="e">
        <f>'Контроль экономии'!GA14*Ср.вз.!AO14</f>
        <v>#VALUE!</v>
      </c>
      <c r="BU14" s="120" t="e">
        <f>'Контроль экономии'!GB14*Ср.вз.!AP14</f>
        <v>#VALUE!</v>
      </c>
      <c r="BV14" s="120" t="e">
        <f>'Контроль экономии'!GC14*Ср.вз.!AQ14</f>
        <v>#VALUE!</v>
      </c>
      <c r="BW14" s="120" t="e">
        <f>'Контроль экономии'!GD14*Ср.вз.!AR14</f>
        <v>#VALUE!</v>
      </c>
      <c r="BX14" s="120" t="e">
        <f>'Контроль экономии'!GE14*Ср.вз.!AS14</f>
        <v>#VALUE!</v>
      </c>
      <c r="BY14" s="120" t="e">
        <f>'Контроль экономии'!GF14*Ср.вз.!AT14</f>
        <v>#VALUE!</v>
      </c>
      <c r="BZ14" s="120" t="e">
        <f>'Контроль экономии'!GG14*Ср.вз.!AU14</f>
        <v>#VALUE!</v>
      </c>
      <c r="CA14" s="120" t="e">
        <f>'Контроль экономии'!GH14*Ср.вз.!AV14</f>
        <v>#VALUE!</v>
      </c>
      <c r="CB14" s="120" t="e">
        <f>'Контроль экономии'!GI14*Ср.вз.!AW14</f>
        <v>#VALUE!</v>
      </c>
      <c r="CC14" s="120" t="e">
        <f>'Контроль экономии'!GJ14*Ср.вз.!AX14</f>
        <v>#VALUE!</v>
      </c>
      <c r="CD14" s="120" t="e">
        <f>'Контроль экономии'!GK14*Ср.вз.!AY14</f>
        <v>#VALUE!</v>
      </c>
      <c r="CE14" s="120" t="e">
        <f>'Контроль экономии'!GL14*Ср.вз.!AZ14</f>
        <v>#VALUE!</v>
      </c>
      <c r="CF14" s="120" t="e">
        <f>'Контроль экономии'!GM14*Ср.вз.!BA14</f>
        <v>#VALUE!</v>
      </c>
      <c r="CG14" s="120" t="e">
        <f>'Контроль экономии'!GN14*Ср.вз.!BB14</f>
        <v>#VALUE!</v>
      </c>
      <c r="CH14" s="120" t="e">
        <f>'Контроль экономии'!GO14*Ср.вз.!BC14</f>
        <v>#VALUE!</v>
      </c>
      <c r="CI14" s="120" t="e">
        <f>'Контроль экономии'!GP14*Ср.вз.!BD14</f>
        <v>#VALUE!</v>
      </c>
      <c r="CJ14" s="120" t="e">
        <f>'Контроль экономии'!GQ14*Ср.вз.!BE14</f>
        <v>#VALUE!</v>
      </c>
      <c r="CK14" s="120" t="e">
        <f>'Контроль экономии'!GR14*Ср.вз.!BF14</f>
        <v>#VALUE!</v>
      </c>
      <c r="CL14" s="120" t="e">
        <f>'Контроль экономии'!GS14*Ср.вз.!BG14</f>
        <v>#VALUE!</v>
      </c>
      <c r="CM14" s="120" t="e">
        <f>'Контроль экономии'!GT14*Ср.вз.!BH14</f>
        <v>#VALUE!</v>
      </c>
      <c r="CN14" s="120" t="e">
        <f>'Контроль экономии'!GU14*Ср.вз.!BI14</f>
        <v>#VALUE!</v>
      </c>
      <c r="CO14" s="120" t="e">
        <f>'Контроль экономии'!GV14*Ср.вз.!BJ14</f>
        <v>#VALUE!</v>
      </c>
      <c r="CP14" s="120" t="e">
        <f>'Контроль экономии'!GW14*Ср.вз.!BK14</f>
        <v>#VALUE!</v>
      </c>
      <c r="CQ14" s="120" t="e">
        <f>'Контроль экономии'!GX14*Ср.вз.!BL14</f>
        <v>#VALUE!</v>
      </c>
      <c r="CR14" s="120">
        <f>'Контроль экономии'!GY14*Ср.вз.!BM14</f>
        <v>0</v>
      </c>
      <c r="CS14" s="116" t="e">
        <f>'Контроль экономии'!FU14*'Контроль экономии'!WM14</f>
        <v>#VALUE!</v>
      </c>
      <c r="CT14" s="116" t="e">
        <f>'Контроль экономии'!FV14*'Контроль экономии'!WN14</f>
        <v>#VALUE!</v>
      </c>
      <c r="CU14" s="116" t="e">
        <f>'Контроль экономии'!FW14*'Контроль экономии'!WO14</f>
        <v>#VALUE!</v>
      </c>
      <c r="CV14" s="116" t="e">
        <f>'Контроль экономии'!FX14*'Контроль экономии'!WP14</f>
        <v>#VALUE!</v>
      </c>
      <c r="CW14" s="116" t="e">
        <f>'Контроль экономии'!FY14*'Контроль экономии'!WQ14</f>
        <v>#VALUE!</v>
      </c>
      <c r="CX14" s="116" t="e">
        <f>'Контроль экономии'!FZ14*'Контроль экономии'!WR14</f>
        <v>#VALUE!</v>
      </c>
      <c r="CY14" s="116" t="e">
        <f>'Контроль экономии'!GA14*'Контроль экономии'!WS14</f>
        <v>#VALUE!</v>
      </c>
      <c r="CZ14" s="116" t="e">
        <f>'Контроль экономии'!GB14*'Контроль экономии'!WT14</f>
        <v>#VALUE!</v>
      </c>
      <c r="DA14" s="116" t="e">
        <f>'Контроль экономии'!GC14*'Контроль экономии'!WU14</f>
        <v>#VALUE!</v>
      </c>
      <c r="DB14" s="116" t="e">
        <f>'Контроль экономии'!GD14*'Контроль экономии'!WV14</f>
        <v>#VALUE!</v>
      </c>
      <c r="DC14" s="116" t="e">
        <f>'Контроль экономии'!GE14*'Контроль экономии'!WW14</f>
        <v>#VALUE!</v>
      </c>
      <c r="DD14" s="116" t="e">
        <f>'Контроль экономии'!GF14*'Контроль экономии'!WX14</f>
        <v>#VALUE!</v>
      </c>
      <c r="DE14" s="116" t="e">
        <f>'Контроль экономии'!GG14*'Контроль экономии'!WY14</f>
        <v>#VALUE!</v>
      </c>
      <c r="DF14" s="116" t="e">
        <f>'Контроль экономии'!GH14*'Контроль экономии'!WZ14</f>
        <v>#VALUE!</v>
      </c>
      <c r="DG14" s="116" t="e">
        <f>'Контроль экономии'!GI14*'Контроль экономии'!XA14</f>
        <v>#VALUE!</v>
      </c>
      <c r="DH14" s="116" t="e">
        <f>'Контроль экономии'!GJ14*'Контроль экономии'!XB14</f>
        <v>#VALUE!</v>
      </c>
      <c r="DI14" s="116" t="e">
        <f>'Контроль экономии'!GK14*'Контроль экономии'!XC14</f>
        <v>#VALUE!</v>
      </c>
      <c r="DJ14" s="116" t="e">
        <f>'Контроль экономии'!GL14*'Контроль экономии'!XD14</f>
        <v>#VALUE!</v>
      </c>
      <c r="DK14" s="116" t="e">
        <f>'Контроль экономии'!GM14*'Контроль экономии'!XE14</f>
        <v>#VALUE!</v>
      </c>
      <c r="DL14" s="116" t="e">
        <f>'Контроль экономии'!GN14*'Контроль экономии'!XF14</f>
        <v>#VALUE!</v>
      </c>
      <c r="DM14" s="116" t="e">
        <f>'Контроль экономии'!GO14*'Контроль экономии'!XG14</f>
        <v>#VALUE!</v>
      </c>
      <c r="DN14" s="116" t="e">
        <f>'Контроль экономии'!GP14*'Контроль экономии'!XH14</f>
        <v>#VALUE!</v>
      </c>
      <c r="DO14" s="116" t="e">
        <f>'Контроль экономии'!GQ14*'Контроль экономии'!XI14</f>
        <v>#VALUE!</v>
      </c>
      <c r="DP14" s="116" t="e">
        <f>'Контроль экономии'!GR14*'Контроль экономии'!XJ14</f>
        <v>#VALUE!</v>
      </c>
      <c r="DQ14" s="116" t="e">
        <f>'Контроль экономии'!GS14*'Контроль экономии'!XK14</f>
        <v>#VALUE!</v>
      </c>
      <c r="DR14" s="116" t="e">
        <f>'Контроль экономии'!GT14*'Контроль экономии'!XL14</f>
        <v>#VALUE!</v>
      </c>
      <c r="DS14" s="116" t="e">
        <f>'Контроль экономии'!GU14*'Контроль экономии'!XM14</f>
        <v>#VALUE!</v>
      </c>
      <c r="DT14" s="116" t="e">
        <f>'Контроль экономии'!GV14*'Контроль экономии'!XN14</f>
        <v>#VALUE!</v>
      </c>
      <c r="DU14" s="116" t="e">
        <f>'Контроль экономии'!GW14*'Контроль экономии'!XO14</f>
        <v>#VALUE!</v>
      </c>
      <c r="DV14" s="116" t="e">
        <f>'Контроль экономии'!GX14*'Контроль экономии'!XP14</f>
        <v>#VALUE!</v>
      </c>
      <c r="DW14" s="116" t="e">
        <f>'Контроль экономии'!GY14*'Контроль экономии'!XQ14</f>
        <v>#VALUE!</v>
      </c>
      <c r="DX14" s="122" t="e">
        <f>'Контроль экономии'!FU14*'Контроль экономии'!XR14</f>
        <v>#VALUE!</v>
      </c>
      <c r="DY14" s="122" t="e">
        <f>'Контроль экономии'!FV14*'Контроль экономии'!XS14</f>
        <v>#VALUE!</v>
      </c>
      <c r="DZ14" s="122" t="e">
        <f>'Контроль экономии'!FW14*'Контроль экономии'!XT14</f>
        <v>#VALUE!</v>
      </c>
      <c r="EA14" s="122" t="e">
        <f>'Контроль экономии'!FX14*'Контроль экономии'!XU14</f>
        <v>#VALUE!</v>
      </c>
      <c r="EB14" s="122" t="e">
        <f>'Контроль экономии'!FY14*'Контроль экономии'!XV14</f>
        <v>#VALUE!</v>
      </c>
      <c r="EC14" s="122" t="e">
        <f>'Контроль экономии'!FZ14*'Контроль экономии'!XW14</f>
        <v>#VALUE!</v>
      </c>
      <c r="ED14" s="122" t="e">
        <f>'Контроль экономии'!GA14*'Контроль экономии'!XX14</f>
        <v>#VALUE!</v>
      </c>
      <c r="EE14" s="122" t="e">
        <f>'Контроль экономии'!GB14*'Контроль экономии'!XY14</f>
        <v>#VALUE!</v>
      </c>
      <c r="EF14" s="122" t="e">
        <f>'Контроль экономии'!GC14*'Контроль экономии'!XZ14</f>
        <v>#VALUE!</v>
      </c>
      <c r="EG14" s="122" t="e">
        <f>'Контроль экономии'!GD14*'Контроль экономии'!YA14</f>
        <v>#VALUE!</v>
      </c>
      <c r="EH14" s="122" t="e">
        <f>'Контроль экономии'!GE14*'Контроль экономии'!YB14</f>
        <v>#VALUE!</v>
      </c>
      <c r="EI14" s="122" t="e">
        <f>'Контроль экономии'!GF14*'Контроль экономии'!YC14</f>
        <v>#VALUE!</v>
      </c>
      <c r="EJ14" s="122" t="e">
        <f>'Контроль экономии'!GG14*'Контроль экономии'!YD14</f>
        <v>#VALUE!</v>
      </c>
      <c r="EK14" s="122" t="e">
        <f>'Контроль экономии'!GH14*'Контроль экономии'!YE14</f>
        <v>#VALUE!</v>
      </c>
      <c r="EL14" s="122" t="e">
        <f>'Контроль экономии'!GI14*'Контроль экономии'!YF14</f>
        <v>#VALUE!</v>
      </c>
      <c r="EM14" s="122" t="e">
        <f>'Контроль экономии'!GJ14*'Контроль экономии'!YG14</f>
        <v>#VALUE!</v>
      </c>
      <c r="EN14" s="122" t="e">
        <f>'Контроль экономии'!GK14*'Контроль экономии'!YH14</f>
        <v>#VALUE!</v>
      </c>
      <c r="EO14" s="122" t="e">
        <f>'Контроль экономии'!GL14*'Контроль экономии'!YI14</f>
        <v>#VALUE!</v>
      </c>
      <c r="EP14" s="122" t="e">
        <f>'Контроль экономии'!GM14*'Контроль экономии'!YJ14</f>
        <v>#VALUE!</v>
      </c>
      <c r="EQ14" s="122" t="e">
        <f>'Контроль экономии'!GN14*'Контроль экономии'!YK14</f>
        <v>#VALUE!</v>
      </c>
      <c r="ER14" s="122" t="e">
        <f>'Контроль экономии'!GO14*'Контроль экономии'!YL14</f>
        <v>#VALUE!</v>
      </c>
      <c r="ES14" s="122" t="e">
        <f>'Контроль экономии'!GP14*'Контроль экономии'!YM14</f>
        <v>#VALUE!</v>
      </c>
      <c r="ET14" s="122" t="e">
        <f>'Контроль экономии'!GQ14*'Контроль экономии'!YN14</f>
        <v>#VALUE!</v>
      </c>
      <c r="EU14" s="122" t="e">
        <f>'Контроль экономии'!GR14*'Контроль экономии'!YO14</f>
        <v>#VALUE!</v>
      </c>
      <c r="EV14" s="122" t="e">
        <f>'Контроль экономии'!GS14*'Контроль экономии'!YP14</f>
        <v>#VALUE!</v>
      </c>
      <c r="EW14" s="122" t="e">
        <f>'Контроль экономии'!GT14*'Контроль экономии'!YQ14</f>
        <v>#VALUE!</v>
      </c>
      <c r="EX14" s="122" t="e">
        <f>'Контроль экономии'!GU14*'Контроль экономии'!YR14</f>
        <v>#VALUE!</v>
      </c>
      <c r="EY14" s="122" t="e">
        <f>'Контроль экономии'!GV14*'Контроль экономии'!YS14</f>
        <v>#VALUE!</v>
      </c>
      <c r="EZ14" s="122" t="e">
        <f>'Контроль экономии'!GW14*'Контроль экономии'!YT14</f>
        <v>#VALUE!</v>
      </c>
      <c r="FA14" s="122" t="e">
        <f>'Контроль экономии'!GX14*'Контроль экономии'!YU14</f>
        <v>#VALUE!</v>
      </c>
      <c r="FB14" s="122" t="e">
        <f>'Контроль экономии'!GY14*'Контроль экономии'!YV14</f>
        <v>#VALUE!</v>
      </c>
    </row>
    <row r="15" spans="1:158" s="116" customFormat="1">
      <c r="A15" s="116">
        <f>'Контроль экономии'!A15</f>
        <v>44</v>
      </c>
      <c r="B15" s="123" t="str">
        <f>'Контроль экономии'!C15</f>
        <v>Муниципальное бюджетное общеобразовательное учреждение «Основная общеобразовательная школа № 15»</v>
      </c>
      <c r="C15" s="124">
        <f>'Контроль экономии'!D15</f>
        <v>18062828</v>
      </c>
      <c r="D15" s="119">
        <f>IF('Контроль экономии'!JJ15="",0,'Контроль экономии'!JJ15)</f>
        <v>1.4963047076526199</v>
      </c>
      <c r="E15" s="119">
        <f>IF('Контроль экономии'!JK15="",0,'Контроль экономии'!JK15)</f>
        <v>1.48127830323875</v>
      </c>
      <c r="F15" s="119">
        <f>IF('Контроль экономии'!JL15="",0,'Контроль экономии'!JL15)</f>
        <v>1.3419196044712001</v>
      </c>
      <c r="G15" s="119">
        <f>IF('Контроль экономии'!JM15="",0,'Контроль экономии'!JM15)</f>
        <v>1.3765591860131801</v>
      </c>
      <c r="H15" s="119">
        <f>IF('Контроль экономии'!JN15="",0,'Контроль экономии'!JN15)</f>
        <v>1.3597726187064101</v>
      </c>
      <c r="I15" s="119">
        <f>IF('Контроль экономии'!JO15="",0,'Контроль экономии'!JO15)</f>
        <v>1.3062446259673299</v>
      </c>
      <c r="J15" s="119">
        <f>IF('Контроль экономии'!JP15="",0,'Контроль экономии'!JP15)</f>
        <v>1.35602337823636</v>
      </c>
      <c r="K15" s="119">
        <f>IF('Контроль экономии'!JQ15="",0,'Контроль экономии'!JQ15)</f>
        <v>1.4033708321391001</v>
      </c>
      <c r="L15" s="119">
        <f>IF('Контроль экономии'!JR15="",0,'Контроль экономии'!JR15)</f>
        <v>1.4196675265118901</v>
      </c>
      <c r="M15" s="119">
        <f>IF('Контроль экономии'!JS15="",0,'Контроль экономии'!JS15)</f>
        <v>1.7910631030858899</v>
      </c>
      <c r="N15" s="119">
        <f>IF('Контроль экономии'!JT15="",0,'Контроль экономии'!JT15)</f>
        <v>2.6357805961593601</v>
      </c>
      <c r="O15" s="119">
        <f>IF('Контроль экономии'!JU15="",0,'Контроль экономии'!JU15)</f>
        <v>2.24593675360657</v>
      </c>
      <c r="P15" s="119">
        <f>IF('Контроль экономии'!JV15="",0,'Контроль экономии'!JV15)</f>
        <v>2.0352811216203301</v>
      </c>
      <c r="Q15" s="119">
        <f>IF('Контроль экономии'!JW15="",0,'Контроль экономии'!JW15)</f>
        <v>1.9134314989968499</v>
      </c>
      <c r="R15" s="119">
        <f>IF('Контроль экономии'!JX15="",0,'Контроль экономии'!JX15)</f>
        <v>1.77993899159262</v>
      </c>
      <c r="S15" s="119">
        <f>IF('Контроль экономии'!JY15="",0,'Контроль экономии'!JY15)</f>
        <v>2.4082299130600902</v>
      </c>
      <c r="T15" s="119">
        <f>IF('Контроль экономии'!JZ15="",0,'Контроль экономии'!JZ15)</f>
        <v>2.5521926053310402</v>
      </c>
      <c r="U15" s="119">
        <f>IF('Контроль экономии'!KA15="",0,'Контроль экономии'!KA15)</f>
        <v>2.6104237603898</v>
      </c>
      <c r="V15" s="119">
        <f>IF('Контроль экономии'!KB15="",0,'Контроль экономии'!KB15)</f>
        <v>2.60836280691698</v>
      </c>
      <c r="W15" s="119">
        <f>IF('Контроль экономии'!KC15="",0,'Контроль экономии'!KC15)</f>
        <v>2.3372432406611301</v>
      </c>
      <c r="X15" s="119">
        <f>IF('Контроль экономии'!KD15="",0,'Контроль экономии'!KD15)</f>
        <v>1.8935831661412099</v>
      </c>
      <c r="Y15" s="119">
        <f>IF('Контроль экономии'!KE15="",0,'Контроль экономии'!KE15)</f>
        <v>1.7545606358077801</v>
      </c>
      <c r="Z15" s="119">
        <f>IF('Контроль экономии'!KF15="",0,'Контроль экономии'!KF15)</f>
        <v>1.9410659692366501</v>
      </c>
      <c r="AA15" s="119">
        <f>IF('Контроль экономии'!KG15="",0,'Контроль экономии'!KG15)</f>
        <v>2.4242078675838399</v>
      </c>
      <c r="AB15" s="119">
        <f>IF('Контроль экономии'!KH15="",0,'Контроль экономии'!KH15)</f>
        <v>1.2608917001050901</v>
      </c>
      <c r="AC15" s="119">
        <f>IF('Контроль экономии'!KI15="",0,'Контроль экономии'!KI15)</f>
        <v>2.2935069743001799</v>
      </c>
      <c r="AD15" s="119">
        <f>IF('Контроль экономии'!KJ15="",0,'Контроль экономии'!KJ15)</f>
        <v>2.5113357695614802</v>
      </c>
      <c r="AE15" s="119">
        <f>IF('Контроль экономии'!KK15="",0,'Контроль экономии'!KK15)</f>
        <v>2.3076306487054601</v>
      </c>
      <c r="AF15" s="119">
        <f>IF('Контроль экономии'!KL15="",0,'Контроль экономии'!KL15)</f>
        <v>1.68744046527181</v>
      </c>
      <c r="AG15" s="119">
        <f>IF('Контроль экономии'!KM15="",0,'Контроль экономии'!KM15)</f>
        <v>1.7720483424094799</v>
      </c>
      <c r="AH15" s="119">
        <f>IF('Контроль экономии'!KN15="",0,'Контроль экономии'!KN15)</f>
        <v>0</v>
      </c>
      <c r="AI15" s="125">
        <f>IF(D15&gt;0,'Контроль экономии'!FU15,0)</f>
        <v>2696.3313538862558</v>
      </c>
      <c r="AJ15" s="125">
        <f>IF(E15&gt;0,'Контроль экономии'!FV15,0)</f>
        <v>5502.5496911729842</v>
      </c>
      <c r="AK15" s="125">
        <f>IF(F15&gt;0,'Контроль экономии'!FW15,0)</f>
        <v>7637.9653984478655</v>
      </c>
      <c r="AL15" s="125">
        <f>IF(G15&gt;0,'Контроль экономии'!FX15,0)</f>
        <v>9902.9493398815139</v>
      </c>
      <c r="AM15" s="125">
        <f>IF(H15&gt;0,'Контроль экономии'!FY15,0)</f>
        <v>12325.383287381514</v>
      </c>
      <c r="AN15" s="125">
        <f>IF(I15&gt;0,'Контроль экономии'!FZ15,0)</f>
        <v>14818.341716765399</v>
      </c>
      <c r="AO15" s="125">
        <f>IF(J15&gt;0,'Контроль экономии'!GA15,0)</f>
        <v>17434.307963388623</v>
      </c>
      <c r="AP15" s="125">
        <f>IF(K15&gt;0,'Контроль экономии'!GB15,0)</f>
        <v>19950.227851990519</v>
      </c>
      <c r="AQ15" s="125">
        <f>IF(L15&gt;0,'Контроль экономии'!GC15,0)</f>
        <v>22474.348261741703</v>
      </c>
      <c r="AR15" s="125">
        <f>IF(M15&gt;0,'Контроль экономии'!GD15,0)</f>
        <v>25085.394195675352</v>
      </c>
      <c r="AS15" s="125">
        <f>IF(N15&gt;0,'Контроль экономии'!GE15,0)</f>
        <v>27514.388560094783</v>
      </c>
      <c r="AT15" s="125">
        <f>IF(O15&gt;0,'Контроль экономии'!GF15,0)</f>
        <v>29700.647498495258</v>
      </c>
      <c r="AU15" s="125">
        <f>IF(P15&gt;0,'Контроль экономии'!GG15,0)</f>
        <v>32249.36947169431</v>
      </c>
      <c r="AV15" s="125">
        <f>IF(Q15&gt;0,'Контроль экономии'!GH15,0)</f>
        <v>34161.731003708526</v>
      </c>
      <c r="AW15" s="125">
        <f>IF(R15&gt;0,'Контроль экономии'!GI15,0)</f>
        <v>36762.936312263031</v>
      </c>
      <c r="AX15" s="125">
        <f>IF(S15&gt;0,'Контроль экономии'!GJ15,0)</f>
        <v>39459.267666149288</v>
      </c>
      <c r="AY15" s="125">
        <f>IF(T15&gt;0,'Контроль экономии'!GK15,0)</f>
        <v>42357.331840308056</v>
      </c>
      <c r="AZ15" s="125">
        <f>IF(U15&gt;0,'Контроль экономии'!GL15,0)</f>
        <v>45176.671011433646</v>
      </c>
      <c r="BA15" s="125">
        <f>IF(V15&gt;0,'Контроль экономии'!GM15,0)</f>
        <v>47800.837779206158</v>
      </c>
      <c r="BB15" s="125">
        <f>IF(W15&gt;0,'Контроль экономии'!GN15,0)</f>
        <v>50405.323296220377</v>
      </c>
      <c r="BC15" s="125">
        <f>IF(X15&gt;0,'Контроль экономии'!GO15,0)</f>
        <v>53208.261425047393</v>
      </c>
      <c r="BD15" s="125">
        <f>IF(Y15&gt;0,'Контроль экономии'!GP15,0)</f>
        <v>56181.770393779618</v>
      </c>
      <c r="BE15" s="125">
        <f>IF(Z15&gt;0,'Контроль экономии'!GQ15,0)</f>
        <v>59307.809055888625</v>
      </c>
      <c r="BF15" s="125">
        <f>IF(AA15&gt;0,'Контроль экономии'!GR15,0)</f>
        <v>62660.182101718012</v>
      </c>
      <c r="BG15" s="125">
        <f>IF(AB15&gt;0,'Контроль экономии'!GS15,0)</f>
        <v>65946.950978353081</v>
      </c>
      <c r="BH15" s="125">
        <f>IF(AC15&gt;0,'Контроль экономии'!GT15,0)</f>
        <v>69358.367776457351</v>
      </c>
      <c r="BI15" s="125">
        <f>IF(AD15&gt;0,'Контроль экономии'!GU15,0)</f>
        <v>72922.314267938389</v>
      </c>
      <c r="BJ15" s="125">
        <f>IF(AE15&gt;0,'Контроль экономии'!GV15,0)</f>
        <v>76676.512850082945</v>
      </c>
      <c r="BK15" s="125">
        <f>IF(AF15&gt;0,'Контроль экономии'!GW15,0)</f>
        <v>80107.61089894551</v>
      </c>
      <c r="BL15" s="125">
        <f>IF(AG15&gt;0,'Контроль экономии'!GX15,0)</f>
        <v>83217.248518755936</v>
      </c>
      <c r="BM15" s="125">
        <f>IF(AH15&gt;0,'Контроль экономии'!GY15,0)</f>
        <v>0</v>
      </c>
      <c r="BN15" s="120">
        <f>'Контроль экономии'!FU15*Ср.вз.!AI15</f>
        <v>7270202.769950089</v>
      </c>
      <c r="BO15" s="120">
        <f>'Контроль экономии'!FV15*Ср.вз.!AJ15</f>
        <v>30278053.103827905</v>
      </c>
      <c r="BP15" s="120">
        <f>'Контроль экономии'!FW15*Ср.вз.!AK15</f>
        <v>58338515.427886859</v>
      </c>
      <c r="BQ15" s="120">
        <f>'Контроль экономии'!FX15*Ср.вз.!AL15</f>
        <v>98068405.628259718</v>
      </c>
      <c r="BR15" s="120">
        <f>'Контроль экономии'!FY15*Ср.вз.!AM15</f>
        <v>151915073.18086353</v>
      </c>
      <c r="BS15" s="120">
        <f>'Контроль экономии'!FZ15*Ср.вз.!AN15</f>
        <v>219583251.23482969</v>
      </c>
      <c r="BT15" s="120">
        <f>'Контроль экономии'!GA15*Ср.вз.!AO15</f>
        <v>303955094.16227597</v>
      </c>
      <c r="BU15" s="120">
        <f>'Контроль экономии'!GB15*Ср.вз.!AP15</f>
        <v>398011591.34633827</v>
      </c>
      <c r="BV15" s="120">
        <f>'Контроль экономии'!GC15*Ср.вз.!AQ15</f>
        <v>505096329.79005229</v>
      </c>
      <c r="BW15" s="120">
        <f>'Контроль экономии'!GD15*Ср.вз.!AR15</f>
        <v>629277001.95242262</v>
      </c>
      <c r="BX15" s="120">
        <f>'Контроль экономии'!GE15*Ср.вз.!AS15</f>
        <v>757041577.83587468</v>
      </c>
      <c r="BY15" s="120">
        <f>'Контроль экономии'!GF15*Ср.вз.!AT15</f>
        <v>882128461.82987261</v>
      </c>
      <c r="BZ15" s="120">
        <f>'Контроль экономии'!GG15*Ср.вз.!AU15</f>
        <v>1040021831.321849</v>
      </c>
      <c r="CA15" s="120">
        <f>'Контроль экономии'!GH15*Ср.вз.!AV15</f>
        <v>1167023865.1697404</v>
      </c>
      <c r="CB15" s="120">
        <f>'Контроль экономии'!GI15*Ср.вз.!AW15</f>
        <v>1351513486.2995079</v>
      </c>
      <c r="CC15" s="120">
        <f>'Контроль экономии'!GJ15*Ср.вз.!AX15</f>
        <v>1557033804.7488146</v>
      </c>
      <c r="CD15" s="120">
        <f>'Контроль экономии'!GK15*Ср.вз.!AY15</f>
        <v>1794143560.6299746</v>
      </c>
      <c r="CE15" s="120">
        <f>'Контроль экономии'!GL15*Ср.вз.!AZ15</f>
        <v>2040931603.6753092</v>
      </c>
      <c r="CF15" s="120">
        <f>'Контроль экономии'!GM15*Ср.вз.!BA15</f>
        <v>2284920092.3939829</v>
      </c>
      <c r="CG15" s="120">
        <f>'Контроль экономии'!GN15*Ср.вз.!BB15</f>
        <v>2540696616.5964966</v>
      </c>
      <c r="CH15" s="120">
        <f>'Контроль экономии'!GO15*Ср.вз.!BC15</f>
        <v>2831119083.8761864</v>
      </c>
      <c r="CI15" s="120">
        <f>'Контроль экономии'!GP15*Ср.вз.!BD15</f>
        <v>3156391324.5793719</v>
      </c>
      <c r="CJ15" s="120">
        <f>'Контроль экономии'!GQ15*Ср.вз.!BE15</f>
        <v>3517416215.0097446</v>
      </c>
      <c r="CK15" s="120">
        <f>'Контроль экономии'!GR15*Ср.вз.!BF15</f>
        <v>3926298421.0204625</v>
      </c>
      <c r="CL15" s="120">
        <f>'Контроль экономии'!GS15*Ср.вз.!BG15</f>
        <v>4349000343.3413048</v>
      </c>
      <c r="CM15" s="120">
        <f>'Контроль экономии'!GT15*Ср.вз.!BH15</f>
        <v>4810583180.6143179</v>
      </c>
      <c r="CN15" s="120">
        <f>'Контроль экономии'!GU15*Ср.вз.!BI15</f>
        <v>5317663918.1919708</v>
      </c>
      <c r="CO15" s="120">
        <f>'Контроль экономии'!GV15*Ср.вз.!BJ15</f>
        <v>5879287622.8489351</v>
      </c>
      <c r="CP15" s="120">
        <f>'Контроль экономии'!GW15*Ср.вз.!BK15</f>
        <v>6417229323.9368534</v>
      </c>
      <c r="CQ15" s="120">
        <f>'Контроль экономии'!GX15*Ср.вз.!BL15</f>
        <v>6925110451.0323868</v>
      </c>
      <c r="CR15" s="120">
        <f>'Контроль экономии'!GY15*Ср.вз.!BM15</f>
        <v>0</v>
      </c>
      <c r="CS15" s="116">
        <f>'Контроль экономии'!FU15*'Контроль экономии'!WM15</f>
        <v>2642326.6761430781</v>
      </c>
      <c r="CT15" s="116">
        <f>'Контроль экономии'!FV15*'Контроль экономии'!WN15</f>
        <v>7108045.6201440096</v>
      </c>
      <c r="CU15" s="116">
        <f>'Контроль экономии'!FW15*'Контроль экономии'!WO15</f>
        <v>14493482.64743812</v>
      </c>
      <c r="CV15" s="116">
        <f>'Контроль экономии'!FX15*'Контроль экономии'!WP15</f>
        <v>21283645.715751845</v>
      </c>
      <c r="CW15" s="116">
        <f>'Контроль экономии'!FY15*'Контроль экономии'!WQ15</f>
        <v>29807488.159334548</v>
      </c>
      <c r="CX15" s="116">
        <f>'Контроль экономии'!FZ15*'Контроль экономии'!WR15</f>
        <v>43111856.266241789</v>
      </c>
      <c r="CY15" s="116">
        <f>'Контроль экономии'!GA15*'Контроль экономии'!WS15</f>
        <v>72877889.407161862</v>
      </c>
      <c r="CZ15" s="116">
        <f>'Контроль экономии'!GB15*'Контроль экономии'!WT15</f>
        <v>102362161.08671097</v>
      </c>
      <c r="DA15" s="116">
        <f>'Контроль экономии'!GC15*'Контроль экономии'!WU15</f>
        <v>150467732.10750407</v>
      </c>
      <c r="DB15" s="116">
        <f>'Контроль экономии'!GD15*'Контроль экономии'!WV15</f>
        <v>209744920.45156917</v>
      </c>
      <c r="DC15" s="116">
        <f>'Контроль экономии'!GE15*'Контроль экономии'!WW15</f>
        <v>237480127.98449442</v>
      </c>
      <c r="DD15" s="116">
        <f>'Контроль экономии'!GF15*'Контроль экономии'!WX15</f>
        <v>263564814.03108266</v>
      </c>
      <c r="DE15" s="116">
        <f>'Контроль экономии'!GG15*'Контроль экономии'!WY15</f>
        <v>305535957.88787407</v>
      </c>
      <c r="DF15" s="116">
        <f>'Контроль экономии'!GH15*'Контроль экономии'!WZ15</f>
        <v>344640773.55452257</v>
      </c>
      <c r="DG15" s="116">
        <f>'Контроль экономии'!GI15*'Контроль экономии'!XA15</f>
        <v>422404422.37621355</v>
      </c>
      <c r="DH15" s="116">
        <f>'Контроль экономии'!GJ15*'Контроль экономии'!XB15</f>
        <v>489523944.59281307</v>
      </c>
      <c r="DI15" s="116">
        <f>'Контроль экономии'!GK15*'Контроль экономии'!XC15</f>
        <v>564200594.54860902</v>
      </c>
      <c r="DJ15" s="116">
        <f>'Контроль экономии'!GL15*'Контроль экономии'!XD15</f>
        <v>635193504.964957</v>
      </c>
      <c r="DK15" s="116">
        <f>'Контроль экономии'!GM15*'Контроль экономии'!XE15</f>
        <v>686027327.7090354</v>
      </c>
      <c r="DL15" s="116">
        <f>'Контроль экономии'!GN15*'Контроль экономии'!XF15</f>
        <v>737993002.24355876</v>
      </c>
      <c r="DM15" s="116">
        <f>'Контроль экономии'!GO15*'Контроль экономии'!XG15</f>
        <v>830055692.31265616</v>
      </c>
      <c r="DN15" s="116">
        <f>'Контроль экономии'!GP15*'Контроль экономии'!XH15</f>
        <v>923452103.09118795</v>
      </c>
      <c r="DO15" s="116">
        <f>'Контроль экономии'!GQ15*'Контроль экономии'!XI15</f>
        <v>1079752995.9036162</v>
      </c>
      <c r="DP15" s="116">
        <f>'Контроль экономии'!GR15*'Контроль экономии'!XJ15</f>
        <v>1232464700.9930391</v>
      </c>
      <c r="DQ15" s="116">
        <f>'Контроль экономии'!GS15*'Контроль экономии'!XK15</f>
        <v>1481967839.3643503</v>
      </c>
      <c r="DR15" s="116">
        <f>'Контроль экономии'!GT15*'Контроль экономии'!XL15</f>
        <v>1638554443.3223512</v>
      </c>
      <c r="DS15" s="116">
        <f>'Контроль экономии'!GU15*'Контроль экономии'!XM15</f>
        <v>1755323779.3717182</v>
      </c>
      <c r="DT15" s="116">
        <f>'Контроль экономии'!GV15*'Контроль экономии'!XN15</f>
        <v>1877675964.3250449</v>
      </c>
      <c r="DU15" s="116">
        <f>'Контроль экономии'!GW15*'Контроль экономии'!XO15</f>
        <v>1992237330.3727665</v>
      </c>
      <c r="DV15" s="116">
        <f>'Контроль экономии'!GX15*'Контроль экономии'!XP15</f>
        <v>2123342268.9437523</v>
      </c>
      <c r="DW15" s="116" t="e">
        <f>'Контроль экономии'!GY15*'Контроль экономии'!XQ15</f>
        <v>#VALUE!</v>
      </c>
      <c r="DX15" s="122">
        <f>'Контроль экономии'!FU15*'Контроль экономии'!XR15</f>
        <v>0</v>
      </c>
      <c r="DY15" s="122">
        <f>'Контроль экономии'!FV15*'Контроль экономии'!XS15</f>
        <v>0</v>
      </c>
      <c r="DZ15" s="122">
        <f>'Контроль экономии'!FW15*'Контроль экономии'!XT15</f>
        <v>0</v>
      </c>
      <c r="EA15" s="122">
        <f>'Контроль экономии'!FX15*'Контроль экономии'!XU15</f>
        <v>0</v>
      </c>
      <c r="EB15" s="122">
        <f>'Контроль экономии'!FY15*'Контроль экономии'!XV15</f>
        <v>0</v>
      </c>
      <c r="EC15" s="122">
        <f>'Контроль экономии'!FZ15*'Контроль экономии'!XW15</f>
        <v>0</v>
      </c>
      <c r="ED15" s="122">
        <f>'Контроль экономии'!GA15*'Контроль экономии'!XX15</f>
        <v>0</v>
      </c>
      <c r="EE15" s="122">
        <f>'Контроль экономии'!GB15*'Контроль экономии'!XY15</f>
        <v>0</v>
      </c>
      <c r="EF15" s="122">
        <f>'Контроль экономии'!GC15*'Контроль экономии'!XZ15</f>
        <v>0</v>
      </c>
      <c r="EG15" s="122">
        <f>'Контроль экономии'!GD15*'Контроль экономии'!YA15</f>
        <v>0</v>
      </c>
      <c r="EH15" s="122">
        <f>'Контроль экономии'!GE15*'Контроль экономии'!YB15</f>
        <v>0</v>
      </c>
      <c r="EI15" s="122">
        <f>'Контроль экономии'!GF15*'Контроль экономии'!YC15</f>
        <v>0</v>
      </c>
      <c r="EJ15" s="122">
        <f>'Контроль экономии'!GG15*'Контроль экономии'!YD15</f>
        <v>0</v>
      </c>
      <c r="EK15" s="122">
        <f>'Контроль экономии'!GH15*'Контроль экономии'!YE15</f>
        <v>0</v>
      </c>
      <c r="EL15" s="122">
        <f>'Контроль экономии'!GI15*'Контроль экономии'!YF15</f>
        <v>0</v>
      </c>
      <c r="EM15" s="122">
        <f>'Контроль экономии'!GJ15*'Контроль экономии'!YG15</f>
        <v>0</v>
      </c>
      <c r="EN15" s="122">
        <f>'Контроль экономии'!GK15*'Контроль экономии'!YH15</f>
        <v>0</v>
      </c>
      <c r="EO15" s="122">
        <f>'Контроль экономии'!GL15*'Контроль экономии'!YI15</f>
        <v>0</v>
      </c>
      <c r="EP15" s="122">
        <f>'Контроль экономии'!GM15*'Контроль экономии'!YJ15</f>
        <v>0</v>
      </c>
      <c r="EQ15" s="122">
        <f>'Контроль экономии'!GN15*'Контроль экономии'!YK15</f>
        <v>0</v>
      </c>
      <c r="ER15" s="122">
        <f>'Контроль экономии'!GO15*'Контроль экономии'!YL15</f>
        <v>0</v>
      </c>
      <c r="ES15" s="122">
        <f>'Контроль экономии'!GP15*'Контроль экономии'!YM15</f>
        <v>0</v>
      </c>
      <c r="ET15" s="122">
        <f>'Контроль экономии'!GQ15*'Контроль экономии'!YN15</f>
        <v>0</v>
      </c>
      <c r="EU15" s="122">
        <f>'Контроль экономии'!GR15*'Контроль экономии'!YO15</f>
        <v>0</v>
      </c>
      <c r="EV15" s="122">
        <f>'Контроль экономии'!GS15*'Контроль экономии'!YP15</f>
        <v>0</v>
      </c>
      <c r="EW15" s="122">
        <f>'Контроль экономии'!GT15*'Контроль экономии'!YQ15</f>
        <v>0</v>
      </c>
      <c r="EX15" s="122">
        <f>'Контроль экономии'!GU15*'Контроль экономии'!YR15</f>
        <v>0</v>
      </c>
      <c r="EY15" s="122">
        <f>'Контроль экономии'!GV15*'Контроль экономии'!YS15</f>
        <v>0</v>
      </c>
      <c r="EZ15" s="122">
        <f>'Контроль экономии'!GW15*'Контроль экономии'!YT15</f>
        <v>0</v>
      </c>
      <c r="FA15" s="122">
        <f>'Контроль экономии'!GX15*'Контроль экономии'!YU15</f>
        <v>0</v>
      </c>
      <c r="FB15" s="122" t="e">
        <f>'Контроль экономии'!GY15*'Контроль экономии'!YV15</f>
        <v>#VALUE!</v>
      </c>
    </row>
    <row r="16" spans="1:158" s="116" customFormat="1">
      <c r="A16" s="116">
        <f>'Контроль экономии'!A16</f>
        <v>91</v>
      </c>
      <c r="B16" s="123" t="str">
        <f>'Контроль экономии'!C16</f>
        <v>Муниципальное бюджетное образовательное учреждение «Средняя общеобразовательная школа № 49 с углубленным изучением отдельных предметов» г. Белгорода</v>
      </c>
      <c r="C16" s="124">
        <f>'Контроль экономии'!D16</f>
        <v>1900484</v>
      </c>
      <c r="D16" s="119">
        <f>IF('Контроль экономии'!JJ16="",0,'Контроль экономии'!JJ16)</f>
        <v>1.7306773669628399</v>
      </c>
      <c r="E16" s="119">
        <f>IF('Контроль экономии'!JK16="",0,'Контроль экономии'!JK16)</f>
        <v>1.7657877137670801</v>
      </c>
      <c r="F16" s="119">
        <f>IF('Контроль экономии'!JL16="",0,'Контроль экономии'!JL16)</f>
        <v>1.77080347759626</v>
      </c>
      <c r="G16" s="119">
        <f>IF('Контроль экономии'!JM16="",0,'Контроль экономии'!JM16)</f>
        <v>1.7471577338301301</v>
      </c>
      <c r="H16" s="119">
        <f>IF('Контроль экономии'!JN16="",0,'Контроль экономии'!JN16)</f>
        <v>1.7602942581446499</v>
      </c>
      <c r="I16" s="119">
        <f>IF('Контроль экономии'!JO16="",0,'Контроль экономии'!JO16)</f>
        <v>1.74405273717398</v>
      </c>
      <c r="J16" s="119">
        <f>IF('Контроль экономии'!JP16="",0,'Контроль экономии'!JP16)</f>
        <v>1.92223177605809</v>
      </c>
      <c r="K16" s="119">
        <f>IF('Контроль экономии'!JQ16="",0,'Контроль экономии'!JQ16)</f>
        <v>3.2922518391134101</v>
      </c>
      <c r="L16" s="119">
        <f>IF('Контроль экономии'!JR16="",0,'Контроль экономии'!JR16)</f>
        <v>3.4945543135568902</v>
      </c>
      <c r="M16" s="119">
        <f>IF('Контроль экономии'!JS16="",0,'Контроль экономии'!JS16)</f>
        <v>4.2082258526798499</v>
      </c>
      <c r="N16" s="119">
        <f>IF('Контроль экономии'!JT16="",0,'Контроль экономии'!JT16)</f>
        <v>3.98394955574663</v>
      </c>
      <c r="O16" s="119">
        <f>IF('Контроль экономии'!JU16="",0,'Контроль экономии'!JU16)</f>
        <v>3.8153243527276199</v>
      </c>
      <c r="P16" s="119">
        <f>IF('Контроль экономии'!JV16="",0,'Контроль экономии'!JV16)</f>
        <v>2.4799369446832902</v>
      </c>
      <c r="Q16" s="119">
        <f>IF('Контроль экономии'!JW16="",0,'Контроль экономии'!JW16)</f>
        <v>2.1792299608292698</v>
      </c>
      <c r="R16" s="119">
        <f>IF('Контроль экономии'!JX16="",0,'Контроль экономии'!JX16)</f>
        <v>4.1516193751791404</v>
      </c>
      <c r="S16" s="119">
        <f>IF('Контроль экономии'!JY16="",0,'Контроль экономии'!JY16)</f>
        <v>4.3510556988630897</v>
      </c>
      <c r="T16" s="119">
        <f>IF('Контроль экономии'!JZ16="",0,'Контроль экономии'!JZ16)</f>
        <v>4.5970669723894204</v>
      </c>
      <c r="U16" s="119">
        <f>IF('Контроль экономии'!KA16="",0,'Контроль экономии'!KA16)</f>
        <v>4.65486767937327</v>
      </c>
      <c r="V16" s="119">
        <f>IF('Контроль экономии'!KB16="",0,'Контроль экономии'!KB16)</f>
        <v>4.1301232444826601</v>
      </c>
      <c r="W16" s="119">
        <f>IF('Контроль экономии'!KC16="",0,'Контроль экономии'!KC16)</f>
        <v>2.4636954237126201</v>
      </c>
      <c r="X16" s="119">
        <f>IF('Контроль экономии'!KD16="",0,'Контроль экономии'!KD16)</f>
        <v>2.1266838635712202</v>
      </c>
      <c r="Y16" s="119">
        <f>IF('Контроль экономии'!KE16="",0,'Контроль экономии'!KE16)</f>
        <v>3.6383395433266501</v>
      </c>
      <c r="Z16" s="119">
        <f>IF('Контроль экономии'!KF16="",0,'Контроль экономии'!KF16)</f>
        <v>4.3262157256138396</v>
      </c>
      <c r="AA16" s="119">
        <f>IF('Контроль экономии'!KG16="",0,'Контроль экономии'!KG16)</f>
        <v>4.9171204738702601</v>
      </c>
      <c r="AB16" s="119">
        <f>IF('Контроль экономии'!KH16="",0,'Контроль экономии'!KH16)</f>
        <v>4.33576956147893</v>
      </c>
      <c r="AC16" s="119">
        <f>IF('Контроль экономии'!KI16="",0,'Контроль экономии'!KI16)</f>
        <v>4.79507022069361</v>
      </c>
      <c r="AD16" s="119">
        <f>IF('Контроль экономии'!KJ16="",0,'Контроль экономии'!KJ16)</f>
        <v>3.0794401452183102</v>
      </c>
      <c r="AE16" s="119">
        <f>IF('Контроль экономии'!KK16="",0,'Контроль экономии'!KK16)</f>
        <v>2.2668864048915598</v>
      </c>
      <c r="AF16" s="119">
        <f>IF('Контроль экономии'!KL16="",0,'Контроль экономии'!KL16)</f>
        <v>3.46111588802904</v>
      </c>
      <c r="AG16" s="119">
        <f>IF('Контроль экономии'!KM16="",0,'Контроль экономии'!KM16)</f>
        <v>3.6132607241807602</v>
      </c>
      <c r="AH16" s="119">
        <f>IF('Контроль экономии'!KN16="",0,'Контроль экономии'!KN16)</f>
        <v>0</v>
      </c>
      <c r="AI16" s="125">
        <f>IF(D16&gt;0,'Контроль экономии'!FU16,0)</f>
        <v>1308.2076365270295</v>
      </c>
      <c r="AJ16" s="125">
        <f>IF(E16&gt;0,'Контроль экономии'!FV16,0)</f>
        <v>2476.4319656435791</v>
      </c>
      <c r="AK16" s="125">
        <f>IF(F16&gt;0,'Контроль экономии'!FW16,0)</f>
        <v>3334.1478674132468</v>
      </c>
      <c r="AL16" s="125">
        <f>IF(G16&gt;0,'Контроль экономии'!FX16,0)</f>
        <v>4255.4925452785865</v>
      </c>
      <c r="AM16" s="125">
        <f>IF(H16&gt;0,'Контроль экономии'!FY16,0)</f>
        <v>5297.3077058850668</v>
      </c>
      <c r="AN16" s="125">
        <f>IF(I16&gt;0,'Контроль экономии'!FZ16,0)</f>
        <v>6525.7672763721866</v>
      </c>
      <c r="AO16" s="125">
        <f>IF(J16&gt;0,'Контроль экономии'!GA16,0)</f>
        <v>7737.2591732337942</v>
      </c>
      <c r="AP16" s="125">
        <f>IF(K16&gt;0,'Контроль экономии'!GB16,0)</f>
        <v>8936.0253148762677</v>
      </c>
      <c r="AQ16" s="125">
        <f>IF(L16&gt;0,'Контроль экономии'!GC16,0)</f>
        <v>10162.788118000837</v>
      </c>
      <c r="AR16" s="125">
        <f>IF(M16&gt;0,'Контроль экономии'!GD16,0)</f>
        <v>11371.734863818618</v>
      </c>
      <c r="AS16" s="125">
        <f>IF(N16&gt;0,'Контроль экономии'!GE16,0)</f>
        <v>12481.420718927149</v>
      </c>
      <c r="AT16" s="125">
        <f>IF(O16&gt;0,'Контроль экономии'!GF16,0)</f>
        <v>13451.1232666252</v>
      </c>
      <c r="AU16" s="125">
        <f>IF(P16&gt;0,'Контроль экономии'!GG16,0)</f>
        <v>14572.686493271591</v>
      </c>
      <c r="AV16" s="125">
        <f>IF(Q16&gt;0,'Контроль экономии'!GH16,0)</f>
        <v>15401.557349877887</v>
      </c>
      <c r="AW16" s="125">
        <f>IF(R16&gt;0,'Контроль экономии'!GI16,0)</f>
        <v>16640.197524540315</v>
      </c>
      <c r="AX16" s="125">
        <f>IF(S16&gt;0,'Контроль экономии'!GJ16,0)</f>
        <v>17972.159904143064</v>
      </c>
      <c r="AY16" s="125">
        <f>IF(T16&gt;0,'Контроль экономии'!GK16,0)</f>
        <v>19204.861393036561</v>
      </c>
      <c r="AZ16" s="125">
        <f>IF(U16&gt;0,'Контроль экономии'!GL16,0)</f>
        <v>20474.891763906187</v>
      </c>
      <c r="BA16" s="125">
        <f>IF(V16&gt;0,'Контроль экономии'!GM16,0)</f>
        <v>21731.347995875403</v>
      </c>
      <c r="BB16" s="125">
        <f>IF(W16&gt;0,'Контроль экономии'!GN16,0)</f>
        <v>22997.13644833865</v>
      </c>
      <c r="BC16" s="125">
        <f>IF(X16&gt;0,'Контроль экономии'!GO16,0)</f>
        <v>24356.247105742219</v>
      </c>
      <c r="BD16" s="125">
        <f>IF(Y16&gt;0,'Контроль экономии'!GP16,0)</f>
        <v>25804.438049679728</v>
      </c>
      <c r="BE16" s="125">
        <f>IF(Z16&gt;0,'Контроль экономии'!GQ16,0)</f>
        <v>27295.896561362293</v>
      </c>
      <c r="BF16" s="125">
        <f>IF(AA16&gt;0,'Контроль экономии'!GR16,0)</f>
        <v>28875.586975897528</v>
      </c>
      <c r="BG16" s="125">
        <f>IF(AB16&gt;0,'Контроль экономии'!GS16,0)</f>
        <v>30440.0064841698</v>
      </c>
      <c r="BH16" s="125">
        <f>IF(AC16&gt;0,'Контроль экономии'!GT16,0)</f>
        <v>31948.432669477879</v>
      </c>
      <c r="BI16" s="125">
        <f>IF(AD16&gt;0,'Контроль экономии'!GU16,0)</f>
        <v>33632.474276810019</v>
      </c>
      <c r="BJ16" s="125">
        <f>IF(AE16&gt;0,'Контроль экономии'!GV16,0)</f>
        <v>35369.964056062519</v>
      </c>
      <c r="BK16" s="125">
        <f>IF(AF16&gt;0,'Контроль экономии'!GW16,0)</f>
        <v>37006.496177243222</v>
      </c>
      <c r="BL16" s="125">
        <f>IF(AG16&gt;0,'Контроль экономии'!GX16,0)</f>
        <v>38457.232272224559</v>
      </c>
      <c r="BM16" s="125">
        <f>IF(AH16&gt;0,'Контроль экономии'!GY16,0)</f>
        <v>0</v>
      </c>
      <c r="BN16" s="120">
        <f>'Контроль экономии'!FU16*Ср.вз.!AI16</f>
        <v>1711407.2202676367</v>
      </c>
      <c r="BO16" s="120">
        <f>'Контроль экономии'!FV16*Ср.вз.!AJ16</f>
        <v>6132715.2804613207</v>
      </c>
      <c r="BP16" s="120">
        <f>'Контроль экономии'!FW16*Ср.вз.!AK16</f>
        <v>11116542.001776302</v>
      </c>
      <c r="BQ16" s="120">
        <f>'Контроль экономии'!FX16*Ср.вз.!AL16</f>
        <v>18109216.802921623</v>
      </c>
      <c r="BR16" s="120">
        <f>'Контроль экономии'!FY16*Ср.вз.!AM16</f>
        <v>28061468.930829309</v>
      </c>
      <c r="BS16" s="120">
        <f>'Контроль экономии'!FZ16*Ср.вз.!AN16</f>
        <v>42585638.545370065</v>
      </c>
      <c r="BT16" s="120">
        <f>'Контроль экономии'!GA16*Ср.вз.!AO16</f>
        <v>59865179.513790496</v>
      </c>
      <c r="BU16" s="120">
        <f>'Контроль экономии'!GB16*Ср.вз.!AP16</f>
        <v>79852548.428109497</v>
      </c>
      <c r="BV16" s="120">
        <f>'Контроль экономии'!GC16*Ср.вз.!AQ16</f>
        <v>103282262.331379</v>
      </c>
      <c r="BW16" s="120">
        <f>'Контроль экономии'!GD16*Ср.вз.!AR16</f>
        <v>129316353.81298783</v>
      </c>
      <c r="BX16" s="120">
        <f>'Контроль экономии'!GE16*Ср.вз.!AS16</f>
        <v>155785863.16286391</v>
      </c>
      <c r="BY16" s="120">
        <f>'Контроль экономии'!GF16*Ср.вз.!AT16</f>
        <v>180932717.13394579</v>
      </c>
      <c r="BZ16" s="120">
        <f>'Контроль экономии'!GG16*Ср.вз.!AU16</f>
        <v>212363191.63118026</v>
      </c>
      <c r="CA16" s="120">
        <f>'Контроль экономии'!GH16*Ср.вз.!AV16</f>
        <v>237207968.80157757</v>
      </c>
      <c r="CB16" s="120">
        <f>'Контроль экономии'!GI16*Ср.вз.!AW16</f>
        <v>276896173.65571767</v>
      </c>
      <c r="CC16" s="120">
        <f>'Контроль экономии'!GJ16*Ср.вз.!AX16</f>
        <v>322998531.62008762</v>
      </c>
      <c r="CD16" s="120">
        <f>'Контроль экономии'!GK16*Ср.вз.!AY16</f>
        <v>368826701.12574619</v>
      </c>
      <c r="CE16" s="120">
        <f>'Контроль экономии'!GL16*Ср.вз.!AZ16</f>
        <v>419221192.74367344</v>
      </c>
      <c r="CF16" s="120">
        <f>'Контроль экономии'!GM16*Ср.вз.!BA16</f>
        <v>472251485.71783793</v>
      </c>
      <c r="CG16" s="120">
        <f>'Контроль экономии'!GN16*Ср.вз.!BB16</f>
        <v>528868284.823506</v>
      </c>
      <c r="CH16" s="120">
        <f>'Контроль экономии'!GO16*Ср.вз.!BC16</f>
        <v>593226773.07597625</v>
      </c>
      <c r="CI16" s="120">
        <f>'Контроль экономии'!GP16*Ср.вз.!BD16</f>
        <v>665869023.0597589</v>
      </c>
      <c r="CJ16" s="120">
        <f>'Контроль экономии'!GQ16*Ср.вз.!BE16</f>
        <v>745065969.08858991</v>
      </c>
      <c r="CK16" s="120">
        <f>'Контроль экономии'!GR16*Ср.вз.!BF16</f>
        <v>833799523.20262289</v>
      </c>
      <c r="CL16" s="120">
        <f>'Контроль экономии'!GS16*Ср.вз.!BG16</f>
        <v>926593994.7562995</v>
      </c>
      <c r="CM16" s="120">
        <f>'Контроль экономии'!GT16*Ср.вз.!BH16</f>
        <v>1020702350.0361614</v>
      </c>
      <c r="CN16" s="120">
        <f>'Контроль экономии'!GU16*Ср.вз.!BI16</f>
        <v>1131143325.9802876</v>
      </c>
      <c r="CO16" s="120">
        <f>'Контроль экономии'!GV16*Ср.вз.!BJ16</f>
        <v>1251034357.3271546</v>
      </c>
      <c r="CP16" s="120">
        <f>'Контроль экономии'!GW16*Ср.вз.!BK16</f>
        <v>1369480759.3163171</v>
      </c>
      <c r="CQ16" s="120">
        <f>'Контроль экономии'!GX16*Ср.вз.!BL16</f>
        <v>1478958714.0398302</v>
      </c>
      <c r="CR16" s="120">
        <f>'Контроль экономии'!GY16*Ср.вз.!BM16</f>
        <v>0</v>
      </c>
      <c r="CS16" s="116">
        <f>'Контроль экономии'!FU16*'Контроль экономии'!WM16</f>
        <v>180148.12844922493</v>
      </c>
      <c r="CT16" s="116">
        <f>'Контроль экономии'!FV16*'Контроль экономии'!WN16</f>
        <v>645548.97689066536</v>
      </c>
      <c r="CU16" s="116">
        <f>'Контроль экономии'!FW16*'Контроль экономии'!WO16</f>
        <v>1170162.315976453</v>
      </c>
      <c r="CV16" s="116">
        <f>'Контроль экономии'!FX16*'Контроль экономии'!WP16</f>
        <v>1906233.347675961</v>
      </c>
      <c r="CW16" s="116">
        <f>'Контроль экономии'!FY16*'Контроль экономии'!WQ16</f>
        <v>2953838.8348241383</v>
      </c>
      <c r="CX16" s="116">
        <f>'Контроль экономии'!FZ16*'Контроль экономии'!WR16</f>
        <v>4482698.7942494825</v>
      </c>
      <c r="CY16" s="116">
        <f>'Контроль экономии'!GA16*'Контроль экономии'!WS16</f>
        <v>6301597.8435568959</v>
      </c>
      <c r="CZ16" s="116">
        <f>'Контроль экономии'!GB16*'Контроль экономии'!WT16</f>
        <v>8405531.4134852104</v>
      </c>
      <c r="DA16" s="116">
        <f>'Контроль экономии'!GC16*'Контроль экономии'!WU16</f>
        <v>10871817.087513579</v>
      </c>
      <c r="DB16" s="116">
        <f>'Контроль экономии'!GD16*'Контроль экономии'!WV16</f>
        <v>13612247.769788194</v>
      </c>
      <c r="DC16" s="116">
        <f>'Контроль экономии'!GE16*'Контроль экономии'!WW16</f>
        <v>16398511.911880413</v>
      </c>
      <c r="DD16" s="116">
        <f>'Контроль экономии'!GF16*'Контроль экономии'!WX16</f>
        <v>19045549.171994295</v>
      </c>
      <c r="DE16" s="116">
        <f>'Контроль экономии'!GG16*'Контроль экономии'!WY16</f>
        <v>22354020.171703182</v>
      </c>
      <c r="DF16" s="116">
        <f>'Контроль экономии'!GH16*'Контроль экономии'!WZ16</f>
        <v>24969259.873850267</v>
      </c>
      <c r="DG16" s="116">
        <f>'Контроль экономии'!GI16*'Контроль экономии'!XA16</f>
        <v>29146965.64797027</v>
      </c>
      <c r="DH16" s="116">
        <f>'Контроль экономии'!GJ16*'Контроль экономии'!XB16</f>
        <v>33999845.433693431</v>
      </c>
      <c r="DI16" s="116">
        <f>'Контроль экономии'!GK16*'Контроль экономии'!XC16</f>
        <v>38823863.27639433</v>
      </c>
      <c r="DJ16" s="116">
        <f>'Контроль экономии'!GL16*'Контроль экономии'!XD16</f>
        <v>44128546.604597189</v>
      </c>
      <c r="DK16" s="116">
        <f>'Контроль экономии'!GM16*'Контроль экономии'!XE16</f>
        <v>49710682.707140818</v>
      </c>
      <c r="DL16" s="116">
        <f>'Контроль экономии'!GN16*'Контроль экономии'!XF16</f>
        <v>55670345.770895362</v>
      </c>
      <c r="DM16" s="116">
        <f>'Контроль экономии'!GO16*'Контроль экономии'!XG16</f>
        <v>62444923.481681705</v>
      </c>
      <c r="DN16" s="116">
        <f>'Контроль экономии'!GP16*'Контроль экономии'!XH16</f>
        <v>70091476.111553565</v>
      </c>
      <c r="DO16" s="116">
        <f>'Контроль экономии'!GQ16*'Контроль экономии'!XI16</f>
        <v>78427996.746167362</v>
      </c>
      <c r="DP16" s="116">
        <f>'Контроль экономии'!GR16*'Контроль экономии'!XJ16</f>
        <v>87768370.863433987</v>
      </c>
      <c r="DQ16" s="116">
        <f>'Контроль экономии'!GS16*'Контроль экономии'!XK16</f>
        <v>97536209.974347308</v>
      </c>
      <c r="DR16" s="116">
        <f>'Контроль экономии'!GT16*'Контроль экономии'!XL16</f>
        <v>107442352.63538542</v>
      </c>
      <c r="DS16" s="116">
        <f>'Контроль экономии'!GU16*'Контроль экономии'!XM16</f>
        <v>119067718.52424081</v>
      </c>
      <c r="DT16" s="116">
        <f>'Контроль экономии'!GV16*'Контроль экономии'!XN16</f>
        <v>131687827.08706892</v>
      </c>
      <c r="DU16" s="116">
        <f>'Контроль экономии'!GW16*'Контроль экономии'!XO16</f>
        <v>144155869.4017176</v>
      </c>
      <c r="DV16" s="116">
        <f>'Контроль экономии'!GX16*'Контроль экономии'!XP16</f>
        <v>155679864.6357716</v>
      </c>
      <c r="DW16" s="116" t="e">
        <f>'Контроль экономии'!GY16*'Контроль экономии'!XQ16</f>
        <v>#VALUE!</v>
      </c>
      <c r="DX16" s="122">
        <f>'Контроль экономии'!FU16*'Контроль экономии'!XR16</f>
        <v>0</v>
      </c>
      <c r="DY16" s="122">
        <f>'Контроль экономии'!FV16*'Контроль экономии'!XS16</f>
        <v>0</v>
      </c>
      <c r="DZ16" s="122">
        <f>'Контроль экономии'!FW16*'Контроль экономии'!XT16</f>
        <v>0</v>
      </c>
      <c r="EA16" s="122">
        <f>'Контроль экономии'!FX16*'Контроль экономии'!XU16</f>
        <v>0</v>
      </c>
      <c r="EB16" s="122">
        <f>'Контроль экономии'!FY16*'Контроль экономии'!XV16</f>
        <v>0</v>
      </c>
      <c r="EC16" s="122">
        <f>'Контроль экономии'!FZ16*'Контроль экономии'!XW16</f>
        <v>0</v>
      </c>
      <c r="ED16" s="122">
        <f>'Контроль экономии'!GA16*'Контроль экономии'!XX16</f>
        <v>0</v>
      </c>
      <c r="EE16" s="122">
        <f>'Контроль экономии'!GB16*'Контроль экономии'!XY16</f>
        <v>0</v>
      </c>
      <c r="EF16" s="122">
        <f>'Контроль экономии'!GC16*'Контроль экономии'!XZ16</f>
        <v>0</v>
      </c>
      <c r="EG16" s="122">
        <f>'Контроль экономии'!GD16*'Контроль экономии'!YA16</f>
        <v>0</v>
      </c>
      <c r="EH16" s="122">
        <f>'Контроль экономии'!GE16*'Контроль экономии'!YB16</f>
        <v>0</v>
      </c>
      <c r="EI16" s="122">
        <f>'Контроль экономии'!GF16*'Контроль экономии'!YC16</f>
        <v>0</v>
      </c>
      <c r="EJ16" s="122">
        <f>'Контроль экономии'!GG16*'Контроль экономии'!YD16</f>
        <v>0</v>
      </c>
      <c r="EK16" s="122">
        <f>'Контроль экономии'!GH16*'Контроль экономии'!YE16</f>
        <v>0</v>
      </c>
      <c r="EL16" s="122">
        <f>'Контроль экономии'!GI16*'Контроль экономии'!YF16</f>
        <v>0</v>
      </c>
      <c r="EM16" s="122">
        <f>'Контроль экономии'!GJ16*'Контроль экономии'!YG16</f>
        <v>0</v>
      </c>
      <c r="EN16" s="122">
        <f>'Контроль экономии'!GK16*'Контроль экономии'!YH16</f>
        <v>0</v>
      </c>
      <c r="EO16" s="122">
        <f>'Контроль экономии'!GL16*'Контроль экономии'!YI16</f>
        <v>0</v>
      </c>
      <c r="EP16" s="122">
        <f>'Контроль экономии'!GM16*'Контроль экономии'!YJ16</f>
        <v>0</v>
      </c>
      <c r="EQ16" s="122">
        <f>'Контроль экономии'!GN16*'Контроль экономии'!YK16</f>
        <v>0</v>
      </c>
      <c r="ER16" s="122">
        <f>'Контроль экономии'!GO16*'Контроль экономии'!YL16</f>
        <v>0</v>
      </c>
      <c r="ES16" s="122">
        <f>'Контроль экономии'!GP16*'Контроль экономии'!YM16</f>
        <v>0</v>
      </c>
      <c r="ET16" s="122">
        <f>'Контроль экономии'!GQ16*'Контроль экономии'!YN16</f>
        <v>0</v>
      </c>
      <c r="EU16" s="122">
        <f>'Контроль экономии'!GR16*'Контроль экономии'!YO16</f>
        <v>0</v>
      </c>
      <c r="EV16" s="122">
        <f>'Контроль экономии'!GS16*'Контроль экономии'!YP16</f>
        <v>0</v>
      </c>
      <c r="EW16" s="122">
        <f>'Контроль экономии'!GT16*'Контроль экономии'!YQ16</f>
        <v>0</v>
      </c>
      <c r="EX16" s="122">
        <f>'Контроль экономии'!GU16*'Контроль экономии'!YR16</f>
        <v>0</v>
      </c>
      <c r="EY16" s="122">
        <f>'Контроль экономии'!GV16*'Контроль экономии'!YS16</f>
        <v>0</v>
      </c>
      <c r="EZ16" s="122">
        <f>'Контроль экономии'!GW16*'Контроль экономии'!YT16</f>
        <v>0</v>
      </c>
      <c r="FA16" s="122">
        <f>'Контроль экономии'!GX16*'Контроль экономии'!YU16</f>
        <v>0</v>
      </c>
      <c r="FB16" s="122" t="e">
        <f>'Контроль экономии'!GY16*'Контроль экономии'!YV16</f>
        <v>#VALUE!</v>
      </c>
    </row>
    <row r="17" spans="1:158" s="116" customFormat="1">
      <c r="A17" s="116">
        <f>'Контроль экономии'!A17</f>
        <v>14</v>
      </c>
      <c r="B17" s="123" t="str">
        <f>'Контроль экономии'!C17</f>
        <v>Муниципальное бюджетное дошкольное образовательное учреждение детский сад № 10 «Светлячок» Старооскольского городского округа</v>
      </c>
      <c r="C17" s="124" t="str">
        <f>'Контроль экономии'!D17</f>
        <v>-</v>
      </c>
      <c r="D17" s="119" t="e">
        <f>IF('Контроль экономии'!JJ17="",0,'Контроль экономии'!JJ17)</f>
        <v>#N/A</v>
      </c>
      <c r="E17" s="119" t="e">
        <f>IF('Контроль экономии'!JK17="",0,'Контроль экономии'!JK17)</f>
        <v>#N/A</v>
      </c>
      <c r="F17" s="119" t="e">
        <f>IF('Контроль экономии'!JL17="",0,'Контроль экономии'!JL17)</f>
        <v>#N/A</v>
      </c>
      <c r="G17" s="119" t="e">
        <f>IF('Контроль экономии'!JM17="",0,'Контроль экономии'!JM17)</f>
        <v>#N/A</v>
      </c>
      <c r="H17" s="119" t="e">
        <f>IF('Контроль экономии'!JN17="",0,'Контроль экономии'!JN17)</f>
        <v>#N/A</v>
      </c>
      <c r="I17" s="119" t="e">
        <f>IF('Контроль экономии'!JO17="",0,'Контроль экономии'!JO17)</f>
        <v>#N/A</v>
      </c>
      <c r="J17" s="119" t="e">
        <f>IF('Контроль экономии'!JP17="",0,'Контроль экономии'!JP17)</f>
        <v>#N/A</v>
      </c>
      <c r="K17" s="119" t="e">
        <f>IF('Контроль экономии'!JQ17="",0,'Контроль экономии'!JQ17)</f>
        <v>#N/A</v>
      </c>
      <c r="L17" s="119" t="e">
        <f>IF('Контроль экономии'!JR17="",0,'Контроль экономии'!JR17)</f>
        <v>#N/A</v>
      </c>
      <c r="M17" s="119" t="e">
        <f>IF('Контроль экономии'!JS17="",0,'Контроль экономии'!JS17)</f>
        <v>#N/A</v>
      </c>
      <c r="N17" s="119" t="e">
        <f>IF('Контроль экономии'!JT17="",0,'Контроль экономии'!JT17)</f>
        <v>#N/A</v>
      </c>
      <c r="O17" s="119" t="e">
        <f>IF('Контроль экономии'!JU17="",0,'Контроль экономии'!JU17)</f>
        <v>#N/A</v>
      </c>
      <c r="P17" s="119" t="e">
        <f>IF('Контроль экономии'!JV17="",0,'Контроль экономии'!JV17)</f>
        <v>#N/A</v>
      </c>
      <c r="Q17" s="119" t="e">
        <f>IF('Контроль экономии'!JW17="",0,'Контроль экономии'!JW17)</f>
        <v>#N/A</v>
      </c>
      <c r="R17" s="119" t="e">
        <f>IF('Контроль экономии'!JX17="",0,'Контроль экономии'!JX17)</f>
        <v>#N/A</v>
      </c>
      <c r="S17" s="119" t="e">
        <f>IF('Контроль экономии'!JY17="",0,'Контроль экономии'!JY17)</f>
        <v>#N/A</v>
      </c>
      <c r="T17" s="119" t="e">
        <f>IF('Контроль экономии'!JZ17="",0,'Контроль экономии'!JZ17)</f>
        <v>#N/A</v>
      </c>
      <c r="U17" s="119" t="e">
        <f>IF('Контроль экономии'!KA17="",0,'Контроль экономии'!KA17)</f>
        <v>#N/A</v>
      </c>
      <c r="V17" s="119" t="e">
        <f>IF('Контроль экономии'!KB17="",0,'Контроль экономии'!KB17)</f>
        <v>#N/A</v>
      </c>
      <c r="W17" s="119" t="e">
        <f>IF('Контроль экономии'!KC17="",0,'Контроль экономии'!KC17)</f>
        <v>#N/A</v>
      </c>
      <c r="X17" s="119" t="e">
        <f>IF('Контроль экономии'!KD17="",0,'Контроль экономии'!KD17)</f>
        <v>#N/A</v>
      </c>
      <c r="Y17" s="119" t="e">
        <f>IF('Контроль экономии'!KE17="",0,'Контроль экономии'!KE17)</f>
        <v>#N/A</v>
      </c>
      <c r="Z17" s="119" t="e">
        <f>IF('Контроль экономии'!KF17="",0,'Контроль экономии'!KF17)</f>
        <v>#N/A</v>
      </c>
      <c r="AA17" s="119" t="e">
        <f>IF('Контроль экономии'!KG17="",0,'Контроль экономии'!KG17)</f>
        <v>#N/A</v>
      </c>
      <c r="AB17" s="119" t="e">
        <f>IF('Контроль экономии'!KH17="",0,'Контроль экономии'!KH17)</f>
        <v>#N/A</v>
      </c>
      <c r="AC17" s="119" t="e">
        <f>IF('Контроль экономии'!KI17="",0,'Контроль экономии'!KI17)</f>
        <v>#N/A</v>
      </c>
      <c r="AD17" s="119" t="e">
        <f>IF('Контроль экономии'!KJ17="",0,'Контроль экономии'!KJ17)</f>
        <v>#N/A</v>
      </c>
      <c r="AE17" s="119" t="e">
        <f>IF('Контроль экономии'!KK17="",0,'Контроль экономии'!KK17)</f>
        <v>#N/A</v>
      </c>
      <c r="AF17" s="119" t="e">
        <f>IF('Контроль экономии'!KL17="",0,'Контроль экономии'!KL17)</f>
        <v>#N/A</v>
      </c>
      <c r="AG17" s="119" t="e">
        <f>IF('Контроль экономии'!KM17="",0,'Контроль экономии'!KM17)</f>
        <v>#N/A</v>
      </c>
      <c r="AH17" s="119" t="e">
        <f>IF('Контроль экономии'!KN17="",0,'Контроль экономии'!KN17)</f>
        <v>#N/A</v>
      </c>
      <c r="AI17" s="125" t="e">
        <f>IF(D17&gt;0,'Контроль экономии'!FU17,0)</f>
        <v>#N/A</v>
      </c>
      <c r="AJ17" s="125" t="e">
        <f>IF(E17&gt;0,'Контроль экономии'!FV17,0)</f>
        <v>#N/A</v>
      </c>
      <c r="AK17" s="125" t="e">
        <f>IF(F17&gt;0,'Контроль экономии'!FW17,0)</f>
        <v>#N/A</v>
      </c>
      <c r="AL17" s="125" t="e">
        <f>IF(G17&gt;0,'Контроль экономии'!FX17,0)</f>
        <v>#N/A</v>
      </c>
      <c r="AM17" s="125" t="e">
        <f>IF(H17&gt;0,'Контроль экономии'!FY17,0)</f>
        <v>#N/A</v>
      </c>
      <c r="AN17" s="125" t="e">
        <f>IF(I17&gt;0,'Контроль экономии'!FZ17,0)</f>
        <v>#N/A</v>
      </c>
      <c r="AO17" s="125" t="e">
        <f>IF(J17&gt;0,'Контроль экономии'!GA17,0)</f>
        <v>#N/A</v>
      </c>
      <c r="AP17" s="125" t="e">
        <f>IF(K17&gt;0,'Контроль экономии'!GB17,0)</f>
        <v>#N/A</v>
      </c>
      <c r="AQ17" s="125" t="e">
        <f>IF(L17&gt;0,'Контроль экономии'!GC17,0)</f>
        <v>#N/A</v>
      </c>
      <c r="AR17" s="125" t="e">
        <f>IF(M17&gt;0,'Контроль экономии'!GD17,0)</f>
        <v>#N/A</v>
      </c>
      <c r="AS17" s="125" t="e">
        <f>IF(N17&gt;0,'Контроль экономии'!GE17,0)</f>
        <v>#N/A</v>
      </c>
      <c r="AT17" s="125" t="e">
        <f>IF(O17&gt;0,'Контроль экономии'!GF17,0)</f>
        <v>#N/A</v>
      </c>
      <c r="AU17" s="125" t="e">
        <f>IF(P17&gt;0,'Контроль экономии'!GG17,0)</f>
        <v>#N/A</v>
      </c>
      <c r="AV17" s="125" t="e">
        <f>IF(Q17&gt;0,'Контроль экономии'!GH17,0)</f>
        <v>#N/A</v>
      </c>
      <c r="AW17" s="125" t="e">
        <f>IF(R17&gt;0,'Контроль экономии'!GI17,0)</f>
        <v>#N/A</v>
      </c>
      <c r="AX17" s="125" t="e">
        <f>IF(S17&gt;0,'Контроль экономии'!GJ17,0)</f>
        <v>#N/A</v>
      </c>
      <c r="AY17" s="125" t="e">
        <f>IF(T17&gt;0,'Контроль экономии'!GK17,0)</f>
        <v>#N/A</v>
      </c>
      <c r="AZ17" s="125" t="e">
        <f>IF(U17&gt;0,'Контроль экономии'!GL17,0)</f>
        <v>#N/A</v>
      </c>
      <c r="BA17" s="125" t="e">
        <f>IF(V17&gt;0,'Контроль экономии'!GM17,0)</f>
        <v>#N/A</v>
      </c>
      <c r="BB17" s="125" t="e">
        <f>IF(W17&gt;0,'Контроль экономии'!GN17,0)</f>
        <v>#N/A</v>
      </c>
      <c r="BC17" s="125" t="e">
        <f>IF(X17&gt;0,'Контроль экономии'!GO17,0)</f>
        <v>#N/A</v>
      </c>
      <c r="BD17" s="125" t="e">
        <f>IF(Y17&gt;0,'Контроль экономии'!GP17,0)</f>
        <v>#N/A</v>
      </c>
      <c r="BE17" s="125" t="e">
        <f>IF(Z17&gt;0,'Контроль экономии'!GQ17,0)</f>
        <v>#N/A</v>
      </c>
      <c r="BF17" s="125" t="e">
        <f>IF(AA17&gt;0,'Контроль экономии'!GR17,0)</f>
        <v>#N/A</v>
      </c>
      <c r="BG17" s="125" t="e">
        <f>IF(AB17&gt;0,'Контроль экономии'!GS17,0)</f>
        <v>#N/A</v>
      </c>
      <c r="BH17" s="125" t="e">
        <f>IF(AC17&gt;0,'Контроль экономии'!GT17,0)</f>
        <v>#N/A</v>
      </c>
      <c r="BI17" s="125" t="e">
        <f>IF(AD17&gt;0,'Контроль экономии'!GU17,0)</f>
        <v>#N/A</v>
      </c>
      <c r="BJ17" s="125" t="e">
        <f>IF(AE17&gt;0,'Контроль экономии'!GV17,0)</f>
        <v>#N/A</v>
      </c>
      <c r="BK17" s="125" t="e">
        <f>IF(AF17&gt;0,'Контроль экономии'!GW17,0)</f>
        <v>#N/A</v>
      </c>
      <c r="BL17" s="125" t="e">
        <f>IF(AG17&gt;0,'Контроль экономии'!GX17,0)</f>
        <v>#N/A</v>
      </c>
      <c r="BM17" s="125" t="e">
        <f>IF(AH17&gt;0,'Контроль экономии'!GY17,0)</f>
        <v>#N/A</v>
      </c>
      <c r="BN17" s="120" t="e">
        <f>'Контроль экономии'!FU17*Ср.вз.!AI17</f>
        <v>#N/A</v>
      </c>
      <c r="BO17" s="120" t="e">
        <f>'Контроль экономии'!FV17*Ср.вз.!AJ17</f>
        <v>#N/A</v>
      </c>
      <c r="BP17" s="120" t="e">
        <f>'Контроль экономии'!FW17*Ср.вз.!AK17</f>
        <v>#N/A</v>
      </c>
      <c r="BQ17" s="120" t="e">
        <f>'Контроль экономии'!FX17*Ср.вз.!AL17</f>
        <v>#N/A</v>
      </c>
      <c r="BR17" s="120" t="e">
        <f>'Контроль экономии'!FY17*Ср.вз.!AM17</f>
        <v>#N/A</v>
      </c>
      <c r="BS17" s="120" t="e">
        <f>'Контроль экономии'!FZ17*Ср.вз.!AN17</f>
        <v>#N/A</v>
      </c>
      <c r="BT17" s="120" t="e">
        <f>'Контроль экономии'!GA17*Ср.вз.!AO17</f>
        <v>#N/A</v>
      </c>
      <c r="BU17" s="120" t="e">
        <f>'Контроль экономии'!GB17*Ср.вз.!AP17</f>
        <v>#N/A</v>
      </c>
      <c r="BV17" s="120" t="e">
        <f>'Контроль экономии'!GC17*Ср.вз.!AQ17</f>
        <v>#N/A</v>
      </c>
      <c r="BW17" s="120" t="e">
        <f>'Контроль экономии'!GD17*Ср.вз.!AR17</f>
        <v>#N/A</v>
      </c>
      <c r="BX17" s="120" t="e">
        <f>'Контроль экономии'!GE17*Ср.вз.!AS17</f>
        <v>#N/A</v>
      </c>
      <c r="BY17" s="120" t="e">
        <f>'Контроль экономии'!GF17*Ср.вз.!AT17</f>
        <v>#N/A</v>
      </c>
      <c r="BZ17" s="120" t="e">
        <f>'Контроль экономии'!GG17*Ср.вз.!AU17</f>
        <v>#N/A</v>
      </c>
      <c r="CA17" s="120" t="e">
        <f>'Контроль экономии'!GH17*Ср.вз.!AV17</f>
        <v>#N/A</v>
      </c>
      <c r="CB17" s="120" t="e">
        <f>'Контроль экономии'!GI17*Ср.вз.!AW17</f>
        <v>#N/A</v>
      </c>
      <c r="CC17" s="120" t="e">
        <f>'Контроль экономии'!GJ17*Ср.вз.!AX17</f>
        <v>#N/A</v>
      </c>
      <c r="CD17" s="120" t="e">
        <f>'Контроль экономии'!GK17*Ср.вз.!AY17</f>
        <v>#N/A</v>
      </c>
      <c r="CE17" s="120" t="e">
        <f>'Контроль экономии'!GL17*Ср.вз.!AZ17</f>
        <v>#N/A</v>
      </c>
      <c r="CF17" s="120" t="e">
        <f>'Контроль экономии'!GM17*Ср.вз.!BA17</f>
        <v>#N/A</v>
      </c>
      <c r="CG17" s="120" t="e">
        <f>'Контроль экономии'!GN17*Ср.вз.!BB17</f>
        <v>#N/A</v>
      </c>
      <c r="CH17" s="120" t="e">
        <f>'Контроль экономии'!GO17*Ср.вз.!BC17</f>
        <v>#N/A</v>
      </c>
      <c r="CI17" s="120" t="e">
        <f>'Контроль экономии'!GP17*Ср.вз.!BD17</f>
        <v>#N/A</v>
      </c>
      <c r="CJ17" s="120" t="e">
        <f>'Контроль экономии'!GQ17*Ср.вз.!BE17</f>
        <v>#N/A</v>
      </c>
      <c r="CK17" s="120" t="e">
        <f>'Контроль экономии'!GR17*Ср.вз.!BF17</f>
        <v>#N/A</v>
      </c>
      <c r="CL17" s="120" t="e">
        <f>'Контроль экономии'!GS17*Ср.вз.!BG17</f>
        <v>#N/A</v>
      </c>
      <c r="CM17" s="120" t="e">
        <f>'Контроль экономии'!GT17*Ср.вз.!BH17</f>
        <v>#N/A</v>
      </c>
      <c r="CN17" s="120" t="e">
        <f>'Контроль экономии'!GU17*Ср.вз.!BI17</f>
        <v>#N/A</v>
      </c>
      <c r="CO17" s="120" t="e">
        <f>'Контроль экономии'!GV17*Ср.вз.!BJ17</f>
        <v>#N/A</v>
      </c>
      <c r="CP17" s="120" t="e">
        <f>'Контроль экономии'!GW17*Ср.вз.!BK17</f>
        <v>#N/A</v>
      </c>
      <c r="CQ17" s="120" t="e">
        <f>'Контроль экономии'!GX17*Ср.вз.!BL17</f>
        <v>#N/A</v>
      </c>
      <c r="CR17" s="120" t="e">
        <f>'Контроль экономии'!GY17*Ср.вз.!BM17</f>
        <v>#N/A</v>
      </c>
      <c r="CS17" s="116" t="e">
        <f>'Контроль экономии'!FU17*'Контроль экономии'!WM17</f>
        <v>#N/A</v>
      </c>
      <c r="CT17" s="116" t="e">
        <f>'Контроль экономии'!FV17*'Контроль экономии'!WN17</f>
        <v>#N/A</v>
      </c>
      <c r="CU17" s="116" t="e">
        <f>'Контроль экономии'!FW17*'Контроль экономии'!WO17</f>
        <v>#N/A</v>
      </c>
      <c r="CV17" s="116" t="e">
        <f>'Контроль экономии'!FX17*'Контроль экономии'!WP17</f>
        <v>#N/A</v>
      </c>
      <c r="CW17" s="116" t="e">
        <f>'Контроль экономии'!FY17*'Контроль экономии'!WQ17</f>
        <v>#N/A</v>
      </c>
      <c r="CX17" s="116" t="e">
        <f>'Контроль экономии'!FZ17*'Контроль экономии'!WR17</f>
        <v>#N/A</v>
      </c>
      <c r="CY17" s="116" t="e">
        <f>'Контроль экономии'!GA17*'Контроль экономии'!WS17</f>
        <v>#N/A</v>
      </c>
      <c r="CZ17" s="116" t="e">
        <f>'Контроль экономии'!GB17*'Контроль экономии'!WT17</f>
        <v>#N/A</v>
      </c>
      <c r="DA17" s="116" t="e">
        <f>'Контроль экономии'!GC17*'Контроль экономии'!WU17</f>
        <v>#N/A</v>
      </c>
      <c r="DB17" s="116" t="e">
        <f>'Контроль экономии'!GD17*'Контроль экономии'!WV17</f>
        <v>#N/A</v>
      </c>
      <c r="DC17" s="116" t="e">
        <f>'Контроль экономии'!GE17*'Контроль экономии'!WW17</f>
        <v>#N/A</v>
      </c>
      <c r="DD17" s="116" t="e">
        <f>'Контроль экономии'!GF17*'Контроль экономии'!WX17</f>
        <v>#N/A</v>
      </c>
      <c r="DE17" s="116" t="e">
        <f>'Контроль экономии'!GG17*'Контроль экономии'!WY17</f>
        <v>#N/A</v>
      </c>
      <c r="DF17" s="116" t="e">
        <f>'Контроль экономии'!GH17*'Контроль экономии'!WZ17</f>
        <v>#N/A</v>
      </c>
      <c r="DG17" s="116" t="e">
        <f>'Контроль экономии'!GI17*'Контроль экономии'!XA17</f>
        <v>#N/A</v>
      </c>
      <c r="DH17" s="116" t="e">
        <f>'Контроль экономии'!GJ17*'Контроль экономии'!XB17</f>
        <v>#N/A</v>
      </c>
      <c r="DI17" s="116" t="e">
        <f>'Контроль экономии'!GK17*'Контроль экономии'!XC17</f>
        <v>#N/A</v>
      </c>
      <c r="DJ17" s="116" t="e">
        <f>'Контроль экономии'!GL17*'Контроль экономии'!XD17</f>
        <v>#N/A</v>
      </c>
      <c r="DK17" s="116" t="e">
        <f>'Контроль экономии'!GM17*'Контроль экономии'!XE17</f>
        <v>#N/A</v>
      </c>
      <c r="DL17" s="116" t="e">
        <f>'Контроль экономии'!GN17*'Контроль экономии'!XF17</f>
        <v>#N/A</v>
      </c>
      <c r="DM17" s="116" t="e">
        <f>'Контроль экономии'!GO17*'Контроль экономии'!XG17</f>
        <v>#N/A</v>
      </c>
      <c r="DN17" s="116" t="e">
        <f>'Контроль экономии'!GP17*'Контроль экономии'!XH17</f>
        <v>#N/A</v>
      </c>
      <c r="DO17" s="116" t="e">
        <f>'Контроль экономии'!GQ17*'Контроль экономии'!XI17</f>
        <v>#N/A</v>
      </c>
      <c r="DP17" s="116" t="e">
        <f>'Контроль экономии'!GR17*'Контроль экономии'!XJ17</f>
        <v>#N/A</v>
      </c>
      <c r="DQ17" s="116" t="e">
        <f>'Контроль экономии'!GS17*'Контроль экономии'!XK17</f>
        <v>#N/A</v>
      </c>
      <c r="DR17" s="116" t="e">
        <f>'Контроль экономии'!GT17*'Контроль экономии'!XL17</f>
        <v>#N/A</v>
      </c>
      <c r="DS17" s="116" t="e">
        <f>'Контроль экономии'!GU17*'Контроль экономии'!XM17</f>
        <v>#N/A</v>
      </c>
      <c r="DT17" s="116" t="e">
        <f>'Контроль экономии'!GV17*'Контроль экономии'!XN17</f>
        <v>#N/A</v>
      </c>
      <c r="DU17" s="116" t="e">
        <f>'Контроль экономии'!GW17*'Контроль экономии'!XO17</f>
        <v>#N/A</v>
      </c>
      <c r="DV17" s="116" t="e">
        <f>'Контроль экономии'!GX17*'Контроль экономии'!XP17</f>
        <v>#N/A</v>
      </c>
      <c r="DW17" s="116" t="e">
        <f>'Контроль экономии'!GY17*'Контроль экономии'!XQ17</f>
        <v>#N/A</v>
      </c>
      <c r="DX17" s="122" t="e">
        <f>'Контроль экономии'!FU17*'Контроль экономии'!XR17</f>
        <v>#N/A</v>
      </c>
      <c r="DY17" s="122" t="e">
        <f>'Контроль экономии'!FV17*'Контроль экономии'!XS17</f>
        <v>#N/A</v>
      </c>
      <c r="DZ17" s="122" t="e">
        <f>'Контроль экономии'!FW17*'Контроль экономии'!XT17</f>
        <v>#N/A</v>
      </c>
      <c r="EA17" s="122" t="e">
        <f>'Контроль экономии'!FX17*'Контроль экономии'!XU17</f>
        <v>#N/A</v>
      </c>
      <c r="EB17" s="122" t="e">
        <f>'Контроль экономии'!FY17*'Контроль экономии'!XV17</f>
        <v>#N/A</v>
      </c>
      <c r="EC17" s="122" t="e">
        <f>'Контроль экономии'!FZ17*'Контроль экономии'!XW17</f>
        <v>#N/A</v>
      </c>
      <c r="ED17" s="122" t="e">
        <f>'Контроль экономии'!GA17*'Контроль экономии'!XX17</f>
        <v>#N/A</v>
      </c>
      <c r="EE17" s="122" t="e">
        <f>'Контроль экономии'!GB17*'Контроль экономии'!XY17</f>
        <v>#N/A</v>
      </c>
      <c r="EF17" s="122" t="e">
        <f>'Контроль экономии'!GC17*'Контроль экономии'!XZ17</f>
        <v>#N/A</v>
      </c>
      <c r="EG17" s="122" t="e">
        <f>'Контроль экономии'!GD17*'Контроль экономии'!YA17</f>
        <v>#N/A</v>
      </c>
      <c r="EH17" s="122" t="e">
        <f>'Контроль экономии'!GE17*'Контроль экономии'!YB17</f>
        <v>#N/A</v>
      </c>
      <c r="EI17" s="122" t="e">
        <f>'Контроль экономии'!GF17*'Контроль экономии'!YC17</f>
        <v>#N/A</v>
      </c>
      <c r="EJ17" s="122" t="e">
        <f>'Контроль экономии'!GG17*'Контроль экономии'!YD17</f>
        <v>#N/A</v>
      </c>
      <c r="EK17" s="122" t="e">
        <f>'Контроль экономии'!GH17*'Контроль экономии'!YE17</f>
        <v>#N/A</v>
      </c>
      <c r="EL17" s="122" t="e">
        <f>'Контроль экономии'!GI17*'Контроль экономии'!YF17</f>
        <v>#N/A</v>
      </c>
      <c r="EM17" s="122" t="e">
        <f>'Контроль экономии'!GJ17*'Контроль экономии'!YG17</f>
        <v>#N/A</v>
      </c>
      <c r="EN17" s="122" t="e">
        <f>'Контроль экономии'!GK17*'Контроль экономии'!YH17</f>
        <v>#N/A</v>
      </c>
      <c r="EO17" s="122" t="e">
        <f>'Контроль экономии'!GL17*'Контроль экономии'!YI17</f>
        <v>#N/A</v>
      </c>
      <c r="EP17" s="122" t="e">
        <f>'Контроль экономии'!GM17*'Контроль экономии'!YJ17</f>
        <v>#N/A</v>
      </c>
      <c r="EQ17" s="122" t="e">
        <f>'Контроль экономии'!GN17*'Контроль экономии'!YK17</f>
        <v>#N/A</v>
      </c>
      <c r="ER17" s="122" t="e">
        <f>'Контроль экономии'!GO17*'Контроль экономии'!YL17</f>
        <v>#N/A</v>
      </c>
      <c r="ES17" s="122" t="e">
        <f>'Контроль экономии'!GP17*'Контроль экономии'!YM17</f>
        <v>#N/A</v>
      </c>
      <c r="ET17" s="122" t="e">
        <f>'Контроль экономии'!GQ17*'Контроль экономии'!YN17</f>
        <v>#N/A</v>
      </c>
      <c r="EU17" s="122" t="e">
        <f>'Контроль экономии'!GR17*'Контроль экономии'!YO17</f>
        <v>#N/A</v>
      </c>
      <c r="EV17" s="122" t="e">
        <f>'Контроль экономии'!GS17*'Контроль экономии'!YP17</f>
        <v>#N/A</v>
      </c>
      <c r="EW17" s="122" t="e">
        <f>'Контроль экономии'!GT17*'Контроль экономии'!YQ17</f>
        <v>#N/A</v>
      </c>
      <c r="EX17" s="122" t="e">
        <f>'Контроль экономии'!GU17*'Контроль экономии'!YR17</f>
        <v>#N/A</v>
      </c>
      <c r="EY17" s="122" t="e">
        <f>'Контроль экономии'!GV17*'Контроль экономии'!YS17</f>
        <v>#N/A</v>
      </c>
      <c r="EZ17" s="122" t="e">
        <f>'Контроль экономии'!GW17*'Контроль экономии'!YT17</f>
        <v>#N/A</v>
      </c>
      <c r="FA17" s="122" t="e">
        <f>'Контроль экономии'!GX17*'Контроль экономии'!YU17</f>
        <v>#N/A</v>
      </c>
      <c r="FB17" s="122" t="e">
        <f>'Контроль экономии'!GY17*'Контроль экономии'!YV17</f>
        <v>#N/A</v>
      </c>
    </row>
    <row r="18" spans="1:158" s="116" customFormat="1">
      <c r="A18" s="116">
        <f>'Контроль экономии'!A18</f>
        <v>15</v>
      </c>
      <c r="B18" s="123" t="str">
        <f>'Контроль экономии'!C18</f>
        <v>Муниципальное автономное дошкольное образовательное учреждение детский сад № 11 «Звездочка» Старооскольского городского округа</v>
      </c>
      <c r="C18" s="124" t="str">
        <f>'Контроль экономии'!D18</f>
        <v>-</v>
      </c>
      <c r="D18" s="119" t="e">
        <f>IF('Контроль экономии'!JJ18="",0,'Контроль экономии'!JJ18)</f>
        <v>#N/A</v>
      </c>
      <c r="E18" s="119" t="e">
        <f>IF('Контроль экономии'!JK18="",0,'Контроль экономии'!JK18)</f>
        <v>#N/A</v>
      </c>
      <c r="F18" s="119" t="e">
        <f>IF('Контроль экономии'!JL18="",0,'Контроль экономии'!JL18)</f>
        <v>#N/A</v>
      </c>
      <c r="G18" s="119" t="e">
        <f>IF('Контроль экономии'!JM18="",0,'Контроль экономии'!JM18)</f>
        <v>#N/A</v>
      </c>
      <c r="H18" s="119" t="e">
        <f>IF('Контроль экономии'!JN18="",0,'Контроль экономии'!JN18)</f>
        <v>#N/A</v>
      </c>
      <c r="I18" s="119" t="e">
        <f>IF('Контроль экономии'!JO18="",0,'Контроль экономии'!JO18)</f>
        <v>#N/A</v>
      </c>
      <c r="J18" s="119" t="e">
        <f>IF('Контроль экономии'!JP18="",0,'Контроль экономии'!JP18)</f>
        <v>#N/A</v>
      </c>
      <c r="K18" s="119" t="e">
        <f>IF('Контроль экономии'!JQ18="",0,'Контроль экономии'!JQ18)</f>
        <v>#N/A</v>
      </c>
      <c r="L18" s="119" t="e">
        <f>IF('Контроль экономии'!JR18="",0,'Контроль экономии'!JR18)</f>
        <v>#N/A</v>
      </c>
      <c r="M18" s="119" t="e">
        <f>IF('Контроль экономии'!JS18="",0,'Контроль экономии'!JS18)</f>
        <v>#N/A</v>
      </c>
      <c r="N18" s="119" t="e">
        <f>IF('Контроль экономии'!JT18="",0,'Контроль экономии'!JT18)</f>
        <v>#N/A</v>
      </c>
      <c r="O18" s="119" t="e">
        <f>IF('Контроль экономии'!JU18="",0,'Контроль экономии'!JU18)</f>
        <v>#N/A</v>
      </c>
      <c r="P18" s="119" t="e">
        <f>IF('Контроль экономии'!JV18="",0,'Контроль экономии'!JV18)</f>
        <v>#N/A</v>
      </c>
      <c r="Q18" s="119" t="e">
        <f>IF('Контроль экономии'!JW18="",0,'Контроль экономии'!JW18)</f>
        <v>#N/A</v>
      </c>
      <c r="R18" s="119" t="e">
        <f>IF('Контроль экономии'!JX18="",0,'Контроль экономии'!JX18)</f>
        <v>#N/A</v>
      </c>
      <c r="S18" s="119" t="e">
        <f>IF('Контроль экономии'!JY18="",0,'Контроль экономии'!JY18)</f>
        <v>#N/A</v>
      </c>
      <c r="T18" s="119" t="e">
        <f>IF('Контроль экономии'!JZ18="",0,'Контроль экономии'!JZ18)</f>
        <v>#N/A</v>
      </c>
      <c r="U18" s="119" t="e">
        <f>IF('Контроль экономии'!KA18="",0,'Контроль экономии'!KA18)</f>
        <v>#N/A</v>
      </c>
      <c r="V18" s="119" t="e">
        <f>IF('Контроль экономии'!KB18="",0,'Контроль экономии'!KB18)</f>
        <v>#N/A</v>
      </c>
      <c r="W18" s="119" t="e">
        <f>IF('Контроль экономии'!KC18="",0,'Контроль экономии'!KC18)</f>
        <v>#N/A</v>
      </c>
      <c r="X18" s="119" t="e">
        <f>IF('Контроль экономии'!KD18="",0,'Контроль экономии'!KD18)</f>
        <v>#N/A</v>
      </c>
      <c r="Y18" s="119" t="e">
        <f>IF('Контроль экономии'!KE18="",0,'Контроль экономии'!KE18)</f>
        <v>#N/A</v>
      </c>
      <c r="Z18" s="119" t="e">
        <f>IF('Контроль экономии'!KF18="",0,'Контроль экономии'!KF18)</f>
        <v>#N/A</v>
      </c>
      <c r="AA18" s="119" t="e">
        <f>IF('Контроль экономии'!KG18="",0,'Контроль экономии'!KG18)</f>
        <v>#N/A</v>
      </c>
      <c r="AB18" s="119" t="e">
        <f>IF('Контроль экономии'!KH18="",0,'Контроль экономии'!KH18)</f>
        <v>#N/A</v>
      </c>
      <c r="AC18" s="119" t="e">
        <f>IF('Контроль экономии'!KI18="",0,'Контроль экономии'!KI18)</f>
        <v>#N/A</v>
      </c>
      <c r="AD18" s="119" t="e">
        <f>IF('Контроль экономии'!KJ18="",0,'Контроль экономии'!KJ18)</f>
        <v>#N/A</v>
      </c>
      <c r="AE18" s="119" t="e">
        <f>IF('Контроль экономии'!KK18="",0,'Контроль экономии'!KK18)</f>
        <v>#N/A</v>
      </c>
      <c r="AF18" s="119" t="e">
        <f>IF('Контроль экономии'!KL18="",0,'Контроль экономии'!KL18)</f>
        <v>#N/A</v>
      </c>
      <c r="AG18" s="119" t="e">
        <f>IF('Контроль экономии'!KM18="",0,'Контроль экономии'!KM18)</f>
        <v>#N/A</v>
      </c>
      <c r="AH18" s="119" t="e">
        <f>IF('Контроль экономии'!KN18="",0,'Контроль экономии'!KN18)</f>
        <v>#N/A</v>
      </c>
      <c r="AI18" s="125" t="e">
        <f>IF(D18&gt;0,'Контроль экономии'!FU18,0)</f>
        <v>#N/A</v>
      </c>
      <c r="AJ18" s="125" t="e">
        <f>IF(E18&gt;0,'Контроль экономии'!FV18,0)</f>
        <v>#N/A</v>
      </c>
      <c r="AK18" s="125" t="e">
        <f>IF(F18&gt;0,'Контроль экономии'!FW18,0)</f>
        <v>#N/A</v>
      </c>
      <c r="AL18" s="125" t="e">
        <f>IF(G18&gt;0,'Контроль экономии'!FX18,0)</f>
        <v>#N/A</v>
      </c>
      <c r="AM18" s="125" t="e">
        <f>IF(H18&gt;0,'Контроль экономии'!FY18,0)</f>
        <v>#N/A</v>
      </c>
      <c r="AN18" s="125" t="e">
        <f>IF(I18&gt;0,'Контроль экономии'!FZ18,0)</f>
        <v>#N/A</v>
      </c>
      <c r="AO18" s="125" t="e">
        <f>IF(J18&gt;0,'Контроль экономии'!GA18,0)</f>
        <v>#N/A</v>
      </c>
      <c r="AP18" s="125" t="e">
        <f>IF(K18&gt;0,'Контроль экономии'!GB18,0)</f>
        <v>#N/A</v>
      </c>
      <c r="AQ18" s="125" t="e">
        <f>IF(L18&gt;0,'Контроль экономии'!GC18,0)</f>
        <v>#N/A</v>
      </c>
      <c r="AR18" s="125" t="e">
        <f>IF(M18&gt;0,'Контроль экономии'!GD18,0)</f>
        <v>#N/A</v>
      </c>
      <c r="AS18" s="125" t="e">
        <f>IF(N18&gt;0,'Контроль экономии'!GE18,0)</f>
        <v>#N/A</v>
      </c>
      <c r="AT18" s="125" t="e">
        <f>IF(O18&gt;0,'Контроль экономии'!GF18,0)</f>
        <v>#N/A</v>
      </c>
      <c r="AU18" s="125" t="e">
        <f>IF(P18&gt;0,'Контроль экономии'!GG18,0)</f>
        <v>#N/A</v>
      </c>
      <c r="AV18" s="125" t="e">
        <f>IF(Q18&gt;0,'Контроль экономии'!GH18,0)</f>
        <v>#N/A</v>
      </c>
      <c r="AW18" s="125" t="e">
        <f>IF(R18&gt;0,'Контроль экономии'!GI18,0)</f>
        <v>#N/A</v>
      </c>
      <c r="AX18" s="125" t="e">
        <f>IF(S18&gt;0,'Контроль экономии'!GJ18,0)</f>
        <v>#N/A</v>
      </c>
      <c r="AY18" s="125" t="e">
        <f>IF(T18&gt;0,'Контроль экономии'!GK18,0)</f>
        <v>#N/A</v>
      </c>
      <c r="AZ18" s="125" t="e">
        <f>IF(U18&gt;0,'Контроль экономии'!GL18,0)</f>
        <v>#N/A</v>
      </c>
      <c r="BA18" s="125" t="e">
        <f>IF(V18&gt;0,'Контроль экономии'!GM18,0)</f>
        <v>#N/A</v>
      </c>
      <c r="BB18" s="125" t="e">
        <f>IF(W18&gt;0,'Контроль экономии'!GN18,0)</f>
        <v>#N/A</v>
      </c>
      <c r="BC18" s="125" t="e">
        <f>IF(X18&gt;0,'Контроль экономии'!GO18,0)</f>
        <v>#N/A</v>
      </c>
      <c r="BD18" s="125" t="e">
        <f>IF(Y18&gt;0,'Контроль экономии'!GP18,0)</f>
        <v>#N/A</v>
      </c>
      <c r="BE18" s="125" t="e">
        <f>IF(Z18&gt;0,'Контроль экономии'!GQ18,0)</f>
        <v>#N/A</v>
      </c>
      <c r="BF18" s="125" t="e">
        <f>IF(AA18&gt;0,'Контроль экономии'!GR18,0)</f>
        <v>#N/A</v>
      </c>
      <c r="BG18" s="125" t="e">
        <f>IF(AB18&gt;0,'Контроль экономии'!GS18,0)</f>
        <v>#N/A</v>
      </c>
      <c r="BH18" s="125" t="e">
        <f>IF(AC18&gt;0,'Контроль экономии'!GT18,0)</f>
        <v>#N/A</v>
      </c>
      <c r="BI18" s="125" t="e">
        <f>IF(AD18&gt;0,'Контроль экономии'!GU18,0)</f>
        <v>#N/A</v>
      </c>
      <c r="BJ18" s="125" t="e">
        <f>IF(AE18&gt;0,'Контроль экономии'!GV18,0)</f>
        <v>#N/A</v>
      </c>
      <c r="BK18" s="125" t="e">
        <f>IF(AF18&gt;0,'Контроль экономии'!GW18,0)</f>
        <v>#N/A</v>
      </c>
      <c r="BL18" s="125" t="e">
        <f>IF(AG18&gt;0,'Контроль экономии'!GX18,0)</f>
        <v>#N/A</v>
      </c>
      <c r="BM18" s="125" t="e">
        <f>IF(AH18&gt;0,'Контроль экономии'!GY18,0)</f>
        <v>#N/A</v>
      </c>
      <c r="BN18" s="120" t="e">
        <f>'Контроль экономии'!FU18*Ср.вз.!AI18</f>
        <v>#N/A</v>
      </c>
      <c r="BO18" s="120" t="e">
        <f>'Контроль экономии'!FV18*Ср.вз.!AJ18</f>
        <v>#N/A</v>
      </c>
      <c r="BP18" s="120" t="e">
        <f>'Контроль экономии'!FW18*Ср.вз.!AK18</f>
        <v>#N/A</v>
      </c>
      <c r="BQ18" s="120" t="e">
        <f>'Контроль экономии'!FX18*Ср.вз.!AL18</f>
        <v>#N/A</v>
      </c>
      <c r="BR18" s="120" t="e">
        <f>'Контроль экономии'!FY18*Ср.вз.!AM18</f>
        <v>#N/A</v>
      </c>
      <c r="BS18" s="120" t="e">
        <f>'Контроль экономии'!FZ18*Ср.вз.!AN18</f>
        <v>#N/A</v>
      </c>
      <c r="BT18" s="120" t="e">
        <f>'Контроль экономии'!GA18*Ср.вз.!AO18</f>
        <v>#N/A</v>
      </c>
      <c r="BU18" s="120" t="e">
        <f>'Контроль экономии'!GB18*Ср.вз.!AP18</f>
        <v>#N/A</v>
      </c>
      <c r="BV18" s="120" t="e">
        <f>'Контроль экономии'!GC18*Ср.вз.!AQ18</f>
        <v>#N/A</v>
      </c>
      <c r="BW18" s="120" t="e">
        <f>'Контроль экономии'!GD18*Ср.вз.!AR18</f>
        <v>#N/A</v>
      </c>
      <c r="BX18" s="120" t="e">
        <f>'Контроль экономии'!GE18*Ср.вз.!AS18</f>
        <v>#N/A</v>
      </c>
      <c r="BY18" s="120" t="e">
        <f>'Контроль экономии'!GF18*Ср.вз.!AT18</f>
        <v>#N/A</v>
      </c>
      <c r="BZ18" s="120" t="e">
        <f>'Контроль экономии'!GG18*Ср.вз.!AU18</f>
        <v>#N/A</v>
      </c>
      <c r="CA18" s="120" t="e">
        <f>'Контроль экономии'!GH18*Ср.вз.!AV18</f>
        <v>#N/A</v>
      </c>
      <c r="CB18" s="120" t="e">
        <f>'Контроль экономии'!GI18*Ср.вз.!AW18</f>
        <v>#N/A</v>
      </c>
      <c r="CC18" s="120" t="e">
        <f>'Контроль экономии'!GJ18*Ср.вз.!AX18</f>
        <v>#N/A</v>
      </c>
      <c r="CD18" s="120" t="e">
        <f>'Контроль экономии'!GK18*Ср.вз.!AY18</f>
        <v>#N/A</v>
      </c>
      <c r="CE18" s="120" t="e">
        <f>'Контроль экономии'!GL18*Ср.вз.!AZ18</f>
        <v>#N/A</v>
      </c>
      <c r="CF18" s="120" t="e">
        <f>'Контроль экономии'!GM18*Ср.вз.!BA18</f>
        <v>#N/A</v>
      </c>
      <c r="CG18" s="120" t="e">
        <f>'Контроль экономии'!GN18*Ср.вз.!BB18</f>
        <v>#N/A</v>
      </c>
      <c r="CH18" s="120" t="e">
        <f>'Контроль экономии'!GO18*Ср.вз.!BC18</f>
        <v>#N/A</v>
      </c>
      <c r="CI18" s="120" t="e">
        <f>'Контроль экономии'!GP18*Ср.вз.!BD18</f>
        <v>#N/A</v>
      </c>
      <c r="CJ18" s="120" t="e">
        <f>'Контроль экономии'!GQ18*Ср.вз.!BE18</f>
        <v>#N/A</v>
      </c>
      <c r="CK18" s="120" t="e">
        <f>'Контроль экономии'!GR18*Ср.вз.!BF18</f>
        <v>#N/A</v>
      </c>
      <c r="CL18" s="120" t="e">
        <f>'Контроль экономии'!GS18*Ср.вз.!BG18</f>
        <v>#N/A</v>
      </c>
      <c r="CM18" s="120" t="e">
        <f>'Контроль экономии'!GT18*Ср.вз.!BH18</f>
        <v>#N/A</v>
      </c>
      <c r="CN18" s="120" t="e">
        <f>'Контроль экономии'!GU18*Ср.вз.!BI18</f>
        <v>#N/A</v>
      </c>
      <c r="CO18" s="120" t="e">
        <f>'Контроль экономии'!GV18*Ср.вз.!BJ18</f>
        <v>#N/A</v>
      </c>
      <c r="CP18" s="120" t="e">
        <f>'Контроль экономии'!GW18*Ср.вз.!BK18</f>
        <v>#N/A</v>
      </c>
      <c r="CQ18" s="120" t="e">
        <f>'Контроль экономии'!GX18*Ср.вз.!BL18</f>
        <v>#N/A</v>
      </c>
      <c r="CR18" s="120" t="e">
        <f>'Контроль экономии'!GY18*Ср.вз.!BM18</f>
        <v>#N/A</v>
      </c>
      <c r="CS18" s="116" t="e">
        <f>'Контроль экономии'!FU18*'Контроль экономии'!WM18</f>
        <v>#N/A</v>
      </c>
      <c r="CT18" s="116" t="e">
        <f>'Контроль экономии'!FV18*'Контроль экономии'!WN18</f>
        <v>#N/A</v>
      </c>
      <c r="CU18" s="116" t="e">
        <f>'Контроль экономии'!FW18*'Контроль экономии'!WO18</f>
        <v>#N/A</v>
      </c>
      <c r="CV18" s="116" t="e">
        <f>'Контроль экономии'!FX18*'Контроль экономии'!WP18</f>
        <v>#N/A</v>
      </c>
      <c r="CW18" s="116" t="e">
        <f>'Контроль экономии'!FY18*'Контроль экономии'!WQ18</f>
        <v>#N/A</v>
      </c>
      <c r="CX18" s="116" t="e">
        <f>'Контроль экономии'!FZ18*'Контроль экономии'!WR18</f>
        <v>#N/A</v>
      </c>
      <c r="CY18" s="116" t="e">
        <f>'Контроль экономии'!GA18*'Контроль экономии'!WS18</f>
        <v>#N/A</v>
      </c>
      <c r="CZ18" s="116" t="e">
        <f>'Контроль экономии'!GB18*'Контроль экономии'!WT18</f>
        <v>#N/A</v>
      </c>
      <c r="DA18" s="116" t="e">
        <f>'Контроль экономии'!GC18*'Контроль экономии'!WU18</f>
        <v>#N/A</v>
      </c>
      <c r="DB18" s="116" t="e">
        <f>'Контроль экономии'!GD18*'Контроль экономии'!WV18</f>
        <v>#N/A</v>
      </c>
      <c r="DC18" s="116" t="e">
        <f>'Контроль экономии'!GE18*'Контроль экономии'!WW18</f>
        <v>#N/A</v>
      </c>
      <c r="DD18" s="116" t="e">
        <f>'Контроль экономии'!GF18*'Контроль экономии'!WX18</f>
        <v>#N/A</v>
      </c>
      <c r="DE18" s="116" t="e">
        <f>'Контроль экономии'!GG18*'Контроль экономии'!WY18</f>
        <v>#N/A</v>
      </c>
      <c r="DF18" s="116" t="e">
        <f>'Контроль экономии'!GH18*'Контроль экономии'!WZ18</f>
        <v>#N/A</v>
      </c>
      <c r="DG18" s="116" t="e">
        <f>'Контроль экономии'!GI18*'Контроль экономии'!XA18</f>
        <v>#N/A</v>
      </c>
      <c r="DH18" s="116" t="e">
        <f>'Контроль экономии'!GJ18*'Контроль экономии'!XB18</f>
        <v>#N/A</v>
      </c>
      <c r="DI18" s="116" t="e">
        <f>'Контроль экономии'!GK18*'Контроль экономии'!XC18</f>
        <v>#N/A</v>
      </c>
      <c r="DJ18" s="116" t="e">
        <f>'Контроль экономии'!GL18*'Контроль экономии'!XD18</f>
        <v>#N/A</v>
      </c>
      <c r="DK18" s="116" t="e">
        <f>'Контроль экономии'!GM18*'Контроль экономии'!XE18</f>
        <v>#N/A</v>
      </c>
      <c r="DL18" s="116" t="e">
        <f>'Контроль экономии'!GN18*'Контроль экономии'!XF18</f>
        <v>#N/A</v>
      </c>
      <c r="DM18" s="116" t="e">
        <f>'Контроль экономии'!GO18*'Контроль экономии'!XG18</f>
        <v>#N/A</v>
      </c>
      <c r="DN18" s="116" t="e">
        <f>'Контроль экономии'!GP18*'Контроль экономии'!XH18</f>
        <v>#N/A</v>
      </c>
      <c r="DO18" s="116" t="e">
        <f>'Контроль экономии'!GQ18*'Контроль экономии'!XI18</f>
        <v>#N/A</v>
      </c>
      <c r="DP18" s="116" t="e">
        <f>'Контроль экономии'!GR18*'Контроль экономии'!XJ18</f>
        <v>#N/A</v>
      </c>
      <c r="DQ18" s="116" t="e">
        <f>'Контроль экономии'!GS18*'Контроль экономии'!XK18</f>
        <v>#N/A</v>
      </c>
      <c r="DR18" s="116" t="e">
        <f>'Контроль экономии'!GT18*'Контроль экономии'!XL18</f>
        <v>#N/A</v>
      </c>
      <c r="DS18" s="116" t="e">
        <f>'Контроль экономии'!GU18*'Контроль экономии'!XM18</f>
        <v>#N/A</v>
      </c>
      <c r="DT18" s="116" t="e">
        <f>'Контроль экономии'!GV18*'Контроль экономии'!XN18</f>
        <v>#N/A</v>
      </c>
      <c r="DU18" s="116" t="e">
        <f>'Контроль экономии'!GW18*'Контроль экономии'!XO18</f>
        <v>#N/A</v>
      </c>
      <c r="DV18" s="116" t="e">
        <f>'Контроль экономии'!GX18*'Контроль экономии'!XP18</f>
        <v>#N/A</v>
      </c>
      <c r="DW18" s="116" t="e">
        <f>'Контроль экономии'!GY18*'Контроль экономии'!XQ18</f>
        <v>#N/A</v>
      </c>
      <c r="DX18" s="122" t="e">
        <f>'Контроль экономии'!FU18*'Контроль экономии'!XR18</f>
        <v>#N/A</v>
      </c>
      <c r="DY18" s="122" t="e">
        <f>'Контроль экономии'!FV18*'Контроль экономии'!XS18</f>
        <v>#N/A</v>
      </c>
      <c r="DZ18" s="122" t="e">
        <f>'Контроль экономии'!FW18*'Контроль экономии'!XT18</f>
        <v>#N/A</v>
      </c>
      <c r="EA18" s="122" t="e">
        <f>'Контроль экономии'!FX18*'Контроль экономии'!XU18</f>
        <v>#N/A</v>
      </c>
      <c r="EB18" s="122" t="e">
        <f>'Контроль экономии'!FY18*'Контроль экономии'!XV18</f>
        <v>#N/A</v>
      </c>
      <c r="EC18" s="122" t="e">
        <f>'Контроль экономии'!FZ18*'Контроль экономии'!XW18</f>
        <v>#N/A</v>
      </c>
      <c r="ED18" s="122" t="e">
        <f>'Контроль экономии'!GA18*'Контроль экономии'!XX18</f>
        <v>#N/A</v>
      </c>
      <c r="EE18" s="122" t="e">
        <f>'Контроль экономии'!GB18*'Контроль экономии'!XY18</f>
        <v>#N/A</v>
      </c>
      <c r="EF18" s="122" t="e">
        <f>'Контроль экономии'!GC18*'Контроль экономии'!XZ18</f>
        <v>#N/A</v>
      </c>
      <c r="EG18" s="122" t="e">
        <f>'Контроль экономии'!GD18*'Контроль экономии'!YA18</f>
        <v>#N/A</v>
      </c>
      <c r="EH18" s="122" t="e">
        <f>'Контроль экономии'!GE18*'Контроль экономии'!YB18</f>
        <v>#N/A</v>
      </c>
      <c r="EI18" s="122" t="e">
        <f>'Контроль экономии'!GF18*'Контроль экономии'!YC18</f>
        <v>#N/A</v>
      </c>
      <c r="EJ18" s="122" t="e">
        <f>'Контроль экономии'!GG18*'Контроль экономии'!YD18</f>
        <v>#N/A</v>
      </c>
      <c r="EK18" s="122" t="e">
        <f>'Контроль экономии'!GH18*'Контроль экономии'!YE18</f>
        <v>#N/A</v>
      </c>
      <c r="EL18" s="122" t="e">
        <f>'Контроль экономии'!GI18*'Контроль экономии'!YF18</f>
        <v>#N/A</v>
      </c>
      <c r="EM18" s="122" t="e">
        <f>'Контроль экономии'!GJ18*'Контроль экономии'!YG18</f>
        <v>#N/A</v>
      </c>
      <c r="EN18" s="122" t="e">
        <f>'Контроль экономии'!GK18*'Контроль экономии'!YH18</f>
        <v>#N/A</v>
      </c>
      <c r="EO18" s="122" t="e">
        <f>'Контроль экономии'!GL18*'Контроль экономии'!YI18</f>
        <v>#N/A</v>
      </c>
      <c r="EP18" s="122" t="e">
        <f>'Контроль экономии'!GM18*'Контроль экономии'!YJ18</f>
        <v>#N/A</v>
      </c>
      <c r="EQ18" s="122" t="e">
        <f>'Контроль экономии'!GN18*'Контроль экономии'!YK18</f>
        <v>#N/A</v>
      </c>
      <c r="ER18" s="122" t="e">
        <f>'Контроль экономии'!GO18*'Контроль экономии'!YL18</f>
        <v>#N/A</v>
      </c>
      <c r="ES18" s="122" t="e">
        <f>'Контроль экономии'!GP18*'Контроль экономии'!YM18</f>
        <v>#N/A</v>
      </c>
      <c r="ET18" s="122" t="e">
        <f>'Контроль экономии'!GQ18*'Контроль экономии'!YN18</f>
        <v>#N/A</v>
      </c>
      <c r="EU18" s="122" t="e">
        <f>'Контроль экономии'!GR18*'Контроль экономии'!YO18</f>
        <v>#N/A</v>
      </c>
      <c r="EV18" s="122" t="e">
        <f>'Контроль экономии'!GS18*'Контроль экономии'!YP18</f>
        <v>#N/A</v>
      </c>
      <c r="EW18" s="122" t="e">
        <f>'Контроль экономии'!GT18*'Контроль экономии'!YQ18</f>
        <v>#N/A</v>
      </c>
      <c r="EX18" s="122" t="e">
        <f>'Контроль экономии'!GU18*'Контроль экономии'!YR18</f>
        <v>#N/A</v>
      </c>
      <c r="EY18" s="122" t="e">
        <f>'Контроль экономии'!GV18*'Контроль экономии'!YS18</f>
        <v>#N/A</v>
      </c>
      <c r="EZ18" s="122" t="e">
        <f>'Контроль экономии'!GW18*'Контроль экономии'!YT18</f>
        <v>#N/A</v>
      </c>
      <c r="FA18" s="122" t="e">
        <f>'Контроль экономии'!GX18*'Контроль экономии'!YU18</f>
        <v>#N/A</v>
      </c>
      <c r="FB18" s="122" t="e">
        <f>'Контроль экономии'!GY18*'Контроль экономии'!YV18</f>
        <v>#N/A</v>
      </c>
    </row>
    <row r="19" spans="1:158" s="116" customFormat="1">
      <c r="A19" s="116">
        <f>'Контроль экономии'!A19</f>
        <v>16</v>
      </c>
      <c r="B19" s="123" t="str">
        <f>'Контроль экономии'!C19</f>
        <v>Муниципальное бюджетное дошкольное образовательное учреждение детский сад № 15 «Дюймовочка» Старооскольского городского округа</v>
      </c>
      <c r="C19" s="124" t="str">
        <f>'Контроль экономии'!D19</f>
        <v>-</v>
      </c>
      <c r="D19" s="119" t="e">
        <f>IF('Контроль экономии'!JJ19="",0,'Контроль экономии'!JJ19)</f>
        <v>#N/A</v>
      </c>
      <c r="E19" s="119" t="e">
        <f>IF('Контроль экономии'!JK19="",0,'Контроль экономии'!JK19)</f>
        <v>#N/A</v>
      </c>
      <c r="F19" s="119" t="e">
        <f>IF('Контроль экономии'!JL19="",0,'Контроль экономии'!JL19)</f>
        <v>#N/A</v>
      </c>
      <c r="G19" s="119" t="e">
        <f>IF('Контроль экономии'!JM19="",0,'Контроль экономии'!JM19)</f>
        <v>#N/A</v>
      </c>
      <c r="H19" s="119" t="e">
        <f>IF('Контроль экономии'!JN19="",0,'Контроль экономии'!JN19)</f>
        <v>#N/A</v>
      </c>
      <c r="I19" s="119" t="e">
        <f>IF('Контроль экономии'!JO19="",0,'Контроль экономии'!JO19)</f>
        <v>#N/A</v>
      </c>
      <c r="J19" s="119" t="e">
        <f>IF('Контроль экономии'!JP19="",0,'Контроль экономии'!JP19)</f>
        <v>#N/A</v>
      </c>
      <c r="K19" s="119" t="e">
        <f>IF('Контроль экономии'!JQ19="",0,'Контроль экономии'!JQ19)</f>
        <v>#N/A</v>
      </c>
      <c r="L19" s="119" t="e">
        <f>IF('Контроль экономии'!JR19="",0,'Контроль экономии'!JR19)</f>
        <v>#N/A</v>
      </c>
      <c r="M19" s="119" t="e">
        <f>IF('Контроль экономии'!JS19="",0,'Контроль экономии'!JS19)</f>
        <v>#N/A</v>
      </c>
      <c r="N19" s="119" t="e">
        <f>IF('Контроль экономии'!JT19="",0,'Контроль экономии'!JT19)</f>
        <v>#N/A</v>
      </c>
      <c r="O19" s="119" t="e">
        <f>IF('Контроль экономии'!JU19="",0,'Контроль экономии'!JU19)</f>
        <v>#N/A</v>
      </c>
      <c r="P19" s="119" t="e">
        <f>IF('Контроль экономии'!JV19="",0,'Контроль экономии'!JV19)</f>
        <v>#N/A</v>
      </c>
      <c r="Q19" s="119" t="e">
        <f>IF('Контроль экономии'!JW19="",0,'Контроль экономии'!JW19)</f>
        <v>#N/A</v>
      </c>
      <c r="R19" s="119" t="e">
        <f>IF('Контроль экономии'!JX19="",0,'Контроль экономии'!JX19)</f>
        <v>#N/A</v>
      </c>
      <c r="S19" s="119" t="e">
        <f>IF('Контроль экономии'!JY19="",0,'Контроль экономии'!JY19)</f>
        <v>#N/A</v>
      </c>
      <c r="T19" s="119" t="e">
        <f>IF('Контроль экономии'!JZ19="",0,'Контроль экономии'!JZ19)</f>
        <v>#N/A</v>
      </c>
      <c r="U19" s="119" t="e">
        <f>IF('Контроль экономии'!KA19="",0,'Контроль экономии'!KA19)</f>
        <v>#N/A</v>
      </c>
      <c r="V19" s="119" t="e">
        <f>IF('Контроль экономии'!KB19="",0,'Контроль экономии'!KB19)</f>
        <v>#N/A</v>
      </c>
      <c r="W19" s="119" t="e">
        <f>IF('Контроль экономии'!KC19="",0,'Контроль экономии'!KC19)</f>
        <v>#N/A</v>
      </c>
      <c r="X19" s="119" t="e">
        <f>IF('Контроль экономии'!KD19="",0,'Контроль экономии'!KD19)</f>
        <v>#N/A</v>
      </c>
      <c r="Y19" s="119" t="e">
        <f>IF('Контроль экономии'!KE19="",0,'Контроль экономии'!KE19)</f>
        <v>#N/A</v>
      </c>
      <c r="Z19" s="119" t="e">
        <f>IF('Контроль экономии'!KF19="",0,'Контроль экономии'!KF19)</f>
        <v>#N/A</v>
      </c>
      <c r="AA19" s="119" t="e">
        <f>IF('Контроль экономии'!KG19="",0,'Контроль экономии'!KG19)</f>
        <v>#N/A</v>
      </c>
      <c r="AB19" s="119" t="e">
        <f>IF('Контроль экономии'!KH19="",0,'Контроль экономии'!KH19)</f>
        <v>#N/A</v>
      </c>
      <c r="AC19" s="119" t="e">
        <f>IF('Контроль экономии'!KI19="",0,'Контроль экономии'!KI19)</f>
        <v>#N/A</v>
      </c>
      <c r="AD19" s="119" t="e">
        <f>IF('Контроль экономии'!KJ19="",0,'Контроль экономии'!KJ19)</f>
        <v>#N/A</v>
      </c>
      <c r="AE19" s="119" t="e">
        <f>IF('Контроль экономии'!KK19="",0,'Контроль экономии'!KK19)</f>
        <v>#N/A</v>
      </c>
      <c r="AF19" s="119" t="e">
        <f>IF('Контроль экономии'!KL19="",0,'Контроль экономии'!KL19)</f>
        <v>#N/A</v>
      </c>
      <c r="AG19" s="119" t="e">
        <f>IF('Контроль экономии'!KM19="",0,'Контроль экономии'!KM19)</f>
        <v>#N/A</v>
      </c>
      <c r="AH19" s="119" t="e">
        <f>IF('Контроль экономии'!KN19="",0,'Контроль экономии'!KN19)</f>
        <v>#N/A</v>
      </c>
      <c r="AI19" s="125" t="e">
        <f>IF(D19&gt;0,'Контроль экономии'!FU19,0)</f>
        <v>#N/A</v>
      </c>
      <c r="AJ19" s="125" t="e">
        <f>IF(E19&gt;0,'Контроль экономии'!FV19,0)</f>
        <v>#N/A</v>
      </c>
      <c r="AK19" s="125" t="e">
        <f>IF(F19&gt;0,'Контроль экономии'!FW19,0)</f>
        <v>#N/A</v>
      </c>
      <c r="AL19" s="125" t="e">
        <f>IF(G19&gt;0,'Контроль экономии'!FX19,0)</f>
        <v>#N/A</v>
      </c>
      <c r="AM19" s="125" t="e">
        <f>IF(H19&gt;0,'Контроль экономии'!FY19,0)</f>
        <v>#N/A</v>
      </c>
      <c r="AN19" s="125" t="e">
        <f>IF(I19&gt;0,'Контроль экономии'!FZ19,0)</f>
        <v>#N/A</v>
      </c>
      <c r="AO19" s="125" t="e">
        <f>IF(J19&gt;0,'Контроль экономии'!GA19,0)</f>
        <v>#N/A</v>
      </c>
      <c r="AP19" s="125" t="e">
        <f>IF(K19&gt;0,'Контроль экономии'!GB19,0)</f>
        <v>#N/A</v>
      </c>
      <c r="AQ19" s="125" t="e">
        <f>IF(L19&gt;0,'Контроль экономии'!GC19,0)</f>
        <v>#N/A</v>
      </c>
      <c r="AR19" s="125" t="e">
        <f>IF(M19&gt;0,'Контроль экономии'!GD19,0)</f>
        <v>#N/A</v>
      </c>
      <c r="AS19" s="125" t="e">
        <f>IF(N19&gt;0,'Контроль экономии'!GE19,0)</f>
        <v>#N/A</v>
      </c>
      <c r="AT19" s="125" t="e">
        <f>IF(O19&gt;0,'Контроль экономии'!GF19,0)</f>
        <v>#N/A</v>
      </c>
      <c r="AU19" s="125" t="e">
        <f>IF(P19&gt;0,'Контроль экономии'!GG19,0)</f>
        <v>#N/A</v>
      </c>
      <c r="AV19" s="125" t="e">
        <f>IF(Q19&gt;0,'Контроль экономии'!GH19,0)</f>
        <v>#N/A</v>
      </c>
      <c r="AW19" s="125" t="e">
        <f>IF(R19&gt;0,'Контроль экономии'!GI19,0)</f>
        <v>#N/A</v>
      </c>
      <c r="AX19" s="125" t="e">
        <f>IF(S19&gt;0,'Контроль экономии'!GJ19,0)</f>
        <v>#N/A</v>
      </c>
      <c r="AY19" s="125" t="e">
        <f>IF(T19&gt;0,'Контроль экономии'!GK19,0)</f>
        <v>#N/A</v>
      </c>
      <c r="AZ19" s="125" t="e">
        <f>IF(U19&gt;0,'Контроль экономии'!GL19,0)</f>
        <v>#N/A</v>
      </c>
      <c r="BA19" s="125" t="e">
        <f>IF(V19&gt;0,'Контроль экономии'!GM19,0)</f>
        <v>#N/A</v>
      </c>
      <c r="BB19" s="125" t="e">
        <f>IF(W19&gt;0,'Контроль экономии'!GN19,0)</f>
        <v>#N/A</v>
      </c>
      <c r="BC19" s="125" t="e">
        <f>IF(X19&gt;0,'Контроль экономии'!GO19,0)</f>
        <v>#N/A</v>
      </c>
      <c r="BD19" s="125" t="e">
        <f>IF(Y19&gt;0,'Контроль экономии'!GP19,0)</f>
        <v>#N/A</v>
      </c>
      <c r="BE19" s="125" t="e">
        <f>IF(Z19&gt;0,'Контроль экономии'!GQ19,0)</f>
        <v>#N/A</v>
      </c>
      <c r="BF19" s="125" t="e">
        <f>IF(AA19&gt;0,'Контроль экономии'!GR19,0)</f>
        <v>#N/A</v>
      </c>
      <c r="BG19" s="125" t="e">
        <f>IF(AB19&gt;0,'Контроль экономии'!GS19,0)</f>
        <v>#N/A</v>
      </c>
      <c r="BH19" s="125" t="e">
        <f>IF(AC19&gt;0,'Контроль экономии'!GT19,0)</f>
        <v>#N/A</v>
      </c>
      <c r="BI19" s="125" t="e">
        <f>IF(AD19&gt;0,'Контроль экономии'!GU19,0)</f>
        <v>#N/A</v>
      </c>
      <c r="BJ19" s="125" t="e">
        <f>IF(AE19&gt;0,'Контроль экономии'!GV19,0)</f>
        <v>#N/A</v>
      </c>
      <c r="BK19" s="125" t="e">
        <f>IF(AF19&gt;0,'Контроль экономии'!GW19,0)</f>
        <v>#N/A</v>
      </c>
      <c r="BL19" s="125" t="e">
        <f>IF(AG19&gt;0,'Контроль экономии'!GX19,0)</f>
        <v>#N/A</v>
      </c>
      <c r="BM19" s="125" t="e">
        <f>IF(AH19&gt;0,'Контроль экономии'!GY19,0)</f>
        <v>#N/A</v>
      </c>
      <c r="BN19" s="120" t="e">
        <f>'Контроль экономии'!FU19*Ср.вз.!AI19</f>
        <v>#N/A</v>
      </c>
      <c r="BO19" s="120" t="e">
        <f>'Контроль экономии'!FV19*Ср.вз.!AJ19</f>
        <v>#N/A</v>
      </c>
      <c r="BP19" s="120" t="e">
        <f>'Контроль экономии'!FW19*Ср.вз.!AK19</f>
        <v>#N/A</v>
      </c>
      <c r="BQ19" s="120" t="e">
        <f>'Контроль экономии'!FX19*Ср.вз.!AL19</f>
        <v>#N/A</v>
      </c>
      <c r="BR19" s="120" t="e">
        <f>'Контроль экономии'!FY19*Ср.вз.!AM19</f>
        <v>#N/A</v>
      </c>
      <c r="BS19" s="120" t="e">
        <f>'Контроль экономии'!FZ19*Ср.вз.!AN19</f>
        <v>#N/A</v>
      </c>
      <c r="BT19" s="120" t="e">
        <f>'Контроль экономии'!GA19*Ср.вз.!AO19</f>
        <v>#N/A</v>
      </c>
      <c r="BU19" s="120" t="e">
        <f>'Контроль экономии'!GB19*Ср.вз.!AP19</f>
        <v>#N/A</v>
      </c>
      <c r="BV19" s="120" t="e">
        <f>'Контроль экономии'!GC19*Ср.вз.!AQ19</f>
        <v>#N/A</v>
      </c>
      <c r="BW19" s="120" t="e">
        <f>'Контроль экономии'!GD19*Ср.вз.!AR19</f>
        <v>#N/A</v>
      </c>
      <c r="BX19" s="120" t="e">
        <f>'Контроль экономии'!GE19*Ср.вз.!AS19</f>
        <v>#N/A</v>
      </c>
      <c r="BY19" s="120" t="e">
        <f>'Контроль экономии'!GF19*Ср.вз.!AT19</f>
        <v>#N/A</v>
      </c>
      <c r="BZ19" s="120" t="e">
        <f>'Контроль экономии'!GG19*Ср.вз.!AU19</f>
        <v>#N/A</v>
      </c>
      <c r="CA19" s="120" t="e">
        <f>'Контроль экономии'!GH19*Ср.вз.!AV19</f>
        <v>#N/A</v>
      </c>
      <c r="CB19" s="120" t="e">
        <f>'Контроль экономии'!GI19*Ср.вз.!AW19</f>
        <v>#N/A</v>
      </c>
      <c r="CC19" s="120" t="e">
        <f>'Контроль экономии'!GJ19*Ср.вз.!AX19</f>
        <v>#N/A</v>
      </c>
      <c r="CD19" s="120" t="e">
        <f>'Контроль экономии'!GK19*Ср.вз.!AY19</f>
        <v>#N/A</v>
      </c>
      <c r="CE19" s="120" t="e">
        <f>'Контроль экономии'!GL19*Ср.вз.!AZ19</f>
        <v>#N/A</v>
      </c>
      <c r="CF19" s="120" t="e">
        <f>'Контроль экономии'!GM19*Ср.вз.!BA19</f>
        <v>#N/A</v>
      </c>
      <c r="CG19" s="120" t="e">
        <f>'Контроль экономии'!GN19*Ср.вз.!BB19</f>
        <v>#N/A</v>
      </c>
      <c r="CH19" s="120" t="e">
        <f>'Контроль экономии'!GO19*Ср.вз.!BC19</f>
        <v>#N/A</v>
      </c>
      <c r="CI19" s="120" t="e">
        <f>'Контроль экономии'!GP19*Ср.вз.!BD19</f>
        <v>#N/A</v>
      </c>
      <c r="CJ19" s="120" t="e">
        <f>'Контроль экономии'!GQ19*Ср.вз.!BE19</f>
        <v>#N/A</v>
      </c>
      <c r="CK19" s="120" t="e">
        <f>'Контроль экономии'!GR19*Ср.вз.!BF19</f>
        <v>#N/A</v>
      </c>
      <c r="CL19" s="120" t="e">
        <f>'Контроль экономии'!GS19*Ср.вз.!BG19</f>
        <v>#N/A</v>
      </c>
      <c r="CM19" s="120" t="e">
        <f>'Контроль экономии'!GT19*Ср.вз.!BH19</f>
        <v>#N/A</v>
      </c>
      <c r="CN19" s="120" t="e">
        <f>'Контроль экономии'!GU19*Ср.вз.!BI19</f>
        <v>#N/A</v>
      </c>
      <c r="CO19" s="120" t="e">
        <f>'Контроль экономии'!GV19*Ср.вз.!BJ19</f>
        <v>#N/A</v>
      </c>
      <c r="CP19" s="120" t="e">
        <f>'Контроль экономии'!GW19*Ср.вз.!BK19</f>
        <v>#N/A</v>
      </c>
      <c r="CQ19" s="120" t="e">
        <f>'Контроль экономии'!GX19*Ср.вз.!BL19</f>
        <v>#N/A</v>
      </c>
      <c r="CR19" s="120" t="e">
        <f>'Контроль экономии'!GY19*Ср.вз.!BM19</f>
        <v>#N/A</v>
      </c>
      <c r="CS19" s="116" t="e">
        <f>'Контроль экономии'!FU19*'Контроль экономии'!WM19</f>
        <v>#N/A</v>
      </c>
      <c r="CT19" s="116" t="e">
        <f>'Контроль экономии'!FV19*'Контроль экономии'!WN19</f>
        <v>#N/A</v>
      </c>
      <c r="CU19" s="116" t="e">
        <f>'Контроль экономии'!FW19*'Контроль экономии'!WO19</f>
        <v>#N/A</v>
      </c>
      <c r="CV19" s="116" t="e">
        <f>'Контроль экономии'!FX19*'Контроль экономии'!WP19</f>
        <v>#N/A</v>
      </c>
      <c r="CW19" s="116" t="e">
        <f>'Контроль экономии'!FY19*'Контроль экономии'!WQ19</f>
        <v>#N/A</v>
      </c>
      <c r="CX19" s="116" t="e">
        <f>'Контроль экономии'!FZ19*'Контроль экономии'!WR19</f>
        <v>#N/A</v>
      </c>
      <c r="CY19" s="116" t="e">
        <f>'Контроль экономии'!GA19*'Контроль экономии'!WS19</f>
        <v>#N/A</v>
      </c>
      <c r="CZ19" s="116" t="e">
        <f>'Контроль экономии'!GB19*'Контроль экономии'!WT19</f>
        <v>#N/A</v>
      </c>
      <c r="DA19" s="116" t="e">
        <f>'Контроль экономии'!GC19*'Контроль экономии'!WU19</f>
        <v>#N/A</v>
      </c>
      <c r="DB19" s="116" t="e">
        <f>'Контроль экономии'!GD19*'Контроль экономии'!WV19</f>
        <v>#N/A</v>
      </c>
      <c r="DC19" s="116" t="e">
        <f>'Контроль экономии'!GE19*'Контроль экономии'!WW19</f>
        <v>#N/A</v>
      </c>
      <c r="DD19" s="116" t="e">
        <f>'Контроль экономии'!GF19*'Контроль экономии'!WX19</f>
        <v>#N/A</v>
      </c>
      <c r="DE19" s="116" t="e">
        <f>'Контроль экономии'!GG19*'Контроль экономии'!WY19</f>
        <v>#N/A</v>
      </c>
      <c r="DF19" s="116" t="e">
        <f>'Контроль экономии'!GH19*'Контроль экономии'!WZ19</f>
        <v>#N/A</v>
      </c>
      <c r="DG19" s="116" t="e">
        <f>'Контроль экономии'!GI19*'Контроль экономии'!XA19</f>
        <v>#N/A</v>
      </c>
      <c r="DH19" s="116" t="e">
        <f>'Контроль экономии'!GJ19*'Контроль экономии'!XB19</f>
        <v>#N/A</v>
      </c>
      <c r="DI19" s="116" t="e">
        <f>'Контроль экономии'!GK19*'Контроль экономии'!XC19</f>
        <v>#N/A</v>
      </c>
      <c r="DJ19" s="116" t="e">
        <f>'Контроль экономии'!GL19*'Контроль экономии'!XD19</f>
        <v>#N/A</v>
      </c>
      <c r="DK19" s="116" t="e">
        <f>'Контроль экономии'!GM19*'Контроль экономии'!XE19</f>
        <v>#N/A</v>
      </c>
      <c r="DL19" s="116" t="e">
        <f>'Контроль экономии'!GN19*'Контроль экономии'!XF19</f>
        <v>#N/A</v>
      </c>
      <c r="DM19" s="116" t="e">
        <f>'Контроль экономии'!GO19*'Контроль экономии'!XG19</f>
        <v>#N/A</v>
      </c>
      <c r="DN19" s="116" t="e">
        <f>'Контроль экономии'!GP19*'Контроль экономии'!XH19</f>
        <v>#N/A</v>
      </c>
      <c r="DO19" s="116" t="e">
        <f>'Контроль экономии'!GQ19*'Контроль экономии'!XI19</f>
        <v>#N/A</v>
      </c>
      <c r="DP19" s="116" t="e">
        <f>'Контроль экономии'!GR19*'Контроль экономии'!XJ19</f>
        <v>#N/A</v>
      </c>
      <c r="DQ19" s="116" t="e">
        <f>'Контроль экономии'!GS19*'Контроль экономии'!XK19</f>
        <v>#N/A</v>
      </c>
      <c r="DR19" s="116" t="e">
        <f>'Контроль экономии'!GT19*'Контроль экономии'!XL19</f>
        <v>#N/A</v>
      </c>
      <c r="DS19" s="116" t="e">
        <f>'Контроль экономии'!GU19*'Контроль экономии'!XM19</f>
        <v>#N/A</v>
      </c>
      <c r="DT19" s="116" t="e">
        <f>'Контроль экономии'!GV19*'Контроль экономии'!XN19</f>
        <v>#N/A</v>
      </c>
      <c r="DU19" s="116" t="e">
        <f>'Контроль экономии'!GW19*'Контроль экономии'!XO19</f>
        <v>#N/A</v>
      </c>
      <c r="DV19" s="116" t="e">
        <f>'Контроль экономии'!GX19*'Контроль экономии'!XP19</f>
        <v>#N/A</v>
      </c>
      <c r="DW19" s="116" t="e">
        <f>'Контроль экономии'!GY19*'Контроль экономии'!XQ19</f>
        <v>#N/A</v>
      </c>
      <c r="DX19" s="122" t="e">
        <f>'Контроль экономии'!FU19*'Контроль экономии'!XR19</f>
        <v>#N/A</v>
      </c>
      <c r="DY19" s="122" t="e">
        <f>'Контроль экономии'!FV19*'Контроль экономии'!XS19</f>
        <v>#N/A</v>
      </c>
      <c r="DZ19" s="122" t="e">
        <f>'Контроль экономии'!FW19*'Контроль экономии'!XT19</f>
        <v>#N/A</v>
      </c>
      <c r="EA19" s="122" t="e">
        <f>'Контроль экономии'!FX19*'Контроль экономии'!XU19</f>
        <v>#N/A</v>
      </c>
      <c r="EB19" s="122" t="e">
        <f>'Контроль экономии'!FY19*'Контроль экономии'!XV19</f>
        <v>#N/A</v>
      </c>
      <c r="EC19" s="122" t="e">
        <f>'Контроль экономии'!FZ19*'Контроль экономии'!XW19</f>
        <v>#N/A</v>
      </c>
      <c r="ED19" s="122" t="e">
        <f>'Контроль экономии'!GA19*'Контроль экономии'!XX19</f>
        <v>#N/A</v>
      </c>
      <c r="EE19" s="122" t="e">
        <f>'Контроль экономии'!GB19*'Контроль экономии'!XY19</f>
        <v>#N/A</v>
      </c>
      <c r="EF19" s="122" t="e">
        <f>'Контроль экономии'!GC19*'Контроль экономии'!XZ19</f>
        <v>#N/A</v>
      </c>
      <c r="EG19" s="122" t="e">
        <f>'Контроль экономии'!GD19*'Контроль экономии'!YA19</f>
        <v>#N/A</v>
      </c>
      <c r="EH19" s="122" t="e">
        <f>'Контроль экономии'!GE19*'Контроль экономии'!YB19</f>
        <v>#N/A</v>
      </c>
      <c r="EI19" s="122" t="e">
        <f>'Контроль экономии'!GF19*'Контроль экономии'!YC19</f>
        <v>#N/A</v>
      </c>
      <c r="EJ19" s="122" t="e">
        <f>'Контроль экономии'!GG19*'Контроль экономии'!YD19</f>
        <v>#N/A</v>
      </c>
      <c r="EK19" s="122" t="e">
        <f>'Контроль экономии'!GH19*'Контроль экономии'!YE19</f>
        <v>#N/A</v>
      </c>
      <c r="EL19" s="122" t="e">
        <f>'Контроль экономии'!GI19*'Контроль экономии'!YF19</f>
        <v>#N/A</v>
      </c>
      <c r="EM19" s="122" t="e">
        <f>'Контроль экономии'!GJ19*'Контроль экономии'!YG19</f>
        <v>#N/A</v>
      </c>
      <c r="EN19" s="122" t="e">
        <f>'Контроль экономии'!GK19*'Контроль экономии'!YH19</f>
        <v>#N/A</v>
      </c>
      <c r="EO19" s="122" t="e">
        <f>'Контроль экономии'!GL19*'Контроль экономии'!YI19</f>
        <v>#N/A</v>
      </c>
      <c r="EP19" s="122" t="e">
        <f>'Контроль экономии'!GM19*'Контроль экономии'!YJ19</f>
        <v>#N/A</v>
      </c>
      <c r="EQ19" s="122" t="e">
        <f>'Контроль экономии'!GN19*'Контроль экономии'!YK19</f>
        <v>#N/A</v>
      </c>
      <c r="ER19" s="122" t="e">
        <f>'Контроль экономии'!GO19*'Контроль экономии'!YL19</f>
        <v>#N/A</v>
      </c>
      <c r="ES19" s="122" t="e">
        <f>'Контроль экономии'!GP19*'Контроль экономии'!YM19</f>
        <v>#N/A</v>
      </c>
      <c r="ET19" s="122" t="e">
        <f>'Контроль экономии'!GQ19*'Контроль экономии'!YN19</f>
        <v>#N/A</v>
      </c>
      <c r="EU19" s="122" t="e">
        <f>'Контроль экономии'!GR19*'Контроль экономии'!YO19</f>
        <v>#N/A</v>
      </c>
      <c r="EV19" s="122" t="e">
        <f>'Контроль экономии'!GS19*'Контроль экономии'!YP19</f>
        <v>#N/A</v>
      </c>
      <c r="EW19" s="122" t="e">
        <f>'Контроль экономии'!GT19*'Контроль экономии'!YQ19</f>
        <v>#N/A</v>
      </c>
      <c r="EX19" s="122" t="e">
        <f>'Контроль экономии'!GU19*'Контроль экономии'!YR19</f>
        <v>#N/A</v>
      </c>
      <c r="EY19" s="122" t="e">
        <f>'Контроль экономии'!GV19*'Контроль экономии'!YS19</f>
        <v>#N/A</v>
      </c>
      <c r="EZ19" s="122" t="e">
        <f>'Контроль экономии'!GW19*'Контроль экономии'!YT19</f>
        <v>#N/A</v>
      </c>
      <c r="FA19" s="122" t="e">
        <f>'Контроль экономии'!GX19*'Контроль экономии'!YU19</f>
        <v>#N/A</v>
      </c>
      <c r="FB19" s="122" t="e">
        <f>'Контроль экономии'!GY19*'Контроль экономии'!YV19</f>
        <v>#N/A</v>
      </c>
    </row>
    <row r="20" spans="1:158" s="116" customFormat="1">
      <c r="A20" s="116">
        <f>'Контроль экономии'!A20</f>
        <v>17</v>
      </c>
      <c r="B20" s="123" t="str">
        <f>'Контроль экономии'!C20</f>
        <v>Муниципальное бюджетное дошкольное образовательное учреждение детский сад № 19 «Родничок» Старооскольского городского округа</v>
      </c>
      <c r="C20" s="124" t="str">
        <f>'Контроль экономии'!D20</f>
        <v>-</v>
      </c>
      <c r="D20" s="119" t="e">
        <f>IF('Контроль экономии'!JJ20="",0,'Контроль экономии'!JJ20)</f>
        <v>#N/A</v>
      </c>
      <c r="E20" s="119" t="e">
        <f>IF('Контроль экономии'!JK20="",0,'Контроль экономии'!JK20)</f>
        <v>#N/A</v>
      </c>
      <c r="F20" s="119" t="e">
        <f>IF('Контроль экономии'!JL20="",0,'Контроль экономии'!JL20)</f>
        <v>#N/A</v>
      </c>
      <c r="G20" s="119" t="e">
        <f>IF('Контроль экономии'!JM20="",0,'Контроль экономии'!JM20)</f>
        <v>#N/A</v>
      </c>
      <c r="H20" s="119" t="e">
        <f>IF('Контроль экономии'!JN20="",0,'Контроль экономии'!JN20)</f>
        <v>#N/A</v>
      </c>
      <c r="I20" s="119" t="e">
        <f>IF('Контроль экономии'!JO20="",0,'Контроль экономии'!JO20)</f>
        <v>#N/A</v>
      </c>
      <c r="J20" s="119" t="e">
        <f>IF('Контроль экономии'!JP20="",0,'Контроль экономии'!JP20)</f>
        <v>#N/A</v>
      </c>
      <c r="K20" s="119" t="e">
        <f>IF('Контроль экономии'!JQ20="",0,'Контроль экономии'!JQ20)</f>
        <v>#N/A</v>
      </c>
      <c r="L20" s="119" t="e">
        <f>IF('Контроль экономии'!JR20="",0,'Контроль экономии'!JR20)</f>
        <v>#N/A</v>
      </c>
      <c r="M20" s="119" t="e">
        <f>IF('Контроль экономии'!JS20="",0,'Контроль экономии'!JS20)</f>
        <v>#N/A</v>
      </c>
      <c r="N20" s="119" t="e">
        <f>IF('Контроль экономии'!JT20="",0,'Контроль экономии'!JT20)</f>
        <v>#N/A</v>
      </c>
      <c r="O20" s="119" t="e">
        <f>IF('Контроль экономии'!JU20="",0,'Контроль экономии'!JU20)</f>
        <v>#N/A</v>
      </c>
      <c r="P20" s="119" t="e">
        <f>IF('Контроль экономии'!JV20="",0,'Контроль экономии'!JV20)</f>
        <v>#N/A</v>
      </c>
      <c r="Q20" s="119" t="e">
        <f>IF('Контроль экономии'!JW20="",0,'Контроль экономии'!JW20)</f>
        <v>#N/A</v>
      </c>
      <c r="R20" s="119" t="e">
        <f>IF('Контроль экономии'!JX20="",0,'Контроль экономии'!JX20)</f>
        <v>#N/A</v>
      </c>
      <c r="S20" s="119" t="e">
        <f>IF('Контроль экономии'!JY20="",0,'Контроль экономии'!JY20)</f>
        <v>#N/A</v>
      </c>
      <c r="T20" s="119" t="e">
        <f>IF('Контроль экономии'!JZ20="",0,'Контроль экономии'!JZ20)</f>
        <v>#N/A</v>
      </c>
      <c r="U20" s="119" t="e">
        <f>IF('Контроль экономии'!KA20="",0,'Контроль экономии'!KA20)</f>
        <v>#N/A</v>
      </c>
      <c r="V20" s="119" t="e">
        <f>IF('Контроль экономии'!KB20="",0,'Контроль экономии'!KB20)</f>
        <v>#N/A</v>
      </c>
      <c r="W20" s="119" t="e">
        <f>IF('Контроль экономии'!KC20="",0,'Контроль экономии'!KC20)</f>
        <v>#N/A</v>
      </c>
      <c r="X20" s="119" t="e">
        <f>IF('Контроль экономии'!KD20="",0,'Контроль экономии'!KD20)</f>
        <v>#N/A</v>
      </c>
      <c r="Y20" s="119" t="e">
        <f>IF('Контроль экономии'!KE20="",0,'Контроль экономии'!KE20)</f>
        <v>#N/A</v>
      </c>
      <c r="Z20" s="119" t="e">
        <f>IF('Контроль экономии'!KF20="",0,'Контроль экономии'!KF20)</f>
        <v>#N/A</v>
      </c>
      <c r="AA20" s="119" t="e">
        <f>IF('Контроль экономии'!KG20="",0,'Контроль экономии'!KG20)</f>
        <v>#N/A</v>
      </c>
      <c r="AB20" s="119" t="e">
        <f>IF('Контроль экономии'!KH20="",0,'Контроль экономии'!KH20)</f>
        <v>#N/A</v>
      </c>
      <c r="AC20" s="119" t="e">
        <f>IF('Контроль экономии'!KI20="",0,'Контроль экономии'!KI20)</f>
        <v>#N/A</v>
      </c>
      <c r="AD20" s="119" t="e">
        <f>IF('Контроль экономии'!KJ20="",0,'Контроль экономии'!KJ20)</f>
        <v>#N/A</v>
      </c>
      <c r="AE20" s="119" t="e">
        <f>IF('Контроль экономии'!KK20="",0,'Контроль экономии'!KK20)</f>
        <v>#N/A</v>
      </c>
      <c r="AF20" s="119" t="e">
        <f>IF('Контроль экономии'!KL20="",0,'Контроль экономии'!KL20)</f>
        <v>#N/A</v>
      </c>
      <c r="AG20" s="119" t="e">
        <f>IF('Контроль экономии'!KM20="",0,'Контроль экономии'!KM20)</f>
        <v>#N/A</v>
      </c>
      <c r="AH20" s="119" t="e">
        <f>IF('Контроль экономии'!KN20="",0,'Контроль экономии'!KN20)</f>
        <v>#N/A</v>
      </c>
      <c r="AI20" s="125" t="e">
        <f>IF(D20&gt;0,'Контроль экономии'!FU20,0)</f>
        <v>#N/A</v>
      </c>
      <c r="AJ20" s="125" t="e">
        <f>IF(E20&gt;0,'Контроль экономии'!FV20,0)</f>
        <v>#N/A</v>
      </c>
      <c r="AK20" s="125" t="e">
        <f>IF(F20&gt;0,'Контроль экономии'!FW20,0)</f>
        <v>#N/A</v>
      </c>
      <c r="AL20" s="125" t="e">
        <f>IF(G20&gt;0,'Контроль экономии'!FX20,0)</f>
        <v>#N/A</v>
      </c>
      <c r="AM20" s="125" t="e">
        <f>IF(H20&gt;0,'Контроль экономии'!FY20,0)</f>
        <v>#N/A</v>
      </c>
      <c r="AN20" s="125" t="e">
        <f>IF(I20&gt;0,'Контроль экономии'!FZ20,0)</f>
        <v>#N/A</v>
      </c>
      <c r="AO20" s="125" t="e">
        <f>IF(J20&gt;0,'Контроль экономии'!GA20,0)</f>
        <v>#N/A</v>
      </c>
      <c r="AP20" s="125" t="e">
        <f>IF(K20&gt;0,'Контроль экономии'!GB20,0)</f>
        <v>#N/A</v>
      </c>
      <c r="AQ20" s="125" t="e">
        <f>IF(L20&gt;0,'Контроль экономии'!GC20,0)</f>
        <v>#N/A</v>
      </c>
      <c r="AR20" s="125" t="e">
        <f>IF(M20&gt;0,'Контроль экономии'!GD20,0)</f>
        <v>#N/A</v>
      </c>
      <c r="AS20" s="125" t="e">
        <f>IF(N20&gt;0,'Контроль экономии'!GE20,0)</f>
        <v>#N/A</v>
      </c>
      <c r="AT20" s="125" t="e">
        <f>IF(O20&gt;0,'Контроль экономии'!GF20,0)</f>
        <v>#N/A</v>
      </c>
      <c r="AU20" s="125" t="e">
        <f>IF(P20&gt;0,'Контроль экономии'!GG20,0)</f>
        <v>#N/A</v>
      </c>
      <c r="AV20" s="125" t="e">
        <f>IF(Q20&gt;0,'Контроль экономии'!GH20,0)</f>
        <v>#N/A</v>
      </c>
      <c r="AW20" s="125" t="e">
        <f>IF(R20&gt;0,'Контроль экономии'!GI20,0)</f>
        <v>#N/A</v>
      </c>
      <c r="AX20" s="125" t="e">
        <f>IF(S20&gt;0,'Контроль экономии'!GJ20,0)</f>
        <v>#N/A</v>
      </c>
      <c r="AY20" s="125" t="e">
        <f>IF(T20&gt;0,'Контроль экономии'!GK20,0)</f>
        <v>#N/A</v>
      </c>
      <c r="AZ20" s="125" t="e">
        <f>IF(U20&gt;0,'Контроль экономии'!GL20,0)</f>
        <v>#N/A</v>
      </c>
      <c r="BA20" s="125" t="e">
        <f>IF(V20&gt;0,'Контроль экономии'!GM20,0)</f>
        <v>#N/A</v>
      </c>
      <c r="BB20" s="125" t="e">
        <f>IF(W20&gt;0,'Контроль экономии'!GN20,0)</f>
        <v>#N/A</v>
      </c>
      <c r="BC20" s="125" t="e">
        <f>IF(X20&gt;0,'Контроль экономии'!GO20,0)</f>
        <v>#N/A</v>
      </c>
      <c r="BD20" s="125" t="e">
        <f>IF(Y20&gt;0,'Контроль экономии'!GP20,0)</f>
        <v>#N/A</v>
      </c>
      <c r="BE20" s="125" t="e">
        <f>IF(Z20&gt;0,'Контроль экономии'!GQ20,0)</f>
        <v>#N/A</v>
      </c>
      <c r="BF20" s="125" t="e">
        <f>IF(AA20&gt;0,'Контроль экономии'!GR20,0)</f>
        <v>#N/A</v>
      </c>
      <c r="BG20" s="125" t="e">
        <f>IF(AB20&gt;0,'Контроль экономии'!GS20,0)</f>
        <v>#N/A</v>
      </c>
      <c r="BH20" s="125" t="e">
        <f>IF(AC20&gt;0,'Контроль экономии'!GT20,0)</f>
        <v>#N/A</v>
      </c>
      <c r="BI20" s="125" t="e">
        <f>IF(AD20&gt;0,'Контроль экономии'!GU20,0)</f>
        <v>#N/A</v>
      </c>
      <c r="BJ20" s="125" t="e">
        <f>IF(AE20&gt;0,'Контроль экономии'!GV20,0)</f>
        <v>#N/A</v>
      </c>
      <c r="BK20" s="125" t="e">
        <f>IF(AF20&gt;0,'Контроль экономии'!GW20,0)</f>
        <v>#N/A</v>
      </c>
      <c r="BL20" s="125" t="e">
        <f>IF(AG20&gt;0,'Контроль экономии'!GX20,0)</f>
        <v>#N/A</v>
      </c>
      <c r="BM20" s="125" t="e">
        <f>IF(AH20&gt;0,'Контроль экономии'!GY20,0)</f>
        <v>#N/A</v>
      </c>
      <c r="BN20" s="120" t="e">
        <f>'Контроль экономии'!FU20*Ср.вз.!AI20</f>
        <v>#N/A</v>
      </c>
      <c r="BO20" s="120" t="e">
        <f>'Контроль экономии'!FV20*Ср.вз.!AJ20</f>
        <v>#N/A</v>
      </c>
      <c r="BP20" s="120" t="e">
        <f>'Контроль экономии'!FW20*Ср.вз.!AK20</f>
        <v>#N/A</v>
      </c>
      <c r="BQ20" s="120" t="e">
        <f>'Контроль экономии'!FX20*Ср.вз.!AL20</f>
        <v>#N/A</v>
      </c>
      <c r="BR20" s="120" t="e">
        <f>'Контроль экономии'!FY20*Ср.вз.!AM20</f>
        <v>#N/A</v>
      </c>
      <c r="BS20" s="120" t="e">
        <f>'Контроль экономии'!FZ20*Ср.вз.!AN20</f>
        <v>#N/A</v>
      </c>
      <c r="BT20" s="120" t="e">
        <f>'Контроль экономии'!GA20*Ср.вз.!AO20</f>
        <v>#N/A</v>
      </c>
      <c r="BU20" s="120" t="e">
        <f>'Контроль экономии'!GB20*Ср.вз.!AP20</f>
        <v>#N/A</v>
      </c>
      <c r="BV20" s="120" t="e">
        <f>'Контроль экономии'!GC20*Ср.вз.!AQ20</f>
        <v>#N/A</v>
      </c>
      <c r="BW20" s="120" t="e">
        <f>'Контроль экономии'!GD20*Ср.вз.!AR20</f>
        <v>#N/A</v>
      </c>
      <c r="BX20" s="120" t="e">
        <f>'Контроль экономии'!GE20*Ср.вз.!AS20</f>
        <v>#N/A</v>
      </c>
      <c r="BY20" s="120" t="e">
        <f>'Контроль экономии'!GF20*Ср.вз.!AT20</f>
        <v>#N/A</v>
      </c>
      <c r="BZ20" s="120" t="e">
        <f>'Контроль экономии'!GG20*Ср.вз.!AU20</f>
        <v>#N/A</v>
      </c>
      <c r="CA20" s="120" t="e">
        <f>'Контроль экономии'!GH20*Ср.вз.!AV20</f>
        <v>#N/A</v>
      </c>
      <c r="CB20" s="120" t="e">
        <f>'Контроль экономии'!GI20*Ср.вз.!AW20</f>
        <v>#N/A</v>
      </c>
      <c r="CC20" s="120" t="e">
        <f>'Контроль экономии'!GJ20*Ср.вз.!AX20</f>
        <v>#N/A</v>
      </c>
      <c r="CD20" s="120" t="e">
        <f>'Контроль экономии'!GK20*Ср.вз.!AY20</f>
        <v>#N/A</v>
      </c>
      <c r="CE20" s="120" t="e">
        <f>'Контроль экономии'!GL20*Ср.вз.!AZ20</f>
        <v>#N/A</v>
      </c>
      <c r="CF20" s="120" t="e">
        <f>'Контроль экономии'!GM20*Ср.вз.!BA20</f>
        <v>#N/A</v>
      </c>
      <c r="CG20" s="120" t="e">
        <f>'Контроль экономии'!GN20*Ср.вз.!BB20</f>
        <v>#N/A</v>
      </c>
      <c r="CH20" s="120" t="e">
        <f>'Контроль экономии'!GO20*Ср.вз.!BC20</f>
        <v>#N/A</v>
      </c>
      <c r="CI20" s="120" t="e">
        <f>'Контроль экономии'!GP20*Ср.вз.!BD20</f>
        <v>#N/A</v>
      </c>
      <c r="CJ20" s="120" t="e">
        <f>'Контроль экономии'!GQ20*Ср.вз.!BE20</f>
        <v>#N/A</v>
      </c>
      <c r="CK20" s="120" t="e">
        <f>'Контроль экономии'!GR20*Ср.вз.!BF20</f>
        <v>#N/A</v>
      </c>
      <c r="CL20" s="120" t="e">
        <f>'Контроль экономии'!GS20*Ср.вз.!BG20</f>
        <v>#N/A</v>
      </c>
      <c r="CM20" s="120" t="e">
        <f>'Контроль экономии'!GT20*Ср.вз.!BH20</f>
        <v>#N/A</v>
      </c>
      <c r="CN20" s="120" t="e">
        <f>'Контроль экономии'!GU20*Ср.вз.!BI20</f>
        <v>#N/A</v>
      </c>
      <c r="CO20" s="120" t="e">
        <f>'Контроль экономии'!GV20*Ср.вз.!BJ20</f>
        <v>#N/A</v>
      </c>
      <c r="CP20" s="120" t="e">
        <f>'Контроль экономии'!GW20*Ср.вз.!BK20</f>
        <v>#N/A</v>
      </c>
      <c r="CQ20" s="120" t="e">
        <f>'Контроль экономии'!GX20*Ср.вз.!BL20</f>
        <v>#N/A</v>
      </c>
      <c r="CR20" s="120" t="e">
        <f>'Контроль экономии'!GY20*Ср.вз.!BM20</f>
        <v>#N/A</v>
      </c>
      <c r="CS20" s="116" t="e">
        <f>'Контроль экономии'!FU20*'Контроль экономии'!WM20</f>
        <v>#N/A</v>
      </c>
      <c r="CT20" s="116" t="e">
        <f>'Контроль экономии'!FV20*'Контроль экономии'!WN20</f>
        <v>#N/A</v>
      </c>
      <c r="CU20" s="116" t="e">
        <f>'Контроль экономии'!FW20*'Контроль экономии'!WO20</f>
        <v>#N/A</v>
      </c>
      <c r="CV20" s="116" t="e">
        <f>'Контроль экономии'!FX20*'Контроль экономии'!WP20</f>
        <v>#N/A</v>
      </c>
      <c r="CW20" s="116" t="e">
        <f>'Контроль экономии'!FY20*'Контроль экономии'!WQ20</f>
        <v>#N/A</v>
      </c>
      <c r="CX20" s="116" t="e">
        <f>'Контроль экономии'!FZ20*'Контроль экономии'!WR20</f>
        <v>#N/A</v>
      </c>
      <c r="CY20" s="116" t="e">
        <f>'Контроль экономии'!GA20*'Контроль экономии'!WS20</f>
        <v>#N/A</v>
      </c>
      <c r="CZ20" s="116" t="e">
        <f>'Контроль экономии'!GB20*'Контроль экономии'!WT20</f>
        <v>#N/A</v>
      </c>
      <c r="DA20" s="116" t="e">
        <f>'Контроль экономии'!GC20*'Контроль экономии'!WU20</f>
        <v>#N/A</v>
      </c>
      <c r="DB20" s="116" t="e">
        <f>'Контроль экономии'!GD20*'Контроль экономии'!WV20</f>
        <v>#N/A</v>
      </c>
      <c r="DC20" s="116" t="e">
        <f>'Контроль экономии'!GE20*'Контроль экономии'!WW20</f>
        <v>#N/A</v>
      </c>
      <c r="DD20" s="116" t="e">
        <f>'Контроль экономии'!GF20*'Контроль экономии'!WX20</f>
        <v>#N/A</v>
      </c>
      <c r="DE20" s="116" t="e">
        <f>'Контроль экономии'!GG20*'Контроль экономии'!WY20</f>
        <v>#N/A</v>
      </c>
      <c r="DF20" s="116" t="e">
        <f>'Контроль экономии'!GH20*'Контроль экономии'!WZ20</f>
        <v>#N/A</v>
      </c>
      <c r="DG20" s="116" t="e">
        <f>'Контроль экономии'!GI20*'Контроль экономии'!XA20</f>
        <v>#N/A</v>
      </c>
      <c r="DH20" s="116" t="e">
        <f>'Контроль экономии'!GJ20*'Контроль экономии'!XB20</f>
        <v>#N/A</v>
      </c>
      <c r="DI20" s="116" t="e">
        <f>'Контроль экономии'!GK20*'Контроль экономии'!XC20</f>
        <v>#N/A</v>
      </c>
      <c r="DJ20" s="116" t="e">
        <f>'Контроль экономии'!GL20*'Контроль экономии'!XD20</f>
        <v>#N/A</v>
      </c>
      <c r="DK20" s="116" t="e">
        <f>'Контроль экономии'!GM20*'Контроль экономии'!XE20</f>
        <v>#N/A</v>
      </c>
      <c r="DL20" s="116" t="e">
        <f>'Контроль экономии'!GN20*'Контроль экономии'!XF20</f>
        <v>#N/A</v>
      </c>
      <c r="DM20" s="116" t="e">
        <f>'Контроль экономии'!GO20*'Контроль экономии'!XG20</f>
        <v>#N/A</v>
      </c>
      <c r="DN20" s="116" t="e">
        <f>'Контроль экономии'!GP20*'Контроль экономии'!XH20</f>
        <v>#N/A</v>
      </c>
      <c r="DO20" s="116" t="e">
        <f>'Контроль экономии'!GQ20*'Контроль экономии'!XI20</f>
        <v>#N/A</v>
      </c>
      <c r="DP20" s="116" t="e">
        <f>'Контроль экономии'!GR20*'Контроль экономии'!XJ20</f>
        <v>#N/A</v>
      </c>
      <c r="DQ20" s="116" t="e">
        <f>'Контроль экономии'!GS20*'Контроль экономии'!XK20</f>
        <v>#N/A</v>
      </c>
      <c r="DR20" s="116" t="e">
        <f>'Контроль экономии'!GT20*'Контроль экономии'!XL20</f>
        <v>#N/A</v>
      </c>
      <c r="DS20" s="116" t="e">
        <f>'Контроль экономии'!GU20*'Контроль экономии'!XM20</f>
        <v>#N/A</v>
      </c>
      <c r="DT20" s="116" t="e">
        <f>'Контроль экономии'!GV20*'Контроль экономии'!XN20</f>
        <v>#N/A</v>
      </c>
      <c r="DU20" s="116" t="e">
        <f>'Контроль экономии'!GW20*'Контроль экономии'!XO20</f>
        <v>#N/A</v>
      </c>
      <c r="DV20" s="116" t="e">
        <f>'Контроль экономии'!GX20*'Контроль экономии'!XP20</f>
        <v>#N/A</v>
      </c>
      <c r="DW20" s="116" t="e">
        <f>'Контроль экономии'!GY20*'Контроль экономии'!XQ20</f>
        <v>#N/A</v>
      </c>
      <c r="DX20" s="122" t="e">
        <f>'Контроль экономии'!FU20*'Контроль экономии'!XR20</f>
        <v>#N/A</v>
      </c>
      <c r="DY20" s="122" t="e">
        <f>'Контроль экономии'!FV20*'Контроль экономии'!XS20</f>
        <v>#N/A</v>
      </c>
      <c r="DZ20" s="122" t="e">
        <f>'Контроль экономии'!FW20*'Контроль экономии'!XT20</f>
        <v>#N/A</v>
      </c>
      <c r="EA20" s="122" t="e">
        <f>'Контроль экономии'!FX20*'Контроль экономии'!XU20</f>
        <v>#N/A</v>
      </c>
      <c r="EB20" s="122" t="e">
        <f>'Контроль экономии'!FY20*'Контроль экономии'!XV20</f>
        <v>#N/A</v>
      </c>
      <c r="EC20" s="122" t="e">
        <f>'Контроль экономии'!FZ20*'Контроль экономии'!XW20</f>
        <v>#N/A</v>
      </c>
      <c r="ED20" s="122" t="e">
        <f>'Контроль экономии'!GA20*'Контроль экономии'!XX20</f>
        <v>#N/A</v>
      </c>
      <c r="EE20" s="122" t="e">
        <f>'Контроль экономии'!GB20*'Контроль экономии'!XY20</f>
        <v>#N/A</v>
      </c>
      <c r="EF20" s="122" t="e">
        <f>'Контроль экономии'!GC20*'Контроль экономии'!XZ20</f>
        <v>#N/A</v>
      </c>
      <c r="EG20" s="122" t="e">
        <f>'Контроль экономии'!GD20*'Контроль экономии'!YA20</f>
        <v>#N/A</v>
      </c>
      <c r="EH20" s="122" t="e">
        <f>'Контроль экономии'!GE20*'Контроль экономии'!YB20</f>
        <v>#N/A</v>
      </c>
      <c r="EI20" s="122" t="e">
        <f>'Контроль экономии'!GF20*'Контроль экономии'!YC20</f>
        <v>#N/A</v>
      </c>
      <c r="EJ20" s="122" t="e">
        <f>'Контроль экономии'!GG20*'Контроль экономии'!YD20</f>
        <v>#N/A</v>
      </c>
      <c r="EK20" s="122" t="e">
        <f>'Контроль экономии'!GH20*'Контроль экономии'!YE20</f>
        <v>#N/A</v>
      </c>
      <c r="EL20" s="122" t="e">
        <f>'Контроль экономии'!GI20*'Контроль экономии'!YF20</f>
        <v>#N/A</v>
      </c>
      <c r="EM20" s="122" t="e">
        <f>'Контроль экономии'!GJ20*'Контроль экономии'!YG20</f>
        <v>#N/A</v>
      </c>
      <c r="EN20" s="122" t="e">
        <f>'Контроль экономии'!GK20*'Контроль экономии'!YH20</f>
        <v>#N/A</v>
      </c>
      <c r="EO20" s="122" t="e">
        <f>'Контроль экономии'!GL20*'Контроль экономии'!YI20</f>
        <v>#N/A</v>
      </c>
      <c r="EP20" s="122" t="e">
        <f>'Контроль экономии'!GM20*'Контроль экономии'!YJ20</f>
        <v>#N/A</v>
      </c>
      <c r="EQ20" s="122" t="e">
        <f>'Контроль экономии'!GN20*'Контроль экономии'!YK20</f>
        <v>#N/A</v>
      </c>
      <c r="ER20" s="122" t="e">
        <f>'Контроль экономии'!GO20*'Контроль экономии'!YL20</f>
        <v>#N/A</v>
      </c>
      <c r="ES20" s="122" t="e">
        <f>'Контроль экономии'!GP20*'Контроль экономии'!YM20</f>
        <v>#N/A</v>
      </c>
      <c r="ET20" s="122" t="e">
        <f>'Контроль экономии'!GQ20*'Контроль экономии'!YN20</f>
        <v>#N/A</v>
      </c>
      <c r="EU20" s="122" t="e">
        <f>'Контроль экономии'!GR20*'Контроль экономии'!YO20</f>
        <v>#N/A</v>
      </c>
      <c r="EV20" s="122" t="e">
        <f>'Контроль экономии'!GS20*'Контроль экономии'!YP20</f>
        <v>#N/A</v>
      </c>
      <c r="EW20" s="122" t="e">
        <f>'Контроль экономии'!GT20*'Контроль экономии'!YQ20</f>
        <v>#N/A</v>
      </c>
      <c r="EX20" s="122" t="e">
        <f>'Контроль экономии'!GU20*'Контроль экономии'!YR20</f>
        <v>#N/A</v>
      </c>
      <c r="EY20" s="122" t="e">
        <f>'Контроль экономии'!GV20*'Контроль экономии'!YS20</f>
        <v>#N/A</v>
      </c>
      <c r="EZ20" s="122" t="e">
        <f>'Контроль экономии'!GW20*'Контроль экономии'!YT20</f>
        <v>#N/A</v>
      </c>
      <c r="FA20" s="122" t="e">
        <f>'Контроль экономии'!GX20*'Контроль экономии'!YU20</f>
        <v>#N/A</v>
      </c>
      <c r="FB20" s="122" t="e">
        <f>'Контроль экономии'!GY20*'Контроль экономии'!YV20</f>
        <v>#N/A</v>
      </c>
    </row>
    <row r="21" spans="1:158" s="116" customFormat="1">
      <c r="A21" s="116">
        <f>'Контроль экономии'!A21</f>
        <v>18</v>
      </c>
      <c r="B21" s="123" t="str">
        <f>'Контроль экономии'!C21</f>
        <v>Муниципальное бюджетное дошкольное образовательное учреждение детский сад № 26 «Солнышко» Старооскольского городского округа</v>
      </c>
      <c r="C21" s="124" t="str">
        <f>'Контроль экономии'!D21</f>
        <v>-</v>
      </c>
      <c r="D21" s="119" t="e">
        <f>IF('Контроль экономии'!JJ21="",0,'Контроль экономии'!JJ21)</f>
        <v>#N/A</v>
      </c>
      <c r="E21" s="119" t="e">
        <f>IF('Контроль экономии'!JK21="",0,'Контроль экономии'!JK21)</f>
        <v>#N/A</v>
      </c>
      <c r="F21" s="119" t="e">
        <f>IF('Контроль экономии'!JL21="",0,'Контроль экономии'!JL21)</f>
        <v>#N/A</v>
      </c>
      <c r="G21" s="119" t="e">
        <f>IF('Контроль экономии'!JM21="",0,'Контроль экономии'!JM21)</f>
        <v>#N/A</v>
      </c>
      <c r="H21" s="119" t="e">
        <f>IF('Контроль экономии'!JN21="",0,'Контроль экономии'!JN21)</f>
        <v>#N/A</v>
      </c>
      <c r="I21" s="119" t="e">
        <f>IF('Контроль экономии'!JO21="",0,'Контроль экономии'!JO21)</f>
        <v>#N/A</v>
      </c>
      <c r="J21" s="119" t="e">
        <f>IF('Контроль экономии'!JP21="",0,'Контроль экономии'!JP21)</f>
        <v>#N/A</v>
      </c>
      <c r="K21" s="119" t="e">
        <f>IF('Контроль экономии'!JQ21="",0,'Контроль экономии'!JQ21)</f>
        <v>#N/A</v>
      </c>
      <c r="L21" s="119" t="e">
        <f>IF('Контроль экономии'!JR21="",0,'Контроль экономии'!JR21)</f>
        <v>#N/A</v>
      </c>
      <c r="M21" s="119" t="e">
        <f>IF('Контроль экономии'!JS21="",0,'Контроль экономии'!JS21)</f>
        <v>#N/A</v>
      </c>
      <c r="N21" s="119" t="e">
        <f>IF('Контроль экономии'!JT21="",0,'Контроль экономии'!JT21)</f>
        <v>#N/A</v>
      </c>
      <c r="O21" s="119" t="e">
        <f>IF('Контроль экономии'!JU21="",0,'Контроль экономии'!JU21)</f>
        <v>#N/A</v>
      </c>
      <c r="P21" s="119" t="e">
        <f>IF('Контроль экономии'!JV21="",0,'Контроль экономии'!JV21)</f>
        <v>#N/A</v>
      </c>
      <c r="Q21" s="119" t="e">
        <f>IF('Контроль экономии'!JW21="",0,'Контроль экономии'!JW21)</f>
        <v>#N/A</v>
      </c>
      <c r="R21" s="119" t="e">
        <f>IF('Контроль экономии'!JX21="",0,'Контроль экономии'!JX21)</f>
        <v>#N/A</v>
      </c>
      <c r="S21" s="119" t="e">
        <f>IF('Контроль экономии'!JY21="",0,'Контроль экономии'!JY21)</f>
        <v>#N/A</v>
      </c>
      <c r="T21" s="119" t="e">
        <f>IF('Контроль экономии'!JZ21="",0,'Контроль экономии'!JZ21)</f>
        <v>#N/A</v>
      </c>
      <c r="U21" s="119" t="e">
        <f>IF('Контроль экономии'!KA21="",0,'Контроль экономии'!KA21)</f>
        <v>#N/A</v>
      </c>
      <c r="V21" s="119" t="e">
        <f>IF('Контроль экономии'!KB21="",0,'Контроль экономии'!KB21)</f>
        <v>#N/A</v>
      </c>
      <c r="W21" s="119" t="e">
        <f>IF('Контроль экономии'!KC21="",0,'Контроль экономии'!KC21)</f>
        <v>#N/A</v>
      </c>
      <c r="X21" s="119" t="e">
        <f>IF('Контроль экономии'!KD21="",0,'Контроль экономии'!KD21)</f>
        <v>#N/A</v>
      </c>
      <c r="Y21" s="119" t="e">
        <f>IF('Контроль экономии'!KE21="",0,'Контроль экономии'!KE21)</f>
        <v>#N/A</v>
      </c>
      <c r="Z21" s="119" t="e">
        <f>IF('Контроль экономии'!KF21="",0,'Контроль экономии'!KF21)</f>
        <v>#N/A</v>
      </c>
      <c r="AA21" s="119" t="e">
        <f>IF('Контроль экономии'!KG21="",0,'Контроль экономии'!KG21)</f>
        <v>#N/A</v>
      </c>
      <c r="AB21" s="119" t="e">
        <f>IF('Контроль экономии'!KH21="",0,'Контроль экономии'!KH21)</f>
        <v>#N/A</v>
      </c>
      <c r="AC21" s="119" t="e">
        <f>IF('Контроль экономии'!KI21="",0,'Контроль экономии'!KI21)</f>
        <v>#N/A</v>
      </c>
      <c r="AD21" s="119" t="e">
        <f>IF('Контроль экономии'!KJ21="",0,'Контроль экономии'!KJ21)</f>
        <v>#N/A</v>
      </c>
      <c r="AE21" s="119" t="e">
        <f>IF('Контроль экономии'!KK21="",0,'Контроль экономии'!KK21)</f>
        <v>#N/A</v>
      </c>
      <c r="AF21" s="119" t="e">
        <f>IF('Контроль экономии'!KL21="",0,'Контроль экономии'!KL21)</f>
        <v>#N/A</v>
      </c>
      <c r="AG21" s="119" t="e">
        <f>IF('Контроль экономии'!KM21="",0,'Контроль экономии'!KM21)</f>
        <v>#N/A</v>
      </c>
      <c r="AH21" s="119" t="e">
        <f>IF('Контроль экономии'!KN21="",0,'Контроль экономии'!KN21)</f>
        <v>#N/A</v>
      </c>
      <c r="AI21" s="125" t="e">
        <f>IF(D21&gt;0,'Контроль экономии'!FU21,0)</f>
        <v>#N/A</v>
      </c>
      <c r="AJ21" s="125" t="e">
        <f>IF(E21&gt;0,'Контроль экономии'!FV21,0)</f>
        <v>#N/A</v>
      </c>
      <c r="AK21" s="125" t="e">
        <f>IF(F21&gt;0,'Контроль экономии'!FW21,0)</f>
        <v>#N/A</v>
      </c>
      <c r="AL21" s="125" t="e">
        <f>IF(G21&gt;0,'Контроль экономии'!FX21,0)</f>
        <v>#N/A</v>
      </c>
      <c r="AM21" s="125" t="e">
        <f>IF(H21&gt;0,'Контроль экономии'!FY21,0)</f>
        <v>#N/A</v>
      </c>
      <c r="AN21" s="125" t="e">
        <f>IF(I21&gt;0,'Контроль экономии'!FZ21,0)</f>
        <v>#N/A</v>
      </c>
      <c r="AO21" s="125" t="e">
        <f>IF(J21&gt;0,'Контроль экономии'!GA21,0)</f>
        <v>#N/A</v>
      </c>
      <c r="AP21" s="125" t="e">
        <f>IF(K21&gt;0,'Контроль экономии'!GB21,0)</f>
        <v>#N/A</v>
      </c>
      <c r="AQ21" s="125" t="e">
        <f>IF(L21&gt;0,'Контроль экономии'!GC21,0)</f>
        <v>#N/A</v>
      </c>
      <c r="AR21" s="125" t="e">
        <f>IF(M21&gt;0,'Контроль экономии'!GD21,0)</f>
        <v>#N/A</v>
      </c>
      <c r="AS21" s="125" t="e">
        <f>IF(N21&gt;0,'Контроль экономии'!GE21,0)</f>
        <v>#N/A</v>
      </c>
      <c r="AT21" s="125" t="e">
        <f>IF(O21&gt;0,'Контроль экономии'!GF21,0)</f>
        <v>#N/A</v>
      </c>
      <c r="AU21" s="125" t="e">
        <f>IF(P21&gt;0,'Контроль экономии'!GG21,0)</f>
        <v>#N/A</v>
      </c>
      <c r="AV21" s="125" t="e">
        <f>IF(Q21&gt;0,'Контроль экономии'!GH21,0)</f>
        <v>#N/A</v>
      </c>
      <c r="AW21" s="125" t="e">
        <f>IF(R21&gt;0,'Контроль экономии'!GI21,0)</f>
        <v>#N/A</v>
      </c>
      <c r="AX21" s="125" t="e">
        <f>IF(S21&gt;0,'Контроль экономии'!GJ21,0)</f>
        <v>#N/A</v>
      </c>
      <c r="AY21" s="125" t="e">
        <f>IF(T21&gt;0,'Контроль экономии'!GK21,0)</f>
        <v>#N/A</v>
      </c>
      <c r="AZ21" s="125" t="e">
        <f>IF(U21&gt;0,'Контроль экономии'!GL21,0)</f>
        <v>#N/A</v>
      </c>
      <c r="BA21" s="125" t="e">
        <f>IF(V21&gt;0,'Контроль экономии'!GM21,0)</f>
        <v>#N/A</v>
      </c>
      <c r="BB21" s="125" t="e">
        <f>IF(W21&gt;0,'Контроль экономии'!GN21,0)</f>
        <v>#N/A</v>
      </c>
      <c r="BC21" s="125" t="e">
        <f>IF(X21&gt;0,'Контроль экономии'!GO21,0)</f>
        <v>#N/A</v>
      </c>
      <c r="BD21" s="125" t="e">
        <f>IF(Y21&gt;0,'Контроль экономии'!GP21,0)</f>
        <v>#N/A</v>
      </c>
      <c r="BE21" s="125" t="e">
        <f>IF(Z21&gt;0,'Контроль экономии'!GQ21,0)</f>
        <v>#N/A</v>
      </c>
      <c r="BF21" s="125" t="e">
        <f>IF(AA21&gt;0,'Контроль экономии'!GR21,0)</f>
        <v>#N/A</v>
      </c>
      <c r="BG21" s="125" t="e">
        <f>IF(AB21&gt;0,'Контроль экономии'!GS21,0)</f>
        <v>#N/A</v>
      </c>
      <c r="BH21" s="125" t="e">
        <f>IF(AC21&gt;0,'Контроль экономии'!GT21,0)</f>
        <v>#N/A</v>
      </c>
      <c r="BI21" s="125" t="e">
        <f>IF(AD21&gt;0,'Контроль экономии'!GU21,0)</f>
        <v>#N/A</v>
      </c>
      <c r="BJ21" s="125" t="e">
        <f>IF(AE21&gt;0,'Контроль экономии'!GV21,0)</f>
        <v>#N/A</v>
      </c>
      <c r="BK21" s="125" t="e">
        <f>IF(AF21&gt;0,'Контроль экономии'!GW21,0)</f>
        <v>#N/A</v>
      </c>
      <c r="BL21" s="125" t="e">
        <f>IF(AG21&gt;0,'Контроль экономии'!GX21,0)</f>
        <v>#N/A</v>
      </c>
      <c r="BM21" s="125" t="e">
        <f>IF(AH21&gt;0,'Контроль экономии'!GY21,0)</f>
        <v>#N/A</v>
      </c>
      <c r="BN21" s="120" t="e">
        <f>'Контроль экономии'!FU21*Ср.вз.!AI21</f>
        <v>#N/A</v>
      </c>
      <c r="BO21" s="120" t="e">
        <f>'Контроль экономии'!FV21*Ср.вз.!AJ21</f>
        <v>#N/A</v>
      </c>
      <c r="BP21" s="120" t="e">
        <f>'Контроль экономии'!FW21*Ср.вз.!AK21</f>
        <v>#N/A</v>
      </c>
      <c r="BQ21" s="120" t="e">
        <f>'Контроль экономии'!FX21*Ср.вз.!AL21</f>
        <v>#N/A</v>
      </c>
      <c r="BR21" s="120" t="e">
        <f>'Контроль экономии'!FY21*Ср.вз.!AM21</f>
        <v>#N/A</v>
      </c>
      <c r="BS21" s="120" t="e">
        <f>'Контроль экономии'!FZ21*Ср.вз.!AN21</f>
        <v>#N/A</v>
      </c>
      <c r="BT21" s="120" t="e">
        <f>'Контроль экономии'!GA21*Ср.вз.!AO21</f>
        <v>#N/A</v>
      </c>
      <c r="BU21" s="120" t="e">
        <f>'Контроль экономии'!GB21*Ср.вз.!AP21</f>
        <v>#N/A</v>
      </c>
      <c r="BV21" s="120" t="e">
        <f>'Контроль экономии'!GC21*Ср.вз.!AQ21</f>
        <v>#N/A</v>
      </c>
      <c r="BW21" s="120" t="e">
        <f>'Контроль экономии'!GD21*Ср.вз.!AR21</f>
        <v>#N/A</v>
      </c>
      <c r="BX21" s="120" t="e">
        <f>'Контроль экономии'!GE21*Ср.вз.!AS21</f>
        <v>#N/A</v>
      </c>
      <c r="BY21" s="120" t="e">
        <f>'Контроль экономии'!GF21*Ср.вз.!AT21</f>
        <v>#N/A</v>
      </c>
      <c r="BZ21" s="120" t="e">
        <f>'Контроль экономии'!GG21*Ср.вз.!AU21</f>
        <v>#N/A</v>
      </c>
      <c r="CA21" s="120" t="e">
        <f>'Контроль экономии'!GH21*Ср.вз.!AV21</f>
        <v>#N/A</v>
      </c>
      <c r="CB21" s="120" t="e">
        <f>'Контроль экономии'!GI21*Ср.вз.!AW21</f>
        <v>#N/A</v>
      </c>
      <c r="CC21" s="120" t="e">
        <f>'Контроль экономии'!GJ21*Ср.вз.!AX21</f>
        <v>#N/A</v>
      </c>
      <c r="CD21" s="120" t="e">
        <f>'Контроль экономии'!GK21*Ср.вз.!AY21</f>
        <v>#N/A</v>
      </c>
      <c r="CE21" s="120" t="e">
        <f>'Контроль экономии'!GL21*Ср.вз.!AZ21</f>
        <v>#N/A</v>
      </c>
      <c r="CF21" s="120" t="e">
        <f>'Контроль экономии'!GM21*Ср.вз.!BA21</f>
        <v>#N/A</v>
      </c>
      <c r="CG21" s="120" t="e">
        <f>'Контроль экономии'!GN21*Ср.вз.!BB21</f>
        <v>#N/A</v>
      </c>
      <c r="CH21" s="120" t="e">
        <f>'Контроль экономии'!GO21*Ср.вз.!BC21</f>
        <v>#N/A</v>
      </c>
      <c r="CI21" s="120" t="e">
        <f>'Контроль экономии'!GP21*Ср.вз.!BD21</f>
        <v>#N/A</v>
      </c>
      <c r="CJ21" s="120" t="e">
        <f>'Контроль экономии'!GQ21*Ср.вз.!BE21</f>
        <v>#N/A</v>
      </c>
      <c r="CK21" s="120" t="e">
        <f>'Контроль экономии'!GR21*Ср.вз.!BF21</f>
        <v>#N/A</v>
      </c>
      <c r="CL21" s="120" t="e">
        <f>'Контроль экономии'!GS21*Ср.вз.!BG21</f>
        <v>#N/A</v>
      </c>
      <c r="CM21" s="120" t="e">
        <f>'Контроль экономии'!GT21*Ср.вз.!BH21</f>
        <v>#N/A</v>
      </c>
      <c r="CN21" s="120" t="e">
        <f>'Контроль экономии'!GU21*Ср.вз.!BI21</f>
        <v>#N/A</v>
      </c>
      <c r="CO21" s="120" t="e">
        <f>'Контроль экономии'!GV21*Ср.вз.!BJ21</f>
        <v>#N/A</v>
      </c>
      <c r="CP21" s="120" t="e">
        <f>'Контроль экономии'!GW21*Ср.вз.!BK21</f>
        <v>#N/A</v>
      </c>
      <c r="CQ21" s="120" t="e">
        <f>'Контроль экономии'!GX21*Ср.вз.!BL21</f>
        <v>#N/A</v>
      </c>
      <c r="CR21" s="120" t="e">
        <f>'Контроль экономии'!GY21*Ср.вз.!BM21</f>
        <v>#N/A</v>
      </c>
      <c r="CS21" s="116" t="e">
        <f>'Контроль экономии'!FU21*'Контроль экономии'!WM21</f>
        <v>#N/A</v>
      </c>
      <c r="CT21" s="116" t="e">
        <f>'Контроль экономии'!FV21*'Контроль экономии'!WN21</f>
        <v>#N/A</v>
      </c>
      <c r="CU21" s="116" t="e">
        <f>'Контроль экономии'!FW21*'Контроль экономии'!WO21</f>
        <v>#N/A</v>
      </c>
      <c r="CV21" s="116" t="e">
        <f>'Контроль экономии'!FX21*'Контроль экономии'!WP21</f>
        <v>#N/A</v>
      </c>
      <c r="CW21" s="116" t="e">
        <f>'Контроль экономии'!FY21*'Контроль экономии'!WQ21</f>
        <v>#N/A</v>
      </c>
      <c r="CX21" s="116" t="e">
        <f>'Контроль экономии'!FZ21*'Контроль экономии'!WR21</f>
        <v>#N/A</v>
      </c>
      <c r="CY21" s="116" t="e">
        <f>'Контроль экономии'!GA21*'Контроль экономии'!WS21</f>
        <v>#N/A</v>
      </c>
      <c r="CZ21" s="116" t="e">
        <f>'Контроль экономии'!GB21*'Контроль экономии'!WT21</f>
        <v>#N/A</v>
      </c>
      <c r="DA21" s="116" t="e">
        <f>'Контроль экономии'!GC21*'Контроль экономии'!WU21</f>
        <v>#N/A</v>
      </c>
      <c r="DB21" s="116" t="e">
        <f>'Контроль экономии'!GD21*'Контроль экономии'!WV21</f>
        <v>#N/A</v>
      </c>
      <c r="DC21" s="116" t="e">
        <f>'Контроль экономии'!GE21*'Контроль экономии'!WW21</f>
        <v>#N/A</v>
      </c>
      <c r="DD21" s="116" t="e">
        <f>'Контроль экономии'!GF21*'Контроль экономии'!WX21</f>
        <v>#N/A</v>
      </c>
      <c r="DE21" s="116" t="e">
        <f>'Контроль экономии'!GG21*'Контроль экономии'!WY21</f>
        <v>#N/A</v>
      </c>
      <c r="DF21" s="116" t="e">
        <f>'Контроль экономии'!GH21*'Контроль экономии'!WZ21</f>
        <v>#N/A</v>
      </c>
      <c r="DG21" s="116" t="e">
        <f>'Контроль экономии'!GI21*'Контроль экономии'!XA21</f>
        <v>#N/A</v>
      </c>
      <c r="DH21" s="116" t="e">
        <f>'Контроль экономии'!GJ21*'Контроль экономии'!XB21</f>
        <v>#N/A</v>
      </c>
      <c r="DI21" s="116" t="e">
        <f>'Контроль экономии'!GK21*'Контроль экономии'!XC21</f>
        <v>#N/A</v>
      </c>
      <c r="DJ21" s="116" t="e">
        <f>'Контроль экономии'!GL21*'Контроль экономии'!XD21</f>
        <v>#N/A</v>
      </c>
      <c r="DK21" s="116" t="e">
        <f>'Контроль экономии'!GM21*'Контроль экономии'!XE21</f>
        <v>#N/A</v>
      </c>
      <c r="DL21" s="116" t="e">
        <f>'Контроль экономии'!GN21*'Контроль экономии'!XF21</f>
        <v>#N/A</v>
      </c>
      <c r="DM21" s="116" t="e">
        <f>'Контроль экономии'!GO21*'Контроль экономии'!XG21</f>
        <v>#N/A</v>
      </c>
      <c r="DN21" s="116" t="e">
        <f>'Контроль экономии'!GP21*'Контроль экономии'!XH21</f>
        <v>#N/A</v>
      </c>
      <c r="DO21" s="116" t="e">
        <f>'Контроль экономии'!GQ21*'Контроль экономии'!XI21</f>
        <v>#N/A</v>
      </c>
      <c r="DP21" s="116" t="e">
        <f>'Контроль экономии'!GR21*'Контроль экономии'!XJ21</f>
        <v>#N/A</v>
      </c>
      <c r="DQ21" s="116" t="e">
        <f>'Контроль экономии'!GS21*'Контроль экономии'!XK21</f>
        <v>#N/A</v>
      </c>
      <c r="DR21" s="116" t="e">
        <f>'Контроль экономии'!GT21*'Контроль экономии'!XL21</f>
        <v>#N/A</v>
      </c>
      <c r="DS21" s="116" t="e">
        <f>'Контроль экономии'!GU21*'Контроль экономии'!XM21</f>
        <v>#N/A</v>
      </c>
      <c r="DT21" s="116" t="e">
        <f>'Контроль экономии'!GV21*'Контроль экономии'!XN21</f>
        <v>#N/A</v>
      </c>
      <c r="DU21" s="116" t="e">
        <f>'Контроль экономии'!GW21*'Контроль экономии'!XO21</f>
        <v>#N/A</v>
      </c>
      <c r="DV21" s="116" t="e">
        <f>'Контроль экономии'!GX21*'Контроль экономии'!XP21</f>
        <v>#N/A</v>
      </c>
      <c r="DW21" s="116" t="e">
        <f>'Контроль экономии'!GY21*'Контроль экономии'!XQ21</f>
        <v>#N/A</v>
      </c>
      <c r="DX21" s="122" t="e">
        <f>'Контроль экономии'!FU21*'Контроль экономии'!XR21</f>
        <v>#N/A</v>
      </c>
      <c r="DY21" s="122" t="e">
        <f>'Контроль экономии'!FV21*'Контроль экономии'!XS21</f>
        <v>#N/A</v>
      </c>
      <c r="DZ21" s="122" t="e">
        <f>'Контроль экономии'!FW21*'Контроль экономии'!XT21</f>
        <v>#N/A</v>
      </c>
      <c r="EA21" s="122" t="e">
        <f>'Контроль экономии'!FX21*'Контроль экономии'!XU21</f>
        <v>#N/A</v>
      </c>
      <c r="EB21" s="122" t="e">
        <f>'Контроль экономии'!FY21*'Контроль экономии'!XV21</f>
        <v>#N/A</v>
      </c>
      <c r="EC21" s="122" t="e">
        <f>'Контроль экономии'!FZ21*'Контроль экономии'!XW21</f>
        <v>#N/A</v>
      </c>
      <c r="ED21" s="122" t="e">
        <f>'Контроль экономии'!GA21*'Контроль экономии'!XX21</f>
        <v>#N/A</v>
      </c>
      <c r="EE21" s="122" t="e">
        <f>'Контроль экономии'!GB21*'Контроль экономии'!XY21</f>
        <v>#N/A</v>
      </c>
      <c r="EF21" s="122" t="e">
        <f>'Контроль экономии'!GC21*'Контроль экономии'!XZ21</f>
        <v>#N/A</v>
      </c>
      <c r="EG21" s="122" t="e">
        <f>'Контроль экономии'!GD21*'Контроль экономии'!YA21</f>
        <v>#N/A</v>
      </c>
      <c r="EH21" s="122" t="e">
        <f>'Контроль экономии'!GE21*'Контроль экономии'!YB21</f>
        <v>#N/A</v>
      </c>
      <c r="EI21" s="122" t="e">
        <f>'Контроль экономии'!GF21*'Контроль экономии'!YC21</f>
        <v>#N/A</v>
      </c>
      <c r="EJ21" s="122" t="e">
        <f>'Контроль экономии'!GG21*'Контроль экономии'!YD21</f>
        <v>#N/A</v>
      </c>
      <c r="EK21" s="122" t="e">
        <f>'Контроль экономии'!GH21*'Контроль экономии'!YE21</f>
        <v>#N/A</v>
      </c>
      <c r="EL21" s="122" t="e">
        <f>'Контроль экономии'!GI21*'Контроль экономии'!YF21</f>
        <v>#N/A</v>
      </c>
      <c r="EM21" s="122" t="e">
        <f>'Контроль экономии'!GJ21*'Контроль экономии'!YG21</f>
        <v>#N/A</v>
      </c>
      <c r="EN21" s="122" t="e">
        <f>'Контроль экономии'!GK21*'Контроль экономии'!YH21</f>
        <v>#N/A</v>
      </c>
      <c r="EO21" s="122" t="e">
        <f>'Контроль экономии'!GL21*'Контроль экономии'!YI21</f>
        <v>#N/A</v>
      </c>
      <c r="EP21" s="122" t="e">
        <f>'Контроль экономии'!GM21*'Контроль экономии'!YJ21</f>
        <v>#N/A</v>
      </c>
      <c r="EQ21" s="122" t="e">
        <f>'Контроль экономии'!GN21*'Контроль экономии'!YK21</f>
        <v>#N/A</v>
      </c>
      <c r="ER21" s="122" t="e">
        <f>'Контроль экономии'!GO21*'Контроль экономии'!YL21</f>
        <v>#N/A</v>
      </c>
      <c r="ES21" s="122" t="e">
        <f>'Контроль экономии'!GP21*'Контроль экономии'!YM21</f>
        <v>#N/A</v>
      </c>
      <c r="ET21" s="122" t="e">
        <f>'Контроль экономии'!GQ21*'Контроль экономии'!YN21</f>
        <v>#N/A</v>
      </c>
      <c r="EU21" s="122" t="e">
        <f>'Контроль экономии'!GR21*'Контроль экономии'!YO21</f>
        <v>#N/A</v>
      </c>
      <c r="EV21" s="122" t="e">
        <f>'Контроль экономии'!GS21*'Контроль экономии'!YP21</f>
        <v>#N/A</v>
      </c>
      <c r="EW21" s="122" t="e">
        <f>'Контроль экономии'!GT21*'Контроль экономии'!YQ21</f>
        <v>#N/A</v>
      </c>
      <c r="EX21" s="122" t="e">
        <f>'Контроль экономии'!GU21*'Контроль экономии'!YR21</f>
        <v>#N/A</v>
      </c>
      <c r="EY21" s="122" t="e">
        <f>'Контроль экономии'!GV21*'Контроль экономии'!YS21</f>
        <v>#N/A</v>
      </c>
      <c r="EZ21" s="122" t="e">
        <f>'Контроль экономии'!GW21*'Контроль экономии'!YT21</f>
        <v>#N/A</v>
      </c>
      <c r="FA21" s="122" t="e">
        <f>'Контроль экономии'!GX21*'Контроль экономии'!YU21</f>
        <v>#N/A</v>
      </c>
      <c r="FB21" s="122" t="e">
        <f>'Контроль экономии'!GY21*'Контроль экономии'!YV21</f>
        <v>#N/A</v>
      </c>
    </row>
    <row r="22" spans="1:158" s="116" customFormat="1">
      <c r="A22" s="116">
        <f>'Контроль экономии'!A22</f>
        <v>19</v>
      </c>
      <c r="B22" s="123" t="str">
        <f>'Контроль экономии'!C22</f>
        <v>Муниципальное бюджетное дошкольное образовательное учреждение детский сад № 28 «Ладушки» Старооскольского городского округа</v>
      </c>
      <c r="C22" s="124" t="str">
        <f>'Контроль экономии'!D22</f>
        <v>-</v>
      </c>
      <c r="D22" s="119" t="e">
        <f>IF('Контроль экономии'!JJ22="",0,'Контроль экономии'!JJ22)</f>
        <v>#N/A</v>
      </c>
      <c r="E22" s="119" t="e">
        <f>IF('Контроль экономии'!JK22="",0,'Контроль экономии'!JK22)</f>
        <v>#N/A</v>
      </c>
      <c r="F22" s="119" t="e">
        <f>IF('Контроль экономии'!JL22="",0,'Контроль экономии'!JL22)</f>
        <v>#N/A</v>
      </c>
      <c r="G22" s="119" t="e">
        <f>IF('Контроль экономии'!JM22="",0,'Контроль экономии'!JM22)</f>
        <v>#N/A</v>
      </c>
      <c r="H22" s="119" t="e">
        <f>IF('Контроль экономии'!JN22="",0,'Контроль экономии'!JN22)</f>
        <v>#N/A</v>
      </c>
      <c r="I22" s="119" t="e">
        <f>IF('Контроль экономии'!JO22="",0,'Контроль экономии'!JO22)</f>
        <v>#N/A</v>
      </c>
      <c r="J22" s="119" t="e">
        <f>IF('Контроль экономии'!JP22="",0,'Контроль экономии'!JP22)</f>
        <v>#N/A</v>
      </c>
      <c r="K22" s="119" t="e">
        <f>IF('Контроль экономии'!JQ22="",0,'Контроль экономии'!JQ22)</f>
        <v>#N/A</v>
      </c>
      <c r="L22" s="119" t="e">
        <f>IF('Контроль экономии'!JR22="",0,'Контроль экономии'!JR22)</f>
        <v>#N/A</v>
      </c>
      <c r="M22" s="119" t="e">
        <f>IF('Контроль экономии'!JS22="",0,'Контроль экономии'!JS22)</f>
        <v>#N/A</v>
      </c>
      <c r="N22" s="119" t="e">
        <f>IF('Контроль экономии'!JT22="",0,'Контроль экономии'!JT22)</f>
        <v>#N/A</v>
      </c>
      <c r="O22" s="119" t="e">
        <f>IF('Контроль экономии'!JU22="",0,'Контроль экономии'!JU22)</f>
        <v>#N/A</v>
      </c>
      <c r="P22" s="119" t="e">
        <f>IF('Контроль экономии'!JV22="",0,'Контроль экономии'!JV22)</f>
        <v>#N/A</v>
      </c>
      <c r="Q22" s="119" t="e">
        <f>IF('Контроль экономии'!JW22="",0,'Контроль экономии'!JW22)</f>
        <v>#N/A</v>
      </c>
      <c r="R22" s="119" t="e">
        <f>IF('Контроль экономии'!JX22="",0,'Контроль экономии'!JX22)</f>
        <v>#N/A</v>
      </c>
      <c r="S22" s="119" t="e">
        <f>IF('Контроль экономии'!JY22="",0,'Контроль экономии'!JY22)</f>
        <v>#N/A</v>
      </c>
      <c r="T22" s="119" t="e">
        <f>IF('Контроль экономии'!JZ22="",0,'Контроль экономии'!JZ22)</f>
        <v>#N/A</v>
      </c>
      <c r="U22" s="119" t="e">
        <f>IF('Контроль экономии'!KA22="",0,'Контроль экономии'!KA22)</f>
        <v>#N/A</v>
      </c>
      <c r="V22" s="119" t="e">
        <f>IF('Контроль экономии'!KB22="",0,'Контроль экономии'!KB22)</f>
        <v>#N/A</v>
      </c>
      <c r="W22" s="119" t="e">
        <f>IF('Контроль экономии'!KC22="",0,'Контроль экономии'!KC22)</f>
        <v>#N/A</v>
      </c>
      <c r="X22" s="119" t="e">
        <f>IF('Контроль экономии'!KD22="",0,'Контроль экономии'!KD22)</f>
        <v>#N/A</v>
      </c>
      <c r="Y22" s="119" t="e">
        <f>IF('Контроль экономии'!KE22="",0,'Контроль экономии'!KE22)</f>
        <v>#N/A</v>
      </c>
      <c r="Z22" s="119" t="e">
        <f>IF('Контроль экономии'!KF22="",0,'Контроль экономии'!KF22)</f>
        <v>#N/A</v>
      </c>
      <c r="AA22" s="119" t="e">
        <f>IF('Контроль экономии'!KG22="",0,'Контроль экономии'!KG22)</f>
        <v>#N/A</v>
      </c>
      <c r="AB22" s="119" t="e">
        <f>IF('Контроль экономии'!KH22="",0,'Контроль экономии'!KH22)</f>
        <v>#N/A</v>
      </c>
      <c r="AC22" s="119" t="e">
        <f>IF('Контроль экономии'!KI22="",0,'Контроль экономии'!KI22)</f>
        <v>#N/A</v>
      </c>
      <c r="AD22" s="119" t="e">
        <f>IF('Контроль экономии'!KJ22="",0,'Контроль экономии'!KJ22)</f>
        <v>#N/A</v>
      </c>
      <c r="AE22" s="119" t="e">
        <f>IF('Контроль экономии'!KK22="",0,'Контроль экономии'!KK22)</f>
        <v>#N/A</v>
      </c>
      <c r="AF22" s="119" t="e">
        <f>IF('Контроль экономии'!KL22="",0,'Контроль экономии'!KL22)</f>
        <v>#N/A</v>
      </c>
      <c r="AG22" s="119" t="e">
        <f>IF('Контроль экономии'!KM22="",0,'Контроль экономии'!KM22)</f>
        <v>#N/A</v>
      </c>
      <c r="AH22" s="119" t="e">
        <f>IF('Контроль экономии'!KN22="",0,'Контроль экономии'!KN22)</f>
        <v>#N/A</v>
      </c>
      <c r="AI22" s="125" t="e">
        <f>IF(D22&gt;0,'Контроль экономии'!FU22,0)</f>
        <v>#N/A</v>
      </c>
      <c r="AJ22" s="125" t="e">
        <f>IF(E22&gt;0,'Контроль экономии'!FV22,0)</f>
        <v>#N/A</v>
      </c>
      <c r="AK22" s="125" t="e">
        <f>IF(F22&gt;0,'Контроль экономии'!FW22,0)</f>
        <v>#N/A</v>
      </c>
      <c r="AL22" s="125" t="e">
        <f>IF(G22&gt;0,'Контроль экономии'!FX22,0)</f>
        <v>#N/A</v>
      </c>
      <c r="AM22" s="125" t="e">
        <f>IF(H22&gt;0,'Контроль экономии'!FY22,0)</f>
        <v>#N/A</v>
      </c>
      <c r="AN22" s="125" t="e">
        <f>IF(I22&gt;0,'Контроль экономии'!FZ22,0)</f>
        <v>#N/A</v>
      </c>
      <c r="AO22" s="125" t="e">
        <f>IF(J22&gt;0,'Контроль экономии'!GA22,0)</f>
        <v>#N/A</v>
      </c>
      <c r="AP22" s="125" t="e">
        <f>IF(K22&gt;0,'Контроль экономии'!GB22,0)</f>
        <v>#N/A</v>
      </c>
      <c r="AQ22" s="125" t="e">
        <f>IF(L22&gt;0,'Контроль экономии'!GC22,0)</f>
        <v>#N/A</v>
      </c>
      <c r="AR22" s="125" t="e">
        <f>IF(M22&gt;0,'Контроль экономии'!GD22,0)</f>
        <v>#N/A</v>
      </c>
      <c r="AS22" s="125" t="e">
        <f>IF(N22&gt;0,'Контроль экономии'!GE22,0)</f>
        <v>#N/A</v>
      </c>
      <c r="AT22" s="125" t="e">
        <f>IF(O22&gt;0,'Контроль экономии'!GF22,0)</f>
        <v>#N/A</v>
      </c>
      <c r="AU22" s="125" t="e">
        <f>IF(P22&gt;0,'Контроль экономии'!GG22,0)</f>
        <v>#N/A</v>
      </c>
      <c r="AV22" s="125" t="e">
        <f>IF(Q22&gt;0,'Контроль экономии'!GH22,0)</f>
        <v>#N/A</v>
      </c>
      <c r="AW22" s="125" t="e">
        <f>IF(R22&gt;0,'Контроль экономии'!GI22,0)</f>
        <v>#N/A</v>
      </c>
      <c r="AX22" s="125" t="e">
        <f>IF(S22&gt;0,'Контроль экономии'!GJ22,0)</f>
        <v>#N/A</v>
      </c>
      <c r="AY22" s="125" t="e">
        <f>IF(T22&gt;0,'Контроль экономии'!GK22,0)</f>
        <v>#N/A</v>
      </c>
      <c r="AZ22" s="125" t="e">
        <f>IF(U22&gt;0,'Контроль экономии'!GL22,0)</f>
        <v>#N/A</v>
      </c>
      <c r="BA22" s="125" t="e">
        <f>IF(V22&gt;0,'Контроль экономии'!GM22,0)</f>
        <v>#N/A</v>
      </c>
      <c r="BB22" s="125" t="e">
        <f>IF(W22&gt;0,'Контроль экономии'!GN22,0)</f>
        <v>#N/A</v>
      </c>
      <c r="BC22" s="125" t="e">
        <f>IF(X22&gt;0,'Контроль экономии'!GO22,0)</f>
        <v>#N/A</v>
      </c>
      <c r="BD22" s="125" t="e">
        <f>IF(Y22&gt;0,'Контроль экономии'!GP22,0)</f>
        <v>#N/A</v>
      </c>
      <c r="BE22" s="125" t="e">
        <f>IF(Z22&gt;0,'Контроль экономии'!GQ22,0)</f>
        <v>#N/A</v>
      </c>
      <c r="BF22" s="125" t="e">
        <f>IF(AA22&gt;0,'Контроль экономии'!GR22,0)</f>
        <v>#N/A</v>
      </c>
      <c r="BG22" s="125" t="e">
        <f>IF(AB22&gt;0,'Контроль экономии'!GS22,0)</f>
        <v>#N/A</v>
      </c>
      <c r="BH22" s="125" t="e">
        <f>IF(AC22&gt;0,'Контроль экономии'!GT22,0)</f>
        <v>#N/A</v>
      </c>
      <c r="BI22" s="125" t="e">
        <f>IF(AD22&gt;0,'Контроль экономии'!GU22,0)</f>
        <v>#N/A</v>
      </c>
      <c r="BJ22" s="125" t="e">
        <f>IF(AE22&gt;0,'Контроль экономии'!GV22,0)</f>
        <v>#N/A</v>
      </c>
      <c r="BK22" s="125" t="e">
        <f>IF(AF22&gt;0,'Контроль экономии'!GW22,0)</f>
        <v>#N/A</v>
      </c>
      <c r="BL22" s="125" t="e">
        <f>IF(AG22&gt;0,'Контроль экономии'!GX22,0)</f>
        <v>#N/A</v>
      </c>
      <c r="BM22" s="125" t="e">
        <f>IF(AH22&gt;0,'Контроль экономии'!GY22,0)</f>
        <v>#N/A</v>
      </c>
      <c r="BN22" s="120" t="e">
        <f>'Контроль экономии'!FU22*Ср.вз.!AI22</f>
        <v>#N/A</v>
      </c>
      <c r="BO22" s="120" t="e">
        <f>'Контроль экономии'!FV22*Ср.вз.!AJ22</f>
        <v>#N/A</v>
      </c>
      <c r="BP22" s="120" t="e">
        <f>'Контроль экономии'!FW22*Ср.вз.!AK22</f>
        <v>#N/A</v>
      </c>
      <c r="BQ22" s="120" t="e">
        <f>'Контроль экономии'!FX22*Ср.вз.!AL22</f>
        <v>#N/A</v>
      </c>
      <c r="BR22" s="120" t="e">
        <f>'Контроль экономии'!FY22*Ср.вз.!AM22</f>
        <v>#N/A</v>
      </c>
      <c r="BS22" s="120" t="e">
        <f>'Контроль экономии'!FZ22*Ср.вз.!AN22</f>
        <v>#N/A</v>
      </c>
      <c r="BT22" s="120" t="e">
        <f>'Контроль экономии'!GA22*Ср.вз.!AO22</f>
        <v>#N/A</v>
      </c>
      <c r="BU22" s="120" t="e">
        <f>'Контроль экономии'!GB22*Ср.вз.!AP22</f>
        <v>#N/A</v>
      </c>
      <c r="BV22" s="120" t="e">
        <f>'Контроль экономии'!GC22*Ср.вз.!AQ22</f>
        <v>#N/A</v>
      </c>
      <c r="BW22" s="120" t="e">
        <f>'Контроль экономии'!GD22*Ср.вз.!AR22</f>
        <v>#N/A</v>
      </c>
      <c r="BX22" s="120" t="e">
        <f>'Контроль экономии'!GE22*Ср.вз.!AS22</f>
        <v>#N/A</v>
      </c>
      <c r="BY22" s="120" t="e">
        <f>'Контроль экономии'!GF22*Ср.вз.!AT22</f>
        <v>#N/A</v>
      </c>
      <c r="BZ22" s="120" t="e">
        <f>'Контроль экономии'!GG22*Ср.вз.!AU22</f>
        <v>#N/A</v>
      </c>
      <c r="CA22" s="120" t="e">
        <f>'Контроль экономии'!GH22*Ср.вз.!AV22</f>
        <v>#N/A</v>
      </c>
      <c r="CB22" s="120" t="e">
        <f>'Контроль экономии'!GI22*Ср.вз.!AW22</f>
        <v>#N/A</v>
      </c>
      <c r="CC22" s="120" t="e">
        <f>'Контроль экономии'!GJ22*Ср.вз.!AX22</f>
        <v>#N/A</v>
      </c>
      <c r="CD22" s="120" t="e">
        <f>'Контроль экономии'!GK22*Ср.вз.!AY22</f>
        <v>#N/A</v>
      </c>
      <c r="CE22" s="120" t="e">
        <f>'Контроль экономии'!GL22*Ср.вз.!AZ22</f>
        <v>#N/A</v>
      </c>
      <c r="CF22" s="120" t="e">
        <f>'Контроль экономии'!GM22*Ср.вз.!BA22</f>
        <v>#N/A</v>
      </c>
      <c r="CG22" s="120" t="e">
        <f>'Контроль экономии'!GN22*Ср.вз.!BB22</f>
        <v>#N/A</v>
      </c>
      <c r="CH22" s="120" t="e">
        <f>'Контроль экономии'!GO22*Ср.вз.!BC22</f>
        <v>#N/A</v>
      </c>
      <c r="CI22" s="120" t="e">
        <f>'Контроль экономии'!GP22*Ср.вз.!BD22</f>
        <v>#N/A</v>
      </c>
      <c r="CJ22" s="120" t="e">
        <f>'Контроль экономии'!GQ22*Ср.вз.!BE22</f>
        <v>#N/A</v>
      </c>
      <c r="CK22" s="120" t="e">
        <f>'Контроль экономии'!GR22*Ср.вз.!BF22</f>
        <v>#N/A</v>
      </c>
      <c r="CL22" s="120" t="e">
        <f>'Контроль экономии'!GS22*Ср.вз.!BG22</f>
        <v>#N/A</v>
      </c>
      <c r="CM22" s="120" t="e">
        <f>'Контроль экономии'!GT22*Ср.вз.!BH22</f>
        <v>#N/A</v>
      </c>
      <c r="CN22" s="120" t="e">
        <f>'Контроль экономии'!GU22*Ср.вз.!BI22</f>
        <v>#N/A</v>
      </c>
      <c r="CO22" s="120" t="e">
        <f>'Контроль экономии'!GV22*Ср.вз.!BJ22</f>
        <v>#N/A</v>
      </c>
      <c r="CP22" s="120" t="e">
        <f>'Контроль экономии'!GW22*Ср.вз.!BK22</f>
        <v>#N/A</v>
      </c>
      <c r="CQ22" s="120" t="e">
        <f>'Контроль экономии'!GX22*Ср.вз.!BL22</f>
        <v>#N/A</v>
      </c>
      <c r="CR22" s="120" t="e">
        <f>'Контроль экономии'!GY22*Ср.вз.!BM22</f>
        <v>#N/A</v>
      </c>
      <c r="CS22" s="116" t="e">
        <f>'Контроль экономии'!FU22*'Контроль экономии'!WM22</f>
        <v>#N/A</v>
      </c>
      <c r="CT22" s="116" t="e">
        <f>'Контроль экономии'!FV22*'Контроль экономии'!WN22</f>
        <v>#N/A</v>
      </c>
      <c r="CU22" s="116" t="e">
        <f>'Контроль экономии'!FW22*'Контроль экономии'!WO22</f>
        <v>#N/A</v>
      </c>
      <c r="CV22" s="116" t="e">
        <f>'Контроль экономии'!FX22*'Контроль экономии'!WP22</f>
        <v>#N/A</v>
      </c>
      <c r="CW22" s="116" t="e">
        <f>'Контроль экономии'!FY22*'Контроль экономии'!WQ22</f>
        <v>#N/A</v>
      </c>
      <c r="CX22" s="116" t="e">
        <f>'Контроль экономии'!FZ22*'Контроль экономии'!WR22</f>
        <v>#N/A</v>
      </c>
      <c r="CY22" s="116" t="e">
        <f>'Контроль экономии'!GA22*'Контроль экономии'!WS22</f>
        <v>#N/A</v>
      </c>
      <c r="CZ22" s="116" t="e">
        <f>'Контроль экономии'!GB22*'Контроль экономии'!WT22</f>
        <v>#N/A</v>
      </c>
      <c r="DA22" s="116" t="e">
        <f>'Контроль экономии'!GC22*'Контроль экономии'!WU22</f>
        <v>#N/A</v>
      </c>
      <c r="DB22" s="116" t="e">
        <f>'Контроль экономии'!GD22*'Контроль экономии'!WV22</f>
        <v>#N/A</v>
      </c>
      <c r="DC22" s="116" t="e">
        <f>'Контроль экономии'!GE22*'Контроль экономии'!WW22</f>
        <v>#N/A</v>
      </c>
      <c r="DD22" s="116" t="e">
        <f>'Контроль экономии'!GF22*'Контроль экономии'!WX22</f>
        <v>#N/A</v>
      </c>
      <c r="DE22" s="116" t="e">
        <f>'Контроль экономии'!GG22*'Контроль экономии'!WY22</f>
        <v>#N/A</v>
      </c>
      <c r="DF22" s="116" t="e">
        <f>'Контроль экономии'!GH22*'Контроль экономии'!WZ22</f>
        <v>#N/A</v>
      </c>
      <c r="DG22" s="116" t="e">
        <f>'Контроль экономии'!GI22*'Контроль экономии'!XA22</f>
        <v>#N/A</v>
      </c>
      <c r="DH22" s="116" t="e">
        <f>'Контроль экономии'!GJ22*'Контроль экономии'!XB22</f>
        <v>#N/A</v>
      </c>
      <c r="DI22" s="116" t="e">
        <f>'Контроль экономии'!GK22*'Контроль экономии'!XC22</f>
        <v>#N/A</v>
      </c>
      <c r="DJ22" s="116" t="e">
        <f>'Контроль экономии'!GL22*'Контроль экономии'!XD22</f>
        <v>#N/A</v>
      </c>
      <c r="DK22" s="116" t="e">
        <f>'Контроль экономии'!GM22*'Контроль экономии'!XE22</f>
        <v>#N/A</v>
      </c>
      <c r="DL22" s="116" t="e">
        <f>'Контроль экономии'!GN22*'Контроль экономии'!XF22</f>
        <v>#N/A</v>
      </c>
      <c r="DM22" s="116" t="e">
        <f>'Контроль экономии'!GO22*'Контроль экономии'!XG22</f>
        <v>#N/A</v>
      </c>
      <c r="DN22" s="116" t="e">
        <f>'Контроль экономии'!GP22*'Контроль экономии'!XH22</f>
        <v>#N/A</v>
      </c>
      <c r="DO22" s="116" t="e">
        <f>'Контроль экономии'!GQ22*'Контроль экономии'!XI22</f>
        <v>#N/A</v>
      </c>
      <c r="DP22" s="116" t="e">
        <f>'Контроль экономии'!GR22*'Контроль экономии'!XJ22</f>
        <v>#N/A</v>
      </c>
      <c r="DQ22" s="116" t="e">
        <f>'Контроль экономии'!GS22*'Контроль экономии'!XK22</f>
        <v>#N/A</v>
      </c>
      <c r="DR22" s="116" t="e">
        <f>'Контроль экономии'!GT22*'Контроль экономии'!XL22</f>
        <v>#N/A</v>
      </c>
      <c r="DS22" s="116" t="e">
        <f>'Контроль экономии'!GU22*'Контроль экономии'!XM22</f>
        <v>#N/A</v>
      </c>
      <c r="DT22" s="116" t="e">
        <f>'Контроль экономии'!GV22*'Контроль экономии'!XN22</f>
        <v>#N/A</v>
      </c>
      <c r="DU22" s="116" t="e">
        <f>'Контроль экономии'!GW22*'Контроль экономии'!XO22</f>
        <v>#N/A</v>
      </c>
      <c r="DV22" s="116" t="e">
        <f>'Контроль экономии'!GX22*'Контроль экономии'!XP22</f>
        <v>#N/A</v>
      </c>
      <c r="DW22" s="116" t="e">
        <f>'Контроль экономии'!GY22*'Контроль экономии'!XQ22</f>
        <v>#N/A</v>
      </c>
      <c r="DX22" s="122" t="e">
        <f>'Контроль экономии'!FU22*'Контроль экономии'!XR22</f>
        <v>#N/A</v>
      </c>
      <c r="DY22" s="122" t="e">
        <f>'Контроль экономии'!FV22*'Контроль экономии'!XS22</f>
        <v>#N/A</v>
      </c>
      <c r="DZ22" s="122" t="e">
        <f>'Контроль экономии'!FW22*'Контроль экономии'!XT22</f>
        <v>#N/A</v>
      </c>
      <c r="EA22" s="122" t="e">
        <f>'Контроль экономии'!FX22*'Контроль экономии'!XU22</f>
        <v>#N/A</v>
      </c>
      <c r="EB22" s="122" t="e">
        <f>'Контроль экономии'!FY22*'Контроль экономии'!XV22</f>
        <v>#N/A</v>
      </c>
      <c r="EC22" s="122" t="e">
        <f>'Контроль экономии'!FZ22*'Контроль экономии'!XW22</f>
        <v>#N/A</v>
      </c>
      <c r="ED22" s="122" t="e">
        <f>'Контроль экономии'!GA22*'Контроль экономии'!XX22</f>
        <v>#N/A</v>
      </c>
      <c r="EE22" s="122" t="e">
        <f>'Контроль экономии'!GB22*'Контроль экономии'!XY22</f>
        <v>#N/A</v>
      </c>
      <c r="EF22" s="122" t="e">
        <f>'Контроль экономии'!GC22*'Контроль экономии'!XZ22</f>
        <v>#N/A</v>
      </c>
      <c r="EG22" s="122" t="e">
        <f>'Контроль экономии'!GD22*'Контроль экономии'!YA22</f>
        <v>#N/A</v>
      </c>
      <c r="EH22" s="122" t="e">
        <f>'Контроль экономии'!GE22*'Контроль экономии'!YB22</f>
        <v>#N/A</v>
      </c>
      <c r="EI22" s="122" t="e">
        <f>'Контроль экономии'!GF22*'Контроль экономии'!YC22</f>
        <v>#N/A</v>
      </c>
      <c r="EJ22" s="122" t="e">
        <f>'Контроль экономии'!GG22*'Контроль экономии'!YD22</f>
        <v>#N/A</v>
      </c>
      <c r="EK22" s="122" t="e">
        <f>'Контроль экономии'!GH22*'Контроль экономии'!YE22</f>
        <v>#N/A</v>
      </c>
      <c r="EL22" s="122" t="e">
        <f>'Контроль экономии'!GI22*'Контроль экономии'!YF22</f>
        <v>#N/A</v>
      </c>
      <c r="EM22" s="122" t="e">
        <f>'Контроль экономии'!GJ22*'Контроль экономии'!YG22</f>
        <v>#N/A</v>
      </c>
      <c r="EN22" s="122" t="e">
        <f>'Контроль экономии'!GK22*'Контроль экономии'!YH22</f>
        <v>#N/A</v>
      </c>
      <c r="EO22" s="122" t="e">
        <f>'Контроль экономии'!GL22*'Контроль экономии'!YI22</f>
        <v>#N/A</v>
      </c>
      <c r="EP22" s="122" t="e">
        <f>'Контроль экономии'!GM22*'Контроль экономии'!YJ22</f>
        <v>#N/A</v>
      </c>
      <c r="EQ22" s="122" t="e">
        <f>'Контроль экономии'!GN22*'Контроль экономии'!YK22</f>
        <v>#N/A</v>
      </c>
      <c r="ER22" s="122" t="e">
        <f>'Контроль экономии'!GO22*'Контроль экономии'!YL22</f>
        <v>#N/A</v>
      </c>
      <c r="ES22" s="122" t="e">
        <f>'Контроль экономии'!GP22*'Контроль экономии'!YM22</f>
        <v>#N/A</v>
      </c>
      <c r="ET22" s="122" t="e">
        <f>'Контроль экономии'!GQ22*'Контроль экономии'!YN22</f>
        <v>#N/A</v>
      </c>
      <c r="EU22" s="122" t="e">
        <f>'Контроль экономии'!GR22*'Контроль экономии'!YO22</f>
        <v>#N/A</v>
      </c>
      <c r="EV22" s="122" t="e">
        <f>'Контроль экономии'!GS22*'Контроль экономии'!YP22</f>
        <v>#N/A</v>
      </c>
      <c r="EW22" s="122" t="e">
        <f>'Контроль экономии'!GT22*'Контроль экономии'!YQ22</f>
        <v>#N/A</v>
      </c>
      <c r="EX22" s="122" t="e">
        <f>'Контроль экономии'!GU22*'Контроль экономии'!YR22</f>
        <v>#N/A</v>
      </c>
      <c r="EY22" s="122" t="e">
        <f>'Контроль экономии'!GV22*'Контроль экономии'!YS22</f>
        <v>#N/A</v>
      </c>
      <c r="EZ22" s="122" t="e">
        <f>'Контроль экономии'!GW22*'Контроль экономии'!YT22</f>
        <v>#N/A</v>
      </c>
      <c r="FA22" s="122" t="e">
        <f>'Контроль экономии'!GX22*'Контроль экономии'!YU22</f>
        <v>#N/A</v>
      </c>
      <c r="FB22" s="122" t="e">
        <f>'Контроль экономии'!GY22*'Контроль экономии'!YV22</f>
        <v>#N/A</v>
      </c>
    </row>
    <row r="23" spans="1:158" s="116" customFormat="1">
      <c r="A23" s="116">
        <f>'Контроль экономии'!A23</f>
        <v>20</v>
      </c>
      <c r="B23" s="123" t="str">
        <f>'Контроль экономии'!C23</f>
        <v>Муниципальное бюджетное дошкольное образовательное учреждение детский сад № 29 «Рябинушка» Старооскольского городского округа</v>
      </c>
      <c r="C23" s="124">
        <f>'Контроль экономии'!D23</f>
        <v>1542981</v>
      </c>
      <c r="D23" s="119" t="e">
        <f>IF('Контроль экономии'!JJ23="",0,'Контроль экономии'!JJ23)</f>
        <v>#N/A</v>
      </c>
      <c r="E23" s="119" t="e">
        <f>IF('Контроль экономии'!JK23="",0,'Контроль экономии'!JK23)</f>
        <v>#N/A</v>
      </c>
      <c r="F23" s="119" t="e">
        <f>IF('Контроль экономии'!JL23="",0,'Контроль экономии'!JL23)</f>
        <v>#N/A</v>
      </c>
      <c r="G23" s="119" t="e">
        <f>IF('Контроль экономии'!JM23="",0,'Контроль экономии'!JM23)</f>
        <v>#N/A</v>
      </c>
      <c r="H23" s="119" t="e">
        <f>IF('Контроль экономии'!JN23="",0,'Контроль экономии'!JN23)</f>
        <v>#N/A</v>
      </c>
      <c r="I23" s="119" t="e">
        <f>IF('Контроль экономии'!JO23="",0,'Контроль экономии'!JO23)</f>
        <v>#N/A</v>
      </c>
      <c r="J23" s="119" t="e">
        <f>IF('Контроль экономии'!JP23="",0,'Контроль экономии'!JP23)</f>
        <v>#N/A</v>
      </c>
      <c r="K23" s="119" t="e">
        <f>IF('Контроль экономии'!JQ23="",0,'Контроль экономии'!JQ23)</f>
        <v>#N/A</v>
      </c>
      <c r="L23" s="119" t="e">
        <f>IF('Контроль экономии'!JR23="",0,'Контроль экономии'!JR23)</f>
        <v>#N/A</v>
      </c>
      <c r="M23" s="119" t="e">
        <f>IF('Контроль экономии'!JS23="",0,'Контроль экономии'!JS23)</f>
        <v>#N/A</v>
      </c>
      <c r="N23" s="119" t="e">
        <f>IF('Контроль экономии'!JT23="",0,'Контроль экономии'!JT23)</f>
        <v>#N/A</v>
      </c>
      <c r="O23" s="119" t="e">
        <f>IF('Контроль экономии'!JU23="",0,'Контроль экономии'!JU23)</f>
        <v>#N/A</v>
      </c>
      <c r="P23" s="119" t="e">
        <f>IF('Контроль экономии'!JV23="",0,'Контроль экономии'!JV23)</f>
        <v>#N/A</v>
      </c>
      <c r="Q23" s="119" t="e">
        <f>IF('Контроль экономии'!JW23="",0,'Контроль экономии'!JW23)</f>
        <v>#N/A</v>
      </c>
      <c r="R23" s="119" t="e">
        <f>IF('Контроль экономии'!JX23="",0,'Контроль экономии'!JX23)</f>
        <v>#N/A</v>
      </c>
      <c r="S23" s="119" t="e">
        <f>IF('Контроль экономии'!JY23="",0,'Контроль экономии'!JY23)</f>
        <v>#N/A</v>
      </c>
      <c r="T23" s="119" t="e">
        <f>IF('Контроль экономии'!JZ23="",0,'Контроль экономии'!JZ23)</f>
        <v>#N/A</v>
      </c>
      <c r="U23" s="119" t="e">
        <f>IF('Контроль экономии'!KA23="",0,'Контроль экономии'!KA23)</f>
        <v>#N/A</v>
      </c>
      <c r="V23" s="119" t="e">
        <f>IF('Контроль экономии'!KB23="",0,'Контроль экономии'!KB23)</f>
        <v>#N/A</v>
      </c>
      <c r="W23" s="119" t="e">
        <f>IF('Контроль экономии'!KC23="",0,'Контроль экономии'!KC23)</f>
        <v>#N/A</v>
      </c>
      <c r="X23" s="119" t="e">
        <f>IF('Контроль экономии'!KD23="",0,'Контроль экономии'!KD23)</f>
        <v>#N/A</v>
      </c>
      <c r="Y23" s="119" t="e">
        <f>IF('Контроль экономии'!KE23="",0,'Контроль экономии'!KE23)</f>
        <v>#N/A</v>
      </c>
      <c r="Z23" s="119" t="e">
        <f>IF('Контроль экономии'!KF23="",0,'Контроль экономии'!KF23)</f>
        <v>#N/A</v>
      </c>
      <c r="AA23" s="119" t="e">
        <f>IF('Контроль экономии'!KG23="",0,'Контроль экономии'!KG23)</f>
        <v>#N/A</v>
      </c>
      <c r="AB23" s="119" t="e">
        <f>IF('Контроль экономии'!KH23="",0,'Контроль экономии'!KH23)</f>
        <v>#N/A</v>
      </c>
      <c r="AC23" s="119" t="e">
        <f>IF('Контроль экономии'!KI23="",0,'Контроль экономии'!KI23)</f>
        <v>#N/A</v>
      </c>
      <c r="AD23" s="119" t="e">
        <f>IF('Контроль экономии'!KJ23="",0,'Контроль экономии'!KJ23)</f>
        <v>#N/A</v>
      </c>
      <c r="AE23" s="119" t="e">
        <f>IF('Контроль экономии'!KK23="",0,'Контроль экономии'!KK23)</f>
        <v>#N/A</v>
      </c>
      <c r="AF23" s="119" t="e">
        <f>IF('Контроль экономии'!KL23="",0,'Контроль экономии'!KL23)</f>
        <v>#N/A</v>
      </c>
      <c r="AG23" s="119" t="e">
        <f>IF('Контроль экономии'!KM23="",0,'Контроль экономии'!KM23)</f>
        <v>#N/A</v>
      </c>
      <c r="AH23" s="119" t="e">
        <f>IF('Контроль экономии'!KN23="",0,'Контроль экономии'!KN23)</f>
        <v>#N/A</v>
      </c>
      <c r="AI23" s="125" t="e">
        <f>IF(D23&gt;0,'Контроль экономии'!FU23,0)</f>
        <v>#N/A</v>
      </c>
      <c r="AJ23" s="125" t="e">
        <f>IF(E23&gt;0,'Контроль экономии'!FV23,0)</f>
        <v>#N/A</v>
      </c>
      <c r="AK23" s="125" t="e">
        <f>IF(F23&gt;0,'Контроль экономии'!FW23,0)</f>
        <v>#N/A</v>
      </c>
      <c r="AL23" s="125" t="e">
        <f>IF(G23&gt;0,'Контроль экономии'!FX23,0)</f>
        <v>#N/A</v>
      </c>
      <c r="AM23" s="125" t="e">
        <f>IF(H23&gt;0,'Контроль экономии'!FY23,0)</f>
        <v>#N/A</v>
      </c>
      <c r="AN23" s="125" t="e">
        <f>IF(I23&gt;0,'Контроль экономии'!FZ23,0)</f>
        <v>#N/A</v>
      </c>
      <c r="AO23" s="125" t="e">
        <f>IF(J23&gt;0,'Контроль экономии'!GA23,0)</f>
        <v>#N/A</v>
      </c>
      <c r="AP23" s="125" t="e">
        <f>IF(K23&gt;0,'Контроль экономии'!GB23,0)</f>
        <v>#N/A</v>
      </c>
      <c r="AQ23" s="125" t="e">
        <f>IF(L23&gt;0,'Контроль экономии'!GC23,0)</f>
        <v>#N/A</v>
      </c>
      <c r="AR23" s="125" t="e">
        <f>IF(M23&gt;0,'Контроль экономии'!GD23,0)</f>
        <v>#N/A</v>
      </c>
      <c r="AS23" s="125" t="e">
        <f>IF(N23&gt;0,'Контроль экономии'!GE23,0)</f>
        <v>#N/A</v>
      </c>
      <c r="AT23" s="125" t="e">
        <f>IF(O23&gt;0,'Контроль экономии'!GF23,0)</f>
        <v>#N/A</v>
      </c>
      <c r="AU23" s="125" t="e">
        <f>IF(P23&gt;0,'Контроль экономии'!GG23,0)</f>
        <v>#N/A</v>
      </c>
      <c r="AV23" s="125" t="e">
        <f>IF(Q23&gt;0,'Контроль экономии'!GH23,0)</f>
        <v>#N/A</v>
      </c>
      <c r="AW23" s="125" t="e">
        <f>IF(R23&gt;0,'Контроль экономии'!GI23,0)</f>
        <v>#N/A</v>
      </c>
      <c r="AX23" s="125" t="e">
        <f>IF(S23&gt;0,'Контроль экономии'!GJ23,0)</f>
        <v>#N/A</v>
      </c>
      <c r="AY23" s="125" t="e">
        <f>IF(T23&gt;0,'Контроль экономии'!GK23,0)</f>
        <v>#N/A</v>
      </c>
      <c r="AZ23" s="125" t="e">
        <f>IF(U23&gt;0,'Контроль экономии'!GL23,0)</f>
        <v>#N/A</v>
      </c>
      <c r="BA23" s="125" t="e">
        <f>IF(V23&gt;0,'Контроль экономии'!GM23,0)</f>
        <v>#N/A</v>
      </c>
      <c r="BB23" s="125" t="e">
        <f>IF(W23&gt;0,'Контроль экономии'!GN23,0)</f>
        <v>#N/A</v>
      </c>
      <c r="BC23" s="125" t="e">
        <f>IF(X23&gt;0,'Контроль экономии'!GO23,0)</f>
        <v>#N/A</v>
      </c>
      <c r="BD23" s="125" t="e">
        <f>IF(Y23&gt;0,'Контроль экономии'!GP23,0)</f>
        <v>#N/A</v>
      </c>
      <c r="BE23" s="125" t="e">
        <f>IF(Z23&gt;0,'Контроль экономии'!GQ23,0)</f>
        <v>#N/A</v>
      </c>
      <c r="BF23" s="125" t="e">
        <f>IF(AA23&gt;0,'Контроль экономии'!GR23,0)</f>
        <v>#N/A</v>
      </c>
      <c r="BG23" s="125" t="e">
        <f>IF(AB23&gt;0,'Контроль экономии'!GS23,0)</f>
        <v>#N/A</v>
      </c>
      <c r="BH23" s="125" t="e">
        <f>IF(AC23&gt;0,'Контроль экономии'!GT23,0)</f>
        <v>#N/A</v>
      </c>
      <c r="BI23" s="125" t="e">
        <f>IF(AD23&gt;0,'Контроль экономии'!GU23,0)</f>
        <v>#N/A</v>
      </c>
      <c r="BJ23" s="125" t="e">
        <f>IF(AE23&gt;0,'Контроль экономии'!GV23,0)</f>
        <v>#N/A</v>
      </c>
      <c r="BK23" s="125" t="e">
        <f>IF(AF23&gt;0,'Контроль экономии'!GW23,0)</f>
        <v>#N/A</v>
      </c>
      <c r="BL23" s="125" t="e">
        <f>IF(AG23&gt;0,'Контроль экономии'!GX23,0)</f>
        <v>#N/A</v>
      </c>
      <c r="BM23" s="125" t="e">
        <f>IF(AH23&gt;0,'Контроль экономии'!GY23,0)</f>
        <v>#N/A</v>
      </c>
      <c r="BN23" s="120" t="e">
        <f>'Контроль экономии'!FU23*Ср.вз.!AI23</f>
        <v>#N/A</v>
      </c>
      <c r="BO23" s="120" t="e">
        <f>'Контроль экономии'!FV23*Ср.вз.!AJ23</f>
        <v>#N/A</v>
      </c>
      <c r="BP23" s="120" t="e">
        <f>'Контроль экономии'!FW23*Ср.вз.!AK23</f>
        <v>#N/A</v>
      </c>
      <c r="BQ23" s="120" t="e">
        <f>'Контроль экономии'!FX23*Ср.вз.!AL23</f>
        <v>#N/A</v>
      </c>
      <c r="BR23" s="120" t="e">
        <f>'Контроль экономии'!FY23*Ср.вз.!AM23</f>
        <v>#N/A</v>
      </c>
      <c r="BS23" s="120" t="e">
        <f>'Контроль экономии'!FZ23*Ср.вз.!AN23</f>
        <v>#N/A</v>
      </c>
      <c r="BT23" s="120" t="e">
        <f>'Контроль экономии'!GA23*Ср.вз.!AO23</f>
        <v>#N/A</v>
      </c>
      <c r="BU23" s="120" t="e">
        <f>'Контроль экономии'!GB23*Ср.вз.!AP23</f>
        <v>#N/A</v>
      </c>
      <c r="BV23" s="120" t="e">
        <f>'Контроль экономии'!GC23*Ср.вз.!AQ23</f>
        <v>#N/A</v>
      </c>
      <c r="BW23" s="120" t="e">
        <f>'Контроль экономии'!GD23*Ср.вз.!AR23</f>
        <v>#N/A</v>
      </c>
      <c r="BX23" s="120" t="e">
        <f>'Контроль экономии'!GE23*Ср.вз.!AS23</f>
        <v>#N/A</v>
      </c>
      <c r="BY23" s="120" t="e">
        <f>'Контроль экономии'!GF23*Ср.вз.!AT23</f>
        <v>#N/A</v>
      </c>
      <c r="BZ23" s="120" t="e">
        <f>'Контроль экономии'!GG23*Ср.вз.!AU23</f>
        <v>#N/A</v>
      </c>
      <c r="CA23" s="120" t="e">
        <f>'Контроль экономии'!GH23*Ср.вз.!AV23</f>
        <v>#N/A</v>
      </c>
      <c r="CB23" s="120" t="e">
        <f>'Контроль экономии'!GI23*Ср.вз.!AW23</f>
        <v>#N/A</v>
      </c>
      <c r="CC23" s="120" t="e">
        <f>'Контроль экономии'!GJ23*Ср.вз.!AX23</f>
        <v>#N/A</v>
      </c>
      <c r="CD23" s="120" t="e">
        <f>'Контроль экономии'!GK23*Ср.вз.!AY23</f>
        <v>#N/A</v>
      </c>
      <c r="CE23" s="120" t="e">
        <f>'Контроль экономии'!GL23*Ср.вз.!AZ23</f>
        <v>#N/A</v>
      </c>
      <c r="CF23" s="120" t="e">
        <f>'Контроль экономии'!GM23*Ср.вз.!BA23</f>
        <v>#N/A</v>
      </c>
      <c r="CG23" s="120" t="e">
        <f>'Контроль экономии'!GN23*Ср.вз.!BB23</f>
        <v>#N/A</v>
      </c>
      <c r="CH23" s="120" t="e">
        <f>'Контроль экономии'!GO23*Ср.вз.!BC23</f>
        <v>#N/A</v>
      </c>
      <c r="CI23" s="120" t="e">
        <f>'Контроль экономии'!GP23*Ср.вз.!BD23</f>
        <v>#N/A</v>
      </c>
      <c r="CJ23" s="120" t="e">
        <f>'Контроль экономии'!GQ23*Ср.вз.!BE23</f>
        <v>#N/A</v>
      </c>
      <c r="CK23" s="120" t="e">
        <f>'Контроль экономии'!GR23*Ср.вз.!BF23</f>
        <v>#N/A</v>
      </c>
      <c r="CL23" s="120" t="e">
        <f>'Контроль экономии'!GS23*Ср.вз.!BG23</f>
        <v>#N/A</v>
      </c>
      <c r="CM23" s="120" t="e">
        <f>'Контроль экономии'!GT23*Ср.вз.!BH23</f>
        <v>#N/A</v>
      </c>
      <c r="CN23" s="120" t="e">
        <f>'Контроль экономии'!GU23*Ср.вз.!BI23</f>
        <v>#N/A</v>
      </c>
      <c r="CO23" s="120" t="e">
        <f>'Контроль экономии'!GV23*Ср.вз.!BJ23</f>
        <v>#N/A</v>
      </c>
      <c r="CP23" s="120" t="e">
        <f>'Контроль экономии'!GW23*Ср.вз.!BK23</f>
        <v>#N/A</v>
      </c>
      <c r="CQ23" s="120" t="e">
        <f>'Контроль экономии'!GX23*Ср.вз.!BL23</f>
        <v>#N/A</v>
      </c>
      <c r="CR23" s="120" t="e">
        <f>'Контроль экономии'!GY23*Ср.вз.!BM23</f>
        <v>#N/A</v>
      </c>
      <c r="CS23" s="116" t="e">
        <f>'Контроль экономии'!FU23*'Контроль экономии'!WM23</f>
        <v>#N/A</v>
      </c>
      <c r="CT23" s="116" t="e">
        <f>'Контроль экономии'!FV23*'Контроль экономии'!WN23</f>
        <v>#N/A</v>
      </c>
      <c r="CU23" s="116" t="e">
        <f>'Контроль экономии'!FW23*'Контроль экономии'!WO23</f>
        <v>#N/A</v>
      </c>
      <c r="CV23" s="116" t="e">
        <f>'Контроль экономии'!FX23*'Контроль экономии'!WP23</f>
        <v>#N/A</v>
      </c>
      <c r="CW23" s="116" t="e">
        <f>'Контроль экономии'!FY23*'Контроль экономии'!WQ23</f>
        <v>#N/A</v>
      </c>
      <c r="CX23" s="116" t="e">
        <f>'Контроль экономии'!FZ23*'Контроль экономии'!WR23</f>
        <v>#N/A</v>
      </c>
      <c r="CY23" s="116" t="e">
        <f>'Контроль экономии'!GA23*'Контроль экономии'!WS23</f>
        <v>#N/A</v>
      </c>
      <c r="CZ23" s="116" t="e">
        <f>'Контроль экономии'!GB23*'Контроль экономии'!WT23</f>
        <v>#N/A</v>
      </c>
      <c r="DA23" s="116" t="e">
        <f>'Контроль экономии'!GC23*'Контроль экономии'!WU23</f>
        <v>#N/A</v>
      </c>
      <c r="DB23" s="116" t="e">
        <f>'Контроль экономии'!GD23*'Контроль экономии'!WV23</f>
        <v>#N/A</v>
      </c>
      <c r="DC23" s="116" t="e">
        <f>'Контроль экономии'!GE23*'Контроль экономии'!WW23</f>
        <v>#N/A</v>
      </c>
      <c r="DD23" s="116" t="e">
        <f>'Контроль экономии'!GF23*'Контроль экономии'!WX23</f>
        <v>#N/A</v>
      </c>
      <c r="DE23" s="116" t="e">
        <f>'Контроль экономии'!GG23*'Контроль экономии'!WY23</f>
        <v>#N/A</v>
      </c>
      <c r="DF23" s="116" t="e">
        <f>'Контроль экономии'!GH23*'Контроль экономии'!WZ23</f>
        <v>#N/A</v>
      </c>
      <c r="DG23" s="116" t="e">
        <f>'Контроль экономии'!GI23*'Контроль экономии'!XA23</f>
        <v>#N/A</v>
      </c>
      <c r="DH23" s="116" t="e">
        <f>'Контроль экономии'!GJ23*'Контроль экономии'!XB23</f>
        <v>#N/A</v>
      </c>
      <c r="DI23" s="116" t="e">
        <f>'Контроль экономии'!GK23*'Контроль экономии'!XC23</f>
        <v>#N/A</v>
      </c>
      <c r="DJ23" s="116" t="e">
        <f>'Контроль экономии'!GL23*'Контроль экономии'!XD23</f>
        <v>#N/A</v>
      </c>
      <c r="DK23" s="116" t="e">
        <f>'Контроль экономии'!GM23*'Контроль экономии'!XE23</f>
        <v>#N/A</v>
      </c>
      <c r="DL23" s="116" t="e">
        <f>'Контроль экономии'!GN23*'Контроль экономии'!XF23</f>
        <v>#N/A</v>
      </c>
      <c r="DM23" s="116" t="e">
        <f>'Контроль экономии'!GO23*'Контроль экономии'!XG23</f>
        <v>#N/A</v>
      </c>
      <c r="DN23" s="116" t="e">
        <f>'Контроль экономии'!GP23*'Контроль экономии'!XH23</f>
        <v>#N/A</v>
      </c>
      <c r="DO23" s="116" t="e">
        <f>'Контроль экономии'!GQ23*'Контроль экономии'!XI23</f>
        <v>#N/A</v>
      </c>
      <c r="DP23" s="116" t="e">
        <f>'Контроль экономии'!GR23*'Контроль экономии'!XJ23</f>
        <v>#N/A</v>
      </c>
      <c r="DQ23" s="116" t="e">
        <f>'Контроль экономии'!GS23*'Контроль экономии'!XK23</f>
        <v>#N/A</v>
      </c>
      <c r="DR23" s="116" t="e">
        <f>'Контроль экономии'!GT23*'Контроль экономии'!XL23</f>
        <v>#N/A</v>
      </c>
      <c r="DS23" s="116" t="e">
        <f>'Контроль экономии'!GU23*'Контроль экономии'!XM23</f>
        <v>#N/A</v>
      </c>
      <c r="DT23" s="116" t="e">
        <f>'Контроль экономии'!GV23*'Контроль экономии'!XN23</f>
        <v>#N/A</v>
      </c>
      <c r="DU23" s="116" t="e">
        <f>'Контроль экономии'!GW23*'Контроль экономии'!XO23</f>
        <v>#N/A</v>
      </c>
      <c r="DV23" s="116" t="e">
        <f>'Контроль экономии'!GX23*'Контроль экономии'!XP23</f>
        <v>#N/A</v>
      </c>
      <c r="DW23" s="116" t="e">
        <f>'Контроль экономии'!GY23*'Контроль экономии'!XQ23</f>
        <v>#N/A</v>
      </c>
      <c r="DX23" s="122" t="e">
        <f>'Контроль экономии'!FU23*'Контроль экономии'!XR23</f>
        <v>#N/A</v>
      </c>
      <c r="DY23" s="122" t="e">
        <f>'Контроль экономии'!FV23*'Контроль экономии'!XS23</f>
        <v>#N/A</v>
      </c>
      <c r="DZ23" s="122" t="e">
        <f>'Контроль экономии'!FW23*'Контроль экономии'!XT23</f>
        <v>#N/A</v>
      </c>
      <c r="EA23" s="122" t="e">
        <f>'Контроль экономии'!FX23*'Контроль экономии'!XU23</f>
        <v>#N/A</v>
      </c>
      <c r="EB23" s="122" t="e">
        <f>'Контроль экономии'!FY23*'Контроль экономии'!XV23</f>
        <v>#N/A</v>
      </c>
      <c r="EC23" s="122" t="e">
        <f>'Контроль экономии'!FZ23*'Контроль экономии'!XW23</f>
        <v>#N/A</v>
      </c>
      <c r="ED23" s="122" t="e">
        <f>'Контроль экономии'!GA23*'Контроль экономии'!XX23</f>
        <v>#N/A</v>
      </c>
      <c r="EE23" s="122" t="e">
        <f>'Контроль экономии'!GB23*'Контроль экономии'!XY23</f>
        <v>#N/A</v>
      </c>
      <c r="EF23" s="122" t="e">
        <f>'Контроль экономии'!GC23*'Контроль экономии'!XZ23</f>
        <v>#N/A</v>
      </c>
      <c r="EG23" s="122" t="e">
        <f>'Контроль экономии'!GD23*'Контроль экономии'!YA23</f>
        <v>#N/A</v>
      </c>
      <c r="EH23" s="122" t="e">
        <f>'Контроль экономии'!GE23*'Контроль экономии'!YB23</f>
        <v>#N/A</v>
      </c>
      <c r="EI23" s="122" t="e">
        <f>'Контроль экономии'!GF23*'Контроль экономии'!YC23</f>
        <v>#N/A</v>
      </c>
      <c r="EJ23" s="122" t="e">
        <f>'Контроль экономии'!GG23*'Контроль экономии'!YD23</f>
        <v>#N/A</v>
      </c>
      <c r="EK23" s="122" t="e">
        <f>'Контроль экономии'!GH23*'Контроль экономии'!YE23</f>
        <v>#N/A</v>
      </c>
      <c r="EL23" s="122" t="e">
        <f>'Контроль экономии'!GI23*'Контроль экономии'!YF23</f>
        <v>#N/A</v>
      </c>
      <c r="EM23" s="122" t="e">
        <f>'Контроль экономии'!GJ23*'Контроль экономии'!YG23</f>
        <v>#N/A</v>
      </c>
      <c r="EN23" s="122" t="e">
        <f>'Контроль экономии'!GK23*'Контроль экономии'!YH23</f>
        <v>#N/A</v>
      </c>
      <c r="EO23" s="122" t="e">
        <f>'Контроль экономии'!GL23*'Контроль экономии'!YI23</f>
        <v>#N/A</v>
      </c>
      <c r="EP23" s="122" t="e">
        <f>'Контроль экономии'!GM23*'Контроль экономии'!YJ23</f>
        <v>#N/A</v>
      </c>
      <c r="EQ23" s="122" t="e">
        <f>'Контроль экономии'!GN23*'Контроль экономии'!YK23</f>
        <v>#N/A</v>
      </c>
      <c r="ER23" s="122" t="e">
        <f>'Контроль экономии'!GO23*'Контроль экономии'!YL23</f>
        <v>#N/A</v>
      </c>
      <c r="ES23" s="122" t="e">
        <f>'Контроль экономии'!GP23*'Контроль экономии'!YM23</f>
        <v>#N/A</v>
      </c>
      <c r="ET23" s="122" t="e">
        <f>'Контроль экономии'!GQ23*'Контроль экономии'!YN23</f>
        <v>#N/A</v>
      </c>
      <c r="EU23" s="122" t="e">
        <f>'Контроль экономии'!GR23*'Контроль экономии'!YO23</f>
        <v>#N/A</v>
      </c>
      <c r="EV23" s="122" t="e">
        <f>'Контроль экономии'!GS23*'Контроль экономии'!YP23</f>
        <v>#N/A</v>
      </c>
      <c r="EW23" s="122" t="e">
        <f>'Контроль экономии'!GT23*'Контроль экономии'!YQ23</f>
        <v>#N/A</v>
      </c>
      <c r="EX23" s="122" t="e">
        <f>'Контроль экономии'!GU23*'Контроль экономии'!YR23</f>
        <v>#N/A</v>
      </c>
      <c r="EY23" s="122" t="e">
        <f>'Контроль экономии'!GV23*'Контроль экономии'!YS23</f>
        <v>#N/A</v>
      </c>
      <c r="EZ23" s="122" t="e">
        <f>'Контроль экономии'!GW23*'Контроль экономии'!YT23</f>
        <v>#N/A</v>
      </c>
      <c r="FA23" s="122" t="e">
        <f>'Контроль экономии'!GX23*'Контроль экономии'!YU23</f>
        <v>#N/A</v>
      </c>
      <c r="FB23" s="122" t="e">
        <f>'Контроль экономии'!GY23*'Контроль экономии'!YV23</f>
        <v>#N/A</v>
      </c>
    </row>
    <row r="24" spans="1:158" s="116" customFormat="1">
      <c r="A24" s="116">
        <f>'Контроль экономии'!A24</f>
        <v>21</v>
      </c>
      <c r="B24" s="123" t="str">
        <f>'Контроль экономии'!C24</f>
        <v>Муниципальное бюджетное дошкольное образовательное учреждение детский сад № 31 «Журавлик» Старооскольского городского округа</v>
      </c>
      <c r="C24" s="124">
        <f>'Контроль экономии'!D24</f>
        <v>23155</v>
      </c>
      <c r="D24" s="119" t="e">
        <f>IF('Контроль экономии'!JJ24="",0,'Контроль экономии'!JJ24)</f>
        <v>#N/A</v>
      </c>
      <c r="E24" s="119" t="e">
        <f>IF('Контроль экономии'!JK24="",0,'Контроль экономии'!JK24)</f>
        <v>#N/A</v>
      </c>
      <c r="F24" s="119" t="e">
        <f>IF('Контроль экономии'!JL24="",0,'Контроль экономии'!JL24)</f>
        <v>#N/A</v>
      </c>
      <c r="G24" s="119" t="e">
        <f>IF('Контроль экономии'!JM24="",0,'Контроль экономии'!JM24)</f>
        <v>#N/A</v>
      </c>
      <c r="H24" s="119" t="e">
        <f>IF('Контроль экономии'!JN24="",0,'Контроль экономии'!JN24)</f>
        <v>#N/A</v>
      </c>
      <c r="I24" s="119" t="e">
        <f>IF('Контроль экономии'!JO24="",0,'Контроль экономии'!JO24)</f>
        <v>#N/A</v>
      </c>
      <c r="J24" s="119" t="e">
        <f>IF('Контроль экономии'!JP24="",0,'Контроль экономии'!JP24)</f>
        <v>#N/A</v>
      </c>
      <c r="K24" s="119" t="e">
        <f>IF('Контроль экономии'!JQ24="",0,'Контроль экономии'!JQ24)</f>
        <v>#N/A</v>
      </c>
      <c r="L24" s="119" t="e">
        <f>IF('Контроль экономии'!JR24="",0,'Контроль экономии'!JR24)</f>
        <v>#N/A</v>
      </c>
      <c r="M24" s="119" t="e">
        <f>IF('Контроль экономии'!JS24="",0,'Контроль экономии'!JS24)</f>
        <v>#N/A</v>
      </c>
      <c r="N24" s="119" t="e">
        <f>IF('Контроль экономии'!JT24="",0,'Контроль экономии'!JT24)</f>
        <v>#N/A</v>
      </c>
      <c r="O24" s="119" t="e">
        <f>IF('Контроль экономии'!JU24="",0,'Контроль экономии'!JU24)</f>
        <v>#N/A</v>
      </c>
      <c r="P24" s="119" t="e">
        <f>IF('Контроль экономии'!JV24="",0,'Контроль экономии'!JV24)</f>
        <v>#N/A</v>
      </c>
      <c r="Q24" s="119" t="e">
        <f>IF('Контроль экономии'!JW24="",0,'Контроль экономии'!JW24)</f>
        <v>#N/A</v>
      </c>
      <c r="R24" s="119" t="e">
        <f>IF('Контроль экономии'!JX24="",0,'Контроль экономии'!JX24)</f>
        <v>#N/A</v>
      </c>
      <c r="S24" s="119" t="e">
        <f>IF('Контроль экономии'!JY24="",0,'Контроль экономии'!JY24)</f>
        <v>#N/A</v>
      </c>
      <c r="T24" s="119" t="e">
        <f>IF('Контроль экономии'!JZ24="",0,'Контроль экономии'!JZ24)</f>
        <v>#N/A</v>
      </c>
      <c r="U24" s="119" t="e">
        <f>IF('Контроль экономии'!KA24="",0,'Контроль экономии'!KA24)</f>
        <v>#N/A</v>
      </c>
      <c r="V24" s="119" t="e">
        <f>IF('Контроль экономии'!KB24="",0,'Контроль экономии'!KB24)</f>
        <v>#N/A</v>
      </c>
      <c r="W24" s="119" t="e">
        <f>IF('Контроль экономии'!KC24="",0,'Контроль экономии'!KC24)</f>
        <v>#N/A</v>
      </c>
      <c r="X24" s="119" t="e">
        <f>IF('Контроль экономии'!KD24="",0,'Контроль экономии'!KD24)</f>
        <v>#N/A</v>
      </c>
      <c r="Y24" s="119" t="e">
        <f>IF('Контроль экономии'!KE24="",0,'Контроль экономии'!KE24)</f>
        <v>#N/A</v>
      </c>
      <c r="Z24" s="119" t="e">
        <f>IF('Контроль экономии'!KF24="",0,'Контроль экономии'!KF24)</f>
        <v>#N/A</v>
      </c>
      <c r="AA24" s="119" t="e">
        <f>IF('Контроль экономии'!KG24="",0,'Контроль экономии'!KG24)</f>
        <v>#N/A</v>
      </c>
      <c r="AB24" s="119" t="e">
        <f>IF('Контроль экономии'!KH24="",0,'Контроль экономии'!KH24)</f>
        <v>#N/A</v>
      </c>
      <c r="AC24" s="119" t="e">
        <f>IF('Контроль экономии'!KI24="",0,'Контроль экономии'!KI24)</f>
        <v>#N/A</v>
      </c>
      <c r="AD24" s="119" t="e">
        <f>IF('Контроль экономии'!KJ24="",0,'Контроль экономии'!KJ24)</f>
        <v>#N/A</v>
      </c>
      <c r="AE24" s="119" t="e">
        <f>IF('Контроль экономии'!KK24="",0,'Контроль экономии'!KK24)</f>
        <v>#N/A</v>
      </c>
      <c r="AF24" s="119" t="e">
        <f>IF('Контроль экономии'!KL24="",0,'Контроль экономии'!KL24)</f>
        <v>#N/A</v>
      </c>
      <c r="AG24" s="119" t="e">
        <f>IF('Контроль экономии'!KM24="",0,'Контроль экономии'!KM24)</f>
        <v>#N/A</v>
      </c>
      <c r="AH24" s="119" t="e">
        <f>IF('Контроль экономии'!KN24="",0,'Контроль экономии'!KN24)</f>
        <v>#N/A</v>
      </c>
      <c r="AI24" s="125" t="e">
        <f>IF(D24&gt;0,'Контроль экономии'!FU24,0)</f>
        <v>#N/A</v>
      </c>
      <c r="AJ24" s="125" t="e">
        <f>IF(E24&gt;0,'Контроль экономии'!FV24,0)</f>
        <v>#N/A</v>
      </c>
      <c r="AK24" s="125" t="e">
        <f>IF(F24&gt;0,'Контроль экономии'!FW24,0)</f>
        <v>#N/A</v>
      </c>
      <c r="AL24" s="125" t="e">
        <f>IF(G24&gt;0,'Контроль экономии'!FX24,0)</f>
        <v>#N/A</v>
      </c>
      <c r="AM24" s="125" t="e">
        <f>IF(H24&gt;0,'Контроль экономии'!FY24,0)</f>
        <v>#N/A</v>
      </c>
      <c r="AN24" s="125" t="e">
        <f>IF(I24&gt;0,'Контроль экономии'!FZ24,0)</f>
        <v>#N/A</v>
      </c>
      <c r="AO24" s="125" t="e">
        <f>IF(J24&gt;0,'Контроль экономии'!GA24,0)</f>
        <v>#N/A</v>
      </c>
      <c r="AP24" s="125" t="e">
        <f>IF(K24&gt;0,'Контроль экономии'!GB24,0)</f>
        <v>#N/A</v>
      </c>
      <c r="AQ24" s="125" t="e">
        <f>IF(L24&gt;0,'Контроль экономии'!GC24,0)</f>
        <v>#N/A</v>
      </c>
      <c r="AR24" s="125" t="e">
        <f>IF(M24&gt;0,'Контроль экономии'!GD24,0)</f>
        <v>#N/A</v>
      </c>
      <c r="AS24" s="125" t="e">
        <f>IF(N24&gt;0,'Контроль экономии'!GE24,0)</f>
        <v>#N/A</v>
      </c>
      <c r="AT24" s="125" t="e">
        <f>IF(O24&gt;0,'Контроль экономии'!GF24,0)</f>
        <v>#N/A</v>
      </c>
      <c r="AU24" s="125" t="e">
        <f>IF(P24&gt;0,'Контроль экономии'!GG24,0)</f>
        <v>#N/A</v>
      </c>
      <c r="AV24" s="125" t="e">
        <f>IF(Q24&gt;0,'Контроль экономии'!GH24,0)</f>
        <v>#N/A</v>
      </c>
      <c r="AW24" s="125" t="e">
        <f>IF(R24&gt;0,'Контроль экономии'!GI24,0)</f>
        <v>#N/A</v>
      </c>
      <c r="AX24" s="125" t="e">
        <f>IF(S24&gt;0,'Контроль экономии'!GJ24,0)</f>
        <v>#N/A</v>
      </c>
      <c r="AY24" s="125" t="e">
        <f>IF(T24&gt;0,'Контроль экономии'!GK24,0)</f>
        <v>#N/A</v>
      </c>
      <c r="AZ24" s="125" t="e">
        <f>IF(U24&gt;0,'Контроль экономии'!GL24,0)</f>
        <v>#N/A</v>
      </c>
      <c r="BA24" s="125" t="e">
        <f>IF(V24&gt;0,'Контроль экономии'!GM24,0)</f>
        <v>#N/A</v>
      </c>
      <c r="BB24" s="125" t="e">
        <f>IF(W24&gt;0,'Контроль экономии'!GN24,0)</f>
        <v>#N/A</v>
      </c>
      <c r="BC24" s="125" t="e">
        <f>IF(X24&gt;0,'Контроль экономии'!GO24,0)</f>
        <v>#N/A</v>
      </c>
      <c r="BD24" s="125" t="e">
        <f>IF(Y24&gt;0,'Контроль экономии'!GP24,0)</f>
        <v>#N/A</v>
      </c>
      <c r="BE24" s="125" t="e">
        <f>IF(Z24&gt;0,'Контроль экономии'!GQ24,0)</f>
        <v>#N/A</v>
      </c>
      <c r="BF24" s="125" t="e">
        <f>IF(AA24&gt;0,'Контроль экономии'!GR24,0)</f>
        <v>#N/A</v>
      </c>
      <c r="BG24" s="125" t="e">
        <f>IF(AB24&gt;0,'Контроль экономии'!GS24,0)</f>
        <v>#N/A</v>
      </c>
      <c r="BH24" s="125" t="e">
        <f>IF(AC24&gt;0,'Контроль экономии'!GT24,0)</f>
        <v>#N/A</v>
      </c>
      <c r="BI24" s="125" t="e">
        <f>IF(AD24&gt;0,'Контроль экономии'!GU24,0)</f>
        <v>#N/A</v>
      </c>
      <c r="BJ24" s="125" t="e">
        <f>IF(AE24&gt;0,'Контроль экономии'!GV24,0)</f>
        <v>#N/A</v>
      </c>
      <c r="BK24" s="125" t="e">
        <f>IF(AF24&gt;0,'Контроль экономии'!GW24,0)</f>
        <v>#N/A</v>
      </c>
      <c r="BL24" s="125" t="e">
        <f>IF(AG24&gt;0,'Контроль экономии'!GX24,0)</f>
        <v>#N/A</v>
      </c>
      <c r="BM24" s="125" t="e">
        <f>IF(AH24&gt;0,'Контроль экономии'!GY24,0)</f>
        <v>#N/A</v>
      </c>
      <c r="BN24" s="120" t="e">
        <f>'Контроль экономии'!FU24*Ср.вз.!AI24</f>
        <v>#N/A</v>
      </c>
      <c r="BO24" s="120" t="e">
        <f>'Контроль экономии'!FV24*Ср.вз.!AJ24</f>
        <v>#N/A</v>
      </c>
      <c r="BP24" s="120" t="e">
        <f>'Контроль экономии'!FW24*Ср.вз.!AK24</f>
        <v>#N/A</v>
      </c>
      <c r="BQ24" s="120" t="e">
        <f>'Контроль экономии'!FX24*Ср.вз.!AL24</f>
        <v>#N/A</v>
      </c>
      <c r="BR24" s="120" t="e">
        <f>'Контроль экономии'!FY24*Ср.вз.!AM24</f>
        <v>#N/A</v>
      </c>
      <c r="BS24" s="120" t="e">
        <f>'Контроль экономии'!FZ24*Ср.вз.!AN24</f>
        <v>#N/A</v>
      </c>
      <c r="BT24" s="120" t="e">
        <f>'Контроль экономии'!GA24*Ср.вз.!AO24</f>
        <v>#N/A</v>
      </c>
      <c r="BU24" s="120" t="e">
        <f>'Контроль экономии'!GB24*Ср.вз.!AP24</f>
        <v>#N/A</v>
      </c>
      <c r="BV24" s="120" t="e">
        <f>'Контроль экономии'!GC24*Ср.вз.!AQ24</f>
        <v>#N/A</v>
      </c>
      <c r="BW24" s="120" t="e">
        <f>'Контроль экономии'!GD24*Ср.вз.!AR24</f>
        <v>#N/A</v>
      </c>
      <c r="BX24" s="120" t="e">
        <f>'Контроль экономии'!GE24*Ср.вз.!AS24</f>
        <v>#N/A</v>
      </c>
      <c r="BY24" s="120" t="e">
        <f>'Контроль экономии'!GF24*Ср.вз.!AT24</f>
        <v>#N/A</v>
      </c>
      <c r="BZ24" s="120" t="e">
        <f>'Контроль экономии'!GG24*Ср.вз.!AU24</f>
        <v>#N/A</v>
      </c>
      <c r="CA24" s="120" t="e">
        <f>'Контроль экономии'!GH24*Ср.вз.!AV24</f>
        <v>#N/A</v>
      </c>
      <c r="CB24" s="120" t="e">
        <f>'Контроль экономии'!GI24*Ср.вз.!AW24</f>
        <v>#N/A</v>
      </c>
      <c r="CC24" s="120" t="e">
        <f>'Контроль экономии'!GJ24*Ср.вз.!AX24</f>
        <v>#N/A</v>
      </c>
      <c r="CD24" s="120" t="e">
        <f>'Контроль экономии'!GK24*Ср.вз.!AY24</f>
        <v>#N/A</v>
      </c>
      <c r="CE24" s="120" t="e">
        <f>'Контроль экономии'!GL24*Ср.вз.!AZ24</f>
        <v>#N/A</v>
      </c>
      <c r="CF24" s="120" t="e">
        <f>'Контроль экономии'!GM24*Ср.вз.!BA24</f>
        <v>#N/A</v>
      </c>
      <c r="CG24" s="120" t="e">
        <f>'Контроль экономии'!GN24*Ср.вз.!BB24</f>
        <v>#N/A</v>
      </c>
      <c r="CH24" s="120" t="e">
        <f>'Контроль экономии'!GO24*Ср.вз.!BC24</f>
        <v>#N/A</v>
      </c>
      <c r="CI24" s="120" t="e">
        <f>'Контроль экономии'!GP24*Ср.вз.!BD24</f>
        <v>#N/A</v>
      </c>
      <c r="CJ24" s="120" t="e">
        <f>'Контроль экономии'!GQ24*Ср.вз.!BE24</f>
        <v>#N/A</v>
      </c>
      <c r="CK24" s="120" t="e">
        <f>'Контроль экономии'!GR24*Ср.вз.!BF24</f>
        <v>#N/A</v>
      </c>
      <c r="CL24" s="120" t="e">
        <f>'Контроль экономии'!GS24*Ср.вз.!BG24</f>
        <v>#N/A</v>
      </c>
      <c r="CM24" s="120" t="e">
        <f>'Контроль экономии'!GT24*Ср.вз.!BH24</f>
        <v>#N/A</v>
      </c>
      <c r="CN24" s="120" t="e">
        <f>'Контроль экономии'!GU24*Ср.вз.!BI24</f>
        <v>#N/A</v>
      </c>
      <c r="CO24" s="120" t="e">
        <f>'Контроль экономии'!GV24*Ср.вз.!BJ24</f>
        <v>#N/A</v>
      </c>
      <c r="CP24" s="120" t="e">
        <f>'Контроль экономии'!GW24*Ср.вз.!BK24</f>
        <v>#N/A</v>
      </c>
      <c r="CQ24" s="120" t="e">
        <f>'Контроль экономии'!GX24*Ср.вз.!BL24</f>
        <v>#N/A</v>
      </c>
      <c r="CR24" s="120" t="e">
        <f>'Контроль экономии'!GY24*Ср.вз.!BM24</f>
        <v>#N/A</v>
      </c>
      <c r="CS24" s="116" t="e">
        <f>'Контроль экономии'!FU24*'Контроль экономии'!WM24</f>
        <v>#N/A</v>
      </c>
      <c r="CT24" s="116" t="e">
        <f>'Контроль экономии'!FV24*'Контроль экономии'!WN24</f>
        <v>#N/A</v>
      </c>
      <c r="CU24" s="116" t="e">
        <f>'Контроль экономии'!FW24*'Контроль экономии'!WO24</f>
        <v>#N/A</v>
      </c>
      <c r="CV24" s="116" t="e">
        <f>'Контроль экономии'!FX24*'Контроль экономии'!WP24</f>
        <v>#N/A</v>
      </c>
      <c r="CW24" s="116" t="e">
        <f>'Контроль экономии'!FY24*'Контроль экономии'!WQ24</f>
        <v>#N/A</v>
      </c>
      <c r="CX24" s="116" t="e">
        <f>'Контроль экономии'!FZ24*'Контроль экономии'!WR24</f>
        <v>#N/A</v>
      </c>
      <c r="CY24" s="116" t="e">
        <f>'Контроль экономии'!GA24*'Контроль экономии'!WS24</f>
        <v>#N/A</v>
      </c>
      <c r="CZ24" s="116" t="e">
        <f>'Контроль экономии'!GB24*'Контроль экономии'!WT24</f>
        <v>#N/A</v>
      </c>
      <c r="DA24" s="116" t="e">
        <f>'Контроль экономии'!GC24*'Контроль экономии'!WU24</f>
        <v>#N/A</v>
      </c>
      <c r="DB24" s="116" t="e">
        <f>'Контроль экономии'!GD24*'Контроль экономии'!WV24</f>
        <v>#N/A</v>
      </c>
      <c r="DC24" s="116" t="e">
        <f>'Контроль экономии'!GE24*'Контроль экономии'!WW24</f>
        <v>#N/A</v>
      </c>
      <c r="DD24" s="116" t="e">
        <f>'Контроль экономии'!GF24*'Контроль экономии'!WX24</f>
        <v>#N/A</v>
      </c>
      <c r="DE24" s="116" t="e">
        <f>'Контроль экономии'!GG24*'Контроль экономии'!WY24</f>
        <v>#N/A</v>
      </c>
      <c r="DF24" s="116" t="e">
        <f>'Контроль экономии'!GH24*'Контроль экономии'!WZ24</f>
        <v>#N/A</v>
      </c>
      <c r="DG24" s="116" t="e">
        <f>'Контроль экономии'!GI24*'Контроль экономии'!XA24</f>
        <v>#N/A</v>
      </c>
      <c r="DH24" s="116" t="e">
        <f>'Контроль экономии'!GJ24*'Контроль экономии'!XB24</f>
        <v>#N/A</v>
      </c>
      <c r="DI24" s="116" t="e">
        <f>'Контроль экономии'!GK24*'Контроль экономии'!XC24</f>
        <v>#N/A</v>
      </c>
      <c r="DJ24" s="116" t="e">
        <f>'Контроль экономии'!GL24*'Контроль экономии'!XD24</f>
        <v>#N/A</v>
      </c>
      <c r="DK24" s="116" t="e">
        <f>'Контроль экономии'!GM24*'Контроль экономии'!XE24</f>
        <v>#N/A</v>
      </c>
      <c r="DL24" s="116" t="e">
        <f>'Контроль экономии'!GN24*'Контроль экономии'!XF24</f>
        <v>#N/A</v>
      </c>
      <c r="DM24" s="116" t="e">
        <f>'Контроль экономии'!GO24*'Контроль экономии'!XG24</f>
        <v>#N/A</v>
      </c>
      <c r="DN24" s="116" t="e">
        <f>'Контроль экономии'!GP24*'Контроль экономии'!XH24</f>
        <v>#N/A</v>
      </c>
      <c r="DO24" s="116" t="e">
        <f>'Контроль экономии'!GQ24*'Контроль экономии'!XI24</f>
        <v>#N/A</v>
      </c>
      <c r="DP24" s="116" t="e">
        <f>'Контроль экономии'!GR24*'Контроль экономии'!XJ24</f>
        <v>#N/A</v>
      </c>
      <c r="DQ24" s="116" t="e">
        <f>'Контроль экономии'!GS24*'Контроль экономии'!XK24</f>
        <v>#N/A</v>
      </c>
      <c r="DR24" s="116" t="e">
        <f>'Контроль экономии'!GT24*'Контроль экономии'!XL24</f>
        <v>#N/A</v>
      </c>
      <c r="DS24" s="116" t="e">
        <f>'Контроль экономии'!GU24*'Контроль экономии'!XM24</f>
        <v>#N/A</v>
      </c>
      <c r="DT24" s="116" t="e">
        <f>'Контроль экономии'!GV24*'Контроль экономии'!XN24</f>
        <v>#N/A</v>
      </c>
      <c r="DU24" s="116" t="e">
        <f>'Контроль экономии'!GW24*'Контроль экономии'!XO24</f>
        <v>#N/A</v>
      </c>
      <c r="DV24" s="116" t="e">
        <f>'Контроль экономии'!GX24*'Контроль экономии'!XP24</f>
        <v>#N/A</v>
      </c>
      <c r="DW24" s="116" t="e">
        <f>'Контроль экономии'!GY24*'Контроль экономии'!XQ24</f>
        <v>#N/A</v>
      </c>
      <c r="DX24" s="122" t="e">
        <f>'Контроль экономии'!FU24*'Контроль экономии'!XR24</f>
        <v>#N/A</v>
      </c>
      <c r="DY24" s="122" t="e">
        <f>'Контроль экономии'!FV24*'Контроль экономии'!XS24</f>
        <v>#N/A</v>
      </c>
      <c r="DZ24" s="122" t="e">
        <f>'Контроль экономии'!FW24*'Контроль экономии'!XT24</f>
        <v>#N/A</v>
      </c>
      <c r="EA24" s="122" t="e">
        <f>'Контроль экономии'!FX24*'Контроль экономии'!XU24</f>
        <v>#N/A</v>
      </c>
      <c r="EB24" s="122" t="e">
        <f>'Контроль экономии'!FY24*'Контроль экономии'!XV24</f>
        <v>#N/A</v>
      </c>
      <c r="EC24" s="122" t="e">
        <f>'Контроль экономии'!FZ24*'Контроль экономии'!XW24</f>
        <v>#N/A</v>
      </c>
      <c r="ED24" s="122" t="e">
        <f>'Контроль экономии'!GA24*'Контроль экономии'!XX24</f>
        <v>#N/A</v>
      </c>
      <c r="EE24" s="122" t="e">
        <f>'Контроль экономии'!GB24*'Контроль экономии'!XY24</f>
        <v>#N/A</v>
      </c>
      <c r="EF24" s="122" t="e">
        <f>'Контроль экономии'!GC24*'Контроль экономии'!XZ24</f>
        <v>#N/A</v>
      </c>
      <c r="EG24" s="122" t="e">
        <f>'Контроль экономии'!GD24*'Контроль экономии'!YA24</f>
        <v>#N/A</v>
      </c>
      <c r="EH24" s="122" t="e">
        <f>'Контроль экономии'!GE24*'Контроль экономии'!YB24</f>
        <v>#N/A</v>
      </c>
      <c r="EI24" s="122" t="e">
        <f>'Контроль экономии'!GF24*'Контроль экономии'!YC24</f>
        <v>#N/A</v>
      </c>
      <c r="EJ24" s="122" t="e">
        <f>'Контроль экономии'!GG24*'Контроль экономии'!YD24</f>
        <v>#N/A</v>
      </c>
      <c r="EK24" s="122" t="e">
        <f>'Контроль экономии'!GH24*'Контроль экономии'!YE24</f>
        <v>#N/A</v>
      </c>
      <c r="EL24" s="122" t="e">
        <f>'Контроль экономии'!GI24*'Контроль экономии'!YF24</f>
        <v>#N/A</v>
      </c>
      <c r="EM24" s="122" t="e">
        <f>'Контроль экономии'!GJ24*'Контроль экономии'!YG24</f>
        <v>#N/A</v>
      </c>
      <c r="EN24" s="122" t="e">
        <f>'Контроль экономии'!GK24*'Контроль экономии'!YH24</f>
        <v>#N/A</v>
      </c>
      <c r="EO24" s="122" t="e">
        <f>'Контроль экономии'!GL24*'Контроль экономии'!YI24</f>
        <v>#N/A</v>
      </c>
      <c r="EP24" s="122" t="e">
        <f>'Контроль экономии'!GM24*'Контроль экономии'!YJ24</f>
        <v>#N/A</v>
      </c>
      <c r="EQ24" s="122" t="e">
        <f>'Контроль экономии'!GN24*'Контроль экономии'!YK24</f>
        <v>#N/A</v>
      </c>
      <c r="ER24" s="122" t="e">
        <f>'Контроль экономии'!GO24*'Контроль экономии'!YL24</f>
        <v>#N/A</v>
      </c>
      <c r="ES24" s="122" t="e">
        <f>'Контроль экономии'!GP24*'Контроль экономии'!YM24</f>
        <v>#N/A</v>
      </c>
      <c r="ET24" s="122" t="e">
        <f>'Контроль экономии'!GQ24*'Контроль экономии'!YN24</f>
        <v>#N/A</v>
      </c>
      <c r="EU24" s="122" t="e">
        <f>'Контроль экономии'!GR24*'Контроль экономии'!YO24</f>
        <v>#N/A</v>
      </c>
      <c r="EV24" s="122" t="e">
        <f>'Контроль экономии'!GS24*'Контроль экономии'!YP24</f>
        <v>#N/A</v>
      </c>
      <c r="EW24" s="122" t="e">
        <f>'Контроль экономии'!GT24*'Контроль экономии'!YQ24</f>
        <v>#N/A</v>
      </c>
      <c r="EX24" s="122" t="e">
        <f>'Контроль экономии'!GU24*'Контроль экономии'!YR24</f>
        <v>#N/A</v>
      </c>
      <c r="EY24" s="122" t="e">
        <f>'Контроль экономии'!GV24*'Контроль экономии'!YS24</f>
        <v>#N/A</v>
      </c>
      <c r="EZ24" s="122" t="e">
        <f>'Контроль экономии'!GW24*'Контроль экономии'!YT24</f>
        <v>#N/A</v>
      </c>
      <c r="FA24" s="122" t="e">
        <f>'Контроль экономии'!GX24*'Контроль экономии'!YU24</f>
        <v>#N/A</v>
      </c>
      <c r="FB24" s="122" t="e">
        <f>'Контроль экономии'!GY24*'Контроль экономии'!YV24</f>
        <v>#N/A</v>
      </c>
    </row>
    <row r="25" spans="1:158" s="116" customFormat="1">
      <c r="A25" s="116">
        <f>'Контроль экономии'!A25</f>
        <v>22</v>
      </c>
      <c r="B25" s="123" t="str">
        <f>'Контроль экономии'!C25</f>
        <v>Муниципальное бюджетное дошкольное образовательное учреждение детский сад № 32 «Дружные ребята» Старооскольского городского округа</v>
      </c>
      <c r="C25" s="124" t="str">
        <f>'Контроль экономии'!D25</f>
        <v>-</v>
      </c>
      <c r="D25" s="119" t="e">
        <f>IF('Контроль экономии'!JJ25="",0,'Контроль экономии'!JJ25)</f>
        <v>#N/A</v>
      </c>
      <c r="E25" s="119" t="e">
        <f>IF('Контроль экономии'!JK25="",0,'Контроль экономии'!JK25)</f>
        <v>#N/A</v>
      </c>
      <c r="F25" s="119" t="e">
        <f>IF('Контроль экономии'!JL25="",0,'Контроль экономии'!JL25)</f>
        <v>#N/A</v>
      </c>
      <c r="G25" s="119" t="e">
        <f>IF('Контроль экономии'!JM25="",0,'Контроль экономии'!JM25)</f>
        <v>#N/A</v>
      </c>
      <c r="H25" s="119" t="e">
        <f>IF('Контроль экономии'!JN25="",0,'Контроль экономии'!JN25)</f>
        <v>#N/A</v>
      </c>
      <c r="I25" s="119" t="e">
        <f>IF('Контроль экономии'!JO25="",0,'Контроль экономии'!JO25)</f>
        <v>#N/A</v>
      </c>
      <c r="J25" s="119" t="e">
        <f>IF('Контроль экономии'!JP25="",0,'Контроль экономии'!JP25)</f>
        <v>#N/A</v>
      </c>
      <c r="K25" s="119" t="e">
        <f>IF('Контроль экономии'!JQ25="",0,'Контроль экономии'!JQ25)</f>
        <v>#N/A</v>
      </c>
      <c r="L25" s="119" t="e">
        <f>IF('Контроль экономии'!JR25="",0,'Контроль экономии'!JR25)</f>
        <v>#N/A</v>
      </c>
      <c r="M25" s="119" t="e">
        <f>IF('Контроль экономии'!JS25="",0,'Контроль экономии'!JS25)</f>
        <v>#N/A</v>
      </c>
      <c r="N25" s="119" t="e">
        <f>IF('Контроль экономии'!JT25="",0,'Контроль экономии'!JT25)</f>
        <v>#N/A</v>
      </c>
      <c r="O25" s="119" t="e">
        <f>IF('Контроль экономии'!JU25="",0,'Контроль экономии'!JU25)</f>
        <v>#N/A</v>
      </c>
      <c r="P25" s="119" t="e">
        <f>IF('Контроль экономии'!JV25="",0,'Контроль экономии'!JV25)</f>
        <v>#N/A</v>
      </c>
      <c r="Q25" s="119" t="e">
        <f>IF('Контроль экономии'!JW25="",0,'Контроль экономии'!JW25)</f>
        <v>#N/A</v>
      </c>
      <c r="R25" s="119" t="e">
        <f>IF('Контроль экономии'!JX25="",0,'Контроль экономии'!JX25)</f>
        <v>#N/A</v>
      </c>
      <c r="S25" s="119" t="e">
        <f>IF('Контроль экономии'!JY25="",0,'Контроль экономии'!JY25)</f>
        <v>#N/A</v>
      </c>
      <c r="T25" s="119" t="e">
        <f>IF('Контроль экономии'!JZ25="",0,'Контроль экономии'!JZ25)</f>
        <v>#N/A</v>
      </c>
      <c r="U25" s="119" t="e">
        <f>IF('Контроль экономии'!KA25="",0,'Контроль экономии'!KA25)</f>
        <v>#N/A</v>
      </c>
      <c r="V25" s="119" t="e">
        <f>IF('Контроль экономии'!KB25="",0,'Контроль экономии'!KB25)</f>
        <v>#N/A</v>
      </c>
      <c r="W25" s="119" t="e">
        <f>IF('Контроль экономии'!KC25="",0,'Контроль экономии'!KC25)</f>
        <v>#N/A</v>
      </c>
      <c r="X25" s="119" t="e">
        <f>IF('Контроль экономии'!KD25="",0,'Контроль экономии'!KD25)</f>
        <v>#N/A</v>
      </c>
      <c r="Y25" s="119" t="e">
        <f>IF('Контроль экономии'!KE25="",0,'Контроль экономии'!KE25)</f>
        <v>#N/A</v>
      </c>
      <c r="Z25" s="119" t="e">
        <f>IF('Контроль экономии'!KF25="",0,'Контроль экономии'!KF25)</f>
        <v>#N/A</v>
      </c>
      <c r="AA25" s="119" t="e">
        <f>IF('Контроль экономии'!KG25="",0,'Контроль экономии'!KG25)</f>
        <v>#N/A</v>
      </c>
      <c r="AB25" s="119" t="e">
        <f>IF('Контроль экономии'!KH25="",0,'Контроль экономии'!KH25)</f>
        <v>#N/A</v>
      </c>
      <c r="AC25" s="119" t="e">
        <f>IF('Контроль экономии'!KI25="",0,'Контроль экономии'!KI25)</f>
        <v>#N/A</v>
      </c>
      <c r="AD25" s="119" t="e">
        <f>IF('Контроль экономии'!KJ25="",0,'Контроль экономии'!KJ25)</f>
        <v>#N/A</v>
      </c>
      <c r="AE25" s="119" t="e">
        <f>IF('Контроль экономии'!KK25="",0,'Контроль экономии'!KK25)</f>
        <v>#N/A</v>
      </c>
      <c r="AF25" s="119" t="e">
        <f>IF('Контроль экономии'!KL25="",0,'Контроль экономии'!KL25)</f>
        <v>#N/A</v>
      </c>
      <c r="AG25" s="119" t="e">
        <f>IF('Контроль экономии'!KM25="",0,'Контроль экономии'!KM25)</f>
        <v>#N/A</v>
      </c>
      <c r="AH25" s="119" t="e">
        <f>IF('Контроль экономии'!KN25="",0,'Контроль экономии'!KN25)</f>
        <v>#N/A</v>
      </c>
      <c r="AI25" s="125" t="e">
        <f>IF(D25&gt;0,'Контроль экономии'!FU25,0)</f>
        <v>#N/A</v>
      </c>
      <c r="AJ25" s="125" t="e">
        <f>IF(E25&gt;0,'Контроль экономии'!FV25,0)</f>
        <v>#N/A</v>
      </c>
      <c r="AK25" s="125" t="e">
        <f>IF(F25&gt;0,'Контроль экономии'!FW25,0)</f>
        <v>#N/A</v>
      </c>
      <c r="AL25" s="125" t="e">
        <f>IF(G25&gt;0,'Контроль экономии'!FX25,0)</f>
        <v>#N/A</v>
      </c>
      <c r="AM25" s="125" t="e">
        <f>IF(H25&gt;0,'Контроль экономии'!FY25,0)</f>
        <v>#N/A</v>
      </c>
      <c r="AN25" s="125" t="e">
        <f>IF(I25&gt;0,'Контроль экономии'!FZ25,0)</f>
        <v>#N/A</v>
      </c>
      <c r="AO25" s="125" t="e">
        <f>IF(J25&gt;0,'Контроль экономии'!GA25,0)</f>
        <v>#N/A</v>
      </c>
      <c r="AP25" s="125" t="e">
        <f>IF(K25&gt;0,'Контроль экономии'!GB25,0)</f>
        <v>#N/A</v>
      </c>
      <c r="AQ25" s="125" t="e">
        <f>IF(L25&gt;0,'Контроль экономии'!GC25,0)</f>
        <v>#N/A</v>
      </c>
      <c r="AR25" s="125" t="e">
        <f>IF(M25&gt;0,'Контроль экономии'!GD25,0)</f>
        <v>#N/A</v>
      </c>
      <c r="AS25" s="125" t="e">
        <f>IF(N25&gt;0,'Контроль экономии'!GE25,0)</f>
        <v>#N/A</v>
      </c>
      <c r="AT25" s="125" t="e">
        <f>IF(O25&gt;0,'Контроль экономии'!GF25,0)</f>
        <v>#N/A</v>
      </c>
      <c r="AU25" s="125" t="e">
        <f>IF(P25&gt;0,'Контроль экономии'!GG25,0)</f>
        <v>#N/A</v>
      </c>
      <c r="AV25" s="125" t="e">
        <f>IF(Q25&gt;0,'Контроль экономии'!GH25,0)</f>
        <v>#N/A</v>
      </c>
      <c r="AW25" s="125" t="e">
        <f>IF(R25&gt;0,'Контроль экономии'!GI25,0)</f>
        <v>#N/A</v>
      </c>
      <c r="AX25" s="125" t="e">
        <f>IF(S25&gt;0,'Контроль экономии'!GJ25,0)</f>
        <v>#N/A</v>
      </c>
      <c r="AY25" s="125" t="e">
        <f>IF(T25&gt;0,'Контроль экономии'!GK25,0)</f>
        <v>#N/A</v>
      </c>
      <c r="AZ25" s="125" t="e">
        <f>IF(U25&gt;0,'Контроль экономии'!GL25,0)</f>
        <v>#N/A</v>
      </c>
      <c r="BA25" s="125" t="e">
        <f>IF(V25&gt;0,'Контроль экономии'!GM25,0)</f>
        <v>#N/A</v>
      </c>
      <c r="BB25" s="125" t="e">
        <f>IF(W25&gt;0,'Контроль экономии'!GN25,0)</f>
        <v>#N/A</v>
      </c>
      <c r="BC25" s="125" t="e">
        <f>IF(X25&gt;0,'Контроль экономии'!GO25,0)</f>
        <v>#N/A</v>
      </c>
      <c r="BD25" s="125" t="e">
        <f>IF(Y25&gt;0,'Контроль экономии'!GP25,0)</f>
        <v>#N/A</v>
      </c>
      <c r="BE25" s="125" t="e">
        <f>IF(Z25&gt;0,'Контроль экономии'!GQ25,0)</f>
        <v>#N/A</v>
      </c>
      <c r="BF25" s="125" t="e">
        <f>IF(AA25&gt;0,'Контроль экономии'!GR25,0)</f>
        <v>#N/A</v>
      </c>
      <c r="BG25" s="125" t="e">
        <f>IF(AB25&gt;0,'Контроль экономии'!GS25,0)</f>
        <v>#N/A</v>
      </c>
      <c r="BH25" s="125" t="e">
        <f>IF(AC25&gt;0,'Контроль экономии'!GT25,0)</f>
        <v>#N/A</v>
      </c>
      <c r="BI25" s="125" t="e">
        <f>IF(AD25&gt;0,'Контроль экономии'!GU25,0)</f>
        <v>#N/A</v>
      </c>
      <c r="BJ25" s="125" t="e">
        <f>IF(AE25&gt;0,'Контроль экономии'!GV25,0)</f>
        <v>#N/A</v>
      </c>
      <c r="BK25" s="125" t="e">
        <f>IF(AF25&gt;0,'Контроль экономии'!GW25,0)</f>
        <v>#N/A</v>
      </c>
      <c r="BL25" s="125" t="e">
        <f>IF(AG25&gt;0,'Контроль экономии'!GX25,0)</f>
        <v>#N/A</v>
      </c>
      <c r="BM25" s="125" t="e">
        <f>IF(AH25&gt;0,'Контроль экономии'!GY25,0)</f>
        <v>#N/A</v>
      </c>
      <c r="BN25" s="120" t="e">
        <f>'Контроль экономии'!FU25*Ср.вз.!AI25</f>
        <v>#N/A</v>
      </c>
      <c r="BO25" s="120" t="e">
        <f>'Контроль экономии'!FV25*Ср.вз.!AJ25</f>
        <v>#N/A</v>
      </c>
      <c r="BP25" s="120" t="e">
        <f>'Контроль экономии'!FW25*Ср.вз.!AK25</f>
        <v>#N/A</v>
      </c>
      <c r="BQ25" s="120" t="e">
        <f>'Контроль экономии'!FX25*Ср.вз.!AL25</f>
        <v>#N/A</v>
      </c>
      <c r="BR25" s="120" t="e">
        <f>'Контроль экономии'!FY25*Ср.вз.!AM25</f>
        <v>#N/A</v>
      </c>
      <c r="BS25" s="120" t="e">
        <f>'Контроль экономии'!FZ25*Ср.вз.!AN25</f>
        <v>#N/A</v>
      </c>
      <c r="BT25" s="120" t="e">
        <f>'Контроль экономии'!GA25*Ср.вз.!AO25</f>
        <v>#N/A</v>
      </c>
      <c r="BU25" s="120" t="e">
        <f>'Контроль экономии'!GB25*Ср.вз.!AP25</f>
        <v>#N/A</v>
      </c>
      <c r="BV25" s="120" t="e">
        <f>'Контроль экономии'!GC25*Ср.вз.!AQ25</f>
        <v>#N/A</v>
      </c>
      <c r="BW25" s="120" t="e">
        <f>'Контроль экономии'!GD25*Ср.вз.!AR25</f>
        <v>#N/A</v>
      </c>
      <c r="BX25" s="120" t="e">
        <f>'Контроль экономии'!GE25*Ср.вз.!AS25</f>
        <v>#N/A</v>
      </c>
      <c r="BY25" s="120" t="e">
        <f>'Контроль экономии'!GF25*Ср.вз.!AT25</f>
        <v>#N/A</v>
      </c>
      <c r="BZ25" s="120" t="e">
        <f>'Контроль экономии'!GG25*Ср.вз.!AU25</f>
        <v>#N/A</v>
      </c>
      <c r="CA25" s="120" t="e">
        <f>'Контроль экономии'!GH25*Ср.вз.!AV25</f>
        <v>#N/A</v>
      </c>
      <c r="CB25" s="120" t="e">
        <f>'Контроль экономии'!GI25*Ср.вз.!AW25</f>
        <v>#N/A</v>
      </c>
      <c r="CC25" s="120" t="e">
        <f>'Контроль экономии'!GJ25*Ср.вз.!AX25</f>
        <v>#N/A</v>
      </c>
      <c r="CD25" s="120" t="e">
        <f>'Контроль экономии'!GK25*Ср.вз.!AY25</f>
        <v>#N/A</v>
      </c>
      <c r="CE25" s="120" t="e">
        <f>'Контроль экономии'!GL25*Ср.вз.!AZ25</f>
        <v>#N/A</v>
      </c>
      <c r="CF25" s="120" t="e">
        <f>'Контроль экономии'!GM25*Ср.вз.!BA25</f>
        <v>#N/A</v>
      </c>
      <c r="CG25" s="120" t="e">
        <f>'Контроль экономии'!GN25*Ср.вз.!BB25</f>
        <v>#N/A</v>
      </c>
      <c r="CH25" s="120" t="e">
        <f>'Контроль экономии'!GO25*Ср.вз.!BC25</f>
        <v>#N/A</v>
      </c>
      <c r="CI25" s="120" t="e">
        <f>'Контроль экономии'!GP25*Ср.вз.!BD25</f>
        <v>#N/A</v>
      </c>
      <c r="CJ25" s="120" t="e">
        <f>'Контроль экономии'!GQ25*Ср.вз.!BE25</f>
        <v>#N/A</v>
      </c>
      <c r="CK25" s="120" t="e">
        <f>'Контроль экономии'!GR25*Ср.вз.!BF25</f>
        <v>#N/A</v>
      </c>
      <c r="CL25" s="120" t="e">
        <f>'Контроль экономии'!GS25*Ср.вз.!BG25</f>
        <v>#N/A</v>
      </c>
      <c r="CM25" s="120" t="e">
        <f>'Контроль экономии'!GT25*Ср.вз.!BH25</f>
        <v>#N/A</v>
      </c>
      <c r="CN25" s="120" t="e">
        <f>'Контроль экономии'!GU25*Ср.вз.!BI25</f>
        <v>#N/A</v>
      </c>
      <c r="CO25" s="120" t="e">
        <f>'Контроль экономии'!GV25*Ср.вз.!BJ25</f>
        <v>#N/A</v>
      </c>
      <c r="CP25" s="120" t="e">
        <f>'Контроль экономии'!GW25*Ср.вз.!BK25</f>
        <v>#N/A</v>
      </c>
      <c r="CQ25" s="120" t="e">
        <f>'Контроль экономии'!GX25*Ср.вз.!BL25</f>
        <v>#N/A</v>
      </c>
      <c r="CR25" s="120" t="e">
        <f>'Контроль экономии'!GY25*Ср.вз.!BM25</f>
        <v>#N/A</v>
      </c>
      <c r="CS25" s="116" t="e">
        <f>'Контроль экономии'!FU25*'Контроль экономии'!WM25</f>
        <v>#N/A</v>
      </c>
      <c r="CT25" s="116" t="e">
        <f>'Контроль экономии'!FV25*'Контроль экономии'!WN25</f>
        <v>#N/A</v>
      </c>
      <c r="CU25" s="116" t="e">
        <f>'Контроль экономии'!FW25*'Контроль экономии'!WO25</f>
        <v>#N/A</v>
      </c>
      <c r="CV25" s="116" t="e">
        <f>'Контроль экономии'!FX25*'Контроль экономии'!WP25</f>
        <v>#N/A</v>
      </c>
      <c r="CW25" s="116" t="e">
        <f>'Контроль экономии'!FY25*'Контроль экономии'!WQ25</f>
        <v>#N/A</v>
      </c>
      <c r="CX25" s="116" t="e">
        <f>'Контроль экономии'!FZ25*'Контроль экономии'!WR25</f>
        <v>#N/A</v>
      </c>
      <c r="CY25" s="116" t="e">
        <f>'Контроль экономии'!GA25*'Контроль экономии'!WS25</f>
        <v>#N/A</v>
      </c>
      <c r="CZ25" s="116" t="e">
        <f>'Контроль экономии'!GB25*'Контроль экономии'!WT25</f>
        <v>#N/A</v>
      </c>
      <c r="DA25" s="116" t="e">
        <f>'Контроль экономии'!GC25*'Контроль экономии'!WU25</f>
        <v>#N/A</v>
      </c>
      <c r="DB25" s="116" t="e">
        <f>'Контроль экономии'!GD25*'Контроль экономии'!WV25</f>
        <v>#N/A</v>
      </c>
      <c r="DC25" s="116" t="e">
        <f>'Контроль экономии'!GE25*'Контроль экономии'!WW25</f>
        <v>#N/A</v>
      </c>
      <c r="DD25" s="116" t="e">
        <f>'Контроль экономии'!GF25*'Контроль экономии'!WX25</f>
        <v>#N/A</v>
      </c>
      <c r="DE25" s="116" t="e">
        <f>'Контроль экономии'!GG25*'Контроль экономии'!WY25</f>
        <v>#N/A</v>
      </c>
      <c r="DF25" s="116" t="e">
        <f>'Контроль экономии'!GH25*'Контроль экономии'!WZ25</f>
        <v>#N/A</v>
      </c>
      <c r="DG25" s="116" t="e">
        <f>'Контроль экономии'!GI25*'Контроль экономии'!XA25</f>
        <v>#N/A</v>
      </c>
      <c r="DH25" s="116" t="e">
        <f>'Контроль экономии'!GJ25*'Контроль экономии'!XB25</f>
        <v>#N/A</v>
      </c>
      <c r="DI25" s="116" t="e">
        <f>'Контроль экономии'!GK25*'Контроль экономии'!XC25</f>
        <v>#N/A</v>
      </c>
      <c r="DJ25" s="116" t="e">
        <f>'Контроль экономии'!GL25*'Контроль экономии'!XD25</f>
        <v>#N/A</v>
      </c>
      <c r="DK25" s="116" t="e">
        <f>'Контроль экономии'!GM25*'Контроль экономии'!XE25</f>
        <v>#N/A</v>
      </c>
      <c r="DL25" s="116" t="e">
        <f>'Контроль экономии'!GN25*'Контроль экономии'!XF25</f>
        <v>#N/A</v>
      </c>
      <c r="DM25" s="116" t="e">
        <f>'Контроль экономии'!GO25*'Контроль экономии'!XG25</f>
        <v>#N/A</v>
      </c>
      <c r="DN25" s="116" t="e">
        <f>'Контроль экономии'!GP25*'Контроль экономии'!XH25</f>
        <v>#N/A</v>
      </c>
      <c r="DO25" s="116" t="e">
        <f>'Контроль экономии'!GQ25*'Контроль экономии'!XI25</f>
        <v>#N/A</v>
      </c>
      <c r="DP25" s="116" t="e">
        <f>'Контроль экономии'!GR25*'Контроль экономии'!XJ25</f>
        <v>#N/A</v>
      </c>
      <c r="DQ25" s="116" t="e">
        <f>'Контроль экономии'!GS25*'Контроль экономии'!XK25</f>
        <v>#N/A</v>
      </c>
      <c r="DR25" s="116" t="e">
        <f>'Контроль экономии'!GT25*'Контроль экономии'!XL25</f>
        <v>#N/A</v>
      </c>
      <c r="DS25" s="116" t="e">
        <f>'Контроль экономии'!GU25*'Контроль экономии'!XM25</f>
        <v>#N/A</v>
      </c>
      <c r="DT25" s="116" t="e">
        <f>'Контроль экономии'!GV25*'Контроль экономии'!XN25</f>
        <v>#N/A</v>
      </c>
      <c r="DU25" s="116" t="e">
        <f>'Контроль экономии'!GW25*'Контроль экономии'!XO25</f>
        <v>#N/A</v>
      </c>
      <c r="DV25" s="116" t="e">
        <f>'Контроль экономии'!GX25*'Контроль экономии'!XP25</f>
        <v>#N/A</v>
      </c>
      <c r="DW25" s="116" t="e">
        <f>'Контроль экономии'!GY25*'Контроль экономии'!XQ25</f>
        <v>#N/A</v>
      </c>
      <c r="DX25" s="122" t="e">
        <f>'Контроль экономии'!FU25*'Контроль экономии'!XR25</f>
        <v>#N/A</v>
      </c>
      <c r="DY25" s="122" t="e">
        <f>'Контроль экономии'!FV25*'Контроль экономии'!XS25</f>
        <v>#N/A</v>
      </c>
      <c r="DZ25" s="122" t="e">
        <f>'Контроль экономии'!FW25*'Контроль экономии'!XT25</f>
        <v>#N/A</v>
      </c>
      <c r="EA25" s="122" t="e">
        <f>'Контроль экономии'!FX25*'Контроль экономии'!XU25</f>
        <v>#N/A</v>
      </c>
      <c r="EB25" s="122" t="e">
        <f>'Контроль экономии'!FY25*'Контроль экономии'!XV25</f>
        <v>#N/A</v>
      </c>
      <c r="EC25" s="122" t="e">
        <f>'Контроль экономии'!FZ25*'Контроль экономии'!XW25</f>
        <v>#N/A</v>
      </c>
      <c r="ED25" s="122" t="e">
        <f>'Контроль экономии'!GA25*'Контроль экономии'!XX25</f>
        <v>#N/A</v>
      </c>
      <c r="EE25" s="122" t="e">
        <f>'Контроль экономии'!GB25*'Контроль экономии'!XY25</f>
        <v>#N/A</v>
      </c>
      <c r="EF25" s="122" t="e">
        <f>'Контроль экономии'!GC25*'Контроль экономии'!XZ25</f>
        <v>#N/A</v>
      </c>
      <c r="EG25" s="122" t="e">
        <f>'Контроль экономии'!GD25*'Контроль экономии'!YA25</f>
        <v>#N/A</v>
      </c>
      <c r="EH25" s="122" t="e">
        <f>'Контроль экономии'!GE25*'Контроль экономии'!YB25</f>
        <v>#N/A</v>
      </c>
      <c r="EI25" s="122" t="e">
        <f>'Контроль экономии'!GF25*'Контроль экономии'!YC25</f>
        <v>#N/A</v>
      </c>
      <c r="EJ25" s="122" t="e">
        <f>'Контроль экономии'!GG25*'Контроль экономии'!YD25</f>
        <v>#N/A</v>
      </c>
      <c r="EK25" s="122" t="e">
        <f>'Контроль экономии'!GH25*'Контроль экономии'!YE25</f>
        <v>#N/A</v>
      </c>
      <c r="EL25" s="122" t="e">
        <f>'Контроль экономии'!GI25*'Контроль экономии'!YF25</f>
        <v>#N/A</v>
      </c>
      <c r="EM25" s="122" t="e">
        <f>'Контроль экономии'!GJ25*'Контроль экономии'!YG25</f>
        <v>#N/A</v>
      </c>
      <c r="EN25" s="122" t="e">
        <f>'Контроль экономии'!GK25*'Контроль экономии'!YH25</f>
        <v>#N/A</v>
      </c>
      <c r="EO25" s="122" t="e">
        <f>'Контроль экономии'!GL25*'Контроль экономии'!YI25</f>
        <v>#N/A</v>
      </c>
      <c r="EP25" s="122" t="e">
        <f>'Контроль экономии'!GM25*'Контроль экономии'!YJ25</f>
        <v>#N/A</v>
      </c>
      <c r="EQ25" s="122" t="e">
        <f>'Контроль экономии'!GN25*'Контроль экономии'!YK25</f>
        <v>#N/A</v>
      </c>
      <c r="ER25" s="122" t="e">
        <f>'Контроль экономии'!GO25*'Контроль экономии'!YL25</f>
        <v>#N/A</v>
      </c>
      <c r="ES25" s="122" t="e">
        <f>'Контроль экономии'!GP25*'Контроль экономии'!YM25</f>
        <v>#N/A</v>
      </c>
      <c r="ET25" s="122" t="e">
        <f>'Контроль экономии'!GQ25*'Контроль экономии'!YN25</f>
        <v>#N/A</v>
      </c>
      <c r="EU25" s="122" t="e">
        <f>'Контроль экономии'!GR25*'Контроль экономии'!YO25</f>
        <v>#N/A</v>
      </c>
      <c r="EV25" s="122" t="e">
        <f>'Контроль экономии'!GS25*'Контроль экономии'!YP25</f>
        <v>#N/A</v>
      </c>
      <c r="EW25" s="122" t="e">
        <f>'Контроль экономии'!GT25*'Контроль экономии'!YQ25</f>
        <v>#N/A</v>
      </c>
      <c r="EX25" s="122" t="e">
        <f>'Контроль экономии'!GU25*'Контроль экономии'!YR25</f>
        <v>#N/A</v>
      </c>
      <c r="EY25" s="122" t="e">
        <f>'Контроль экономии'!GV25*'Контроль экономии'!YS25</f>
        <v>#N/A</v>
      </c>
      <c r="EZ25" s="122" t="e">
        <f>'Контроль экономии'!GW25*'Контроль экономии'!YT25</f>
        <v>#N/A</v>
      </c>
      <c r="FA25" s="122" t="e">
        <f>'Контроль экономии'!GX25*'Контроль экономии'!YU25</f>
        <v>#N/A</v>
      </c>
      <c r="FB25" s="122" t="e">
        <f>'Контроль экономии'!GY25*'Контроль экономии'!YV25</f>
        <v>#N/A</v>
      </c>
    </row>
    <row r="26" spans="1:158" s="116" customFormat="1">
      <c r="A26" s="116">
        <f>'Контроль экономии'!A26</f>
        <v>23</v>
      </c>
      <c r="B26" s="123" t="str">
        <f>'Контроль экономии'!C26</f>
        <v>Муниципальное бюджетное дошкольное образовательное учреждение детский сад № 33 «Снежанка» Старооскольского городского округа</v>
      </c>
      <c r="C26" s="124" t="str">
        <f>'Контроль экономии'!D26</f>
        <v>-</v>
      </c>
      <c r="D26" s="119" t="e">
        <f>IF('Контроль экономии'!JJ26="",0,'Контроль экономии'!JJ26)</f>
        <v>#N/A</v>
      </c>
      <c r="E26" s="119" t="e">
        <f>IF('Контроль экономии'!JK26="",0,'Контроль экономии'!JK26)</f>
        <v>#N/A</v>
      </c>
      <c r="F26" s="119" t="e">
        <f>IF('Контроль экономии'!JL26="",0,'Контроль экономии'!JL26)</f>
        <v>#N/A</v>
      </c>
      <c r="G26" s="119" t="e">
        <f>IF('Контроль экономии'!JM26="",0,'Контроль экономии'!JM26)</f>
        <v>#N/A</v>
      </c>
      <c r="H26" s="119" t="e">
        <f>IF('Контроль экономии'!JN26="",0,'Контроль экономии'!JN26)</f>
        <v>#N/A</v>
      </c>
      <c r="I26" s="119" t="e">
        <f>IF('Контроль экономии'!JO26="",0,'Контроль экономии'!JO26)</f>
        <v>#N/A</v>
      </c>
      <c r="J26" s="119" t="e">
        <f>IF('Контроль экономии'!JP26="",0,'Контроль экономии'!JP26)</f>
        <v>#N/A</v>
      </c>
      <c r="K26" s="119" t="e">
        <f>IF('Контроль экономии'!JQ26="",0,'Контроль экономии'!JQ26)</f>
        <v>#N/A</v>
      </c>
      <c r="L26" s="119" t="e">
        <f>IF('Контроль экономии'!JR26="",0,'Контроль экономии'!JR26)</f>
        <v>#N/A</v>
      </c>
      <c r="M26" s="119" t="e">
        <f>IF('Контроль экономии'!JS26="",0,'Контроль экономии'!JS26)</f>
        <v>#N/A</v>
      </c>
      <c r="N26" s="119" t="e">
        <f>IF('Контроль экономии'!JT26="",0,'Контроль экономии'!JT26)</f>
        <v>#N/A</v>
      </c>
      <c r="O26" s="119" t="e">
        <f>IF('Контроль экономии'!JU26="",0,'Контроль экономии'!JU26)</f>
        <v>#N/A</v>
      </c>
      <c r="P26" s="119" t="e">
        <f>IF('Контроль экономии'!JV26="",0,'Контроль экономии'!JV26)</f>
        <v>#N/A</v>
      </c>
      <c r="Q26" s="119" t="e">
        <f>IF('Контроль экономии'!JW26="",0,'Контроль экономии'!JW26)</f>
        <v>#N/A</v>
      </c>
      <c r="R26" s="119" t="e">
        <f>IF('Контроль экономии'!JX26="",0,'Контроль экономии'!JX26)</f>
        <v>#N/A</v>
      </c>
      <c r="S26" s="119" t="e">
        <f>IF('Контроль экономии'!JY26="",0,'Контроль экономии'!JY26)</f>
        <v>#N/A</v>
      </c>
      <c r="T26" s="119" t="e">
        <f>IF('Контроль экономии'!JZ26="",0,'Контроль экономии'!JZ26)</f>
        <v>#N/A</v>
      </c>
      <c r="U26" s="119" t="e">
        <f>IF('Контроль экономии'!KA26="",0,'Контроль экономии'!KA26)</f>
        <v>#N/A</v>
      </c>
      <c r="V26" s="119" t="e">
        <f>IF('Контроль экономии'!KB26="",0,'Контроль экономии'!KB26)</f>
        <v>#N/A</v>
      </c>
      <c r="W26" s="119" t="e">
        <f>IF('Контроль экономии'!KC26="",0,'Контроль экономии'!KC26)</f>
        <v>#N/A</v>
      </c>
      <c r="X26" s="119" t="e">
        <f>IF('Контроль экономии'!KD26="",0,'Контроль экономии'!KD26)</f>
        <v>#N/A</v>
      </c>
      <c r="Y26" s="119" t="e">
        <f>IF('Контроль экономии'!KE26="",0,'Контроль экономии'!KE26)</f>
        <v>#N/A</v>
      </c>
      <c r="Z26" s="119" t="e">
        <f>IF('Контроль экономии'!KF26="",0,'Контроль экономии'!KF26)</f>
        <v>#N/A</v>
      </c>
      <c r="AA26" s="119" t="e">
        <f>IF('Контроль экономии'!KG26="",0,'Контроль экономии'!KG26)</f>
        <v>#N/A</v>
      </c>
      <c r="AB26" s="119" t="e">
        <f>IF('Контроль экономии'!KH26="",0,'Контроль экономии'!KH26)</f>
        <v>#N/A</v>
      </c>
      <c r="AC26" s="119" t="e">
        <f>IF('Контроль экономии'!KI26="",0,'Контроль экономии'!KI26)</f>
        <v>#N/A</v>
      </c>
      <c r="AD26" s="119" t="e">
        <f>IF('Контроль экономии'!KJ26="",0,'Контроль экономии'!KJ26)</f>
        <v>#N/A</v>
      </c>
      <c r="AE26" s="119" t="e">
        <f>IF('Контроль экономии'!KK26="",0,'Контроль экономии'!KK26)</f>
        <v>#N/A</v>
      </c>
      <c r="AF26" s="119" t="e">
        <f>IF('Контроль экономии'!KL26="",0,'Контроль экономии'!KL26)</f>
        <v>#N/A</v>
      </c>
      <c r="AG26" s="119" t="e">
        <f>IF('Контроль экономии'!KM26="",0,'Контроль экономии'!KM26)</f>
        <v>#N/A</v>
      </c>
      <c r="AH26" s="119" t="e">
        <f>IF('Контроль экономии'!KN26="",0,'Контроль экономии'!KN26)</f>
        <v>#N/A</v>
      </c>
      <c r="AI26" s="125" t="e">
        <f>IF(D26&gt;0,'Контроль экономии'!FU26,0)</f>
        <v>#N/A</v>
      </c>
      <c r="AJ26" s="125" t="e">
        <f>IF(E26&gt;0,'Контроль экономии'!FV26,0)</f>
        <v>#N/A</v>
      </c>
      <c r="AK26" s="125" t="e">
        <f>IF(F26&gt;0,'Контроль экономии'!FW26,0)</f>
        <v>#N/A</v>
      </c>
      <c r="AL26" s="125" t="e">
        <f>IF(G26&gt;0,'Контроль экономии'!FX26,0)</f>
        <v>#N/A</v>
      </c>
      <c r="AM26" s="125" t="e">
        <f>IF(H26&gt;0,'Контроль экономии'!FY26,0)</f>
        <v>#N/A</v>
      </c>
      <c r="AN26" s="125" t="e">
        <f>IF(I26&gt;0,'Контроль экономии'!FZ26,0)</f>
        <v>#N/A</v>
      </c>
      <c r="AO26" s="125" t="e">
        <f>IF(J26&gt;0,'Контроль экономии'!GA26,0)</f>
        <v>#N/A</v>
      </c>
      <c r="AP26" s="125" t="e">
        <f>IF(K26&gt;0,'Контроль экономии'!GB26,0)</f>
        <v>#N/A</v>
      </c>
      <c r="AQ26" s="125" t="e">
        <f>IF(L26&gt;0,'Контроль экономии'!GC26,0)</f>
        <v>#N/A</v>
      </c>
      <c r="AR26" s="125" t="e">
        <f>IF(M26&gt;0,'Контроль экономии'!GD26,0)</f>
        <v>#N/A</v>
      </c>
      <c r="AS26" s="125" t="e">
        <f>IF(N26&gt;0,'Контроль экономии'!GE26,0)</f>
        <v>#N/A</v>
      </c>
      <c r="AT26" s="125" t="e">
        <f>IF(O26&gt;0,'Контроль экономии'!GF26,0)</f>
        <v>#N/A</v>
      </c>
      <c r="AU26" s="125" t="e">
        <f>IF(P26&gt;0,'Контроль экономии'!GG26,0)</f>
        <v>#N/A</v>
      </c>
      <c r="AV26" s="125" t="e">
        <f>IF(Q26&gt;0,'Контроль экономии'!GH26,0)</f>
        <v>#N/A</v>
      </c>
      <c r="AW26" s="125" t="e">
        <f>IF(R26&gt;0,'Контроль экономии'!GI26,0)</f>
        <v>#N/A</v>
      </c>
      <c r="AX26" s="125" t="e">
        <f>IF(S26&gt;0,'Контроль экономии'!GJ26,0)</f>
        <v>#N/A</v>
      </c>
      <c r="AY26" s="125" t="e">
        <f>IF(T26&gt;0,'Контроль экономии'!GK26,0)</f>
        <v>#N/A</v>
      </c>
      <c r="AZ26" s="125" t="e">
        <f>IF(U26&gt;0,'Контроль экономии'!GL26,0)</f>
        <v>#N/A</v>
      </c>
      <c r="BA26" s="125" t="e">
        <f>IF(V26&gt;0,'Контроль экономии'!GM26,0)</f>
        <v>#N/A</v>
      </c>
      <c r="BB26" s="125" t="e">
        <f>IF(W26&gt;0,'Контроль экономии'!GN26,0)</f>
        <v>#N/A</v>
      </c>
      <c r="BC26" s="125" t="e">
        <f>IF(X26&gt;0,'Контроль экономии'!GO26,0)</f>
        <v>#N/A</v>
      </c>
      <c r="BD26" s="125" t="e">
        <f>IF(Y26&gt;0,'Контроль экономии'!GP26,0)</f>
        <v>#N/A</v>
      </c>
      <c r="BE26" s="125" t="e">
        <f>IF(Z26&gt;0,'Контроль экономии'!GQ26,0)</f>
        <v>#N/A</v>
      </c>
      <c r="BF26" s="125" t="e">
        <f>IF(AA26&gt;0,'Контроль экономии'!GR26,0)</f>
        <v>#N/A</v>
      </c>
      <c r="BG26" s="125" t="e">
        <f>IF(AB26&gt;0,'Контроль экономии'!GS26,0)</f>
        <v>#N/A</v>
      </c>
      <c r="BH26" s="125" t="e">
        <f>IF(AC26&gt;0,'Контроль экономии'!GT26,0)</f>
        <v>#N/A</v>
      </c>
      <c r="BI26" s="125" t="e">
        <f>IF(AD26&gt;0,'Контроль экономии'!GU26,0)</f>
        <v>#N/A</v>
      </c>
      <c r="BJ26" s="125" t="e">
        <f>IF(AE26&gt;0,'Контроль экономии'!GV26,0)</f>
        <v>#N/A</v>
      </c>
      <c r="BK26" s="125" t="e">
        <f>IF(AF26&gt;0,'Контроль экономии'!GW26,0)</f>
        <v>#N/A</v>
      </c>
      <c r="BL26" s="125" t="e">
        <f>IF(AG26&gt;0,'Контроль экономии'!GX26,0)</f>
        <v>#N/A</v>
      </c>
      <c r="BM26" s="125" t="e">
        <f>IF(AH26&gt;0,'Контроль экономии'!GY26,0)</f>
        <v>#N/A</v>
      </c>
      <c r="BN26" s="120" t="e">
        <f>'Контроль экономии'!FU26*Ср.вз.!AI26</f>
        <v>#N/A</v>
      </c>
      <c r="BO26" s="120" t="e">
        <f>'Контроль экономии'!FV26*Ср.вз.!AJ26</f>
        <v>#N/A</v>
      </c>
      <c r="BP26" s="120" t="e">
        <f>'Контроль экономии'!FW26*Ср.вз.!AK26</f>
        <v>#N/A</v>
      </c>
      <c r="BQ26" s="120" t="e">
        <f>'Контроль экономии'!FX26*Ср.вз.!AL26</f>
        <v>#N/A</v>
      </c>
      <c r="BR26" s="120" t="e">
        <f>'Контроль экономии'!FY26*Ср.вз.!AM26</f>
        <v>#N/A</v>
      </c>
      <c r="BS26" s="120" t="e">
        <f>'Контроль экономии'!FZ26*Ср.вз.!AN26</f>
        <v>#N/A</v>
      </c>
      <c r="BT26" s="120" t="e">
        <f>'Контроль экономии'!GA26*Ср.вз.!AO26</f>
        <v>#N/A</v>
      </c>
      <c r="BU26" s="120" t="e">
        <f>'Контроль экономии'!GB26*Ср.вз.!AP26</f>
        <v>#N/A</v>
      </c>
      <c r="BV26" s="120" t="e">
        <f>'Контроль экономии'!GC26*Ср.вз.!AQ26</f>
        <v>#N/A</v>
      </c>
      <c r="BW26" s="120" t="e">
        <f>'Контроль экономии'!GD26*Ср.вз.!AR26</f>
        <v>#N/A</v>
      </c>
      <c r="BX26" s="120" t="e">
        <f>'Контроль экономии'!GE26*Ср.вз.!AS26</f>
        <v>#N/A</v>
      </c>
      <c r="BY26" s="120" t="e">
        <f>'Контроль экономии'!GF26*Ср.вз.!AT26</f>
        <v>#N/A</v>
      </c>
      <c r="BZ26" s="120" t="e">
        <f>'Контроль экономии'!GG26*Ср.вз.!AU26</f>
        <v>#N/A</v>
      </c>
      <c r="CA26" s="120" t="e">
        <f>'Контроль экономии'!GH26*Ср.вз.!AV26</f>
        <v>#N/A</v>
      </c>
      <c r="CB26" s="120" t="e">
        <f>'Контроль экономии'!GI26*Ср.вз.!AW26</f>
        <v>#N/A</v>
      </c>
      <c r="CC26" s="120" t="e">
        <f>'Контроль экономии'!GJ26*Ср.вз.!AX26</f>
        <v>#N/A</v>
      </c>
      <c r="CD26" s="120" t="e">
        <f>'Контроль экономии'!GK26*Ср.вз.!AY26</f>
        <v>#N/A</v>
      </c>
      <c r="CE26" s="120" t="e">
        <f>'Контроль экономии'!GL26*Ср.вз.!AZ26</f>
        <v>#N/A</v>
      </c>
      <c r="CF26" s="120" t="e">
        <f>'Контроль экономии'!GM26*Ср.вз.!BA26</f>
        <v>#N/A</v>
      </c>
      <c r="CG26" s="120" t="e">
        <f>'Контроль экономии'!GN26*Ср.вз.!BB26</f>
        <v>#N/A</v>
      </c>
      <c r="CH26" s="120" t="e">
        <f>'Контроль экономии'!GO26*Ср.вз.!BC26</f>
        <v>#N/A</v>
      </c>
      <c r="CI26" s="120" t="e">
        <f>'Контроль экономии'!GP26*Ср.вз.!BD26</f>
        <v>#N/A</v>
      </c>
      <c r="CJ26" s="120" t="e">
        <f>'Контроль экономии'!GQ26*Ср.вз.!BE26</f>
        <v>#N/A</v>
      </c>
      <c r="CK26" s="120" t="e">
        <f>'Контроль экономии'!GR26*Ср.вз.!BF26</f>
        <v>#N/A</v>
      </c>
      <c r="CL26" s="120" t="e">
        <f>'Контроль экономии'!GS26*Ср.вз.!BG26</f>
        <v>#N/A</v>
      </c>
      <c r="CM26" s="120" t="e">
        <f>'Контроль экономии'!GT26*Ср.вз.!BH26</f>
        <v>#N/A</v>
      </c>
      <c r="CN26" s="120" t="e">
        <f>'Контроль экономии'!GU26*Ср.вз.!BI26</f>
        <v>#N/A</v>
      </c>
      <c r="CO26" s="120" t="e">
        <f>'Контроль экономии'!GV26*Ср.вз.!BJ26</f>
        <v>#N/A</v>
      </c>
      <c r="CP26" s="120" t="e">
        <f>'Контроль экономии'!GW26*Ср.вз.!BK26</f>
        <v>#N/A</v>
      </c>
      <c r="CQ26" s="120" t="e">
        <f>'Контроль экономии'!GX26*Ср.вз.!BL26</f>
        <v>#N/A</v>
      </c>
      <c r="CR26" s="120" t="e">
        <f>'Контроль экономии'!GY26*Ср.вз.!BM26</f>
        <v>#N/A</v>
      </c>
      <c r="CS26" s="116" t="e">
        <f>'Контроль экономии'!FU26*'Контроль экономии'!WM26</f>
        <v>#N/A</v>
      </c>
      <c r="CT26" s="116" t="e">
        <f>'Контроль экономии'!FV26*'Контроль экономии'!WN26</f>
        <v>#N/A</v>
      </c>
      <c r="CU26" s="116" t="e">
        <f>'Контроль экономии'!FW26*'Контроль экономии'!WO26</f>
        <v>#N/A</v>
      </c>
      <c r="CV26" s="116" t="e">
        <f>'Контроль экономии'!FX26*'Контроль экономии'!WP26</f>
        <v>#N/A</v>
      </c>
      <c r="CW26" s="116" t="e">
        <f>'Контроль экономии'!FY26*'Контроль экономии'!WQ26</f>
        <v>#N/A</v>
      </c>
      <c r="CX26" s="116" t="e">
        <f>'Контроль экономии'!FZ26*'Контроль экономии'!WR26</f>
        <v>#N/A</v>
      </c>
      <c r="CY26" s="116" t="e">
        <f>'Контроль экономии'!GA26*'Контроль экономии'!WS26</f>
        <v>#N/A</v>
      </c>
      <c r="CZ26" s="116" t="e">
        <f>'Контроль экономии'!GB26*'Контроль экономии'!WT26</f>
        <v>#N/A</v>
      </c>
      <c r="DA26" s="116" t="e">
        <f>'Контроль экономии'!GC26*'Контроль экономии'!WU26</f>
        <v>#N/A</v>
      </c>
      <c r="DB26" s="116" t="e">
        <f>'Контроль экономии'!GD26*'Контроль экономии'!WV26</f>
        <v>#N/A</v>
      </c>
      <c r="DC26" s="116" t="e">
        <f>'Контроль экономии'!GE26*'Контроль экономии'!WW26</f>
        <v>#N/A</v>
      </c>
      <c r="DD26" s="116" t="e">
        <f>'Контроль экономии'!GF26*'Контроль экономии'!WX26</f>
        <v>#N/A</v>
      </c>
      <c r="DE26" s="116" t="e">
        <f>'Контроль экономии'!GG26*'Контроль экономии'!WY26</f>
        <v>#N/A</v>
      </c>
      <c r="DF26" s="116" t="e">
        <f>'Контроль экономии'!GH26*'Контроль экономии'!WZ26</f>
        <v>#N/A</v>
      </c>
      <c r="DG26" s="116" t="e">
        <f>'Контроль экономии'!GI26*'Контроль экономии'!XA26</f>
        <v>#N/A</v>
      </c>
      <c r="DH26" s="116" t="e">
        <f>'Контроль экономии'!GJ26*'Контроль экономии'!XB26</f>
        <v>#N/A</v>
      </c>
      <c r="DI26" s="116" t="e">
        <f>'Контроль экономии'!GK26*'Контроль экономии'!XC26</f>
        <v>#N/A</v>
      </c>
      <c r="DJ26" s="116" t="e">
        <f>'Контроль экономии'!GL26*'Контроль экономии'!XD26</f>
        <v>#N/A</v>
      </c>
      <c r="DK26" s="116" t="e">
        <f>'Контроль экономии'!GM26*'Контроль экономии'!XE26</f>
        <v>#N/A</v>
      </c>
      <c r="DL26" s="116" t="e">
        <f>'Контроль экономии'!GN26*'Контроль экономии'!XF26</f>
        <v>#N/A</v>
      </c>
      <c r="DM26" s="116" t="e">
        <f>'Контроль экономии'!GO26*'Контроль экономии'!XG26</f>
        <v>#N/A</v>
      </c>
      <c r="DN26" s="116" t="e">
        <f>'Контроль экономии'!GP26*'Контроль экономии'!XH26</f>
        <v>#N/A</v>
      </c>
      <c r="DO26" s="116" t="e">
        <f>'Контроль экономии'!GQ26*'Контроль экономии'!XI26</f>
        <v>#N/A</v>
      </c>
      <c r="DP26" s="116" t="e">
        <f>'Контроль экономии'!GR26*'Контроль экономии'!XJ26</f>
        <v>#N/A</v>
      </c>
      <c r="DQ26" s="116" t="e">
        <f>'Контроль экономии'!GS26*'Контроль экономии'!XK26</f>
        <v>#N/A</v>
      </c>
      <c r="DR26" s="116" t="e">
        <f>'Контроль экономии'!GT26*'Контроль экономии'!XL26</f>
        <v>#N/A</v>
      </c>
      <c r="DS26" s="116" t="e">
        <f>'Контроль экономии'!GU26*'Контроль экономии'!XM26</f>
        <v>#N/A</v>
      </c>
      <c r="DT26" s="116" t="e">
        <f>'Контроль экономии'!GV26*'Контроль экономии'!XN26</f>
        <v>#N/A</v>
      </c>
      <c r="DU26" s="116" t="e">
        <f>'Контроль экономии'!GW26*'Контроль экономии'!XO26</f>
        <v>#N/A</v>
      </c>
      <c r="DV26" s="116" t="e">
        <f>'Контроль экономии'!GX26*'Контроль экономии'!XP26</f>
        <v>#N/A</v>
      </c>
      <c r="DW26" s="116" t="e">
        <f>'Контроль экономии'!GY26*'Контроль экономии'!XQ26</f>
        <v>#N/A</v>
      </c>
      <c r="DX26" s="122" t="e">
        <f>'Контроль экономии'!FU26*'Контроль экономии'!XR26</f>
        <v>#N/A</v>
      </c>
      <c r="DY26" s="122" t="e">
        <f>'Контроль экономии'!FV26*'Контроль экономии'!XS26</f>
        <v>#N/A</v>
      </c>
      <c r="DZ26" s="122" t="e">
        <f>'Контроль экономии'!FW26*'Контроль экономии'!XT26</f>
        <v>#N/A</v>
      </c>
      <c r="EA26" s="122" t="e">
        <f>'Контроль экономии'!FX26*'Контроль экономии'!XU26</f>
        <v>#N/A</v>
      </c>
      <c r="EB26" s="122" t="e">
        <f>'Контроль экономии'!FY26*'Контроль экономии'!XV26</f>
        <v>#N/A</v>
      </c>
      <c r="EC26" s="122" t="e">
        <f>'Контроль экономии'!FZ26*'Контроль экономии'!XW26</f>
        <v>#N/A</v>
      </c>
      <c r="ED26" s="122" t="e">
        <f>'Контроль экономии'!GA26*'Контроль экономии'!XX26</f>
        <v>#N/A</v>
      </c>
      <c r="EE26" s="122" t="e">
        <f>'Контроль экономии'!GB26*'Контроль экономии'!XY26</f>
        <v>#N/A</v>
      </c>
      <c r="EF26" s="122" t="e">
        <f>'Контроль экономии'!GC26*'Контроль экономии'!XZ26</f>
        <v>#N/A</v>
      </c>
      <c r="EG26" s="122" t="e">
        <f>'Контроль экономии'!GD26*'Контроль экономии'!YA26</f>
        <v>#N/A</v>
      </c>
      <c r="EH26" s="122" t="e">
        <f>'Контроль экономии'!GE26*'Контроль экономии'!YB26</f>
        <v>#N/A</v>
      </c>
      <c r="EI26" s="122" t="e">
        <f>'Контроль экономии'!GF26*'Контроль экономии'!YC26</f>
        <v>#N/A</v>
      </c>
      <c r="EJ26" s="122" t="e">
        <f>'Контроль экономии'!GG26*'Контроль экономии'!YD26</f>
        <v>#N/A</v>
      </c>
      <c r="EK26" s="122" t="e">
        <f>'Контроль экономии'!GH26*'Контроль экономии'!YE26</f>
        <v>#N/A</v>
      </c>
      <c r="EL26" s="122" t="e">
        <f>'Контроль экономии'!GI26*'Контроль экономии'!YF26</f>
        <v>#N/A</v>
      </c>
      <c r="EM26" s="122" t="e">
        <f>'Контроль экономии'!GJ26*'Контроль экономии'!YG26</f>
        <v>#N/A</v>
      </c>
      <c r="EN26" s="122" t="e">
        <f>'Контроль экономии'!GK26*'Контроль экономии'!YH26</f>
        <v>#N/A</v>
      </c>
      <c r="EO26" s="122" t="e">
        <f>'Контроль экономии'!GL26*'Контроль экономии'!YI26</f>
        <v>#N/A</v>
      </c>
      <c r="EP26" s="122" t="e">
        <f>'Контроль экономии'!GM26*'Контроль экономии'!YJ26</f>
        <v>#N/A</v>
      </c>
      <c r="EQ26" s="122" t="e">
        <f>'Контроль экономии'!GN26*'Контроль экономии'!YK26</f>
        <v>#N/A</v>
      </c>
      <c r="ER26" s="122" t="e">
        <f>'Контроль экономии'!GO26*'Контроль экономии'!YL26</f>
        <v>#N/A</v>
      </c>
      <c r="ES26" s="122" t="e">
        <f>'Контроль экономии'!GP26*'Контроль экономии'!YM26</f>
        <v>#N/A</v>
      </c>
      <c r="ET26" s="122" t="e">
        <f>'Контроль экономии'!GQ26*'Контроль экономии'!YN26</f>
        <v>#N/A</v>
      </c>
      <c r="EU26" s="122" t="e">
        <f>'Контроль экономии'!GR26*'Контроль экономии'!YO26</f>
        <v>#N/A</v>
      </c>
      <c r="EV26" s="122" t="e">
        <f>'Контроль экономии'!GS26*'Контроль экономии'!YP26</f>
        <v>#N/A</v>
      </c>
      <c r="EW26" s="122" t="e">
        <f>'Контроль экономии'!GT26*'Контроль экономии'!YQ26</f>
        <v>#N/A</v>
      </c>
      <c r="EX26" s="122" t="e">
        <f>'Контроль экономии'!GU26*'Контроль экономии'!YR26</f>
        <v>#N/A</v>
      </c>
      <c r="EY26" s="122" t="e">
        <f>'Контроль экономии'!GV26*'Контроль экономии'!YS26</f>
        <v>#N/A</v>
      </c>
      <c r="EZ26" s="122" t="e">
        <f>'Контроль экономии'!GW26*'Контроль экономии'!YT26</f>
        <v>#N/A</v>
      </c>
      <c r="FA26" s="122" t="e">
        <f>'Контроль экономии'!GX26*'Контроль экономии'!YU26</f>
        <v>#N/A</v>
      </c>
      <c r="FB26" s="122" t="e">
        <f>'Контроль экономии'!GY26*'Контроль экономии'!YV26</f>
        <v>#N/A</v>
      </c>
    </row>
    <row r="27" spans="1:158" s="116" customFormat="1">
      <c r="A27" s="116">
        <f>'Контроль экономии'!A27</f>
        <v>24</v>
      </c>
      <c r="B27" s="123" t="str">
        <f>'Контроль экономии'!C27</f>
        <v>Муниципальное бюджетное дошкольное образовательное учреждение детский сад № 37 «Соловушка» Старооскольского городского округа</v>
      </c>
      <c r="C27" s="124" t="str">
        <f>'Контроль экономии'!D27</f>
        <v>-</v>
      </c>
      <c r="D27" s="119" t="e">
        <f>IF('Контроль экономии'!JJ27="",0,'Контроль экономии'!JJ27)</f>
        <v>#N/A</v>
      </c>
      <c r="E27" s="119" t="e">
        <f>IF('Контроль экономии'!JK27="",0,'Контроль экономии'!JK27)</f>
        <v>#N/A</v>
      </c>
      <c r="F27" s="119" t="e">
        <f>IF('Контроль экономии'!JL27="",0,'Контроль экономии'!JL27)</f>
        <v>#N/A</v>
      </c>
      <c r="G27" s="119" t="e">
        <f>IF('Контроль экономии'!JM27="",0,'Контроль экономии'!JM27)</f>
        <v>#N/A</v>
      </c>
      <c r="H27" s="119" t="e">
        <f>IF('Контроль экономии'!JN27="",0,'Контроль экономии'!JN27)</f>
        <v>#N/A</v>
      </c>
      <c r="I27" s="119" t="e">
        <f>IF('Контроль экономии'!JO27="",0,'Контроль экономии'!JO27)</f>
        <v>#N/A</v>
      </c>
      <c r="J27" s="119" t="e">
        <f>IF('Контроль экономии'!JP27="",0,'Контроль экономии'!JP27)</f>
        <v>#N/A</v>
      </c>
      <c r="K27" s="119" t="e">
        <f>IF('Контроль экономии'!JQ27="",0,'Контроль экономии'!JQ27)</f>
        <v>#N/A</v>
      </c>
      <c r="L27" s="119" t="e">
        <f>IF('Контроль экономии'!JR27="",0,'Контроль экономии'!JR27)</f>
        <v>#N/A</v>
      </c>
      <c r="M27" s="119" t="e">
        <f>IF('Контроль экономии'!JS27="",0,'Контроль экономии'!JS27)</f>
        <v>#N/A</v>
      </c>
      <c r="N27" s="119" t="e">
        <f>IF('Контроль экономии'!JT27="",0,'Контроль экономии'!JT27)</f>
        <v>#N/A</v>
      </c>
      <c r="O27" s="119" t="e">
        <f>IF('Контроль экономии'!JU27="",0,'Контроль экономии'!JU27)</f>
        <v>#N/A</v>
      </c>
      <c r="P27" s="119" t="e">
        <f>IF('Контроль экономии'!JV27="",0,'Контроль экономии'!JV27)</f>
        <v>#N/A</v>
      </c>
      <c r="Q27" s="119" t="e">
        <f>IF('Контроль экономии'!JW27="",0,'Контроль экономии'!JW27)</f>
        <v>#N/A</v>
      </c>
      <c r="R27" s="119" t="e">
        <f>IF('Контроль экономии'!JX27="",0,'Контроль экономии'!JX27)</f>
        <v>#N/A</v>
      </c>
      <c r="S27" s="119" t="e">
        <f>IF('Контроль экономии'!JY27="",0,'Контроль экономии'!JY27)</f>
        <v>#N/A</v>
      </c>
      <c r="T27" s="119" t="e">
        <f>IF('Контроль экономии'!JZ27="",0,'Контроль экономии'!JZ27)</f>
        <v>#N/A</v>
      </c>
      <c r="U27" s="119" t="e">
        <f>IF('Контроль экономии'!KA27="",0,'Контроль экономии'!KA27)</f>
        <v>#N/A</v>
      </c>
      <c r="V27" s="119" t="e">
        <f>IF('Контроль экономии'!KB27="",0,'Контроль экономии'!KB27)</f>
        <v>#N/A</v>
      </c>
      <c r="W27" s="119" t="e">
        <f>IF('Контроль экономии'!KC27="",0,'Контроль экономии'!KC27)</f>
        <v>#N/A</v>
      </c>
      <c r="X27" s="119" t="e">
        <f>IF('Контроль экономии'!KD27="",0,'Контроль экономии'!KD27)</f>
        <v>#N/A</v>
      </c>
      <c r="Y27" s="119" t="e">
        <f>IF('Контроль экономии'!KE27="",0,'Контроль экономии'!KE27)</f>
        <v>#N/A</v>
      </c>
      <c r="Z27" s="119" t="e">
        <f>IF('Контроль экономии'!KF27="",0,'Контроль экономии'!KF27)</f>
        <v>#N/A</v>
      </c>
      <c r="AA27" s="119" t="e">
        <f>IF('Контроль экономии'!KG27="",0,'Контроль экономии'!KG27)</f>
        <v>#N/A</v>
      </c>
      <c r="AB27" s="119" t="e">
        <f>IF('Контроль экономии'!KH27="",0,'Контроль экономии'!KH27)</f>
        <v>#N/A</v>
      </c>
      <c r="AC27" s="119" t="e">
        <f>IF('Контроль экономии'!KI27="",0,'Контроль экономии'!KI27)</f>
        <v>#N/A</v>
      </c>
      <c r="AD27" s="119" t="e">
        <f>IF('Контроль экономии'!KJ27="",0,'Контроль экономии'!KJ27)</f>
        <v>#N/A</v>
      </c>
      <c r="AE27" s="119" t="e">
        <f>IF('Контроль экономии'!KK27="",0,'Контроль экономии'!KK27)</f>
        <v>#N/A</v>
      </c>
      <c r="AF27" s="119" t="e">
        <f>IF('Контроль экономии'!KL27="",0,'Контроль экономии'!KL27)</f>
        <v>#N/A</v>
      </c>
      <c r="AG27" s="119" t="e">
        <f>IF('Контроль экономии'!KM27="",0,'Контроль экономии'!KM27)</f>
        <v>#N/A</v>
      </c>
      <c r="AH27" s="119" t="e">
        <f>IF('Контроль экономии'!KN27="",0,'Контроль экономии'!KN27)</f>
        <v>#N/A</v>
      </c>
      <c r="AI27" s="125" t="e">
        <f>IF(D27&gt;0,'Контроль экономии'!FU27,0)</f>
        <v>#N/A</v>
      </c>
      <c r="AJ27" s="125" t="e">
        <f>IF(E27&gt;0,'Контроль экономии'!FV27,0)</f>
        <v>#N/A</v>
      </c>
      <c r="AK27" s="125" t="e">
        <f>IF(F27&gt;0,'Контроль экономии'!FW27,0)</f>
        <v>#N/A</v>
      </c>
      <c r="AL27" s="125" t="e">
        <f>IF(G27&gt;0,'Контроль экономии'!FX27,0)</f>
        <v>#N/A</v>
      </c>
      <c r="AM27" s="125" t="e">
        <f>IF(H27&gt;0,'Контроль экономии'!FY27,0)</f>
        <v>#N/A</v>
      </c>
      <c r="AN27" s="125" t="e">
        <f>IF(I27&gt;0,'Контроль экономии'!FZ27,0)</f>
        <v>#N/A</v>
      </c>
      <c r="AO27" s="125" t="e">
        <f>IF(J27&gt;0,'Контроль экономии'!GA27,0)</f>
        <v>#N/A</v>
      </c>
      <c r="AP27" s="125" t="e">
        <f>IF(K27&gt;0,'Контроль экономии'!GB27,0)</f>
        <v>#N/A</v>
      </c>
      <c r="AQ27" s="125" t="e">
        <f>IF(L27&gt;0,'Контроль экономии'!GC27,0)</f>
        <v>#N/A</v>
      </c>
      <c r="AR27" s="125" t="e">
        <f>IF(M27&gt;0,'Контроль экономии'!GD27,0)</f>
        <v>#N/A</v>
      </c>
      <c r="AS27" s="125" t="e">
        <f>IF(N27&gt;0,'Контроль экономии'!GE27,0)</f>
        <v>#N/A</v>
      </c>
      <c r="AT27" s="125" t="e">
        <f>IF(O27&gt;0,'Контроль экономии'!GF27,0)</f>
        <v>#N/A</v>
      </c>
      <c r="AU27" s="125" t="e">
        <f>IF(P27&gt;0,'Контроль экономии'!GG27,0)</f>
        <v>#N/A</v>
      </c>
      <c r="AV27" s="125" t="e">
        <f>IF(Q27&gt;0,'Контроль экономии'!GH27,0)</f>
        <v>#N/A</v>
      </c>
      <c r="AW27" s="125" t="e">
        <f>IF(R27&gt;0,'Контроль экономии'!GI27,0)</f>
        <v>#N/A</v>
      </c>
      <c r="AX27" s="125" t="e">
        <f>IF(S27&gt;0,'Контроль экономии'!GJ27,0)</f>
        <v>#N/A</v>
      </c>
      <c r="AY27" s="125" t="e">
        <f>IF(T27&gt;0,'Контроль экономии'!GK27,0)</f>
        <v>#N/A</v>
      </c>
      <c r="AZ27" s="125" t="e">
        <f>IF(U27&gt;0,'Контроль экономии'!GL27,0)</f>
        <v>#N/A</v>
      </c>
      <c r="BA27" s="125" t="e">
        <f>IF(V27&gt;0,'Контроль экономии'!GM27,0)</f>
        <v>#N/A</v>
      </c>
      <c r="BB27" s="125" t="e">
        <f>IF(W27&gt;0,'Контроль экономии'!GN27,0)</f>
        <v>#N/A</v>
      </c>
      <c r="BC27" s="125" t="e">
        <f>IF(X27&gt;0,'Контроль экономии'!GO27,0)</f>
        <v>#N/A</v>
      </c>
      <c r="BD27" s="125" t="e">
        <f>IF(Y27&gt;0,'Контроль экономии'!GP27,0)</f>
        <v>#N/A</v>
      </c>
      <c r="BE27" s="125" t="e">
        <f>IF(Z27&gt;0,'Контроль экономии'!GQ27,0)</f>
        <v>#N/A</v>
      </c>
      <c r="BF27" s="125" t="e">
        <f>IF(AA27&gt;0,'Контроль экономии'!GR27,0)</f>
        <v>#N/A</v>
      </c>
      <c r="BG27" s="125" t="e">
        <f>IF(AB27&gt;0,'Контроль экономии'!GS27,0)</f>
        <v>#N/A</v>
      </c>
      <c r="BH27" s="125" t="e">
        <f>IF(AC27&gt;0,'Контроль экономии'!GT27,0)</f>
        <v>#N/A</v>
      </c>
      <c r="BI27" s="125" t="e">
        <f>IF(AD27&gt;0,'Контроль экономии'!GU27,0)</f>
        <v>#N/A</v>
      </c>
      <c r="BJ27" s="125" t="e">
        <f>IF(AE27&gt;0,'Контроль экономии'!GV27,0)</f>
        <v>#N/A</v>
      </c>
      <c r="BK27" s="125" t="e">
        <f>IF(AF27&gt;0,'Контроль экономии'!GW27,0)</f>
        <v>#N/A</v>
      </c>
      <c r="BL27" s="125" t="e">
        <f>IF(AG27&gt;0,'Контроль экономии'!GX27,0)</f>
        <v>#N/A</v>
      </c>
      <c r="BM27" s="125" t="e">
        <f>IF(AH27&gt;0,'Контроль экономии'!GY27,0)</f>
        <v>#N/A</v>
      </c>
      <c r="BN27" s="120" t="e">
        <f>'Контроль экономии'!FU27*Ср.вз.!AI27</f>
        <v>#N/A</v>
      </c>
      <c r="BO27" s="120" t="e">
        <f>'Контроль экономии'!FV27*Ср.вз.!AJ27</f>
        <v>#N/A</v>
      </c>
      <c r="BP27" s="120" t="e">
        <f>'Контроль экономии'!FW27*Ср.вз.!AK27</f>
        <v>#N/A</v>
      </c>
      <c r="BQ27" s="120" t="e">
        <f>'Контроль экономии'!FX27*Ср.вз.!AL27</f>
        <v>#N/A</v>
      </c>
      <c r="BR27" s="120" t="e">
        <f>'Контроль экономии'!FY27*Ср.вз.!AM27</f>
        <v>#N/A</v>
      </c>
      <c r="BS27" s="120" t="e">
        <f>'Контроль экономии'!FZ27*Ср.вз.!AN27</f>
        <v>#N/A</v>
      </c>
      <c r="BT27" s="120" t="e">
        <f>'Контроль экономии'!GA27*Ср.вз.!AO27</f>
        <v>#N/A</v>
      </c>
      <c r="BU27" s="120" t="e">
        <f>'Контроль экономии'!GB27*Ср.вз.!AP27</f>
        <v>#N/A</v>
      </c>
      <c r="BV27" s="120" t="e">
        <f>'Контроль экономии'!GC27*Ср.вз.!AQ27</f>
        <v>#N/A</v>
      </c>
      <c r="BW27" s="120" t="e">
        <f>'Контроль экономии'!GD27*Ср.вз.!AR27</f>
        <v>#N/A</v>
      </c>
      <c r="BX27" s="120" t="e">
        <f>'Контроль экономии'!GE27*Ср.вз.!AS27</f>
        <v>#N/A</v>
      </c>
      <c r="BY27" s="120" t="e">
        <f>'Контроль экономии'!GF27*Ср.вз.!AT27</f>
        <v>#N/A</v>
      </c>
      <c r="BZ27" s="120" t="e">
        <f>'Контроль экономии'!GG27*Ср.вз.!AU27</f>
        <v>#N/A</v>
      </c>
      <c r="CA27" s="120" t="e">
        <f>'Контроль экономии'!GH27*Ср.вз.!AV27</f>
        <v>#N/A</v>
      </c>
      <c r="CB27" s="120" t="e">
        <f>'Контроль экономии'!GI27*Ср.вз.!AW27</f>
        <v>#N/A</v>
      </c>
      <c r="CC27" s="120" t="e">
        <f>'Контроль экономии'!GJ27*Ср.вз.!AX27</f>
        <v>#N/A</v>
      </c>
      <c r="CD27" s="120" t="e">
        <f>'Контроль экономии'!GK27*Ср.вз.!AY27</f>
        <v>#N/A</v>
      </c>
      <c r="CE27" s="120" t="e">
        <f>'Контроль экономии'!GL27*Ср.вз.!AZ27</f>
        <v>#N/A</v>
      </c>
      <c r="CF27" s="120" t="e">
        <f>'Контроль экономии'!GM27*Ср.вз.!BA27</f>
        <v>#N/A</v>
      </c>
      <c r="CG27" s="120" t="e">
        <f>'Контроль экономии'!GN27*Ср.вз.!BB27</f>
        <v>#N/A</v>
      </c>
      <c r="CH27" s="120" t="e">
        <f>'Контроль экономии'!GO27*Ср.вз.!BC27</f>
        <v>#N/A</v>
      </c>
      <c r="CI27" s="120" t="e">
        <f>'Контроль экономии'!GP27*Ср.вз.!BD27</f>
        <v>#N/A</v>
      </c>
      <c r="CJ27" s="120" t="e">
        <f>'Контроль экономии'!GQ27*Ср.вз.!BE27</f>
        <v>#N/A</v>
      </c>
      <c r="CK27" s="120" t="e">
        <f>'Контроль экономии'!GR27*Ср.вз.!BF27</f>
        <v>#N/A</v>
      </c>
      <c r="CL27" s="120" t="e">
        <f>'Контроль экономии'!GS27*Ср.вз.!BG27</f>
        <v>#N/A</v>
      </c>
      <c r="CM27" s="120" t="e">
        <f>'Контроль экономии'!GT27*Ср.вз.!BH27</f>
        <v>#N/A</v>
      </c>
      <c r="CN27" s="120" t="e">
        <f>'Контроль экономии'!GU27*Ср.вз.!BI27</f>
        <v>#N/A</v>
      </c>
      <c r="CO27" s="120" t="e">
        <f>'Контроль экономии'!GV27*Ср.вз.!BJ27</f>
        <v>#N/A</v>
      </c>
      <c r="CP27" s="120" t="e">
        <f>'Контроль экономии'!GW27*Ср.вз.!BK27</f>
        <v>#N/A</v>
      </c>
      <c r="CQ27" s="120" t="e">
        <f>'Контроль экономии'!GX27*Ср.вз.!BL27</f>
        <v>#N/A</v>
      </c>
      <c r="CR27" s="120" t="e">
        <f>'Контроль экономии'!GY27*Ср.вз.!BM27</f>
        <v>#N/A</v>
      </c>
      <c r="CS27" s="116" t="e">
        <f>'Контроль экономии'!FU27*'Контроль экономии'!WM27</f>
        <v>#N/A</v>
      </c>
      <c r="CT27" s="116" t="e">
        <f>'Контроль экономии'!FV27*'Контроль экономии'!WN27</f>
        <v>#N/A</v>
      </c>
      <c r="CU27" s="116" t="e">
        <f>'Контроль экономии'!FW27*'Контроль экономии'!WO27</f>
        <v>#N/A</v>
      </c>
      <c r="CV27" s="116" t="e">
        <f>'Контроль экономии'!FX27*'Контроль экономии'!WP27</f>
        <v>#N/A</v>
      </c>
      <c r="CW27" s="116" t="e">
        <f>'Контроль экономии'!FY27*'Контроль экономии'!WQ27</f>
        <v>#N/A</v>
      </c>
      <c r="CX27" s="116" t="e">
        <f>'Контроль экономии'!FZ27*'Контроль экономии'!WR27</f>
        <v>#N/A</v>
      </c>
      <c r="CY27" s="116" t="e">
        <f>'Контроль экономии'!GA27*'Контроль экономии'!WS27</f>
        <v>#N/A</v>
      </c>
      <c r="CZ27" s="116" t="e">
        <f>'Контроль экономии'!GB27*'Контроль экономии'!WT27</f>
        <v>#N/A</v>
      </c>
      <c r="DA27" s="116" t="e">
        <f>'Контроль экономии'!GC27*'Контроль экономии'!WU27</f>
        <v>#N/A</v>
      </c>
      <c r="DB27" s="116" t="e">
        <f>'Контроль экономии'!GD27*'Контроль экономии'!WV27</f>
        <v>#N/A</v>
      </c>
      <c r="DC27" s="116" t="e">
        <f>'Контроль экономии'!GE27*'Контроль экономии'!WW27</f>
        <v>#N/A</v>
      </c>
      <c r="DD27" s="116" t="e">
        <f>'Контроль экономии'!GF27*'Контроль экономии'!WX27</f>
        <v>#N/A</v>
      </c>
      <c r="DE27" s="116" t="e">
        <f>'Контроль экономии'!GG27*'Контроль экономии'!WY27</f>
        <v>#N/A</v>
      </c>
      <c r="DF27" s="116" t="e">
        <f>'Контроль экономии'!GH27*'Контроль экономии'!WZ27</f>
        <v>#N/A</v>
      </c>
      <c r="DG27" s="116" t="e">
        <f>'Контроль экономии'!GI27*'Контроль экономии'!XA27</f>
        <v>#N/A</v>
      </c>
      <c r="DH27" s="116" t="e">
        <f>'Контроль экономии'!GJ27*'Контроль экономии'!XB27</f>
        <v>#N/A</v>
      </c>
      <c r="DI27" s="116" t="e">
        <f>'Контроль экономии'!GK27*'Контроль экономии'!XC27</f>
        <v>#N/A</v>
      </c>
      <c r="DJ27" s="116" t="e">
        <f>'Контроль экономии'!GL27*'Контроль экономии'!XD27</f>
        <v>#N/A</v>
      </c>
      <c r="DK27" s="116" t="e">
        <f>'Контроль экономии'!GM27*'Контроль экономии'!XE27</f>
        <v>#N/A</v>
      </c>
      <c r="DL27" s="116" t="e">
        <f>'Контроль экономии'!GN27*'Контроль экономии'!XF27</f>
        <v>#N/A</v>
      </c>
      <c r="DM27" s="116" t="e">
        <f>'Контроль экономии'!GO27*'Контроль экономии'!XG27</f>
        <v>#N/A</v>
      </c>
      <c r="DN27" s="116" t="e">
        <f>'Контроль экономии'!GP27*'Контроль экономии'!XH27</f>
        <v>#N/A</v>
      </c>
      <c r="DO27" s="116" t="e">
        <f>'Контроль экономии'!GQ27*'Контроль экономии'!XI27</f>
        <v>#N/A</v>
      </c>
      <c r="DP27" s="116" t="e">
        <f>'Контроль экономии'!GR27*'Контроль экономии'!XJ27</f>
        <v>#N/A</v>
      </c>
      <c r="DQ27" s="116" t="e">
        <f>'Контроль экономии'!GS27*'Контроль экономии'!XK27</f>
        <v>#N/A</v>
      </c>
      <c r="DR27" s="116" t="e">
        <f>'Контроль экономии'!GT27*'Контроль экономии'!XL27</f>
        <v>#N/A</v>
      </c>
      <c r="DS27" s="116" t="e">
        <f>'Контроль экономии'!GU27*'Контроль экономии'!XM27</f>
        <v>#N/A</v>
      </c>
      <c r="DT27" s="116" t="e">
        <f>'Контроль экономии'!GV27*'Контроль экономии'!XN27</f>
        <v>#N/A</v>
      </c>
      <c r="DU27" s="116" t="e">
        <f>'Контроль экономии'!GW27*'Контроль экономии'!XO27</f>
        <v>#N/A</v>
      </c>
      <c r="DV27" s="116" t="e">
        <f>'Контроль экономии'!GX27*'Контроль экономии'!XP27</f>
        <v>#N/A</v>
      </c>
      <c r="DW27" s="116" t="e">
        <f>'Контроль экономии'!GY27*'Контроль экономии'!XQ27</f>
        <v>#N/A</v>
      </c>
      <c r="DX27" s="122" t="e">
        <f>'Контроль экономии'!FU27*'Контроль экономии'!XR27</f>
        <v>#N/A</v>
      </c>
      <c r="DY27" s="122" t="e">
        <f>'Контроль экономии'!FV27*'Контроль экономии'!XS27</f>
        <v>#N/A</v>
      </c>
      <c r="DZ27" s="122" t="e">
        <f>'Контроль экономии'!FW27*'Контроль экономии'!XT27</f>
        <v>#N/A</v>
      </c>
      <c r="EA27" s="122" t="e">
        <f>'Контроль экономии'!FX27*'Контроль экономии'!XU27</f>
        <v>#N/A</v>
      </c>
      <c r="EB27" s="122" t="e">
        <f>'Контроль экономии'!FY27*'Контроль экономии'!XV27</f>
        <v>#N/A</v>
      </c>
      <c r="EC27" s="122" t="e">
        <f>'Контроль экономии'!FZ27*'Контроль экономии'!XW27</f>
        <v>#N/A</v>
      </c>
      <c r="ED27" s="122" t="e">
        <f>'Контроль экономии'!GA27*'Контроль экономии'!XX27</f>
        <v>#N/A</v>
      </c>
      <c r="EE27" s="122" t="e">
        <f>'Контроль экономии'!GB27*'Контроль экономии'!XY27</f>
        <v>#N/A</v>
      </c>
      <c r="EF27" s="122" t="e">
        <f>'Контроль экономии'!GC27*'Контроль экономии'!XZ27</f>
        <v>#N/A</v>
      </c>
      <c r="EG27" s="122" t="e">
        <f>'Контроль экономии'!GD27*'Контроль экономии'!YA27</f>
        <v>#N/A</v>
      </c>
      <c r="EH27" s="122" t="e">
        <f>'Контроль экономии'!GE27*'Контроль экономии'!YB27</f>
        <v>#N/A</v>
      </c>
      <c r="EI27" s="122" t="e">
        <f>'Контроль экономии'!GF27*'Контроль экономии'!YC27</f>
        <v>#N/A</v>
      </c>
      <c r="EJ27" s="122" t="e">
        <f>'Контроль экономии'!GG27*'Контроль экономии'!YD27</f>
        <v>#N/A</v>
      </c>
      <c r="EK27" s="122" t="e">
        <f>'Контроль экономии'!GH27*'Контроль экономии'!YE27</f>
        <v>#N/A</v>
      </c>
      <c r="EL27" s="122" t="e">
        <f>'Контроль экономии'!GI27*'Контроль экономии'!YF27</f>
        <v>#N/A</v>
      </c>
      <c r="EM27" s="122" t="e">
        <f>'Контроль экономии'!GJ27*'Контроль экономии'!YG27</f>
        <v>#N/A</v>
      </c>
      <c r="EN27" s="122" t="e">
        <f>'Контроль экономии'!GK27*'Контроль экономии'!YH27</f>
        <v>#N/A</v>
      </c>
      <c r="EO27" s="122" t="e">
        <f>'Контроль экономии'!GL27*'Контроль экономии'!YI27</f>
        <v>#N/A</v>
      </c>
      <c r="EP27" s="122" t="e">
        <f>'Контроль экономии'!GM27*'Контроль экономии'!YJ27</f>
        <v>#N/A</v>
      </c>
      <c r="EQ27" s="122" t="e">
        <f>'Контроль экономии'!GN27*'Контроль экономии'!YK27</f>
        <v>#N/A</v>
      </c>
      <c r="ER27" s="122" t="e">
        <f>'Контроль экономии'!GO27*'Контроль экономии'!YL27</f>
        <v>#N/A</v>
      </c>
      <c r="ES27" s="122" t="e">
        <f>'Контроль экономии'!GP27*'Контроль экономии'!YM27</f>
        <v>#N/A</v>
      </c>
      <c r="ET27" s="122" t="e">
        <f>'Контроль экономии'!GQ27*'Контроль экономии'!YN27</f>
        <v>#N/A</v>
      </c>
      <c r="EU27" s="122" t="e">
        <f>'Контроль экономии'!GR27*'Контроль экономии'!YO27</f>
        <v>#N/A</v>
      </c>
      <c r="EV27" s="122" t="e">
        <f>'Контроль экономии'!GS27*'Контроль экономии'!YP27</f>
        <v>#N/A</v>
      </c>
      <c r="EW27" s="122" t="e">
        <f>'Контроль экономии'!GT27*'Контроль экономии'!YQ27</f>
        <v>#N/A</v>
      </c>
      <c r="EX27" s="122" t="e">
        <f>'Контроль экономии'!GU27*'Контроль экономии'!YR27</f>
        <v>#N/A</v>
      </c>
      <c r="EY27" s="122" t="e">
        <f>'Контроль экономии'!GV27*'Контроль экономии'!YS27</f>
        <v>#N/A</v>
      </c>
      <c r="EZ27" s="122" t="e">
        <f>'Контроль экономии'!GW27*'Контроль экономии'!YT27</f>
        <v>#N/A</v>
      </c>
      <c r="FA27" s="122" t="e">
        <f>'Контроль экономии'!GX27*'Контроль экономии'!YU27</f>
        <v>#N/A</v>
      </c>
      <c r="FB27" s="122" t="e">
        <f>'Контроль экономии'!GY27*'Контроль экономии'!YV27</f>
        <v>#N/A</v>
      </c>
    </row>
    <row r="28" spans="1:158" s="116" customFormat="1">
      <c r="A28" s="116">
        <f>'Контроль экономии'!A28</f>
        <v>25</v>
      </c>
      <c r="B28" s="123" t="str">
        <f>'Контроль экономии'!C28</f>
        <v>Муниципальное бюджетное дошкольное образовательное учреждение детский сад № 41 «Семицветик» Старооскольского городского округа</v>
      </c>
      <c r="C28" s="124" t="str">
        <f>'Контроль экономии'!D28</f>
        <v>-</v>
      </c>
      <c r="D28" s="119" t="e">
        <f>IF('Контроль экономии'!JJ28="",0,'Контроль экономии'!JJ28)</f>
        <v>#N/A</v>
      </c>
      <c r="E28" s="119" t="e">
        <f>IF('Контроль экономии'!JK28="",0,'Контроль экономии'!JK28)</f>
        <v>#N/A</v>
      </c>
      <c r="F28" s="119" t="e">
        <f>IF('Контроль экономии'!JL28="",0,'Контроль экономии'!JL28)</f>
        <v>#N/A</v>
      </c>
      <c r="G28" s="119" t="e">
        <f>IF('Контроль экономии'!JM28="",0,'Контроль экономии'!JM28)</f>
        <v>#N/A</v>
      </c>
      <c r="H28" s="119" t="e">
        <f>IF('Контроль экономии'!JN28="",0,'Контроль экономии'!JN28)</f>
        <v>#N/A</v>
      </c>
      <c r="I28" s="119" t="e">
        <f>IF('Контроль экономии'!JO28="",0,'Контроль экономии'!JO28)</f>
        <v>#N/A</v>
      </c>
      <c r="J28" s="119" t="e">
        <f>IF('Контроль экономии'!JP28="",0,'Контроль экономии'!JP28)</f>
        <v>#N/A</v>
      </c>
      <c r="K28" s="119" t="e">
        <f>IF('Контроль экономии'!JQ28="",0,'Контроль экономии'!JQ28)</f>
        <v>#N/A</v>
      </c>
      <c r="L28" s="119" t="e">
        <f>IF('Контроль экономии'!JR28="",0,'Контроль экономии'!JR28)</f>
        <v>#N/A</v>
      </c>
      <c r="M28" s="119" t="e">
        <f>IF('Контроль экономии'!JS28="",0,'Контроль экономии'!JS28)</f>
        <v>#N/A</v>
      </c>
      <c r="N28" s="119" t="e">
        <f>IF('Контроль экономии'!JT28="",0,'Контроль экономии'!JT28)</f>
        <v>#N/A</v>
      </c>
      <c r="O28" s="119" t="e">
        <f>IF('Контроль экономии'!JU28="",0,'Контроль экономии'!JU28)</f>
        <v>#N/A</v>
      </c>
      <c r="P28" s="119" t="e">
        <f>IF('Контроль экономии'!JV28="",0,'Контроль экономии'!JV28)</f>
        <v>#N/A</v>
      </c>
      <c r="Q28" s="119" t="e">
        <f>IF('Контроль экономии'!JW28="",0,'Контроль экономии'!JW28)</f>
        <v>#N/A</v>
      </c>
      <c r="R28" s="119" t="e">
        <f>IF('Контроль экономии'!JX28="",0,'Контроль экономии'!JX28)</f>
        <v>#N/A</v>
      </c>
      <c r="S28" s="119" t="e">
        <f>IF('Контроль экономии'!JY28="",0,'Контроль экономии'!JY28)</f>
        <v>#N/A</v>
      </c>
      <c r="T28" s="119" t="e">
        <f>IF('Контроль экономии'!JZ28="",0,'Контроль экономии'!JZ28)</f>
        <v>#N/A</v>
      </c>
      <c r="U28" s="119" t="e">
        <f>IF('Контроль экономии'!KA28="",0,'Контроль экономии'!KA28)</f>
        <v>#N/A</v>
      </c>
      <c r="V28" s="119" t="e">
        <f>IF('Контроль экономии'!KB28="",0,'Контроль экономии'!KB28)</f>
        <v>#N/A</v>
      </c>
      <c r="W28" s="119" t="e">
        <f>IF('Контроль экономии'!KC28="",0,'Контроль экономии'!KC28)</f>
        <v>#N/A</v>
      </c>
      <c r="X28" s="119" t="e">
        <f>IF('Контроль экономии'!KD28="",0,'Контроль экономии'!KD28)</f>
        <v>#N/A</v>
      </c>
      <c r="Y28" s="119" t="e">
        <f>IF('Контроль экономии'!KE28="",0,'Контроль экономии'!KE28)</f>
        <v>#N/A</v>
      </c>
      <c r="Z28" s="119" t="e">
        <f>IF('Контроль экономии'!KF28="",0,'Контроль экономии'!KF28)</f>
        <v>#N/A</v>
      </c>
      <c r="AA28" s="119" t="e">
        <f>IF('Контроль экономии'!KG28="",0,'Контроль экономии'!KG28)</f>
        <v>#N/A</v>
      </c>
      <c r="AB28" s="119" t="e">
        <f>IF('Контроль экономии'!KH28="",0,'Контроль экономии'!KH28)</f>
        <v>#N/A</v>
      </c>
      <c r="AC28" s="119" t="e">
        <f>IF('Контроль экономии'!KI28="",0,'Контроль экономии'!KI28)</f>
        <v>#N/A</v>
      </c>
      <c r="AD28" s="119" t="e">
        <f>IF('Контроль экономии'!KJ28="",0,'Контроль экономии'!KJ28)</f>
        <v>#N/A</v>
      </c>
      <c r="AE28" s="119" t="e">
        <f>IF('Контроль экономии'!KK28="",0,'Контроль экономии'!KK28)</f>
        <v>#N/A</v>
      </c>
      <c r="AF28" s="119" t="e">
        <f>IF('Контроль экономии'!KL28="",0,'Контроль экономии'!KL28)</f>
        <v>#N/A</v>
      </c>
      <c r="AG28" s="119" t="e">
        <f>IF('Контроль экономии'!KM28="",0,'Контроль экономии'!KM28)</f>
        <v>#N/A</v>
      </c>
      <c r="AH28" s="119" t="e">
        <f>IF('Контроль экономии'!KN28="",0,'Контроль экономии'!KN28)</f>
        <v>#N/A</v>
      </c>
      <c r="AI28" s="125" t="e">
        <f>IF(D28&gt;0,'Контроль экономии'!FU28,0)</f>
        <v>#N/A</v>
      </c>
      <c r="AJ28" s="125" t="e">
        <f>IF(E28&gt;0,'Контроль экономии'!FV28,0)</f>
        <v>#N/A</v>
      </c>
      <c r="AK28" s="125" t="e">
        <f>IF(F28&gt;0,'Контроль экономии'!FW28,0)</f>
        <v>#N/A</v>
      </c>
      <c r="AL28" s="125" t="e">
        <f>IF(G28&gt;0,'Контроль экономии'!FX28,0)</f>
        <v>#N/A</v>
      </c>
      <c r="AM28" s="125" t="e">
        <f>IF(H28&gt;0,'Контроль экономии'!FY28,0)</f>
        <v>#N/A</v>
      </c>
      <c r="AN28" s="125" t="e">
        <f>IF(I28&gt;0,'Контроль экономии'!FZ28,0)</f>
        <v>#N/A</v>
      </c>
      <c r="AO28" s="125" t="e">
        <f>IF(J28&gt;0,'Контроль экономии'!GA28,0)</f>
        <v>#N/A</v>
      </c>
      <c r="AP28" s="125" t="e">
        <f>IF(K28&gt;0,'Контроль экономии'!GB28,0)</f>
        <v>#N/A</v>
      </c>
      <c r="AQ28" s="125" t="e">
        <f>IF(L28&gt;0,'Контроль экономии'!GC28,0)</f>
        <v>#N/A</v>
      </c>
      <c r="AR28" s="125" t="e">
        <f>IF(M28&gt;0,'Контроль экономии'!GD28,0)</f>
        <v>#N/A</v>
      </c>
      <c r="AS28" s="125" t="e">
        <f>IF(N28&gt;0,'Контроль экономии'!GE28,0)</f>
        <v>#N/A</v>
      </c>
      <c r="AT28" s="125" t="e">
        <f>IF(O28&gt;0,'Контроль экономии'!GF28,0)</f>
        <v>#N/A</v>
      </c>
      <c r="AU28" s="125" t="e">
        <f>IF(P28&gt;0,'Контроль экономии'!GG28,0)</f>
        <v>#N/A</v>
      </c>
      <c r="AV28" s="125" t="e">
        <f>IF(Q28&gt;0,'Контроль экономии'!GH28,0)</f>
        <v>#N/A</v>
      </c>
      <c r="AW28" s="125" t="e">
        <f>IF(R28&gt;0,'Контроль экономии'!GI28,0)</f>
        <v>#N/A</v>
      </c>
      <c r="AX28" s="125" t="e">
        <f>IF(S28&gt;0,'Контроль экономии'!GJ28,0)</f>
        <v>#N/A</v>
      </c>
      <c r="AY28" s="125" t="e">
        <f>IF(T28&gt;0,'Контроль экономии'!GK28,0)</f>
        <v>#N/A</v>
      </c>
      <c r="AZ28" s="125" t="e">
        <f>IF(U28&gt;0,'Контроль экономии'!GL28,0)</f>
        <v>#N/A</v>
      </c>
      <c r="BA28" s="125" t="e">
        <f>IF(V28&gt;0,'Контроль экономии'!GM28,0)</f>
        <v>#N/A</v>
      </c>
      <c r="BB28" s="125" t="e">
        <f>IF(W28&gt;0,'Контроль экономии'!GN28,0)</f>
        <v>#N/A</v>
      </c>
      <c r="BC28" s="125" t="e">
        <f>IF(X28&gt;0,'Контроль экономии'!GO28,0)</f>
        <v>#N/A</v>
      </c>
      <c r="BD28" s="125" t="e">
        <f>IF(Y28&gt;0,'Контроль экономии'!GP28,0)</f>
        <v>#N/A</v>
      </c>
      <c r="BE28" s="125" t="e">
        <f>IF(Z28&gt;0,'Контроль экономии'!GQ28,0)</f>
        <v>#N/A</v>
      </c>
      <c r="BF28" s="125" t="e">
        <f>IF(AA28&gt;0,'Контроль экономии'!GR28,0)</f>
        <v>#N/A</v>
      </c>
      <c r="BG28" s="125" t="e">
        <f>IF(AB28&gt;0,'Контроль экономии'!GS28,0)</f>
        <v>#N/A</v>
      </c>
      <c r="BH28" s="125" t="e">
        <f>IF(AC28&gt;0,'Контроль экономии'!GT28,0)</f>
        <v>#N/A</v>
      </c>
      <c r="BI28" s="125" t="e">
        <f>IF(AD28&gt;0,'Контроль экономии'!GU28,0)</f>
        <v>#N/A</v>
      </c>
      <c r="BJ28" s="125" t="e">
        <f>IF(AE28&gt;0,'Контроль экономии'!GV28,0)</f>
        <v>#N/A</v>
      </c>
      <c r="BK28" s="125" t="e">
        <f>IF(AF28&gt;0,'Контроль экономии'!GW28,0)</f>
        <v>#N/A</v>
      </c>
      <c r="BL28" s="125" t="e">
        <f>IF(AG28&gt;0,'Контроль экономии'!GX28,0)</f>
        <v>#N/A</v>
      </c>
      <c r="BM28" s="125" t="e">
        <f>IF(AH28&gt;0,'Контроль экономии'!GY28,0)</f>
        <v>#N/A</v>
      </c>
      <c r="BN28" s="120" t="e">
        <f>'Контроль экономии'!FU28*Ср.вз.!AI28</f>
        <v>#N/A</v>
      </c>
      <c r="BO28" s="120" t="e">
        <f>'Контроль экономии'!FV28*Ср.вз.!AJ28</f>
        <v>#N/A</v>
      </c>
      <c r="BP28" s="120" t="e">
        <f>'Контроль экономии'!FW28*Ср.вз.!AK28</f>
        <v>#N/A</v>
      </c>
      <c r="BQ28" s="120" t="e">
        <f>'Контроль экономии'!FX28*Ср.вз.!AL28</f>
        <v>#N/A</v>
      </c>
      <c r="BR28" s="120" t="e">
        <f>'Контроль экономии'!FY28*Ср.вз.!AM28</f>
        <v>#N/A</v>
      </c>
      <c r="BS28" s="120" t="e">
        <f>'Контроль экономии'!FZ28*Ср.вз.!AN28</f>
        <v>#N/A</v>
      </c>
      <c r="BT28" s="120" t="e">
        <f>'Контроль экономии'!GA28*Ср.вз.!AO28</f>
        <v>#N/A</v>
      </c>
      <c r="BU28" s="120" t="e">
        <f>'Контроль экономии'!GB28*Ср.вз.!AP28</f>
        <v>#N/A</v>
      </c>
      <c r="BV28" s="120" t="e">
        <f>'Контроль экономии'!GC28*Ср.вз.!AQ28</f>
        <v>#N/A</v>
      </c>
      <c r="BW28" s="120" t="e">
        <f>'Контроль экономии'!GD28*Ср.вз.!AR28</f>
        <v>#N/A</v>
      </c>
      <c r="BX28" s="120" t="e">
        <f>'Контроль экономии'!GE28*Ср.вз.!AS28</f>
        <v>#N/A</v>
      </c>
      <c r="BY28" s="120" t="e">
        <f>'Контроль экономии'!GF28*Ср.вз.!AT28</f>
        <v>#N/A</v>
      </c>
      <c r="BZ28" s="120" t="e">
        <f>'Контроль экономии'!GG28*Ср.вз.!AU28</f>
        <v>#N/A</v>
      </c>
      <c r="CA28" s="120" t="e">
        <f>'Контроль экономии'!GH28*Ср.вз.!AV28</f>
        <v>#N/A</v>
      </c>
      <c r="CB28" s="120" t="e">
        <f>'Контроль экономии'!GI28*Ср.вз.!AW28</f>
        <v>#N/A</v>
      </c>
      <c r="CC28" s="120" t="e">
        <f>'Контроль экономии'!GJ28*Ср.вз.!AX28</f>
        <v>#N/A</v>
      </c>
      <c r="CD28" s="120" t="e">
        <f>'Контроль экономии'!GK28*Ср.вз.!AY28</f>
        <v>#N/A</v>
      </c>
      <c r="CE28" s="120" t="e">
        <f>'Контроль экономии'!GL28*Ср.вз.!AZ28</f>
        <v>#N/A</v>
      </c>
      <c r="CF28" s="120" t="e">
        <f>'Контроль экономии'!GM28*Ср.вз.!BA28</f>
        <v>#N/A</v>
      </c>
      <c r="CG28" s="120" t="e">
        <f>'Контроль экономии'!GN28*Ср.вз.!BB28</f>
        <v>#N/A</v>
      </c>
      <c r="CH28" s="120" t="e">
        <f>'Контроль экономии'!GO28*Ср.вз.!BC28</f>
        <v>#N/A</v>
      </c>
      <c r="CI28" s="120" t="e">
        <f>'Контроль экономии'!GP28*Ср.вз.!BD28</f>
        <v>#N/A</v>
      </c>
      <c r="CJ28" s="120" t="e">
        <f>'Контроль экономии'!GQ28*Ср.вз.!BE28</f>
        <v>#N/A</v>
      </c>
      <c r="CK28" s="120" t="e">
        <f>'Контроль экономии'!GR28*Ср.вз.!BF28</f>
        <v>#N/A</v>
      </c>
      <c r="CL28" s="120" t="e">
        <f>'Контроль экономии'!GS28*Ср.вз.!BG28</f>
        <v>#N/A</v>
      </c>
      <c r="CM28" s="120" t="e">
        <f>'Контроль экономии'!GT28*Ср.вз.!BH28</f>
        <v>#N/A</v>
      </c>
      <c r="CN28" s="120" t="e">
        <f>'Контроль экономии'!GU28*Ср.вз.!BI28</f>
        <v>#N/A</v>
      </c>
      <c r="CO28" s="120" t="e">
        <f>'Контроль экономии'!GV28*Ср.вз.!BJ28</f>
        <v>#N/A</v>
      </c>
      <c r="CP28" s="120" t="e">
        <f>'Контроль экономии'!GW28*Ср.вз.!BK28</f>
        <v>#N/A</v>
      </c>
      <c r="CQ28" s="120" t="e">
        <f>'Контроль экономии'!GX28*Ср.вз.!BL28</f>
        <v>#N/A</v>
      </c>
      <c r="CR28" s="120" t="e">
        <f>'Контроль экономии'!GY28*Ср.вз.!BM28</f>
        <v>#N/A</v>
      </c>
      <c r="CS28" s="116" t="e">
        <f>'Контроль экономии'!FU28*'Контроль экономии'!WM28</f>
        <v>#N/A</v>
      </c>
      <c r="CT28" s="116" t="e">
        <f>'Контроль экономии'!FV28*'Контроль экономии'!WN28</f>
        <v>#N/A</v>
      </c>
      <c r="CU28" s="116" t="e">
        <f>'Контроль экономии'!FW28*'Контроль экономии'!WO28</f>
        <v>#N/A</v>
      </c>
      <c r="CV28" s="116" t="e">
        <f>'Контроль экономии'!FX28*'Контроль экономии'!WP28</f>
        <v>#N/A</v>
      </c>
      <c r="CW28" s="116" t="e">
        <f>'Контроль экономии'!FY28*'Контроль экономии'!WQ28</f>
        <v>#N/A</v>
      </c>
      <c r="CX28" s="116" t="e">
        <f>'Контроль экономии'!FZ28*'Контроль экономии'!WR28</f>
        <v>#N/A</v>
      </c>
      <c r="CY28" s="116" t="e">
        <f>'Контроль экономии'!GA28*'Контроль экономии'!WS28</f>
        <v>#N/A</v>
      </c>
      <c r="CZ28" s="116" t="e">
        <f>'Контроль экономии'!GB28*'Контроль экономии'!WT28</f>
        <v>#N/A</v>
      </c>
      <c r="DA28" s="116" t="e">
        <f>'Контроль экономии'!GC28*'Контроль экономии'!WU28</f>
        <v>#N/A</v>
      </c>
      <c r="DB28" s="116" t="e">
        <f>'Контроль экономии'!GD28*'Контроль экономии'!WV28</f>
        <v>#N/A</v>
      </c>
      <c r="DC28" s="116" t="e">
        <f>'Контроль экономии'!GE28*'Контроль экономии'!WW28</f>
        <v>#N/A</v>
      </c>
      <c r="DD28" s="116" t="e">
        <f>'Контроль экономии'!GF28*'Контроль экономии'!WX28</f>
        <v>#N/A</v>
      </c>
      <c r="DE28" s="116" t="e">
        <f>'Контроль экономии'!GG28*'Контроль экономии'!WY28</f>
        <v>#N/A</v>
      </c>
      <c r="DF28" s="116" t="e">
        <f>'Контроль экономии'!GH28*'Контроль экономии'!WZ28</f>
        <v>#N/A</v>
      </c>
      <c r="DG28" s="116" t="e">
        <f>'Контроль экономии'!GI28*'Контроль экономии'!XA28</f>
        <v>#N/A</v>
      </c>
      <c r="DH28" s="116" t="e">
        <f>'Контроль экономии'!GJ28*'Контроль экономии'!XB28</f>
        <v>#N/A</v>
      </c>
      <c r="DI28" s="116" t="e">
        <f>'Контроль экономии'!GK28*'Контроль экономии'!XC28</f>
        <v>#N/A</v>
      </c>
      <c r="DJ28" s="116" t="e">
        <f>'Контроль экономии'!GL28*'Контроль экономии'!XD28</f>
        <v>#N/A</v>
      </c>
      <c r="DK28" s="116" t="e">
        <f>'Контроль экономии'!GM28*'Контроль экономии'!XE28</f>
        <v>#N/A</v>
      </c>
      <c r="DL28" s="116" t="e">
        <f>'Контроль экономии'!GN28*'Контроль экономии'!XF28</f>
        <v>#N/A</v>
      </c>
      <c r="DM28" s="116" t="e">
        <f>'Контроль экономии'!GO28*'Контроль экономии'!XG28</f>
        <v>#N/A</v>
      </c>
      <c r="DN28" s="116" t="e">
        <f>'Контроль экономии'!GP28*'Контроль экономии'!XH28</f>
        <v>#N/A</v>
      </c>
      <c r="DO28" s="116" t="e">
        <f>'Контроль экономии'!GQ28*'Контроль экономии'!XI28</f>
        <v>#N/A</v>
      </c>
      <c r="DP28" s="116" t="e">
        <f>'Контроль экономии'!GR28*'Контроль экономии'!XJ28</f>
        <v>#N/A</v>
      </c>
      <c r="DQ28" s="116" t="e">
        <f>'Контроль экономии'!GS28*'Контроль экономии'!XK28</f>
        <v>#N/A</v>
      </c>
      <c r="DR28" s="116" t="e">
        <f>'Контроль экономии'!GT28*'Контроль экономии'!XL28</f>
        <v>#N/A</v>
      </c>
      <c r="DS28" s="116" t="e">
        <f>'Контроль экономии'!GU28*'Контроль экономии'!XM28</f>
        <v>#N/A</v>
      </c>
      <c r="DT28" s="116" t="e">
        <f>'Контроль экономии'!GV28*'Контроль экономии'!XN28</f>
        <v>#N/A</v>
      </c>
      <c r="DU28" s="116" t="e">
        <f>'Контроль экономии'!GW28*'Контроль экономии'!XO28</f>
        <v>#N/A</v>
      </c>
      <c r="DV28" s="116" t="e">
        <f>'Контроль экономии'!GX28*'Контроль экономии'!XP28</f>
        <v>#N/A</v>
      </c>
      <c r="DW28" s="116" t="e">
        <f>'Контроль экономии'!GY28*'Контроль экономии'!XQ28</f>
        <v>#N/A</v>
      </c>
      <c r="DX28" s="122" t="e">
        <f>'Контроль экономии'!FU28*'Контроль экономии'!XR28</f>
        <v>#N/A</v>
      </c>
      <c r="DY28" s="122" t="e">
        <f>'Контроль экономии'!FV28*'Контроль экономии'!XS28</f>
        <v>#N/A</v>
      </c>
      <c r="DZ28" s="122" t="e">
        <f>'Контроль экономии'!FW28*'Контроль экономии'!XT28</f>
        <v>#N/A</v>
      </c>
      <c r="EA28" s="122" t="e">
        <f>'Контроль экономии'!FX28*'Контроль экономии'!XU28</f>
        <v>#N/A</v>
      </c>
      <c r="EB28" s="122" t="e">
        <f>'Контроль экономии'!FY28*'Контроль экономии'!XV28</f>
        <v>#N/A</v>
      </c>
      <c r="EC28" s="122" t="e">
        <f>'Контроль экономии'!FZ28*'Контроль экономии'!XW28</f>
        <v>#N/A</v>
      </c>
      <c r="ED28" s="122" t="e">
        <f>'Контроль экономии'!GA28*'Контроль экономии'!XX28</f>
        <v>#N/A</v>
      </c>
      <c r="EE28" s="122" t="e">
        <f>'Контроль экономии'!GB28*'Контроль экономии'!XY28</f>
        <v>#N/A</v>
      </c>
      <c r="EF28" s="122" t="e">
        <f>'Контроль экономии'!GC28*'Контроль экономии'!XZ28</f>
        <v>#N/A</v>
      </c>
      <c r="EG28" s="122" t="e">
        <f>'Контроль экономии'!GD28*'Контроль экономии'!YA28</f>
        <v>#N/A</v>
      </c>
      <c r="EH28" s="122" t="e">
        <f>'Контроль экономии'!GE28*'Контроль экономии'!YB28</f>
        <v>#N/A</v>
      </c>
      <c r="EI28" s="122" t="e">
        <f>'Контроль экономии'!GF28*'Контроль экономии'!YC28</f>
        <v>#N/A</v>
      </c>
      <c r="EJ28" s="122" t="e">
        <f>'Контроль экономии'!GG28*'Контроль экономии'!YD28</f>
        <v>#N/A</v>
      </c>
      <c r="EK28" s="122" t="e">
        <f>'Контроль экономии'!GH28*'Контроль экономии'!YE28</f>
        <v>#N/A</v>
      </c>
      <c r="EL28" s="122" t="e">
        <f>'Контроль экономии'!GI28*'Контроль экономии'!YF28</f>
        <v>#N/A</v>
      </c>
      <c r="EM28" s="122" t="e">
        <f>'Контроль экономии'!GJ28*'Контроль экономии'!YG28</f>
        <v>#N/A</v>
      </c>
      <c r="EN28" s="122" t="e">
        <f>'Контроль экономии'!GK28*'Контроль экономии'!YH28</f>
        <v>#N/A</v>
      </c>
      <c r="EO28" s="122" t="e">
        <f>'Контроль экономии'!GL28*'Контроль экономии'!YI28</f>
        <v>#N/A</v>
      </c>
      <c r="EP28" s="122" t="e">
        <f>'Контроль экономии'!GM28*'Контроль экономии'!YJ28</f>
        <v>#N/A</v>
      </c>
      <c r="EQ28" s="122" t="e">
        <f>'Контроль экономии'!GN28*'Контроль экономии'!YK28</f>
        <v>#N/A</v>
      </c>
      <c r="ER28" s="122" t="e">
        <f>'Контроль экономии'!GO28*'Контроль экономии'!YL28</f>
        <v>#N/A</v>
      </c>
      <c r="ES28" s="122" t="e">
        <f>'Контроль экономии'!GP28*'Контроль экономии'!YM28</f>
        <v>#N/A</v>
      </c>
      <c r="ET28" s="122" t="e">
        <f>'Контроль экономии'!GQ28*'Контроль экономии'!YN28</f>
        <v>#N/A</v>
      </c>
      <c r="EU28" s="122" t="e">
        <f>'Контроль экономии'!GR28*'Контроль экономии'!YO28</f>
        <v>#N/A</v>
      </c>
      <c r="EV28" s="122" t="e">
        <f>'Контроль экономии'!GS28*'Контроль экономии'!YP28</f>
        <v>#N/A</v>
      </c>
      <c r="EW28" s="122" t="e">
        <f>'Контроль экономии'!GT28*'Контроль экономии'!YQ28</f>
        <v>#N/A</v>
      </c>
      <c r="EX28" s="122" t="e">
        <f>'Контроль экономии'!GU28*'Контроль экономии'!YR28</f>
        <v>#N/A</v>
      </c>
      <c r="EY28" s="122" t="e">
        <f>'Контроль экономии'!GV28*'Контроль экономии'!YS28</f>
        <v>#N/A</v>
      </c>
      <c r="EZ28" s="122" t="e">
        <f>'Контроль экономии'!GW28*'Контроль экономии'!YT28</f>
        <v>#N/A</v>
      </c>
      <c r="FA28" s="122" t="e">
        <f>'Контроль экономии'!GX28*'Контроль экономии'!YU28</f>
        <v>#N/A</v>
      </c>
      <c r="FB28" s="122" t="e">
        <f>'Контроль экономии'!GY28*'Контроль экономии'!YV28</f>
        <v>#N/A</v>
      </c>
    </row>
    <row r="29" spans="1:158" s="116" customFormat="1">
      <c r="A29" s="116">
        <f>'Контроль экономии'!A29</f>
        <v>26</v>
      </c>
      <c r="B29" s="123" t="str">
        <f>'Контроль экономии'!C29</f>
        <v>Муниципальное бюджетное дошкольное образовательное учреждение детский сад № 45 «Росинка» Старооскольского городского округа</v>
      </c>
      <c r="C29" s="124" t="str">
        <f>'Контроль экономии'!D29</f>
        <v>-</v>
      </c>
      <c r="D29" s="119" t="e">
        <f>IF('Контроль экономии'!JJ29="",0,'Контроль экономии'!JJ29)</f>
        <v>#N/A</v>
      </c>
      <c r="E29" s="119" t="e">
        <f>IF('Контроль экономии'!JK29="",0,'Контроль экономии'!JK29)</f>
        <v>#N/A</v>
      </c>
      <c r="F29" s="119" t="e">
        <f>IF('Контроль экономии'!JL29="",0,'Контроль экономии'!JL29)</f>
        <v>#N/A</v>
      </c>
      <c r="G29" s="119" t="e">
        <f>IF('Контроль экономии'!JM29="",0,'Контроль экономии'!JM29)</f>
        <v>#N/A</v>
      </c>
      <c r="H29" s="119" t="e">
        <f>IF('Контроль экономии'!JN29="",0,'Контроль экономии'!JN29)</f>
        <v>#N/A</v>
      </c>
      <c r="I29" s="119" t="e">
        <f>IF('Контроль экономии'!JO29="",0,'Контроль экономии'!JO29)</f>
        <v>#N/A</v>
      </c>
      <c r="J29" s="119" t="e">
        <f>IF('Контроль экономии'!JP29="",0,'Контроль экономии'!JP29)</f>
        <v>#N/A</v>
      </c>
      <c r="K29" s="119" t="e">
        <f>IF('Контроль экономии'!JQ29="",0,'Контроль экономии'!JQ29)</f>
        <v>#N/A</v>
      </c>
      <c r="L29" s="119" t="e">
        <f>IF('Контроль экономии'!JR29="",0,'Контроль экономии'!JR29)</f>
        <v>#N/A</v>
      </c>
      <c r="M29" s="119" t="e">
        <f>IF('Контроль экономии'!JS29="",0,'Контроль экономии'!JS29)</f>
        <v>#N/A</v>
      </c>
      <c r="N29" s="119" t="e">
        <f>IF('Контроль экономии'!JT29="",0,'Контроль экономии'!JT29)</f>
        <v>#N/A</v>
      </c>
      <c r="O29" s="119" t="e">
        <f>IF('Контроль экономии'!JU29="",0,'Контроль экономии'!JU29)</f>
        <v>#N/A</v>
      </c>
      <c r="P29" s="119" t="e">
        <f>IF('Контроль экономии'!JV29="",0,'Контроль экономии'!JV29)</f>
        <v>#N/A</v>
      </c>
      <c r="Q29" s="119" t="e">
        <f>IF('Контроль экономии'!JW29="",0,'Контроль экономии'!JW29)</f>
        <v>#N/A</v>
      </c>
      <c r="R29" s="119" t="e">
        <f>IF('Контроль экономии'!JX29="",0,'Контроль экономии'!JX29)</f>
        <v>#N/A</v>
      </c>
      <c r="S29" s="119" t="e">
        <f>IF('Контроль экономии'!JY29="",0,'Контроль экономии'!JY29)</f>
        <v>#N/A</v>
      </c>
      <c r="T29" s="119" t="e">
        <f>IF('Контроль экономии'!JZ29="",0,'Контроль экономии'!JZ29)</f>
        <v>#N/A</v>
      </c>
      <c r="U29" s="119" t="e">
        <f>IF('Контроль экономии'!KA29="",0,'Контроль экономии'!KA29)</f>
        <v>#N/A</v>
      </c>
      <c r="V29" s="119" t="e">
        <f>IF('Контроль экономии'!KB29="",0,'Контроль экономии'!KB29)</f>
        <v>#N/A</v>
      </c>
      <c r="W29" s="119" t="e">
        <f>IF('Контроль экономии'!KC29="",0,'Контроль экономии'!KC29)</f>
        <v>#N/A</v>
      </c>
      <c r="X29" s="119" t="e">
        <f>IF('Контроль экономии'!KD29="",0,'Контроль экономии'!KD29)</f>
        <v>#N/A</v>
      </c>
      <c r="Y29" s="119" t="e">
        <f>IF('Контроль экономии'!KE29="",0,'Контроль экономии'!KE29)</f>
        <v>#N/A</v>
      </c>
      <c r="Z29" s="119" t="e">
        <f>IF('Контроль экономии'!KF29="",0,'Контроль экономии'!KF29)</f>
        <v>#N/A</v>
      </c>
      <c r="AA29" s="119" t="e">
        <f>IF('Контроль экономии'!KG29="",0,'Контроль экономии'!KG29)</f>
        <v>#N/A</v>
      </c>
      <c r="AB29" s="119" t="e">
        <f>IF('Контроль экономии'!KH29="",0,'Контроль экономии'!KH29)</f>
        <v>#N/A</v>
      </c>
      <c r="AC29" s="119" t="e">
        <f>IF('Контроль экономии'!KI29="",0,'Контроль экономии'!KI29)</f>
        <v>#N/A</v>
      </c>
      <c r="AD29" s="119" t="e">
        <f>IF('Контроль экономии'!KJ29="",0,'Контроль экономии'!KJ29)</f>
        <v>#N/A</v>
      </c>
      <c r="AE29" s="119" t="e">
        <f>IF('Контроль экономии'!KK29="",0,'Контроль экономии'!KK29)</f>
        <v>#N/A</v>
      </c>
      <c r="AF29" s="119" t="e">
        <f>IF('Контроль экономии'!KL29="",0,'Контроль экономии'!KL29)</f>
        <v>#N/A</v>
      </c>
      <c r="AG29" s="119" t="e">
        <f>IF('Контроль экономии'!KM29="",0,'Контроль экономии'!KM29)</f>
        <v>#N/A</v>
      </c>
      <c r="AH29" s="119" t="e">
        <f>IF('Контроль экономии'!KN29="",0,'Контроль экономии'!KN29)</f>
        <v>#N/A</v>
      </c>
      <c r="AI29" s="125" t="e">
        <f>IF(D29&gt;0,'Контроль экономии'!FU29,0)</f>
        <v>#N/A</v>
      </c>
      <c r="AJ29" s="125" t="e">
        <f>IF(E29&gt;0,'Контроль экономии'!FV29,0)</f>
        <v>#N/A</v>
      </c>
      <c r="AK29" s="125" t="e">
        <f>IF(F29&gt;0,'Контроль экономии'!FW29,0)</f>
        <v>#N/A</v>
      </c>
      <c r="AL29" s="125" t="e">
        <f>IF(G29&gt;0,'Контроль экономии'!FX29,0)</f>
        <v>#N/A</v>
      </c>
      <c r="AM29" s="125" t="e">
        <f>IF(H29&gt;0,'Контроль экономии'!FY29,0)</f>
        <v>#N/A</v>
      </c>
      <c r="AN29" s="125" t="e">
        <f>IF(I29&gt;0,'Контроль экономии'!FZ29,0)</f>
        <v>#N/A</v>
      </c>
      <c r="AO29" s="125" t="e">
        <f>IF(J29&gt;0,'Контроль экономии'!GA29,0)</f>
        <v>#N/A</v>
      </c>
      <c r="AP29" s="125" t="e">
        <f>IF(K29&gt;0,'Контроль экономии'!GB29,0)</f>
        <v>#N/A</v>
      </c>
      <c r="AQ29" s="125" t="e">
        <f>IF(L29&gt;0,'Контроль экономии'!GC29,0)</f>
        <v>#N/A</v>
      </c>
      <c r="AR29" s="125" t="e">
        <f>IF(M29&gt;0,'Контроль экономии'!GD29,0)</f>
        <v>#N/A</v>
      </c>
      <c r="AS29" s="125" t="e">
        <f>IF(N29&gt;0,'Контроль экономии'!GE29,0)</f>
        <v>#N/A</v>
      </c>
      <c r="AT29" s="125" t="e">
        <f>IF(O29&gt;0,'Контроль экономии'!GF29,0)</f>
        <v>#N/A</v>
      </c>
      <c r="AU29" s="125" t="e">
        <f>IF(P29&gt;0,'Контроль экономии'!GG29,0)</f>
        <v>#N/A</v>
      </c>
      <c r="AV29" s="125" t="e">
        <f>IF(Q29&gt;0,'Контроль экономии'!GH29,0)</f>
        <v>#N/A</v>
      </c>
      <c r="AW29" s="125" t="e">
        <f>IF(R29&gt;0,'Контроль экономии'!GI29,0)</f>
        <v>#N/A</v>
      </c>
      <c r="AX29" s="125" t="e">
        <f>IF(S29&gt;0,'Контроль экономии'!GJ29,0)</f>
        <v>#N/A</v>
      </c>
      <c r="AY29" s="125" t="e">
        <f>IF(T29&gt;0,'Контроль экономии'!GK29,0)</f>
        <v>#N/A</v>
      </c>
      <c r="AZ29" s="125" t="e">
        <f>IF(U29&gt;0,'Контроль экономии'!GL29,0)</f>
        <v>#N/A</v>
      </c>
      <c r="BA29" s="125" t="e">
        <f>IF(V29&gt;0,'Контроль экономии'!GM29,0)</f>
        <v>#N/A</v>
      </c>
      <c r="BB29" s="125" t="e">
        <f>IF(W29&gt;0,'Контроль экономии'!GN29,0)</f>
        <v>#N/A</v>
      </c>
      <c r="BC29" s="125" t="e">
        <f>IF(X29&gt;0,'Контроль экономии'!GO29,0)</f>
        <v>#N/A</v>
      </c>
      <c r="BD29" s="125" t="e">
        <f>IF(Y29&gt;0,'Контроль экономии'!GP29,0)</f>
        <v>#N/A</v>
      </c>
      <c r="BE29" s="125" t="e">
        <f>IF(Z29&gt;0,'Контроль экономии'!GQ29,0)</f>
        <v>#N/A</v>
      </c>
      <c r="BF29" s="125" t="e">
        <f>IF(AA29&gt;0,'Контроль экономии'!GR29,0)</f>
        <v>#N/A</v>
      </c>
      <c r="BG29" s="125" t="e">
        <f>IF(AB29&gt;0,'Контроль экономии'!GS29,0)</f>
        <v>#N/A</v>
      </c>
      <c r="BH29" s="125" t="e">
        <f>IF(AC29&gt;0,'Контроль экономии'!GT29,0)</f>
        <v>#N/A</v>
      </c>
      <c r="BI29" s="125" t="e">
        <f>IF(AD29&gt;0,'Контроль экономии'!GU29,0)</f>
        <v>#N/A</v>
      </c>
      <c r="BJ29" s="125" t="e">
        <f>IF(AE29&gt;0,'Контроль экономии'!GV29,0)</f>
        <v>#N/A</v>
      </c>
      <c r="BK29" s="125" t="e">
        <f>IF(AF29&gt;0,'Контроль экономии'!GW29,0)</f>
        <v>#N/A</v>
      </c>
      <c r="BL29" s="125" t="e">
        <f>IF(AG29&gt;0,'Контроль экономии'!GX29,0)</f>
        <v>#N/A</v>
      </c>
      <c r="BM29" s="125" t="e">
        <f>IF(AH29&gt;0,'Контроль экономии'!GY29,0)</f>
        <v>#N/A</v>
      </c>
      <c r="BN29" s="120" t="e">
        <f>'Контроль экономии'!FU29*Ср.вз.!AI29</f>
        <v>#N/A</v>
      </c>
      <c r="BO29" s="120" t="e">
        <f>'Контроль экономии'!FV29*Ср.вз.!AJ29</f>
        <v>#N/A</v>
      </c>
      <c r="BP29" s="120" t="e">
        <f>'Контроль экономии'!FW29*Ср.вз.!AK29</f>
        <v>#N/A</v>
      </c>
      <c r="BQ29" s="120" t="e">
        <f>'Контроль экономии'!FX29*Ср.вз.!AL29</f>
        <v>#N/A</v>
      </c>
      <c r="BR29" s="120" t="e">
        <f>'Контроль экономии'!FY29*Ср.вз.!AM29</f>
        <v>#N/A</v>
      </c>
      <c r="BS29" s="120" t="e">
        <f>'Контроль экономии'!FZ29*Ср.вз.!AN29</f>
        <v>#N/A</v>
      </c>
      <c r="BT29" s="120" t="e">
        <f>'Контроль экономии'!GA29*Ср.вз.!AO29</f>
        <v>#N/A</v>
      </c>
      <c r="BU29" s="120" t="e">
        <f>'Контроль экономии'!GB29*Ср.вз.!AP29</f>
        <v>#N/A</v>
      </c>
      <c r="BV29" s="120" t="e">
        <f>'Контроль экономии'!GC29*Ср.вз.!AQ29</f>
        <v>#N/A</v>
      </c>
      <c r="BW29" s="120" t="e">
        <f>'Контроль экономии'!GD29*Ср.вз.!AR29</f>
        <v>#N/A</v>
      </c>
      <c r="BX29" s="120" t="e">
        <f>'Контроль экономии'!GE29*Ср.вз.!AS29</f>
        <v>#N/A</v>
      </c>
      <c r="BY29" s="120" t="e">
        <f>'Контроль экономии'!GF29*Ср.вз.!AT29</f>
        <v>#N/A</v>
      </c>
      <c r="BZ29" s="120" t="e">
        <f>'Контроль экономии'!GG29*Ср.вз.!AU29</f>
        <v>#N/A</v>
      </c>
      <c r="CA29" s="120" t="e">
        <f>'Контроль экономии'!GH29*Ср.вз.!AV29</f>
        <v>#N/A</v>
      </c>
      <c r="CB29" s="120" t="e">
        <f>'Контроль экономии'!GI29*Ср.вз.!AW29</f>
        <v>#N/A</v>
      </c>
      <c r="CC29" s="120" t="e">
        <f>'Контроль экономии'!GJ29*Ср.вз.!AX29</f>
        <v>#N/A</v>
      </c>
      <c r="CD29" s="120" t="e">
        <f>'Контроль экономии'!GK29*Ср.вз.!AY29</f>
        <v>#N/A</v>
      </c>
      <c r="CE29" s="120" t="e">
        <f>'Контроль экономии'!GL29*Ср.вз.!AZ29</f>
        <v>#N/A</v>
      </c>
      <c r="CF29" s="120" t="e">
        <f>'Контроль экономии'!GM29*Ср.вз.!BA29</f>
        <v>#N/A</v>
      </c>
      <c r="CG29" s="120" t="e">
        <f>'Контроль экономии'!GN29*Ср.вз.!BB29</f>
        <v>#N/A</v>
      </c>
      <c r="CH29" s="120" t="e">
        <f>'Контроль экономии'!GO29*Ср.вз.!BC29</f>
        <v>#N/A</v>
      </c>
      <c r="CI29" s="120" t="e">
        <f>'Контроль экономии'!GP29*Ср.вз.!BD29</f>
        <v>#N/A</v>
      </c>
      <c r="CJ29" s="120" t="e">
        <f>'Контроль экономии'!GQ29*Ср.вз.!BE29</f>
        <v>#N/A</v>
      </c>
      <c r="CK29" s="120" t="e">
        <f>'Контроль экономии'!GR29*Ср.вз.!BF29</f>
        <v>#N/A</v>
      </c>
      <c r="CL29" s="120" t="e">
        <f>'Контроль экономии'!GS29*Ср.вз.!BG29</f>
        <v>#N/A</v>
      </c>
      <c r="CM29" s="120" t="e">
        <f>'Контроль экономии'!GT29*Ср.вз.!BH29</f>
        <v>#N/A</v>
      </c>
      <c r="CN29" s="120" t="e">
        <f>'Контроль экономии'!GU29*Ср.вз.!BI29</f>
        <v>#N/A</v>
      </c>
      <c r="CO29" s="120" t="e">
        <f>'Контроль экономии'!GV29*Ср.вз.!BJ29</f>
        <v>#N/A</v>
      </c>
      <c r="CP29" s="120" t="e">
        <f>'Контроль экономии'!GW29*Ср.вз.!BK29</f>
        <v>#N/A</v>
      </c>
      <c r="CQ29" s="120" t="e">
        <f>'Контроль экономии'!GX29*Ср.вз.!BL29</f>
        <v>#N/A</v>
      </c>
      <c r="CR29" s="120" t="e">
        <f>'Контроль экономии'!GY29*Ср.вз.!BM29</f>
        <v>#N/A</v>
      </c>
      <c r="CS29" s="116" t="e">
        <f>'Контроль экономии'!FU29*'Контроль экономии'!WM29</f>
        <v>#N/A</v>
      </c>
      <c r="CT29" s="116" t="e">
        <f>'Контроль экономии'!FV29*'Контроль экономии'!WN29</f>
        <v>#N/A</v>
      </c>
      <c r="CU29" s="116" t="e">
        <f>'Контроль экономии'!FW29*'Контроль экономии'!WO29</f>
        <v>#N/A</v>
      </c>
      <c r="CV29" s="116" t="e">
        <f>'Контроль экономии'!FX29*'Контроль экономии'!WP29</f>
        <v>#N/A</v>
      </c>
      <c r="CW29" s="116" t="e">
        <f>'Контроль экономии'!FY29*'Контроль экономии'!WQ29</f>
        <v>#N/A</v>
      </c>
      <c r="CX29" s="116" t="e">
        <f>'Контроль экономии'!FZ29*'Контроль экономии'!WR29</f>
        <v>#N/A</v>
      </c>
      <c r="CY29" s="116" t="e">
        <f>'Контроль экономии'!GA29*'Контроль экономии'!WS29</f>
        <v>#N/A</v>
      </c>
      <c r="CZ29" s="116" t="e">
        <f>'Контроль экономии'!GB29*'Контроль экономии'!WT29</f>
        <v>#N/A</v>
      </c>
      <c r="DA29" s="116" t="e">
        <f>'Контроль экономии'!GC29*'Контроль экономии'!WU29</f>
        <v>#N/A</v>
      </c>
      <c r="DB29" s="116" t="e">
        <f>'Контроль экономии'!GD29*'Контроль экономии'!WV29</f>
        <v>#N/A</v>
      </c>
      <c r="DC29" s="116" t="e">
        <f>'Контроль экономии'!GE29*'Контроль экономии'!WW29</f>
        <v>#N/A</v>
      </c>
      <c r="DD29" s="116" t="e">
        <f>'Контроль экономии'!GF29*'Контроль экономии'!WX29</f>
        <v>#N/A</v>
      </c>
      <c r="DE29" s="116" t="e">
        <f>'Контроль экономии'!GG29*'Контроль экономии'!WY29</f>
        <v>#N/A</v>
      </c>
      <c r="DF29" s="116" t="e">
        <f>'Контроль экономии'!GH29*'Контроль экономии'!WZ29</f>
        <v>#N/A</v>
      </c>
      <c r="DG29" s="116" t="e">
        <f>'Контроль экономии'!GI29*'Контроль экономии'!XA29</f>
        <v>#N/A</v>
      </c>
      <c r="DH29" s="116" t="e">
        <f>'Контроль экономии'!GJ29*'Контроль экономии'!XB29</f>
        <v>#N/A</v>
      </c>
      <c r="DI29" s="116" t="e">
        <f>'Контроль экономии'!GK29*'Контроль экономии'!XC29</f>
        <v>#N/A</v>
      </c>
      <c r="DJ29" s="116" t="e">
        <f>'Контроль экономии'!GL29*'Контроль экономии'!XD29</f>
        <v>#N/A</v>
      </c>
      <c r="DK29" s="116" t="e">
        <f>'Контроль экономии'!GM29*'Контроль экономии'!XE29</f>
        <v>#N/A</v>
      </c>
      <c r="DL29" s="116" t="e">
        <f>'Контроль экономии'!GN29*'Контроль экономии'!XF29</f>
        <v>#N/A</v>
      </c>
      <c r="DM29" s="116" t="e">
        <f>'Контроль экономии'!GO29*'Контроль экономии'!XG29</f>
        <v>#N/A</v>
      </c>
      <c r="DN29" s="116" t="e">
        <f>'Контроль экономии'!GP29*'Контроль экономии'!XH29</f>
        <v>#N/A</v>
      </c>
      <c r="DO29" s="116" t="e">
        <f>'Контроль экономии'!GQ29*'Контроль экономии'!XI29</f>
        <v>#N/A</v>
      </c>
      <c r="DP29" s="116" t="e">
        <f>'Контроль экономии'!GR29*'Контроль экономии'!XJ29</f>
        <v>#N/A</v>
      </c>
      <c r="DQ29" s="116" t="e">
        <f>'Контроль экономии'!GS29*'Контроль экономии'!XK29</f>
        <v>#N/A</v>
      </c>
      <c r="DR29" s="116" t="e">
        <f>'Контроль экономии'!GT29*'Контроль экономии'!XL29</f>
        <v>#N/A</v>
      </c>
      <c r="DS29" s="116" t="e">
        <f>'Контроль экономии'!GU29*'Контроль экономии'!XM29</f>
        <v>#N/A</v>
      </c>
      <c r="DT29" s="116" t="e">
        <f>'Контроль экономии'!GV29*'Контроль экономии'!XN29</f>
        <v>#N/A</v>
      </c>
      <c r="DU29" s="116" t="e">
        <f>'Контроль экономии'!GW29*'Контроль экономии'!XO29</f>
        <v>#N/A</v>
      </c>
      <c r="DV29" s="116" t="e">
        <f>'Контроль экономии'!GX29*'Контроль экономии'!XP29</f>
        <v>#N/A</v>
      </c>
      <c r="DW29" s="116" t="e">
        <f>'Контроль экономии'!GY29*'Контроль экономии'!XQ29</f>
        <v>#N/A</v>
      </c>
      <c r="DX29" s="122" t="e">
        <f>'Контроль экономии'!FU29*'Контроль экономии'!XR29</f>
        <v>#N/A</v>
      </c>
      <c r="DY29" s="122" t="e">
        <f>'Контроль экономии'!FV29*'Контроль экономии'!XS29</f>
        <v>#N/A</v>
      </c>
      <c r="DZ29" s="122" t="e">
        <f>'Контроль экономии'!FW29*'Контроль экономии'!XT29</f>
        <v>#N/A</v>
      </c>
      <c r="EA29" s="122" t="e">
        <f>'Контроль экономии'!FX29*'Контроль экономии'!XU29</f>
        <v>#N/A</v>
      </c>
      <c r="EB29" s="122" t="e">
        <f>'Контроль экономии'!FY29*'Контроль экономии'!XV29</f>
        <v>#N/A</v>
      </c>
      <c r="EC29" s="122" t="e">
        <f>'Контроль экономии'!FZ29*'Контроль экономии'!XW29</f>
        <v>#N/A</v>
      </c>
      <c r="ED29" s="122" t="e">
        <f>'Контроль экономии'!GA29*'Контроль экономии'!XX29</f>
        <v>#N/A</v>
      </c>
      <c r="EE29" s="122" t="e">
        <f>'Контроль экономии'!GB29*'Контроль экономии'!XY29</f>
        <v>#N/A</v>
      </c>
      <c r="EF29" s="122" t="e">
        <f>'Контроль экономии'!GC29*'Контроль экономии'!XZ29</f>
        <v>#N/A</v>
      </c>
      <c r="EG29" s="122" t="e">
        <f>'Контроль экономии'!GD29*'Контроль экономии'!YA29</f>
        <v>#N/A</v>
      </c>
      <c r="EH29" s="122" t="e">
        <f>'Контроль экономии'!GE29*'Контроль экономии'!YB29</f>
        <v>#N/A</v>
      </c>
      <c r="EI29" s="122" t="e">
        <f>'Контроль экономии'!GF29*'Контроль экономии'!YC29</f>
        <v>#N/A</v>
      </c>
      <c r="EJ29" s="122" t="e">
        <f>'Контроль экономии'!GG29*'Контроль экономии'!YD29</f>
        <v>#N/A</v>
      </c>
      <c r="EK29" s="122" t="e">
        <f>'Контроль экономии'!GH29*'Контроль экономии'!YE29</f>
        <v>#N/A</v>
      </c>
      <c r="EL29" s="122" t="e">
        <f>'Контроль экономии'!GI29*'Контроль экономии'!YF29</f>
        <v>#N/A</v>
      </c>
      <c r="EM29" s="122" t="e">
        <f>'Контроль экономии'!GJ29*'Контроль экономии'!YG29</f>
        <v>#N/A</v>
      </c>
      <c r="EN29" s="122" t="e">
        <f>'Контроль экономии'!GK29*'Контроль экономии'!YH29</f>
        <v>#N/A</v>
      </c>
      <c r="EO29" s="122" t="e">
        <f>'Контроль экономии'!GL29*'Контроль экономии'!YI29</f>
        <v>#N/A</v>
      </c>
      <c r="EP29" s="122" t="e">
        <f>'Контроль экономии'!GM29*'Контроль экономии'!YJ29</f>
        <v>#N/A</v>
      </c>
      <c r="EQ29" s="122" t="e">
        <f>'Контроль экономии'!GN29*'Контроль экономии'!YK29</f>
        <v>#N/A</v>
      </c>
      <c r="ER29" s="122" t="e">
        <f>'Контроль экономии'!GO29*'Контроль экономии'!YL29</f>
        <v>#N/A</v>
      </c>
      <c r="ES29" s="122" t="e">
        <f>'Контроль экономии'!GP29*'Контроль экономии'!YM29</f>
        <v>#N/A</v>
      </c>
      <c r="ET29" s="122" t="e">
        <f>'Контроль экономии'!GQ29*'Контроль экономии'!YN29</f>
        <v>#N/A</v>
      </c>
      <c r="EU29" s="122" t="e">
        <f>'Контроль экономии'!GR29*'Контроль экономии'!YO29</f>
        <v>#N/A</v>
      </c>
      <c r="EV29" s="122" t="e">
        <f>'Контроль экономии'!GS29*'Контроль экономии'!YP29</f>
        <v>#N/A</v>
      </c>
      <c r="EW29" s="122" t="e">
        <f>'Контроль экономии'!GT29*'Контроль экономии'!YQ29</f>
        <v>#N/A</v>
      </c>
      <c r="EX29" s="122" t="e">
        <f>'Контроль экономии'!GU29*'Контроль экономии'!YR29</f>
        <v>#N/A</v>
      </c>
      <c r="EY29" s="122" t="e">
        <f>'Контроль экономии'!GV29*'Контроль экономии'!YS29</f>
        <v>#N/A</v>
      </c>
      <c r="EZ29" s="122" t="e">
        <f>'Контроль экономии'!GW29*'Контроль экономии'!YT29</f>
        <v>#N/A</v>
      </c>
      <c r="FA29" s="122" t="e">
        <f>'Контроль экономии'!GX29*'Контроль экономии'!YU29</f>
        <v>#N/A</v>
      </c>
      <c r="FB29" s="122" t="e">
        <f>'Контроль экономии'!GY29*'Контроль экономии'!YV29</f>
        <v>#N/A</v>
      </c>
    </row>
    <row r="30" spans="1:158" s="116" customFormat="1">
      <c r="A30" s="116">
        <f>'Контроль экономии'!A30</f>
        <v>27</v>
      </c>
      <c r="B30" s="123" t="str">
        <f>'Контроль экономии'!C30</f>
        <v>Муниципальное бюджетное дошкольное образовательное учреждение детский сад № 52 «Ласточка» Старооскольского городского округа</v>
      </c>
      <c r="C30" s="124" t="str">
        <f>'Контроль экономии'!D30</f>
        <v>-</v>
      </c>
      <c r="D30" s="119" t="e">
        <f>IF('Контроль экономии'!JJ30="",0,'Контроль экономии'!JJ30)</f>
        <v>#N/A</v>
      </c>
      <c r="E30" s="119" t="e">
        <f>IF('Контроль экономии'!JK30="",0,'Контроль экономии'!JK30)</f>
        <v>#N/A</v>
      </c>
      <c r="F30" s="119" t="e">
        <f>IF('Контроль экономии'!JL30="",0,'Контроль экономии'!JL30)</f>
        <v>#N/A</v>
      </c>
      <c r="G30" s="119" t="e">
        <f>IF('Контроль экономии'!JM30="",0,'Контроль экономии'!JM30)</f>
        <v>#N/A</v>
      </c>
      <c r="H30" s="119" t="e">
        <f>IF('Контроль экономии'!JN30="",0,'Контроль экономии'!JN30)</f>
        <v>#N/A</v>
      </c>
      <c r="I30" s="119" t="e">
        <f>IF('Контроль экономии'!JO30="",0,'Контроль экономии'!JO30)</f>
        <v>#N/A</v>
      </c>
      <c r="J30" s="119" t="e">
        <f>IF('Контроль экономии'!JP30="",0,'Контроль экономии'!JP30)</f>
        <v>#N/A</v>
      </c>
      <c r="K30" s="119" t="e">
        <f>IF('Контроль экономии'!JQ30="",0,'Контроль экономии'!JQ30)</f>
        <v>#N/A</v>
      </c>
      <c r="L30" s="119" t="e">
        <f>IF('Контроль экономии'!JR30="",0,'Контроль экономии'!JR30)</f>
        <v>#N/A</v>
      </c>
      <c r="M30" s="119" t="e">
        <f>IF('Контроль экономии'!JS30="",0,'Контроль экономии'!JS30)</f>
        <v>#N/A</v>
      </c>
      <c r="N30" s="119" t="e">
        <f>IF('Контроль экономии'!JT30="",0,'Контроль экономии'!JT30)</f>
        <v>#N/A</v>
      </c>
      <c r="O30" s="119" t="e">
        <f>IF('Контроль экономии'!JU30="",0,'Контроль экономии'!JU30)</f>
        <v>#N/A</v>
      </c>
      <c r="P30" s="119" t="e">
        <f>IF('Контроль экономии'!JV30="",0,'Контроль экономии'!JV30)</f>
        <v>#N/A</v>
      </c>
      <c r="Q30" s="119" t="e">
        <f>IF('Контроль экономии'!JW30="",0,'Контроль экономии'!JW30)</f>
        <v>#N/A</v>
      </c>
      <c r="R30" s="119" t="e">
        <f>IF('Контроль экономии'!JX30="",0,'Контроль экономии'!JX30)</f>
        <v>#N/A</v>
      </c>
      <c r="S30" s="119" t="e">
        <f>IF('Контроль экономии'!JY30="",0,'Контроль экономии'!JY30)</f>
        <v>#N/A</v>
      </c>
      <c r="T30" s="119" t="e">
        <f>IF('Контроль экономии'!JZ30="",0,'Контроль экономии'!JZ30)</f>
        <v>#N/A</v>
      </c>
      <c r="U30" s="119" t="e">
        <f>IF('Контроль экономии'!KA30="",0,'Контроль экономии'!KA30)</f>
        <v>#N/A</v>
      </c>
      <c r="V30" s="119" t="e">
        <f>IF('Контроль экономии'!KB30="",0,'Контроль экономии'!KB30)</f>
        <v>#N/A</v>
      </c>
      <c r="W30" s="119" t="e">
        <f>IF('Контроль экономии'!KC30="",0,'Контроль экономии'!KC30)</f>
        <v>#N/A</v>
      </c>
      <c r="X30" s="119" t="e">
        <f>IF('Контроль экономии'!KD30="",0,'Контроль экономии'!KD30)</f>
        <v>#N/A</v>
      </c>
      <c r="Y30" s="119" t="e">
        <f>IF('Контроль экономии'!KE30="",0,'Контроль экономии'!KE30)</f>
        <v>#N/A</v>
      </c>
      <c r="Z30" s="119" t="e">
        <f>IF('Контроль экономии'!KF30="",0,'Контроль экономии'!KF30)</f>
        <v>#N/A</v>
      </c>
      <c r="AA30" s="119" t="e">
        <f>IF('Контроль экономии'!KG30="",0,'Контроль экономии'!KG30)</f>
        <v>#N/A</v>
      </c>
      <c r="AB30" s="119" t="e">
        <f>IF('Контроль экономии'!KH30="",0,'Контроль экономии'!KH30)</f>
        <v>#N/A</v>
      </c>
      <c r="AC30" s="119" t="e">
        <f>IF('Контроль экономии'!KI30="",0,'Контроль экономии'!KI30)</f>
        <v>#N/A</v>
      </c>
      <c r="AD30" s="119" t="e">
        <f>IF('Контроль экономии'!KJ30="",0,'Контроль экономии'!KJ30)</f>
        <v>#N/A</v>
      </c>
      <c r="AE30" s="119" t="e">
        <f>IF('Контроль экономии'!KK30="",0,'Контроль экономии'!KK30)</f>
        <v>#N/A</v>
      </c>
      <c r="AF30" s="119" t="e">
        <f>IF('Контроль экономии'!KL30="",0,'Контроль экономии'!KL30)</f>
        <v>#N/A</v>
      </c>
      <c r="AG30" s="119" t="e">
        <f>IF('Контроль экономии'!KM30="",0,'Контроль экономии'!KM30)</f>
        <v>#N/A</v>
      </c>
      <c r="AH30" s="119" t="e">
        <f>IF('Контроль экономии'!KN30="",0,'Контроль экономии'!KN30)</f>
        <v>#N/A</v>
      </c>
      <c r="AI30" s="125" t="e">
        <f>IF(D30&gt;0,'Контроль экономии'!FU30,0)</f>
        <v>#N/A</v>
      </c>
      <c r="AJ30" s="125" t="e">
        <f>IF(E30&gt;0,'Контроль экономии'!FV30,0)</f>
        <v>#N/A</v>
      </c>
      <c r="AK30" s="125" t="e">
        <f>IF(F30&gt;0,'Контроль экономии'!FW30,0)</f>
        <v>#N/A</v>
      </c>
      <c r="AL30" s="125" t="e">
        <f>IF(G30&gt;0,'Контроль экономии'!FX30,0)</f>
        <v>#N/A</v>
      </c>
      <c r="AM30" s="125" t="e">
        <f>IF(H30&gt;0,'Контроль экономии'!FY30,0)</f>
        <v>#N/A</v>
      </c>
      <c r="AN30" s="125" t="e">
        <f>IF(I30&gt;0,'Контроль экономии'!FZ30,0)</f>
        <v>#N/A</v>
      </c>
      <c r="AO30" s="125" t="e">
        <f>IF(J30&gt;0,'Контроль экономии'!GA30,0)</f>
        <v>#N/A</v>
      </c>
      <c r="AP30" s="125" t="e">
        <f>IF(K30&gt;0,'Контроль экономии'!GB30,0)</f>
        <v>#N/A</v>
      </c>
      <c r="AQ30" s="125" t="e">
        <f>IF(L30&gt;0,'Контроль экономии'!GC30,0)</f>
        <v>#N/A</v>
      </c>
      <c r="AR30" s="125" t="e">
        <f>IF(M30&gt;0,'Контроль экономии'!GD30,0)</f>
        <v>#N/A</v>
      </c>
      <c r="AS30" s="125" t="e">
        <f>IF(N30&gt;0,'Контроль экономии'!GE30,0)</f>
        <v>#N/A</v>
      </c>
      <c r="AT30" s="125" t="e">
        <f>IF(O30&gt;0,'Контроль экономии'!GF30,0)</f>
        <v>#N/A</v>
      </c>
      <c r="AU30" s="125" t="e">
        <f>IF(P30&gt;0,'Контроль экономии'!GG30,0)</f>
        <v>#N/A</v>
      </c>
      <c r="AV30" s="125" t="e">
        <f>IF(Q30&gt;0,'Контроль экономии'!GH30,0)</f>
        <v>#N/A</v>
      </c>
      <c r="AW30" s="125" t="e">
        <f>IF(R30&gt;0,'Контроль экономии'!GI30,0)</f>
        <v>#N/A</v>
      </c>
      <c r="AX30" s="125" t="e">
        <f>IF(S30&gt;0,'Контроль экономии'!GJ30,0)</f>
        <v>#N/A</v>
      </c>
      <c r="AY30" s="125" t="e">
        <f>IF(T30&gt;0,'Контроль экономии'!GK30,0)</f>
        <v>#N/A</v>
      </c>
      <c r="AZ30" s="125" t="e">
        <f>IF(U30&gt;0,'Контроль экономии'!GL30,0)</f>
        <v>#N/A</v>
      </c>
      <c r="BA30" s="125" t="e">
        <f>IF(V30&gt;0,'Контроль экономии'!GM30,0)</f>
        <v>#N/A</v>
      </c>
      <c r="BB30" s="125" t="e">
        <f>IF(W30&gt;0,'Контроль экономии'!GN30,0)</f>
        <v>#N/A</v>
      </c>
      <c r="BC30" s="125" t="e">
        <f>IF(X30&gt;0,'Контроль экономии'!GO30,0)</f>
        <v>#N/A</v>
      </c>
      <c r="BD30" s="125" t="e">
        <f>IF(Y30&gt;0,'Контроль экономии'!GP30,0)</f>
        <v>#N/A</v>
      </c>
      <c r="BE30" s="125" t="e">
        <f>IF(Z30&gt;0,'Контроль экономии'!GQ30,0)</f>
        <v>#N/A</v>
      </c>
      <c r="BF30" s="125" t="e">
        <f>IF(AA30&gt;0,'Контроль экономии'!GR30,0)</f>
        <v>#N/A</v>
      </c>
      <c r="BG30" s="125" t="e">
        <f>IF(AB30&gt;0,'Контроль экономии'!GS30,0)</f>
        <v>#N/A</v>
      </c>
      <c r="BH30" s="125" t="e">
        <f>IF(AC30&gt;0,'Контроль экономии'!GT30,0)</f>
        <v>#N/A</v>
      </c>
      <c r="BI30" s="125" t="e">
        <f>IF(AD30&gt;0,'Контроль экономии'!GU30,0)</f>
        <v>#N/A</v>
      </c>
      <c r="BJ30" s="125" t="e">
        <f>IF(AE30&gt;0,'Контроль экономии'!GV30,0)</f>
        <v>#N/A</v>
      </c>
      <c r="BK30" s="125" t="e">
        <f>IF(AF30&gt;0,'Контроль экономии'!GW30,0)</f>
        <v>#N/A</v>
      </c>
      <c r="BL30" s="125" t="e">
        <f>IF(AG30&gt;0,'Контроль экономии'!GX30,0)</f>
        <v>#N/A</v>
      </c>
      <c r="BM30" s="125" t="e">
        <f>IF(AH30&gt;0,'Контроль экономии'!GY30,0)</f>
        <v>#N/A</v>
      </c>
      <c r="BN30" s="120" t="e">
        <f>'Контроль экономии'!FU30*Ср.вз.!AI30</f>
        <v>#N/A</v>
      </c>
      <c r="BO30" s="120" t="e">
        <f>'Контроль экономии'!FV30*Ср.вз.!AJ30</f>
        <v>#N/A</v>
      </c>
      <c r="BP30" s="120" t="e">
        <f>'Контроль экономии'!FW30*Ср.вз.!AK30</f>
        <v>#N/A</v>
      </c>
      <c r="BQ30" s="120" t="e">
        <f>'Контроль экономии'!FX30*Ср.вз.!AL30</f>
        <v>#N/A</v>
      </c>
      <c r="BR30" s="120" t="e">
        <f>'Контроль экономии'!FY30*Ср.вз.!AM30</f>
        <v>#N/A</v>
      </c>
      <c r="BS30" s="120" t="e">
        <f>'Контроль экономии'!FZ30*Ср.вз.!AN30</f>
        <v>#N/A</v>
      </c>
      <c r="BT30" s="120" t="e">
        <f>'Контроль экономии'!GA30*Ср.вз.!AO30</f>
        <v>#N/A</v>
      </c>
      <c r="BU30" s="120" t="e">
        <f>'Контроль экономии'!GB30*Ср.вз.!AP30</f>
        <v>#N/A</v>
      </c>
      <c r="BV30" s="120" t="e">
        <f>'Контроль экономии'!GC30*Ср.вз.!AQ30</f>
        <v>#N/A</v>
      </c>
      <c r="BW30" s="120" t="e">
        <f>'Контроль экономии'!GD30*Ср.вз.!AR30</f>
        <v>#N/A</v>
      </c>
      <c r="BX30" s="120" t="e">
        <f>'Контроль экономии'!GE30*Ср.вз.!AS30</f>
        <v>#N/A</v>
      </c>
      <c r="BY30" s="120" t="e">
        <f>'Контроль экономии'!GF30*Ср.вз.!AT30</f>
        <v>#N/A</v>
      </c>
      <c r="BZ30" s="120" t="e">
        <f>'Контроль экономии'!GG30*Ср.вз.!AU30</f>
        <v>#N/A</v>
      </c>
      <c r="CA30" s="120" t="e">
        <f>'Контроль экономии'!GH30*Ср.вз.!AV30</f>
        <v>#N/A</v>
      </c>
      <c r="CB30" s="120" t="e">
        <f>'Контроль экономии'!GI30*Ср.вз.!AW30</f>
        <v>#N/A</v>
      </c>
      <c r="CC30" s="120" t="e">
        <f>'Контроль экономии'!GJ30*Ср.вз.!AX30</f>
        <v>#N/A</v>
      </c>
      <c r="CD30" s="120" t="e">
        <f>'Контроль экономии'!GK30*Ср.вз.!AY30</f>
        <v>#N/A</v>
      </c>
      <c r="CE30" s="120" t="e">
        <f>'Контроль экономии'!GL30*Ср.вз.!AZ30</f>
        <v>#N/A</v>
      </c>
      <c r="CF30" s="120" t="e">
        <f>'Контроль экономии'!GM30*Ср.вз.!BA30</f>
        <v>#N/A</v>
      </c>
      <c r="CG30" s="120" t="e">
        <f>'Контроль экономии'!GN30*Ср.вз.!BB30</f>
        <v>#N/A</v>
      </c>
      <c r="CH30" s="120" t="e">
        <f>'Контроль экономии'!GO30*Ср.вз.!BC30</f>
        <v>#N/A</v>
      </c>
      <c r="CI30" s="120" t="e">
        <f>'Контроль экономии'!GP30*Ср.вз.!BD30</f>
        <v>#N/A</v>
      </c>
      <c r="CJ30" s="120" t="e">
        <f>'Контроль экономии'!GQ30*Ср.вз.!BE30</f>
        <v>#N/A</v>
      </c>
      <c r="CK30" s="120" t="e">
        <f>'Контроль экономии'!GR30*Ср.вз.!BF30</f>
        <v>#N/A</v>
      </c>
      <c r="CL30" s="120" t="e">
        <f>'Контроль экономии'!GS30*Ср.вз.!BG30</f>
        <v>#N/A</v>
      </c>
      <c r="CM30" s="120" t="e">
        <f>'Контроль экономии'!GT30*Ср.вз.!BH30</f>
        <v>#N/A</v>
      </c>
      <c r="CN30" s="120" t="e">
        <f>'Контроль экономии'!GU30*Ср.вз.!BI30</f>
        <v>#N/A</v>
      </c>
      <c r="CO30" s="120" t="e">
        <f>'Контроль экономии'!GV30*Ср.вз.!BJ30</f>
        <v>#N/A</v>
      </c>
      <c r="CP30" s="120" t="e">
        <f>'Контроль экономии'!GW30*Ср.вз.!BK30</f>
        <v>#N/A</v>
      </c>
      <c r="CQ30" s="120" t="e">
        <f>'Контроль экономии'!GX30*Ср.вз.!BL30</f>
        <v>#N/A</v>
      </c>
      <c r="CR30" s="120" t="e">
        <f>'Контроль экономии'!GY30*Ср.вз.!BM30</f>
        <v>#N/A</v>
      </c>
      <c r="CS30" s="116" t="e">
        <f>'Контроль экономии'!FU30*'Контроль экономии'!WM30</f>
        <v>#N/A</v>
      </c>
      <c r="CT30" s="116" t="e">
        <f>'Контроль экономии'!FV30*'Контроль экономии'!WN30</f>
        <v>#N/A</v>
      </c>
      <c r="CU30" s="116" t="e">
        <f>'Контроль экономии'!FW30*'Контроль экономии'!WO30</f>
        <v>#N/A</v>
      </c>
      <c r="CV30" s="116" t="e">
        <f>'Контроль экономии'!FX30*'Контроль экономии'!WP30</f>
        <v>#N/A</v>
      </c>
      <c r="CW30" s="116" t="e">
        <f>'Контроль экономии'!FY30*'Контроль экономии'!WQ30</f>
        <v>#N/A</v>
      </c>
      <c r="CX30" s="116" t="e">
        <f>'Контроль экономии'!FZ30*'Контроль экономии'!WR30</f>
        <v>#N/A</v>
      </c>
      <c r="CY30" s="116" t="e">
        <f>'Контроль экономии'!GA30*'Контроль экономии'!WS30</f>
        <v>#N/A</v>
      </c>
      <c r="CZ30" s="116" t="e">
        <f>'Контроль экономии'!GB30*'Контроль экономии'!WT30</f>
        <v>#N/A</v>
      </c>
      <c r="DA30" s="116" t="e">
        <f>'Контроль экономии'!GC30*'Контроль экономии'!WU30</f>
        <v>#N/A</v>
      </c>
      <c r="DB30" s="116" t="e">
        <f>'Контроль экономии'!GD30*'Контроль экономии'!WV30</f>
        <v>#N/A</v>
      </c>
      <c r="DC30" s="116" t="e">
        <f>'Контроль экономии'!GE30*'Контроль экономии'!WW30</f>
        <v>#N/A</v>
      </c>
      <c r="DD30" s="116" t="e">
        <f>'Контроль экономии'!GF30*'Контроль экономии'!WX30</f>
        <v>#N/A</v>
      </c>
      <c r="DE30" s="116" t="e">
        <f>'Контроль экономии'!GG30*'Контроль экономии'!WY30</f>
        <v>#N/A</v>
      </c>
      <c r="DF30" s="116" t="e">
        <f>'Контроль экономии'!GH30*'Контроль экономии'!WZ30</f>
        <v>#N/A</v>
      </c>
      <c r="DG30" s="116" t="e">
        <f>'Контроль экономии'!GI30*'Контроль экономии'!XA30</f>
        <v>#N/A</v>
      </c>
      <c r="DH30" s="116" t="e">
        <f>'Контроль экономии'!GJ30*'Контроль экономии'!XB30</f>
        <v>#N/A</v>
      </c>
      <c r="DI30" s="116" t="e">
        <f>'Контроль экономии'!GK30*'Контроль экономии'!XC30</f>
        <v>#N/A</v>
      </c>
      <c r="DJ30" s="116" t="e">
        <f>'Контроль экономии'!GL30*'Контроль экономии'!XD30</f>
        <v>#N/A</v>
      </c>
      <c r="DK30" s="116" t="e">
        <f>'Контроль экономии'!GM30*'Контроль экономии'!XE30</f>
        <v>#N/A</v>
      </c>
      <c r="DL30" s="116" t="e">
        <f>'Контроль экономии'!GN30*'Контроль экономии'!XF30</f>
        <v>#N/A</v>
      </c>
      <c r="DM30" s="116" t="e">
        <f>'Контроль экономии'!GO30*'Контроль экономии'!XG30</f>
        <v>#N/A</v>
      </c>
      <c r="DN30" s="116" t="e">
        <f>'Контроль экономии'!GP30*'Контроль экономии'!XH30</f>
        <v>#N/A</v>
      </c>
      <c r="DO30" s="116" t="e">
        <f>'Контроль экономии'!GQ30*'Контроль экономии'!XI30</f>
        <v>#N/A</v>
      </c>
      <c r="DP30" s="116" t="e">
        <f>'Контроль экономии'!GR30*'Контроль экономии'!XJ30</f>
        <v>#N/A</v>
      </c>
      <c r="DQ30" s="116" t="e">
        <f>'Контроль экономии'!GS30*'Контроль экономии'!XK30</f>
        <v>#N/A</v>
      </c>
      <c r="DR30" s="116" t="e">
        <f>'Контроль экономии'!GT30*'Контроль экономии'!XL30</f>
        <v>#N/A</v>
      </c>
      <c r="DS30" s="116" t="e">
        <f>'Контроль экономии'!GU30*'Контроль экономии'!XM30</f>
        <v>#N/A</v>
      </c>
      <c r="DT30" s="116" t="e">
        <f>'Контроль экономии'!GV30*'Контроль экономии'!XN30</f>
        <v>#N/A</v>
      </c>
      <c r="DU30" s="116" t="e">
        <f>'Контроль экономии'!GW30*'Контроль экономии'!XO30</f>
        <v>#N/A</v>
      </c>
      <c r="DV30" s="116" t="e">
        <f>'Контроль экономии'!GX30*'Контроль экономии'!XP30</f>
        <v>#N/A</v>
      </c>
      <c r="DW30" s="116" t="e">
        <f>'Контроль экономии'!GY30*'Контроль экономии'!XQ30</f>
        <v>#N/A</v>
      </c>
      <c r="DX30" s="122" t="e">
        <f>'Контроль экономии'!FU30*'Контроль экономии'!XR30</f>
        <v>#N/A</v>
      </c>
      <c r="DY30" s="122" t="e">
        <f>'Контроль экономии'!FV30*'Контроль экономии'!XS30</f>
        <v>#N/A</v>
      </c>
      <c r="DZ30" s="122" t="e">
        <f>'Контроль экономии'!FW30*'Контроль экономии'!XT30</f>
        <v>#N/A</v>
      </c>
      <c r="EA30" s="122" t="e">
        <f>'Контроль экономии'!FX30*'Контроль экономии'!XU30</f>
        <v>#N/A</v>
      </c>
      <c r="EB30" s="122" t="e">
        <f>'Контроль экономии'!FY30*'Контроль экономии'!XV30</f>
        <v>#N/A</v>
      </c>
      <c r="EC30" s="122" t="e">
        <f>'Контроль экономии'!FZ30*'Контроль экономии'!XW30</f>
        <v>#N/A</v>
      </c>
      <c r="ED30" s="122" t="e">
        <f>'Контроль экономии'!GA30*'Контроль экономии'!XX30</f>
        <v>#N/A</v>
      </c>
      <c r="EE30" s="122" t="e">
        <f>'Контроль экономии'!GB30*'Контроль экономии'!XY30</f>
        <v>#N/A</v>
      </c>
      <c r="EF30" s="122" t="e">
        <f>'Контроль экономии'!GC30*'Контроль экономии'!XZ30</f>
        <v>#N/A</v>
      </c>
      <c r="EG30" s="122" t="e">
        <f>'Контроль экономии'!GD30*'Контроль экономии'!YA30</f>
        <v>#N/A</v>
      </c>
      <c r="EH30" s="122" t="e">
        <f>'Контроль экономии'!GE30*'Контроль экономии'!YB30</f>
        <v>#N/A</v>
      </c>
      <c r="EI30" s="122" t="e">
        <f>'Контроль экономии'!GF30*'Контроль экономии'!YC30</f>
        <v>#N/A</v>
      </c>
      <c r="EJ30" s="122" t="e">
        <f>'Контроль экономии'!GG30*'Контроль экономии'!YD30</f>
        <v>#N/A</v>
      </c>
      <c r="EK30" s="122" t="e">
        <f>'Контроль экономии'!GH30*'Контроль экономии'!YE30</f>
        <v>#N/A</v>
      </c>
      <c r="EL30" s="122" t="e">
        <f>'Контроль экономии'!GI30*'Контроль экономии'!YF30</f>
        <v>#N/A</v>
      </c>
      <c r="EM30" s="122" t="e">
        <f>'Контроль экономии'!GJ30*'Контроль экономии'!YG30</f>
        <v>#N/A</v>
      </c>
      <c r="EN30" s="122" t="e">
        <f>'Контроль экономии'!GK30*'Контроль экономии'!YH30</f>
        <v>#N/A</v>
      </c>
      <c r="EO30" s="122" t="e">
        <f>'Контроль экономии'!GL30*'Контроль экономии'!YI30</f>
        <v>#N/A</v>
      </c>
      <c r="EP30" s="122" t="e">
        <f>'Контроль экономии'!GM30*'Контроль экономии'!YJ30</f>
        <v>#N/A</v>
      </c>
      <c r="EQ30" s="122" t="e">
        <f>'Контроль экономии'!GN30*'Контроль экономии'!YK30</f>
        <v>#N/A</v>
      </c>
      <c r="ER30" s="122" t="e">
        <f>'Контроль экономии'!GO30*'Контроль экономии'!YL30</f>
        <v>#N/A</v>
      </c>
      <c r="ES30" s="122" t="e">
        <f>'Контроль экономии'!GP30*'Контроль экономии'!YM30</f>
        <v>#N/A</v>
      </c>
      <c r="ET30" s="122" t="e">
        <f>'Контроль экономии'!GQ30*'Контроль экономии'!YN30</f>
        <v>#N/A</v>
      </c>
      <c r="EU30" s="122" t="e">
        <f>'Контроль экономии'!GR30*'Контроль экономии'!YO30</f>
        <v>#N/A</v>
      </c>
      <c r="EV30" s="122" t="e">
        <f>'Контроль экономии'!GS30*'Контроль экономии'!YP30</f>
        <v>#N/A</v>
      </c>
      <c r="EW30" s="122" t="e">
        <f>'Контроль экономии'!GT30*'Контроль экономии'!YQ30</f>
        <v>#N/A</v>
      </c>
      <c r="EX30" s="122" t="e">
        <f>'Контроль экономии'!GU30*'Контроль экономии'!YR30</f>
        <v>#N/A</v>
      </c>
      <c r="EY30" s="122" t="e">
        <f>'Контроль экономии'!GV30*'Контроль экономии'!YS30</f>
        <v>#N/A</v>
      </c>
      <c r="EZ30" s="122" t="e">
        <f>'Контроль экономии'!GW30*'Контроль экономии'!YT30</f>
        <v>#N/A</v>
      </c>
      <c r="FA30" s="122" t="e">
        <f>'Контроль экономии'!GX30*'Контроль экономии'!YU30</f>
        <v>#N/A</v>
      </c>
      <c r="FB30" s="122" t="e">
        <f>'Контроль экономии'!GY30*'Контроль экономии'!YV30</f>
        <v>#N/A</v>
      </c>
    </row>
    <row r="31" spans="1:158" s="116" customFormat="1">
      <c r="A31" s="116">
        <f>'Контроль экономии'!A31</f>
        <v>28</v>
      </c>
      <c r="B31" s="123" t="str">
        <f>'Контроль экономии'!C31</f>
        <v>Муниципальное бюджетное дошкольное образовательное учреждение детский сад № 57 «Радуга» Старооскольского городского округа</v>
      </c>
      <c r="C31" s="124" t="str">
        <f>'Контроль экономии'!D31</f>
        <v>-</v>
      </c>
      <c r="D31" s="119" t="e">
        <f>IF('Контроль экономии'!JJ31="",0,'Контроль экономии'!JJ31)</f>
        <v>#N/A</v>
      </c>
      <c r="E31" s="119" t="e">
        <f>IF('Контроль экономии'!JK31="",0,'Контроль экономии'!JK31)</f>
        <v>#N/A</v>
      </c>
      <c r="F31" s="119" t="e">
        <f>IF('Контроль экономии'!JL31="",0,'Контроль экономии'!JL31)</f>
        <v>#N/A</v>
      </c>
      <c r="G31" s="119" t="e">
        <f>IF('Контроль экономии'!JM31="",0,'Контроль экономии'!JM31)</f>
        <v>#N/A</v>
      </c>
      <c r="H31" s="119" t="e">
        <f>IF('Контроль экономии'!JN31="",0,'Контроль экономии'!JN31)</f>
        <v>#N/A</v>
      </c>
      <c r="I31" s="119" t="e">
        <f>IF('Контроль экономии'!JO31="",0,'Контроль экономии'!JO31)</f>
        <v>#N/A</v>
      </c>
      <c r="J31" s="119" t="e">
        <f>IF('Контроль экономии'!JP31="",0,'Контроль экономии'!JP31)</f>
        <v>#N/A</v>
      </c>
      <c r="K31" s="119" t="e">
        <f>IF('Контроль экономии'!JQ31="",0,'Контроль экономии'!JQ31)</f>
        <v>#N/A</v>
      </c>
      <c r="L31" s="119" t="e">
        <f>IF('Контроль экономии'!JR31="",0,'Контроль экономии'!JR31)</f>
        <v>#N/A</v>
      </c>
      <c r="M31" s="119" t="e">
        <f>IF('Контроль экономии'!JS31="",0,'Контроль экономии'!JS31)</f>
        <v>#N/A</v>
      </c>
      <c r="N31" s="119" t="e">
        <f>IF('Контроль экономии'!JT31="",0,'Контроль экономии'!JT31)</f>
        <v>#N/A</v>
      </c>
      <c r="O31" s="119" t="e">
        <f>IF('Контроль экономии'!JU31="",0,'Контроль экономии'!JU31)</f>
        <v>#N/A</v>
      </c>
      <c r="P31" s="119" t="e">
        <f>IF('Контроль экономии'!JV31="",0,'Контроль экономии'!JV31)</f>
        <v>#N/A</v>
      </c>
      <c r="Q31" s="119" t="e">
        <f>IF('Контроль экономии'!JW31="",0,'Контроль экономии'!JW31)</f>
        <v>#N/A</v>
      </c>
      <c r="R31" s="119" t="e">
        <f>IF('Контроль экономии'!JX31="",0,'Контроль экономии'!JX31)</f>
        <v>#N/A</v>
      </c>
      <c r="S31" s="119" t="e">
        <f>IF('Контроль экономии'!JY31="",0,'Контроль экономии'!JY31)</f>
        <v>#N/A</v>
      </c>
      <c r="T31" s="119" t="e">
        <f>IF('Контроль экономии'!JZ31="",0,'Контроль экономии'!JZ31)</f>
        <v>#N/A</v>
      </c>
      <c r="U31" s="119" t="e">
        <f>IF('Контроль экономии'!KA31="",0,'Контроль экономии'!KA31)</f>
        <v>#N/A</v>
      </c>
      <c r="V31" s="119" t="e">
        <f>IF('Контроль экономии'!KB31="",0,'Контроль экономии'!KB31)</f>
        <v>#N/A</v>
      </c>
      <c r="W31" s="119" t="e">
        <f>IF('Контроль экономии'!KC31="",0,'Контроль экономии'!KC31)</f>
        <v>#N/A</v>
      </c>
      <c r="X31" s="119" t="e">
        <f>IF('Контроль экономии'!KD31="",0,'Контроль экономии'!KD31)</f>
        <v>#N/A</v>
      </c>
      <c r="Y31" s="119" t="e">
        <f>IF('Контроль экономии'!KE31="",0,'Контроль экономии'!KE31)</f>
        <v>#N/A</v>
      </c>
      <c r="Z31" s="119" t="e">
        <f>IF('Контроль экономии'!KF31="",0,'Контроль экономии'!KF31)</f>
        <v>#N/A</v>
      </c>
      <c r="AA31" s="119" t="e">
        <f>IF('Контроль экономии'!KG31="",0,'Контроль экономии'!KG31)</f>
        <v>#N/A</v>
      </c>
      <c r="AB31" s="119" t="e">
        <f>IF('Контроль экономии'!KH31="",0,'Контроль экономии'!KH31)</f>
        <v>#N/A</v>
      </c>
      <c r="AC31" s="119" t="e">
        <f>IF('Контроль экономии'!KI31="",0,'Контроль экономии'!KI31)</f>
        <v>#N/A</v>
      </c>
      <c r="AD31" s="119" t="e">
        <f>IF('Контроль экономии'!KJ31="",0,'Контроль экономии'!KJ31)</f>
        <v>#N/A</v>
      </c>
      <c r="AE31" s="119" t="e">
        <f>IF('Контроль экономии'!KK31="",0,'Контроль экономии'!KK31)</f>
        <v>#N/A</v>
      </c>
      <c r="AF31" s="119" t="e">
        <f>IF('Контроль экономии'!KL31="",0,'Контроль экономии'!KL31)</f>
        <v>#N/A</v>
      </c>
      <c r="AG31" s="119" t="e">
        <f>IF('Контроль экономии'!KM31="",0,'Контроль экономии'!KM31)</f>
        <v>#N/A</v>
      </c>
      <c r="AH31" s="119" t="e">
        <f>IF('Контроль экономии'!KN31="",0,'Контроль экономии'!KN31)</f>
        <v>#N/A</v>
      </c>
      <c r="AI31" s="125" t="e">
        <f>IF(D31&gt;0,'Контроль экономии'!FU31,0)</f>
        <v>#N/A</v>
      </c>
      <c r="AJ31" s="125" t="e">
        <f>IF(E31&gt;0,'Контроль экономии'!FV31,0)</f>
        <v>#N/A</v>
      </c>
      <c r="AK31" s="125" t="e">
        <f>IF(F31&gt;0,'Контроль экономии'!FW31,0)</f>
        <v>#N/A</v>
      </c>
      <c r="AL31" s="125" t="e">
        <f>IF(G31&gt;0,'Контроль экономии'!FX31,0)</f>
        <v>#N/A</v>
      </c>
      <c r="AM31" s="125" t="e">
        <f>IF(H31&gt;0,'Контроль экономии'!FY31,0)</f>
        <v>#N/A</v>
      </c>
      <c r="AN31" s="125" t="e">
        <f>IF(I31&gt;0,'Контроль экономии'!FZ31,0)</f>
        <v>#N/A</v>
      </c>
      <c r="AO31" s="125" t="e">
        <f>IF(J31&gt;0,'Контроль экономии'!GA31,0)</f>
        <v>#N/A</v>
      </c>
      <c r="AP31" s="125" t="e">
        <f>IF(K31&gt;0,'Контроль экономии'!GB31,0)</f>
        <v>#N/A</v>
      </c>
      <c r="AQ31" s="125" t="e">
        <f>IF(L31&gt;0,'Контроль экономии'!GC31,0)</f>
        <v>#N/A</v>
      </c>
      <c r="AR31" s="125" t="e">
        <f>IF(M31&gt;0,'Контроль экономии'!GD31,0)</f>
        <v>#N/A</v>
      </c>
      <c r="AS31" s="125" t="e">
        <f>IF(N31&gt;0,'Контроль экономии'!GE31,0)</f>
        <v>#N/A</v>
      </c>
      <c r="AT31" s="125" t="e">
        <f>IF(O31&gt;0,'Контроль экономии'!GF31,0)</f>
        <v>#N/A</v>
      </c>
      <c r="AU31" s="125" t="e">
        <f>IF(P31&gt;0,'Контроль экономии'!GG31,0)</f>
        <v>#N/A</v>
      </c>
      <c r="AV31" s="125" t="e">
        <f>IF(Q31&gt;0,'Контроль экономии'!GH31,0)</f>
        <v>#N/A</v>
      </c>
      <c r="AW31" s="125" t="e">
        <f>IF(R31&gt;0,'Контроль экономии'!GI31,0)</f>
        <v>#N/A</v>
      </c>
      <c r="AX31" s="125" t="e">
        <f>IF(S31&gt;0,'Контроль экономии'!GJ31,0)</f>
        <v>#N/A</v>
      </c>
      <c r="AY31" s="125" t="e">
        <f>IF(T31&gt;0,'Контроль экономии'!GK31,0)</f>
        <v>#N/A</v>
      </c>
      <c r="AZ31" s="125" t="e">
        <f>IF(U31&gt;0,'Контроль экономии'!GL31,0)</f>
        <v>#N/A</v>
      </c>
      <c r="BA31" s="125" t="e">
        <f>IF(V31&gt;0,'Контроль экономии'!GM31,0)</f>
        <v>#N/A</v>
      </c>
      <c r="BB31" s="125" t="e">
        <f>IF(W31&gt;0,'Контроль экономии'!GN31,0)</f>
        <v>#N/A</v>
      </c>
      <c r="BC31" s="125" t="e">
        <f>IF(X31&gt;0,'Контроль экономии'!GO31,0)</f>
        <v>#N/A</v>
      </c>
      <c r="BD31" s="125" t="e">
        <f>IF(Y31&gt;0,'Контроль экономии'!GP31,0)</f>
        <v>#N/A</v>
      </c>
      <c r="BE31" s="125" t="e">
        <f>IF(Z31&gt;0,'Контроль экономии'!GQ31,0)</f>
        <v>#N/A</v>
      </c>
      <c r="BF31" s="125" t="e">
        <f>IF(AA31&gt;0,'Контроль экономии'!GR31,0)</f>
        <v>#N/A</v>
      </c>
      <c r="BG31" s="125" t="e">
        <f>IF(AB31&gt;0,'Контроль экономии'!GS31,0)</f>
        <v>#N/A</v>
      </c>
      <c r="BH31" s="125" t="e">
        <f>IF(AC31&gt;0,'Контроль экономии'!GT31,0)</f>
        <v>#N/A</v>
      </c>
      <c r="BI31" s="125" t="e">
        <f>IF(AD31&gt;0,'Контроль экономии'!GU31,0)</f>
        <v>#N/A</v>
      </c>
      <c r="BJ31" s="125" t="e">
        <f>IF(AE31&gt;0,'Контроль экономии'!GV31,0)</f>
        <v>#N/A</v>
      </c>
      <c r="BK31" s="125" t="e">
        <f>IF(AF31&gt;0,'Контроль экономии'!GW31,0)</f>
        <v>#N/A</v>
      </c>
      <c r="BL31" s="125" t="e">
        <f>IF(AG31&gt;0,'Контроль экономии'!GX31,0)</f>
        <v>#N/A</v>
      </c>
      <c r="BM31" s="125" t="e">
        <f>IF(AH31&gt;0,'Контроль экономии'!GY31,0)</f>
        <v>#N/A</v>
      </c>
      <c r="BN31" s="120" t="e">
        <f>'Контроль экономии'!FU31*Ср.вз.!AI31</f>
        <v>#N/A</v>
      </c>
      <c r="BO31" s="120" t="e">
        <f>'Контроль экономии'!FV31*Ср.вз.!AJ31</f>
        <v>#N/A</v>
      </c>
      <c r="BP31" s="120" t="e">
        <f>'Контроль экономии'!FW31*Ср.вз.!AK31</f>
        <v>#N/A</v>
      </c>
      <c r="BQ31" s="120" t="e">
        <f>'Контроль экономии'!FX31*Ср.вз.!AL31</f>
        <v>#N/A</v>
      </c>
      <c r="BR31" s="120" t="e">
        <f>'Контроль экономии'!FY31*Ср.вз.!AM31</f>
        <v>#N/A</v>
      </c>
      <c r="BS31" s="120" t="e">
        <f>'Контроль экономии'!FZ31*Ср.вз.!AN31</f>
        <v>#N/A</v>
      </c>
      <c r="BT31" s="120" t="e">
        <f>'Контроль экономии'!GA31*Ср.вз.!AO31</f>
        <v>#N/A</v>
      </c>
      <c r="BU31" s="120" t="e">
        <f>'Контроль экономии'!GB31*Ср.вз.!AP31</f>
        <v>#N/A</v>
      </c>
      <c r="BV31" s="120" t="e">
        <f>'Контроль экономии'!GC31*Ср.вз.!AQ31</f>
        <v>#N/A</v>
      </c>
      <c r="BW31" s="120" t="e">
        <f>'Контроль экономии'!GD31*Ср.вз.!AR31</f>
        <v>#N/A</v>
      </c>
      <c r="BX31" s="120" t="e">
        <f>'Контроль экономии'!GE31*Ср.вз.!AS31</f>
        <v>#N/A</v>
      </c>
      <c r="BY31" s="120" t="e">
        <f>'Контроль экономии'!GF31*Ср.вз.!AT31</f>
        <v>#N/A</v>
      </c>
      <c r="BZ31" s="120" t="e">
        <f>'Контроль экономии'!GG31*Ср.вз.!AU31</f>
        <v>#N/A</v>
      </c>
      <c r="CA31" s="120" t="e">
        <f>'Контроль экономии'!GH31*Ср.вз.!AV31</f>
        <v>#N/A</v>
      </c>
      <c r="CB31" s="120" t="e">
        <f>'Контроль экономии'!GI31*Ср.вз.!AW31</f>
        <v>#N/A</v>
      </c>
      <c r="CC31" s="120" t="e">
        <f>'Контроль экономии'!GJ31*Ср.вз.!AX31</f>
        <v>#N/A</v>
      </c>
      <c r="CD31" s="120" t="e">
        <f>'Контроль экономии'!GK31*Ср.вз.!AY31</f>
        <v>#N/A</v>
      </c>
      <c r="CE31" s="120" t="e">
        <f>'Контроль экономии'!GL31*Ср.вз.!AZ31</f>
        <v>#N/A</v>
      </c>
      <c r="CF31" s="120" t="e">
        <f>'Контроль экономии'!GM31*Ср.вз.!BA31</f>
        <v>#N/A</v>
      </c>
      <c r="CG31" s="120" t="e">
        <f>'Контроль экономии'!GN31*Ср.вз.!BB31</f>
        <v>#N/A</v>
      </c>
      <c r="CH31" s="120" t="e">
        <f>'Контроль экономии'!GO31*Ср.вз.!BC31</f>
        <v>#N/A</v>
      </c>
      <c r="CI31" s="120" t="e">
        <f>'Контроль экономии'!GP31*Ср.вз.!BD31</f>
        <v>#N/A</v>
      </c>
      <c r="CJ31" s="120" t="e">
        <f>'Контроль экономии'!GQ31*Ср.вз.!BE31</f>
        <v>#N/A</v>
      </c>
      <c r="CK31" s="120" t="e">
        <f>'Контроль экономии'!GR31*Ср.вз.!BF31</f>
        <v>#N/A</v>
      </c>
      <c r="CL31" s="120" t="e">
        <f>'Контроль экономии'!GS31*Ср.вз.!BG31</f>
        <v>#N/A</v>
      </c>
      <c r="CM31" s="120" t="e">
        <f>'Контроль экономии'!GT31*Ср.вз.!BH31</f>
        <v>#N/A</v>
      </c>
      <c r="CN31" s="120" t="e">
        <f>'Контроль экономии'!GU31*Ср.вз.!BI31</f>
        <v>#N/A</v>
      </c>
      <c r="CO31" s="120" t="e">
        <f>'Контроль экономии'!GV31*Ср.вз.!BJ31</f>
        <v>#N/A</v>
      </c>
      <c r="CP31" s="120" t="e">
        <f>'Контроль экономии'!GW31*Ср.вз.!BK31</f>
        <v>#N/A</v>
      </c>
      <c r="CQ31" s="120" t="e">
        <f>'Контроль экономии'!GX31*Ср.вз.!BL31</f>
        <v>#N/A</v>
      </c>
      <c r="CR31" s="120" t="e">
        <f>'Контроль экономии'!GY31*Ср.вз.!BM31</f>
        <v>#N/A</v>
      </c>
      <c r="CS31" s="116" t="e">
        <f>'Контроль экономии'!FU31*'Контроль экономии'!WM31</f>
        <v>#N/A</v>
      </c>
      <c r="CT31" s="116" t="e">
        <f>'Контроль экономии'!FV31*'Контроль экономии'!WN31</f>
        <v>#N/A</v>
      </c>
      <c r="CU31" s="116" t="e">
        <f>'Контроль экономии'!FW31*'Контроль экономии'!WO31</f>
        <v>#N/A</v>
      </c>
      <c r="CV31" s="116" t="e">
        <f>'Контроль экономии'!FX31*'Контроль экономии'!WP31</f>
        <v>#N/A</v>
      </c>
      <c r="CW31" s="116" t="e">
        <f>'Контроль экономии'!FY31*'Контроль экономии'!WQ31</f>
        <v>#N/A</v>
      </c>
      <c r="CX31" s="116" t="e">
        <f>'Контроль экономии'!FZ31*'Контроль экономии'!WR31</f>
        <v>#N/A</v>
      </c>
      <c r="CY31" s="116" t="e">
        <f>'Контроль экономии'!GA31*'Контроль экономии'!WS31</f>
        <v>#N/A</v>
      </c>
      <c r="CZ31" s="116" t="e">
        <f>'Контроль экономии'!GB31*'Контроль экономии'!WT31</f>
        <v>#N/A</v>
      </c>
      <c r="DA31" s="116" t="e">
        <f>'Контроль экономии'!GC31*'Контроль экономии'!WU31</f>
        <v>#N/A</v>
      </c>
      <c r="DB31" s="116" t="e">
        <f>'Контроль экономии'!GD31*'Контроль экономии'!WV31</f>
        <v>#N/A</v>
      </c>
      <c r="DC31" s="116" t="e">
        <f>'Контроль экономии'!GE31*'Контроль экономии'!WW31</f>
        <v>#N/A</v>
      </c>
      <c r="DD31" s="116" t="e">
        <f>'Контроль экономии'!GF31*'Контроль экономии'!WX31</f>
        <v>#N/A</v>
      </c>
      <c r="DE31" s="116" t="e">
        <f>'Контроль экономии'!GG31*'Контроль экономии'!WY31</f>
        <v>#N/A</v>
      </c>
      <c r="DF31" s="116" t="e">
        <f>'Контроль экономии'!GH31*'Контроль экономии'!WZ31</f>
        <v>#N/A</v>
      </c>
      <c r="DG31" s="116" t="e">
        <f>'Контроль экономии'!GI31*'Контроль экономии'!XA31</f>
        <v>#N/A</v>
      </c>
      <c r="DH31" s="116" t="e">
        <f>'Контроль экономии'!GJ31*'Контроль экономии'!XB31</f>
        <v>#N/A</v>
      </c>
      <c r="DI31" s="116" t="e">
        <f>'Контроль экономии'!GK31*'Контроль экономии'!XC31</f>
        <v>#N/A</v>
      </c>
      <c r="DJ31" s="116" t="e">
        <f>'Контроль экономии'!GL31*'Контроль экономии'!XD31</f>
        <v>#N/A</v>
      </c>
      <c r="DK31" s="116" t="e">
        <f>'Контроль экономии'!GM31*'Контроль экономии'!XE31</f>
        <v>#N/A</v>
      </c>
      <c r="DL31" s="116" t="e">
        <f>'Контроль экономии'!GN31*'Контроль экономии'!XF31</f>
        <v>#N/A</v>
      </c>
      <c r="DM31" s="116" t="e">
        <f>'Контроль экономии'!GO31*'Контроль экономии'!XG31</f>
        <v>#N/A</v>
      </c>
      <c r="DN31" s="116" t="e">
        <f>'Контроль экономии'!GP31*'Контроль экономии'!XH31</f>
        <v>#N/A</v>
      </c>
      <c r="DO31" s="116" t="e">
        <f>'Контроль экономии'!GQ31*'Контроль экономии'!XI31</f>
        <v>#N/A</v>
      </c>
      <c r="DP31" s="116" t="e">
        <f>'Контроль экономии'!GR31*'Контроль экономии'!XJ31</f>
        <v>#N/A</v>
      </c>
      <c r="DQ31" s="116" t="e">
        <f>'Контроль экономии'!GS31*'Контроль экономии'!XK31</f>
        <v>#N/A</v>
      </c>
      <c r="DR31" s="116" t="e">
        <f>'Контроль экономии'!GT31*'Контроль экономии'!XL31</f>
        <v>#N/A</v>
      </c>
      <c r="DS31" s="116" t="e">
        <f>'Контроль экономии'!GU31*'Контроль экономии'!XM31</f>
        <v>#N/A</v>
      </c>
      <c r="DT31" s="116" t="e">
        <f>'Контроль экономии'!GV31*'Контроль экономии'!XN31</f>
        <v>#N/A</v>
      </c>
      <c r="DU31" s="116" t="e">
        <f>'Контроль экономии'!GW31*'Контроль экономии'!XO31</f>
        <v>#N/A</v>
      </c>
      <c r="DV31" s="116" t="e">
        <f>'Контроль экономии'!GX31*'Контроль экономии'!XP31</f>
        <v>#N/A</v>
      </c>
      <c r="DW31" s="116" t="e">
        <f>'Контроль экономии'!GY31*'Контроль экономии'!XQ31</f>
        <v>#N/A</v>
      </c>
      <c r="DX31" s="122" t="e">
        <f>'Контроль экономии'!FU31*'Контроль экономии'!XR31</f>
        <v>#N/A</v>
      </c>
      <c r="DY31" s="122" t="e">
        <f>'Контроль экономии'!FV31*'Контроль экономии'!XS31</f>
        <v>#N/A</v>
      </c>
      <c r="DZ31" s="122" t="e">
        <f>'Контроль экономии'!FW31*'Контроль экономии'!XT31</f>
        <v>#N/A</v>
      </c>
      <c r="EA31" s="122" t="e">
        <f>'Контроль экономии'!FX31*'Контроль экономии'!XU31</f>
        <v>#N/A</v>
      </c>
      <c r="EB31" s="122" t="e">
        <f>'Контроль экономии'!FY31*'Контроль экономии'!XV31</f>
        <v>#N/A</v>
      </c>
      <c r="EC31" s="122" t="e">
        <f>'Контроль экономии'!FZ31*'Контроль экономии'!XW31</f>
        <v>#N/A</v>
      </c>
      <c r="ED31" s="122" t="e">
        <f>'Контроль экономии'!GA31*'Контроль экономии'!XX31</f>
        <v>#N/A</v>
      </c>
      <c r="EE31" s="122" t="e">
        <f>'Контроль экономии'!GB31*'Контроль экономии'!XY31</f>
        <v>#N/A</v>
      </c>
      <c r="EF31" s="122" t="e">
        <f>'Контроль экономии'!GC31*'Контроль экономии'!XZ31</f>
        <v>#N/A</v>
      </c>
      <c r="EG31" s="122" t="e">
        <f>'Контроль экономии'!GD31*'Контроль экономии'!YA31</f>
        <v>#N/A</v>
      </c>
      <c r="EH31" s="122" t="e">
        <f>'Контроль экономии'!GE31*'Контроль экономии'!YB31</f>
        <v>#N/A</v>
      </c>
      <c r="EI31" s="122" t="e">
        <f>'Контроль экономии'!GF31*'Контроль экономии'!YC31</f>
        <v>#N/A</v>
      </c>
      <c r="EJ31" s="122" t="e">
        <f>'Контроль экономии'!GG31*'Контроль экономии'!YD31</f>
        <v>#N/A</v>
      </c>
      <c r="EK31" s="122" t="e">
        <f>'Контроль экономии'!GH31*'Контроль экономии'!YE31</f>
        <v>#N/A</v>
      </c>
      <c r="EL31" s="122" t="e">
        <f>'Контроль экономии'!GI31*'Контроль экономии'!YF31</f>
        <v>#N/A</v>
      </c>
      <c r="EM31" s="122" t="e">
        <f>'Контроль экономии'!GJ31*'Контроль экономии'!YG31</f>
        <v>#N/A</v>
      </c>
      <c r="EN31" s="122" t="e">
        <f>'Контроль экономии'!GK31*'Контроль экономии'!YH31</f>
        <v>#N/A</v>
      </c>
      <c r="EO31" s="122" t="e">
        <f>'Контроль экономии'!GL31*'Контроль экономии'!YI31</f>
        <v>#N/A</v>
      </c>
      <c r="EP31" s="122" t="e">
        <f>'Контроль экономии'!GM31*'Контроль экономии'!YJ31</f>
        <v>#N/A</v>
      </c>
      <c r="EQ31" s="122" t="e">
        <f>'Контроль экономии'!GN31*'Контроль экономии'!YK31</f>
        <v>#N/A</v>
      </c>
      <c r="ER31" s="122" t="e">
        <f>'Контроль экономии'!GO31*'Контроль экономии'!YL31</f>
        <v>#N/A</v>
      </c>
      <c r="ES31" s="122" t="e">
        <f>'Контроль экономии'!GP31*'Контроль экономии'!YM31</f>
        <v>#N/A</v>
      </c>
      <c r="ET31" s="122" t="e">
        <f>'Контроль экономии'!GQ31*'Контроль экономии'!YN31</f>
        <v>#N/A</v>
      </c>
      <c r="EU31" s="122" t="e">
        <f>'Контроль экономии'!GR31*'Контроль экономии'!YO31</f>
        <v>#N/A</v>
      </c>
      <c r="EV31" s="122" t="e">
        <f>'Контроль экономии'!GS31*'Контроль экономии'!YP31</f>
        <v>#N/A</v>
      </c>
      <c r="EW31" s="122" t="e">
        <f>'Контроль экономии'!GT31*'Контроль экономии'!YQ31</f>
        <v>#N/A</v>
      </c>
      <c r="EX31" s="122" t="e">
        <f>'Контроль экономии'!GU31*'Контроль экономии'!YR31</f>
        <v>#N/A</v>
      </c>
      <c r="EY31" s="122" t="e">
        <f>'Контроль экономии'!GV31*'Контроль экономии'!YS31</f>
        <v>#N/A</v>
      </c>
      <c r="EZ31" s="122" t="e">
        <f>'Контроль экономии'!GW31*'Контроль экономии'!YT31</f>
        <v>#N/A</v>
      </c>
      <c r="FA31" s="122" t="e">
        <f>'Контроль экономии'!GX31*'Контроль экономии'!YU31</f>
        <v>#N/A</v>
      </c>
      <c r="FB31" s="122" t="e">
        <f>'Контроль экономии'!GY31*'Контроль экономии'!YV31</f>
        <v>#N/A</v>
      </c>
    </row>
    <row r="32" spans="1:158" s="116" customFormat="1">
      <c r="A32" s="116">
        <f>'Контроль экономии'!A32</f>
        <v>29</v>
      </c>
      <c r="B32" s="123" t="str">
        <f>'Контроль экономии'!C32</f>
        <v>Муниципальное бюджетное дошкольное образовательное учреждение детский сад № 62 «Золотой улей» Старооскольского городского округа</v>
      </c>
      <c r="C32" s="124" t="str">
        <f>'Контроль экономии'!D32</f>
        <v>-</v>
      </c>
      <c r="D32" s="119" t="e">
        <f>IF('Контроль экономии'!JJ32="",0,'Контроль экономии'!JJ32)</f>
        <v>#N/A</v>
      </c>
      <c r="E32" s="119" t="e">
        <f>IF('Контроль экономии'!JK32="",0,'Контроль экономии'!JK32)</f>
        <v>#N/A</v>
      </c>
      <c r="F32" s="119" t="e">
        <f>IF('Контроль экономии'!JL32="",0,'Контроль экономии'!JL32)</f>
        <v>#N/A</v>
      </c>
      <c r="G32" s="119" t="e">
        <f>IF('Контроль экономии'!JM32="",0,'Контроль экономии'!JM32)</f>
        <v>#N/A</v>
      </c>
      <c r="H32" s="119" t="e">
        <f>IF('Контроль экономии'!JN32="",0,'Контроль экономии'!JN32)</f>
        <v>#N/A</v>
      </c>
      <c r="I32" s="119" t="e">
        <f>IF('Контроль экономии'!JO32="",0,'Контроль экономии'!JO32)</f>
        <v>#N/A</v>
      </c>
      <c r="J32" s="119" t="e">
        <f>IF('Контроль экономии'!JP32="",0,'Контроль экономии'!JP32)</f>
        <v>#N/A</v>
      </c>
      <c r="K32" s="119" t="e">
        <f>IF('Контроль экономии'!JQ32="",0,'Контроль экономии'!JQ32)</f>
        <v>#N/A</v>
      </c>
      <c r="L32" s="119" t="e">
        <f>IF('Контроль экономии'!JR32="",0,'Контроль экономии'!JR32)</f>
        <v>#N/A</v>
      </c>
      <c r="M32" s="119" t="e">
        <f>IF('Контроль экономии'!JS32="",0,'Контроль экономии'!JS32)</f>
        <v>#N/A</v>
      </c>
      <c r="N32" s="119" t="e">
        <f>IF('Контроль экономии'!JT32="",0,'Контроль экономии'!JT32)</f>
        <v>#N/A</v>
      </c>
      <c r="O32" s="119" t="e">
        <f>IF('Контроль экономии'!JU32="",0,'Контроль экономии'!JU32)</f>
        <v>#N/A</v>
      </c>
      <c r="P32" s="119" t="e">
        <f>IF('Контроль экономии'!JV32="",0,'Контроль экономии'!JV32)</f>
        <v>#N/A</v>
      </c>
      <c r="Q32" s="119" t="e">
        <f>IF('Контроль экономии'!JW32="",0,'Контроль экономии'!JW32)</f>
        <v>#N/A</v>
      </c>
      <c r="R32" s="119" t="e">
        <f>IF('Контроль экономии'!JX32="",0,'Контроль экономии'!JX32)</f>
        <v>#N/A</v>
      </c>
      <c r="S32" s="119" t="e">
        <f>IF('Контроль экономии'!JY32="",0,'Контроль экономии'!JY32)</f>
        <v>#N/A</v>
      </c>
      <c r="T32" s="119" t="e">
        <f>IF('Контроль экономии'!JZ32="",0,'Контроль экономии'!JZ32)</f>
        <v>#N/A</v>
      </c>
      <c r="U32" s="119" t="e">
        <f>IF('Контроль экономии'!KA32="",0,'Контроль экономии'!KA32)</f>
        <v>#N/A</v>
      </c>
      <c r="V32" s="119" t="e">
        <f>IF('Контроль экономии'!KB32="",0,'Контроль экономии'!KB32)</f>
        <v>#N/A</v>
      </c>
      <c r="W32" s="119" t="e">
        <f>IF('Контроль экономии'!KC32="",0,'Контроль экономии'!KC32)</f>
        <v>#N/A</v>
      </c>
      <c r="X32" s="119" t="e">
        <f>IF('Контроль экономии'!KD32="",0,'Контроль экономии'!KD32)</f>
        <v>#N/A</v>
      </c>
      <c r="Y32" s="119" t="e">
        <f>IF('Контроль экономии'!KE32="",0,'Контроль экономии'!KE32)</f>
        <v>#N/A</v>
      </c>
      <c r="Z32" s="119" t="e">
        <f>IF('Контроль экономии'!KF32="",0,'Контроль экономии'!KF32)</f>
        <v>#N/A</v>
      </c>
      <c r="AA32" s="119" t="e">
        <f>IF('Контроль экономии'!KG32="",0,'Контроль экономии'!KG32)</f>
        <v>#N/A</v>
      </c>
      <c r="AB32" s="119" t="e">
        <f>IF('Контроль экономии'!KH32="",0,'Контроль экономии'!KH32)</f>
        <v>#N/A</v>
      </c>
      <c r="AC32" s="119" t="e">
        <f>IF('Контроль экономии'!KI32="",0,'Контроль экономии'!KI32)</f>
        <v>#N/A</v>
      </c>
      <c r="AD32" s="119" t="e">
        <f>IF('Контроль экономии'!KJ32="",0,'Контроль экономии'!KJ32)</f>
        <v>#N/A</v>
      </c>
      <c r="AE32" s="119" t="e">
        <f>IF('Контроль экономии'!KK32="",0,'Контроль экономии'!KK32)</f>
        <v>#N/A</v>
      </c>
      <c r="AF32" s="119" t="e">
        <f>IF('Контроль экономии'!KL32="",0,'Контроль экономии'!KL32)</f>
        <v>#N/A</v>
      </c>
      <c r="AG32" s="119" t="e">
        <f>IF('Контроль экономии'!KM32="",0,'Контроль экономии'!KM32)</f>
        <v>#N/A</v>
      </c>
      <c r="AH32" s="119" t="e">
        <f>IF('Контроль экономии'!KN32="",0,'Контроль экономии'!KN32)</f>
        <v>#N/A</v>
      </c>
      <c r="AI32" s="125" t="e">
        <f>IF(D32&gt;0,'Контроль экономии'!FU32,0)</f>
        <v>#N/A</v>
      </c>
      <c r="AJ32" s="125" t="e">
        <f>IF(E32&gt;0,'Контроль экономии'!FV32,0)</f>
        <v>#N/A</v>
      </c>
      <c r="AK32" s="125" t="e">
        <f>IF(F32&gt;0,'Контроль экономии'!FW32,0)</f>
        <v>#N/A</v>
      </c>
      <c r="AL32" s="125" t="e">
        <f>IF(G32&gt;0,'Контроль экономии'!FX32,0)</f>
        <v>#N/A</v>
      </c>
      <c r="AM32" s="125" t="e">
        <f>IF(H32&gt;0,'Контроль экономии'!FY32,0)</f>
        <v>#N/A</v>
      </c>
      <c r="AN32" s="125" t="e">
        <f>IF(I32&gt;0,'Контроль экономии'!FZ32,0)</f>
        <v>#N/A</v>
      </c>
      <c r="AO32" s="125" t="e">
        <f>IF(J32&gt;0,'Контроль экономии'!GA32,0)</f>
        <v>#N/A</v>
      </c>
      <c r="AP32" s="125" t="e">
        <f>IF(K32&gt;0,'Контроль экономии'!GB32,0)</f>
        <v>#N/A</v>
      </c>
      <c r="AQ32" s="125" t="e">
        <f>IF(L32&gt;0,'Контроль экономии'!GC32,0)</f>
        <v>#N/A</v>
      </c>
      <c r="AR32" s="125" t="e">
        <f>IF(M32&gt;0,'Контроль экономии'!GD32,0)</f>
        <v>#N/A</v>
      </c>
      <c r="AS32" s="125" t="e">
        <f>IF(N32&gt;0,'Контроль экономии'!GE32,0)</f>
        <v>#N/A</v>
      </c>
      <c r="AT32" s="125" t="e">
        <f>IF(O32&gt;0,'Контроль экономии'!GF32,0)</f>
        <v>#N/A</v>
      </c>
      <c r="AU32" s="125" t="e">
        <f>IF(P32&gt;0,'Контроль экономии'!GG32,0)</f>
        <v>#N/A</v>
      </c>
      <c r="AV32" s="125" t="e">
        <f>IF(Q32&gt;0,'Контроль экономии'!GH32,0)</f>
        <v>#N/A</v>
      </c>
      <c r="AW32" s="125" t="e">
        <f>IF(R32&gt;0,'Контроль экономии'!GI32,0)</f>
        <v>#N/A</v>
      </c>
      <c r="AX32" s="125" t="e">
        <f>IF(S32&gt;0,'Контроль экономии'!GJ32,0)</f>
        <v>#N/A</v>
      </c>
      <c r="AY32" s="125" t="e">
        <f>IF(T32&gt;0,'Контроль экономии'!GK32,0)</f>
        <v>#N/A</v>
      </c>
      <c r="AZ32" s="125" t="e">
        <f>IF(U32&gt;0,'Контроль экономии'!GL32,0)</f>
        <v>#N/A</v>
      </c>
      <c r="BA32" s="125" t="e">
        <f>IF(V32&gt;0,'Контроль экономии'!GM32,0)</f>
        <v>#N/A</v>
      </c>
      <c r="BB32" s="125" t="e">
        <f>IF(W32&gt;0,'Контроль экономии'!GN32,0)</f>
        <v>#N/A</v>
      </c>
      <c r="BC32" s="125" t="e">
        <f>IF(X32&gt;0,'Контроль экономии'!GO32,0)</f>
        <v>#N/A</v>
      </c>
      <c r="BD32" s="125" t="e">
        <f>IF(Y32&gt;0,'Контроль экономии'!GP32,0)</f>
        <v>#N/A</v>
      </c>
      <c r="BE32" s="125" t="e">
        <f>IF(Z32&gt;0,'Контроль экономии'!GQ32,0)</f>
        <v>#N/A</v>
      </c>
      <c r="BF32" s="125" t="e">
        <f>IF(AA32&gt;0,'Контроль экономии'!GR32,0)</f>
        <v>#N/A</v>
      </c>
      <c r="BG32" s="125" t="e">
        <f>IF(AB32&gt;0,'Контроль экономии'!GS32,0)</f>
        <v>#N/A</v>
      </c>
      <c r="BH32" s="125" t="e">
        <f>IF(AC32&gt;0,'Контроль экономии'!GT32,0)</f>
        <v>#N/A</v>
      </c>
      <c r="BI32" s="125" t="e">
        <f>IF(AD32&gt;0,'Контроль экономии'!GU32,0)</f>
        <v>#N/A</v>
      </c>
      <c r="BJ32" s="125" t="e">
        <f>IF(AE32&gt;0,'Контроль экономии'!GV32,0)</f>
        <v>#N/A</v>
      </c>
      <c r="BK32" s="125" t="e">
        <f>IF(AF32&gt;0,'Контроль экономии'!GW32,0)</f>
        <v>#N/A</v>
      </c>
      <c r="BL32" s="125" t="e">
        <f>IF(AG32&gt;0,'Контроль экономии'!GX32,0)</f>
        <v>#N/A</v>
      </c>
      <c r="BM32" s="125" t="e">
        <f>IF(AH32&gt;0,'Контроль экономии'!GY32,0)</f>
        <v>#N/A</v>
      </c>
      <c r="BN32" s="120" t="e">
        <f>'Контроль экономии'!FU32*Ср.вз.!AI32</f>
        <v>#N/A</v>
      </c>
      <c r="BO32" s="120" t="e">
        <f>'Контроль экономии'!FV32*Ср.вз.!AJ32</f>
        <v>#N/A</v>
      </c>
      <c r="BP32" s="120" t="e">
        <f>'Контроль экономии'!FW32*Ср.вз.!AK32</f>
        <v>#N/A</v>
      </c>
      <c r="BQ32" s="120" t="e">
        <f>'Контроль экономии'!FX32*Ср.вз.!AL32</f>
        <v>#N/A</v>
      </c>
      <c r="BR32" s="120" t="e">
        <f>'Контроль экономии'!FY32*Ср.вз.!AM32</f>
        <v>#N/A</v>
      </c>
      <c r="BS32" s="120" t="e">
        <f>'Контроль экономии'!FZ32*Ср.вз.!AN32</f>
        <v>#N/A</v>
      </c>
      <c r="BT32" s="120" t="e">
        <f>'Контроль экономии'!GA32*Ср.вз.!AO32</f>
        <v>#N/A</v>
      </c>
      <c r="BU32" s="120" t="e">
        <f>'Контроль экономии'!GB32*Ср.вз.!AP32</f>
        <v>#N/A</v>
      </c>
      <c r="BV32" s="120" t="e">
        <f>'Контроль экономии'!GC32*Ср.вз.!AQ32</f>
        <v>#N/A</v>
      </c>
      <c r="BW32" s="120" t="e">
        <f>'Контроль экономии'!GD32*Ср.вз.!AR32</f>
        <v>#N/A</v>
      </c>
      <c r="BX32" s="120" t="e">
        <f>'Контроль экономии'!GE32*Ср.вз.!AS32</f>
        <v>#N/A</v>
      </c>
      <c r="BY32" s="120" t="e">
        <f>'Контроль экономии'!GF32*Ср.вз.!AT32</f>
        <v>#N/A</v>
      </c>
      <c r="BZ32" s="120" t="e">
        <f>'Контроль экономии'!GG32*Ср.вз.!AU32</f>
        <v>#N/A</v>
      </c>
      <c r="CA32" s="120" t="e">
        <f>'Контроль экономии'!GH32*Ср.вз.!AV32</f>
        <v>#N/A</v>
      </c>
      <c r="CB32" s="120" t="e">
        <f>'Контроль экономии'!GI32*Ср.вз.!AW32</f>
        <v>#N/A</v>
      </c>
      <c r="CC32" s="120" t="e">
        <f>'Контроль экономии'!GJ32*Ср.вз.!AX32</f>
        <v>#N/A</v>
      </c>
      <c r="CD32" s="120" t="e">
        <f>'Контроль экономии'!GK32*Ср.вз.!AY32</f>
        <v>#N/A</v>
      </c>
      <c r="CE32" s="120" t="e">
        <f>'Контроль экономии'!GL32*Ср.вз.!AZ32</f>
        <v>#N/A</v>
      </c>
      <c r="CF32" s="120" t="e">
        <f>'Контроль экономии'!GM32*Ср.вз.!BA32</f>
        <v>#N/A</v>
      </c>
      <c r="CG32" s="120" t="e">
        <f>'Контроль экономии'!GN32*Ср.вз.!BB32</f>
        <v>#N/A</v>
      </c>
      <c r="CH32" s="120" t="e">
        <f>'Контроль экономии'!GO32*Ср.вз.!BC32</f>
        <v>#N/A</v>
      </c>
      <c r="CI32" s="120" t="e">
        <f>'Контроль экономии'!GP32*Ср.вз.!BD32</f>
        <v>#N/A</v>
      </c>
      <c r="CJ32" s="120" t="e">
        <f>'Контроль экономии'!GQ32*Ср.вз.!BE32</f>
        <v>#N/A</v>
      </c>
      <c r="CK32" s="120" t="e">
        <f>'Контроль экономии'!GR32*Ср.вз.!BF32</f>
        <v>#N/A</v>
      </c>
      <c r="CL32" s="120" t="e">
        <f>'Контроль экономии'!GS32*Ср.вз.!BG32</f>
        <v>#N/A</v>
      </c>
      <c r="CM32" s="120" t="e">
        <f>'Контроль экономии'!GT32*Ср.вз.!BH32</f>
        <v>#N/A</v>
      </c>
      <c r="CN32" s="120" t="e">
        <f>'Контроль экономии'!GU32*Ср.вз.!BI32</f>
        <v>#N/A</v>
      </c>
      <c r="CO32" s="120" t="e">
        <f>'Контроль экономии'!GV32*Ср.вз.!BJ32</f>
        <v>#N/A</v>
      </c>
      <c r="CP32" s="120" t="e">
        <f>'Контроль экономии'!GW32*Ср.вз.!BK32</f>
        <v>#N/A</v>
      </c>
      <c r="CQ32" s="120" t="e">
        <f>'Контроль экономии'!GX32*Ср.вз.!BL32</f>
        <v>#N/A</v>
      </c>
      <c r="CR32" s="120" t="e">
        <f>'Контроль экономии'!GY32*Ср.вз.!BM32</f>
        <v>#N/A</v>
      </c>
      <c r="CS32" s="116" t="e">
        <f>'Контроль экономии'!FU32*'Контроль экономии'!WM32</f>
        <v>#N/A</v>
      </c>
      <c r="CT32" s="116" t="e">
        <f>'Контроль экономии'!FV32*'Контроль экономии'!WN32</f>
        <v>#N/A</v>
      </c>
      <c r="CU32" s="116" t="e">
        <f>'Контроль экономии'!FW32*'Контроль экономии'!WO32</f>
        <v>#N/A</v>
      </c>
      <c r="CV32" s="116" t="e">
        <f>'Контроль экономии'!FX32*'Контроль экономии'!WP32</f>
        <v>#N/A</v>
      </c>
      <c r="CW32" s="116" t="e">
        <f>'Контроль экономии'!FY32*'Контроль экономии'!WQ32</f>
        <v>#N/A</v>
      </c>
      <c r="CX32" s="116" t="e">
        <f>'Контроль экономии'!FZ32*'Контроль экономии'!WR32</f>
        <v>#N/A</v>
      </c>
      <c r="CY32" s="116" t="e">
        <f>'Контроль экономии'!GA32*'Контроль экономии'!WS32</f>
        <v>#N/A</v>
      </c>
      <c r="CZ32" s="116" t="e">
        <f>'Контроль экономии'!GB32*'Контроль экономии'!WT32</f>
        <v>#N/A</v>
      </c>
      <c r="DA32" s="116" t="e">
        <f>'Контроль экономии'!GC32*'Контроль экономии'!WU32</f>
        <v>#N/A</v>
      </c>
      <c r="DB32" s="116" t="e">
        <f>'Контроль экономии'!GD32*'Контроль экономии'!WV32</f>
        <v>#N/A</v>
      </c>
      <c r="DC32" s="116" t="e">
        <f>'Контроль экономии'!GE32*'Контроль экономии'!WW32</f>
        <v>#N/A</v>
      </c>
      <c r="DD32" s="116" t="e">
        <f>'Контроль экономии'!GF32*'Контроль экономии'!WX32</f>
        <v>#N/A</v>
      </c>
      <c r="DE32" s="116" t="e">
        <f>'Контроль экономии'!GG32*'Контроль экономии'!WY32</f>
        <v>#N/A</v>
      </c>
      <c r="DF32" s="116" t="e">
        <f>'Контроль экономии'!GH32*'Контроль экономии'!WZ32</f>
        <v>#N/A</v>
      </c>
      <c r="DG32" s="116" t="e">
        <f>'Контроль экономии'!GI32*'Контроль экономии'!XA32</f>
        <v>#N/A</v>
      </c>
      <c r="DH32" s="116" t="e">
        <f>'Контроль экономии'!GJ32*'Контроль экономии'!XB32</f>
        <v>#N/A</v>
      </c>
      <c r="DI32" s="116" t="e">
        <f>'Контроль экономии'!GK32*'Контроль экономии'!XC32</f>
        <v>#N/A</v>
      </c>
      <c r="DJ32" s="116" t="e">
        <f>'Контроль экономии'!GL32*'Контроль экономии'!XD32</f>
        <v>#N/A</v>
      </c>
      <c r="DK32" s="116" t="e">
        <f>'Контроль экономии'!GM32*'Контроль экономии'!XE32</f>
        <v>#N/A</v>
      </c>
      <c r="DL32" s="116" t="e">
        <f>'Контроль экономии'!GN32*'Контроль экономии'!XF32</f>
        <v>#N/A</v>
      </c>
      <c r="DM32" s="116" t="e">
        <f>'Контроль экономии'!GO32*'Контроль экономии'!XG32</f>
        <v>#N/A</v>
      </c>
      <c r="DN32" s="116" t="e">
        <f>'Контроль экономии'!GP32*'Контроль экономии'!XH32</f>
        <v>#N/A</v>
      </c>
      <c r="DO32" s="116" t="e">
        <f>'Контроль экономии'!GQ32*'Контроль экономии'!XI32</f>
        <v>#N/A</v>
      </c>
      <c r="DP32" s="116" t="e">
        <f>'Контроль экономии'!GR32*'Контроль экономии'!XJ32</f>
        <v>#N/A</v>
      </c>
      <c r="DQ32" s="116" t="e">
        <f>'Контроль экономии'!GS32*'Контроль экономии'!XK32</f>
        <v>#N/A</v>
      </c>
      <c r="DR32" s="116" t="e">
        <f>'Контроль экономии'!GT32*'Контроль экономии'!XL32</f>
        <v>#N/A</v>
      </c>
      <c r="DS32" s="116" t="e">
        <f>'Контроль экономии'!GU32*'Контроль экономии'!XM32</f>
        <v>#N/A</v>
      </c>
      <c r="DT32" s="116" t="e">
        <f>'Контроль экономии'!GV32*'Контроль экономии'!XN32</f>
        <v>#N/A</v>
      </c>
      <c r="DU32" s="116" t="e">
        <f>'Контроль экономии'!GW32*'Контроль экономии'!XO32</f>
        <v>#N/A</v>
      </c>
      <c r="DV32" s="116" t="e">
        <f>'Контроль экономии'!GX32*'Контроль экономии'!XP32</f>
        <v>#N/A</v>
      </c>
      <c r="DW32" s="116" t="e">
        <f>'Контроль экономии'!GY32*'Контроль экономии'!XQ32</f>
        <v>#N/A</v>
      </c>
      <c r="DX32" s="122" t="e">
        <f>'Контроль экономии'!FU32*'Контроль экономии'!XR32</f>
        <v>#N/A</v>
      </c>
      <c r="DY32" s="122" t="e">
        <f>'Контроль экономии'!FV32*'Контроль экономии'!XS32</f>
        <v>#N/A</v>
      </c>
      <c r="DZ32" s="122" t="e">
        <f>'Контроль экономии'!FW32*'Контроль экономии'!XT32</f>
        <v>#N/A</v>
      </c>
      <c r="EA32" s="122" t="e">
        <f>'Контроль экономии'!FX32*'Контроль экономии'!XU32</f>
        <v>#N/A</v>
      </c>
      <c r="EB32" s="122" t="e">
        <f>'Контроль экономии'!FY32*'Контроль экономии'!XV32</f>
        <v>#N/A</v>
      </c>
      <c r="EC32" s="122" t="e">
        <f>'Контроль экономии'!FZ32*'Контроль экономии'!XW32</f>
        <v>#N/A</v>
      </c>
      <c r="ED32" s="122" t="e">
        <f>'Контроль экономии'!GA32*'Контроль экономии'!XX32</f>
        <v>#N/A</v>
      </c>
      <c r="EE32" s="122" t="e">
        <f>'Контроль экономии'!GB32*'Контроль экономии'!XY32</f>
        <v>#N/A</v>
      </c>
      <c r="EF32" s="122" t="e">
        <f>'Контроль экономии'!GC32*'Контроль экономии'!XZ32</f>
        <v>#N/A</v>
      </c>
      <c r="EG32" s="122" t="e">
        <f>'Контроль экономии'!GD32*'Контроль экономии'!YA32</f>
        <v>#N/A</v>
      </c>
      <c r="EH32" s="122" t="e">
        <f>'Контроль экономии'!GE32*'Контроль экономии'!YB32</f>
        <v>#N/A</v>
      </c>
      <c r="EI32" s="122" t="e">
        <f>'Контроль экономии'!GF32*'Контроль экономии'!YC32</f>
        <v>#N/A</v>
      </c>
      <c r="EJ32" s="122" t="e">
        <f>'Контроль экономии'!GG32*'Контроль экономии'!YD32</f>
        <v>#N/A</v>
      </c>
      <c r="EK32" s="122" t="e">
        <f>'Контроль экономии'!GH32*'Контроль экономии'!YE32</f>
        <v>#N/A</v>
      </c>
      <c r="EL32" s="122" t="e">
        <f>'Контроль экономии'!GI32*'Контроль экономии'!YF32</f>
        <v>#N/A</v>
      </c>
      <c r="EM32" s="122" t="e">
        <f>'Контроль экономии'!GJ32*'Контроль экономии'!YG32</f>
        <v>#N/A</v>
      </c>
      <c r="EN32" s="122" t="e">
        <f>'Контроль экономии'!GK32*'Контроль экономии'!YH32</f>
        <v>#N/A</v>
      </c>
      <c r="EO32" s="122" t="e">
        <f>'Контроль экономии'!GL32*'Контроль экономии'!YI32</f>
        <v>#N/A</v>
      </c>
      <c r="EP32" s="122" t="e">
        <f>'Контроль экономии'!GM32*'Контроль экономии'!YJ32</f>
        <v>#N/A</v>
      </c>
      <c r="EQ32" s="122" t="e">
        <f>'Контроль экономии'!GN32*'Контроль экономии'!YK32</f>
        <v>#N/A</v>
      </c>
      <c r="ER32" s="122" t="e">
        <f>'Контроль экономии'!GO32*'Контроль экономии'!YL32</f>
        <v>#N/A</v>
      </c>
      <c r="ES32" s="122" t="e">
        <f>'Контроль экономии'!GP32*'Контроль экономии'!YM32</f>
        <v>#N/A</v>
      </c>
      <c r="ET32" s="122" t="e">
        <f>'Контроль экономии'!GQ32*'Контроль экономии'!YN32</f>
        <v>#N/A</v>
      </c>
      <c r="EU32" s="122" t="e">
        <f>'Контроль экономии'!GR32*'Контроль экономии'!YO32</f>
        <v>#N/A</v>
      </c>
      <c r="EV32" s="122" t="e">
        <f>'Контроль экономии'!GS32*'Контроль экономии'!YP32</f>
        <v>#N/A</v>
      </c>
      <c r="EW32" s="122" t="e">
        <f>'Контроль экономии'!GT32*'Контроль экономии'!YQ32</f>
        <v>#N/A</v>
      </c>
      <c r="EX32" s="122" t="e">
        <f>'Контроль экономии'!GU32*'Контроль экономии'!YR32</f>
        <v>#N/A</v>
      </c>
      <c r="EY32" s="122" t="e">
        <f>'Контроль экономии'!GV32*'Контроль экономии'!YS32</f>
        <v>#N/A</v>
      </c>
      <c r="EZ32" s="122" t="e">
        <f>'Контроль экономии'!GW32*'Контроль экономии'!YT32</f>
        <v>#N/A</v>
      </c>
      <c r="FA32" s="122" t="e">
        <f>'Контроль экономии'!GX32*'Контроль экономии'!YU32</f>
        <v>#N/A</v>
      </c>
      <c r="FB32" s="122" t="e">
        <f>'Контроль экономии'!GY32*'Контроль экономии'!YV32</f>
        <v>#N/A</v>
      </c>
    </row>
    <row r="33" spans="1:158" s="116" customFormat="1">
      <c r="A33" s="116">
        <f>'Контроль экономии'!A33</f>
        <v>68</v>
      </c>
      <c r="B33" s="123" t="str">
        <f>'Контроль экономии'!C33</f>
        <v>Муниципальное бюджетное дошкольное образовательное учреждение детский сад комбинированного вида № 48 «Вишенка» г. Белгорода</v>
      </c>
      <c r="C33" s="124">
        <f>'Контроль экономии'!D33</f>
        <v>2001578</v>
      </c>
      <c r="D33" s="119">
        <f>IF('Контроль экономии'!JJ33="",0,'Контроль экономии'!JJ33)</f>
        <v>1.46842457246585</v>
      </c>
      <c r="E33" s="119">
        <f>IF('Контроль экономии'!JK33="",0,'Контроль экономии'!JK33)</f>
        <v>1.3062482086557801</v>
      </c>
      <c r="F33" s="119">
        <f>IF('Контроль экономии'!JL33="",0,'Контроль экономии'!JL33)</f>
        <v>1.2711378618515301</v>
      </c>
      <c r="G33" s="119">
        <f>IF('Контроль экономии'!JM33="",0,'Контроль экономии'!JM33)</f>
        <v>1.22814560045858</v>
      </c>
      <c r="H33" s="119">
        <f>IF('Контроль экономии'!JN33="",0,'Контроль экономии'!JN33)</f>
        <v>1.20712716155536</v>
      </c>
      <c r="I33" s="119">
        <f>IF('Контроль экономии'!JO33="",0,'Контроль экономии'!JO33)</f>
        <v>0.92648323301805702</v>
      </c>
      <c r="J33" s="119">
        <f>IF('Контроль экономии'!JP33="",0,'Контроль экономии'!JP33)</f>
        <v>1.17846565396007</v>
      </c>
      <c r="K33" s="119">
        <f>IF('Контроль экономии'!JQ33="",0,'Контроль экономии'!JQ33)</f>
        <v>1.50210184389032</v>
      </c>
      <c r="L33" s="119">
        <f>IF('Контроль экономии'!JR33="",0,'Контроль экономии'!JR33)</f>
        <v>1.57566638005159</v>
      </c>
      <c r="M33" s="119">
        <f>IF('Контроль экономии'!JS33="",0,'Контроль экономии'!JS33)</f>
        <v>1.7954046049488901</v>
      </c>
      <c r="N33" s="119">
        <f>IF('Контроль экономии'!JT33="",0,'Контроль экономии'!JT33)</f>
        <v>1.87135760007643</v>
      </c>
      <c r="O33" s="119">
        <f>IF('Контроль экономии'!JU33="",0,'Контроль экономии'!JU33)</f>
        <v>1.7669819432502201</v>
      </c>
      <c r="P33" s="119">
        <f>IF('Контроль экономии'!JV33="",0,'Контроль экономии'!JV33)</f>
        <v>0.96684818954810403</v>
      </c>
      <c r="Q33" s="119">
        <f>IF('Контроль экономии'!JW33="",0,'Контроль экономии'!JW33)</f>
        <v>1.4428680615267</v>
      </c>
      <c r="R33" s="119">
        <f>IF('Контроль экономии'!JX33="",0,'Контроль экономии'!JX33)</f>
        <v>2.4128212477309599</v>
      </c>
      <c r="S33" s="119">
        <f>IF('Контроль экономии'!JY33="",0,'Контроль экономии'!JY33)</f>
        <v>2.6387694659405798</v>
      </c>
      <c r="T33" s="119">
        <f>IF('Контроль экономии'!JZ33="",0,'Контроль экономии'!JZ33)</f>
        <v>2.66647558994937</v>
      </c>
      <c r="U33" s="119">
        <f>IF('Контроль экономии'!KA33="",0,'Контроль экономии'!KA33)</f>
        <v>2.79378045285182</v>
      </c>
      <c r="V33" s="119">
        <f>IF('Контроль экономии'!KB33="",0,'Контроль экономии'!KB33)</f>
        <v>2.5210184389032202</v>
      </c>
      <c r="W33" s="119">
        <f>IF('Контроль экономии'!KC33="",0,'Контроль экономии'!KC33)</f>
        <v>1.4194611636572101</v>
      </c>
      <c r="X33" s="119">
        <f>IF('Контроль экономии'!KD33="",0,'Контроль экономии'!KD33)</f>
        <v>1.81331804719595</v>
      </c>
      <c r="Y33" s="119">
        <f>IF('Контроль экономии'!KE33="",0,'Контроль экономии'!KE33)</f>
        <v>2.2009649374223801</v>
      </c>
      <c r="Z33" s="119">
        <f>IF('Контроль экономии'!KF33="",0,'Контроль экономии'!KF33)</f>
        <v>2.52937804528518</v>
      </c>
      <c r="AA33" s="119">
        <f>IF('Контроль экономии'!KG33="",0,'Контроль экономии'!KG33)</f>
        <v>2.7651189452565199</v>
      </c>
      <c r="AB33" s="119">
        <f>IF('Контроль экономии'!KH33="",0,'Контроль экономии'!KH33)</f>
        <v>2.60031527658355</v>
      </c>
      <c r="AC33" s="119">
        <f>IF('Контроль экономии'!KI33="",0,'Контроль экономии'!KI33)</f>
        <v>2.66528136046623</v>
      </c>
      <c r="AD33" s="119">
        <f>IF('Контроль экономии'!KJ33="",0,'Контроль экономии'!KJ33)</f>
        <v>1.56563485239324</v>
      </c>
      <c r="AE33" s="119">
        <f>IF('Контроль экономии'!KK33="",0,'Контроль экономии'!KK33)</f>
        <v>1.7798796216681001</v>
      </c>
      <c r="AF33" s="119">
        <f>IF('Контроль экономии'!KL33="",0,'Контроль экономии'!KL33)</f>
        <v>2.0230247444348901</v>
      </c>
      <c r="AG33" s="119">
        <f>IF('Контроль экономии'!KM33="",0,'Контроль экономии'!KM33)</f>
        <v>2.1971434030763399</v>
      </c>
      <c r="AH33" s="119">
        <f>IF('Контроль экономии'!KN33="",0,'Контроль экономии'!KN33)</f>
        <v>0</v>
      </c>
      <c r="AI33" s="125">
        <f>IF(D33&gt;0,'Контроль экономии'!FU33,0)</f>
        <v>884.66682866305825</v>
      </c>
      <c r="AJ33" s="125">
        <f>IF(E33&gt;0,'Контроль экономии'!FV33,0)</f>
        <v>1681.5057230725638</v>
      </c>
      <c r="AK33" s="125">
        <f>IF(F33&gt;0,'Контроль экономии'!FW33,0)</f>
        <v>2283.5262905923705</v>
      </c>
      <c r="AL33" s="125">
        <f>IF(G33&gt;0,'Контроль экономии'!FX33,0)</f>
        <v>2925.4686464092465</v>
      </c>
      <c r="AM33" s="125">
        <f>IF(H33&gt;0,'Контроль экономии'!FY33,0)</f>
        <v>3642.9962547352411</v>
      </c>
      <c r="AN33" s="125">
        <f>IF(I33&gt;0,'Контроль экономии'!FZ33,0)</f>
        <v>4477.6277753993054</v>
      </c>
      <c r="AO33" s="125">
        <f>IF(J33&gt;0,'Контроль экономии'!GA33,0)</f>
        <v>5301.6134858508185</v>
      </c>
      <c r="AP33" s="125">
        <f>IF(K33&gt;0,'Контроль экономии'!GB33,0)</f>
        <v>6117.6148386429177</v>
      </c>
      <c r="AQ33" s="125">
        <f>IF(L33&gt;0,'Контроль экономии'!GC33,0)</f>
        <v>6951.181778285727</v>
      </c>
      <c r="AR33" s="125">
        <f>IF(M33&gt;0,'Контроль экономии'!GD33,0)</f>
        <v>7773.5706172053569</v>
      </c>
      <c r="AS33" s="125">
        <f>IF(N33&gt;0,'Контроль экономии'!GE33,0)</f>
        <v>8533.6814663815585</v>
      </c>
      <c r="AT33" s="125">
        <f>IF(O33&gt;0,'Контроль экономии'!GF33,0)</f>
        <v>9205.9643813042076</v>
      </c>
      <c r="AU33" s="125">
        <f>IF(P33&gt;0,'Контроль экономии'!GG33,0)</f>
        <v>9973.5272976291963</v>
      </c>
      <c r="AV33" s="125">
        <f>IF(Q33&gt;0,'Контроль экономии'!GH33,0)</f>
        <v>10557.449987787664</v>
      </c>
      <c r="AW33" s="125">
        <f>IF(R33&gt;0,'Контроль экономии'!GI33,0)</f>
        <v>11398.46899457926</v>
      </c>
      <c r="AX33" s="125">
        <f>IF(S33&gt;0,'Контроль экономии'!GJ33,0)</f>
        <v>12298.039957539891</v>
      </c>
      <c r="AY33" s="125">
        <f>IF(T33&gt;0,'Контроль экономии'!GK33,0)</f>
        <v>13135.332930757095</v>
      </c>
      <c r="AZ33" s="125">
        <f>IF(U33&gt;0,'Контроль экономии'!GL33,0)</f>
        <v>13996.04668644191</v>
      </c>
      <c r="BA33" s="125">
        <f>IF(V33&gt;0,'Контроль экономии'!GM33,0)</f>
        <v>14848.243793956686</v>
      </c>
      <c r="BB33" s="125">
        <f>IF(W33&gt;0,'Контроль экономии'!GN33,0)</f>
        <v>15706.296097088365</v>
      </c>
      <c r="BC33" s="125">
        <f>IF(X33&gt;0,'Контроль экономии'!GO33,0)</f>
        <v>16622.90035638908</v>
      </c>
      <c r="BD33" s="125">
        <f>IF(Y33&gt;0,'Контроль экономии'!GP33,0)</f>
        <v>17595.395119305693</v>
      </c>
      <c r="BE33" s="125">
        <f>IF(Z33&gt;0,'Контроль экономии'!GQ33,0)</f>
        <v>18595.03669826431</v>
      </c>
      <c r="BF33" s="125">
        <f>IF(AA33&gt;0,'Контроль экономии'!GR33,0)</f>
        <v>19650.036490328199</v>
      </c>
      <c r="BG33" s="125">
        <f>IF(AB33&gt;0,'Контроль экономии'!GS33,0)</f>
        <v>20695.455053200789</v>
      </c>
      <c r="BH33" s="125">
        <f>IF(AC33&gt;0,'Контроль экономии'!GT33,0)</f>
        <v>21705.74244237196</v>
      </c>
      <c r="BI33" s="125">
        <f>IF(AD33&gt;0,'Контроль экономии'!GU33,0)</f>
        <v>22826.213967243042</v>
      </c>
      <c r="BJ33" s="125">
        <f>IF(AE33&gt;0,'Контроль экономии'!GV33,0)</f>
        <v>23980.219794283661</v>
      </c>
      <c r="BK33" s="125">
        <f>IF(AF33&gt;0,'Контроль экономии'!GW33,0)</f>
        <v>25070.883050559598</v>
      </c>
      <c r="BL33" s="125">
        <f>IF(AG33&gt;0,'Контроль экономии'!GX33,0)</f>
        <v>26044.974685008092</v>
      </c>
      <c r="BM33" s="125">
        <f>IF(AH33&gt;0,'Контроль экономии'!GY33,0)</f>
        <v>0</v>
      </c>
      <c r="BN33" s="120">
        <f>'Контроль экономии'!FU33*Ср.вз.!AI33</f>
        <v>782635.39773675287</v>
      </c>
      <c r="BO33" s="120">
        <f>'Контроль экономии'!FV33*Ср.вз.!AJ33</f>
        <v>2827461.4967257855</v>
      </c>
      <c r="BP33" s="120">
        <f>'Контроль экономии'!FW33*Ср.вз.!AK33</f>
        <v>5214492.3198265517</v>
      </c>
      <c r="BQ33" s="120">
        <f>'Контроль экономии'!FX33*Ср.вз.!AL33</f>
        <v>8558366.8011235483</v>
      </c>
      <c r="BR33" s="120">
        <f>'Контроль экономии'!FY33*Ср.вз.!AM33</f>
        <v>13271421.712014994</v>
      </c>
      <c r="BS33" s="120">
        <f>'Контроль экономии'!FZ33*Ср.вз.!AN33</f>
        <v>20049150.495027333</v>
      </c>
      <c r="BT33" s="120">
        <f>'Контроль экономии'!GA33*Ср.вз.!AO33</f>
        <v>28107105.553355265</v>
      </c>
      <c r="BU33" s="120">
        <f>'Контроль экономии'!GB33*Ср.вз.!AP33</f>
        <v>37425211.313984014</v>
      </c>
      <c r="BV33" s="120">
        <f>'Контроль экономии'!GC33*Ср.вз.!AQ33</f>
        <v>48318928.114771523</v>
      </c>
      <c r="BW33" s="120">
        <f>'Контроль экономии'!GD33*Ср.вз.!AR33</f>
        <v>60428400.140678473</v>
      </c>
      <c r="BX33" s="120">
        <f>'Контроль экономии'!GE33*Ср.вз.!AS33</f>
        <v>72823719.369664103</v>
      </c>
      <c r="BY33" s="120">
        <f>'Контроль экономии'!GF33*Ср.вз.!AT33</f>
        <v>84749780.189841762</v>
      </c>
      <c r="BZ33" s="120">
        <f>'Контроль экономии'!GG33*Ср.вз.!AU33</f>
        <v>99471246.756554738</v>
      </c>
      <c r="CA33" s="120">
        <f>'Контроль экономии'!GH33*Ср.вз.!AV33</f>
        <v>111459750.24463776</v>
      </c>
      <c r="CB33" s="120">
        <f>'Контроль экономии'!GI33*Ср.вз.!AW33</f>
        <v>129925095.42038472</v>
      </c>
      <c r="CC33" s="120">
        <f>'Контроль экономии'!GJ33*Ср.вз.!AX33</f>
        <v>151241786.79724777</v>
      </c>
      <c r="CD33" s="120">
        <f>'Контроль экономии'!GK33*Ср.вз.!AY33</f>
        <v>172536971.20183176</v>
      </c>
      <c r="CE33" s="120">
        <f>'Контроль экономии'!GL33*Ср.вз.!AZ33</f>
        <v>195889322.84906158</v>
      </c>
      <c r="CF33" s="120">
        <f>'Контроль экономии'!GM33*Ср.вз.!BA33</f>
        <v>220470343.76477325</v>
      </c>
      <c r="CG33" s="120">
        <f>'Контроль экономии'!GN33*Ср.вз.!BB33</f>
        <v>246687737.0894132</v>
      </c>
      <c r="CH33" s="120">
        <f>'Контроль экономии'!GO33*Ср.вз.!BC33</f>
        <v>276320816.2584402</v>
      </c>
      <c r="CI33" s="120">
        <f>'Контроль экономии'!GP33*Ср.вз.!BD33</f>
        <v>309597929.4044866</v>
      </c>
      <c r="CJ33" s="120">
        <f>'Контроль экономии'!GQ33*Ср.вз.!BE33</f>
        <v>345775389.80979645</v>
      </c>
      <c r="CK33" s="120">
        <f>'Контроль экономии'!GR33*Ср.вз.!BF33</f>
        <v>386123934.07122976</v>
      </c>
      <c r="CL33" s="120">
        <f>'Контроль экономии'!GS33*Ср.вз.!BG33</f>
        <v>428301859.85905409</v>
      </c>
      <c r="CM33" s="120">
        <f>'Контроль экономии'!GT33*Ср.вз.!BH33</f>
        <v>471139254.9745875</v>
      </c>
      <c r="CN33" s="120">
        <f>'Контроль экономии'!GU33*Ср.вз.!BI33</f>
        <v>521036044.07836133</v>
      </c>
      <c r="CO33" s="120">
        <f>'Контроль экономии'!GV33*Ср.вз.!BJ33</f>
        <v>575050941.38215387</v>
      </c>
      <c r="CP33" s="120">
        <f>'Контроль экономии'!GW33*Ср.вз.!BK33</f>
        <v>628549176.93483651</v>
      </c>
      <c r="CQ33" s="120">
        <f>'Контроль экономии'!GX33*Ср.вз.!BL33</f>
        <v>678340706.3427124</v>
      </c>
      <c r="CR33" s="120">
        <f>'Контроль экономии'!GY33*Ср.вз.!BM33</f>
        <v>0</v>
      </c>
      <c r="CS33" s="116">
        <f>'Контроль экономии'!FU33*'Контроль экономии'!WM33</f>
        <v>269223.42552069953</v>
      </c>
      <c r="CT33" s="116">
        <f>'Контроль экономии'!FV33*'Контроль экономии'!WN33</f>
        <v>437185.84551788471</v>
      </c>
      <c r="CU33" s="116">
        <f>'Контроль экономии'!FW33*'Контроль экономии'!WO33</f>
        <v>1378941.4079534106</v>
      </c>
      <c r="CV33" s="116">
        <f>'Контроль экономии'!FX33*'Контроль экономии'!WP33</f>
        <v>900880.71590774227</v>
      </c>
      <c r="CW33" s="116">
        <f>'Контроль экономии'!FY33*'Контроль экономии'!WQ33</f>
        <v>1396991.7591594732</v>
      </c>
      <c r="CX33" s="116">
        <f>'Контроль экономии'!FZ33*'Контроль экономии'!WR33</f>
        <v>6069231.6342000263</v>
      </c>
      <c r="CY33" s="116">
        <f>'Контроль экономии'!GA33*'Контроль экономии'!WS33</f>
        <v>12282072.73128747</v>
      </c>
      <c r="CZ33" s="116">
        <f>'Контроль экономии'!GB33*'Контроль экономии'!WT33</f>
        <v>12237975.826179491</v>
      </c>
      <c r="DA33" s="116">
        <f>'Контроль экономии'!GC33*'Контроль экономии'!WU33</f>
        <v>17999367.790194981</v>
      </c>
      <c r="DB33" s="116">
        <f>'Контроль экономии'!GD33*'Контроль экономии'!WV33</f>
        <v>26868950.269143037</v>
      </c>
      <c r="DC33" s="116">
        <f>'Контроль экономии'!GE33*'Контроль экономии'!WW33</f>
        <v>33615484.986208551</v>
      </c>
      <c r="DD33" s="116">
        <f>'Контроль экономии'!GF33*'Контроль экономии'!WX33</f>
        <v>38349367.519300051</v>
      </c>
      <c r="DE33" s="116">
        <f>'Контроль экономии'!GG33*'Контроль экономии'!WY33</f>
        <v>59050785.511989214</v>
      </c>
      <c r="DF33" s="116">
        <f>'Контроль экономии'!GH33*'Контроль экономии'!WZ33</f>
        <v>65330849.894647926</v>
      </c>
      <c r="DG33" s="116">
        <f>'Контроль экономии'!GI33*'Контроль экономии'!XA33</f>
        <v>73615715.657487676</v>
      </c>
      <c r="DH33" s="116">
        <f>'Контроль экономии'!GJ33*'Контроль экономии'!XB33</f>
        <v>76397171.886304736</v>
      </c>
      <c r="DI33" s="116">
        <f>'Контроль экономии'!GK33*'Контроль экономии'!XC33</f>
        <v>79949369.164876089</v>
      </c>
      <c r="DJ33" s="116">
        <f>'Контроль экономии'!GL33*'Контроль экономии'!XD33</f>
        <v>82745545.624243215</v>
      </c>
      <c r="DK33" s="116">
        <f>'Контроль экономии'!GM33*'Контроль экономии'!XE33</f>
        <v>80920115.74398993</v>
      </c>
      <c r="DL33" s="116">
        <f>'Контроль экономии'!GN33*'Контроль экономии'!XF33</f>
        <v>97211642.389549956</v>
      </c>
      <c r="DM33" s="116">
        <f>'Контроль экономии'!GO33*'Контроль экономии'!XG33</f>
        <v>104539995.85418053</v>
      </c>
      <c r="DN33" s="116">
        <f>'Контроль экономии'!GP33*'Контроль экономии'!XH33</f>
        <v>88106501.229624406</v>
      </c>
      <c r="DO33" s="116">
        <f>'Контроль экономии'!GQ33*'Контроль экономии'!XI33</f>
        <v>88403487.250629291</v>
      </c>
      <c r="DP33" s="116">
        <f>'Контроль экономии'!GR33*'Контроль экономии'!XJ33</f>
        <v>87532051.622196481</v>
      </c>
      <c r="DQ33" s="116">
        <f>'Контроль экономии'!GS33*'Контроль экономии'!XK33</f>
        <v>71595100.533311069</v>
      </c>
      <c r="DR33" s="116">
        <f>'Контроль экономии'!GT33*'Контроль экономии'!XL33</f>
        <v>63447097.780829899</v>
      </c>
      <c r="DS33" s="116">
        <f>'Контроль экономии'!GU33*'Контроль экономии'!XM33</f>
        <v>97957615.398575515</v>
      </c>
      <c r="DT33" s="116">
        <f>'Контроль экономии'!GV33*'Контроль экономии'!XN33</f>
        <v>83290800.945068359</v>
      </c>
      <c r="DU33" s="116">
        <f>'Контроль экономии'!GW33*'Контроль экономии'!XO33</f>
        <v>66163071.256298594</v>
      </c>
      <c r="DV33" s="116">
        <f>'Контроль экономии'!GX33*'Контроль экономии'!XP33</f>
        <v>71404284.878180265</v>
      </c>
      <c r="DW33" s="116" t="e">
        <f>'Контроль экономии'!GY33*'Контроль экономии'!XQ33</f>
        <v>#VALUE!</v>
      </c>
      <c r="DX33" s="122">
        <f>'Контроль экономии'!FU33*'Контроль экономии'!XR33</f>
        <v>0</v>
      </c>
      <c r="DY33" s="122">
        <f>'Контроль экономии'!FV33*'Контроль экономии'!XS33</f>
        <v>0</v>
      </c>
      <c r="DZ33" s="122">
        <f>'Контроль экономии'!FW33*'Контроль экономии'!XT33</f>
        <v>0</v>
      </c>
      <c r="EA33" s="122">
        <f>'Контроль экономии'!FX33*'Контроль экономии'!XU33</f>
        <v>0</v>
      </c>
      <c r="EB33" s="122">
        <f>'Контроль экономии'!FY33*'Контроль экономии'!XV33</f>
        <v>0</v>
      </c>
      <c r="EC33" s="122">
        <f>'Контроль экономии'!FZ33*'Контроль экономии'!XW33</f>
        <v>0</v>
      </c>
      <c r="ED33" s="122">
        <f>'Контроль экономии'!GA33*'Контроль экономии'!XX33</f>
        <v>0</v>
      </c>
      <c r="EE33" s="122">
        <f>'Контроль экономии'!GB33*'Контроль экономии'!XY33</f>
        <v>0</v>
      </c>
      <c r="EF33" s="122">
        <f>'Контроль экономии'!GC33*'Контроль экономии'!XZ33</f>
        <v>0</v>
      </c>
      <c r="EG33" s="122">
        <f>'Контроль экономии'!GD33*'Контроль экономии'!YA33</f>
        <v>0</v>
      </c>
      <c r="EH33" s="122">
        <f>'Контроль экономии'!GE33*'Контроль экономии'!YB33</f>
        <v>0</v>
      </c>
      <c r="EI33" s="122">
        <f>'Контроль экономии'!GF33*'Контроль экономии'!YC33</f>
        <v>0</v>
      </c>
      <c r="EJ33" s="122">
        <f>'Контроль экономии'!GG33*'Контроль экономии'!YD33</f>
        <v>0</v>
      </c>
      <c r="EK33" s="122">
        <f>'Контроль экономии'!GH33*'Контроль экономии'!YE33</f>
        <v>0</v>
      </c>
      <c r="EL33" s="122">
        <f>'Контроль экономии'!GI33*'Контроль экономии'!YF33</f>
        <v>0</v>
      </c>
      <c r="EM33" s="122">
        <f>'Контроль экономии'!GJ33*'Контроль экономии'!YG33</f>
        <v>0</v>
      </c>
      <c r="EN33" s="122">
        <f>'Контроль экономии'!GK33*'Контроль экономии'!YH33</f>
        <v>0</v>
      </c>
      <c r="EO33" s="122">
        <f>'Контроль экономии'!GL33*'Контроль экономии'!YI33</f>
        <v>0</v>
      </c>
      <c r="EP33" s="122">
        <f>'Контроль экономии'!GM33*'Контроль экономии'!YJ33</f>
        <v>0</v>
      </c>
      <c r="EQ33" s="122">
        <f>'Контроль экономии'!GN33*'Контроль экономии'!YK33</f>
        <v>0</v>
      </c>
      <c r="ER33" s="122">
        <f>'Контроль экономии'!GO33*'Контроль экономии'!YL33</f>
        <v>0</v>
      </c>
      <c r="ES33" s="122">
        <f>'Контроль экономии'!GP33*'Контроль экономии'!YM33</f>
        <v>0</v>
      </c>
      <c r="ET33" s="122">
        <f>'Контроль экономии'!GQ33*'Контроль экономии'!YN33</f>
        <v>0</v>
      </c>
      <c r="EU33" s="122">
        <f>'Контроль экономии'!GR33*'Контроль экономии'!YO33</f>
        <v>0</v>
      </c>
      <c r="EV33" s="122">
        <f>'Контроль экономии'!GS33*'Контроль экономии'!YP33</f>
        <v>0</v>
      </c>
      <c r="EW33" s="122">
        <f>'Контроль экономии'!GT33*'Контроль экономии'!YQ33</f>
        <v>0</v>
      </c>
      <c r="EX33" s="122">
        <f>'Контроль экономии'!GU33*'Контроль экономии'!YR33</f>
        <v>0</v>
      </c>
      <c r="EY33" s="122">
        <f>'Контроль экономии'!GV33*'Контроль экономии'!YS33</f>
        <v>0</v>
      </c>
      <c r="EZ33" s="122">
        <f>'Контроль экономии'!GW33*'Контроль экономии'!YT33</f>
        <v>0</v>
      </c>
      <c r="FA33" s="122">
        <f>'Контроль экономии'!GX33*'Контроль экономии'!YU33</f>
        <v>0</v>
      </c>
      <c r="FB33" s="122" t="e">
        <f>'Контроль экономии'!GY33*'Контроль экономии'!YV33</f>
        <v>#VALUE!</v>
      </c>
    </row>
    <row r="34" spans="1:158" s="116" customFormat="1">
      <c r="A34" s="116">
        <f>'Контроль экономии'!A34</f>
        <v>31</v>
      </c>
      <c r="B34" s="123" t="str">
        <f>'Контроль экономии'!C34</f>
        <v>Муниципальное бюджетное дошкольное образовательное учреждение детский сад № 64 «Искорка» Старооскольского городского округа</v>
      </c>
      <c r="C34" s="124">
        <f>'Контроль экономии'!D34</f>
        <v>467639</v>
      </c>
      <c r="D34" s="119">
        <f>IF('Контроль экономии'!JJ34="",0,'Контроль экономии'!JJ34)</f>
        <v>7.2005159071367197</v>
      </c>
      <c r="E34" s="119">
        <f>IF('Контроль экономии'!JK34="",0,'Контроль экономии'!JK34)</f>
        <v>1.8653826311263999</v>
      </c>
      <c r="F34" s="119">
        <f>IF('Контроль экономии'!JL34="",0,'Контроль экономии'!JL34)</f>
        <v>1.7685812553740301</v>
      </c>
      <c r="G34" s="119">
        <f>IF('Контроль экономии'!JM34="",0,'Контроль экономии'!JM34)</f>
        <v>1.7679019776440299</v>
      </c>
      <c r="H34" s="119">
        <f>IF('Контроль экономии'!JN34="",0,'Контроль экономии'!JN34)</f>
        <v>1.76590713671539</v>
      </c>
      <c r="I34" s="119">
        <f>IF('Контроль экономии'!JO34="",0,'Контроль экономии'!JO34)</f>
        <v>1.7971109200344</v>
      </c>
      <c r="J34" s="119">
        <f>IF('Контроль экономии'!JP34="",0,'Контроль экономии'!JP34)</f>
        <v>1.94366294067068</v>
      </c>
      <c r="K34" s="119">
        <f>IF('Контроль экономии'!JQ34="",0,'Контроль экономии'!JQ34)</f>
        <v>53931.318177128203</v>
      </c>
      <c r="L34" s="119" t="str">
        <f>IF('Контроль экономии'!JR34="",0,'Контроль экономии'!JR34)</f>
        <v>-</v>
      </c>
      <c r="M34" s="119">
        <f>IF('Контроль экономии'!JS34="",0,'Контроль экономии'!JS34)</f>
        <v>-53922.666156491898</v>
      </c>
      <c r="N34" s="119" t="str">
        <f>IF('Контроль экономии'!JT34="",0,'Контроль экономии'!JT34)</f>
        <v>-</v>
      </c>
      <c r="O34" s="119" t="str">
        <f>IF('Контроль экономии'!JU34="",0,'Контроль экономии'!JU34)</f>
        <v>-</v>
      </c>
      <c r="P34" s="119">
        <f>IF('Контроль экономии'!JV34="",0,'Контроль экономии'!JV34)</f>
        <v>-14369649.882441999</v>
      </c>
      <c r="Q34" s="119" t="str">
        <f>IF('Контроль экономии'!JW34="",0,'Контроль экономии'!JW34)</f>
        <v>-</v>
      </c>
      <c r="R34" s="119">
        <f>IF('Контроль экономии'!JX34="",0,'Контроль экономии'!JX34)</f>
        <v>-14403101.600129001</v>
      </c>
      <c r="S34" s="119">
        <f>IF('Контроль экономии'!JY34="",0,'Контроль экономии'!JY34)</f>
        <v>3.8530352536543502</v>
      </c>
      <c r="T34" s="119">
        <f>IF('Контроль экономии'!JZ34="",0,'Контроль экономии'!JZ34)</f>
        <v>4.1020550300945899</v>
      </c>
      <c r="U34" s="119">
        <f>IF('Контроль экономии'!KA34="",0,'Контроль экономии'!KA34)</f>
        <v>4.11039552880482</v>
      </c>
      <c r="V34" s="119">
        <f>IF('Контроль экономии'!KB34="",0,'Контроль экономии'!KB34)</f>
        <v>2.8573860705073102</v>
      </c>
      <c r="W34" s="119">
        <f>IF('Контроль экономии'!KC34="",0,'Контроль экономии'!KC34)</f>
        <v>0.70608770421324196</v>
      </c>
      <c r="X34" s="119">
        <f>IF('Контроль экономии'!KD34="",0,'Контроль экономии'!KD34)</f>
        <v>1.8490627687016301</v>
      </c>
      <c r="Y34" s="119">
        <f>IF('Контроль экономии'!KE34="",0,'Контроль экономии'!KE34)</f>
        <v>2.8346603611350001</v>
      </c>
      <c r="Z34" s="119">
        <f>IF('Контроль экономии'!KF34="",0,'Контроль экономии'!KF34)</f>
        <v>3.92375752364575</v>
      </c>
      <c r="AA34" s="119">
        <f>IF('Контроль экономии'!KG34="",0,'Контроль экономии'!KG34)</f>
        <v>3.1950558899398098</v>
      </c>
      <c r="AB34" s="119">
        <f>IF('Контроль экономии'!KH34="",0,'Контроль экономии'!KH34)</f>
        <v>2.28379191745486</v>
      </c>
      <c r="AC34" s="119">
        <f>IF('Контроль экономии'!KI34="",0,'Контроль экономии'!KI34)</f>
        <v>2.7592089423903698</v>
      </c>
      <c r="AD34" s="119">
        <f>IF('Контроль экономии'!KJ34="",0,'Контроль экономии'!KJ34)</f>
        <v>1.11955288048151</v>
      </c>
      <c r="AE34" s="119">
        <f>IF('Контроль экономии'!KK34="",0,'Контроль экономии'!KK34)</f>
        <v>1.55430782459157</v>
      </c>
      <c r="AF34" s="119" t="str">
        <f>IF('Контроль экономии'!KL34="",0,'Контроль экономии'!KL34)</f>
        <v>-</v>
      </c>
      <c r="AG34" s="119" t="str">
        <f>IF('Контроль экономии'!KM34="",0,'Контроль экономии'!KM34)</f>
        <v>-</v>
      </c>
      <c r="AH34" s="119">
        <f>IF('Контроль экономии'!KN34="",0,'Контроль экономии'!KN34)</f>
        <v>0</v>
      </c>
      <c r="AI34" s="125">
        <f>IF(D34&gt;0,'Контроль экономии'!FU34,0)</f>
        <v>980.87943013043468</v>
      </c>
      <c r="AJ34" s="125">
        <f>IF(E34&gt;0,'Контроль экономии'!FV34,0)</f>
        <v>2001.7338735326084</v>
      </c>
      <c r="AK34" s="125">
        <f>IF(F34&gt;0,'Контроль экономии'!FW34,0)</f>
        <v>2778.5617433804346</v>
      </c>
      <c r="AL34" s="125">
        <f>IF(G34&gt;0,'Контроль экономии'!FX34,0)</f>
        <v>3602.5243303695647</v>
      </c>
      <c r="AM34" s="125">
        <f>IF(H34&gt;0,'Контроль экономии'!FY34,0)</f>
        <v>4483.7645483152173</v>
      </c>
      <c r="AN34" s="125">
        <f>IF(I34&gt;0,'Контроль экономии'!FZ34,0)</f>
        <v>5390.6603717934777</v>
      </c>
      <c r="AO34" s="125">
        <f>IF(J34&gt;0,'Контроль экономии'!GA34,0)</f>
        <v>6342.304344456521</v>
      </c>
      <c r="AP34" s="125">
        <f>IF(K34&gt;0,'Контроль экономии'!GB34,0)</f>
        <v>7257.553155782608</v>
      </c>
      <c r="AQ34" s="125">
        <f>IF(L34&gt;0,'Контроль экономии'!GC34,0)</f>
        <v>8175.7851770543475</v>
      </c>
      <c r="AR34" s="125">
        <f>IF(M34&gt;0,'Контроль экономии'!GD34,0)</f>
        <v>0</v>
      </c>
      <c r="AS34" s="125">
        <f>IF(N34&gt;0,'Контроль экономии'!GE34,0)</f>
        <v>10009.266009652174</v>
      </c>
      <c r="AT34" s="125">
        <f>IF(O34&gt;0,'Контроль экономии'!GF34,0)</f>
        <v>10804.589781163044</v>
      </c>
      <c r="AU34" s="125">
        <f>IF(P34&gt;0,'Контроль экономии'!GG34,0)</f>
        <v>0</v>
      </c>
      <c r="AV34" s="125">
        <f>IF(Q34&gt;0,'Контроль экономии'!GH34,0)</f>
        <v>12427.455991597828</v>
      </c>
      <c r="AW34" s="125">
        <f>IF(R34&gt;0,'Контроль экономии'!GI34,0)</f>
        <v>0</v>
      </c>
      <c r="AX34" s="125">
        <f>IF(S34&gt;0,'Контроль экономии'!GJ34,0)</f>
        <v>14354.609616489133</v>
      </c>
      <c r="AY34" s="125">
        <f>IF(T34&gt;0,'Контроль экономии'!GK34,0)</f>
        <v>15408.876011282611</v>
      </c>
      <c r="AZ34" s="125">
        <f>IF(U34&gt;0,'Контроль экономии'!GL34,0)</f>
        <v>16434.503590597829</v>
      </c>
      <c r="BA34" s="125">
        <f>IF(V34&gt;0,'Контроль экономии'!GM34,0)</f>
        <v>17389.130773206525</v>
      </c>
      <c r="BB34" s="125">
        <f>IF(W34&gt;0,'Контроль экономии'!GN34,0)</f>
        <v>18336.598251945656</v>
      </c>
      <c r="BC34" s="125">
        <f>IF(X34&gt;0,'Контроль экономии'!GO34,0)</f>
        <v>19356.25941136957</v>
      </c>
      <c r="BD34" s="125">
        <f>IF(Y34&gt;0,'Контроль экономии'!GP34,0)</f>
        <v>20437.97133766305</v>
      </c>
      <c r="BE34" s="125">
        <f>IF(Z34&gt;0,'Контроль экономии'!GQ34,0)</f>
        <v>21575.170968945658</v>
      </c>
      <c r="BF34" s="125">
        <f>IF(AA34&gt;0,'Контроль экономии'!GR34,0)</f>
        <v>22794.707194728267</v>
      </c>
      <c r="BG34" s="125">
        <f>IF(AB34&gt;0,'Контроль экономии'!GS34,0)</f>
        <v>23990.37774094566</v>
      </c>
      <c r="BH34" s="125">
        <f>IF(AC34&gt;0,'Контроль экономии'!GT34,0)</f>
        <v>25231.393078336965</v>
      </c>
      <c r="BI34" s="125">
        <f>IF(AD34&gt;0,'Контроль экономии'!GU34,0)</f>
        <v>26527.8961207174</v>
      </c>
      <c r="BJ34" s="125">
        <f>IF(AE34&gt;0,'Контроль экономии'!GV34,0)</f>
        <v>27893.609633836964</v>
      </c>
      <c r="BK34" s="125">
        <f>IF(AF34&gt;0,'Контроль экономии'!GW34,0)</f>
        <v>29141.784675097835</v>
      </c>
      <c r="BL34" s="125">
        <f>IF(AG34&gt;0,'Контроль экономии'!GX34,0)</f>
        <v>30273.017886489139</v>
      </c>
      <c r="BM34" s="125">
        <f>IF(AH34&gt;0,'Контроль экономии'!GY34,0)</f>
        <v>0</v>
      </c>
      <c r="BN34" s="120">
        <f>'Контроль экономии'!FU34*Ср.вз.!AI34</f>
        <v>962124.45645300625</v>
      </c>
      <c r="BO34" s="120">
        <f>'Контроль экономии'!FV34*Ср.вз.!AJ34</f>
        <v>4006938.5004478609</v>
      </c>
      <c r="BP34" s="120">
        <f>'Контроль экономии'!FW34*Ср.вз.!AK34</f>
        <v>7720405.3617773196</v>
      </c>
      <c r="BQ34" s="120">
        <f>'Контроль экономии'!FX34*Ср.вз.!AL34</f>
        <v>12978181.55090468</v>
      </c>
      <c r="BR34" s="120">
        <f>'Контроль экономии'!FY34*Ср.вз.!AM34</f>
        <v>20104144.524728365</v>
      </c>
      <c r="BS34" s="120">
        <f>'Контроль экономии'!FZ34*Ср.вз.!AN34</f>
        <v>29059219.244024593</v>
      </c>
      <c r="BT34" s="120">
        <f>'Контроль экономии'!GA34*Ср.вз.!AO34</f>
        <v>40224824.397712059</v>
      </c>
      <c r="BU34" s="120">
        <f>'Контроль экономии'!GB34*Ср.вз.!AP34</f>
        <v>52672077.809010088</v>
      </c>
      <c r="BV34" s="120">
        <f>'Контроль экономии'!GC34*Ср.вз.!AQ34</f>
        <v>66843463.261341587</v>
      </c>
      <c r="BW34" s="120">
        <f>'Контроль экономии'!GD34*Ср.вз.!AR34</f>
        <v>0</v>
      </c>
      <c r="BX34" s="120">
        <f>'Контроль экономии'!GE34*Ср.вз.!AS34</f>
        <v>100185406.05197835</v>
      </c>
      <c r="BY34" s="120">
        <f>'Контроль экономии'!GF34*Ср.вз.!AT34</f>
        <v>116739160.33921288</v>
      </c>
      <c r="BZ34" s="120">
        <f>'Контроль экономии'!GG34*Ср.вз.!AU34</f>
        <v>0</v>
      </c>
      <c r="CA34" s="120">
        <f>'Контроль экономии'!GH34*Ср.вз.!AV34</f>
        <v>154441662.42310074</v>
      </c>
      <c r="CB34" s="120">
        <f>'Контроль экономии'!GI34*Ср.вз.!AW34</f>
        <v>0</v>
      </c>
      <c r="CC34" s="120">
        <f>'Контроль экономии'!GJ34*Ср.вз.!AX34</f>
        <v>206054817.2418023</v>
      </c>
      <c r="CD34" s="120">
        <f>'Контроль экономии'!GK34*Ср.вз.!AY34</f>
        <v>237433459.93108073</v>
      </c>
      <c r="CE34" s="120">
        <f>'Контроль экономии'!GL34*Ср.вз.!AZ34</f>
        <v>270092908.26937294</v>
      </c>
      <c r="CF34" s="120">
        <f>'Контроль экономии'!GM34*Ср.вз.!BA34</f>
        <v>302381869.04767817</v>
      </c>
      <c r="CG34" s="120">
        <f>'Контроль экономии'!GN34*Ср.вз.!BB34</f>
        <v>336230835.45325649</v>
      </c>
      <c r="CH34" s="120">
        <f>'Контроль экономии'!GO34*Ср.вз.!BC34</f>
        <v>374664778.40023309</v>
      </c>
      <c r="CI34" s="120">
        <f>'Контроль экономии'!GP34*Ср.вз.!BD34</f>
        <v>417710672.39913636</v>
      </c>
      <c r="CJ34" s="120">
        <f>'Контроль экономии'!GQ34*Ср.вз.!BE34</f>
        <v>465488002.33923554</v>
      </c>
      <c r="CK34" s="120">
        <f>'Контроль экономии'!GR34*Ср.вз.!BF34</f>
        <v>519598676.09339666</v>
      </c>
      <c r="CL34" s="120">
        <f>'Контроль экономии'!GS34*Ср.вз.!BG34</f>
        <v>575538224.15326095</v>
      </c>
      <c r="CM34" s="120">
        <f>'Контроль экономии'!GT34*Ср.вз.!BH34</f>
        <v>636623196.67355049</v>
      </c>
      <c r="CN34" s="120">
        <f>'Контроль экономии'!GU34*Ср.вз.!BI34</f>
        <v>703729272.59157324</v>
      </c>
      <c r="CO34" s="120">
        <f>'Контроль экономии'!GV34*Ср.вз.!BJ34</f>
        <v>778053458.40488231</v>
      </c>
      <c r="CP34" s="120">
        <f>'Контроль экономии'!GW34*Ср.вз.!BK34</f>
        <v>849243614.04976702</v>
      </c>
      <c r="CQ34" s="120">
        <f>'Контроль экономии'!GX34*Ср.вз.!BL34</f>
        <v>916455611.95569134</v>
      </c>
      <c r="CR34" s="120">
        <f>'Контроль экономии'!GY34*Ср.вз.!BM34</f>
        <v>0</v>
      </c>
      <c r="CS34" s="116">
        <f>'Контроль экономии'!FU34*'Контроль экономии'!WM34</f>
        <v>106902.71738366736</v>
      </c>
      <c r="CT34" s="116">
        <f>'Контроль экономии'!FV34*'Контроль экономии'!WN34</f>
        <v>662675.69892934605</v>
      </c>
      <c r="CU34" s="116">
        <f>'Контроль экономии'!FW34*'Контроль экономии'!WO34</f>
        <v>3133642.9941675123</v>
      </c>
      <c r="CV34" s="116">
        <f>'Контроль экономии'!FX34*'Контроль экономии'!WP34</f>
        <v>5473228.3252151217</v>
      </c>
      <c r="CW34" s="116">
        <f>'Контроль экономии'!FY34*'Контроль экономии'!WQ34</f>
        <v>7251105.7388610272</v>
      </c>
      <c r="CX34" s="116">
        <f>'Контроль экономии'!FZ34*'Контроль экономии'!WR34</f>
        <v>11051926.907971628</v>
      </c>
      <c r="CY34" s="116">
        <f>'Контроль экономии'!GA34*'Контроль экономии'!WS34</f>
        <v>21348186.640156068</v>
      </c>
      <c r="CZ34" s="116">
        <f>'Контроль экономии'!GB34*'Контроль экономии'!WT34</f>
        <v>25166964.60493084</v>
      </c>
      <c r="DA34" s="116" t="e">
        <f>'Контроль экономии'!GC34*'Контроль экономии'!WU34</f>
        <v>#VALUE!</v>
      </c>
      <c r="DB34" s="116" t="e">
        <f>'Контроль экономии'!GD34*'Контроль экономии'!WV34</f>
        <v>#VALUE!</v>
      </c>
      <c r="DC34" s="116" t="e">
        <f>'Контроль экономии'!GE34*'Контроль экономии'!WW34</f>
        <v>#VALUE!</v>
      </c>
      <c r="DD34" s="116" t="e">
        <f>'Контроль экономии'!GF34*'Контроль экономии'!WX34</f>
        <v>#VALUE!</v>
      </c>
      <c r="DE34" s="116" t="e">
        <f>'Контроль экономии'!GG34*'Контроль экономии'!WY34</f>
        <v>#VALUE!</v>
      </c>
      <c r="DF34" s="116" t="e">
        <f>'Контроль экономии'!GH34*'Контроль экономии'!WZ34</f>
        <v>#VALUE!</v>
      </c>
      <c r="DG34" s="116" t="e">
        <f>'Контроль экономии'!GI34*'Контроль экономии'!XA34</f>
        <v>#VALUE!</v>
      </c>
      <c r="DH34" s="116" t="e">
        <f>'Контроль экономии'!GJ34*'Контроль экономии'!XB34</f>
        <v>#VALUE!</v>
      </c>
      <c r="DI34" s="116" t="e">
        <f>'Контроль экономии'!GK34*'Контроль экономии'!XC34</f>
        <v>#VALUE!</v>
      </c>
      <c r="DJ34" s="116" t="e">
        <f>'Контроль экономии'!GL34*'Контроль экономии'!XD34</f>
        <v>#VALUE!</v>
      </c>
      <c r="DK34" s="116" t="e">
        <f>'Контроль экономии'!GM34*'Контроль экономии'!XE34</f>
        <v>#VALUE!</v>
      </c>
      <c r="DL34" s="116" t="e">
        <f>'Контроль экономии'!GN34*'Контроль экономии'!XF34</f>
        <v>#VALUE!</v>
      </c>
      <c r="DM34" s="116" t="e">
        <f>'Контроль экономии'!GO34*'Контроль экономии'!XG34</f>
        <v>#VALUE!</v>
      </c>
      <c r="DN34" s="116" t="e">
        <f>'Контроль экономии'!GP34*'Контроль экономии'!XH34</f>
        <v>#VALUE!</v>
      </c>
      <c r="DO34" s="116" t="e">
        <f>'Контроль экономии'!GQ34*'Контроль экономии'!XI34</f>
        <v>#VALUE!</v>
      </c>
      <c r="DP34" s="116" t="e">
        <f>'Контроль экономии'!GR34*'Контроль экономии'!XJ34</f>
        <v>#VALUE!</v>
      </c>
      <c r="DQ34" s="116" t="e">
        <f>'Контроль экономии'!GS34*'Контроль экономии'!XK34</f>
        <v>#VALUE!</v>
      </c>
      <c r="DR34" s="116" t="e">
        <f>'Контроль экономии'!GT34*'Контроль экономии'!XL34</f>
        <v>#VALUE!</v>
      </c>
      <c r="DS34" s="116" t="e">
        <f>'Контроль экономии'!GU34*'Контроль экономии'!XM34</f>
        <v>#VALUE!</v>
      </c>
      <c r="DT34" s="116" t="e">
        <f>'Контроль экономии'!GV34*'Контроль экономии'!XN34</f>
        <v>#VALUE!</v>
      </c>
      <c r="DU34" s="116" t="e">
        <f>'Контроль экономии'!GW34*'Контроль экономии'!XO34</f>
        <v>#VALUE!</v>
      </c>
      <c r="DV34" s="116" t="e">
        <f>'Контроль экономии'!GX34*'Контроль экономии'!XP34</f>
        <v>#VALUE!</v>
      </c>
      <c r="DW34" s="116" t="e">
        <f>'Контроль экономии'!GY34*'Контроль экономии'!XQ34</f>
        <v>#VALUE!</v>
      </c>
      <c r="DX34" s="122">
        <f>'Контроль экономии'!FU34*'Контроль экономии'!XR34</f>
        <v>0</v>
      </c>
      <c r="DY34" s="122">
        <f>'Контроль экономии'!FV34*'Контроль экономии'!XS34</f>
        <v>0</v>
      </c>
      <c r="DZ34" s="122">
        <f>'Контроль экономии'!FW34*'Контроль экономии'!XT34</f>
        <v>0</v>
      </c>
      <c r="EA34" s="122">
        <f>'Контроль экономии'!FX34*'Контроль экономии'!XU34</f>
        <v>0</v>
      </c>
      <c r="EB34" s="122">
        <f>'Контроль экономии'!FY34*'Контроль экономии'!XV34</f>
        <v>0</v>
      </c>
      <c r="EC34" s="122">
        <f>'Контроль экономии'!FZ34*'Контроль экономии'!XW34</f>
        <v>0</v>
      </c>
      <c r="ED34" s="122">
        <f>'Контроль экономии'!GA34*'Контроль экономии'!XX34</f>
        <v>0</v>
      </c>
      <c r="EE34" s="122">
        <f>'Контроль экономии'!GB34*'Контроль экономии'!XY34</f>
        <v>0</v>
      </c>
      <c r="EF34" s="122" t="e">
        <f>'Контроль экономии'!GC34*'Контроль экономии'!XZ34</f>
        <v>#VALUE!</v>
      </c>
      <c r="EG34" s="122" t="e">
        <f>'Контроль экономии'!GD34*'Контроль экономии'!YA34</f>
        <v>#VALUE!</v>
      </c>
      <c r="EH34" s="122" t="e">
        <f>'Контроль экономии'!GE34*'Контроль экономии'!YB34</f>
        <v>#VALUE!</v>
      </c>
      <c r="EI34" s="122" t="e">
        <f>'Контроль экономии'!GF34*'Контроль экономии'!YC34</f>
        <v>#VALUE!</v>
      </c>
      <c r="EJ34" s="122" t="e">
        <f>'Контроль экономии'!GG34*'Контроль экономии'!YD34</f>
        <v>#VALUE!</v>
      </c>
      <c r="EK34" s="122" t="e">
        <f>'Контроль экономии'!GH34*'Контроль экономии'!YE34</f>
        <v>#VALUE!</v>
      </c>
      <c r="EL34" s="122" t="e">
        <f>'Контроль экономии'!GI34*'Контроль экономии'!YF34</f>
        <v>#VALUE!</v>
      </c>
      <c r="EM34" s="122" t="e">
        <f>'Контроль экономии'!GJ34*'Контроль экономии'!YG34</f>
        <v>#VALUE!</v>
      </c>
      <c r="EN34" s="122" t="e">
        <f>'Контроль экономии'!GK34*'Контроль экономии'!YH34</f>
        <v>#VALUE!</v>
      </c>
      <c r="EO34" s="122" t="e">
        <f>'Контроль экономии'!GL34*'Контроль экономии'!YI34</f>
        <v>#VALUE!</v>
      </c>
      <c r="EP34" s="122" t="e">
        <f>'Контроль экономии'!GM34*'Контроль экономии'!YJ34</f>
        <v>#VALUE!</v>
      </c>
      <c r="EQ34" s="122" t="e">
        <f>'Контроль экономии'!GN34*'Контроль экономии'!YK34</f>
        <v>#VALUE!</v>
      </c>
      <c r="ER34" s="122" t="e">
        <f>'Контроль экономии'!GO34*'Контроль экономии'!YL34</f>
        <v>#VALUE!</v>
      </c>
      <c r="ES34" s="122" t="e">
        <f>'Контроль экономии'!GP34*'Контроль экономии'!YM34</f>
        <v>#VALUE!</v>
      </c>
      <c r="ET34" s="122" t="e">
        <f>'Контроль экономии'!GQ34*'Контроль экономии'!YN34</f>
        <v>#VALUE!</v>
      </c>
      <c r="EU34" s="122" t="e">
        <f>'Контроль экономии'!GR34*'Контроль экономии'!YO34</f>
        <v>#VALUE!</v>
      </c>
      <c r="EV34" s="122" t="e">
        <f>'Контроль экономии'!GS34*'Контроль экономии'!YP34</f>
        <v>#VALUE!</v>
      </c>
      <c r="EW34" s="122" t="e">
        <f>'Контроль экономии'!GT34*'Контроль экономии'!YQ34</f>
        <v>#VALUE!</v>
      </c>
      <c r="EX34" s="122" t="e">
        <f>'Контроль экономии'!GU34*'Контроль экономии'!YR34</f>
        <v>#VALUE!</v>
      </c>
      <c r="EY34" s="122" t="e">
        <f>'Контроль экономии'!GV34*'Контроль экономии'!YS34</f>
        <v>#VALUE!</v>
      </c>
      <c r="EZ34" s="122" t="e">
        <f>'Контроль экономии'!GW34*'Контроль экономии'!YT34</f>
        <v>#VALUE!</v>
      </c>
      <c r="FA34" s="122" t="e">
        <f>'Контроль экономии'!GX34*'Контроль экономии'!YU34</f>
        <v>#VALUE!</v>
      </c>
      <c r="FB34" s="122" t="e">
        <f>'Контроль экономии'!GY34*'Контроль экономии'!YV34</f>
        <v>#VALUE!</v>
      </c>
    </row>
    <row r="35" spans="1:158" s="116" customFormat="1">
      <c r="A35" s="116">
        <f>'Контроль экономии'!A35</f>
        <v>32</v>
      </c>
      <c r="B35" s="123" t="str">
        <f>'Контроль экономии'!C35</f>
        <v>Муниципальное бюджетное дошкольное образовательное учреждение детский сад № 65 «Колосок» Старооскольского городского округа</v>
      </c>
      <c r="C35" s="124" t="str">
        <f>'Контроль экономии'!D35</f>
        <v>-</v>
      </c>
      <c r="D35" s="119" t="e">
        <f>IF('Контроль экономии'!JJ35="",0,'Контроль экономии'!JJ35)</f>
        <v>#N/A</v>
      </c>
      <c r="E35" s="119" t="e">
        <f>IF('Контроль экономии'!JK35="",0,'Контроль экономии'!JK35)</f>
        <v>#N/A</v>
      </c>
      <c r="F35" s="119" t="e">
        <f>IF('Контроль экономии'!JL35="",0,'Контроль экономии'!JL35)</f>
        <v>#N/A</v>
      </c>
      <c r="G35" s="119" t="e">
        <f>IF('Контроль экономии'!JM35="",0,'Контроль экономии'!JM35)</f>
        <v>#N/A</v>
      </c>
      <c r="H35" s="119" t="e">
        <f>IF('Контроль экономии'!JN35="",0,'Контроль экономии'!JN35)</f>
        <v>#N/A</v>
      </c>
      <c r="I35" s="119" t="e">
        <f>IF('Контроль экономии'!JO35="",0,'Контроль экономии'!JO35)</f>
        <v>#N/A</v>
      </c>
      <c r="J35" s="119" t="e">
        <f>IF('Контроль экономии'!JP35="",0,'Контроль экономии'!JP35)</f>
        <v>#N/A</v>
      </c>
      <c r="K35" s="119" t="e">
        <f>IF('Контроль экономии'!JQ35="",0,'Контроль экономии'!JQ35)</f>
        <v>#N/A</v>
      </c>
      <c r="L35" s="119" t="e">
        <f>IF('Контроль экономии'!JR35="",0,'Контроль экономии'!JR35)</f>
        <v>#N/A</v>
      </c>
      <c r="M35" s="119" t="e">
        <f>IF('Контроль экономии'!JS35="",0,'Контроль экономии'!JS35)</f>
        <v>#N/A</v>
      </c>
      <c r="N35" s="119" t="e">
        <f>IF('Контроль экономии'!JT35="",0,'Контроль экономии'!JT35)</f>
        <v>#N/A</v>
      </c>
      <c r="O35" s="119" t="e">
        <f>IF('Контроль экономии'!JU35="",0,'Контроль экономии'!JU35)</f>
        <v>#N/A</v>
      </c>
      <c r="P35" s="119" t="e">
        <f>IF('Контроль экономии'!JV35="",0,'Контроль экономии'!JV35)</f>
        <v>#N/A</v>
      </c>
      <c r="Q35" s="119" t="e">
        <f>IF('Контроль экономии'!JW35="",0,'Контроль экономии'!JW35)</f>
        <v>#N/A</v>
      </c>
      <c r="R35" s="119" t="e">
        <f>IF('Контроль экономии'!JX35="",0,'Контроль экономии'!JX35)</f>
        <v>#N/A</v>
      </c>
      <c r="S35" s="119" t="e">
        <f>IF('Контроль экономии'!JY35="",0,'Контроль экономии'!JY35)</f>
        <v>#N/A</v>
      </c>
      <c r="T35" s="119" t="e">
        <f>IF('Контроль экономии'!JZ35="",0,'Контроль экономии'!JZ35)</f>
        <v>#N/A</v>
      </c>
      <c r="U35" s="119" t="e">
        <f>IF('Контроль экономии'!KA35="",0,'Контроль экономии'!KA35)</f>
        <v>#N/A</v>
      </c>
      <c r="V35" s="119" t="e">
        <f>IF('Контроль экономии'!KB35="",0,'Контроль экономии'!KB35)</f>
        <v>#N/A</v>
      </c>
      <c r="W35" s="119" t="e">
        <f>IF('Контроль экономии'!KC35="",0,'Контроль экономии'!KC35)</f>
        <v>#N/A</v>
      </c>
      <c r="X35" s="119" t="e">
        <f>IF('Контроль экономии'!KD35="",0,'Контроль экономии'!KD35)</f>
        <v>#N/A</v>
      </c>
      <c r="Y35" s="119" t="e">
        <f>IF('Контроль экономии'!KE35="",0,'Контроль экономии'!KE35)</f>
        <v>#N/A</v>
      </c>
      <c r="Z35" s="119" t="e">
        <f>IF('Контроль экономии'!KF35="",0,'Контроль экономии'!KF35)</f>
        <v>#N/A</v>
      </c>
      <c r="AA35" s="119" t="e">
        <f>IF('Контроль экономии'!KG35="",0,'Контроль экономии'!KG35)</f>
        <v>#N/A</v>
      </c>
      <c r="AB35" s="119" t="e">
        <f>IF('Контроль экономии'!KH35="",0,'Контроль экономии'!KH35)</f>
        <v>#N/A</v>
      </c>
      <c r="AC35" s="119" t="e">
        <f>IF('Контроль экономии'!KI35="",0,'Контроль экономии'!KI35)</f>
        <v>#N/A</v>
      </c>
      <c r="AD35" s="119" t="e">
        <f>IF('Контроль экономии'!KJ35="",0,'Контроль экономии'!KJ35)</f>
        <v>#N/A</v>
      </c>
      <c r="AE35" s="119" t="e">
        <f>IF('Контроль экономии'!KK35="",0,'Контроль экономии'!KK35)</f>
        <v>#N/A</v>
      </c>
      <c r="AF35" s="119" t="e">
        <f>IF('Контроль экономии'!KL35="",0,'Контроль экономии'!KL35)</f>
        <v>#N/A</v>
      </c>
      <c r="AG35" s="119" t="e">
        <f>IF('Контроль экономии'!KM35="",0,'Контроль экономии'!KM35)</f>
        <v>#N/A</v>
      </c>
      <c r="AH35" s="119" t="e">
        <f>IF('Контроль экономии'!KN35="",0,'Контроль экономии'!KN35)</f>
        <v>#N/A</v>
      </c>
      <c r="AI35" s="125" t="e">
        <f>IF(D35&gt;0,'Контроль экономии'!FU35,0)</f>
        <v>#N/A</v>
      </c>
      <c r="AJ35" s="125" t="e">
        <f>IF(E35&gt;0,'Контроль экономии'!FV35,0)</f>
        <v>#N/A</v>
      </c>
      <c r="AK35" s="125" t="e">
        <f>IF(F35&gt;0,'Контроль экономии'!FW35,0)</f>
        <v>#N/A</v>
      </c>
      <c r="AL35" s="125" t="e">
        <f>IF(G35&gt;0,'Контроль экономии'!FX35,0)</f>
        <v>#N/A</v>
      </c>
      <c r="AM35" s="125" t="e">
        <f>IF(H35&gt;0,'Контроль экономии'!FY35,0)</f>
        <v>#N/A</v>
      </c>
      <c r="AN35" s="125" t="e">
        <f>IF(I35&gt;0,'Контроль экономии'!FZ35,0)</f>
        <v>#N/A</v>
      </c>
      <c r="AO35" s="125" t="e">
        <f>IF(J35&gt;0,'Контроль экономии'!GA35,0)</f>
        <v>#N/A</v>
      </c>
      <c r="AP35" s="125" t="e">
        <f>IF(K35&gt;0,'Контроль экономии'!GB35,0)</f>
        <v>#N/A</v>
      </c>
      <c r="AQ35" s="125" t="e">
        <f>IF(L35&gt;0,'Контроль экономии'!GC35,0)</f>
        <v>#N/A</v>
      </c>
      <c r="AR35" s="125" t="e">
        <f>IF(M35&gt;0,'Контроль экономии'!GD35,0)</f>
        <v>#N/A</v>
      </c>
      <c r="AS35" s="125" t="e">
        <f>IF(N35&gt;0,'Контроль экономии'!GE35,0)</f>
        <v>#N/A</v>
      </c>
      <c r="AT35" s="125" t="e">
        <f>IF(O35&gt;0,'Контроль экономии'!GF35,0)</f>
        <v>#N/A</v>
      </c>
      <c r="AU35" s="125" t="e">
        <f>IF(P35&gt;0,'Контроль экономии'!GG35,0)</f>
        <v>#N/A</v>
      </c>
      <c r="AV35" s="125" t="e">
        <f>IF(Q35&gt;0,'Контроль экономии'!GH35,0)</f>
        <v>#N/A</v>
      </c>
      <c r="AW35" s="125" t="e">
        <f>IF(R35&gt;0,'Контроль экономии'!GI35,0)</f>
        <v>#N/A</v>
      </c>
      <c r="AX35" s="125" t="e">
        <f>IF(S35&gt;0,'Контроль экономии'!GJ35,0)</f>
        <v>#N/A</v>
      </c>
      <c r="AY35" s="125" t="e">
        <f>IF(T35&gt;0,'Контроль экономии'!GK35,0)</f>
        <v>#N/A</v>
      </c>
      <c r="AZ35" s="125" t="e">
        <f>IF(U35&gt;0,'Контроль экономии'!GL35,0)</f>
        <v>#N/A</v>
      </c>
      <c r="BA35" s="125" t="e">
        <f>IF(V35&gt;0,'Контроль экономии'!GM35,0)</f>
        <v>#N/A</v>
      </c>
      <c r="BB35" s="125" t="e">
        <f>IF(W35&gt;0,'Контроль экономии'!GN35,0)</f>
        <v>#N/A</v>
      </c>
      <c r="BC35" s="125" t="e">
        <f>IF(X35&gt;0,'Контроль экономии'!GO35,0)</f>
        <v>#N/A</v>
      </c>
      <c r="BD35" s="125" t="e">
        <f>IF(Y35&gt;0,'Контроль экономии'!GP35,0)</f>
        <v>#N/A</v>
      </c>
      <c r="BE35" s="125" t="e">
        <f>IF(Z35&gt;0,'Контроль экономии'!GQ35,0)</f>
        <v>#N/A</v>
      </c>
      <c r="BF35" s="125" t="e">
        <f>IF(AA35&gt;0,'Контроль экономии'!GR35,0)</f>
        <v>#N/A</v>
      </c>
      <c r="BG35" s="125" t="e">
        <f>IF(AB35&gt;0,'Контроль экономии'!GS35,0)</f>
        <v>#N/A</v>
      </c>
      <c r="BH35" s="125" t="e">
        <f>IF(AC35&gt;0,'Контроль экономии'!GT35,0)</f>
        <v>#N/A</v>
      </c>
      <c r="BI35" s="125" t="e">
        <f>IF(AD35&gt;0,'Контроль экономии'!GU35,0)</f>
        <v>#N/A</v>
      </c>
      <c r="BJ35" s="125" t="e">
        <f>IF(AE35&gt;0,'Контроль экономии'!GV35,0)</f>
        <v>#N/A</v>
      </c>
      <c r="BK35" s="125" t="e">
        <f>IF(AF35&gt;0,'Контроль экономии'!GW35,0)</f>
        <v>#N/A</v>
      </c>
      <c r="BL35" s="125" t="e">
        <f>IF(AG35&gt;0,'Контроль экономии'!GX35,0)</f>
        <v>#N/A</v>
      </c>
      <c r="BM35" s="125" t="e">
        <f>IF(AH35&gt;0,'Контроль экономии'!GY35,0)</f>
        <v>#N/A</v>
      </c>
      <c r="BN35" s="120" t="e">
        <f>'Контроль экономии'!FU35*Ср.вз.!AI35</f>
        <v>#N/A</v>
      </c>
      <c r="BO35" s="120" t="e">
        <f>'Контроль экономии'!FV35*Ср.вз.!AJ35</f>
        <v>#N/A</v>
      </c>
      <c r="BP35" s="120" t="e">
        <f>'Контроль экономии'!FW35*Ср.вз.!AK35</f>
        <v>#N/A</v>
      </c>
      <c r="BQ35" s="120" t="e">
        <f>'Контроль экономии'!FX35*Ср.вз.!AL35</f>
        <v>#N/A</v>
      </c>
      <c r="BR35" s="120" t="e">
        <f>'Контроль экономии'!FY35*Ср.вз.!AM35</f>
        <v>#N/A</v>
      </c>
      <c r="BS35" s="120" t="e">
        <f>'Контроль экономии'!FZ35*Ср.вз.!AN35</f>
        <v>#N/A</v>
      </c>
      <c r="BT35" s="120" t="e">
        <f>'Контроль экономии'!GA35*Ср.вз.!AO35</f>
        <v>#N/A</v>
      </c>
      <c r="BU35" s="120" t="e">
        <f>'Контроль экономии'!GB35*Ср.вз.!AP35</f>
        <v>#N/A</v>
      </c>
      <c r="BV35" s="120" t="e">
        <f>'Контроль экономии'!GC35*Ср.вз.!AQ35</f>
        <v>#N/A</v>
      </c>
      <c r="BW35" s="120" t="e">
        <f>'Контроль экономии'!GD35*Ср.вз.!AR35</f>
        <v>#N/A</v>
      </c>
      <c r="BX35" s="120" t="e">
        <f>'Контроль экономии'!GE35*Ср.вз.!AS35</f>
        <v>#N/A</v>
      </c>
      <c r="BY35" s="120" t="e">
        <f>'Контроль экономии'!GF35*Ср.вз.!AT35</f>
        <v>#N/A</v>
      </c>
      <c r="BZ35" s="120" t="e">
        <f>'Контроль экономии'!GG35*Ср.вз.!AU35</f>
        <v>#N/A</v>
      </c>
      <c r="CA35" s="120" t="e">
        <f>'Контроль экономии'!GH35*Ср.вз.!AV35</f>
        <v>#N/A</v>
      </c>
      <c r="CB35" s="120" t="e">
        <f>'Контроль экономии'!GI35*Ср.вз.!AW35</f>
        <v>#N/A</v>
      </c>
      <c r="CC35" s="120" t="e">
        <f>'Контроль экономии'!GJ35*Ср.вз.!AX35</f>
        <v>#N/A</v>
      </c>
      <c r="CD35" s="120" t="e">
        <f>'Контроль экономии'!GK35*Ср.вз.!AY35</f>
        <v>#N/A</v>
      </c>
      <c r="CE35" s="120" t="e">
        <f>'Контроль экономии'!GL35*Ср.вз.!AZ35</f>
        <v>#N/A</v>
      </c>
      <c r="CF35" s="120" t="e">
        <f>'Контроль экономии'!GM35*Ср.вз.!BA35</f>
        <v>#N/A</v>
      </c>
      <c r="CG35" s="120" t="e">
        <f>'Контроль экономии'!GN35*Ср.вз.!BB35</f>
        <v>#N/A</v>
      </c>
      <c r="CH35" s="120" t="e">
        <f>'Контроль экономии'!GO35*Ср.вз.!BC35</f>
        <v>#N/A</v>
      </c>
      <c r="CI35" s="120" t="e">
        <f>'Контроль экономии'!GP35*Ср.вз.!BD35</f>
        <v>#N/A</v>
      </c>
      <c r="CJ35" s="120" t="e">
        <f>'Контроль экономии'!GQ35*Ср.вз.!BE35</f>
        <v>#N/A</v>
      </c>
      <c r="CK35" s="120" t="e">
        <f>'Контроль экономии'!GR35*Ср.вз.!BF35</f>
        <v>#N/A</v>
      </c>
      <c r="CL35" s="120" t="e">
        <f>'Контроль экономии'!GS35*Ср.вз.!BG35</f>
        <v>#N/A</v>
      </c>
      <c r="CM35" s="120" t="e">
        <f>'Контроль экономии'!GT35*Ср.вз.!BH35</f>
        <v>#N/A</v>
      </c>
      <c r="CN35" s="120" t="e">
        <f>'Контроль экономии'!GU35*Ср.вз.!BI35</f>
        <v>#N/A</v>
      </c>
      <c r="CO35" s="120" t="e">
        <f>'Контроль экономии'!GV35*Ср.вз.!BJ35</f>
        <v>#N/A</v>
      </c>
      <c r="CP35" s="120" t="e">
        <f>'Контроль экономии'!GW35*Ср.вз.!BK35</f>
        <v>#N/A</v>
      </c>
      <c r="CQ35" s="120" t="e">
        <f>'Контроль экономии'!GX35*Ср.вз.!BL35</f>
        <v>#N/A</v>
      </c>
      <c r="CR35" s="120" t="e">
        <f>'Контроль экономии'!GY35*Ср.вз.!BM35</f>
        <v>#N/A</v>
      </c>
      <c r="CS35" s="116" t="e">
        <f>'Контроль экономии'!FU35*'Контроль экономии'!WM35</f>
        <v>#N/A</v>
      </c>
      <c r="CT35" s="116" t="e">
        <f>'Контроль экономии'!FV35*'Контроль экономии'!WN35</f>
        <v>#N/A</v>
      </c>
      <c r="CU35" s="116" t="e">
        <f>'Контроль экономии'!FW35*'Контроль экономии'!WO35</f>
        <v>#N/A</v>
      </c>
      <c r="CV35" s="116" t="e">
        <f>'Контроль экономии'!FX35*'Контроль экономии'!WP35</f>
        <v>#N/A</v>
      </c>
      <c r="CW35" s="116" t="e">
        <f>'Контроль экономии'!FY35*'Контроль экономии'!WQ35</f>
        <v>#N/A</v>
      </c>
      <c r="CX35" s="116" t="e">
        <f>'Контроль экономии'!FZ35*'Контроль экономии'!WR35</f>
        <v>#N/A</v>
      </c>
      <c r="CY35" s="116" t="e">
        <f>'Контроль экономии'!GA35*'Контроль экономии'!WS35</f>
        <v>#N/A</v>
      </c>
      <c r="CZ35" s="116" t="e">
        <f>'Контроль экономии'!GB35*'Контроль экономии'!WT35</f>
        <v>#N/A</v>
      </c>
      <c r="DA35" s="116" t="e">
        <f>'Контроль экономии'!GC35*'Контроль экономии'!WU35</f>
        <v>#N/A</v>
      </c>
      <c r="DB35" s="116" t="e">
        <f>'Контроль экономии'!GD35*'Контроль экономии'!WV35</f>
        <v>#N/A</v>
      </c>
      <c r="DC35" s="116" t="e">
        <f>'Контроль экономии'!GE35*'Контроль экономии'!WW35</f>
        <v>#N/A</v>
      </c>
      <c r="DD35" s="116" t="e">
        <f>'Контроль экономии'!GF35*'Контроль экономии'!WX35</f>
        <v>#N/A</v>
      </c>
      <c r="DE35" s="116" t="e">
        <f>'Контроль экономии'!GG35*'Контроль экономии'!WY35</f>
        <v>#N/A</v>
      </c>
      <c r="DF35" s="116" t="e">
        <f>'Контроль экономии'!GH35*'Контроль экономии'!WZ35</f>
        <v>#N/A</v>
      </c>
      <c r="DG35" s="116" t="e">
        <f>'Контроль экономии'!GI35*'Контроль экономии'!XA35</f>
        <v>#N/A</v>
      </c>
      <c r="DH35" s="116" t="e">
        <f>'Контроль экономии'!GJ35*'Контроль экономии'!XB35</f>
        <v>#N/A</v>
      </c>
      <c r="DI35" s="116" t="e">
        <f>'Контроль экономии'!GK35*'Контроль экономии'!XC35</f>
        <v>#N/A</v>
      </c>
      <c r="DJ35" s="116" t="e">
        <f>'Контроль экономии'!GL35*'Контроль экономии'!XD35</f>
        <v>#N/A</v>
      </c>
      <c r="DK35" s="116" t="e">
        <f>'Контроль экономии'!GM35*'Контроль экономии'!XE35</f>
        <v>#N/A</v>
      </c>
      <c r="DL35" s="116" t="e">
        <f>'Контроль экономии'!GN35*'Контроль экономии'!XF35</f>
        <v>#N/A</v>
      </c>
      <c r="DM35" s="116" t="e">
        <f>'Контроль экономии'!GO35*'Контроль экономии'!XG35</f>
        <v>#N/A</v>
      </c>
      <c r="DN35" s="116" t="e">
        <f>'Контроль экономии'!GP35*'Контроль экономии'!XH35</f>
        <v>#N/A</v>
      </c>
      <c r="DO35" s="116" t="e">
        <f>'Контроль экономии'!GQ35*'Контроль экономии'!XI35</f>
        <v>#N/A</v>
      </c>
      <c r="DP35" s="116" t="e">
        <f>'Контроль экономии'!GR35*'Контроль экономии'!XJ35</f>
        <v>#N/A</v>
      </c>
      <c r="DQ35" s="116" t="e">
        <f>'Контроль экономии'!GS35*'Контроль экономии'!XK35</f>
        <v>#N/A</v>
      </c>
      <c r="DR35" s="116" t="e">
        <f>'Контроль экономии'!GT35*'Контроль экономии'!XL35</f>
        <v>#N/A</v>
      </c>
      <c r="DS35" s="116" t="e">
        <f>'Контроль экономии'!GU35*'Контроль экономии'!XM35</f>
        <v>#N/A</v>
      </c>
      <c r="DT35" s="116" t="e">
        <f>'Контроль экономии'!GV35*'Контроль экономии'!XN35</f>
        <v>#N/A</v>
      </c>
      <c r="DU35" s="116" t="e">
        <f>'Контроль экономии'!GW35*'Контроль экономии'!XO35</f>
        <v>#N/A</v>
      </c>
      <c r="DV35" s="116" t="e">
        <f>'Контроль экономии'!GX35*'Контроль экономии'!XP35</f>
        <v>#N/A</v>
      </c>
      <c r="DW35" s="116" t="e">
        <f>'Контроль экономии'!GY35*'Контроль экономии'!XQ35</f>
        <v>#N/A</v>
      </c>
      <c r="DX35" s="122" t="e">
        <f>'Контроль экономии'!FU35*'Контроль экономии'!XR35</f>
        <v>#N/A</v>
      </c>
      <c r="DY35" s="122" t="e">
        <f>'Контроль экономии'!FV35*'Контроль экономии'!XS35</f>
        <v>#N/A</v>
      </c>
      <c r="DZ35" s="122" t="e">
        <f>'Контроль экономии'!FW35*'Контроль экономии'!XT35</f>
        <v>#N/A</v>
      </c>
      <c r="EA35" s="122" t="e">
        <f>'Контроль экономии'!FX35*'Контроль экономии'!XU35</f>
        <v>#N/A</v>
      </c>
      <c r="EB35" s="122" t="e">
        <f>'Контроль экономии'!FY35*'Контроль экономии'!XV35</f>
        <v>#N/A</v>
      </c>
      <c r="EC35" s="122" t="e">
        <f>'Контроль экономии'!FZ35*'Контроль экономии'!XW35</f>
        <v>#N/A</v>
      </c>
      <c r="ED35" s="122" t="e">
        <f>'Контроль экономии'!GA35*'Контроль экономии'!XX35</f>
        <v>#N/A</v>
      </c>
      <c r="EE35" s="122" t="e">
        <f>'Контроль экономии'!GB35*'Контроль экономии'!XY35</f>
        <v>#N/A</v>
      </c>
      <c r="EF35" s="122" t="e">
        <f>'Контроль экономии'!GC35*'Контроль экономии'!XZ35</f>
        <v>#N/A</v>
      </c>
      <c r="EG35" s="122" t="e">
        <f>'Контроль экономии'!GD35*'Контроль экономии'!YA35</f>
        <v>#N/A</v>
      </c>
      <c r="EH35" s="122" t="e">
        <f>'Контроль экономии'!GE35*'Контроль экономии'!YB35</f>
        <v>#N/A</v>
      </c>
      <c r="EI35" s="122" t="e">
        <f>'Контроль экономии'!GF35*'Контроль экономии'!YC35</f>
        <v>#N/A</v>
      </c>
      <c r="EJ35" s="122" t="e">
        <f>'Контроль экономии'!GG35*'Контроль экономии'!YD35</f>
        <v>#N/A</v>
      </c>
      <c r="EK35" s="122" t="e">
        <f>'Контроль экономии'!GH35*'Контроль экономии'!YE35</f>
        <v>#N/A</v>
      </c>
      <c r="EL35" s="122" t="e">
        <f>'Контроль экономии'!GI35*'Контроль экономии'!YF35</f>
        <v>#N/A</v>
      </c>
      <c r="EM35" s="122" t="e">
        <f>'Контроль экономии'!GJ35*'Контроль экономии'!YG35</f>
        <v>#N/A</v>
      </c>
      <c r="EN35" s="122" t="e">
        <f>'Контроль экономии'!GK35*'Контроль экономии'!YH35</f>
        <v>#N/A</v>
      </c>
      <c r="EO35" s="122" t="e">
        <f>'Контроль экономии'!GL35*'Контроль экономии'!YI35</f>
        <v>#N/A</v>
      </c>
      <c r="EP35" s="122" t="e">
        <f>'Контроль экономии'!GM35*'Контроль экономии'!YJ35</f>
        <v>#N/A</v>
      </c>
      <c r="EQ35" s="122" t="e">
        <f>'Контроль экономии'!GN35*'Контроль экономии'!YK35</f>
        <v>#N/A</v>
      </c>
      <c r="ER35" s="122" t="e">
        <f>'Контроль экономии'!GO35*'Контроль экономии'!YL35</f>
        <v>#N/A</v>
      </c>
      <c r="ES35" s="122" t="e">
        <f>'Контроль экономии'!GP35*'Контроль экономии'!YM35</f>
        <v>#N/A</v>
      </c>
      <c r="ET35" s="122" t="e">
        <f>'Контроль экономии'!GQ35*'Контроль экономии'!YN35</f>
        <v>#N/A</v>
      </c>
      <c r="EU35" s="122" t="e">
        <f>'Контроль экономии'!GR35*'Контроль экономии'!YO35</f>
        <v>#N/A</v>
      </c>
      <c r="EV35" s="122" t="e">
        <f>'Контроль экономии'!GS35*'Контроль экономии'!YP35</f>
        <v>#N/A</v>
      </c>
      <c r="EW35" s="122" t="e">
        <f>'Контроль экономии'!GT35*'Контроль экономии'!YQ35</f>
        <v>#N/A</v>
      </c>
      <c r="EX35" s="122" t="e">
        <f>'Контроль экономии'!GU35*'Контроль экономии'!YR35</f>
        <v>#N/A</v>
      </c>
      <c r="EY35" s="122" t="e">
        <f>'Контроль экономии'!GV35*'Контроль экономии'!YS35</f>
        <v>#N/A</v>
      </c>
      <c r="EZ35" s="122" t="e">
        <f>'Контроль экономии'!GW35*'Контроль экономии'!YT35</f>
        <v>#N/A</v>
      </c>
      <c r="FA35" s="122" t="e">
        <f>'Контроль экономии'!GX35*'Контроль экономии'!YU35</f>
        <v>#N/A</v>
      </c>
      <c r="FB35" s="122" t="e">
        <f>'Контроль экономии'!GY35*'Контроль экономии'!YV35</f>
        <v>#N/A</v>
      </c>
    </row>
    <row r="36" spans="1:158" s="116" customFormat="1">
      <c r="A36" s="116">
        <f>'Контроль экономии'!A36</f>
        <v>33</v>
      </c>
      <c r="B36" s="123" t="str">
        <f>'Контроль экономии'!C36</f>
        <v>Муниципальное бюджетное дошкольное образовательное учреждение детский сад № 66 «Журавушка» Старооскольского городского округа</v>
      </c>
      <c r="C36" s="124" t="str">
        <f>'Контроль экономии'!D36</f>
        <v>-</v>
      </c>
      <c r="D36" s="119" t="e">
        <f>IF('Контроль экономии'!JJ36="",0,'Контроль экономии'!JJ36)</f>
        <v>#N/A</v>
      </c>
      <c r="E36" s="119" t="e">
        <f>IF('Контроль экономии'!JK36="",0,'Контроль экономии'!JK36)</f>
        <v>#N/A</v>
      </c>
      <c r="F36" s="119" t="e">
        <f>IF('Контроль экономии'!JL36="",0,'Контроль экономии'!JL36)</f>
        <v>#N/A</v>
      </c>
      <c r="G36" s="119" t="e">
        <f>IF('Контроль экономии'!JM36="",0,'Контроль экономии'!JM36)</f>
        <v>#N/A</v>
      </c>
      <c r="H36" s="119" t="e">
        <f>IF('Контроль экономии'!JN36="",0,'Контроль экономии'!JN36)</f>
        <v>#N/A</v>
      </c>
      <c r="I36" s="119" t="e">
        <f>IF('Контроль экономии'!JO36="",0,'Контроль экономии'!JO36)</f>
        <v>#N/A</v>
      </c>
      <c r="J36" s="119" t="e">
        <f>IF('Контроль экономии'!JP36="",0,'Контроль экономии'!JP36)</f>
        <v>#N/A</v>
      </c>
      <c r="K36" s="119" t="e">
        <f>IF('Контроль экономии'!JQ36="",0,'Контроль экономии'!JQ36)</f>
        <v>#N/A</v>
      </c>
      <c r="L36" s="119" t="e">
        <f>IF('Контроль экономии'!JR36="",0,'Контроль экономии'!JR36)</f>
        <v>#N/A</v>
      </c>
      <c r="M36" s="119" t="e">
        <f>IF('Контроль экономии'!JS36="",0,'Контроль экономии'!JS36)</f>
        <v>#N/A</v>
      </c>
      <c r="N36" s="119" t="e">
        <f>IF('Контроль экономии'!JT36="",0,'Контроль экономии'!JT36)</f>
        <v>#N/A</v>
      </c>
      <c r="O36" s="119" t="e">
        <f>IF('Контроль экономии'!JU36="",0,'Контроль экономии'!JU36)</f>
        <v>#N/A</v>
      </c>
      <c r="P36" s="119" t="e">
        <f>IF('Контроль экономии'!JV36="",0,'Контроль экономии'!JV36)</f>
        <v>#N/A</v>
      </c>
      <c r="Q36" s="119" t="e">
        <f>IF('Контроль экономии'!JW36="",0,'Контроль экономии'!JW36)</f>
        <v>#N/A</v>
      </c>
      <c r="R36" s="119" t="e">
        <f>IF('Контроль экономии'!JX36="",0,'Контроль экономии'!JX36)</f>
        <v>#N/A</v>
      </c>
      <c r="S36" s="119" t="e">
        <f>IF('Контроль экономии'!JY36="",0,'Контроль экономии'!JY36)</f>
        <v>#N/A</v>
      </c>
      <c r="T36" s="119" t="e">
        <f>IF('Контроль экономии'!JZ36="",0,'Контроль экономии'!JZ36)</f>
        <v>#N/A</v>
      </c>
      <c r="U36" s="119" t="e">
        <f>IF('Контроль экономии'!KA36="",0,'Контроль экономии'!KA36)</f>
        <v>#N/A</v>
      </c>
      <c r="V36" s="119" t="e">
        <f>IF('Контроль экономии'!KB36="",0,'Контроль экономии'!KB36)</f>
        <v>#N/A</v>
      </c>
      <c r="W36" s="119" t="e">
        <f>IF('Контроль экономии'!KC36="",0,'Контроль экономии'!KC36)</f>
        <v>#N/A</v>
      </c>
      <c r="X36" s="119" t="e">
        <f>IF('Контроль экономии'!KD36="",0,'Контроль экономии'!KD36)</f>
        <v>#N/A</v>
      </c>
      <c r="Y36" s="119" t="e">
        <f>IF('Контроль экономии'!KE36="",0,'Контроль экономии'!KE36)</f>
        <v>#N/A</v>
      </c>
      <c r="Z36" s="119" t="e">
        <f>IF('Контроль экономии'!KF36="",0,'Контроль экономии'!KF36)</f>
        <v>#N/A</v>
      </c>
      <c r="AA36" s="119" t="e">
        <f>IF('Контроль экономии'!KG36="",0,'Контроль экономии'!KG36)</f>
        <v>#N/A</v>
      </c>
      <c r="AB36" s="119" t="e">
        <f>IF('Контроль экономии'!KH36="",0,'Контроль экономии'!KH36)</f>
        <v>#N/A</v>
      </c>
      <c r="AC36" s="119" t="e">
        <f>IF('Контроль экономии'!KI36="",0,'Контроль экономии'!KI36)</f>
        <v>#N/A</v>
      </c>
      <c r="AD36" s="119" t="e">
        <f>IF('Контроль экономии'!KJ36="",0,'Контроль экономии'!KJ36)</f>
        <v>#N/A</v>
      </c>
      <c r="AE36" s="119" t="e">
        <f>IF('Контроль экономии'!KK36="",0,'Контроль экономии'!KK36)</f>
        <v>#N/A</v>
      </c>
      <c r="AF36" s="119" t="e">
        <f>IF('Контроль экономии'!KL36="",0,'Контроль экономии'!KL36)</f>
        <v>#N/A</v>
      </c>
      <c r="AG36" s="119" t="e">
        <f>IF('Контроль экономии'!KM36="",0,'Контроль экономии'!KM36)</f>
        <v>#N/A</v>
      </c>
      <c r="AH36" s="119" t="e">
        <f>IF('Контроль экономии'!KN36="",0,'Контроль экономии'!KN36)</f>
        <v>#N/A</v>
      </c>
      <c r="AI36" s="125" t="e">
        <f>IF(D36&gt;0,'Контроль экономии'!FU36,0)</f>
        <v>#N/A</v>
      </c>
      <c r="AJ36" s="125" t="e">
        <f>IF(E36&gt;0,'Контроль экономии'!FV36,0)</f>
        <v>#N/A</v>
      </c>
      <c r="AK36" s="125" t="e">
        <f>IF(F36&gt;0,'Контроль экономии'!FW36,0)</f>
        <v>#N/A</v>
      </c>
      <c r="AL36" s="125" t="e">
        <f>IF(G36&gt;0,'Контроль экономии'!FX36,0)</f>
        <v>#N/A</v>
      </c>
      <c r="AM36" s="125" t="e">
        <f>IF(H36&gt;0,'Контроль экономии'!FY36,0)</f>
        <v>#N/A</v>
      </c>
      <c r="AN36" s="125" t="e">
        <f>IF(I36&gt;0,'Контроль экономии'!FZ36,0)</f>
        <v>#N/A</v>
      </c>
      <c r="AO36" s="125" t="e">
        <f>IF(J36&gt;0,'Контроль экономии'!GA36,0)</f>
        <v>#N/A</v>
      </c>
      <c r="AP36" s="125" t="e">
        <f>IF(K36&gt;0,'Контроль экономии'!GB36,0)</f>
        <v>#N/A</v>
      </c>
      <c r="AQ36" s="125" t="e">
        <f>IF(L36&gt;0,'Контроль экономии'!GC36,0)</f>
        <v>#N/A</v>
      </c>
      <c r="AR36" s="125" t="e">
        <f>IF(M36&gt;0,'Контроль экономии'!GD36,0)</f>
        <v>#N/A</v>
      </c>
      <c r="AS36" s="125" t="e">
        <f>IF(N36&gt;0,'Контроль экономии'!GE36,0)</f>
        <v>#N/A</v>
      </c>
      <c r="AT36" s="125" t="e">
        <f>IF(O36&gt;0,'Контроль экономии'!GF36,0)</f>
        <v>#N/A</v>
      </c>
      <c r="AU36" s="125" t="e">
        <f>IF(P36&gt;0,'Контроль экономии'!GG36,0)</f>
        <v>#N/A</v>
      </c>
      <c r="AV36" s="125" t="e">
        <f>IF(Q36&gt;0,'Контроль экономии'!GH36,0)</f>
        <v>#N/A</v>
      </c>
      <c r="AW36" s="125" t="e">
        <f>IF(R36&gt;0,'Контроль экономии'!GI36,0)</f>
        <v>#N/A</v>
      </c>
      <c r="AX36" s="125" t="e">
        <f>IF(S36&gt;0,'Контроль экономии'!GJ36,0)</f>
        <v>#N/A</v>
      </c>
      <c r="AY36" s="125" t="e">
        <f>IF(T36&gt;0,'Контроль экономии'!GK36,0)</f>
        <v>#N/A</v>
      </c>
      <c r="AZ36" s="125" t="e">
        <f>IF(U36&gt;0,'Контроль экономии'!GL36,0)</f>
        <v>#N/A</v>
      </c>
      <c r="BA36" s="125" t="e">
        <f>IF(V36&gt;0,'Контроль экономии'!GM36,0)</f>
        <v>#N/A</v>
      </c>
      <c r="BB36" s="125" t="e">
        <f>IF(W36&gt;0,'Контроль экономии'!GN36,0)</f>
        <v>#N/A</v>
      </c>
      <c r="BC36" s="125" t="e">
        <f>IF(X36&gt;0,'Контроль экономии'!GO36,0)</f>
        <v>#N/A</v>
      </c>
      <c r="BD36" s="125" t="e">
        <f>IF(Y36&gt;0,'Контроль экономии'!GP36,0)</f>
        <v>#N/A</v>
      </c>
      <c r="BE36" s="125" t="e">
        <f>IF(Z36&gt;0,'Контроль экономии'!GQ36,0)</f>
        <v>#N/A</v>
      </c>
      <c r="BF36" s="125" t="e">
        <f>IF(AA36&gt;0,'Контроль экономии'!GR36,0)</f>
        <v>#N/A</v>
      </c>
      <c r="BG36" s="125" t="e">
        <f>IF(AB36&gt;0,'Контроль экономии'!GS36,0)</f>
        <v>#N/A</v>
      </c>
      <c r="BH36" s="125" t="e">
        <f>IF(AC36&gt;0,'Контроль экономии'!GT36,0)</f>
        <v>#N/A</v>
      </c>
      <c r="BI36" s="125" t="e">
        <f>IF(AD36&gt;0,'Контроль экономии'!GU36,0)</f>
        <v>#N/A</v>
      </c>
      <c r="BJ36" s="125" t="e">
        <f>IF(AE36&gt;0,'Контроль экономии'!GV36,0)</f>
        <v>#N/A</v>
      </c>
      <c r="BK36" s="125" t="e">
        <f>IF(AF36&gt;0,'Контроль экономии'!GW36,0)</f>
        <v>#N/A</v>
      </c>
      <c r="BL36" s="125" t="e">
        <f>IF(AG36&gt;0,'Контроль экономии'!GX36,0)</f>
        <v>#N/A</v>
      </c>
      <c r="BM36" s="125" t="e">
        <f>IF(AH36&gt;0,'Контроль экономии'!GY36,0)</f>
        <v>#N/A</v>
      </c>
      <c r="BN36" s="120" t="e">
        <f>'Контроль экономии'!FU36*Ср.вз.!AI36</f>
        <v>#N/A</v>
      </c>
      <c r="BO36" s="120" t="e">
        <f>'Контроль экономии'!FV36*Ср.вз.!AJ36</f>
        <v>#N/A</v>
      </c>
      <c r="BP36" s="120" t="e">
        <f>'Контроль экономии'!FW36*Ср.вз.!AK36</f>
        <v>#N/A</v>
      </c>
      <c r="BQ36" s="120" t="e">
        <f>'Контроль экономии'!FX36*Ср.вз.!AL36</f>
        <v>#N/A</v>
      </c>
      <c r="BR36" s="120" t="e">
        <f>'Контроль экономии'!FY36*Ср.вз.!AM36</f>
        <v>#N/A</v>
      </c>
      <c r="BS36" s="120" t="e">
        <f>'Контроль экономии'!FZ36*Ср.вз.!AN36</f>
        <v>#N/A</v>
      </c>
      <c r="BT36" s="120" t="e">
        <f>'Контроль экономии'!GA36*Ср.вз.!AO36</f>
        <v>#N/A</v>
      </c>
      <c r="BU36" s="120" t="e">
        <f>'Контроль экономии'!GB36*Ср.вз.!AP36</f>
        <v>#N/A</v>
      </c>
      <c r="BV36" s="120" t="e">
        <f>'Контроль экономии'!GC36*Ср.вз.!AQ36</f>
        <v>#N/A</v>
      </c>
      <c r="BW36" s="120" t="e">
        <f>'Контроль экономии'!GD36*Ср.вз.!AR36</f>
        <v>#N/A</v>
      </c>
      <c r="BX36" s="120" t="e">
        <f>'Контроль экономии'!GE36*Ср.вз.!AS36</f>
        <v>#N/A</v>
      </c>
      <c r="BY36" s="120" t="e">
        <f>'Контроль экономии'!GF36*Ср.вз.!AT36</f>
        <v>#N/A</v>
      </c>
      <c r="BZ36" s="120" t="e">
        <f>'Контроль экономии'!GG36*Ср.вз.!AU36</f>
        <v>#N/A</v>
      </c>
      <c r="CA36" s="120" t="e">
        <f>'Контроль экономии'!GH36*Ср.вз.!AV36</f>
        <v>#N/A</v>
      </c>
      <c r="CB36" s="120" t="e">
        <f>'Контроль экономии'!GI36*Ср.вз.!AW36</f>
        <v>#N/A</v>
      </c>
      <c r="CC36" s="120" t="e">
        <f>'Контроль экономии'!GJ36*Ср.вз.!AX36</f>
        <v>#N/A</v>
      </c>
      <c r="CD36" s="120" t="e">
        <f>'Контроль экономии'!GK36*Ср.вз.!AY36</f>
        <v>#N/A</v>
      </c>
      <c r="CE36" s="120" t="e">
        <f>'Контроль экономии'!GL36*Ср.вз.!AZ36</f>
        <v>#N/A</v>
      </c>
      <c r="CF36" s="120" t="e">
        <f>'Контроль экономии'!GM36*Ср.вз.!BA36</f>
        <v>#N/A</v>
      </c>
      <c r="CG36" s="120" t="e">
        <f>'Контроль экономии'!GN36*Ср.вз.!BB36</f>
        <v>#N/A</v>
      </c>
      <c r="CH36" s="120" t="e">
        <f>'Контроль экономии'!GO36*Ср.вз.!BC36</f>
        <v>#N/A</v>
      </c>
      <c r="CI36" s="120" t="e">
        <f>'Контроль экономии'!GP36*Ср.вз.!BD36</f>
        <v>#N/A</v>
      </c>
      <c r="CJ36" s="120" t="e">
        <f>'Контроль экономии'!GQ36*Ср.вз.!BE36</f>
        <v>#N/A</v>
      </c>
      <c r="CK36" s="120" t="e">
        <f>'Контроль экономии'!GR36*Ср.вз.!BF36</f>
        <v>#N/A</v>
      </c>
      <c r="CL36" s="120" t="e">
        <f>'Контроль экономии'!GS36*Ср.вз.!BG36</f>
        <v>#N/A</v>
      </c>
      <c r="CM36" s="120" t="e">
        <f>'Контроль экономии'!GT36*Ср.вз.!BH36</f>
        <v>#N/A</v>
      </c>
      <c r="CN36" s="120" t="e">
        <f>'Контроль экономии'!GU36*Ср.вз.!BI36</f>
        <v>#N/A</v>
      </c>
      <c r="CO36" s="120" t="e">
        <f>'Контроль экономии'!GV36*Ср.вз.!BJ36</f>
        <v>#N/A</v>
      </c>
      <c r="CP36" s="120" t="e">
        <f>'Контроль экономии'!GW36*Ср.вз.!BK36</f>
        <v>#N/A</v>
      </c>
      <c r="CQ36" s="120" t="e">
        <f>'Контроль экономии'!GX36*Ср.вз.!BL36</f>
        <v>#N/A</v>
      </c>
      <c r="CR36" s="120" t="e">
        <f>'Контроль экономии'!GY36*Ср.вз.!BM36</f>
        <v>#N/A</v>
      </c>
      <c r="CS36" s="116" t="e">
        <f>'Контроль экономии'!FU36*'Контроль экономии'!WM36</f>
        <v>#N/A</v>
      </c>
      <c r="CT36" s="116" t="e">
        <f>'Контроль экономии'!FV36*'Контроль экономии'!WN36</f>
        <v>#N/A</v>
      </c>
      <c r="CU36" s="116" t="e">
        <f>'Контроль экономии'!FW36*'Контроль экономии'!WO36</f>
        <v>#N/A</v>
      </c>
      <c r="CV36" s="116" t="e">
        <f>'Контроль экономии'!FX36*'Контроль экономии'!WP36</f>
        <v>#N/A</v>
      </c>
      <c r="CW36" s="116" t="e">
        <f>'Контроль экономии'!FY36*'Контроль экономии'!WQ36</f>
        <v>#N/A</v>
      </c>
      <c r="CX36" s="116" t="e">
        <f>'Контроль экономии'!FZ36*'Контроль экономии'!WR36</f>
        <v>#N/A</v>
      </c>
      <c r="CY36" s="116" t="e">
        <f>'Контроль экономии'!GA36*'Контроль экономии'!WS36</f>
        <v>#N/A</v>
      </c>
      <c r="CZ36" s="116" t="e">
        <f>'Контроль экономии'!GB36*'Контроль экономии'!WT36</f>
        <v>#N/A</v>
      </c>
      <c r="DA36" s="116" t="e">
        <f>'Контроль экономии'!GC36*'Контроль экономии'!WU36</f>
        <v>#N/A</v>
      </c>
      <c r="DB36" s="116" t="e">
        <f>'Контроль экономии'!GD36*'Контроль экономии'!WV36</f>
        <v>#N/A</v>
      </c>
      <c r="DC36" s="116" t="e">
        <f>'Контроль экономии'!GE36*'Контроль экономии'!WW36</f>
        <v>#N/A</v>
      </c>
      <c r="DD36" s="116" t="e">
        <f>'Контроль экономии'!GF36*'Контроль экономии'!WX36</f>
        <v>#N/A</v>
      </c>
      <c r="DE36" s="116" t="e">
        <f>'Контроль экономии'!GG36*'Контроль экономии'!WY36</f>
        <v>#N/A</v>
      </c>
      <c r="DF36" s="116" t="e">
        <f>'Контроль экономии'!GH36*'Контроль экономии'!WZ36</f>
        <v>#N/A</v>
      </c>
      <c r="DG36" s="116" t="e">
        <f>'Контроль экономии'!GI36*'Контроль экономии'!XA36</f>
        <v>#N/A</v>
      </c>
      <c r="DH36" s="116" t="e">
        <f>'Контроль экономии'!GJ36*'Контроль экономии'!XB36</f>
        <v>#N/A</v>
      </c>
      <c r="DI36" s="116" t="e">
        <f>'Контроль экономии'!GK36*'Контроль экономии'!XC36</f>
        <v>#N/A</v>
      </c>
      <c r="DJ36" s="116" t="e">
        <f>'Контроль экономии'!GL36*'Контроль экономии'!XD36</f>
        <v>#N/A</v>
      </c>
      <c r="DK36" s="116" t="e">
        <f>'Контроль экономии'!GM36*'Контроль экономии'!XE36</f>
        <v>#N/A</v>
      </c>
      <c r="DL36" s="116" t="e">
        <f>'Контроль экономии'!GN36*'Контроль экономии'!XF36</f>
        <v>#N/A</v>
      </c>
      <c r="DM36" s="116" t="e">
        <f>'Контроль экономии'!GO36*'Контроль экономии'!XG36</f>
        <v>#N/A</v>
      </c>
      <c r="DN36" s="116" t="e">
        <f>'Контроль экономии'!GP36*'Контроль экономии'!XH36</f>
        <v>#N/A</v>
      </c>
      <c r="DO36" s="116" t="e">
        <f>'Контроль экономии'!GQ36*'Контроль экономии'!XI36</f>
        <v>#N/A</v>
      </c>
      <c r="DP36" s="116" t="e">
        <f>'Контроль экономии'!GR36*'Контроль экономии'!XJ36</f>
        <v>#N/A</v>
      </c>
      <c r="DQ36" s="116" t="e">
        <f>'Контроль экономии'!GS36*'Контроль экономии'!XK36</f>
        <v>#N/A</v>
      </c>
      <c r="DR36" s="116" t="e">
        <f>'Контроль экономии'!GT36*'Контроль экономии'!XL36</f>
        <v>#N/A</v>
      </c>
      <c r="DS36" s="116" t="e">
        <f>'Контроль экономии'!GU36*'Контроль экономии'!XM36</f>
        <v>#N/A</v>
      </c>
      <c r="DT36" s="116" t="e">
        <f>'Контроль экономии'!GV36*'Контроль экономии'!XN36</f>
        <v>#N/A</v>
      </c>
      <c r="DU36" s="116" t="e">
        <f>'Контроль экономии'!GW36*'Контроль экономии'!XO36</f>
        <v>#N/A</v>
      </c>
      <c r="DV36" s="116" t="e">
        <f>'Контроль экономии'!GX36*'Контроль экономии'!XP36</f>
        <v>#N/A</v>
      </c>
      <c r="DW36" s="116" t="e">
        <f>'Контроль экономии'!GY36*'Контроль экономии'!XQ36</f>
        <v>#N/A</v>
      </c>
      <c r="DX36" s="122" t="e">
        <f>'Контроль экономии'!FU36*'Контроль экономии'!XR36</f>
        <v>#N/A</v>
      </c>
      <c r="DY36" s="122" t="e">
        <f>'Контроль экономии'!FV36*'Контроль экономии'!XS36</f>
        <v>#N/A</v>
      </c>
      <c r="DZ36" s="122" t="e">
        <f>'Контроль экономии'!FW36*'Контроль экономии'!XT36</f>
        <v>#N/A</v>
      </c>
      <c r="EA36" s="122" t="e">
        <f>'Контроль экономии'!FX36*'Контроль экономии'!XU36</f>
        <v>#N/A</v>
      </c>
      <c r="EB36" s="122" t="e">
        <f>'Контроль экономии'!FY36*'Контроль экономии'!XV36</f>
        <v>#N/A</v>
      </c>
      <c r="EC36" s="122" t="e">
        <f>'Контроль экономии'!FZ36*'Контроль экономии'!XW36</f>
        <v>#N/A</v>
      </c>
      <c r="ED36" s="122" t="e">
        <f>'Контроль экономии'!GA36*'Контроль экономии'!XX36</f>
        <v>#N/A</v>
      </c>
      <c r="EE36" s="122" t="e">
        <f>'Контроль экономии'!GB36*'Контроль экономии'!XY36</f>
        <v>#N/A</v>
      </c>
      <c r="EF36" s="122" t="e">
        <f>'Контроль экономии'!GC36*'Контроль экономии'!XZ36</f>
        <v>#N/A</v>
      </c>
      <c r="EG36" s="122" t="e">
        <f>'Контроль экономии'!GD36*'Контроль экономии'!YA36</f>
        <v>#N/A</v>
      </c>
      <c r="EH36" s="122" t="e">
        <f>'Контроль экономии'!GE36*'Контроль экономии'!YB36</f>
        <v>#N/A</v>
      </c>
      <c r="EI36" s="122" t="e">
        <f>'Контроль экономии'!GF36*'Контроль экономии'!YC36</f>
        <v>#N/A</v>
      </c>
      <c r="EJ36" s="122" t="e">
        <f>'Контроль экономии'!GG36*'Контроль экономии'!YD36</f>
        <v>#N/A</v>
      </c>
      <c r="EK36" s="122" t="e">
        <f>'Контроль экономии'!GH36*'Контроль экономии'!YE36</f>
        <v>#N/A</v>
      </c>
      <c r="EL36" s="122" t="e">
        <f>'Контроль экономии'!GI36*'Контроль экономии'!YF36</f>
        <v>#N/A</v>
      </c>
      <c r="EM36" s="122" t="e">
        <f>'Контроль экономии'!GJ36*'Контроль экономии'!YG36</f>
        <v>#N/A</v>
      </c>
      <c r="EN36" s="122" t="e">
        <f>'Контроль экономии'!GK36*'Контроль экономии'!YH36</f>
        <v>#N/A</v>
      </c>
      <c r="EO36" s="122" t="e">
        <f>'Контроль экономии'!GL36*'Контроль экономии'!YI36</f>
        <v>#N/A</v>
      </c>
      <c r="EP36" s="122" t="e">
        <f>'Контроль экономии'!GM36*'Контроль экономии'!YJ36</f>
        <v>#N/A</v>
      </c>
      <c r="EQ36" s="122" t="e">
        <f>'Контроль экономии'!GN36*'Контроль экономии'!YK36</f>
        <v>#N/A</v>
      </c>
      <c r="ER36" s="122" t="e">
        <f>'Контроль экономии'!GO36*'Контроль экономии'!YL36</f>
        <v>#N/A</v>
      </c>
      <c r="ES36" s="122" t="e">
        <f>'Контроль экономии'!GP36*'Контроль экономии'!YM36</f>
        <v>#N/A</v>
      </c>
      <c r="ET36" s="122" t="e">
        <f>'Контроль экономии'!GQ36*'Контроль экономии'!YN36</f>
        <v>#N/A</v>
      </c>
      <c r="EU36" s="122" t="e">
        <f>'Контроль экономии'!GR36*'Контроль экономии'!YO36</f>
        <v>#N/A</v>
      </c>
      <c r="EV36" s="122" t="e">
        <f>'Контроль экономии'!GS36*'Контроль экономии'!YP36</f>
        <v>#N/A</v>
      </c>
      <c r="EW36" s="122" t="e">
        <f>'Контроль экономии'!GT36*'Контроль экономии'!YQ36</f>
        <v>#N/A</v>
      </c>
      <c r="EX36" s="122" t="e">
        <f>'Контроль экономии'!GU36*'Контроль экономии'!YR36</f>
        <v>#N/A</v>
      </c>
      <c r="EY36" s="122" t="e">
        <f>'Контроль экономии'!GV36*'Контроль экономии'!YS36</f>
        <v>#N/A</v>
      </c>
      <c r="EZ36" s="122" t="e">
        <f>'Контроль экономии'!GW36*'Контроль экономии'!YT36</f>
        <v>#N/A</v>
      </c>
      <c r="FA36" s="122" t="e">
        <f>'Контроль экономии'!GX36*'Контроль экономии'!YU36</f>
        <v>#N/A</v>
      </c>
      <c r="FB36" s="122" t="e">
        <f>'Контроль экономии'!GY36*'Контроль экономии'!YV36</f>
        <v>#N/A</v>
      </c>
    </row>
    <row r="37" spans="1:158" s="116" customFormat="1">
      <c r="A37" s="116">
        <f>'Контроль экономии'!A37</f>
        <v>34</v>
      </c>
      <c r="B37" s="123" t="str">
        <f>'Контроль экономии'!C37</f>
        <v>Муниципальное бюджетное дошкольное образовательное учреждение детский сад № 67 «Аистёнок» Старооскольского городского округа</v>
      </c>
      <c r="C37" s="124" t="str">
        <f>'Контроль экономии'!D37</f>
        <v>-</v>
      </c>
      <c r="D37" s="119" t="e">
        <f>IF('Контроль экономии'!JJ37="",0,'Контроль экономии'!JJ37)</f>
        <v>#N/A</v>
      </c>
      <c r="E37" s="119" t="e">
        <f>IF('Контроль экономии'!JK37="",0,'Контроль экономии'!JK37)</f>
        <v>#N/A</v>
      </c>
      <c r="F37" s="119" t="e">
        <f>IF('Контроль экономии'!JL37="",0,'Контроль экономии'!JL37)</f>
        <v>#N/A</v>
      </c>
      <c r="G37" s="119" t="e">
        <f>IF('Контроль экономии'!JM37="",0,'Контроль экономии'!JM37)</f>
        <v>#N/A</v>
      </c>
      <c r="H37" s="119" t="e">
        <f>IF('Контроль экономии'!JN37="",0,'Контроль экономии'!JN37)</f>
        <v>#N/A</v>
      </c>
      <c r="I37" s="119" t="e">
        <f>IF('Контроль экономии'!JO37="",0,'Контроль экономии'!JO37)</f>
        <v>#N/A</v>
      </c>
      <c r="J37" s="119" t="e">
        <f>IF('Контроль экономии'!JP37="",0,'Контроль экономии'!JP37)</f>
        <v>#N/A</v>
      </c>
      <c r="K37" s="119" t="e">
        <f>IF('Контроль экономии'!JQ37="",0,'Контроль экономии'!JQ37)</f>
        <v>#N/A</v>
      </c>
      <c r="L37" s="119" t="e">
        <f>IF('Контроль экономии'!JR37="",0,'Контроль экономии'!JR37)</f>
        <v>#N/A</v>
      </c>
      <c r="M37" s="119" t="e">
        <f>IF('Контроль экономии'!JS37="",0,'Контроль экономии'!JS37)</f>
        <v>#N/A</v>
      </c>
      <c r="N37" s="119" t="e">
        <f>IF('Контроль экономии'!JT37="",0,'Контроль экономии'!JT37)</f>
        <v>#N/A</v>
      </c>
      <c r="O37" s="119" t="e">
        <f>IF('Контроль экономии'!JU37="",0,'Контроль экономии'!JU37)</f>
        <v>#N/A</v>
      </c>
      <c r="P37" s="119" t="e">
        <f>IF('Контроль экономии'!JV37="",0,'Контроль экономии'!JV37)</f>
        <v>#N/A</v>
      </c>
      <c r="Q37" s="119" t="e">
        <f>IF('Контроль экономии'!JW37="",0,'Контроль экономии'!JW37)</f>
        <v>#N/A</v>
      </c>
      <c r="R37" s="119" t="e">
        <f>IF('Контроль экономии'!JX37="",0,'Контроль экономии'!JX37)</f>
        <v>#N/A</v>
      </c>
      <c r="S37" s="119" t="e">
        <f>IF('Контроль экономии'!JY37="",0,'Контроль экономии'!JY37)</f>
        <v>#N/A</v>
      </c>
      <c r="T37" s="119" t="e">
        <f>IF('Контроль экономии'!JZ37="",0,'Контроль экономии'!JZ37)</f>
        <v>#N/A</v>
      </c>
      <c r="U37" s="119" t="e">
        <f>IF('Контроль экономии'!KA37="",0,'Контроль экономии'!KA37)</f>
        <v>#N/A</v>
      </c>
      <c r="V37" s="119" t="e">
        <f>IF('Контроль экономии'!KB37="",0,'Контроль экономии'!KB37)</f>
        <v>#N/A</v>
      </c>
      <c r="W37" s="119" t="e">
        <f>IF('Контроль экономии'!KC37="",0,'Контроль экономии'!KC37)</f>
        <v>#N/A</v>
      </c>
      <c r="X37" s="119" t="e">
        <f>IF('Контроль экономии'!KD37="",0,'Контроль экономии'!KD37)</f>
        <v>#N/A</v>
      </c>
      <c r="Y37" s="119" t="e">
        <f>IF('Контроль экономии'!KE37="",0,'Контроль экономии'!KE37)</f>
        <v>#N/A</v>
      </c>
      <c r="Z37" s="119" t="e">
        <f>IF('Контроль экономии'!KF37="",0,'Контроль экономии'!KF37)</f>
        <v>#N/A</v>
      </c>
      <c r="AA37" s="119" t="e">
        <f>IF('Контроль экономии'!KG37="",0,'Контроль экономии'!KG37)</f>
        <v>#N/A</v>
      </c>
      <c r="AB37" s="119" t="e">
        <f>IF('Контроль экономии'!KH37="",0,'Контроль экономии'!KH37)</f>
        <v>#N/A</v>
      </c>
      <c r="AC37" s="119" t="e">
        <f>IF('Контроль экономии'!KI37="",0,'Контроль экономии'!KI37)</f>
        <v>#N/A</v>
      </c>
      <c r="AD37" s="119" t="e">
        <f>IF('Контроль экономии'!KJ37="",0,'Контроль экономии'!KJ37)</f>
        <v>#N/A</v>
      </c>
      <c r="AE37" s="119" t="e">
        <f>IF('Контроль экономии'!KK37="",0,'Контроль экономии'!KK37)</f>
        <v>#N/A</v>
      </c>
      <c r="AF37" s="119" t="e">
        <f>IF('Контроль экономии'!KL37="",0,'Контроль экономии'!KL37)</f>
        <v>#N/A</v>
      </c>
      <c r="AG37" s="119" t="e">
        <f>IF('Контроль экономии'!KM37="",0,'Контроль экономии'!KM37)</f>
        <v>#N/A</v>
      </c>
      <c r="AH37" s="119" t="e">
        <f>IF('Контроль экономии'!KN37="",0,'Контроль экономии'!KN37)</f>
        <v>#N/A</v>
      </c>
      <c r="AI37" s="125" t="e">
        <f>IF(D37&gt;0,'Контроль экономии'!FU37,0)</f>
        <v>#N/A</v>
      </c>
      <c r="AJ37" s="125" t="e">
        <f>IF(E37&gt;0,'Контроль экономии'!FV37,0)</f>
        <v>#N/A</v>
      </c>
      <c r="AK37" s="125" t="e">
        <f>IF(F37&gt;0,'Контроль экономии'!FW37,0)</f>
        <v>#N/A</v>
      </c>
      <c r="AL37" s="125" t="e">
        <f>IF(G37&gt;0,'Контроль экономии'!FX37,0)</f>
        <v>#N/A</v>
      </c>
      <c r="AM37" s="125" t="e">
        <f>IF(H37&gt;0,'Контроль экономии'!FY37,0)</f>
        <v>#N/A</v>
      </c>
      <c r="AN37" s="125" t="e">
        <f>IF(I37&gt;0,'Контроль экономии'!FZ37,0)</f>
        <v>#N/A</v>
      </c>
      <c r="AO37" s="125" t="e">
        <f>IF(J37&gt;0,'Контроль экономии'!GA37,0)</f>
        <v>#N/A</v>
      </c>
      <c r="AP37" s="125" t="e">
        <f>IF(K37&gt;0,'Контроль экономии'!GB37,0)</f>
        <v>#N/A</v>
      </c>
      <c r="AQ37" s="125" t="e">
        <f>IF(L37&gt;0,'Контроль экономии'!GC37,0)</f>
        <v>#N/A</v>
      </c>
      <c r="AR37" s="125" t="e">
        <f>IF(M37&gt;0,'Контроль экономии'!GD37,0)</f>
        <v>#N/A</v>
      </c>
      <c r="AS37" s="125" t="e">
        <f>IF(N37&gt;0,'Контроль экономии'!GE37,0)</f>
        <v>#N/A</v>
      </c>
      <c r="AT37" s="125" t="e">
        <f>IF(O37&gt;0,'Контроль экономии'!GF37,0)</f>
        <v>#N/A</v>
      </c>
      <c r="AU37" s="125" t="e">
        <f>IF(P37&gt;0,'Контроль экономии'!GG37,0)</f>
        <v>#N/A</v>
      </c>
      <c r="AV37" s="125" t="e">
        <f>IF(Q37&gt;0,'Контроль экономии'!GH37,0)</f>
        <v>#N/A</v>
      </c>
      <c r="AW37" s="125" t="e">
        <f>IF(R37&gt;0,'Контроль экономии'!GI37,0)</f>
        <v>#N/A</v>
      </c>
      <c r="AX37" s="125" t="e">
        <f>IF(S37&gt;0,'Контроль экономии'!GJ37,0)</f>
        <v>#N/A</v>
      </c>
      <c r="AY37" s="125" t="e">
        <f>IF(T37&gt;0,'Контроль экономии'!GK37,0)</f>
        <v>#N/A</v>
      </c>
      <c r="AZ37" s="125" t="e">
        <f>IF(U37&gt;0,'Контроль экономии'!GL37,0)</f>
        <v>#N/A</v>
      </c>
      <c r="BA37" s="125" t="e">
        <f>IF(V37&gt;0,'Контроль экономии'!GM37,0)</f>
        <v>#N/A</v>
      </c>
      <c r="BB37" s="125" t="e">
        <f>IF(W37&gt;0,'Контроль экономии'!GN37,0)</f>
        <v>#N/A</v>
      </c>
      <c r="BC37" s="125" t="e">
        <f>IF(X37&gt;0,'Контроль экономии'!GO37,0)</f>
        <v>#N/A</v>
      </c>
      <c r="BD37" s="125" t="e">
        <f>IF(Y37&gt;0,'Контроль экономии'!GP37,0)</f>
        <v>#N/A</v>
      </c>
      <c r="BE37" s="125" t="e">
        <f>IF(Z37&gt;0,'Контроль экономии'!GQ37,0)</f>
        <v>#N/A</v>
      </c>
      <c r="BF37" s="125" t="e">
        <f>IF(AA37&gt;0,'Контроль экономии'!GR37,0)</f>
        <v>#N/A</v>
      </c>
      <c r="BG37" s="125" t="e">
        <f>IF(AB37&gt;0,'Контроль экономии'!GS37,0)</f>
        <v>#N/A</v>
      </c>
      <c r="BH37" s="125" t="e">
        <f>IF(AC37&gt;0,'Контроль экономии'!GT37,0)</f>
        <v>#N/A</v>
      </c>
      <c r="BI37" s="125" t="e">
        <f>IF(AD37&gt;0,'Контроль экономии'!GU37,0)</f>
        <v>#N/A</v>
      </c>
      <c r="BJ37" s="125" t="e">
        <f>IF(AE37&gt;0,'Контроль экономии'!GV37,0)</f>
        <v>#N/A</v>
      </c>
      <c r="BK37" s="125" t="e">
        <f>IF(AF37&gt;0,'Контроль экономии'!GW37,0)</f>
        <v>#N/A</v>
      </c>
      <c r="BL37" s="125" t="e">
        <f>IF(AG37&gt;0,'Контроль экономии'!GX37,0)</f>
        <v>#N/A</v>
      </c>
      <c r="BM37" s="125" t="e">
        <f>IF(AH37&gt;0,'Контроль экономии'!GY37,0)</f>
        <v>#N/A</v>
      </c>
      <c r="BN37" s="120" t="e">
        <f>'Контроль экономии'!FU37*Ср.вз.!AI37</f>
        <v>#N/A</v>
      </c>
      <c r="BO37" s="120" t="e">
        <f>'Контроль экономии'!FV37*Ср.вз.!AJ37</f>
        <v>#N/A</v>
      </c>
      <c r="BP37" s="120" t="e">
        <f>'Контроль экономии'!FW37*Ср.вз.!AK37</f>
        <v>#N/A</v>
      </c>
      <c r="BQ37" s="120" t="e">
        <f>'Контроль экономии'!FX37*Ср.вз.!AL37</f>
        <v>#N/A</v>
      </c>
      <c r="BR37" s="120" t="e">
        <f>'Контроль экономии'!FY37*Ср.вз.!AM37</f>
        <v>#N/A</v>
      </c>
      <c r="BS37" s="120" t="e">
        <f>'Контроль экономии'!FZ37*Ср.вз.!AN37</f>
        <v>#N/A</v>
      </c>
      <c r="BT37" s="120" t="e">
        <f>'Контроль экономии'!GA37*Ср.вз.!AO37</f>
        <v>#N/A</v>
      </c>
      <c r="BU37" s="120" t="e">
        <f>'Контроль экономии'!GB37*Ср.вз.!AP37</f>
        <v>#N/A</v>
      </c>
      <c r="BV37" s="120" t="e">
        <f>'Контроль экономии'!GC37*Ср.вз.!AQ37</f>
        <v>#N/A</v>
      </c>
      <c r="BW37" s="120" t="e">
        <f>'Контроль экономии'!GD37*Ср.вз.!AR37</f>
        <v>#N/A</v>
      </c>
      <c r="BX37" s="120" t="e">
        <f>'Контроль экономии'!GE37*Ср.вз.!AS37</f>
        <v>#N/A</v>
      </c>
      <c r="BY37" s="120" t="e">
        <f>'Контроль экономии'!GF37*Ср.вз.!AT37</f>
        <v>#N/A</v>
      </c>
      <c r="BZ37" s="120" t="e">
        <f>'Контроль экономии'!GG37*Ср.вз.!AU37</f>
        <v>#N/A</v>
      </c>
      <c r="CA37" s="120" t="e">
        <f>'Контроль экономии'!GH37*Ср.вз.!AV37</f>
        <v>#N/A</v>
      </c>
      <c r="CB37" s="120" t="e">
        <f>'Контроль экономии'!GI37*Ср.вз.!AW37</f>
        <v>#N/A</v>
      </c>
      <c r="CC37" s="120" t="e">
        <f>'Контроль экономии'!GJ37*Ср.вз.!AX37</f>
        <v>#N/A</v>
      </c>
      <c r="CD37" s="120" t="e">
        <f>'Контроль экономии'!GK37*Ср.вз.!AY37</f>
        <v>#N/A</v>
      </c>
      <c r="CE37" s="120" t="e">
        <f>'Контроль экономии'!GL37*Ср.вз.!AZ37</f>
        <v>#N/A</v>
      </c>
      <c r="CF37" s="120" t="e">
        <f>'Контроль экономии'!GM37*Ср.вз.!BA37</f>
        <v>#N/A</v>
      </c>
      <c r="CG37" s="120" t="e">
        <f>'Контроль экономии'!GN37*Ср.вз.!BB37</f>
        <v>#N/A</v>
      </c>
      <c r="CH37" s="120" t="e">
        <f>'Контроль экономии'!GO37*Ср.вз.!BC37</f>
        <v>#N/A</v>
      </c>
      <c r="CI37" s="120" t="e">
        <f>'Контроль экономии'!GP37*Ср.вз.!BD37</f>
        <v>#N/A</v>
      </c>
      <c r="CJ37" s="120" t="e">
        <f>'Контроль экономии'!GQ37*Ср.вз.!BE37</f>
        <v>#N/A</v>
      </c>
      <c r="CK37" s="120" t="e">
        <f>'Контроль экономии'!GR37*Ср.вз.!BF37</f>
        <v>#N/A</v>
      </c>
      <c r="CL37" s="120" t="e">
        <f>'Контроль экономии'!GS37*Ср.вз.!BG37</f>
        <v>#N/A</v>
      </c>
      <c r="CM37" s="120" t="e">
        <f>'Контроль экономии'!GT37*Ср.вз.!BH37</f>
        <v>#N/A</v>
      </c>
      <c r="CN37" s="120" t="e">
        <f>'Контроль экономии'!GU37*Ср.вз.!BI37</f>
        <v>#N/A</v>
      </c>
      <c r="CO37" s="120" t="e">
        <f>'Контроль экономии'!GV37*Ср.вз.!BJ37</f>
        <v>#N/A</v>
      </c>
      <c r="CP37" s="120" t="e">
        <f>'Контроль экономии'!GW37*Ср.вз.!BK37</f>
        <v>#N/A</v>
      </c>
      <c r="CQ37" s="120" t="e">
        <f>'Контроль экономии'!GX37*Ср.вз.!BL37</f>
        <v>#N/A</v>
      </c>
      <c r="CR37" s="120" t="e">
        <f>'Контроль экономии'!GY37*Ср.вз.!BM37</f>
        <v>#N/A</v>
      </c>
      <c r="CS37" s="116" t="e">
        <f>'Контроль экономии'!FU37*'Контроль экономии'!WM37</f>
        <v>#N/A</v>
      </c>
      <c r="CT37" s="116" t="e">
        <f>'Контроль экономии'!FV37*'Контроль экономии'!WN37</f>
        <v>#N/A</v>
      </c>
      <c r="CU37" s="116" t="e">
        <f>'Контроль экономии'!FW37*'Контроль экономии'!WO37</f>
        <v>#N/A</v>
      </c>
      <c r="CV37" s="116" t="e">
        <f>'Контроль экономии'!FX37*'Контроль экономии'!WP37</f>
        <v>#N/A</v>
      </c>
      <c r="CW37" s="116" t="e">
        <f>'Контроль экономии'!FY37*'Контроль экономии'!WQ37</f>
        <v>#N/A</v>
      </c>
      <c r="CX37" s="116" t="e">
        <f>'Контроль экономии'!FZ37*'Контроль экономии'!WR37</f>
        <v>#N/A</v>
      </c>
      <c r="CY37" s="116" t="e">
        <f>'Контроль экономии'!GA37*'Контроль экономии'!WS37</f>
        <v>#N/A</v>
      </c>
      <c r="CZ37" s="116" t="e">
        <f>'Контроль экономии'!GB37*'Контроль экономии'!WT37</f>
        <v>#N/A</v>
      </c>
      <c r="DA37" s="116" t="e">
        <f>'Контроль экономии'!GC37*'Контроль экономии'!WU37</f>
        <v>#N/A</v>
      </c>
      <c r="DB37" s="116" t="e">
        <f>'Контроль экономии'!GD37*'Контроль экономии'!WV37</f>
        <v>#N/A</v>
      </c>
      <c r="DC37" s="116" t="e">
        <f>'Контроль экономии'!GE37*'Контроль экономии'!WW37</f>
        <v>#N/A</v>
      </c>
      <c r="DD37" s="116" t="e">
        <f>'Контроль экономии'!GF37*'Контроль экономии'!WX37</f>
        <v>#N/A</v>
      </c>
      <c r="DE37" s="116" t="e">
        <f>'Контроль экономии'!GG37*'Контроль экономии'!WY37</f>
        <v>#N/A</v>
      </c>
      <c r="DF37" s="116" t="e">
        <f>'Контроль экономии'!GH37*'Контроль экономии'!WZ37</f>
        <v>#N/A</v>
      </c>
      <c r="DG37" s="116" t="e">
        <f>'Контроль экономии'!GI37*'Контроль экономии'!XA37</f>
        <v>#N/A</v>
      </c>
      <c r="DH37" s="116" t="e">
        <f>'Контроль экономии'!GJ37*'Контроль экономии'!XB37</f>
        <v>#N/A</v>
      </c>
      <c r="DI37" s="116" t="e">
        <f>'Контроль экономии'!GK37*'Контроль экономии'!XC37</f>
        <v>#N/A</v>
      </c>
      <c r="DJ37" s="116" t="e">
        <f>'Контроль экономии'!GL37*'Контроль экономии'!XD37</f>
        <v>#N/A</v>
      </c>
      <c r="DK37" s="116" t="e">
        <f>'Контроль экономии'!GM37*'Контроль экономии'!XE37</f>
        <v>#N/A</v>
      </c>
      <c r="DL37" s="116" t="e">
        <f>'Контроль экономии'!GN37*'Контроль экономии'!XF37</f>
        <v>#N/A</v>
      </c>
      <c r="DM37" s="116" t="e">
        <f>'Контроль экономии'!GO37*'Контроль экономии'!XG37</f>
        <v>#N/A</v>
      </c>
      <c r="DN37" s="116" t="e">
        <f>'Контроль экономии'!GP37*'Контроль экономии'!XH37</f>
        <v>#N/A</v>
      </c>
      <c r="DO37" s="116" t="e">
        <f>'Контроль экономии'!GQ37*'Контроль экономии'!XI37</f>
        <v>#N/A</v>
      </c>
      <c r="DP37" s="116" t="e">
        <f>'Контроль экономии'!GR37*'Контроль экономии'!XJ37</f>
        <v>#N/A</v>
      </c>
      <c r="DQ37" s="116" t="e">
        <f>'Контроль экономии'!GS37*'Контроль экономии'!XK37</f>
        <v>#N/A</v>
      </c>
      <c r="DR37" s="116" t="e">
        <f>'Контроль экономии'!GT37*'Контроль экономии'!XL37</f>
        <v>#N/A</v>
      </c>
      <c r="DS37" s="116" t="e">
        <f>'Контроль экономии'!GU37*'Контроль экономии'!XM37</f>
        <v>#N/A</v>
      </c>
      <c r="DT37" s="116" t="e">
        <f>'Контроль экономии'!GV37*'Контроль экономии'!XN37</f>
        <v>#N/A</v>
      </c>
      <c r="DU37" s="116" t="e">
        <f>'Контроль экономии'!GW37*'Контроль экономии'!XO37</f>
        <v>#N/A</v>
      </c>
      <c r="DV37" s="116" t="e">
        <f>'Контроль экономии'!GX37*'Контроль экономии'!XP37</f>
        <v>#N/A</v>
      </c>
      <c r="DW37" s="116" t="e">
        <f>'Контроль экономии'!GY37*'Контроль экономии'!XQ37</f>
        <v>#N/A</v>
      </c>
      <c r="DX37" s="122" t="e">
        <f>'Контроль экономии'!FU37*'Контроль экономии'!XR37</f>
        <v>#N/A</v>
      </c>
      <c r="DY37" s="122" t="e">
        <f>'Контроль экономии'!FV37*'Контроль экономии'!XS37</f>
        <v>#N/A</v>
      </c>
      <c r="DZ37" s="122" t="e">
        <f>'Контроль экономии'!FW37*'Контроль экономии'!XT37</f>
        <v>#N/A</v>
      </c>
      <c r="EA37" s="122" t="e">
        <f>'Контроль экономии'!FX37*'Контроль экономии'!XU37</f>
        <v>#N/A</v>
      </c>
      <c r="EB37" s="122" t="e">
        <f>'Контроль экономии'!FY37*'Контроль экономии'!XV37</f>
        <v>#N/A</v>
      </c>
      <c r="EC37" s="122" t="e">
        <f>'Контроль экономии'!FZ37*'Контроль экономии'!XW37</f>
        <v>#N/A</v>
      </c>
      <c r="ED37" s="122" t="e">
        <f>'Контроль экономии'!GA37*'Контроль экономии'!XX37</f>
        <v>#N/A</v>
      </c>
      <c r="EE37" s="122" t="e">
        <f>'Контроль экономии'!GB37*'Контроль экономии'!XY37</f>
        <v>#N/A</v>
      </c>
      <c r="EF37" s="122" t="e">
        <f>'Контроль экономии'!GC37*'Контроль экономии'!XZ37</f>
        <v>#N/A</v>
      </c>
      <c r="EG37" s="122" t="e">
        <f>'Контроль экономии'!GD37*'Контроль экономии'!YA37</f>
        <v>#N/A</v>
      </c>
      <c r="EH37" s="122" t="e">
        <f>'Контроль экономии'!GE37*'Контроль экономии'!YB37</f>
        <v>#N/A</v>
      </c>
      <c r="EI37" s="122" t="e">
        <f>'Контроль экономии'!GF37*'Контроль экономии'!YC37</f>
        <v>#N/A</v>
      </c>
      <c r="EJ37" s="122" t="e">
        <f>'Контроль экономии'!GG37*'Контроль экономии'!YD37</f>
        <v>#N/A</v>
      </c>
      <c r="EK37" s="122" t="e">
        <f>'Контроль экономии'!GH37*'Контроль экономии'!YE37</f>
        <v>#N/A</v>
      </c>
      <c r="EL37" s="122" t="e">
        <f>'Контроль экономии'!GI37*'Контроль экономии'!YF37</f>
        <v>#N/A</v>
      </c>
      <c r="EM37" s="122" t="e">
        <f>'Контроль экономии'!GJ37*'Контроль экономии'!YG37</f>
        <v>#N/A</v>
      </c>
      <c r="EN37" s="122" t="e">
        <f>'Контроль экономии'!GK37*'Контроль экономии'!YH37</f>
        <v>#N/A</v>
      </c>
      <c r="EO37" s="122" t="e">
        <f>'Контроль экономии'!GL37*'Контроль экономии'!YI37</f>
        <v>#N/A</v>
      </c>
      <c r="EP37" s="122" t="e">
        <f>'Контроль экономии'!GM37*'Контроль экономии'!YJ37</f>
        <v>#N/A</v>
      </c>
      <c r="EQ37" s="122" t="e">
        <f>'Контроль экономии'!GN37*'Контроль экономии'!YK37</f>
        <v>#N/A</v>
      </c>
      <c r="ER37" s="122" t="e">
        <f>'Контроль экономии'!GO37*'Контроль экономии'!YL37</f>
        <v>#N/A</v>
      </c>
      <c r="ES37" s="122" t="e">
        <f>'Контроль экономии'!GP37*'Контроль экономии'!YM37</f>
        <v>#N/A</v>
      </c>
      <c r="ET37" s="122" t="e">
        <f>'Контроль экономии'!GQ37*'Контроль экономии'!YN37</f>
        <v>#N/A</v>
      </c>
      <c r="EU37" s="122" t="e">
        <f>'Контроль экономии'!GR37*'Контроль экономии'!YO37</f>
        <v>#N/A</v>
      </c>
      <c r="EV37" s="122" t="e">
        <f>'Контроль экономии'!GS37*'Контроль экономии'!YP37</f>
        <v>#N/A</v>
      </c>
      <c r="EW37" s="122" t="e">
        <f>'Контроль экономии'!GT37*'Контроль экономии'!YQ37</f>
        <v>#N/A</v>
      </c>
      <c r="EX37" s="122" t="e">
        <f>'Контроль экономии'!GU37*'Контроль экономии'!YR37</f>
        <v>#N/A</v>
      </c>
      <c r="EY37" s="122" t="e">
        <f>'Контроль экономии'!GV37*'Контроль экономии'!YS37</f>
        <v>#N/A</v>
      </c>
      <c r="EZ37" s="122" t="e">
        <f>'Контроль экономии'!GW37*'Контроль экономии'!YT37</f>
        <v>#N/A</v>
      </c>
      <c r="FA37" s="122" t="e">
        <f>'Контроль экономии'!GX37*'Контроль экономии'!YU37</f>
        <v>#N/A</v>
      </c>
      <c r="FB37" s="122" t="e">
        <f>'Контроль экономии'!GY37*'Контроль экономии'!YV37</f>
        <v>#N/A</v>
      </c>
    </row>
    <row r="38" spans="1:158" s="116" customFormat="1">
      <c r="A38" s="116">
        <f>'Контроль экономии'!A38</f>
        <v>35</v>
      </c>
      <c r="B38" s="123" t="str">
        <f>'Контроль экономии'!C38</f>
        <v>Муниципальное автономное дошкольное образовательное учреждение детский сад № 69 «Ладушки» Старооскольского городского округа</v>
      </c>
      <c r="C38" s="124" t="str">
        <f>'Контроль экономии'!D38</f>
        <v>-</v>
      </c>
      <c r="D38" s="119" t="e">
        <f>IF('Контроль экономии'!JJ38="",0,'Контроль экономии'!JJ38)</f>
        <v>#N/A</v>
      </c>
      <c r="E38" s="119" t="e">
        <f>IF('Контроль экономии'!JK38="",0,'Контроль экономии'!JK38)</f>
        <v>#N/A</v>
      </c>
      <c r="F38" s="119" t="e">
        <f>IF('Контроль экономии'!JL38="",0,'Контроль экономии'!JL38)</f>
        <v>#N/A</v>
      </c>
      <c r="G38" s="119" t="e">
        <f>IF('Контроль экономии'!JM38="",0,'Контроль экономии'!JM38)</f>
        <v>#N/A</v>
      </c>
      <c r="H38" s="119" t="e">
        <f>IF('Контроль экономии'!JN38="",0,'Контроль экономии'!JN38)</f>
        <v>#N/A</v>
      </c>
      <c r="I38" s="119" t="e">
        <f>IF('Контроль экономии'!JO38="",0,'Контроль экономии'!JO38)</f>
        <v>#N/A</v>
      </c>
      <c r="J38" s="119" t="e">
        <f>IF('Контроль экономии'!JP38="",0,'Контроль экономии'!JP38)</f>
        <v>#N/A</v>
      </c>
      <c r="K38" s="119" t="e">
        <f>IF('Контроль экономии'!JQ38="",0,'Контроль экономии'!JQ38)</f>
        <v>#N/A</v>
      </c>
      <c r="L38" s="119" t="e">
        <f>IF('Контроль экономии'!JR38="",0,'Контроль экономии'!JR38)</f>
        <v>#N/A</v>
      </c>
      <c r="M38" s="119" t="e">
        <f>IF('Контроль экономии'!JS38="",0,'Контроль экономии'!JS38)</f>
        <v>#N/A</v>
      </c>
      <c r="N38" s="119" t="e">
        <f>IF('Контроль экономии'!JT38="",0,'Контроль экономии'!JT38)</f>
        <v>#N/A</v>
      </c>
      <c r="O38" s="119" t="e">
        <f>IF('Контроль экономии'!JU38="",0,'Контроль экономии'!JU38)</f>
        <v>#N/A</v>
      </c>
      <c r="P38" s="119" t="e">
        <f>IF('Контроль экономии'!JV38="",0,'Контроль экономии'!JV38)</f>
        <v>#N/A</v>
      </c>
      <c r="Q38" s="119" t="e">
        <f>IF('Контроль экономии'!JW38="",0,'Контроль экономии'!JW38)</f>
        <v>#N/A</v>
      </c>
      <c r="R38" s="119" t="e">
        <f>IF('Контроль экономии'!JX38="",0,'Контроль экономии'!JX38)</f>
        <v>#N/A</v>
      </c>
      <c r="S38" s="119" t="e">
        <f>IF('Контроль экономии'!JY38="",0,'Контроль экономии'!JY38)</f>
        <v>#N/A</v>
      </c>
      <c r="T38" s="119" t="e">
        <f>IF('Контроль экономии'!JZ38="",0,'Контроль экономии'!JZ38)</f>
        <v>#N/A</v>
      </c>
      <c r="U38" s="119" t="e">
        <f>IF('Контроль экономии'!KA38="",0,'Контроль экономии'!KA38)</f>
        <v>#N/A</v>
      </c>
      <c r="V38" s="119" t="e">
        <f>IF('Контроль экономии'!KB38="",0,'Контроль экономии'!KB38)</f>
        <v>#N/A</v>
      </c>
      <c r="W38" s="119" t="e">
        <f>IF('Контроль экономии'!KC38="",0,'Контроль экономии'!KC38)</f>
        <v>#N/A</v>
      </c>
      <c r="X38" s="119" t="e">
        <f>IF('Контроль экономии'!KD38="",0,'Контроль экономии'!KD38)</f>
        <v>#N/A</v>
      </c>
      <c r="Y38" s="119" t="e">
        <f>IF('Контроль экономии'!KE38="",0,'Контроль экономии'!KE38)</f>
        <v>#N/A</v>
      </c>
      <c r="Z38" s="119" t="e">
        <f>IF('Контроль экономии'!KF38="",0,'Контроль экономии'!KF38)</f>
        <v>#N/A</v>
      </c>
      <c r="AA38" s="119" t="e">
        <f>IF('Контроль экономии'!KG38="",0,'Контроль экономии'!KG38)</f>
        <v>#N/A</v>
      </c>
      <c r="AB38" s="119" t="e">
        <f>IF('Контроль экономии'!KH38="",0,'Контроль экономии'!KH38)</f>
        <v>#N/A</v>
      </c>
      <c r="AC38" s="119" t="e">
        <f>IF('Контроль экономии'!KI38="",0,'Контроль экономии'!KI38)</f>
        <v>#N/A</v>
      </c>
      <c r="AD38" s="119" t="e">
        <f>IF('Контроль экономии'!KJ38="",0,'Контроль экономии'!KJ38)</f>
        <v>#N/A</v>
      </c>
      <c r="AE38" s="119" t="e">
        <f>IF('Контроль экономии'!KK38="",0,'Контроль экономии'!KK38)</f>
        <v>#N/A</v>
      </c>
      <c r="AF38" s="119" t="e">
        <f>IF('Контроль экономии'!KL38="",0,'Контроль экономии'!KL38)</f>
        <v>#N/A</v>
      </c>
      <c r="AG38" s="119" t="e">
        <f>IF('Контроль экономии'!KM38="",0,'Контроль экономии'!KM38)</f>
        <v>#N/A</v>
      </c>
      <c r="AH38" s="119" t="e">
        <f>IF('Контроль экономии'!KN38="",0,'Контроль экономии'!KN38)</f>
        <v>#N/A</v>
      </c>
      <c r="AI38" s="125" t="e">
        <f>IF(D38&gt;0,'Контроль экономии'!FU38,0)</f>
        <v>#N/A</v>
      </c>
      <c r="AJ38" s="125" t="e">
        <f>IF(E38&gt;0,'Контроль экономии'!FV38,0)</f>
        <v>#N/A</v>
      </c>
      <c r="AK38" s="125" t="e">
        <f>IF(F38&gt;0,'Контроль экономии'!FW38,0)</f>
        <v>#N/A</v>
      </c>
      <c r="AL38" s="125" t="e">
        <f>IF(G38&gt;0,'Контроль экономии'!FX38,0)</f>
        <v>#N/A</v>
      </c>
      <c r="AM38" s="125" t="e">
        <f>IF(H38&gt;0,'Контроль экономии'!FY38,0)</f>
        <v>#N/A</v>
      </c>
      <c r="AN38" s="125" t="e">
        <f>IF(I38&gt;0,'Контроль экономии'!FZ38,0)</f>
        <v>#N/A</v>
      </c>
      <c r="AO38" s="125" t="e">
        <f>IF(J38&gt;0,'Контроль экономии'!GA38,0)</f>
        <v>#N/A</v>
      </c>
      <c r="AP38" s="125" t="e">
        <f>IF(K38&gt;0,'Контроль экономии'!GB38,0)</f>
        <v>#N/A</v>
      </c>
      <c r="AQ38" s="125" t="e">
        <f>IF(L38&gt;0,'Контроль экономии'!GC38,0)</f>
        <v>#N/A</v>
      </c>
      <c r="AR38" s="125" t="e">
        <f>IF(M38&gt;0,'Контроль экономии'!GD38,0)</f>
        <v>#N/A</v>
      </c>
      <c r="AS38" s="125" t="e">
        <f>IF(N38&gt;0,'Контроль экономии'!GE38,0)</f>
        <v>#N/A</v>
      </c>
      <c r="AT38" s="125" t="e">
        <f>IF(O38&gt;0,'Контроль экономии'!GF38,0)</f>
        <v>#N/A</v>
      </c>
      <c r="AU38" s="125" t="e">
        <f>IF(P38&gt;0,'Контроль экономии'!GG38,0)</f>
        <v>#N/A</v>
      </c>
      <c r="AV38" s="125" t="e">
        <f>IF(Q38&gt;0,'Контроль экономии'!GH38,0)</f>
        <v>#N/A</v>
      </c>
      <c r="AW38" s="125" t="e">
        <f>IF(R38&gt;0,'Контроль экономии'!GI38,0)</f>
        <v>#N/A</v>
      </c>
      <c r="AX38" s="125" t="e">
        <f>IF(S38&gt;0,'Контроль экономии'!GJ38,0)</f>
        <v>#N/A</v>
      </c>
      <c r="AY38" s="125" t="e">
        <f>IF(T38&gt;0,'Контроль экономии'!GK38,0)</f>
        <v>#N/A</v>
      </c>
      <c r="AZ38" s="125" t="e">
        <f>IF(U38&gt;0,'Контроль экономии'!GL38,0)</f>
        <v>#N/A</v>
      </c>
      <c r="BA38" s="125" t="e">
        <f>IF(V38&gt;0,'Контроль экономии'!GM38,0)</f>
        <v>#N/A</v>
      </c>
      <c r="BB38" s="125" t="e">
        <f>IF(W38&gt;0,'Контроль экономии'!GN38,0)</f>
        <v>#N/A</v>
      </c>
      <c r="BC38" s="125" t="e">
        <f>IF(X38&gt;0,'Контроль экономии'!GO38,0)</f>
        <v>#N/A</v>
      </c>
      <c r="BD38" s="125" t="e">
        <f>IF(Y38&gt;0,'Контроль экономии'!GP38,0)</f>
        <v>#N/A</v>
      </c>
      <c r="BE38" s="125" t="e">
        <f>IF(Z38&gt;0,'Контроль экономии'!GQ38,0)</f>
        <v>#N/A</v>
      </c>
      <c r="BF38" s="125" t="e">
        <f>IF(AA38&gt;0,'Контроль экономии'!GR38,0)</f>
        <v>#N/A</v>
      </c>
      <c r="BG38" s="125" t="e">
        <f>IF(AB38&gt;0,'Контроль экономии'!GS38,0)</f>
        <v>#N/A</v>
      </c>
      <c r="BH38" s="125" t="e">
        <f>IF(AC38&gt;0,'Контроль экономии'!GT38,0)</f>
        <v>#N/A</v>
      </c>
      <c r="BI38" s="125" t="e">
        <f>IF(AD38&gt;0,'Контроль экономии'!GU38,0)</f>
        <v>#N/A</v>
      </c>
      <c r="BJ38" s="125" t="e">
        <f>IF(AE38&gt;0,'Контроль экономии'!GV38,0)</f>
        <v>#N/A</v>
      </c>
      <c r="BK38" s="125" t="e">
        <f>IF(AF38&gt;0,'Контроль экономии'!GW38,0)</f>
        <v>#N/A</v>
      </c>
      <c r="BL38" s="125" t="e">
        <f>IF(AG38&gt;0,'Контроль экономии'!GX38,0)</f>
        <v>#N/A</v>
      </c>
      <c r="BM38" s="125" t="e">
        <f>IF(AH38&gt;0,'Контроль экономии'!GY38,0)</f>
        <v>#N/A</v>
      </c>
      <c r="BN38" s="120" t="e">
        <f>'Контроль экономии'!FU38*Ср.вз.!AI38</f>
        <v>#N/A</v>
      </c>
      <c r="BO38" s="120" t="e">
        <f>'Контроль экономии'!FV38*Ср.вз.!AJ38</f>
        <v>#N/A</v>
      </c>
      <c r="BP38" s="120" t="e">
        <f>'Контроль экономии'!FW38*Ср.вз.!AK38</f>
        <v>#N/A</v>
      </c>
      <c r="BQ38" s="120" t="e">
        <f>'Контроль экономии'!FX38*Ср.вз.!AL38</f>
        <v>#N/A</v>
      </c>
      <c r="BR38" s="120" t="e">
        <f>'Контроль экономии'!FY38*Ср.вз.!AM38</f>
        <v>#N/A</v>
      </c>
      <c r="BS38" s="120" t="e">
        <f>'Контроль экономии'!FZ38*Ср.вз.!AN38</f>
        <v>#N/A</v>
      </c>
      <c r="BT38" s="120" t="e">
        <f>'Контроль экономии'!GA38*Ср.вз.!AO38</f>
        <v>#N/A</v>
      </c>
      <c r="BU38" s="120" t="e">
        <f>'Контроль экономии'!GB38*Ср.вз.!AP38</f>
        <v>#N/A</v>
      </c>
      <c r="BV38" s="120" t="e">
        <f>'Контроль экономии'!GC38*Ср.вз.!AQ38</f>
        <v>#N/A</v>
      </c>
      <c r="BW38" s="120" t="e">
        <f>'Контроль экономии'!GD38*Ср.вз.!AR38</f>
        <v>#N/A</v>
      </c>
      <c r="BX38" s="120" t="e">
        <f>'Контроль экономии'!GE38*Ср.вз.!AS38</f>
        <v>#N/A</v>
      </c>
      <c r="BY38" s="120" t="e">
        <f>'Контроль экономии'!GF38*Ср.вз.!AT38</f>
        <v>#N/A</v>
      </c>
      <c r="BZ38" s="120" t="e">
        <f>'Контроль экономии'!GG38*Ср.вз.!AU38</f>
        <v>#N/A</v>
      </c>
      <c r="CA38" s="120" t="e">
        <f>'Контроль экономии'!GH38*Ср.вз.!AV38</f>
        <v>#N/A</v>
      </c>
      <c r="CB38" s="120" t="e">
        <f>'Контроль экономии'!GI38*Ср.вз.!AW38</f>
        <v>#N/A</v>
      </c>
      <c r="CC38" s="120" t="e">
        <f>'Контроль экономии'!GJ38*Ср.вз.!AX38</f>
        <v>#N/A</v>
      </c>
      <c r="CD38" s="120" t="e">
        <f>'Контроль экономии'!GK38*Ср.вз.!AY38</f>
        <v>#N/A</v>
      </c>
      <c r="CE38" s="120" t="e">
        <f>'Контроль экономии'!GL38*Ср.вз.!AZ38</f>
        <v>#N/A</v>
      </c>
      <c r="CF38" s="120" t="e">
        <f>'Контроль экономии'!GM38*Ср.вз.!BA38</f>
        <v>#N/A</v>
      </c>
      <c r="CG38" s="120" t="e">
        <f>'Контроль экономии'!GN38*Ср.вз.!BB38</f>
        <v>#N/A</v>
      </c>
      <c r="CH38" s="120" t="e">
        <f>'Контроль экономии'!GO38*Ср.вз.!BC38</f>
        <v>#N/A</v>
      </c>
      <c r="CI38" s="120" t="e">
        <f>'Контроль экономии'!GP38*Ср.вз.!BD38</f>
        <v>#N/A</v>
      </c>
      <c r="CJ38" s="120" t="e">
        <f>'Контроль экономии'!GQ38*Ср.вз.!BE38</f>
        <v>#N/A</v>
      </c>
      <c r="CK38" s="120" t="e">
        <f>'Контроль экономии'!GR38*Ср.вз.!BF38</f>
        <v>#N/A</v>
      </c>
      <c r="CL38" s="120" t="e">
        <f>'Контроль экономии'!GS38*Ср.вз.!BG38</f>
        <v>#N/A</v>
      </c>
      <c r="CM38" s="120" t="e">
        <f>'Контроль экономии'!GT38*Ср.вз.!BH38</f>
        <v>#N/A</v>
      </c>
      <c r="CN38" s="120" t="e">
        <f>'Контроль экономии'!GU38*Ср.вз.!BI38</f>
        <v>#N/A</v>
      </c>
      <c r="CO38" s="120" t="e">
        <f>'Контроль экономии'!GV38*Ср.вз.!BJ38</f>
        <v>#N/A</v>
      </c>
      <c r="CP38" s="120" t="e">
        <f>'Контроль экономии'!GW38*Ср.вз.!BK38</f>
        <v>#N/A</v>
      </c>
      <c r="CQ38" s="120" t="e">
        <f>'Контроль экономии'!GX38*Ср.вз.!BL38</f>
        <v>#N/A</v>
      </c>
      <c r="CR38" s="120" t="e">
        <f>'Контроль экономии'!GY38*Ср.вз.!BM38</f>
        <v>#N/A</v>
      </c>
      <c r="CS38" s="116" t="e">
        <f>'Контроль экономии'!FU38*'Контроль экономии'!WM38</f>
        <v>#N/A</v>
      </c>
      <c r="CT38" s="116" t="e">
        <f>'Контроль экономии'!FV38*'Контроль экономии'!WN38</f>
        <v>#N/A</v>
      </c>
      <c r="CU38" s="116" t="e">
        <f>'Контроль экономии'!FW38*'Контроль экономии'!WO38</f>
        <v>#N/A</v>
      </c>
      <c r="CV38" s="116" t="e">
        <f>'Контроль экономии'!FX38*'Контроль экономии'!WP38</f>
        <v>#N/A</v>
      </c>
      <c r="CW38" s="116" t="e">
        <f>'Контроль экономии'!FY38*'Контроль экономии'!WQ38</f>
        <v>#N/A</v>
      </c>
      <c r="CX38" s="116" t="e">
        <f>'Контроль экономии'!FZ38*'Контроль экономии'!WR38</f>
        <v>#N/A</v>
      </c>
      <c r="CY38" s="116" t="e">
        <f>'Контроль экономии'!GA38*'Контроль экономии'!WS38</f>
        <v>#N/A</v>
      </c>
      <c r="CZ38" s="116" t="e">
        <f>'Контроль экономии'!GB38*'Контроль экономии'!WT38</f>
        <v>#N/A</v>
      </c>
      <c r="DA38" s="116" t="e">
        <f>'Контроль экономии'!GC38*'Контроль экономии'!WU38</f>
        <v>#N/A</v>
      </c>
      <c r="DB38" s="116" t="e">
        <f>'Контроль экономии'!GD38*'Контроль экономии'!WV38</f>
        <v>#N/A</v>
      </c>
      <c r="DC38" s="116" t="e">
        <f>'Контроль экономии'!GE38*'Контроль экономии'!WW38</f>
        <v>#N/A</v>
      </c>
      <c r="DD38" s="116" t="e">
        <f>'Контроль экономии'!GF38*'Контроль экономии'!WX38</f>
        <v>#N/A</v>
      </c>
      <c r="DE38" s="116" t="e">
        <f>'Контроль экономии'!GG38*'Контроль экономии'!WY38</f>
        <v>#N/A</v>
      </c>
      <c r="DF38" s="116" t="e">
        <f>'Контроль экономии'!GH38*'Контроль экономии'!WZ38</f>
        <v>#N/A</v>
      </c>
      <c r="DG38" s="116" t="e">
        <f>'Контроль экономии'!GI38*'Контроль экономии'!XA38</f>
        <v>#N/A</v>
      </c>
      <c r="DH38" s="116" t="e">
        <f>'Контроль экономии'!GJ38*'Контроль экономии'!XB38</f>
        <v>#N/A</v>
      </c>
      <c r="DI38" s="116" t="e">
        <f>'Контроль экономии'!GK38*'Контроль экономии'!XC38</f>
        <v>#N/A</v>
      </c>
      <c r="DJ38" s="116" t="e">
        <f>'Контроль экономии'!GL38*'Контроль экономии'!XD38</f>
        <v>#N/A</v>
      </c>
      <c r="DK38" s="116" t="e">
        <f>'Контроль экономии'!GM38*'Контроль экономии'!XE38</f>
        <v>#N/A</v>
      </c>
      <c r="DL38" s="116" t="e">
        <f>'Контроль экономии'!GN38*'Контроль экономии'!XF38</f>
        <v>#N/A</v>
      </c>
      <c r="DM38" s="116" t="e">
        <f>'Контроль экономии'!GO38*'Контроль экономии'!XG38</f>
        <v>#N/A</v>
      </c>
      <c r="DN38" s="116" t="e">
        <f>'Контроль экономии'!GP38*'Контроль экономии'!XH38</f>
        <v>#N/A</v>
      </c>
      <c r="DO38" s="116" t="e">
        <f>'Контроль экономии'!GQ38*'Контроль экономии'!XI38</f>
        <v>#N/A</v>
      </c>
      <c r="DP38" s="116" t="e">
        <f>'Контроль экономии'!GR38*'Контроль экономии'!XJ38</f>
        <v>#N/A</v>
      </c>
      <c r="DQ38" s="116" t="e">
        <f>'Контроль экономии'!GS38*'Контроль экономии'!XK38</f>
        <v>#N/A</v>
      </c>
      <c r="DR38" s="116" t="e">
        <f>'Контроль экономии'!GT38*'Контроль экономии'!XL38</f>
        <v>#N/A</v>
      </c>
      <c r="DS38" s="116" t="e">
        <f>'Контроль экономии'!GU38*'Контроль экономии'!XM38</f>
        <v>#N/A</v>
      </c>
      <c r="DT38" s="116" t="e">
        <f>'Контроль экономии'!GV38*'Контроль экономии'!XN38</f>
        <v>#N/A</v>
      </c>
      <c r="DU38" s="116" t="e">
        <f>'Контроль экономии'!GW38*'Контроль экономии'!XO38</f>
        <v>#N/A</v>
      </c>
      <c r="DV38" s="116" t="e">
        <f>'Контроль экономии'!GX38*'Контроль экономии'!XP38</f>
        <v>#N/A</v>
      </c>
      <c r="DW38" s="116" t="e">
        <f>'Контроль экономии'!GY38*'Контроль экономии'!XQ38</f>
        <v>#N/A</v>
      </c>
      <c r="DX38" s="122" t="e">
        <f>'Контроль экономии'!FU38*'Контроль экономии'!XR38</f>
        <v>#N/A</v>
      </c>
      <c r="DY38" s="122" t="e">
        <f>'Контроль экономии'!FV38*'Контроль экономии'!XS38</f>
        <v>#N/A</v>
      </c>
      <c r="DZ38" s="122" t="e">
        <f>'Контроль экономии'!FW38*'Контроль экономии'!XT38</f>
        <v>#N/A</v>
      </c>
      <c r="EA38" s="122" t="e">
        <f>'Контроль экономии'!FX38*'Контроль экономии'!XU38</f>
        <v>#N/A</v>
      </c>
      <c r="EB38" s="122" t="e">
        <f>'Контроль экономии'!FY38*'Контроль экономии'!XV38</f>
        <v>#N/A</v>
      </c>
      <c r="EC38" s="122" t="e">
        <f>'Контроль экономии'!FZ38*'Контроль экономии'!XW38</f>
        <v>#N/A</v>
      </c>
      <c r="ED38" s="122" t="e">
        <f>'Контроль экономии'!GA38*'Контроль экономии'!XX38</f>
        <v>#N/A</v>
      </c>
      <c r="EE38" s="122" t="e">
        <f>'Контроль экономии'!GB38*'Контроль экономии'!XY38</f>
        <v>#N/A</v>
      </c>
      <c r="EF38" s="122" t="e">
        <f>'Контроль экономии'!GC38*'Контроль экономии'!XZ38</f>
        <v>#N/A</v>
      </c>
      <c r="EG38" s="122" t="e">
        <f>'Контроль экономии'!GD38*'Контроль экономии'!YA38</f>
        <v>#N/A</v>
      </c>
      <c r="EH38" s="122" t="e">
        <f>'Контроль экономии'!GE38*'Контроль экономии'!YB38</f>
        <v>#N/A</v>
      </c>
      <c r="EI38" s="122" t="e">
        <f>'Контроль экономии'!GF38*'Контроль экономии'!YC38</f>
        <v>#N/A</v>
      </c>
      <c r="EJ38" s="122" t="e">
        <f>'Контроль экономии'!GG38*'Контроль экономии'!YD38</f>
        <v>#N/A</v>
      </c>
      <c r="EK38" s="122" t="e">
        <f>'Контроль экономии'!GH38*'Контроль экономии'!YE38</f>
        <v>#N/A</v>
      </c>
      <c r="EL38" s="122" t="e">
        <f>'Контроль экономии'!GI38*'Контроль экономии'!YF38</f>
        <v>#N/A</v>
      </c>
      <c r="EM38" s="122" t="e">
        <f>'Контроль экономии'!GJ38*'Контроль экономии'!YG38</f>
        <v>#N/A</v>
      </c>
      <c r="EN38" s="122" t="e">
        <f>'Контроль экономии'!GK38*'Контроль экономии'!YH38</f>
        <v>#N/A</v>
      </c>
      <c r="EO38" s="122" t="e">
        <f>'Контроль экономии'!GL38*'Контроль экономии'!YI38</f>
        <v>#N/A</v>
      </c>
      <c r="EP38" s="122" t="e">
        <f>'Контроль экономии'!GM38*'Контроль экономии'!YJ38</f>
        <v>#N/A</v>
      </c>
      <c r="EQ38" s="122" t="e">
        <f>'Контроль экономии'!GN38*'Контроль экономии'!YK38</f>
        <v>#N/A</v>
      </c>
      <c r="ER38" s="122" t="e">
        <f>'Контроль экономии'!GO38*'Контроль экономии'!YL38</f>
        <v>#N/A</v>
      </c>
      <c r="ES38" s="122" t="e">
        <f>'Контроль экономии'!GP38*'Контроль экономии'!YM38</f>
        <v>#N/A</v>
      </c>
      <c r="ET38" s="122" t="e">
        <f>'Контроль экономии'!GQ38*'Контроль экономии'!YN38</f>
        <v>#N/A</v>
      </c>
      <c r="EU38" s="122" t="e">
        <f>'Контроль экономии'!GR38*'Контроль экономии'!YO38</f>
        <v>#N/A</v>
      </c>
      <c r="EV38" s="122" t="e">
        <f>'Контроль экономии'!GS38*'Контроль экономии'!YP38</f>
        <v>#N/A</v>
      </c>
      <c r="EW38" s="122" t="e">
        <f>'Контроль экономии'!GT38*'Контроль экономии'!YQ38</f>
        <v>#N/A</v>
      </c>
      <c r="EX38" s="122" t="e">
        <f>'Контроль экономии'!GU38*'Контроль экономии'!YR38</f>
        <v>#N/A</v>
      </c>
      <c r="EY38" s="122" t="e">
        <f>'Контроль экономии'!GV38*'Контроль экономии'!YS38</f>
        <v>#N/A</v>
      </c>
      <c r="EZ38" s="122" t="e">
        <f>'Контроль экономии'!GW38*'Контроль экономии'!YT38</f>
        <v>#N/A</v>
      </c>
      <c r="FA38" s="122" t="e">
        <f>'Контроль экономии'!GX38*'Контроль экономии'!YU38</f>
        <v>#N/A</v>
      </c>
      <c r="FB38" s="122" t="e">
        <f>'Контроль экономии'!GY38*'Контроль экономии'!YV38</f>
        <v>#N/A</v>
      </c>
    </row>
    <row r="39" spans="1:158" s="116" customFormat="1">
      <c r="A39" s="116">
        <f>'Контроль экономии'!A39</f>
        <v>36</v>
      </c>
      <c r="B39" s="123" t="str">
        <f>'Контроль экономии'!C39</f>
        <v>Муниципальное бюджетное дошкольное образовательное учреждение детский сад № 71 «Почемучка» Старооскольского городского округа</v>
      </c>
      <c r="C39" s="124" t="str">
        <f>'Контроль экономии'!D39</f>
        <v>-</v>
      </c>
      <c r="D39" s="119" t="e">
        <f>IF('Контроль экономии'!JJ39="",0,'Контроль экономии'!JJ39)</f>
        <v>#N/A</v>
      </c>
      <c r="E39" s="119" t="e">
        <f>IF('Контроль экономии'!JK39="",0,'Контроль экономии'!JK39)</f>
        <v>#N/A</v>
      </c>
      <c r="F39" s="119" t="e">
        <f>IF('Контроль экономии'!JL39="",0,'Контроль экономии'!JL39)</f>
        <v>#N/A</v>
      </c>
      <c r="G39" s="119" t="e">
        <f>IF('Контроль экономии'!JM39="",0,'Контроль экономии'!JM39)</f>
        <v>#N/A</v>
      </c>
      <c r="H39" s="119" t="e">
        <f>IF('Контроль экономии'!JN39="",0,'Контроль экономии'!JN39)</f>
        <v>#N/A</v>
      </c>
      <c r="I39" s="119" t="e">
        <f>IF('Контроль экономии'!JO39="",0,'Контроль экономии'!JO39)</f>
        <v>#N/A</v>
      </c>
      <c r="J39" s="119" t="e">
        <f>IF('Контроль экономии'!JP39="",0,'Контроль экономии'!JP39)</f>
        <v>#N/A</v>
      </c>
      <c r="K39" s="119" t="e">
        <f>IF('Контроль экономии'!JQ39="",0,'Контроль экономии'!JQ39)</f>
        <v>#N/A</v>
      </c>
      <c r="L39" s="119" t="e">
        <f>IF('Контроль экономии'!JR39="",0,'Контроль экономии'!JR39)</f>
        <v>#N/A</v>
      </c>
      <c r="M39" s="119" t="e">
        <f>IF('Контроль экономии'!JS39="",0,'Контроль экономии'!JS39)</f>
        <v>#N/A</v>
      </c>
      <c r="N39" s="119" t="e">
        <f>IF('Контроль экономии'!JT39="",0,'Контроль экономии'!JT39)</f>
        <v>#N/A</v>
      </c>
      <c r="O39" s="119" t="e">
        <f>IF('Контроль экономии'!JU39="",0,'Контроль экономии'!JU39)</f>
        <v>#N/A</v>
      </c>
      <c r="P39" s="119" t="e">
        <f>IF('Контроль экономии'!JV39="",0,'Контроль экономии'!JV39)</f>
        <v>#N/A</v>
      </c>
      <c r="Q39" s="119" t="e">
        <f>IF('Контроль экономии'!JW39="",0,'Контроль экономии'!JW39)</f>
        <v>#N/A</v>
      </c>
      <c r="R39" s="119" t="e">
        <f>IF('Контроль экономии'!JX39="",0,'Контроль экономии'!JX39)</f>
        <v>#N/A</v>
      </c>
      <c r="S39" s="119" t="e">
        <f>IF('Контроль экономии'!JY39="",0,'Контроль экономии'!JY39)</f>
        <v>#N/A</v>
      </c>
      <c r="T39" s="119" t="e">
        <f>IF('Контроль экономии'!JZ39="",0,'Контроль экономии'!JZ39)</f>
        <v>#N/A</v>
      </c>
      <c r="U39" s="119" t="e">
        <f>IF('Контроль экономии'!KA39="",0,'Контроль экономии'!KA39)</f>
        <v>#N/A</v>
      </c>
      <c r="V39" s="119" t="e">
        <f>IF('Контроль экономии'!KB39="",0,'Контроль экономии'!KB39)</f>
        <v>#N/A</v>
      </c>
      <c r="W39" s="119" t="e">
        <f>IF('Контроль экономии'!KC39="",0,'Контроль экономии'!KC39)</f>
        <v>#N/A</v>
      </c>
      <c r="X39" s="119" t="e">
        <f>IF('Контроль экономии'!KD39="",0,'Контроль экономии'!KD39)</f>
        <v>#N/A</v>
      </c>
      <c r="Y39" s="119" t="e">
        <f>IF('Контроль экономии'!KE39="",0,'Контроль экономии'!KE39)</f>
        <v>#N/A</v>
      </c>
      <c r="Z39" s="119" t="e">
        <f>IF('Контроль экономии'!KF39="",0,'Контроль экономии'!KF39)</f>
        <v>#N/A</v>
      </c>
      <c r="AA39" s="119" t="e">
        <f>IF('Контроль экономии'!KG39="",0,'Контроль экономии'!KG39)</f>
        <v>#N/A</v>
      </c>
      <c r="AB39" s="119" t="e">
        <f>IF('Контроль экономии'!KH39="",0,'Контроль экономии'!KH39)</f>
        <v>#N/A</v>
      </c>
      <c r="AC39" s="119" t="e">
        <f>IF('Контроль экономии'!KI39="",0,'Контроль экономии'!KI39)</f>
        <v>#N/A</v>
      </c>
      <c r="AD39" s="119" t="e">
        <f>IF('Контроль экономии'!KJ39="",0,'Контроль экономии'!KJ39)</f>
        <v>#N/A</v>
      </c>
      <c r="AE39" s="119" t="e">
        <f>IF('Контроль экономии'!KK39="",0,'Контроль экономии'!KK39)</f>
        <v>#N/A</v>
      </c>
      <c r="AF39" s="119" t="e">
        <f>IF('Контроль экономии'!KL39="",0,'Контроль экономии'!KL39)</f>
        <v>#N/A</v>
      </c>
      <c r="AG39" s="119" t="e">
        <f>IF('Контроль экономии'!KM39="",0,'Контроль экономии'!KM39)</f>
        <v>#N/A</v>
      </c>
      <c r="AH39" s="119" t="e">
        <f>IF('Контроль экономии'!KN39="",0,'Контроль экономии'!KN39)</f>
        <v>#N/A</v>
      </c>
      <c r="AI39" s="125" t="e">
        <f>IF(D39&gt;0,'Контроль экономии'!FU39,0)</f>
        <v>#N/A</v>
      </c>
      <c r="AJ39" s="125" t="e">
        <f>IF(E39&gt;0,'Контроль экономии'!FV39,0)</f>
        <v>#N/A</v>
      </c>
      <c r="AK39" s="125" t="e">
        <f>IF(F39&gt;0,'Контроль экономии'!FW39,0)</f>
        <v>#N/A</v>
      </c>
      <c r="AL39" s="125" t="e">
        <f>IF(G39&gt;0,'Контроль экономии'!FX39,0)</f>
        <v>#N/A</v>
      </c>
      <c r="AM39" s="125" t="e">
        <f>IF(H39&gt;0,'Контроль экономии'!FY39,0)</f>
        <v>#N/A</v>
      </c>
      <c r="AN39" s="125" t="e">
        <f>IF(I39&gt;0,'Контроль экономии'!FZ39,0)</f>
        <v>#N/A</v>
      </c>
      <c r="AO39" s="125" t="e">
        <f>IF(J39&gt;0,'Контроль экономии'!GA39,0)</f>
        <v>#N/A</v>
      </c>
      <c r="AP39" s="125" t="e">
        <f>IF(K39&gt;0,'Контроль экономии'!GB39,0)</f>
        <v>#N/A</v>
      </c>
      <c r="AQ39" s="125" t="e">
        <f>IF(L39&gt;0,'Контроль экономии'!GC39,0)</f>
        <v>#N/A</v>
      </c>
      <c r="AR39" s="125" t="e">
        <f>IF(M39&gt;0,'Контроль экономии'!GD39,0)</f>
        <v>#N/A</v>
      </c>
      <c r="AS39" s="125" t="e">
        <f>IF(N39&gt;0,'Контроль экономии'!GE39,0)</f>
        <v>#N/A</v>
      </c>
      <c r="AT39" s="125" t="e">
        <f>IF(O39&gt;0,'Контроль экономии'!GF39,0)</f>
        <v>#N/A</v>
      </c>
      <c r="AU39" s="125" t="e">
        <f>IF(P39&gt;0,'Контроль экономии'!GG39,0)</f>
        <v>#N/A</v>
      </c>
      <c r="AV39" s="125" t="e">
        <f>IF(Q39&gt;0,'Контроль экономии'!GH39,0)</f>
        <v>#N/A</v>
      </c>
      <c r="AW39" s="125" t="e">
        <f>IF(R39&gt;0,'Контроль экономии'!GI39,0)</f>
        <v>#N/A</v>
      </c>
      <c r="AX39" s="125" t="e">
        <f>IF(S39&gt;0,'Контроль экономии'!GJ39,0)</f>
        <v>#N/A</v>
      </c>
      <c r="AY39" s="125" t="e">
        <f>IF(T39&gt;0,'Контроль экономии'!GK39,0)</f>
        <v>#N/A</v>
      </c>
      <c r="AZ39" s="125" t="e">
        <f>IF(U39&gt;0,'Контроль экономии'!GL39,0)</f>
        <v>#N/A</v>
      </c>
      <c r="BA39" s="125" t="e">
        <f>IF(V39&gt;0,'Контроль экономии'!GM39,0)</f>
        <v>#N/A</v>
      </c>
      <c r="BB39" s="125" t="e">
        <f>IF(W39&gt;0,'Контроль экономии'!GN39,0)</f>
        <v>#N/A</v>
      </c>
      <c r="BC39" s="125" t="e">
        <f>IF(X39&gt;0,'Контроль экономии'!GO39,0)</f>
        <v>#N/A</v>
      </c>
      <c r="BD39" s="125" t="e">
        <f>IF(Y39&gt;0,'Контроль экономии'!GP39,0)</f>
        <v>#N/A</v>
      </c>
      <c r="BE39" s="125" t="e">
        <f>IF(Z39&gt;0,'Контроль экономии'!GQ39,0)</f>
        <v>#N/A</v>
      </c>
      <c r="BF39" s="125" t="e">
        <f>IF(AA39&gt;0,'Контроль экономии'!GR39,0)</f>
        <v>#N/A</v>
      </c>
      <c r="BG39" s="125" t="e">
        <f>IF(AB39&gt;0,'Контроль экономии'!GS39,0)</f>
        <v>#N/A</v>
      </c>
      <c r="BH39" s="125" t="e">
        <f>IF(AC39&gt;0,'Контроль экономии'!GT39,0)</f>
        <v>#N/A</v>
      </c>
      <c r="BI39" s="125" t="e">
        <f>IF(AD39&gt;0,'Контроль экономии'!GU39,0)</f>
        <v>#N/A</v>
      </c>
      <c r="BJ39" s="125" t="e">
        <f>IF(AE39&gt;0,'Контроль экономии'!GV39,0)</f>
        <v>#N/A</v>
      </c>
      <c r="BK39" s="125" t="e">
        <f>IF(AF39&gt;0,'Контроль экономии'!GW39,0)</f>
        <v>#N/A</v>
      </c>
      <c r="BL39" s="125" t="e">
        <f>IF(AG39&gt;0,'Контроль экономии'!GX39,0)</f>
        <v>#N/A</v>
      </c>
      <c r="BM39" s="125" t="e">
        <f>IF(AH39&gt;0,'Контроль экономии'!GY39,0)</f>
        <v>#N/A</v>
      </c>
      <c r="BN39" s="120" t="e">
        <f>'Контроль экономии'!FU39*Ср.вз.!AI39</f>
        <v>#N/A</v>
      </c>
      <c r="BO39" s="120" t="e">
        <f>'Контроль экономии'!FV39*Ср.вз.!AJ39</f>
        <v>#N/A</v>
      </c>
      <c r="BP39" s="120" t="e">
        <f>'Контроль экономии'!FW39*Ср.вз.!AK39</f>
        <v>#N/A</v>
      </c>
      <c r="BQ39" s="120" t="e">
        <f>'Контроль экономии'!FX39*Ср.вз.!AL39</f>
        <v>#N/A</v>
      </c>
      <c r="BR39" s="120" t="e">
        <f>'Контроль экономии'!FY39*Ср.вз.!AM39</f>
        <v>#N/A</v>
      </c>
      <c r="BS39" s="120" t="e">
        <f>'Контроль экономии'!FZ39*Ср.вз.!AN39</f>
        <v>#N/A</v>
      </c>
      <c r="BT39" s="120" t="e">
        <f>'Контроль экономии'!GA39*Ср.вз.!AO39</f>
        <v>#N/A</v>
      </c>
      <c r="BU39" s="120" t="e">
        <f>'Контроль экономии'!GB39*Ср.вз.!AP39</f>
        <v>#N/A</v>
      </c>
      <c r="BV39" s="120" t="e">
        <f>'Контроль экономии'!GC39*Ср.вз.!AQ39</f>
        <v>#N/A</v>
      </c>
      <c r="BW39" s="120" t="e">
        <f>'Контроль экономии'!GD39*Ср.вз.!AR39</f>
        <v>#N/A</v>
      </c>
      <c r="BX39" s="120" t="e">
        <f>'Контроль экономии'!GE39*Ср.вз.!AS39</f>
        <v>#N/A</v>
      </c>
      <c r="BY39" s="120" t="e">
        <f>'Контроль экономии'!GF39*Ср.вз.!AT39</f>
        <v>#N/A</v>
      </c>
      <c r="BZ39" s="120" t="e">
        <f>'Контроль экономии'!GG39*Ср.вз.!AU39</f>
        <v>#N/A</v>
      </c>
      <c r="CA39" s="120" t="e">
        <f>'Контроль экономии'!GH39*Ср.вз.!AV39</f>
        <v>#N/A</v>
      </c>
      <c r="CB39" s="120" t="e">
        <f>'Контроль экономии'!GI39*Ср.вз.!AW39</f>
        <v>#N/A</v>
      </c>
      <c r="CC39" s="120" t="e">
        <f>'Контроль экономии'!GJ39*Ср.вз.!AX39</f>
        <v>#N/A</v>
      </c>
      <c r="CD39" s="120" t="e">
        <f>'Контроль экономии'!GK39*Ср.вз.!AY39</f>
        <v>#N/A</v>
      </c>
      <c r="CE39" s="120" t="e">
        <f>'Контроль экономии'!GL39*Ср.вз.!AZ39</f>
        <v>#N/A</v>
      </c>
      <c r="CF39" s="120" t="e">
        <f>'Контроль экономии'!GM39*Ср.вз.!BA39</f>
        <v>#N/A</v>
      </c>
      <c r="CG39" s="120" t="e">
        <f>'Контроль экономии'!GN39*Ср.вз.!BB39</f>
        <v>#N/A</v>
      </c>
      <c r="CH39" s="120" t="e">
        <f>'Контроль экономии'!GO39*Ср.вз.!BC39</f>
        <v>#N/A</v>
      </c>
      <c r="CI39" s="120" t="e">
        <f>'Контроль экономии'!GP39*Ср.вз.!BD39</f>
        <v>#N/A</v>
      </c>
      <c r="CJ39" s="120" t="e">
        <f>'Контроль экономии'!GQ39*Ср.вз.!BE39</f>
        <v>#N/A</v>
      </c>
      <c r="CK39" s="120" t="e">
        <f>'Контроль экономии'!GR39*Ср.вз.!BF39</f>
        <v>#N/A</v>
      </c>
      <c r="CL39" s="120" t="e">
        <f>'Контроль экономии'!GS39*Ср.вз.!BG39</f>
        <v>#N/A</v>
      </c>
      <c r="CM39" s="120" t="e">
        <f>'Контроль экономии'!GT39*Ср.вз.!BH39</f>
        <v>#N/A</v>
      </c>
      <c r="CN39" s="120" t="e">
        <f>'Контроль экономии'!GU39*Ср.вз.!BI39</f>
        <v>#N/A</v>
      </c>
      <c r="CO39" s="120" t="e">
        <f>'Контроль экономии'!GV39*Ср.вз.!BJ39</f>
        <v>#N/A</v>
      </c>
      <c r="CP39" s="120" t="e">
        <f>'Контроль экономии'!GW39*Ср.вз.!BK39</f>
        <v>#N/A</v>
      </c>
      <c r="CQ39" s="120" t="e">
        <f>'Контроль экономии'!GX39*Ср.вз.!BL39</f>
        <v>#N/A</v>
      </c>
      <c r="CR39" s="120" t="e">
        <f>'Контроль экономии'!GY39*Ср.вз.!BM39</f>
        <v>#N/A</v>
      </c>
      <c r="CS39" s="116" t="e">
        <f>'Контроль экономии'!FU39*'Контроль экономии'!WM39</f>
        <v>#N/A</v>
      </c>
      <c r="CT39" s="116" t="e">
        <f>'Контроль экономии'!FV39*'Контроль экономии'!WN39</f>
        <v>#N/A</v>
      </c>
      <c r="CU39" s="116" t="e">
        <f>'Контроль экономии'!FW39*'Контроль экономии'!WO39</f>
        <v>#N/A</v>
      </c>
      <c r="CV39" s="116" t="e">
        <f>'Контроль экономии'!FX39*'Контроль экономии'!WP39</f>
        <v>#N/A</v>
      </c>
      <c r="CW39" s="116" t="e">
        <f>'Контроль экономии'!FY39*'Контроль экономии'!WQ39</f>
        <v>#N/A</v>
      </c>
      <c r="CX39" s="116" t="e">
        <f>'Контроль экономии'!FZ39*'Контроль экономии'!WR39</f>
        <v>#N/A</v>
      </c>
      <c r="CY39" s="116" t="e">
        <f>'Контроль экономии'!GA39*'Контроль экономии'!WS39</f>
        <v>#N/A</v>
      </c>
      <c r="CZ39" s="116" t="e">
        <f>'Контроль экономии'!GB39*'Контроль экономии'!WT39</f>
        <v>#N/A</v>
      </c>
      <c r="DA39" s="116" t="e">
        <f>'Контроль экономии'!GC39*'Контроль экономии'!WU39</f>
        <v>#N/A</v>
      </c>
      <c r="DB39" s="116" t="e">
        <f>'Контроль экономии'!GD39*'Контроль экономии'!WV39</f>
        <v>#N/A</v>
      </c>
      <c r="DC39" s="116" t="e">
        <f>'Контроль экономии'!GE39*'Контроль экономии'!WW39</f>
        <v>#N/A</v>
      </c>
      <c r="DD39" s="116" t="e">
        <f>'Контроль экономии'!GF39*'Контроль экономии'!WX39</f>
        <v>#N/A</v>
      </c>
      <c r="DE39" s="116" t="e">
        <f>'Контроль экономии'!GG39*'Контроль экономии'!WY39</f>
        <v>#N/A</v>
      </c>
      <c r="DF39" s="116" t="e">
        <f>'Контроль экономии'!GH39*'Контроль экономии'!WZ39</f>
        <v>#N/A</v>
      </c>
      <c r="DG39" s="116" t="e">
        <f>'Контроль экономии'!GI39*'Контроль экономии'!XA39</f>
        <v>#N/A</v>
      </c>
      <c r="DH39" s="116" t="e">
        <f>'Контроль экономии'!GJ39*'Контроль экономии'!XB39</f>
        <v>#N/A</v>
      </c>
      <c r="DI39" s="116" t="e">
        <f>'Контроль экономии'!GK39*'Контроль экономии'!XC39</f>
        <v>#N/A</v>
      </c>
      <c r="DJ39" s="116" t="e">
        <f>'Контроль экономии'!GL39*'Контроль экономии'!XD39</f>
        <v>#N/A</v>
      </c>
      <c r="DK39" s="116" t="e">
        <f>'Контроль экономии'!GM39*'Контроль экономии'!XE39</f>
        <v>#N/A</v>
      </c>
      <c r="DL39" s="116" t="e">
        <f>'Контроль экономии'!GN39*'Контроль экономии'!XF39</f>
        <v>#N/A</v>
      </c>
      <c r="DM39" s="116" t="e">
        <f>'Контроль экономии'!GO39*'Контроль экономии'!XG39</f>
        <v>#N/A</v>
      </c>
      <c r="DN39" s="116" t="e">
        <f>'Контроль экономии'!GP39*'Контроль экономии'!XH39</f>
        <v>#N/A</v>
      </c>
      <c r="DO39" s="116" t="e">
        <f>'Контроль экономии'!GQ39*'Контроль экономии'!XI39</f>
        <v>#N/A</v>
      </c>
      <c r="DP39" s="116" t="e">
        <f>'Контроль экономии'!GR39*'Контроль экономии'!XJ39</f>
        <v>#N/A</v>
      </c>
      <c r="DQ39" s="116" t="e">
        <f>'Контроль экономии'!GS39*'Контроль экономии'!XK39</f>
        <v>#N/A</v>
      </c>
      <c r="DR39" s="116" t="e">
        <f>'Контроль экономии'!GT39*'Контроль экономии'!XL39</f>
        <v>#N/A</v>
      </c>
      <c r="DS39" s="116" t="e">
        <f>'Контроль экономии'!GU39*'Контроль экономии'!XM39</f>
        <v>#N/A</v>
      </c>
      <c r="DT39" s="116" t="e">
        <f>'Контроль экономии'!GV39*'Контроль экономии'!XN39</f>
        <v>#N/A</v>
      </c>
      <c r="DU39" s="116" t="e">
        <f>'Контроль экономии'!GW39*'Контроль экономии'!XO39</f>
        <v>#N/A</v>
      </c>
      <c r="DV39" s="116" t="e">
        <f>'Контроль экономии'!GX39*'Контроль экономии'!XP39</f>
        <v>#N/A</v>
      </c>
      <c r="DW39" s="116" t="e">
        <f>'Контроль экономии'!GY39*'Контроль экономии'!XQ39</f>
        <v>#N/A</v>
      </c>
      <c r="DX39" s="122" t="e">
        <f>'Контроль экономии'!FU39*'Контроль экономии'!XR39</f>
        <v>#N/A</v>
      </c>
      <c r="DY39" s="122" t="e">
        <f>'Контроль экономии'!FV39*'Контроль экономии'!XS39</f>
        <v>#N/A</v>
      </c>
      <c r="DZ39" s="122" t="e">
        <f>'Контроль экономии'!FW39*'Контроль экономии'!XT39</f>
        <v>#N/A</v>
      </c>
      <c r="EA39" s="122" t="e">
        <f>'Контроль экономии'!FX39*'Контроль экономии'!XU39</f>
        <v>#N/A</v>
      </c>
      <c r="EB39" s="122" t="e">
        <f>'Контроль экономии'!FY39*'Контроль экономии'!XV39</f>
        <v>#N/A</v>
      </c>
      <c r="EC39" s="122" t="e">
        <f>'Контроль экономии'!FZ39*'Контроль экономии'!XW39</f>
        <v>#N/A</v>
      </c>
      <c r="ED39" s="122" t="e">
        <f>'Контроль экономии'!GA39*'Контроль экономии'!XX39</f>
        <v>#N/A</v>
      </c>
      <c r="EE39" s="122" t="e">
        <f>'Контроль экономии'!GB39*'Контроль экономии'!XY39</f>
        <v>#N/A</v>
      </c>
      <c r="EF39" s="122" t="e">
        <f>'Контроль экономии'!GC39*'Контроль экономии'!XZ39</f>
        <v>#N/A</v>
      </c>
      <c r="EG39" s="122" t="e">
        <f>'Контроль экономии'!GD39*'Контроль экономии'!YA39</f>
        <v>#N/A</v>
      </c>
      <c r="EH39" s="122" t="e">
        <f>'Контроль экономии'!GE39*'Контроль экономии'!YB39</f>
        <v>#N/A</v>
      </c>
      <c r="EI39" s="122" t="e">
        <f>'Контроль экономии'!GF39*'Контроль экономии'!YC39</f>
        <v>#N/A</v>
      </c>
      <c r="EJ39" s="122" t="e">
        <f>'Контроль экономии'!GG39*'Контроль экономии'!YD39</f>
        <v>#N/A</v>
      </c>
      <c r="EK39" s="122" t="e">
        <f>'Контроль экономии'!GH39*'Контроль экономии'!YE39</f>
        <v>#N/A</v>
      </c>
      <c r="EL39" s="122" t="e">
        <f>'Контроль экономии'!GI39*'Контроль экономии'!YF39</f>
        <v>#N/A</v>
      </c>
      <c r="EM39" s="122" t="e">
        <f>'Контроль экономии'!GJ39*'Контроль экономии'!YG39</f>
        <v>#N/A</v>
      </c>
      <c r="EN39" s="122" t="e">
        <f>'Контроль экономии'!GK39*'Контроль экономии'!YH39</f>
        <v>#N/A</v>
      </c>
      <c r="EO39" s="122" t="e">
        <f>'Контроль экономии'!GL39*'Контроль экономии'!YI39</f>
        <v>#N/A</v>
      </c>
      <c r="EP39" s="122" t="e">
        <f>'Контроль экономии'!GM39*'Контроль экономии'!YJ39</f>
        <v>#N/A</v>
      </c>
      <c r="EQ39" s="122" t="e">
        <f>'Контроль экономии'!GN39*'Контроль экономии'!YK39</f>
        <v>#N/A</v>
      </c>
      <c r="ER39" s="122" t="e">
        <f>'Контроль экономии'!GO39*'Контроль экономии'!YL39</f>
        <v>#N/A</v>
      </c>
      <c r="ES39" s="122" t="e">
        <f>'Контроль экономии'!GP39*'Контроль экономии'!YM39</f>
        <v>#N/A</v>
      </c>
      <c r="ET39" s="122" t="e">
        <f>'Контроль экономии'!GQ39*'Контроль экономии'!YN39</f>
        <v>#N/A</v>
      </c>
      <c r="EU39" s="122" t="e">
        <f>'Контроль экономии'!GR39*'Контроль экономии'!YO39</f>
        <v>#N/A</v>
      </c>
      <c r="EV39" s="122" t="e">
        <f>'Контроль экономии'!GS39*'Контроль экономии'!YP39</f>
        <v>#N/A</v>
      </c>
      <c r="EW39" s="122" t="e">
        <f>'Контроль экономии'!GT39*'Контроль экономии'!YQ39</f>
        <v>#N/A</v>
      </c>
      <c r="EX39" s="122" t="e">
        <f>'Контроль экономии'!GU39*'Контроль экономии'!YR39</f>
        <v>#N/A</v>
      </c>
      <c r="EY39" s="122" t="e">
        <f>'Контроль экономии'!GV39*'Контроль экономии'!YS39</f>
        <v>#N/A</v>
      </c>
      <c r="EZ39" s="122" t="e">
        <f>'Контроль экономии'!GW39*'Контроль экономии'!YT39</f>
        <v>#N/A</v>
      </c>
      <c r="FA39" s="122" t="e">
        <f>'Контроль экономии'!GX39*'Контроль экономии'!YU39</f>
        <v>#N/A</v>
      </c>
      <c r="FB39" s="122" t="e">
        <f>'Контроль экономии'!GY39*'Контроль экономии'!YV39</f>
        <v>#N/A</v>
      </c>
    </row>
    <row r="40" spans="1:158" s="116" customFormat="1">
      <c r="A40" s="116">
        <f>'Контроль экономии'!A40</f>
        <v>37</v>
      </c>
      <c r="B40" s="123" t="str">
        <f>'Контроль экономии'!C40</f>
        <v>Муниципальное бюджетное дошкольное образовательное учреждение детский сад № 72 «Акварель» Старооскольского городского округа</v>
      </c>
      <c r="C40" s="124" t="str">
        <f>'Контроль экономии'!D40</f>
        <v>-</v>
      </c>
      <c r="D40" s="119" t="e">
        <f>IF('Контроль экономии'!JJ40="",0,'Контроль экономии'!JJ40)</f>
        <v>#N/A</v>
      </c>
      <c r="E40" s="119" t="e">
        <f>IF('Контроль экономии'!JK40="",0,'Контроль экономии'!JK40)</f>
        <v>#N/A</v>
      </c>
      <c r="F40" s="119" t="e">
        <f>IF('Контроль экономии'!JL40="",0,'Контроль экономии'!JL40)</f>
        <v>#N/A</v>
      </c>
      <c r="G40" s="119" t="e">
        <f>IF('Контроль экономии'!JM40="",0,'Контроль экономии'!JM40)</f>
        <v>#N/A</v>
      </c>
      <c r="H40" s="119" t="e">
        <f>IF('Контроль экономии'!JN40="",0,'Контроль экономии'!JN40)</f>
        <v>#N/A</v>
      </c>
      <c r="I40" s="119" t="e">
        <f>IF('Контроль экономии'!JO40="",0,'Контроль экономии'!JO40)</f>
        <v>#N/A</v>
      </c>
      <c r="J40" s="119" t="e">
        <f>IF('Контроль экономии'!JP40="",0,'Контроль экономии'!JP40)</f>
        <v>#N/A</v>
      </c>
      <c r="K40" s="119" t="e">
        <f>IF('Контроль экономии'!JQ40="",0,'Контроль экономии'!JQ40)</f>
        <v>#N/A</v>
      </c>
      <c r="L40" s="119" t="e">
        <f>IF('Контроль экономии'!JR40="",0,'Контроль экономии'!JR40)</f>
        <v>#N/A</v>
      </c>
      <c r="M40" s="119" t="e">
        <f>IF('Контроль экономии'!JS40="",0,'Контроль экономии'!JS40)</f>
        <v>#N/A</v>
      </c>
      <c r="N40" s="119" t="e">
        <f>IF('Контроль экономии'!JT40="",0,'Контроль экономии'!JT40)</f>
        <v>#N/A</v>
      </c>
      <c r="O40" s="119" t="e">
        <f>IF('Контроль экономии'!JU40="",0,'Контроль экономии'!JU40)</f>
        <v>#N/A</v>
      </c>
      <c r="P40" s="119" t="e">
        <f>IF('Контроль экономии'!JV40="",0,'Контроль экономии'!JV40)</f>
        <v>#N/A</v>
      </c>
      <c r="Q40" s="119" t="e">
        <f>IF('Контроль экономии'!JW40="",0,'Контроль экономии'!JW40)</f>
        <v>#N/A</v>
      </c>
      <c r="R40" s="119" t="e">
        <f>IF('Контроль экономии'!JX40="",0,'Контроль экономии'!JX40)</f>
        <v>#N/A</v>
      </c>
      <c r="S40" s="119" t="e">
        <f>IF('Контроль экономии'!JY40="",0,'Контроль экономии'!JY40)</f>
        <v>#N/A</v>
      </c>
      <c r="T40" s="119" t="e">
        <f>IF('Контроль экономии'!JZ40="",0,'Контроль экономии'!JZ40)</f>
        <v>#N/A</v>
      </c>
      <c r="U40" s="119" t="e">
        <f>IF('Контроль экономии'!KA40="",0,'Контроль экономии'!KA40)</f>
        <v>#N/A</v>
      </c>
      <c r="V40" s="119" t="e">
        <f>IF('Контроль экономии'!KB40="",0,'Контроль экономии'!KB40)</f>
        <v>#N/A</v>
      </c>
      <c r="W40" s="119" t="e">
        <f>IF('Контроль экономии'!KC40="",0,'Контроль экономии'!KC40)</f>
        <v>#N/A</v>
      </c>
      <c r="X40" s="119" t="e">
        <f>IF('Контроль экономии'!KD40="",0,'Контроль экономии'!KD40)</f>
        <v>#N/A</v>
      </c>
      <c r="Y40" s="119" t="e">
        <f>IF('Контроль экономии'!KE40="",0,'Контроль экономии'!KE40)</f>
        <v>#N/A</v>
      </c>
      <c r="Z40" s="119" t="e">
        <f>IF('Контроль экономии'!KF40="",0,'Контроль экономии'!KF40)</f>
        <v>#N/A</v>
      </c>
      <c r="AA40" s="119" t="e">
        <f>IF('Контроль экономии'!KG40="",0,'Контроль экономии'!KG40)</f>
        <v>#N/A</v>
      </c>
      <c r="AB40" s="119" t="e">
        <f>IF('Контроль экономии'!KH40="",0,'Контроль экономии'!KH40)</f>
        <v>#N/A</v>
      </c>
      <c r="AC40" s="119" t="e">
        <f>IF('Контроль экономии'!KI40="",0,'Контроль экономии'!KI40)</f>
        <v>#N/A</v>
      </c>
      <c r="AD40" s="119" t="e">
        <f>IF('Контроль экономии'!KJ40="",0,'Контроль экономии'!KJ40)</f>
        <v>#N/A</v>
      </c>
      <c r="AE40" s="119" t="e">
        <f>IF('Контроль экономии'!KK40="",0,'Контроль экономии'!KK40)</f>
        <v>#N/A</v>
      </c>
      <c r="AF40" s="119" t="e">
        <f>IF('Контроль экономии'!KL40="",0,'Контроль экономии'!KL40)</f>
        <v>#N/A</v>
      </c>
      <c r="AG40" s="119" t="e">
        <f>IF('Контроль экономии'!KM40="",0,'Контроль экономии'!KM40)</f>
        <v>#N/A</v>
      </c>
      <c r="AH40" s="119" t="e">
        <f>IF('Контроль экономии'!KN40="",0,'Контроль экономии'!KN40)</f>
        <v>#N/A</v>
      </c>
      <c r="AI40" s="125" t="e">
        <f>IF(D40&gt;0,'Контроль экономии'!FU40,0)</f>
        <v>#N/A</v>
      </c>
      <c r="AJ40" s="125" t="e">
        <f>IF(E40&gt;0,'Контроль экономии'!FV40,0)</f>
        <v>#N/A</v>
      </c>
      <c r="AK40" s="125" t="e">
        <f>IF(F40&gt;0,'Контроль экономии'!FW40,0)</f>
        <v>#N/A</v>
      </c>
      <c r="AL40" s="125" t="e">
        <f>IF(G40&gt;0,'Контроль экономии'!FX40,0)</f>
        <v>#N/A</v>
      </c>
      <c r="AM40" s="125" t="e">
        <f>IF(H40&gt;0,'Контроль экономии'!FY40,0)</f>
        <v>#N/A</v>
      </c>
      <c r="AN40" s="125" t="e">
        <f>IF(I40&gt;0,'Контроль экономии'!FZ40,0)</f>
        <v>#N/A</v>
      </c>
      <c r="AO40" s="125" t="e">
        <f>IF(J40&gt;0,'Контроль экономии'!GA40,0)</f>
        <v>#N/A</v>
      </c>
      <c r="AP40" s="125" t="e">
        <f>IF(K40&gt;0,'Контроль экономии'!GB40,0)</f>
        <v>#N/A</v>
      </c>
      <c r="AQ40" s="125" t="e">
        <f>IF(L40&gt;0,'Контроль экономии'!GC40,0)</f>
        <v>#N/A</v>
      </c>
      <c r="AR40" s="125" t="e">
        <f>IF(M40&gt;0,'Контроль экономии'!GD40,0)</f>
        <v>#N/A</v>
      </c>
      <c r="AS40" s="125" t="e">
        <f>IF(N40&gt;0,'Контроль экономии'!GE40,0)</f>
        <v>#N/A</v>
      </c>
      <c r="AT40" s="125" t="e">
        <f>IF(O40&gt;0,'Контроль экономии'!GF40,0)</f>
        <v>#N/A</v>
      </c>
      <c r="AU40" s="125" t="e">
        <f>IF(P40&gt;0,'Контроль экономии'!GG40,0)</f>
        <v>#N/A</v>
      </c>
      <c r="AV40" s="125" t="e">
        <f>IF(Q40&gt;0,'Контроль экономии'!GH40,0)</f>
        <v>#N/A</v>
      </c>
      <c r="AW40" s="125" t="e">
        <f>IF(R40&gt;0,'Контроль экономии'!GI40,0)</f>
        <v>#N/A</v>
      </c>
      <c r="AX40" s="125" t="e">
        <f>IF(S40&gt;0,'Контроль экономии'!GJ40,0)</f>
        <v>#N/A</v>
      </c>
      <c r="AY40" s="125" t="e">
        <f>IF(T40&gt;0,'Контроль экономии'!GK40,0)</f>
        <v>#N/A</v>
      </c>
      <c r="AZ40" s="125" t="e">
        <f>IF(U40&gt;0,'Контроль экономии'!GL40,0)</f>
        <v>#N/A</v>
      </c>
      <c r="BA40" s="125" t="e">
        <f>IF(V40&gt;0,'Контроль экономии'!GM40,0)</f>
        <v>#N/A</v>
      </c>
      <c r="BB40" s="125" t="e">
        <f>IF(W40&gt;0,'Контроль экономии'!GN40,0)</f>
        <v>#N/A</v>
      </c>
      <c r="BC40" s="125" t="e">
        <f>IF(X40&gt;0,'Контроль экономии'!GO40,0)</f>
        <v>#N/A</v>
      </c>
      <c r="BD40" s="125" t="e">
        <f>IF(Y40&gt;0,'Контроль экономии'!GP40,0)</f>
        <v>#N/A</v>
      </c>
      <c r="BE40" s="125" t="e">
        <f>IF(Z40&gt;0,'Контроль экономии'!GQ40,0)</f>
        <v>#N/A</v>
      </c>
      <c r="BF40" s="125" t="e">
        <f>IF(AA40&gt;0,'Контроль экономии'!GR40,0)</f>
        <v>#N/A</v>
      </c>
      <c r="BG40" s="125" t="e">
        <f>IF(AB40&gt;0,'Контроль экономии'!GS40,0)</f>
        <v>#N/A</v>
      </c>
      <c r="BH40" s="125" t="e">
        <f>IF(AC40&gt;0,'Контроль экономии'!GT40,0)</f>
        <v>#N/A</v>
      </c>
      <c r="BI40" s="125" t="e">
        <f>IF(AD40&gt;0,'Контроль экономии'!GU40,0)</f>
        <v>#N/A</v>
      </c>
      <c r="BJ40" s="125" t="e">
        <f>IF(AE40&gt;0,'Контроль экономии'!GV40,0)</f>
        <v>#N/A</v>
      </c>
      <c r="BK40" s="125" t="e">
        <f>IF(AF40&gt;0,'Контроль экономии'!GW40,0)</f>
        <v>#N/A</v>
      </c>
      <c r="BL40" s="125" t="e">
        <f>IF(AG40&gt;0,'Контроль экономии'!GX40,0)</f>
        <v>#N/A</v>
      </c>
      <c r="BM40" s="125" t="e">
        <f>IF(AH40&gt;0,'Контроль экономии'!GY40,0)</f>
        <v>#N/A</v>
      </c>
      <c r="BN40" s="120" t="e">
        <f>'Контроль экономии'!FU40*Ср.вз.!AI40</f>
        <v>#N/A</v>
      </c>
      <c r="BO40" s="120" t="e">
        <f>'Контроль экономии'!FV40*Ср.вз.!AJ40</f>
        <v>#N/A</v>
      </c>
      <c r="BP40" s="120" t="e">
        <f>'Контроль экономии'!FW40*Ср.вз.!AK40</f>
        <v>#N/A</v>
      </c>
      <c r="BQ40" s="120" t="e">
        <f>'Контроль экономии'!FX40*Ср.вз.!AL40</f>
        <v>#N/A</v>
      </c>
      <c r="BR40" s="120" t="e">
        <f>'Контроль экономии'!FY40*Ср.вз.!AM40</f>
        <v>#N/A</v>
      </c>
      <c r="BS40" s="120" t="e">
        <f>'Контроль экономии'!FZ40*Ср.вз.!AN40</f>
        <v>#N/A</v>
      </c>
      <c r="BT40" s="120" t="e">
        <f>'Контроль экономии'!GA40*Ср.вз.!AO40</f>
        <v>#N/A</v>
      </c>
      <c r="BU40" s="120" t="e">
        <f>'Контроль экономии'!GB40*Ср.вз.!AP40</f>
        <v>#N/A</v>
      </c>
      <c r="BV40" s="120" t="e">
        <f>'Контроль экономии'!GC40*Ср.вз.!AQ40</f>
        <v>#N/A</v>
      </c>
      <c r="BW40" s="120" t="e">
        <f>'Контроль экономии'!GD40*Ср.вз.!AR40</f>
        <v>#N/A</v>
      </c>
      <c r="BX40" s="120" t="e">
        <f>'Контроль экономии'!GE40*Ср.вз.!AS40</f>
        <v>#N/A</v>
      </c>
      <c r="BY40" s="120" t="e">
        <f>'Контроль экономии'!GF40*Ср.вз.!AT40</f>
        <v>#N/A</v>
      </c>
      <c r="BZ40" s="120" t="e">
        <f>'Контроль экономии'!GG40*Ср.вз.!AU40</f>
        <v>#N/A</v>
      </c>
      <c r="CA40" s="120" t="e">
        <f>'Контроль экономии'!GH40*Ср.вз.!AV40</f>
        <v>#N/A</v>
      </c>
      <c r="CB40" s="120" t="e">
        <f>'Контроль экономии'!GI40*Ср.вз.!AW40</f>
        <v>#N/A</v>
      </c>
      <c r="CC40" s="120" t="e">
        <f>'Контроль экономии'!GJ40*Ср.вз.!AX40</f>
        <v>#N/A</v>
      </c>
      <c r="CD40" s="120" t="e">
        <f>'Контроль экономии'!GK40*Ср.вз.!AY40</f>
        <v>#N/A</v>
      </c>
      <c r="CE40" s="120" t="e">
        <f>'Контроль экономии'!GL40*Ср.вз.!AZ40</f>
        <v>#N/A</v>
      </c>
      <c r="CF40" s="120" t="e">
        <f>'Контроль экономии'!GM40*Ср.вз.!BA40</f>
        <v>#N/A</v>
      </c>
      <c r="CG40" s="120" t="e">
        <f>'Контроль экономии'!GN40*Ср.вз.!BB40</f>
        <v>#N/A</v>
      </c>
      <c r="CH40" s="120" t="e">
        <f>'Контроль экономии'!GO40*Ср.вз.!BC40</f>
        <v>#N/A</v>
      </c>
      <c r="CI40" s="120" t="e">
        <f>'Контроль экономии'!GP40*Ср.вз.!BD40</f>
        <v>#N/A</v>
      </c>
      <c r="CJ40" s="120" t="e">
        <f>'Контроль экономии'!GQ40*Ср.вз.!BE40</f>
        <v>#N/A</v>
      </c>
      <c r="CK40" s="120" t="e">
        <f>'Контроль экономии'!GR40*Ср.вз.!BF40</f>
        <v>#N/A</v>
      </c>
      <c r="CL40" s="120" t="e">
        <f>'Контроль экономии'!GS40*Ср.вз.!BG40</f>
        <v>#N/A</v>
      </c>
      <c r="CM40" s="120" t="e">
        <f>'Контроль экономии'!GT40*Ср.вз.!BH40</f>
        <v>#N/A</v>
      </c>
      <c r="CN40" s="120" t="e">
        <f>'Контроль экономии'!GU40*Ср.вз.!BI40</f>
        <v>#N/A</v>
      </c>
      <c r="CO40" s="120" t="e">
        <f>'Контроль экономии'!GV40*Ср.вз.!BJ40</f>
        <v>#N/A</v>
      </c>
      <c r="CP40" s="120" t="e">
        <f>'Контроль экономии'!GW40*Ср.вз.!BK40</f>
        <v>#N/A</v>
      </c>
      <c r="CQ40" s="120" t="e">
        <f>'Контроль экономии'!GX40*Ср.вз.!BL40</f>
        <v>#N/A</v>
      </c>
      <c r="CR40" s="120" t="e">
        <f>'Контроль экономии'!GY40*Ср.вз.!BM40</f>
        <v>#N/A</v>
      </c>
      <c r="CS40" s="116" t="e">
        <f>'Контроль экономии'!FU40*'Контроль экономии'!WM40</f>
        <v>#N/A</v>
      </c>
      <c r="CT40" s="116" t="e">
        <f>'Контроль экономии'!FV40*'Контроль экономии'!WN40</f>
        <v>#N/A</v>
      </c>
      <c r="CU40" s="116" t="e">
        <f>'Контроль экономии'!FW40*'Контроль экономии'!WO40</f>
        <v>#N/A</v>
      </c>
      <c r="CV40" s="116" t="e">
        <f>'Контроль экономии'!FX40*'Контроль экономии'!WP40</f>
        <v>#N/A</v>
      </c>
      <c r="CW40" s="116" t="e">
        <f>'Контроль экономии'!FY40*'Контроль экономии'!WQ40</f>
        <v>#N/A</v>
      </c>
      <c r="CX40" s="116" t="e">
        <f>'Контроль экономии'!FZ40*'Контроль экономии'!WR40</f>
        <v>#N/A</v>
      </c>
      <c r="CY40" s="116" t="e">
        <f>'Контроль экономии'!GA40*'Контроль экономии'!WS40</f>
        <v>#N/A</v>
      </c>
      <c r="CZ40" s="116" t="e">
        <f>'Контроль экономии'!GB40*'Контроль экономии'!WT40</f>
        <v>#N/A</v>
      </c>
      <c r="DA40" s="116" t="e">
        <f>'Контроль экономии'!GC40*'Контроль экономии'!WU40</f>
        <v>#N/A</v>
      </c>
      <c r="DB40" s="116" t="e">
        <f>'Контроль экономии'!GD40*'Контроль экономии'!WV40</f>
        <v>#N/A</v>
      </c>
      <c r="DC40" s="116" t="e">
        <f>'Контроль экономии'!GE40*'Контроль экономии'!WW40</f>
        <v>#N/A</v>
      </c>
      <c r="DD40" s="116" t="e">
        <f>'Контроль экономии'!GF40*'Контроль экономии'!WX40</f>
        <v>#N/A</v>
      </c>
      <c r="DE40" s="116" t="e">
        <f>'Контроль экономии'!GG40*'Контроль экономии'!WY40</f>
        <v>#N/A</v>
      </c>
      <c r="DF40" s="116" t="e">
        <f>'Контроль экономии'!GH40*'Контроль экономии'!WZ40</f>
        <v>#N/A</v>
      </c>
      <c r="DG40" s="116" t="e">
        <f>'Контроль экономии'!GI40*'Контроль экономии'!XA40</f>
        <v>#N/A</v>
      </c>
      <c r="DH40" s="116" t="e">
        <f>'Контроль экономии'!GJ40*'Контроль экономии'!XB40</f>
        <v>#N/A</v>
      </c>
      <c r="DI40" s="116" t="e">
        <f>'Контроль экономии'!GK40*'Контроль экономии'!XC40</f>
        <v>#N/A</v>
      </c>
      <c r="DJ40" s="116" t="e">
        <f>'Контроль экономии'!GL40*'Контроль экономии'!XD40</f>
        <v>#N/A</v>
      </c>
      <c r="DK40" s="116" t="e">
        <f>'Контроль экономии'!GM40*'Контроль экономии'!XE40</f>
        <v>#N/A</v>
      </c>
      <c r="DL40" s="116" t="e">
        <f>'Контроль экономии'!GN40*'Контроль экономии'!XF40</f>
        <v>#N/A</v>
      </c>
      <c r="DM40" s="116" t="e">
        <f>'Контроль экономии'!GO40*'Контроль экономии'!XG40</f>
        <v>#N/A</v>
      </c>
      <c r="DN40" s="116" t="e">
        <f>'Контроль экономии'!GP40*'Контроль экономии'!XH40</f>
        <v>#N/A</v>
      </c>
      <c r="DO40" s="116" t="e">
        <f>'Контроль экономии'!GQ40*'Контроль экономии'!XI40</f>
        <v>#N/A</v>
      </c>
      <c r="DP40" s="116" t="e">
        <f>'Контроль экономии'!GR40*'Контроль экономии'!XJ40</f>
        <v>#N/A</v>
      </c>
      <c r="DQ40" s="116" t="e">
        <f>'Контроль экономии'!GS40*'Контроль экономии'!XK40</f>
        <v>#N/A</v>
      </c>
      <c r="DR40" s="116" t="e">
        <f>'Контроль экономии'!GT40*'Контроль экономии'!XL40</f>
        <v>#N/A</v>
      </c>
      <c r="DS40" s="116" t="e">
        <f>'Контроль экономии'!GU40*'Контроль экономии'!XM40</f>
        <v>#N/A</v>
      </c>
      <c r="DT40" s="116" t="e">
        <f>'Контроль экономии'!GV40*'Контроль экономии'!XN40</f>
        <v>#N/A</v>
      </c>
      <c r="DU40" s="116" t="e">
        <f>'Контроль экономии'!GW40*'Контроль экономии'!XO40</f>
        <v>#N/A</v>
      </c>
      <c r="DV40" s="116" t="e">
        <f>'Контроль экономии'!GX40*'Контроль экономии'!XP40</f>
        <v>#N/A</v>
      </c>
      <c r="DW40" s="116" t="e">
        <f>'Контроль экономии'!GY40*'Контроль экономии'!XQ40</f>
        <v>#N/A</v>
      </c>
      <c r="DX40" s="122" t="e">
        <f>'Контроль экономии'!FU40*'Контроль экономии'!XR40</f>
        <v>#N/A</v>
      </c>
      <c r="DY40" s="122" t="e">
        <f>'Контроль экономии'!FV40*'Контроль экономии'!XS40</f>
        <v>#N/A</v>
      </c>
      <c r="DZ40" s="122" t="e">
        <f>'Контроль экономии'!FW40*'Контроль экономии'!XT40</f>
        <v>#N/A</v>
      </c>
      <c r="EA40" s="122" t="e">
        <f>'Контроль экономии'!FX40*'Контроль экономии'!XU40</f>
        <v>#N/A</v>
      </c>
      <c r="EB40" s="122" t="e">
        <f>'Контроль экономии'!FY40*'Контроль экономии'!XV40</f>
        <v>#N/A</v>
      </c>
      <c r="EC40" s="122" t="e">
        <f>'Контроль экономии'!FZ40*'Контроль экономии'!XW40</f>
        <v>#N/A</v>
      </c>
      <c r="ED40" s="122" t="e">
        <f>'Контроль экономии'!GA40*'Контроль экономии'!XX40</f>
        <v>#N/A</v>
      </c>
      <c r="EE40" s="122" t="e">
        <f>'Контроль экономии'!GB40*'Контроль экономии'!XY40</f>
        <v>#N/A</v>
      </c>
      <c r="EF40" s="122" t="e">
        <f>'Контроль экономии'!GC40*'Контроль экономии'!XZ40</f>
        <v>#N/A</v>
      </c>
      <c r="EG40" s="122" t="e">
        <f>'Контроль экономии'!GD40*'Контроль экономии'!YA40</f>
        <v>#N/A</v>
      </c>
      <c r="EH40" s="122" t="e">
        <f>'Контроль экономии'!GE40*'Контроль экономии'!YB40</f>
        <v>#N/A</v>
      </c>
      <c r="EI40" s="122" t="e">
        <f>'Контроль экономии'!GF40*'Контроль экономии'!YC40</f>
        <v>#N/A</v>
      </c>
      <c r="EJ40" s="122" t="e">
        <f>'Контроль экономии'!GG40*'Контроль экономии'!YD40</f>
        <v>#N/A</v>
      </c>
      <c r="EK40" s="122" t="e">
        <f>'Контроль экономии'!GH40*'Контроль экономии'!YE40</f>
        <v>#N/A</v>
      </c>
      <c r="EL40" s="122" t="e">
        <f>'Контроль экономии'!GI40*'Контроль экономии'!YF40</f>
        <v>#N/A</v>
      </c>
      <c r="EM40" s="122" t="e">
        <f>'Контроль экономии'!GJ40*'Контроль экономии'!YG40</f>
        <v>#N/A</v>
      </c>
      <c r="EN40" s="122" t="e">
        <f>'Контроль экономии'!GK40*'Контроль экономии'!YH40</f>
        <v>#N/A</v>
      </c>
      <c r="EO40" s="122" t="e">
        <f>'Контроль экономии'!GL40*'Контроль экономии'!YI40</f>
        <v>#N/A</v>
      </c>
      <c r="EP40" s="122" t="e">
        <f>'Контроль экономии'!GM40*'Контроль экономии'!YJ40</f>
        <v>#N/A</v>
      </c>
      <c r="EQ40" s="122" t="e">
        <f>'Контроль экономии'!GN40*'Контроль экономии'!YK40</f>
        <v>#N/A</v>
      </c>
      <c r="ER40" s="122" t="e">
        <f>'Контроль экономии'!GO40*'Контроль экономии'!YL40</f>
        <v>#N/A</v>
      </c>
      <c r="ES40" s="122" t="e">
        <f>'Контроль экономии'!GP40*'Контроль экономии'!YM40</f>
        <v>#N/A</v>
      </c>
      <c r="ET40" s="122" t="e">
        <f>'Контроль экономии'!GQ40*'Контроль экономии'!YN40</f>
        <v>#N/A</v>
      </c>
      <c r="EU40" s="122" t="e">
        <f>'Контроль экономии'!GR40*'Контроль экономии'!YO40</f>
        <v>#N/A</v>
      </c>
      <c r="EV40" s="122" t="e">
        <f>'Контроль экономии'!GS40*'Контроль экономии'!YP40</f>
        <v>#N/A</v>
      </c>
      <c r="EW40" s="122" t="e">
        <f>'Контроль экономии'!GT40*'Контроль экономии'!YQ40</f>
        <v>#N/A</v>
      </c>
      <c r="EX40" s="122" t="e">
        <f>'Контроль экономии'!GU40*'Контроль экономии'!YR40</f>
        <v>#N/A</v>
      </c>
      <c r="EY40" s="122" t="e">
        <f>'Контроль экономии'!GV40*'Контроль экономии'!YS40</f>
        <v>#N/A</v>
      </c>
      <c r="EZ40" s="122" t="e">
        <f>'Контроль экономии'!GW40*'Контроль экономии'!YT40</f>
        <v>#N/A</v>
      </c>
      <c r="FA40" s="122" t="e">
        <f>'Контроль экономии'!GX40*'Контроль экономии'!YU40</f>
        <v>#N/A</v>
      </c>
      <c r="FB40" s="122" t="e">
        <f>'Контроль экономии'!GY40*'Контроль экономии'!YV40</f>
        <v>#N/A</v>
      </c>
    </row>
    <row r="41" spans="1:158" s="116" customFormat="1">
      <c r="A41" s="116">
        <f>'Контроль экономии'!A41</f>
        <v>38</v>
      </c>
      <c r="B41" s="123" t="str">
        <f>'Контроль экономии'!C41</f>
        <v>Муниципальное бюджетное общеобразовательное учреждение «Основная общеобразовательная школа № 2»</v>
      </c>
      <c r="C41" s="124">
        <f>'Контроль экономии'!D41</f>
        <v>1897</v>
      </c>
      <c r="D41" s="119" t="e">
        <f>IF('Контроль экономии'!JJ41="",0,'Контроль экономии'!JJ41)</f>
        <v>#N/A</v>
      </c>
      <c r="E41" s="119" t="e">
        <f>IF('Контроль экономии'!JK41="",0,'Контроль экономии'!JK41)</f>
        <v>#N/A</v>
      </c>
      <c r="F41" s="119" t="e">
        <f>IF('Контроль экономии'!JL41="",0,'Контроль экономии'!JL41)</f>
        <v>#N/A</v>
      </c>
      <c r="G41" s="119" t="e">
        <f>IF('Контроль экономии'!JM41="",0,'Контроль экономии'!JM41)</f>
        <v>#N/A</v>
      </c>
      <c r="H41" s="119" t="e">
        <f>IF('Контроль экономии'!JN41="",0,'Контроль экономии'!JN41)</f>
        <v>#N/A</v>
      </c>
      <c r="I41" s="119" t="e">
        <f>IF('Контроль экономии'!JO41="",0,'Контроль экономии'!JO41)</f>
        <v>#N/A</v>
      </c>
      <c r="J41" s="119" t="e">
        <f>IF('Контроль экономии'!JP41="",0,'Контроль экономии'!JP41)</f>
        <v>#N/A</v>
      </c>
      <c r="K41" s="119" t="e">
        <f>IF('Контроль экономии'!JQ41="",0,'Контроль экономии'!JQ41)</f>
        <v>#N/A</v>
      </c>
      <c r="L41" s="119" t="e">
        <f>IF('Контроль экономии'!JR41="",0,'Контроль экономии'!JR41)</f>
        <v>#N/A</v>
      </c>
      <c r="M41" s="119" t="e">
        <f>IF('Контроль экономии'!JS41="",0,'Контроль экономии'!JS41)</f>
        <v>#N/A</v>
      </c>
      <c r="N41" s="119" t="e">
        <f>IF('Контроль экономии'!JT41="",0,'Контроль экономии'!JT41)</f>
        <v>#N/A</v>
      </c>
      <c r="O41" s="119" t="e">
        <f>IF('Контроль экономии'!JU41="",0,'Контроль экономии'!JU41)</f>
        <v>#N/A</v>
      </c>
      <c r="P41" s="119" t="e">
        <f>IF('Контроль экономии'!JV41="",0,'Контроль экономии'!JV41)</f>
        <v>#N/A</v>
      </c>
      <c r="Q41" s="119" t="e">
        <f>IF('Контроль экономии'!JW41="",0,'Контроль экономии'!JW41)</f>
        <v>#N/A</v>
      </c>
      <c r="R41" s="119" t="e">
        <f>IF('Контроль экономии'!JX41="",0,'Контроль экономии'!JX41)</f>
        <v>#N/A</v>
      </c>
      <c r="S41" s="119" t="e">
        <f>IF('Контроль экономии'!JY41="",0,'Контроль экономии'!JY41)</f>
        <v>#N/A</v>
      </c>
      <c r="T41" s="119" t="e">
        <f>IF('Контроль экономии'!JZ41="",0,'Контроль экономии'!JZ41)</f>
        <v>#N/A</v>
      </c>
      <c r="U41" s="119" t="e">
        <f>IF('Контроль экономии'!KA41="",0,'Контроль экономии'!KA41)</f>
        <v>#N/A</v>
      </c>
      <c r="V41" s="119" t="e">
        <f>IF('Контроль экономии'!KB41="",0,'Контроль экономии'!KB41)</f>
        <v>#N/A</v>
      </c>
      <c r="W41" s="119" t="e">
        <f>IF('Контроль экономии'!KC41="",0,'Контроль экономии'!KC41)</f>
        <v>#N/A</v>
      </c>
      <c r="X41" s="119" t="e">
        <f>IF('Контроль экономии'!KD41="",0,'Контроль экономии'!KD41)</f>
        <v>#N/A</v>
      </c>
      <c r="Y41" s="119" t="e">
        <f>IF('Контроль экономии'!KE41="",0,'Контроль экономии'!KE41)</f>
        <v>#N/A</v>
      </c>
      <c r="Z41" s="119" t="e">
        <f>IF('Контроль экономии'!KF41="",0,'Контроль экономии'!KF41)</f>
        <v>#N/A</v>
      </c>
      <c r="AA41" s="119" t="e">
        <f>IF('Контроль экономии'!KG41="",0,'Контроль экономии'!KG41)</f>
        <v>#N/A</v>
      </c>
      <c r="AB41" s="119" t="e">
        <f>IF('Контроль экономии'!KH41="",0,'Контроль экономии'!KH41)</f>
        <v>#N/A</v>
      </c>
      <c r="AC41" s="119" t="e">
        <f>IF('Контроль экономии'!KI41="",0,'Контроль экономии'!KI41)</f>
        <v>#N/A</v>
      </c>
      <c r="AD41" s="119" t="e">
        <f>IF('Контроль экономии'!KJ41="",0,'Контроль экономии'!KJ41)</f>
        <v>#N/A</v>
      </c>
      <c r="AE41" s="119" t="e">
        <f>IF('Контроль экономии'!KK41="",0,'Контроль экономии'!KK41)</f>
        <v>#N/A</v>
      </c>
      <c r="AF41" s="119" t="e">
        <f>IF('Контроль экономии'!KL41="",0,'Контроль экономии'!KL41)</f>
        <v>#N/A</v>
      </c>
      <c r="AG41" s="119" t="e">
        <f>IF('Контроль экономии'!KM41="",0,'Контроль экономии'!KM41)</f>
        <v>#N/A</v>
      </c>
      <c r="AH41" s="119" t="e">
        <f>IF('Контроль экономии'!KN41="",0,'Контроль экономии'!KN41)</f>
        <v>#N/A</v>
      </c>
      <c r="AI41" s="125" t="e">
        <f>IF(D41&gt;0,'Контроль экономии'!FU41,0)</f>
        <v>#N/A</v>
      </c>
      <c r="AJ41" s="125" t="e">
        <f>IF(E41&gt;0,'Контроль экономии'!FV41,0)</f>
        <v>#N/A</v>
      </c>
      <c r="AK41" s="125" t="e">
        <f>IF(F41&gt;0,'Контроль экономии'!FW41,0)</f>
        <v>#N/A</v>
      </c>
      <c r="AL41" s="125" t="e">
        <f>IF(G41&gt;0,'Контроль экономии'!FX41,0)</f>
        <v>#N/A</v>
      </c>
      <c r="AM41" s="125" t="e">
        <f>IF(H41&gt;0,'Контроль экономии'!FY41,0)</f>
        <v>#N/A</v>
      </c>
      <c r="AN41" s="125" t="e">
        <f>IF(I41&gt;0,'Контроль экономии'!FZ41,0)</f>
        <v>#N/A</v>
      </c>
      <c r="AO41" s="125" t="e">
        <f>IF(J41&gt;0,'Контроль экономии'!GA41,0)</f>
        <v>#N/A</v>
      </c>
      <c r="AP41" s="125" t="e">
        <f>IF(K41&gt;0,'Контроль экономии'!GB41,0)</f>
        <v>#N/A</v>
      </c>
      <c r="AQ41" s="125" t="e">
        <f>IF(L41&gt;0,'Контроль экономии'!GC41,0)</f>
        <v>#N/A</v>
      </c>
      <c r="AR41" s="125" t="e">
        <f>IF(M41&gt;0,'Контроль экономии'!GD41,0)</f>
        <v>#N/A</v>
      </c>
      <c r="AS41" s="125" t="e">
        <f>IF(N41&gt;0,'Контроль экономии'!GE41,0)</f>
        <v>#N/A</v>
      </c>
      <c r="AT41" s="125" t="e">
        <f>IF(O41&gt;0,'Контроль экономии'!GF41,0)</f>
        <v>#N/A</v>
      </c>
      <c r="AU41" s="125" t="e">
        <f>IF(P41&gt;0,'Контроль экономии'!GG41,0)</f>
        <v>#N/A</v>
      </c>
      <c r="AV41" s="125" t="e">
        <f>IF(Q41&gt;0,'Контроль экономии'!GH41,0)</f>
        <v>#N/A</v>
      </c>
      <c r="AW41" s="125" t="e">
        <f>IF(R41&gt;0,'Контроль экономии'!GI41,0)</f>
        <v>#N/A</v>
      </c>
      <c r="AX41" s="125" t="e">
        <f>IF(S41&gt;0,'Контроль экономии'!GJ41,0)</f>
        <v>#N/A</v>
      </c>
      <c r="AY41" s="125" t="e">
        <f>IF(T41&gt;0,'Контроль экономии'!GK41,0)</f>
        <v>#N/A</v>
      </c>
      <c r="AZ41" s="125" t="e">
        <f>IF(U41&gt;0,'Контроль экономии'!GL41,0)</f>
        <v>#N/A</v>
      </c>
      <c r="BA41" s="125" t="e">
        <f>IF(V41&gt;0,'Контроль экономии'!GM41,0)</f>
        <v>#N/A</v>
      </c>
      <c r="BB41" s="125" t="e">
        <f>IF(W41&gt;0,'Контроль экономии'!GN41,0)</f>
        <v>#N/A</v>
      </c>
      <c r="BC41" s="125" t="e">
        <f>IF(X41&gt;0,'Контроль экономии'!GO41,0)</f>
        <v>#N/A</v>
      </c>
      <c r="BD41" s="125" t="e">
        <f>IF(Y41&gt;0,'Контроль экономии'!GP41,0)</f>
        <v>#N/A</v>
      </c>
      <c r="BE41" s="125" t="e">
        <f>IF(Z41&gt;0,'Контроль экономии'!GQ41,0)</f>
        <v>#N/A</v>
      </c>
      <c r="BF41" s="125" t="e">
        <f>IF(AA41&gt;0,'Контроль экономии'!GR41,0)</f>
        <v>#N/A</v>
      </c>
      <c r="BG41" s="125" t="e">
        <f>IF(AB41&gt;0,'Контроль экономии'!GS41,0)</f>
        <v>#N/A</v>
      </c>
      <c r="BH41" s="125" t="e">
        <f>IF(AC41&gt;0,'Контроль экономии'!GT41,0)</f>
        <v>#N/A</v>
      </c>
      <c r="BI41" s="125" t="e">
        <f>IF(AD41&gt;0,'Контроль экономии'!GU41,0)</f>
        <v>#N/A</v>
      </c>
      <c r="BJ41" s="125" t="e">
        <f>IF(AE41&gt;0,'Контроль экономии'!GV41,0)</f>
        <v>#N/A</v>
      </c>
      <c r="BK41" s="125" t="e">
        <f>IF(AF41&gt;0,'Контроль экономии'!GW41,0)</f>
        <v>#N/A</v>
      </c>
      <c r="BL41" s="125" t="e">
        <f>IF(AG41&gt;0,'Контроль экономии'!GX41,0)</f>
        <v>#N/A</v>
      </c>
      <c r="BM41" s="125" t="e">
        <f>IF(AH41&gt;0,'Контроль экономии'!GY41,0)</f>
        <v>#N/A</v>
      </c>
      <c r="BN41" s="120" t="e">
        <f>'Контроль экономии'!FU41*Ср.вз.!AI41</f>
        <v>#N/A</v>
      </c>
      <c r="BO41" s="120" t="e">
        <f>'Контроль экономии'!FV41*Ср.вз.!AJ41</f>
        <v>#N/A</v>
      </c>
      <c r="BP41" s="120" t="e">
        <f>'Контроль экономии'!FW41*Ср.вз.!AK41</f>
        <v>#N/A</v>
      </c>
      <c r="BQ41" s="120" t="e">
        <f>'Контроль экономии'!FX41*Ср.вз.!AL41</f>
        <v>#N/A</v>
      </c>
      <c r="BR41" s="120" t="e">
        <f>'Контроль экономии'!FY41*Ср.вз.!AM41</f>
        <v>#N/A</v>
      </c>
      <c r="BS41" s="120" t="e">
        <f>'Контроль экономии'!FZ41*Ср.вз.!AN41</f>
        <v>#N/A</v>
      </c>
      <c r="BT41" s="120" t="e">
        <f>'Контроль экономии'!GA41*Ср.вз.!AO41</f>
        <v>#N/A</v>
      </c>
      <c r="BU41" s="120" t="e">
        <f>'Контроль экономии'!GB41*Ср.вз.!AP41</f>
        <v>#N/A</v>
      </c>
      <c r="BV41" s="120" t="e">
        <f>'Контроль экономии'!GC41*Ср.вз.!AQ41</f>
        <v>#N/A</v>
      </c>
      <c r="BW41" s="120" t="e">
        <f>'Контроль экономии'!GD41*Ср.вз.!AR41</f>
        <v>#N/A</v>
      </c>
      <c r="BX41" s="120" t="e">
        <f>'Контроль экономии'!GE41*Ср.вз.!AS41</f>
        <v>#N/A</v>
      </c>
      <c r="BY41" s="120" t="e">
        <f>'Контроль экономии'!GF41*Ср.вз.!AT41</f>
        <v>#N/A</v>
      </c>
      <c r="BZ41" s="120" t="e">
        <f>'Контроль экономии'!GG41*Ср.вз.!AU41</f>
        <v>#N/A</v>
      </c>
      <c r="CA41" s="120" t="e">
        <f>'Контроль экономии'!GH41*Ср.вз.!AV41</f>
        <v>#N/A</v>
      </c>
      <c r="CB41" s="120" t="e">
        <f>'Контроль экономии'!GI41*Ср.вз.!AW41</f>
        <v>#N/A</v>
      </c>
      <c r="CC41" s="120" t="e">
        <f>'Контроль экономии'!GJ41*Ср.вз.!AX41</f>
        <v>#N/A</v>
      </c>
      <c r="CD41" s="120" t="e">
        <f>'Контроль экономии'!GK41*Ср.вз.!AY41</f>
        <v>#N/A</v>
      </c>
      <c r="CE41" s="120" t="e">
        <f>'Контроль экономии'!GL41*Ср.вз.!AZ41</f>
        <v>#N/A</v>
      </c>
      <c r="CF41" s="120" t="e">
        <f>'Контроль экономии'!GM41*Ср.вз.!BA41</f>
        <v>#N/A</v>
      </c>
      <c r="CG41" s="120" t="e">
        <f>'Контроль экономии'!GN41*Ср.вз.!BB41</f>
        <v>#N/A</v>
      </c>
      <c r="CH41" s="120" t="e">
        <f>'Контроль экономии'!GO41*Ср.вз.!BC41</f>
        <v>#N/A</v>
      </c>
      <c r="CI41" s="120" t="e">
        <f>'Контроль экономии'!GP41*Ср.вз.!BD41</f>
        <v>#N/A</v>
      </c>
      <c r="CJ41" s="120" t="e">
        <f>'Контроль экономии'!GQ41*Ср.вз.!BE41</f>
        <v>#N/A</v>
      </c>
      <c r="CK41" s="120" t="e">
        <f>'Контроль экономии'!GR41*Ср.вз.!BF41</f>
        <v>#N/A</v>
      </c>
      <c r="CL41" s="120" t="e">
        <f>'Контроль экономии'!GS41*Ср.вз.!BG41</f>
        <v>#N/A</v>
      </c>
      <c r="CM41" s="120" t="e">
        <f>'Контроль экономии'!GT41*Ср.вз.!BH41</f>
        <v>#N/A</v>
      </c>
      <c r="CN41" s="120" t="e">
        <f>'Контроль экономии'!GU41*Ср.вз.!BI41</f>
        <v>#N/A</v>
      </c>
      <c r="CO41" s="120" t="e">
        <f>'Контроль экономии'!GV41*Ср.вз.!BJ41</f>
        <v>#N/A</v>
      </c>
      <c r="CP41" s="120" t="e">
        <f>'Контроль экономии'!GW41*Ср.вз.!BK41</f>
        <v>#N/A</v>
      </c>
      <c r="CQ41" s="120" t="e">
        <f>'Контроль экономии'!GX41*Ср.вз.!BL41</f>
        <v>#N/A</v>
      </c>
      <c r="CR41" s="120" t="e">
        <f>'Контроль экономии'!GY41*Ср.вз.!BM41</f>
        <v>#N/A</v>
      </c>
      <c r="CS41" s="116" t="e">
        <f>'Контроль экономии'!FU41*'Контроль экономии'!WM41</f>
        <v>#N/A</v>
      </c>
      <c r="CT41" s="116" t="e">
        <f>'Контроль экономии'!FV41*'Контроль экономии'!WN41</f>
        <v>#N/A</v>
      </c>
      <c r="CU41" s="116" t="e">
        <f>'Контроль экономии'!FW41*'Контроль экономии'!WO41</f>
        <v>#N/A</v>
      </c>
      <c r="CV41" s="116" t="e">
        <f>'Контроль экономии'!FX41*'Контроль экономии'!WP41</f>
        <v>#N/A</v>
      </c>
      <c r="CW41" s="116" t="e">
        <f>'Контроль экономии'!FY41*'Контроль экономии'!WQ41</f>
        <v>#N/A</v>
      </c>
      <c r="CX41" s="116" t="e">
        <f>'Контроль экономии'!FZ41*'Контроль экономии'!WR41</f>
        <v>#N/A</v>
      </c>
      <c r="CY41" s="116" t="e">
        <f>'Контроль экономии'!GA41*'Контроль экономии'!WS41</f>
        <v>#N/A</v>
      </c>
      <c r="CZ41" s="116" t="e">
        <f>'Контроль экономии'!GB41*'Контроль экономии'!WT41</f>
        <v>#N/A</v>
      </c>
      <c r="DA41" s="116" t="e">
        <f>'Контроль экономии'!GC41*'Контроль экономии'!WU41</f>
        <v>#N/A</v>
      </c>
      <c r="DB41" s="116" t="e">
        <f>'Контроль экономии'!GD41*'Контроль экономии'!WV41</f>
        <v>#N/A</v>
      </c>
      <c r="DC41" s="116" t="e">
        <f>'Контроль экономии'!GE41*'Контроль экономии'!WW41</f>
        <v>#N/A</v>
      </c>
      <c r="DD41" s="116" t="e">
        <f>'Контроль экономии'!GF41*'Контроль экономии'!WX41</f>
        <v>#N/A</v>
      </c>
      <c r="DE41" s="116" t="e">
        <f>'Контроль экономии'!GG41*'Контроль экономии'!WY41</f>
        <v>#N/A</v>
      </c>
      <c r="DF41" s="116" t="e">
        <f>'Контроль экономии'!GH41*'Контроль экономии'!WZ41</f>
        <v>#N/A</v>
      </c>
      <c r="DG41" s="116" t="e">
        <f>'Контроль экономии'!GI41*'Контроль экономии'!XA41</f>
        <v>#N/A</v>
      </c>
      <c r="DH41" s="116" t="e">
        <f>'Контроль экономии'!GJ41*'Контроль экономии'!XB41</f>
        <v>#N/A</v>
      </c>
      <c r="DI41" s="116" t="e">
        <f>'Контроль экономии'!GK41*'Контроль экономии'!XC41</f>
        <v>#N/A</v>
      </c>
      <c r="DJ41" s="116" t="e">
        <f>'Контроль экономии'!GL41*'Контроль экономии'!XD41</f>
        <v>#N/A</v>
      </c>
      <c r="DK41" s="116" t="e">
        <f>'Контроль экономии'!GM41*'Контроль экономии'!XE41</f>
        <v>#N/A</v>
      </c>
      <c r="DL41" s="116" t="e">
        <f>'Контроль экономии'!GN41*'Контроль экономии'!XF41</f>
        <v>#N/A</v>
      </c>
      <c r="DM41" s="116" t="e">
        <f>'Контроль экономии'!GO41*'Контроль экономии'!XG41</f>
        <v>#N/A</v>
      </c>
      <c r="DN41" s="116" t="e">
        <f>'Контроль экономии'!GP41*'Контроль экономии'!XH41</f>
        <v>#N/A</v>
      </c>
      <c r="DO41" s="116" t="e">
        <f>'Контроль экономии'!GQ41*'Контроль экономии'!XI41</f>
        <v>#N/A</v>
      </c>
      <c r="DP41" s="116" t="e">
        <f>'Контроль экономии'!GR41*'Контроль экономии'!XJ41</f>
        <v>#N/A</v>
      </c>
      <c r="DQ41" s="116" t="e">
        <f>'Контроль экономии'!GS41*'Контроль экономии'!XK41</f>
        <v>#N/A</v>
      </c>
      <c r="DR41" s="116" t="e">
        <f>'Контроль экономии'!GT41*'Контроль экономии'!XL41</f>
        <v>#N/A</v>
      </c>
      <c r="DS41" s="116" t="e">
        <f>'Контроль экономии'!GU41*'Контроль экономии'!XM41</f>
        <v>#N/A</v>
      </c>
      <c r="DT41" s="116" t="e">
        <f>'Контроль экономии'!GV41*'Контроль экономии'!XN41</f>
        <v>#N/A</v>
      </c>
      <c r="DU41" s="116" t="e">
        <f>'Контроль экономии'!GW41*'Контроль экономии'!XO41</f>
        <v>#N/A</v>
      </c>
      <c r="DV41" s="116" t="e">
        <f>'Контроль экономии'!GX41*'Контроль экономии'!XP41</f>
        <v>#N/A</v>
      </c>
      <c r="DW41" s="116" t="e">
        <f>'Контроль экономии'!GY41*'Контроль экономии'!XQ41</f>
        <v>#N/A</v>
      </c>
      <c r="DX41" s="122" t="e">
        <f>'Контроль экономии'!FU41*'Контроль экономии'!XR41</f>
        <v>#N/A</v>
      </c>
      <c r="DY41" s="122" t="e">
        <f>'Контроль экономии'!FV41*'Контроль экономии'!XS41</f>
        <v>#N/A</v>
      </c>
      <c r="DZ41" s="122" t="e">
        <f>'Контроль экономии'!FW41*'Контроль экономии'!XT41</f>
        <v>#N/A</v>
      </c>
      <c r="EA41" s="122" t="e">
        <f>'Контроль экономии'!FX41*'Контроль экономии'!XU41</f>
        <v>#N/A</v>
      </c>
      <c r="EB41" s="122" t="e">
        <f>'Контроль экономии'!FY41*'Контроль экономии'!XV41</f>
        <v>#N/A</v>
      </c>
      <c r="EC41" s="122" t="e">
        <f>'Контроль экономии'!FZ41*'Контроль экономии'!XW41</f>
        <v>#N/A</v>
      </c>
      <c r="ED41" s="122" t="e">
        <f>'Контроль экономии'!GA41*'Контроль экономии'!XX41</f>
        <v>#N/A</v>
      </c>
      <c r="EE41" s="122" t="e">
        <f>'Контроль экономии'!GB41*'Контроль экономии'!XY41</f>
        <v>#N/A</v>
      </c>
      <c r="EF41" s="122" t="e">
        <f>'Контроль экономии'!GC41*'Контроль экономии'!XZ41</f>
        <v>#N/A</v>
      </c>
      <c r="EG41" s="122" t="e">
        <f>'Контроль экономии'!GD41*'Контроль экономии'!YA41</f>
        <v>#N/A</v>
      </c>
      <c r="EH41" s="122" t="e">
        <f>'Контроль экономии'!GE41*'Контроль экономии'!YB41</f>
        <v>#N/A</v>
      </c>
      <c r="EI41" s="122" t="e">
        <f>'Контроль экономии'!GF41*'Контроль экономии'!YC41</f>
        <v>#N/A</v>
      </c>
      <c r="EJ41" s="122" t="e">
        <f>'Контроль экономии'!GG41*'Контроль экономии'!YD41</f>
        <v>#N/A</v>
      </c>
      <c r="EK41" s="122" t="e">
        <f>'Контроль экономии'!GH41*'Контроль экономии'!YE41</f>
        <v>#N/A</v>
      </c>
      <c r="EL41" s="122" t="e">
        <f>'Контроль экономии'!GI41*'Контроль экономии'!YF41</f>
        <v>#N/A</v>
      </c>
      <c r="EM41" s="122" t="e">
        <f>'Контроль экономии'!GJ41*'Контроль экономии'!YG41</f>
        <v>#N/A</v>
      </c>
      <c r="EN41" s="122" t="e">
        <f>'Контроль экономии'!GK41*'Контроль экономии'!YH41</f>
        <v>#N/A</v>
      </c>
      <c r="EO41" s="122" t="e">
        <f>'Контроль экономии'!GL41*'Контроль экономии'!YI41</f>
        <v>#N/A</v>
      </c>
      <c r="EP41" s="122" t="e">
        <f>'Контроль экономии'!GM41*'Контроль экономии'!YJ41</f>
        <v>#N/A</v>
      </c>
      <c r="EQ41" s="122" t="e">
        <f>'Контроль экономии'!GN41*'Контроль экономии'!YK41</f>
        <v>#N/A</v>
      </c>
      <c r="ER41" s="122" t="e">
        <f>'Контроль экономии'!GO41*'Контроль экономии'!YL41</f>
        <v>#N/A</v>
      </c>
      <c r="ES41" s="122" t="e">
        <f>'Контроль экономии'!GP41*'Контроль экономии'!YM41</f>
        <v>#N/A</v>
      </c>
      <c r="ET41" s="122" t="e">
        <f>'Контроль экономии'!GQ41*'Контроль экономии'!YN41</f>
        <v>#N/A</v>
      </c>
      <c r="EU41" s="122" t="e">
        <f>'Контроль экономии'!GR41*'Контроль экономии'!YO41</f>
        <v>#N/A</v>
      </c>
      <c r="EV41" s="122" t="e">
        <f>'Контроль экономии'!GS41*'Контроль экономии'!YP41</f>
        <v>#N/A</v>
      </c>
      <c r="EW41" s="122" t="e">
        <f>'Контроль экономии'!GT41*'Контроль экономии'!YQ41</f>
        <v>#N/A</v>
      </c>
      <c r="EX41" s="122" t="e">
        <f>'Контроль экономии'!GU41*'Контроль экономии'!YR41</f>
        <v>#N/A</v>
      </c>
      <c r="EY41" s="122" t="e">
        <f>'Контроль экономии'!GV41*'Контроль экономии'!YS41</f>
        <v>#N/A</v>
      </c>
      <c r="EZ41" s="122" t="e">
        <f>'Контроль экономии'!GW41*'Контроль экономии'!YT41</f>
        <v>#N/A</v>
      </c>
      <c r="FA41" s="122" t="e">
        <f>'Контроль экономии'!GX41*'Контроль экономии'!YU41</f>
        <v>#N/A</v>
      </c>
      <c r="FB41" s="122" t="e">
        <f>'Контроль экономии'!GY41*'Контроль экономии'!YV41</f>
        <v>#N/A</v>
      </c>
    </row>
    <row r="42" spans="1:158" s="116" customFormat="1">
      <c r="A42" s="116">
        <f>'Контроль экономии'!A42</f>
        <v>85</v>
      </c>
      <c r="B42" s="123" t="str">
        <f>'Контроль экономии'!C42</f>
        <v>Муниципальное бюджетное общеобразовательное учреждение «Средняя общеобразовательная школа № 20» г. Белгорода</v>
      </c>
      <c r="C42" s="124">
        <f>'Контроль экономии'!D42</f>
        <v>1100393</v>
      </c>
      <c r="D42" s="119">
        <f>IF('Контроль экономии'!JJ42="",0,'Контроль экономии'!JJ42)</f>
        <v>1.93885</v>
      </c>
      <c r="E42" s="119">
        <f>IF('Контроль экономии'!JK42="",0,'Контроль экономии'!JK42)</f>
        <v>1.0626199999999999</v>
      </c>
      <c r="F42" s="119">
        <f>IF('Контроль экономии'!JL42="",0,'Контроль экономии'!JL42)</f>
        <v>1.10423</v>
      </c>
      <c r="G42" s="119">
        <f>IF('Контроль экономии'!JM42="",0,'Контроль экономии'!JM42)</f>
        <v>1.1237299999999999</v>
      </c>
      <c r="H42" s="119">
        <f>IF('Контроль экономии'!JN42="",0,'Контроль экономии'!JN42)</f>
        <v>1.12679</v>
      </c>
      <c r="I42" s="119">
        <f>IF('Контроль экономии'!JO42="",0,'Контроль экономии'!JO42)</f>
        <v>1.1546000000000001</v>
      </c>
      <c r="J42" s="119">
        <f>IF('Контроль экономии'!JP42="",0,'Контроль экономии'!JP42)</f>
        <v>1.40724</v>
      </c>
      <c r="K42" s="119">
        <f>IF('Контроль экономии'!JQ42="",0,'Контроль экономии'!JQ42)</f>
        <v>1.84226</v>
      </c>
      <c r="L42" s="119">
        <f>IF('Контроль экономии'!JR42="",0,'Контроль экономии'!JR42)</f>
        <v>1.5300400000000001</v>
      </c>
      <c r="M42" s="119">
        <f>IF('Контроль экономии'!JS42="",0,'Контроль экономии'!JS42)</f>
        <v>1.7299100000000001</v>
      </c>
      <c r="N42" s="119">
        <f>IF('Контроль экономии'!JT42="",0,'Контроль экономии'!JT42)</f>
        <v>1.63948</v>
      </c>
      <c r="O42" s="119">
        <f>IF('Контроль экономии'!JU42="",0,'Контроль экономии'!JU42)</f>
        <v>1.5418400000000001</v>
      </c>
      <c r="P42" s="119">
        <f>IF('Контроль экономии'!JV42="",0,'Контроль экономии'!JV42)</f>
        <v>1.4251199999999999</v>
      </c>
      <c r="Q42" s="119">
        <f>IF('Контроль экономии'!JW42="",0,'Контроль экономии'!JW42)</f>
        <v>1.2079200000000001</v>
      </c>
      <c r="R42" s="119">
        <f>IF('Контроль экономии'!JX42="",0,'Контроль экономии'!JX42)</f>
        <v>2.1555</v>
      </c>
      <c r="S42" s="119">
        <f>IF('Контроль экономии'!JY42="",0,'Контроль экономии'!JY42)</f>
        <v>2.6658599999999999</v>
      </c>
      <c r="T42" s="119">
        <f>IF('Контроль экономии'!JZ42="",0,'Контроль экономии'!JZ42)</f>
        <v>3.4291499999999999</v>
      </c>
      <c r="U42" s="119">
        <f>IF('Контроль экономии'!KA42="",0,'Контроль экономии'!KA42)</f>
        <v>3.3271299999999999</v>
      </c>
      <c r="V42" s="119">
        <f>IF('Контроль экономии'!KB42="",0,'Контроль экономии'!KB42)</f>
        <v>2.7365599999999999</v>
      </c>
      <c r="W42" s="119">
        <f>IF('Контроль экономии'!KC42="",0,'Контроль экономии'!KC42)</f>
        <v>1.3979699999999999</v>
      </c>
      <c r="X42" s="119">
        <f>IF('Контроль экономии'!KD42="",0,'Контроль экономии'!KD42)</f>
        <v>1.4740200000000001</v>
      </c>
      <c r="Y42" s="119">
        <f>IF('Контроль экономии'!KE42="",0,'Контроль экономии'!KE42)</f>
        <v>1.9337299999999999</v>
      </c>
      <c r="Z42" s="119">
        <f>IF('Контроль экономии'!KF42="",0,'Контроль экономии'!KF42)</f>
        <v>2.8796200000000001</v>
      </c>
      <c r="AA42" s="119">
        <f>IF('Контроль экономии'!KG42="",0,'Контроль экономии'!KG42)</f>
        <v>3.48285</v>
      </c>
      <c r="AB42" s="119">
        <f>IF('Контроль экономии'!KH42="",0,'Контроль экономии'!KH42)</f>
        <v>2.70947</v>
      </c>
      <c r="AC42" s="119">
        <f>IF('Контроль экономии'!KI42="",0,'Контроль экономии'!KI42)</f>
        <v>2.9889199999999998</v>
      </c>
      <c r="AD42" s="119">
        <f>IF('Контроль экономии'!KJ42="",0,'Контроль экономии'!KJ42)</f>
        <v>1.17957</v>
      </c>
      <c r="AE42" s="119">
        <f>IF('Контроль экономии'!KK42="",0,'Контроль экономии'!KK42)</f>
        <v>1.2316199999999999</v>
      </c>
      <c r="AF42" s="119">
        <f>IF('Контроль экономии'!KL42="",0,'Контроль экономии'!KL42)</f>
        <v>1.51315</v>
      </c>
      <c r="AG42" s="119">
        <f>IF('Контроль экономии'!KM42="",0,'Контроль экономии'!KM42)</f>
        <v>2.0755300000000001</v>
      </c>
      <c r="AH42" s="119">
        <f>IF('Контроль экономии'!KN42="",0,'Контроль экономии'!KN42)</f>
        <v>0</v>
      </c>
      <c r="AI42" s="125">
        <f>IF(D42&gt;0,'Контроль экономии'!FU42,0)</f>
        <v>1879.493311058201</v>
      </c>
      <c r="AJ42" s="125">
        <f>IF(E42&gt;0,'Контроль экономии'!FV42,0)</f>
        <v>3557.8735246296292</v>
      </c>
      <c r="AK42" s="125">
        <f>IF(F42&gt;0,'Контроль экономии'!FW42,0)</f>
        <v>4790.1483219576712</v>
      </c>
      <c r="AL42" s="125">
        <f>IF(G42&gt;0,'Контроль экономии'!FX42,0)</f>
        <v>6113.8381635978831</v>
      </c>
      <c r="AM42" s="125">
        <f>IF(H42&gt;0,'Контроль экономии'!FY42,0)</f>
        <v>7610.6071558024687</v>
      </c>
      <c r="AN42" s="125">
        <f>IF(I42&gt;0,'Контроль экономии'!FZ42,0)</f>
        <v>9375.5269446560851</v>
      </c>
      <c r="AO42" s="125">
        <f>IF(J42&gt;0,'Контроль экономии'!GA42,0)</f>
        <v>11116.069388359789</v>
      </c>
      <c r="AP42" s="125">
        <f>IF(K42&gt;0,'Контроль экономии'!GB42,0)</f>
        <v>12838.328823201058</v>
      </c>
      <c r="AQ42" s="125">
        <f>IF(L42&gt;0,'Контроль экономии'!GC42,0)</f>
        <v>14600.810877539683</v>
      </c>
      <c r="AR42" s="125">
        <f>IF(M42&gt;0,'Контроль экономии'!GD42,0)</f>
        <v>16337.6967194709</v>
      </c>
      <c r="AS42" s="125">
        <f>IF(N42&gt;0,'Контроль экономии'!GE42,0)</f>
        <v>17931.975092275134</v>
      </c>
      <c r="AT42" s="125">
        <f>IF(O42&gt;0,'Контроль экономии'!GF42,0)</f>
        <v>19325.140367592594</v>
      </c>
      <c r="AU42" s="125">
        <f>IF(P42&gt;0,'Контроль экономии'!GG42,0)</f>
        <v>20936.482882001765</v>
      </c>
      <c r="AV42" s="125">
        <f>IF(Q42&gt;0,'Контроль экономии'!GH42,0)</f>
        <v>22127.316192574955</v>
      </c>
      <c r="AW42" s="125">
        <f>IF(R42&gt;0,'Контроль экономии'!GI42,0)</f>
        <v>23906.862388518519</v>
      </c>
      <c r="AX42" s="125">
        <f>IF(S42&gt;0,'Контроль экономии'!GJ42,0)</f>
        <v>25820.483982786598</v>
      </c>
      <c r="AY42" s="125">
        <f>IF(T42&gt;0,'Контроль экономии'!GK42,0)</f>
        <v>27591.498107927691</v>
      </c>
      <c r="AZ42" s="125">
        <f>IF(U42&gt;0,'Контроль экономии'!GL42,0)</f>
        <v>29416.142392398589</v>
      </c>
      <c r="BA42" s="125">
        <f>IF(V42&gt;0,'Контроль экономии'!GM42,0)</f>
        <v>31221.28480074956</v>
      </c>
      <c r="BB42" s="125">
        <f>IF(W42&gt;0,'Контроль экономии'!GN42,0)</f>
        <v>33039.834748932983</v>
      </c>
      <c r="BC42" s="125">
        <f>IF(X42&gt;0,'Контроль экономии'!GO42,0)</f>
        <v>34992.460095440918</v>
      </c>
      <c r="BD42" s="125">
        <f>IF(Y42&gt;0,'Контроль экономии'!GP42,0)</f>
        <v>37073.066503985894</v>
      </c>
      <c r="BE42" s="125">
        <f>IF(Z42&gt;0,'Контроль экономии'!GQ42,0)</f>
        <v>39215.835142663142</v>
      </c>
      <c r="BF42" s="125">
        <f>IF(AA42&gt;0,'Контроль экономии'!GR42,0)</f>
        <v>41485.365976119931</v>
      </c>
      <c r="BG42" s="125">
        <f>IF(AB42&gt;0,'Контроль экономии'!GS42,0)</f>
        <v>43732.957198941804</v>
      </c>
      <c r="BH42" s="125">
        <f>IF(AC42&gt;0,'Контроль экономии'!GT42,0)</f>
        <v>45900.103182768966</v>
      </c>
      <c r="BI42" s="125">
        <f>IF(AD42&gt;0,'Контроль экономии'!GU42,0)</f>
        <v>48319.554688897711</v>
      </c>
      <c r="BJ42" s="125">
        <f>IF(AE42&gt;0,'Контроль экономии'!GV42,0)</f>
        <v>50815.794832248685</v>
      </c>
      <c r="BK42" s="125">
        <f>IF(AF42&gt;0,'Контроль экономии'!GW42,0)</f>
        <v>53166.989771957677</v>
      </c>
      <c r="BL42" s="125">
        <f>IF(AG42&gt;0,'Контроль экономии'!GX42,0)</f>
        <v>55251.252782275136</v>
      </c>
      <c r="BM42" s="125">
        <f>IF(AH42&gt;0,'Контроль экономии'!GY42,0)</f>
        <v>0</v>
      </c>
      <c r="BN42" s="120">
        <f>'Контроль экономии'!FU42*Ср.вз.!AI42</f>
        <v>3532495.1063125194</v>
      </c>
      <c r="BO42" s="120">
        <f>'Контроль экономии'!FV42*Ср.вз.!AJ42</f>
        <v>12658464.01726046</v>
      </c>
      <c r="BP42" s="120">
        <f>'Контроль экономии'!FW42*Ср.вз.!AK42</f>
        <v>22945520.946353894</v>
      </c>
      <c r="BQ42" s="120">
        <f>'Контроль экономии'!FX42*Ср.вз.!AL42</f>
        <v>37379017.090665936</v>
      </c>
      <c r="BR42" s="120">
        <f>'Контроль экономии'!FY42*Ср.вз.!AM42</f>
        <v>57921341.279951744</v>
      </c>
      <c r="BS42" s="120">
        <f>'Контроль экономии'!FZ42*Ср.вз.!AN42</f>
        <v>87900505.489972264</v>
      </c>
      <c r="BT42" s="120">
        <f>'Контроль экономии'!GA42*Ср.вз.!AO42</f>
        <v>123566998.64682956</v>
      </c>
      <c r="BU42" s="120">
        <f>'Контроль экономии'!GB42*Ср.вз.!AP42</f>
        <v>164822686.97263506</v>
      </c>
      <c r="BV42" s="120">
        <f>'Контроль экономии'!GC42*Ср.вз.!AQ42</f>
        <v>213183678.28168112</v>
      </c>
      <c r="BW42" s="120">
        <f>'Контроль экономии'!GD42*Ср.вз.!AR42</f>
        <v>266920334.0974102</v>
      </c>
      <c r="BX42" s="120">
        <f>'Контроль экономии'!GE42*Ср.вз.!AS42</f>
        <v>321555730.70997578</v>
      </c>
      <c r="BY42" s="120">
        <f>'Контроль экономии'!GF42*Ср.вз.!AT42</f>
        <v>373461050.22715682</v>
      </c>
      <c r="BZ42" s="120">
        <f>'Контроль экономии'!GG42*Ср.вз.!AU42</f>
        <v>438336315.46835291</v>
      </c>
      <c r="CA42" s="120">
        <f>'Контроль экономии'!GH42*Ср.вз.!AV42</f>
        <v>489618121.88618982</v>
      </c>
      <c r="CB42" s="120">
        <f>'Контроль экономии'!GI42*Ср.вз.!AW42</f>
        <v>571538069.26356137</v>
      </c>
      <c r="CC42" s="120">
        <f>'Контроль экономии'!GJ42*Ср.вз.!AX42</f>
        <v>666697393.10533929</v>
      </c>
      <c r="CD42" s="120">
        <f>'Контроль экономии'!GK42*Ср.вз.!AY42</f>
        <v>761290767.83977735</v>
      </c>
      <c r="CE42" s="120">
        <f>'Контроль экономии'!GL42*Ср.вз.!AZ42</f>
        <v>865309433.24986947</v>
      </c>
      <c r="CF42" s="120">
        <f>'Контроль экономии'!GM42*Ср.вз.!BA42</f>
        <v>974768624.60951543</v>
      </c>
      <c r="CG42" s="120">
        <f>'Контроль экономии'!GN42*Ср.вз.!BB42</f>
        <v>1091630680.2367995</v>
      </c>
      <c r="CH42" s="120">
        <f>'Контроль экономии'!GO42*Ср.вз.!BC42</f>
        <v>1224472263.5310249</v>
      </c>
      <c r="CI42" s="120">
        <f>'Контроль экономии'!GP42*Ср.вз.!BD42</f>
        <v>1374412260.008961</v>
      </c>
      <c r="CJ42" s="120">
        <f>'Контроль экономии'!GQ42*Ср.вз.!BE42</f>
        <v>1537881725.9365335</v>
      </c>
      <c r="CK42" s="120">
        <f>'Контроль экономии'!GR42*Ср.вз.!BF42</f>
        <v>1721035590.1726091</v>
      </c>
      <c r="CL42" s="120">
        <f>'Контроль экономии'!GS42*Ср.вз.!BG42</f>
        <v>1912571545.3644757</v>
      </c>
      <c r="CM42" s="120">
        <f>'Контроль экономии'!GT42*Ср.вз.!BH42</f>
        <v>2106819472.1888378</v>
      </c>
      <c r="CN42" s="120">
        <f>'Контроль экономии'!GU42*Ср.вз.!BI42</f>
        <v>2334779365.3333769</v>
      </c>
      <c r="CO42" s="120">
        <f>'Контроль экономии'!GV42*Ср.вз.!BJ42</f>
        <v>2582245004.4331923</v>
      </c>
      <c r="CP42" s="120">
        <f>'Контроль экономии'!GW42*Ср.вз.!BK42</f>
        <v>2826728801.4114523</v>
      </c>
      <c r="CQ42" s="120">
        <f>'Контроль экономии'!GX42*Ср.вз.!BL42</f>
        <v>3052700934.0108662</v>
      </c>
      <c r="CR42" s="120">
        <f>'Контроль экономии'!GY42*Ср.вз.!BM42</f>
        <v>0</v>
      </c>
      <c r="CS42" s="116">
        <f>'Контроль экономии'!FU42*'Контроль экономии'!WM42</f>
        <v>1495258.0301535621</v>
      </c>
      <c r="CT42" s="116">
        <f>'Контроль экономии'!FV42*'Контроль экономии'!WN42</f>
        <v>3944508.4911880288</v>
      </c>
      <c r="CU42" s="116">
        <f>'Контроль экономии'!FW42*'Контроль экономии'!WO42</f>
        <v>3401992.371453152</v>
      </c>
      <c r="CV42" s="116">
        <f>'Контроль экономии'!FX42*'Контроль экономии'!WP42</f>
        <v>7551532.8745534346</v>
      </c>
      <c r="CW42" s="116">
        <f>'Контроль экономии'!FY42*'Контроль экономии'!WQ42</f>
        <v>18297455.348598059</v>
      </c>
      <c r="CX42" s="116">
        <f>'Контроль экономии'!FZ42*'Контроль экономии'!WR42</f>
        <v>24263845.809452459</v>
      </c>
      <c r="CY42" s="116">
        <f>'Контроль экономии'!GA42*'Контроль экономии'!WS42</f>
        <v>27797501.486597847</v>
      </c>
      <c r="CZ42" s="116">
        <f>'Контроль экономии'!GB42*'Контроль экономии'!WT42</f>
        <v>54782417.442667611</v>
      </c>
      <c r="DA42" s="116">
        <f>'Контроль экономии'!GC42*'Контроль экономии'!WU42</f>
        <v>56324955.618410587</v>
      </c>
      <c r="DB42" s="116">
        <f>'Контроль экономии'!GD42*'Контроль экономии'!WV42</f>
        <v>50408750.328358345</v>
      </c>
      <c r="DC42" s="116">
        <f>'Контроль экономии'!GE42*'Контроль экономии'!WW42</f>
        <v>43792530.116031066</v>
      </c>
      <c r="DD42" s="116">
        <f>'Контроль экономии'!GF42*'Контроль экономии'!WX42</f>
        <v>40143093.726633318</v>
      </c>
      <c r="DE42" s="116">
        <f>'Контроль экономии'!GG42*'Контроль экономии'!WY42</f>
        <v>28379841.942447312</v>
      </c>
      <c r="DF42" s="116">
        <f>'Контроль экономии'!GH42*'Контроль экономии'!WZ42</f>
        <v>9649796.7015707884</v>
      </c>
      <c r="DG42" s="116">
        <f>'Контроль экономии'!GI42*'Контроль экономии'!XA42</f>
        <v>12068621.613347942</v>
      </c>
      <c r="DH42" s="116">
        <f>'Контроль экономии'!GJ42*'Контроль экономии'!XB42</f>
        <v>27144206.550843712</v>
      </c>
      <c r="DI42" s="116">
        <f>'Контроль экономии'!GK42*'Контроль экономии'!XC42</f>
        <v>70400091.439674288</v>
      </c>
      <c r="DJ42" s="116">
        <f>'Контроль экономии'!GL42*'Контроль экономии'!XD42</f>
        <v>110215196.63641252</v>
      </c>
      <c r="DK42" s="116">
        <f>'Контроль экономии'!GM42*'Контроль экономии'!XE42</f>
        <v>152140445.42538679</v>
      </c>
      <c r="DL42" s="116">
        <f>'Контроль экономии'!GN42*'Контроль экономии'!XF42</f>
        <v>144655546.23003086</v>
      </c>
      <c r="DM42" s="116">
        <f>'Контроль экономии'!GO42*'Контроль экономии'!XG42</f>
        <v>133439409.87120508</v>
      </c>
      <c r="DN42" s="116">
        <f>'Контроль экономии'!GP42*'Контроль экономии'!XH42</f>
        <v>180372409.40498841</v>
      </c>
      <c r="DO42" s="116">
        <f>'Контроль экономии'!GQ42*'Контроль экономии'!XI42</f>
        <v>239672135.14696458</v>
      </c>
      <c r="DP42" s="116">
        <f>'Контроль экономии'!GR42*'Контроль экономии'!XJ42</f>
        <v>335256069.3657304</v>
      </c>
      <c r="DQ42" s="116">
        <f>'Контроль экономии'!GS42*'Контроль экономии'!XK42</f>
        <v>425761118.02139741</v>
      </c>
      <c r="DR42" s="116">
        <f>'Контроль экономии'!GT42*'Контроль экономии'!XL42</f>
        <v>516050711.96778929</v>
      </c>
      <c r="DS42" s="116">
        <f>'Контроль экономии'!GU42*'Контроль экономии'!XM42</f>
        <v>443188399.86305958</v>
      </c>
      <c r="DT42" s="116">
        <f>'Контроль экономии'!GV42*'Контроль экономии'!XN42</f>
        <v>435955893.40554571</v>
      </c>
      <c r="DU42" s="116">
        <f>'Контроль экономии'!GW42*'Контроль экономии'!XO42</f>
        <v>541028834.80631649</v>
      </c>
      <c r="DV42" s="116">
        <f>'Контроль экономии'!GX42*'Контроль экономии'!XP42</f>
        <v>638113397.89368367</v>
      </c>
      <c r="DW42" s="116" t="e">
        <f>'Контроль экономии'!GY42*'Контроль экономии'!XQ42</f>
        <v>#VALUE!</v>
      </c>
      <c r="DX42" s="122">
        <f>'Контроль экономии'!FU42*'Контроль экономии'!XR42</f>
        <v>0</v>
      </c>
      <c r="DY42" s="122">
        <f>'Контроль экономии'!FV42*'Контроль экономии'!XS42</f>
        <v>4966672.4594438048</v>
      </c>
      <c r="DZ42" s="122">
        <f>'Контроль экономии'!FW42*'Контроль экономии'!XT42</f>
        <v>16311635.822020248</v>
      </c>
      <c r="EA42" s="122">
        <f>'Контроль экономии'!FX42*'Контроль экономии'!XU42</f>
        <v>22653527.985286731</v>
      </c>
      <c r="EB42" s="122">
        <f>'Контроль экономии'!FY42*'Контроль экономии'!XV42</f>
        <v>22241303.350185521</v>
      </c>
      <c r="EC42" s="122">
        <f>'Контроль экономии'!FZ42*'Контроль экономии'!XW42</f>
        <v>40586006.161539949</v>
      </c>
      <c r="ED42" s="122">
        <f>'Контроль экономии'!GA42*'Контроль экономии'!XX42</f>
        <v>69361870.747963756</v>
      </c>
      <c r="EE42" s="122">
        <f>'Контроль экономии'!GB42*'Контроль экономии'!XY42</f>
        <v>57996972.959433228</v>
      </c>
      <c r="EF42" s="122">
        <f>'Контроль экономии'!GC42*'Контроль экономии'!XZ42</f>
        <v>103350014.82578051</v>
      </c>
      <c r="EG42" s="122">
        <f>'Контроль экономии'!GD42*'Контроль экономии'!YA42</f>
        <v>168623270.95711142</v>
      </c>
      <c r="EH42" s="122">
        <f>'Контроль экономии'!GE42*'Контроль экономии'!YB42</f>
        <v>236160296.98371524</v>
      </c>
      <c r="EI42" s="122">
        <f>'Контроль экономии'!GF42*'Контроль экономии'!YC42</f>
        <v>295182017.46022189</v>
      </c>
      <c r="EJ42" s="122">
        <f>'Контроль экономии'!GG42*'Контроль экономии'!YD42</f>
        <v>382995623.68058074</v>
      </c>
      <c r="EK42" s="122">
        <f>'Контроль экономии'!GH42*'Контроль экономии'!YE42</f>
        <v>470801018.31812686</v>
      </c>
      <c r="EL42" s="122">
        <f>'Контроль экономии'!GI42*'Контроль экономии'!YF42</f>
        <v>548004257.11753297</v>
      </c>
      <c r="EM42" s="122">
        <f>'Контроль экономии'!GJ42*'Контроль экономии'!YG42</f>
        <v>613766190.33119392</v>
      </c>
      <c r="EN42" s="122">
        <f>'Контроль экономии'!GK42*'Контроль экономии'!YH42</f>
        <v>624010589.53241253</v>
      </c>
      <c r="EO42" s="122">
        <f>'Контроль экономии'!GL42*'Контроль экономии'!YI42</f>
        <v>650389799.80886507</v>
      </c>
      <c r="EP42" s="122">
        <f>'Контроль экономии'!GM42*'Контроль экономии'!YJ42</f>
        <v>678094756.03001142</v>
      </c>
      <c r="EQ42" s="122">
        <f>'Контроль экономии'!GN42*'Контроль экономии'!YK42</f>
        <v>809552365.08823943</v>
      </c>
      <c r="ER42" s="122">
        <f>'Контроль экономии'!GO42*'Контроль экономии'!YL42</f>
        <v>964265414.28217542</v>
      </c>
      <c r="ES42" s="122">
        <f>'Контроль экономии'!GP42*'Контроль экономии'!YM42</f>
        <v>1022686061.6692337</v>
      </c>
      <c r="ET42" s="122">
        <f>'Контроль экономии'!GQ42*'Контроль экономии'!YN42</f>
        <v>1070521062.3999527</v>
      </c>
      <c r="EU42" s="122">
        <f>'Контроль экономии'!GR42*'Контроль экономии'!YO42</f>
        <v>1067286254.9094352</v>
      </c>
      <c r="EV42" s="122">
        <f>'Контроль экономии'!GS42*'Контроль экономии'!YP42</f>
        <v>1082337365.2227509</v>
      </c>
      <c r="EW42" s="122">
        <f>'Контроль экономии'!GT42*'Контроль экономии'!YQ42</f>
        <v>1100520583.8516483</v>
      </c>
      <c r="EX42" s="122">
        <f>'Контроль экономии'!GU42*'Контроль экономии'!YR42</f>
        <v>1470561985.6004107</v>
      </c>
      <c r="EY42" s="122">
        <f>'Контроль экономии'!GV42*'Контроль экономии'!YS42</f>
        <v>1732131012.2923775</v>
      </c>
      <c r="EZ42" s="122">
        <f>'Контроль экономии'!GW42*'Контроль экономии'!YT42</f>
        <v>1771722573.539135</v>
      </c>
      <c r="FA42" s="122">
        <f>'Контроль экономии'!GX42*'Контроль экономии'!YU42</f>
        <v>1808379808.1181827</v>
      </c>
      <c r="FB42" s="122" t="e">
        <f>'Контроль экономии'!GY42*'Контроль экономии'!YV42</f>
        <v>#VALUE!</v>
      </c>
    </row>
    <row r="43" spans="1:158" s="116" customFormat="1">
      <c r="A43" s="116">
        <f>'Контроль экономии'!A43</f>
        <v>40</v>
      </c>
      <c r="B43" s="123" t="str">
        <f>'Контроль экономии'!C43</f>
        <v>Муниципальное бюджетное общеобразовательное учреждение «Основная общеобразовательная школа № 8»</v>
      </c>
      <c r="C43" s="124" t="str">
        <f>'Контроль экономии'!D43</f>
        <v>-</v>
      </c>
      <c r="D43" s="119" t="e">
        <f>IF('Контроль экономии'!JJ43="",0,'Контроль экономии'!JJ43)</f>
        <v>#N/A</v>
      </c>
      <c r="E43" s="119" t="e">
        <f>IF('Контроль экономии'!JK43="",0,'Контроль экономии'!JK43)</f>
        <v>#N/A</v>
      </c>
      <c r="F43" s="119" t="e">
        <f>IF('Контроль экономии'!JL43="",0,'Контроль экономии'!JL43)</f>
        <v>#N/A</v>
      </c>
      <c r="G43" s="119" t="e">
        <f>IF('Контроль экономии'!JM43="",0,'Контроль экономии'!JM43)</f>
        <v>#N/A</v>
      </c>
      <c r="H43" s="119" t="e">
        <f>IF('Контроль экономии'!JN43="",0,'Контроль экономии'!JN43)</f>
        <v>#N/A</v>
      </c>
      <c r="I43" s="119" t="e">
        <f>IF('Контроль экономии'!JO43="",0,'Контроль экономии'!JO43)</f>
        <v>#N/A</v>
      </c>
      <c r="J43" s="119" t="e">
        <f>IF('Контроль экономии'!JP43="",0,'Контроль экономии'!JP43)</f>
        <v>#N/A</v>
      </c>
      <c r="K43" s="119" t="e">
        <f>IF('Контроль экономии'!JQ43="",0,'Контроль экономии'!JQ43)</f>
        <v>#N/A</v>
      </c>
      <c r="L43" s="119" t="e">
        <f>IF('Контроль экономии'!JR43="",0,'Контроль экономии'!JR43)</f>
        <v>#N/A</v>
      </c>
      <c r="M43" s="119" t="e">
        <f>IF('Контроль экономии'!JS43="",0,'Контроль экономии'!JS43)</f>
        <v>#N/A</v>
      </c>
      <c r="N43" s="119" t="e">
        <f>IF('Контроль экономии'!JT43="",0,'Контроль экономии'!JT43)</f>
        <v>#N/A</v>
      </c>
      <c r="O43" s="119" t="e">
        <f>IF('Контроль экономии'!JU43="",0,'Контроль экономии'!JU43)</f>
        <v>#N/A</v>
      </c>
      <c r="P43" s="119" t="e">
        <f>IF('Контроль экономии'!JV43="",0,'Контроль экономии'!JV43)</f>
        <v>#N/A</v>
      </c>
      <c r="Q43" s="119" t="e">
        <f>IF('Контроль экономии'!JW43="",0,'Контроль экономии'!JW43)</f>
        <v>#N/A</v>
      </c>
      <c r="R43" s="119" t="e">
        <f>IF('Контроль экономии'!JX43="",0,'Контроль экономии'!JX43)</f>
        <v>#N/A</v>
      </c>
      <c r="S43" s="119" t="e">
        <f>IF('Контроль экономии'!JY43="",0,'Контроль экономии'!JY43)</f>
        <v>#N/A</v>
      </c>
      <c r="T43" s="119" t="e">
        <f>IF('Контроль экономии'!JZ43="",0,'Контроль экономии'!JZ43)</f>
        <v>#N/A</v>
      </c>
      <c r="U43" s="119" t="e">
        <f>IF('Контроль экономии'!KA43="",0,'Контроль экономии'!KA43)</f>
        <v>#N/A</v>
      </c>
      <c r="V43" s="119" t="e">
        <f>IF('Контроль экономии'!KB43="",0,'Контроль экономии'!KB43)</f>
        <v>#N/A</v>
      </c>
      <c r="W43" s="119" t="e">
        <f>IF('Контроль экономии'!KC43="",0,'Контроль экономии'!KC43)</f>
        <v>#N/A</v>
      </c>
      <c r="X43" s="119" t="e">
        <f>IF('Контроль экономии'!KD43="",0,'Контроль экономии'!KD43)</f>
        <v>#N/A</v>
      </c>
      <c r="Y43" s="119" t="e">
        <f>IF('Контроль экономии'!KE43="",0,'Контроль экономии'!KE43)</f>
        <v>#N/A</v>
      </c>
      <c r="Z43" s="119" t="e">
        <f>IF('Контроль экономии'!KF43="",0,'Контроль экономии'!KF43)</f>
        <v>#N/A</v>
      </c>
      <c r="AA43" s="119" t="e">
        <f>IF('Контроль экономии'!KG43="",0,'Контроль экономии'!KG43)</f>
        <v>#N/A</v>
      </c>
      <c r="AB43" s="119" t="e">
        <f>IF('Контроль экономии'!KH43="",0,'Контроль экономии'!KH43)</f>
        <v>#N/A</v>
      </c>
      <c r="AC43" s="119" t="e">
        <f>IF('Контроль экономии'!KI43="",0,'Контроль экономии'!KI43)</f>
        <v>#N/A</v>
      </c>
      <c r="AD43" s="119" t="e">
        <f>IF('Контроль экономии'!KJ43="",0,'Контроль экономии'!KJ43)</f>
        <v>#N/A</v>
      </c>
      <c r="AE43" s="119" t="e">
        <f>IF('Контроль экономии'!KK43="",0,'Контроль экономии'!KK43)</f>
        <v>#N/A</v>
      </c>
      <c r="AF43" s="119" t="e">
        <f>IF('Контроль экономии'!KL43="",0,'Контроль экономии'!KL43)</f>
        <v>#N/A</v>
      </c>
      <c r="AG43" s="119" t="e">
        <f>IF('Контроль экономии'!KM43="",0,'Контроль экономии'!KM43)</f>
        <v>#N/A</v>
      </c>
      <c r="AH43" s="119" t="e">
        <f>IF('Контроль экономии'!KN43="",0,'Контроль экономии'!KN43)</f>
        <v>#N/A</v>
      </c>
      <c r="AI43" s="125" t="e">
        <f>IF(D43&gt;0,'Контроль экономии'!FU43,0)</f>
        <v>#N/A</v>
      </c>
      <c r="AJ43" s="125" t="e">
        <f>IF(E43&gt;0,'Контроль экономии'!FV43,0)</f>
        <v>#N/A</v>
      </c>
      <c r="AK43" s="125" t="e">
        <f>IF(F43&gt;0,'Контроль экономии'!FW43,0)</f>
        <v>#N/A</v>
      </c>
      <c r="AL43" s="125" t="e">
        <f>IF(G43&gt;0,'Контроль экономии'!FX43,0)</f>
        <v>#N/A</v>
      </c>
      <c r="AM43" s="125" t="e">
        <f>IF(H43&gt;0,'Контроль экономии'!FY43,0)</f>
        <v>#N/A</v>
      </c>
      <c r="AN43" s="125" t="e">
        <f>IF(I43&gt;0,'Контроль экономии'!FZ43,0)</f>
        <v>#N/A</v>
      </c>
      <c r="AO43" s="125" t="e">
        <f>IF(J43&gt;0,'Контроль экономии'!GA43,0)</f>
        <v>#N/A</v>
      </c>
      <c r="AP43" s="125" t="e">
        <f>IF(K43&gt;0,'Контроль экономии'!GB43,0)</f>
        <v>#N/A</v>
      </c>
      <c r="AQ43" s="125" t="e">
        <f>IF(L43&gt;0,'Контроль экономии'!GC43,0)</f>
        <v>#N/A</v>
      </c>
      <c r="AR43" s="125" t="e">
        <f>IF(M43&gt;0,'Контроль экономии'!GD43,0)</f>
        <v>#N/A</v>
      </c>
      <c r="AS43" s="125" t="e">
        <f>IF(N43&gt;0,'Контроль экономии'!GE43,0)</f>
        <v>#N/A</v>
      </c>
      <c r="AT43" s="125" t="e">
        <f>IF(O43&gt;0,'Контроль экономии'!GF43,0)</f>
        <v>#N/A</v>
      </c>
      <c r="AU43" s="125" t="e">
        <f>IF(P43&gt;0,'Контроль экономии'!GG43,0)</f>
        <v>#N/A</v>
      </c>
      <c r="AV43" s="125" t="e">
        <f>IF(Q43&gt;0,'Контроль экономии'!GH43,0)</f>
        <v>#N/A</v>
      </c>
      <c r="AW43" s="125" t="e">
        <f>IF(R43&gt;0,'Контроль экономии'!GI43,0)</f>
        <v>#N/A</v>
      </c>
      <c r="AX43" s="125" t="e">
        <f>IF(S43&gt;0,'Контроль экономии'!GJ43,0)</f>
        <v>#N/A</v>
      </c>
      <c r="AY43" s="125" t="e">
        <f>IF(T43&gt;0,'Контроль экономии'!GK43,0)</f>
        <v>#N/A</v>
      </c>
      <c r="AZ43" s="125" t="e">
        <f>IF(U43&gt;0,'Контроль экономии'!GL43,0)</f>
        <v>#N/A</v>
      </c>
      <c r="BA43" s="125" t="e">
        <f>IF(V43&gt;0,'Контроль экономии'!GM43,0)</f>
        <v>#N/A</v>
      </c>
      <c r="BB43" s="125" t="e">
        <f>IF(W43&gt;0,'Контроль экономии'!GN43,0)</f>
        <v>#N/A</v>
      </c>
      <c r="BC43" s="125" t="e">
        <f>IF(X43&gt;0,'Контроль экономии'!GO43,0)</f>
        <v>#N/A</v>
      </c>
      <c r="BD43" s="125" t="e">
        <f>IF(Y43&gt;0,'Контроль экономии'!GP43,0)</f>
        <v>#N/A</v>
      </c>
      <c r="BE43" s="125" t="e">
        <f>IF(Z43&gt;0,'Контроль экономии'!GQ43,0)</f>
        <v>#N/A</v>
      </c>
      <c r="BF43" s="125" t="e">
        <f>IF(AA43&gt;0,'Контроль экономии'!GR43,0)</f>
        <v>#N/A</v>
      </c>
      <c r="BG43" s="125" t="e">
        <f>IF(AB43&gt;0,'Контроль экономии'!GS43,0)</f>
        <v>#N/A</v>
      </c>
      <c r="BH43" s="125" t="e">
        <f>IF(AC43&gt;0,'Контроль экономии'!GT43,0)</f>
        <v>#N/A</v>
      </c>
      <c r="BI43" s="125" t="e">
        <f>IF(AD43&gt;0,'Контроль экономии'!GU43,0)</f>
        <v>#N/A</v>
      </c>
      <c r="BJ43" s="125" t="e">
        <f>IF(AE43&gt;0,'Контроль экономии'!GV43,0)</f>
        <v>#N/A</v>
      </c>
      <c r="BK43" s="125" t="e">
        <f>IF(AF43&gt;0,'Контроль экономии'!GW43,0)</f>
        <v>#N/A</v>
      </c>
      <c r="BL43" s="125" t="e">
        <f>IF(AG43&gt;0,'Контроль экономии'!GX43,0)</f>
        <v>#N/A</v>
      </c>
      <c r="BM43" s="125" t="e">
        <f>IF(AH43&gt;0,'Контроль экономии'!GY43,0)</f>
        <v>#N/A</v>
      </c>
      <c r="BN43" s="120" t="e">
        <f>'Контроль экономии'!FU43*Ср.вз.!AI43</f>
        <v>#N/A</v>
      </c>
      <c r="BO43" s="120" t="e">
        <f>'Контроль экономии'!FV43*Ср.вз.!AJ43</f>
        <v>#N/A</v>
      </c>
      <c r="BP43" s="120" t="e">
        <f>'Контроль экономии'!FW43*Ср.вз.!AK43</f>
        <v>#N/A</v>
      </c>
      <c r="BQ43" s="120" t="e">
        <f>'Контроль экономии'!FX43*Ср.вз.!AL43</f>
        <v>#N/A</v>
      </c>
      <c r="BR43" s="120" t="e">
        <f>'Контроль экономии'!FY43*Ср.вз.!AM43</f>
        <v>#N/A</v>
      </c>
      <c r="BS43" s="120" t="e">
        <f>'Контроль экономии'!FZ43*Ср.вз.!AN43</f>
        <v>#N/A</v>
      </c>
      <c r="BT43" s="120" t="e">
        <f>'Контроль экономии'!GA43*Ср.вз.!AO43</f>
        <v>#N/A</v>
      </c>
      <c r="BU43" s="120" t="e">
        <f>'Контроль экономии'!GB43*Ср.вз.!AP43</f>
        <v>#N/A</v>
      </c>
      <c r="BV43" s="120" t="e">
        <f>'Контроль экономии'!GC43*Ср.вз.!AQ43</f>
        <v>#N/A</v>
      </c>
      <c r="BW43" s="120" t="e">
        <f>'Контроль экономии'!GD43*Ср.вз.!AR43</f>
        <v>#N/A</v>
      </c>
      <c r="BX43" s="120" t="e">
        <f>'Контроль экономии'!GE43*Ср.вз.!AS43</f>
        <v>#N/A</v>
      </c>
      <c r="BY43" s="120" t="e">
        <f>'Контроль экономии'!GF43*Ср.вз.!AT43</f>
        <v>#N/A</v>
      </c>
      <c r="BZ43" s="120" t="e">
        <f>'Контроль экономии'!GG43*Ср.вз.!AU43</f>
        <v>#N/A</v>
      </c>
      <c r="CA43" s="120" t="e">
        <f>'Контроль экономии'!GH43*Ср.вз.!AV43</f>
        <v>#N/A</v>
      </c>
      <c r="CB43" s="120" t="e">
        <f>'Контроль экономии'!GI43*Ср.вз.!AW43</f>
        <v>#N/A</v>
      </c>
      <c r="CC43" s="120" t="e">
        <f>'Контроль экономии'!GJ43*Ср.вз.!AX43</f>
        <v>#N/A</v>
      </c>
      <c r="CD43" s="120" t="e">
        <f>'Контроль экономии'!GK43*Ср.вз.!AY43</f>
        <v>#N/A</v>
      </c>
      <c r="CE43" s="120" t="e">
        <f>'Контроль экономии'!GL43*Ср.вз.!AZ43</f>
        <v>#N/A</v>
      </c>
      <c r="CF43" s="120" t="e">
        <f>'Контроль экономии'!GM43*Ср.вз.!BA43</f>
        <v>#N/A</v>
      </c>
      <c r="CG43" s="120" t="e">
        <f>'Контроль экономии'!GN43*Ср.вз.!BB43</f>
        <v>#N/A</v>
      </c>
      <c r="CH43" s="120" t="e">
        <f>'Контроль экономии'!GO43*Ср.вз.!BC43</f>
        <v>#N/A</v>
      </c>
      <c r="CI43" s="120" t="e">
        <f>'Контроль экономии'!GP43*Ср.вз.!BD43</f>
        <v>#N/A</v>
      </c>
      <c r="CJ43" s="120" t="e">
        <f>'Контроль экономии'!GQ43*Ср.вз.!BE43</f>
        <v>#N/A</v>
      </c>
      <c r="CK43" s="120" t="e">
        <f>'Контроль экономии'!GR43*Ср.вз.!BF43</f>
        <v>#N/A</v>
      </c>
      <c r="CL43" s="120" t="e">
        <f>'Контроль экономии'!GS43*Ср.вз.!BG43</f>
        <v>#N/A</v>
      </c>
      <c r="CM43" s="120" t="e">
        <f>'Контроль экономии'!GT43*Ср.вз.!BH43</f>
        <v>#N/A</v>
      </c>
      <c r="CN43" s="120" t="e">
        <f>'Контроль экономии'!GU43*Ср.вз.!BI43</f>
        <v>#N/A</v>
      </c>
      <c r="CO43" s="120" t="e">
        <f>'Контроль экономии'!GV43*Ср.вз.!BJ43</f>
        <v>#N/A</v>
      </c>
      <c r="CP43" s="120" t="e">
        <f>'Контроль экономии'!GW43*Ср.вз.!BK43</f>
        <v>#N/A</v>
      </c>
      <c r="CQ43" s="120" t="e">
        <f>'Контроль экономии'!GX43*Ср.вз.!BL43</f>
        <v>#N/A</v>
      </c>
      <c r="CR43" s="120" t="e">
        <f>'Контроль экономии'!GY43*Ср.вз.!BM43</f>
        <v>#N/A</v>
      </c>
      <c r="CS43" s="116" t="e">
        <f>'Контроль экономии'!FU43*'Контроль экономии'!WM43</f>
        <v>#N/A</v>
      </c>
      <c r="CT43" s="116" t="e">
        <f>'Контроль экономии'!FV43*'Контроль экономии'!WN43</f>
        <v>#N/A</v>
      </c>
      <c r="CU43" s="116" t="e">
        <f>'Контроль экономии'!FW43*'Контроль экономии'!WO43</f>
        <v>#N/A</v>
      </c>
      <c r="CV43" s="116" t="e">
        <f>'Контроль экономии'!FX43*'Контроль экономии'!WP43</f>
        <v>#N/A</v>
      </c>
      <c r="CW43" s="116" t="e">
        <f>'Контроль экономии'!FY43*'Контроль экономии'!WQ43</f>
        <v>#N/A</v>
      </c>
      <c r="CX43" s="116" t="e">
        <f>'Контроль экономии'!FZ43*'Контроль экономии'!WR43</f>
        <v>#N/A</v>
      </c>
      <c r="CY43" s="116" t="e">
        <f>'Контроль экономии'!GA43*'Контроль экономии'!WS43</f>
        <v>#N/A</v>
      </c>
      <c r="CZ43" s="116" t="e">
        <f>'Контроль экономии'!GB43*'Контроль экономии'!WT43</f>
        <v>#N/A</v>
      </c>
      <c r="DA43" s="116" t="e">
        <f>'Контроль экономии'!GC43*'Контроль экономии'!WU43</f>
        <v>#N/A</v>
      </c>
      <c r="DB43" s="116" t="e">
        <f>'Контроль экономии'!GD43*'Контроль экономии'!WV43</f>
        <v>#N/A</v>
      </c>
      <c r="DC43" s="116" t="e">
        <f>'Контроль экономии'!GE43*'Контроль экономии'!WW43</f>
        <v>#N/A</v>
      </c>
      <c r="DD43" s="116" t="e">
        <f>'Контроль экономии'!GF43*'Контроль экономии'!WX43</f>
        <v>#N/A</v>
      </c>
      <c r="DE43" s="116" t="e">
        <f>'Контроль экономии'!GG43*'Контроль экономии'!WY43</f>
        <v>#N/A</v>
      </c>
      <c r="DF43" s="116" t="e">
        <f>'Контроль экономии'!GH43*'Контроль экономии'!WZ43</f>
        <v>#N/A</v>
      </c>
      <c r="DG43" s="116" t="e">
        <f>'Контроль экономии'!GI43*'Контроль экономии'!XA43</f>
        <v>#N/A</v>
      </c>
      <c r="DH43" s="116" t="e">
        <f>'Контроль экономии'!GJ43*'Контроль экономии'!XB43</f>
        <v>#N/A</v>
      </c>
      <c r="DI43" s="116" t="e">
        <f>'Контроль экономии'!GK43*'Контроль экономии'!XC43</f>
        <v>#N/A</v>
      </c>
      <c r="DJ43" s="116" t="e">
        <f>'Контроль экономии'!GL43*'Контроль экономии'!XD43</f>
        <v>#N/A</v>
      </c>
      <c r="DK43" s="116" t="e">
        <f>'Контроль экономии'!GM43*'Контроль экономии'!XE43</f>
        <v>#N/A</v>
      </c>
      <c r="DL43" s="116" t="e">
        <f>'Контроль экономии'!GN43*'Контроль экономии'!XF43</f>
        <v>#N/A</v>
      </c>
      <c r="DM43" s="116" t="e">
        <f>'Контроль экономии'!GO43*'Контроль экономии'!XG43</f>
        <v>#N/A</v>
      </c>
      <c r="DN43" s="116" t="e">
        <f>'Контроль экономии'!GP43*'Контроль экономии'!XH43</f>
        <v>#N/A</v>
      </c>
      <c r="DO43" s="116" t="e">
        <f>'Контроль экономии'!GQ43*'Контроль экономии'!XI43</f>
        <v>#N/A</v>
      </c>
      <c r="DP43" s="116" t="e">
        <f>'Контроль экономии'!GR43*'Контроль экономии'!XJ43</f>
        <v>#N/A</v>
      </c>
      <c r="DQ43" s="116" t="e">
        <f>'Контроль экономии'!GS43*'Контроль экономии'!XK43</f>
        <v>#N/A</v>
      </c>
      <c r="DR43" s="116" t="e">
        <f>'Контроль экономии'!GT43*'Контроль экономии'!XL43</f>
        <v>#N/A</v>
      </c>
      <c r="DS43" s="116" t="e">
        <f>'Контроль экономии'!GU43*'Контроль экономии'!XM43</f>
        <v>#N/A</v>
      </c>
      <c r="DT43" s="116" t="e">
        <f>'Контроль экономии'!GV43*'Контроль экономии'!XN43</f>
        <v>#N/A</v>
      </c>
      <c r="DU43" s="116" t="e">
        <f>'Контроль экономии'!GW43*'Контроль экономии'!XO43</f>
        <v>#N/A</v>
      </c>
      <c r="DV43" s="116" t="e">
        <f>'Контроль экономии'!GX43*'Контроль экономии'!XP43</f>
        <v>#N/A</v>
      </c>
      <c r="DW43" s="116" t="e">
        <f>'Контроль экономии'!GY43*'Контроль экономии'!XQ43</f>
        <v>#N/A</v>
      </c>
      <c r="DX43" s="122" t="e">
        <f>'Контроль экономии'!FU43*'Контроль экономии'!XR43</f>
        <v>#N/A</v>
      </c>
      <c r="DY43" s="122" t="e">
        <f>'Контроль экономии'!FV43*'Контроль экономии'!XS43</f>
        <v>#N/A</v>
      </c>
      <c r="DZ43" s="122" t="e">
        <f>'Контроль экономии'!FW43*'Контроль экономии'!XT43</f>
        <v>#N/A</v>
      </c>
      <c r="EA43" s="122" t="e">
        <f>'Контроль экономии'!FX43*'Контроль экономии'!XU43</f>
        <v>#N/A</v>
      </c>
      <c r="EB43" s="122" t="e">
        <f>'Контроль экономии'!FY43*'Контроль экономии'!XV43</f>
        <v>#N/A</v>
      </c>
      <c r="EC43" s="122" t="e">
        <f>'Контроль экономии'!FZ43*'Контроль экономии'!XW43</f>
        <v>#N/A</v>
      </c>
      <c r="ED43" s="122" t="e">
        <f>'Контроль экономии'!GA43*'Контроль экономии'!XX43</f>
        <v>#N/A</v>
      </c>
      <c r="EE43" s="122" t="e">
        <f>'Контроль экономии'!GB43*'Контроль экономии'!XY43</f>
        <v>#N/A</v>
      </c>
      <c r="EF43" s="122" t="e">
        <f>'Контроль экономии'!GC43*'Контроль экономии'!XZ43</f>
        <v>#N/A</v>
      </c>
      <c r="EG43" s="122" t="e">
        <f>'Контроль экономии'!GD43*'Контроль экономии'!YA43</f>
        <v>#N/A</v>
      </c>
      <c r="EH43" s="122" t="e">
        <f>'Контроль экономии'!GE43*'Контроль экономии'!YB43</f>
        <v>#N/A</v>
      </c>
      <c r="EI43" s="122" t="e">
        <f>'Контроль экономии'!GF43*'Контроль экономии'!YC43</f>
        <v>#N/A</v>
      </c>
      <c r="EJ43" s="122" t="e">
        <f>'Контроль экономии'!GG43*'Контроль экономии'!YD43</f>
        <v>#N/A</v>
      </c>
      <c r="EK43" s="122" t="e">
        <f>'Контроль экономии'!GH43*'Контроль экономии'!YE43</f>
        <v>#N/A</v>
      </c>
      <c r="EL43" s="122" t="e">
        <f>'Контроль экономии'!GI43*'Контроль экономии'!YF43</f>
        <v>#N/A</v>
      </c>
      <c r="EM43" s="122" t="e">
        <f>'Контроль экономии'!GJ43*'Контроль экономии'!YG43</f>
        <v>#N/A</v>
      </c>
      <c r="EN43" s="122" t="e">
        <f>'Контроль экономии'!GK43*'Контроль экономии'!YH43</f>
        <v>#N/A</v>
      </c>
      <c r="EO43" s="122" t="e">
        <f>'Контроль экономии'!GL43*'Контроль экономии'!YI43</f>
        <v>#N/A</v>
      </c>
      <c r="EP43" s="122" t="e">
        <f>'Контроль экономии'!GM43*'Контроль экономии'!YJ43</f>
        <v>#N/A</v>
      </c>
      <c r="EQ43" s="122" t="e">
        <f>'Контроль экономии'!GN43*'Контроль экономии'!YK43</f>
        <v>#N/A</v>
      </c>
      <c r="ER43" s="122" t="e">
        <f>'Контроль экономии'!GO43*'Контроль экономии'!YL43</f>
        <v>#N/A</v>
      </c>
      <c r="ES43" s="122" t="e">
        <f>'Контроль экономии'!GP43*'Контроль экономии'!YM43</f>
        <v>#N/A</v>
      </c>
      <c r="ET43" s="122" t="e">
        <f>'Контроль экономии'!GQ43*'Контроль экономии'!YN43</f>
        <v>#N/A</v>
      </c>
      <c r="EU43" s="122" t="e">
        <f>'Контроль экономии'!GR43*'Контроль экономии'!YO43</f>
        <v>#N/A</v>
      </c>
      <c r="EV43" s="122" t="e">
        <f>'Контроль экономии'!GS43*'Контроль экономии'!YP43</f>
        <v>#N/A</v>
      </c>
      <c r="EW43" s="122" t="e">
        <f>'Контроль экономии'!GT43*'Контроль экономии'!YQ43</f>
        <v>#N/A</v>
      </c>
      <c r="EX43" s="122" t="e">
        <f>'Контроль экономии'!GU43*'Контроль экономии'!YR43</f>
        <v>#N/A</v>
      </c>
      <c r="EY43" s="122" t="e">
        <f>'Контроль экономии'!GV43*'Контроль экономии'!YS43</f>
        <v>#N/A</v>
      </c>
      <c r="EZ43" s="122" t="e">
        <f>'Контроль экономии'!GW43*'Контроль экономии'!YT43</f>
        <v>#N/A</v>
      </c>
      <c r="FA43" s="122" t="e">
        <f>'Контроль экономии'!GX43*'Контроль экономии'!YU43</f>
        <v>#N/A</v>
      </c>
      <c r="FB43" s="122" t="e">
        <f>'Контроль экономии'!GY43*'Контроль экономии'!YV43</f>
        <v>#N/A</v>
      </c>
    </row>
    <row r="44" spans="1:158" s="116" customFormat="1">
      <c r="A44" s="116">
        <f>'Контроль экономии'!A44</f>
        <v>41</v>
      </c>
      <c r="B44" s="123" t="str">
        <f>'Контроль экономии'!C44</f>
        <v>Муниципальное бюджетное общеобразовательное учреждение «Основная общеобразовательная школа № 9»</v>
      </c>
      <c r="C44" s="124">
        <f>'Контроль экономии'!D44</f>
        <v>18061581</v>
      </c>
      <c r="D44" s="119">
        <f>IF('Контроль экономии'!JJ44="",0,'Контроль экономии'!JJ44)</f>
        <v>0.75110018391134103</v>
      </c>
      <c r="E44" s="119">
        <f>IF('Контроль экономии'!JK44="",0,'Контроль экономии'!JK44)</f>
        <v>0.75675849574854304</v>
      </c>
      <c r="F44" s="119">
        <f>IF('Контроль экономии'!JL44="",0,'Контроль экономии'!JL44)</f>
        <v>0.74543919461163699</v>
      </c>
      <c r="G44" s="119">
        <f>IF('Контроль экономии'!JM44="",0,'Контроль экономии'!JM44)</f>
        <v>0.74130593293207203</v>
      </c>
      <c r="H44" s="119">
        <f>IF('Контроль экономии'!JN44="",0,'Контроль экономии'!JN44)</f>
        <v>0.73756807108053901</v>
      </c>
      <c r="I44" s="119">
        <f>IF('Контроль экономии'!JO44="",0,'Контроль экономии'!JO44)</f>
        <v>0.73949883204356603</v>
      </c>
      <c r="J44" s="119">
        <f>IF('Контроль экономии'!JP44="",0,'Контроль экономии'!JP44)</f>
        <v>0.73382520063055301</v>
      </c>
      <c r="K44" s="119">
        <f>IF('Контроль экономии'!JQ44="",0,'Контроль экономии'!JQ44)</f>
        <v>0.73773802665520205</v>
      </c>
      <c r="L44" s="119">
        <f>IF('Контроль экономии'!JR44="",0,'Контроль экономии'!JR44)</f>
        <v>0.74273258335721803</v>
      </c>
      <c r="M44" s="119">
        <f>IF('Контроль экономии'!JS44="",0,'Контроль экономии'!JS44)</f>
        <v>0.75828222031145498</v>
      </c>
      <c r="N44" s="119">
        <f>IF('Контроль экономии'!JT44="",0,'Контроль экономии'!JT44)</f>
        <v>0.97416380051590701</v>
      </c>
      <c r="O44" s="119">
        <f>IF('Контроль экономии'!JU44="",0,'Контроль экономии'!JU44)</f>
        <v>0.98463146078150399</v>
      </c>
      <c r="P44" s="119">
        <f>IF('Контроль экономии'!JV44="",0,'Контроль экономии'!JV44)</f>
        <v>0.99269073039075195</v>
      </c>
      <c r="Q44" s="119">
        <f>IF('Контроль экономии'!JW44="",0,'Контроль экономии'!JW44)</f>
        <v>0.99450159071367195</v>
      </c>
      <c r="R44" s="119">
        <f>IF('Контроль экономии'!JX44="",0,'Контроль экономии'!JX44)</f>
        <v>0.99055125632941698</v>
      </c>
      <c r="S44" s="119">
        <f>IF('Контроль экономии'!JY44="",0,'Контроль экономии'!JY44)</f>
        <v>0.98685212811693901</v>
      </c>
      <c r="T44" s="119">
        <f>IF('Контроль экономии'!JZ44="",0,'Контроль экономии'!JZ44)</f>
        <v>0.99893594153052501</v>
      </c>
      <c r="U44" s="119">
        <f>IF('Контроль экономии'!KA44="",0,'Контроль экономии'!KA44)</f>
        <v>1.00432979841406</v>
      </c>
      <c r="V44" s="119">
        <f>IF('Контроль экономии'!KB44="",0,'Контроль экономии'!KB44)</f>
        <v>1.0215638196235799</v>
      </c>
      <c r="W44" s="119">
        <f>IF('Контроль экономии'!KC44="",0,'Контроль экономии'!KC44)</f>
        <v>1.04123283892233</v>
      </c>
      <c r="X44" s="119">
        <f>IF('Контроль экономии'!KD44="",0,'Контроль экономии'!KD44)</f>
        <v>1.0862108555459999</v>
      </c>
      <c r="Y44" s="119">
        <f>IF('Контроль экономии'!KE44="",0,'Контроль экономии'!KE44)</f>
        <v>1.06004722461068</v>
      </c>
      <c r="Z44" s="119">
        <f>IF('Контроль экономии'!KF44="",0,'Контроль экономии'!KF44)</f>
        <v>1.04638960542658</v>
      </c>
      <c r="AA44" s="119">
        <f>IF('Контроль экономии'!KG44="",0,'Контроль экономии'!KG44)</f>
        <v>1.0432577003917101</v>
      </c>
      <c r="AB44" s="119">
        <f>IF('Контроль экономии'!KH44="",0,'Контроль экономии'!KH44)</f>
        <v>1.01392893379192</v>
      </c>
      <c r="AC44" s="119">
        <f>IF('Контроль экономии'!KI44="",0,'Контроль экономии'!KI44)</f>
        <v>0.96401341836247301</v>
      </c>
      <c r="AD44" s="119">
        <f>IF('Контроль экономии'!KJ44="",0,'Контроль экономии'!KJ44)</f>
        <v>0.98120748304194205</v>
      </c>
      <c r="AE44" s="119">
        <f>IF('Контроль экономии'!KK44="",0,'Контроль экономии'!KK44)</f>
        <v>0.99646794688067297</v>
      </c>
      <c r="AF44" s="119">
        <f>IF('Контроль экономии'!KL44="",0,'Контроль экономии'!KL44)</f>
        <v>1.0003872289099101</v>
      </c>
      <c r="AG44" s="119">
        <f>IF('Контроль экономии'!KM44="",0,'Контроль экономии'!KM44)</f>
        <v>0.988566750262731</v>
      </c>
      <c r="AH44" s="119">
        <f>IF('Контроль экономии'!KN44="",0,'Контроль экономии'!KN44)</f>
        <v>0</v>
      </c>
      <c r="AI44" s="125">
        <f>IF(D44&gt;0,'Контроль экономии'!FU44,0)</f>
        <v>1183.2075447867301</v>
      </c>
      <c r="AJ44" s="125">
        <f>IF(E44&gt;0,'Контроль экономии'!FV44,0)</f>
        <v>2414.6358350118485</v>
      </c>
      <c r="AK44" s="125">
        <f>IF(F44&gt;0,'Контроль экономии'!FW44,0)</f>
        <v>3351.701664277251</v>
      </c>
      <c r="AL44" s="125">
        <f>IF(G44&gt;0,'Контроль экономии'!FX44,0)</f>
        <v>4345.6247904028432</v>
      </c>
      <c r="AM44" s="125">
        <f>IF(H44&gt;0,'Контроль экономии'!FY44,0)</f>
        <v>5408.6403279028436</v>
      </c>
      <c r="AN44" s="125">
        <f>IF(I44&gt;0,'Контроль экономии'!FZ44,0)</f>
        <v>6502.60350799763</v>
      </c>
      <c r="AO44" s="125">
        <f>IF(J44&gt;0,'Контроль экономии'!GA44,0)</f>
        <v>7650.5451344786725</v>
      </c>
      <c r="AP44" s="125">
        <f>IF(K44&gt;0,'Контроль экономии'!GB44,0)</f>
        <v>8754.584291232226</v>
      </c>
      <c r="AQ44" s="125">
        <f>IF(L44&gt;0,'Контроль экономии'!GC44,0)</f>
        <v>9862.2220110781964</v>
      </c>
      <c r="AR44" s="125">
        <f>IF(M44&gt;0,'Контроль экономии'!GD44,0)</f>
        <v>11008.004499703789</v>
      </c>
      <c r="AS44" s="125">
        <f>IF(N44&gt;0,'Контроль экономии'!GE44,0)</f>
        <v>12073.898887677724</v>
      </c>
      <c r="AT44" s="125">
        <f>IF(O44&gt;0,'Контроль экономии'!GF44,0)</f>
        <v>13033.275808116112</v>
      </c>
      <c r="AU44" s="125">
        <f>IF(P44&gt;0,'Контроль экономии'!GG44,0)</f>
        <v>14151.709217239335</v>
      </c>
      <c r="AV44" s="125">
        <f>IF(Q44&gt;0,'Контроль экономии'!GH44,0)</f>
        <v>14990.894130390994</v>
      </c>
      <c r="AW44" s="125">
        <f>IF(R44&gt;0,'Контроль экономии'!GI44,0)</f>
        <v>16132.358343305687</v>
      </c>
      <c r="AX44" s="125">
        <f>IF(S44&gt;0,'Контроль экономии'!GJ44,0)</f>
        <v>17315.565888092417</v>
      </c>
      <c r="AY44" s="125">
        <f>IF(T44&gt;0,'Контроль экономии'!GK44,0)</f>
        <v>18587.298084952607</v>
      </c>
      <c r="AZ44" s="125">
        <f>IF(U44&gt;0,'Контроль экономии'!GL44,0)</f>
        <v>19824.484076125591</v>
      </c>
      <c r="BA44" s="125">
        <f>IF(V44&gt;0,'Контроль экономии'!GM44,0)</f>
        <v>20976.024265699052</v>
      </c>
      <c r="BB44" s="125">
        <f>IF(W44&gt;0,'Контроль экономии'!GN44,0)</f>
        <v>22118.927903850712</v>
      </c>
      <c r="BC44" s="125">
        <f>IF(X44&gt;0,'Контроль экономии'!GO44,0)</f>
        <v>23348.916768838862</v>
      </c>
      <c r="BD44" s="125">
        <f>IF(Y44&gt;0,'Контроль экономии'!GP44,0)</f>
        <v>24653.755746149291</v>
      </c>
      <c r="BE44" s="125">
        <f>IF(Z44&gt;0,'Контроль экономии'!GQ44,0)</f>
        <v>26025.527996978675</v>
      </c>
      <c r="BF44" s="125">
        <f>IF(AA44&gt;0,'Контроль экономии'!GR44,0)</f>
        <v>27496.620589158771</v>
      </c>
      <c r="BG44" s="125">
        <f>IF(AB44&gt;0,'Контроль экономии'!GS44,0)</f>
        <v>28938.92467659953</v>
      </c>
      <c r="BH44" s="125">
        <f>IF(AC44&gt;0,'Контроль экономии'!GT44,0)</f>
        <v>30435.926923045026</v>
      </c>
      <c r="BI44" s="125">
        <f>IF(AD44&gt;0,'Контроль экономии'!GU44,0)</f>
        <v>31999.862443009482</v>
      </c>
      <c r="BJ44" s="125">
        <f>IF(AE44&gt;0,'Контроль экономии'!GV44,0)</f>
        <v>33647.284626718014</v>
      </c>
      <c r="BK44" s="125">
        <f>IF(AF44&gt;0,'Контроль экономии'!GW44,0)</f>
        <v>35152.923424585315</v>
      </c>
      <c r="BL44" s="125">
        <f>IF(AG44&gt;0,'Контроль экономии'!GX44,0)</f>
        <v>36517.498549229866</v>
      </c>
      <c r="BM44" s="125">
        <f>IF(AH44&gt;0,'Контроль экономии'!GY44,0)</f>
        <v>0</v>
      </c>
      <c r="BN44" s="120">
        <f>'Контроль экономии'!FU44*Ср.вз.!AI44</f>
        <v>1399980.0940402418</v>
      </c>
      <c r="BO44" s="120">
        <f>'Контроль экономии'!FV44*Ср.вз.!AJ44</f>
        <v>5830466.2157233665</v>
      </c>
      <c r="BP44" s="120">
        <f>'Контроль экономии'!FW44*Ср.вз.!AK44</f>
        <v>11233904.046318894</v>
      </c>
      <c r="BQ44" s="120">
        <f>'Контроль экономии'!FX44*Ср.вз.!AL44</f>
        <v>18884454.818963755</v>
      </c>
      <c r="BR44" s="120">
        <f>'Контроль экономии'!FY44*Ср.вз.!AM44</f>
        <v>29253390.196616981</v>
      </c>
      <c r="BS44" s="120">
        <f>'Контроль экономии'!FZ44*Ср.вз.!AN44</f>
        <v>42283852.382223085</v>
      </c>
      <c r="BT44" s="120">
        <f>'Контроль экономии'!GA44*Ср.вз.!AO44</f>
        <v>58530840.85469529</v>
      </c>
      <c r="BU44" s="120">
        <f>'Контроль экономии'!GB44*Ср.вз.!AP44</f>
        <v>76642746.112290055</v>
      </c>
      <c r="BV44" s="120">
        <f>'Контроль экономии'!GC44*Ср.вз.!AQ44</f>
        <v>97263422.995795265</v>
      </c>
      <c r="BW44" s="120">
        <f>'Контроль экономии'!GD44*Ср.вз.!AR44</f>
        <v>121176163.06549887</v>
      </c>
      <c r="BX44" s="120">
        <f>'Контроль экономии'!GE44*Ср.вз.!AS44</f>
        <v>145779034.34986538</v>
      </c>
      <c r="BY44" s="120">
        <f>'Контроль экономии'!GF44*Ср.вз.!AT44</f>
        <v>169866278.29042467</v>
      </c>
      <c r="BZ44" s="120">
        <f>'Контроль экономии'!GG44*Ср.вз.!AU44</f>
        <v>200270873.76929677</v>
      </c>
      <c r="CA44" s="120">
        <f>'Контроль экономии'!GH44*Ср.вз.!AV44</f>
        <v>224726906.82859117</v>
      </c>
      <c r="CB44" s="120">
        <f>'Контроль экономии'!GI44*Ср.вз.!AW44</f>
        <v>260252985.71682459</v>
      </c>
      <c r="CC44" s="120">
        <f>'Контроль экономии'!GJ44*Ср.вз.!AX44</f>
        <v>299828822.02486974</v>
      </c>
      <c r="CD44" s="120">
        <f>'Контроль экономии'!GK44*Ср.вз.!AY44</f>
        <v>345487650.09888285</v>
      </c>
      <c r="CE44" s="120">
        <f>'Контроль экономии'!GL44*Ср.вз.!AZ44</f>
        <v>393010168.88455713</v>
      </c>
      <c r="CF44" s="120">
        <f>'Контроль экономии'!GM44*Ср.вз.!BA44</f>
        <v>439993593.99519545</v>
      </c>
      <c r="CG44" s="120">
        <f>'Контроль экономии'!GN44*Ср.вз.!BB44</f>
        <v>489246971.61574566</v>
      </c>
      <c r="CH44" s="120">
        <f>'Контроль экономии'!GO44*Ср.вз.!BC44</f>
        <v>545171914.27816463</v>
      </c>
      <c r="CI44" s="120">
        <f>'Контроль экономии'!GP44*Ср.вз.!BD44</f>
        <v>607807672.39078915</v>
      </c>
      <c r="CJ44" s="120">
        <f>'Контроль экономии'!GQ44*Ср.вз.!BE44</f>
        <v>677328107.52152085</v>
      </c>
      <c r="CK44" s="120">
        <f>'Контроль экономии'!GR44*Ср.вз.!BF44</f>
        <v>756064143.82414997</v>
      </c>
      <c r="CL44" s="120">
        <f>'Контроль экономии'!GS44*Ср.вз.!BG44</f>
        <v>837461361.43790126</v>
      </c>
      <c r="CM44" s="120">
        <f>'Контроль экономии'!GT44*Ср.вз.!BH44</f>
        <v>926345647.66493714</v>
      </c>
      <c r="CN44" s="120">
        <f>'Контроль экономии'!GU44*Ср.вз.!BI44</f>
        <v>1023991196.3715287</v>
      </c>
      <c r="CO44" s="120">
        <f>'Контроль экономии'!GV44*Ср.вз.!BJ44</f>
        <v>1132139762.7513745</v>
      </c>
      <c r="CP44" s="120">
        <f>'Контроль экономии'!GW44*Ср.вз.!BK44</f>
        <v>1235728025.294759</v>
      </c>
      <c r="CQ44" s="120">
        <f>'Контроль экономии'!GX44*Ср.вз.!BL44</f>
        <v>1333527700.2930052</v>
      </c>
      <c r="CR44" s="120">
        <f>'Контроль экономии'!GY44*Ср.вз.!BM44</f>
        <v>0</v>
      </c>
      <c r="CS44" s="116">
        <f>'Контроль экономии'!FU44*'Контроль экономии'!WM44</f>
        <v>177764.8387083557</v>
      </c>
      <c r="CT44" s="116">
        <f>'Контроль экономии'!FV44*'Контроль экономии'!WN44</f>
        <v>693157.78236976254</v>
      </c>
      <c r="CU44" s="116">
        <f>'Контроль экономии'!FW44*'Контроль экономии'!WO44</f>
        <v>1311130.6190177191</v>
      </c>
      <c r="CV44" s="116">
        <f>'Контроль экономии'!FX44*'Контроль экономии'!WP44</f>
        <v>2179850.0121418564</v>
      </c>
      <c r="CW44" s="116">
        <f>'Контроль экономии'!FY44*'Контроль экономии'!WQ44</f>
        <v>3351909.1607573358</v>
      </c>
      <c r="CX44" s="116">
        <f>'Контроль экономии'!FZ44*'Контроль экономии'!WR44</f>
        <v>4820274.4678488187</v>
      </c>
      <c r="CY44" s="116">
        <f>'Контроль экономии'!GA44*'Контроль экономии'!WS44</f>
        <v>7087884.2832075041</v>
      </c>
      <c r="CZ44" s="116">
        <f>'Контроль экономии'!GB44*'Контроль экономии'!WT44</f>
        <v>9184660.4244335163</v>
      </c>
      <c r="DA44" s="116">
        <f>'Контроль экономии'!GC44*'Контроль экономии'!WU44</f>
        <v>14382441.911851376</v>
      </c>
      <c r="DB44" s="116">
        <f>'Контроль экономии'!GD44*'Контроль экономии'!WV44</f>
        <v>23945181.784277946</v>
      </c>
      <c r="DC44" s="116">
        <f>'Контроль экономии'!GE44*'Контроль экономии'!WW44</f>
        <v>29473941.392263871</v>
      </c>
      <c r="DD44" s="116">
        <f>'Контроль экономии'!GF44*'Контроль экономии'!WX44</f>
        <v>33205217.729103811</v>
      </c>
      <c r="DE44" s="116">
        <f>'Контроль экономии'!GG44*'Контроль экономии'!WY44</f>
        <v>37813318.048912995</v>
      </c>
      <c r="DF44" s="116">
        <f>'Контроль экономии'!GH44*'Контроль экономии'!WZ44</f>
        <v>41453409.69783736</v>
      </c>
      <c r="DG44" s="116">
        <f>'Контроль экономии'!GI44*'Контроль экономии'!XA44</f>
        <v>48056009.824948996</v>
      </c>
      <c r="DH44" s="116">
        <f>'Контроль экономии'!GJ44*'Контроль экономии'!XB44</f>
        <v>59343387.89198409</v>
      </c>
      <c r="DI44" s="116">
        <f>'Контроль экономии'!GK44*'Контроль экономии'!XC44</f>
        <v>73463278.839699417</v>
      </c>
      <c r="DJ44" s="116">
        <f>'Контроль экономии'!GL44*'Контроль экономии'!XD44</f>
        <v>87847425.060782716</v>
      </c>
      <c r="DK44" s="116">
        <f>'Контроль экономии'!GM44*'Контроль экономии'!XE44</f>
        <v>97833991.01690343</v>
      </c>
      <c r="DL44" s="116">
        <f>'Контроль экономии'!GN44*'Контроль экономии'!XF44</f>
        <v>105973459.43382323</v>
      </c>
      <c r="DM44" s="116">
        <f>'Контроль экономии'!GO44*'Контроль экономии'!XG44</f>
        <v>115057419.01366122</v>
      </c>
      <c r="DN44" s="116">
        <f>'Контроль экономии'!GP44*'Контроль экономии'!XH44</f>
        <v>125061681.28735775</v>
      </c>
      <c r="DO44" s="116">
        <f>'Контроль экономии'!GQ44*'Контроль экономии'!XI44</f>
        <v>141493492.23494574</v>
      </c>
      <c r="DP44" s="116">
        <f>'Контроль экономии'!GR44*'Контроль экономии'!XJ44</f>
        <v>166137821.61895257</v>
      </c>
      <c r="DQ44" s="116">
        <f>'Контроль экономии'!GS44*'Контроль экономии'!XK44</f>
        <v>180081179.67402971</v>
      </c>
      <c r="DR44" s="116">
        <f>'Контроль экономии'!GT44*'Контроль экономии'!XL44</f>
        <v>205124405.80225411</v>
      </c>
      <c r="DS44" s="116">
        <f>'Контроль экономии'!GU44*'Контроль экономии'!XM44</f>
        <v>227966175.22822258</v>
      </c>
      <c r="DT44" s="116">
        <f>'Контроль экономии'!GV44*'Контроль экономии'!XN44</f>
        <v>245861398.82930738</v>
      </c>
      <c r="DU44" s="116">
        <f>'Контроль экономии'!GW44*'Контроль экономии'!XO44</f>
        <v>262743977.44473353</v>
      </c>
      <c r="DV44" s="116">
        <f>'Контроль экономии'!GX44*'Контроль экономии'!XP44</f>
        <v>278480003.35336465</v>
      </c>
      <c r="DW44" s="116" t="e">
        <f>'Контроль экономии'!GY44*'Контроль экономии'!XQ44</f>
        <v>#VALUE!</v>
      </c>
      <c r="DX44" s="122">
        <f>'Контроль экономии'!FU44*'Контроль экономии'!XR44</f>
        <v>0</v>
      </c>
      <c r="DY44" s="122">
        <f>'Контроль экономии'!FV44*'Контроль экономии'!XS44</f>
        <v>0</v>
      </c>
      <c r="DZ44" s="122">
        <f>'Контроль экономии'!FW44*'Контроль экономии'!XT44</f>
        <v>0</v>
      </c>
      <c r="EA44" s="122">
        <f>'Контроль экономии'!FX44*'Контроль экономии'!XU44</f>
        <v>0</v>
      </c>
      <c r="EB44" s="122">
        <f>'Контроль экономии'!FY44*'Контроль экономии'!XV44</f>
        <v>0</v>
      </c>
      <c r="EC44" s="122">
        <f>'Контроль экономии'!FZ44*'Контроль экономии'!XW44</f>
        <v>0</v>
      </c>
      <c r="ED44" s="122">
        <f>'Контроль экономии'!GA44*'Контроль экономии'!XX44</f>
        <v>0</v>
      </c>
      <c r="EE44" s="122">
        <f>'Контроль экономии'!GB44*'Контроль экономии'!XY44</f>
        <v>0</v>
      </c>
      <c r="EF44" s="122">
        <f>'Контроль экономии'!GC44*'Контроль экономии'!XZ44</f>
        <v>0</v>
      </c>
      <c r="EG44" s="122">
        <f>'Контроль экономии'!GD44*'Контроль экономии'!YA44</f>
        <v>0</v>
      </c>
      <c r="EH44" s="122">
        <f>'Контроль экономии'!GE44*'Контроль экономии'!YB44</f>
        <v>0</v>
      </c>
      <c r="EI44" s="122">
        <f>'Контроль экономии'!GF44*'Контроль экономии'!YC44</f>
        <v>0</v>
      </c>
      <c r="EJ44" s="122">
        <f>'Контроль экономии'!GG44*'Контроль экономии'!YD44</f>
        <v>0</v>
      </c>
      <c r="EK44" s="122">
        <f>'Контроль экономии'!GH44*'Контроль экономии'!YE44</f>
        <v>0</v>
      </c>
      <c r="EL44" s="122">
        <f>'Контроль экономии'!GI44*'Контроль экономии'!YF44</f>
        <v>0</v>
      </c>
      <c r="EM44" s="122">
        <f>'Контроль экономии'!GJ44*'Контроль экономии'!YG44</f>
        <v>0</v>
      </c>
      <c r="EN44" s="122">
        <f>'Контроль экономии'!GK44*'Контроль экономии'!YH44</f>
        <v>0</v>
      </c>
      <c r="EO44" s="122">
        <f>'Контроль экономии'!GL44*'Контроль экономии'!YI44</f>
        <v>0</v>
      </c>
      <c r="EP44" s="122">
        <f>'Контроль экономии'!GM44*'Контроль экономии'!YJ44</f>
        <v>0</v>
      </c>
      <c r="EQ44" s="122">
        <f>'Контроль экономии'!GN44*'Контроль экономии'!YK44</f>
        <v>0</v>
      </c>
      <c r="ER44" s="122">
        <f>'Контроль экономии'!GO44*'Контроль экономии'!YL44</f>
        <v>0</v>
      </c>
      <c r="ES44" s="122">
        <f>'Контроль экономии'!GP44*'Контроль экономии'!YM44</f>
        <v>0</v>
      </c>
      <c r="ET44" s="122">
        <f>'Контроль экономии'!GQ44*'Контроль экономии'!YN44</f>
        <v>0</v>
      </c>
      <c r="EU44" s="122">
        <f>'Контроль экономии'!GR44*'Контроль экономии'!YO44</f>
        <v>0</v>
      </c>
      <c r="EV44" s="122">
        <f>'Контроль экономии'!GS44*'Контроль экономии'!YP44</f>
        <v>0</v>
      </c>
      <c r="EW44" s="122">
        <f>'Контроль экономии'!GT44*'Контроль экономии'!YQ44</f>
        <v>0</v>
      </c>
      <c r="EX44" s="122">
        <f>'Контроль экономии'!GU44*'Контроль экономии'!YR44</f>
        <v>0</v>
      </c>
      <c r="EY44" s="122">
        <f>'Контроль экономии'!GV44*'Контроль экономии'!YS44</f>
        <v>0</v>
      </c>
      <c r="EZ44" s="122">
        <f>'Контроль экономии'!GW44*'Контроль экономии'!YT44</f>
        <v>0</v>
      </c>
      <c r="FA44" s="122">
        <f>'Контроль экономии'!GX44*'Контроль экономии'!YU44</f>
        <v>0</v>
      </c>
      <c r="FB44" s="122" t="e">
        <f>'Контроль экономии'!GY44*'Контроль экономии'!YV44</f>
        <v>#VALUE!</v>
      </c>
    </row>
    <row r="45" spans="1:158" s="116" customFormat="1">
      <c r="A45" s="116">
        <f>'Контроль экономии'!A45</f>
        <v>42</v>
      </c>
      <c r="B45" s="123" t="str">
        <f>'Контроль экономии'!C45</f>
        <v>Муниципальное бюджетное общеобразовательное учреждение «Средняя общеобразовательная школа № 12 с углубленным изучением отдельных предметов»</v>
      </c>
      <c r="C45" s="124" t="str">
        <f>'Контроль экономии'!D45</f>
        <v>-</v>
      </c>
      <c r="D45" s="119" t="e">
        <f>IF('Контроль экономии'!JJ45="",0,'Контроль экономии'!JJ45)</f>
        <v>#N/A</v>
      </c>
      <c r="E45" s="119" t="e">
        <f>IF('Контроль экономии'!JK45="",0,'Контроль экономии'!JK45)</f>
        <v>#N/A</v>
      </c>
      <c r="F45" s="119" t="e">
        <f>IF('Контроль экономии'!JL45="",0,'Контроль экономии'!JL45)</f>
        <v>#N/A</v>
      </c>
      <c r="G45" s="119" t="e">
        <f>IF('Контроль экономии'!JM45="",0,'Контроль экономии'!JM45)</f>
        <v>#N/A</v>
      </c>
      <c r="H45" s="119" t="e">
        <f>IF('Контроль экономии'!JN45="",0,'Контроль экономии'!JN45)</f>
        <v>#N/A</v>
      </c>
      <c r="I45" s="119" t="e">
        <f>IF('Контроль экономии'!JO45="",0,'Контроль экономии'!JO45)</f>
        <v>#N/A</v>
      </c>
      <c r="J45" s="119" t="e">
        <f>IF('Контроль экономии'!JP45="",0,'Контроль экономии'!JP45)</f>
        <v>#N/A</v>
      </c>
      <c r="K45" s="119" t="e">
        <f>IF('Контроль экономии'!JQ45="",0,'Контроль экономии'!JQ45)</f>
        <v>#N/A</v>
      </c>
      <c r="L45" s="119" t="e">
        <f>IF('Контроль экономии'!JR45="",0,'Контроль экономии'!JR45)</f>
        <v>#N/A</v>
      </c>
      <c r="M45" s="119" t="e">
        <f>IF('Контроль экономии'!JS45="",0,'Контроль экономии'!JS45)</f>
        <v>#N/A</v>
      </c>
      <c r="N45" s="119" t="e">
        <f>IF('Контроль экономии'!JT45="",0,'Контроль экономии'!JT45)</f>
        <v>#N/A</v>
      </c>
      <c r="O45" s="119" t="e">
        <f>IF('Контроль экономии'!JU45="",0,'Контроль экономии'!JU45)</f>
        <v>#N/A</v>
      </c>
      <c r="P45" s="119" t="e">
        <f>IF('Контроль экономии'!JV45="",0,'Контроль экономии'!JV45)</f>
        <v>#N/A</v>
      </c>
      <c r="Q45" s="119" t="e">
        <f>IF('Контроль экономии'!JW45="",0,'Контроль экономии'!JW45)</f>
        <v>#N/A</v>
      </c>
      <c r="R45" s="119" t="e">
        <f>IF('Контроль экономии'!JX45="",0,'Контроль экономии'!JX45)</f>
        <v>#N/A</v>
      </c>
      <c r="S45" s="119" t="e">
        <f>IF('Контроль экономии'!JY45="",0,'Контроль экономии'!JY45)</f>
        <v>#N/A</v>
      </c>
      <c r="T45" s="119" t="e">
        <f>IF('Контроль экономии'!JZ45="",0,'Контроль экономии'!JZ45)</f>
        <v>#N/A</v>
      </c>
      <c r="U45" s="119" t="e">
        <f>IF('Контроль экономии'!KA45="",0,'Контроль экономии'!KA45)</f>
        <v>#N/A</v>
      </c>
      <c r="V45" s="119" t="e">
        <f>IF('Контроль экономии'!KB45="",0,'Контроль экономии'!KB45)</f>
        <v>#N/A</v>
      </c>
      <c r="W45" s="119" t="e">
        <f>IF('Контроль экономии'!KC45="",0,'Контроль экономии'!KC45)</f>
        <v>#N/A</v>
      </c>
      <c r="X45" s="119" t="e">
        <f>IF('Контроль экономии'!KD45="",0,'Контроль экономии'!KD45)</f>
        <v>#N/A</v>
      </c>
      <c r="Y45" s="119" t="e">
        <f>IF('Контроль экономии'!KE45="",0,'Контроль экономии'!KE45)</f>
        <v>#N/A</v>
      </c>
      <c r="Z45" s="119" t="e">
        <f>IF('Контроль экономии'!KF45="",0,'Контроль экономии'!KF45)</f>
        <v>#N/A</v>
      </c>
      <c r="AA45" s="119" t="e">
        <f>IF('Контроль экономии'!KG45="",0,'Контроль экономии'!KG45)</f>
        <v>#N/A</v>
      </c>
      <c r="AB45" s="119" t="e">
        <f>IF('Контроль экономии'!KH45="",0,'Контроль экономии'!KH45)</f>
        <v>#N/A</v>
      </c>
      <c r="AC45" s="119" t="e">
        <f>IF('Контроль экономии'!KI45="",0,'Контроль экономии'!KI45)</f>
        <v>#N/A</v>
      </c>
      <c r="AD45" s="119" t="e">
        <f>IF('Контроль экономии'!KJ45="",0,'Контроль экономии'!KJ45)</f>
        <v>#N/A</v>
      </c>
      <c r="AE45" s="119" t="e">
        <f>IF('Контроль экономии'!KK45="",0,'Контроль экономии'!KK45)</f>
        <v>#N/A</v>
      </c>
      <c r="AF45" s="119" t="e">
        <f>IF('Контроль экономии'!KL45="",0,'Контроль экономии'!KL45)</f>
        <v>#N/A</v>
      </c>
      <c r="AG45" s="119" t="e">
        <f>IF('Контроль экономии'!KM45="",0,'Контроль экономии'!KM45)</f>
        <v>#N/A</v>
      </c>
      <c r="AH45" s="119" t="e">
        <f>IF('Контроль экономии'!KN45="",0,'Контроль экономии'!KN45)</f>
        <v>#N/A</v>
      </c>
      <c r="AI45" s="125" t="e">
        <f>IF(D45&gt;0,'Контроль экономии'!FU45,0)</f>
        <v>#N/A</v>
      </c>
      <c r="AJ45" s="125" t="e">
        <f>IF(E45&gt;0,'Контроль экономии'!FV45,0)</f>
        <v>#N/A</v>
      </c>
      <c r="AK45" s="125" t="e">
        <f>IF(F45&gt;0,'Контроль экономии'!FW45,0)</f>
        <v>#N/A</v>
      </c>
      <c r="AL45" s="125" t="e">
        <f>IF(G45&gt;0,'Контроль экономии'!FX45,0)</f>
        <v>#N/A</v>
      </c>
      <c r="AM45" s="125" t="e">
        <f>IF(H45&gt;0,'Контроль экономии'!FY45,0)</f>
        <v>#N/A</v>
      </c>
      <c r="AN45" s="125" t="e">
        <f>IF(I45&gt;0,'Контроль экономии'!FZ45,0)</f>
        <v>#N/A</v>
      </c>
      <c r="AO45" s="125" t="e">
        <f>IF(J45&gt;0,'Контроль экономии'!GA45,0)</f>
        <v>#N/A</v>
      </c>
      <c r="AP45" s="125" t="e">
        <f>IF(K45&gt;0,'Контроль экономии'!GB45,0)</f>
        <v>#N/A</v>
      </c>
      <c r="AQ45" s="125" t="e">
        <f>IF(L45&gt;0,'Контроль экономии'!GC45,0)</f>
        <v>#N/A</v>
      </c>
      <c r="AR45" s="125" t="e">
        <f>IF(M45&gt;0,'Контроль экономии'!GD45,0)</f>
        <v>#N/A</v>
      </c>
      <c r="AS45" s="125" t="e">
        <f>IF(N45&gt;0,'Контроль экономии'!GE45,0)</f>
        <v>#N/A</v>
      </c>
      <c r="AT45" s="125" t="e">
        <f>IF(O45&gt;0,'Контроль экономии'!GF45,0)</f>
        <v>#N/A</v>
      </c>
      <c r="AU45" s="125" t="e">
        <f>IF(P45&gt;0,'Контроль экономии'!GG45,0)</f>
        <v>#N/A</v>
      </c>
      <c r="AV45" s="125" t="e">
        <f>IF(Q45&gt;0,'Контроль экономии'!GH45,0)</f>
        <v>#N/A</v>
      </c>
      <c r="AW45" s="125" t="e">
        <f>IF(R45&gt;0,'Контроль экономии'!GI45,0)</f>
        <v>#N/A</v>
      </c>
      <c r="AX45" s="125" t="e">
        <f>IF(S45&gt;0,'Контроль экономии'!GJ45,0)</f>
        <v>#N/A</v>
      </c>
      <c r="AY45" s="125" t="e">
        <f>IF(T45&gt;0,'Контроль экономии'!GK45,0)</f>
        <v>#N/A</v>
      </c>
      <c r="AZ45" s="125" t="e">
        <f>IF(U45&gt;0,'Контроль экономии'!GL45,0)</f>
        <v>#N/A</v>
      </c>
      <c r="BA45" s="125" t="e">
        <f>IF(V45&gt;0,'Контроль экономии'!GM45,0)</f>
        <v>#N/A</v>
      </c>
      <c r="BB45" s="125" t="e">
        <f>IF(W45&gt;0,'Контроль экономии'!GN45,0)</f>
        <v>#N/A</v>
      </c>
      <c r="BC45" s="125" t="e">
        <f>IF(X45&gt;0,'Контроль экономии'!GO45,0)</f>
        <v>#N/A</v>
      </c>
      <c r="BD45" s="125" t="e">
        <f>IF(Y45&gt;0,'Контроль экономии'!GP45,0)</f>
        <v>#N/A</v>
      </c>
      <c r="BE45" s="125" t="e">
        <f>IF(Z45&gt;0,'Контроль экономии'!GQ45,0)</f>
        <v>#N/A</v>
      </c>
      <c r="BF45" s="125" t="e">
        <f>IF(AA45&gt;0,'Контроль экономии'!GR45,0)</f>
        <v>#N/A</v>
      </c>
      <c r="BG45" s="125" t="e">
        <f>IF(AB45&gt;0,'Контроль экономии'!GS45,0)</f>
        <v>#N/A</v>
      </c>
      <c r="BH45" s="125" t="e">
        <f>IF(AC45&gt;0,'Контроль экономии'!GT45,0)</f>
        <v>#N/A</v>
      </c>
      <c r="BI45" s="125" t="e">
        <f>IF(AD45&gt;0,'Контроль экономии'!GU45,0)</f>
        <v>#N/A</v>
      </c>
      <c r="BJ45" s="125" t="e">
        <f>IF(AE45&gt;0,'Контроль экономии'!GV45,0)</f>
        <v>#N/A</v>
      </c>
      <c r="BK45" s="125" t="e">
        <f>IF(AF45&gt;0,'Контроль экономии'!GW45,0)</f>
        <v>#N/A</v>
      </c>
      <c r="BL45" s="125" t="e">
        <f>IF(AG45&gt;0,'Контроль экономии'!GX45,0)</f>
        <v>#N/A</v>
      </c>
      <c r="BM45" s="125" t="e">
        <f>IF(AH45&gt;0,'Контроль экономии'!GY45,0)</f>
        <v>#N/A</v>
      </c>
      <c r="BN45" s="120" t="e">
        <f>'Контроль экономии'!FU45*Ср.вз.!AI45</f>
        <v>#N/A</v>
      </c>
      <c r="BO45" s="120" t="e">
        <f>'Контроль экономии'!FV45*Ср.вз.!AJ45</f>
        <v>#N/A</v>
      </c>
      <c r="BP45" s="120" t="e">
        <f>'Контроль экономии'!FW45*Ср.вз.!AK45</f>
        <v>#N/A</v>
      </c>
      <c r="BQ45" s="120" t="e">
        <f>'Контроль экономии'!FX45*Ср.вз.!AL45</f>
        <v>#N/A</v>
      </c>
      <c r="BR45" s="120" t="e">
        <f>'Контроль экономии'!FY45*Ср.вз.!AM45</f>
        <v>#N/A</v>
      </c>
      <c r="BS45" s="120" t="e">
        <f>'Контроль экономии'!FZ45*Ср.вз.!AN45</f>
        <v>#N/A</v>
      </c>
      <c r="BT45" s="120" t="e">
        <f>'Контроль экономии'!GA45*Ср.вз.!AO45</f>
        <v>#N/A</v>
      </c>
      <c r="BU45" s="120" t="e">
        <f>'Контроль экономии'!GB45*Ср.вз.!AP45</f>
        <v>#N/A</v>
      </c>
      <c r="BV45" s="120" t="e">
        <f>'Контроль экономии'!GC45*Ср.вз.!AQ45</f>
        <v>#N/A</v>
      </c>
      <c r="BW45" s="120" t="e">
        <f>'Контроль экономии'!GD45*Ср.вз.!AR45</f>
        <v>#N/A</v>
      </c>
      <c r="BX45" s="120" t="e">
        <f>'Контроль экономии'!GE45*Ср.вз.!AS45</f>
        <v>#N/A</v>
      </c>
      <c r="BY45" s="120" t="e">
        <f>'Контроль экономии'!GF45*Ср.вз.!AT45</f>
        <v>#N/A</v>
      </c>
      <c r="BZ45" s="120" t="e">
        <f>'Контроль экономии'!GG45*Ср.вз.!AU45</f>
        <v>#N/A</v>
      </c>
      <c r="CA45" s="120" t="e">
        <f>'Контроль экономии'!GH45*Ср.вз.!AV45</f>
        <v>#N/A</v>
      </c>
      <c r="CB45" s="120" t="e">
        <f>'Контроль экономии'!GI45*Ср.вз.!AW45</f>
        <v>#N/A</v>
      </c>
      <c r="CC45" s="120" t="e">
        <f>'Контроль экономии'!GJ45*Ср.вз.!AX45</f>
        <v>#N/A</v>
      </c>
      <c r="CD45" s="120" t="e">
        <f>'Контроль экономии'!GK45*Ср.вз.!AY45</f>
        <v>#N/A</v>
      </c>
      <c r="CE45" s="120" t="e">
        <f>'Контроль экономии'!GL45*Ср.вз.!AZ45</f>
        <v>#N/A</v>
      </c>
      <c r="CF45" s="120" t="e">
        <f>'Контроль экономии'!GM45*Ср.вз.!BA45</f>
        <v>#N/A</v>
      </c>
      <c r="CG45" s="120" t="e">
        <f>'Контроль экономии'!GN45*Ср.вз.!BB45</f>
        <v>#N/A</v>
      </c>
      <c r="CH45" s="120" t="e">
        <f>'Контроль экономии'!GO45*Ср.вз.!BC45</f>
        <v>#N/A</v>
      </c>
      <c r="CI45" s="120" t="e">
        <f>'Контроль экономии'!GP45*Ср.вз.!BD45</f>
        <v>#N/A</v>
      </c>
      <c r="CJ45" s="120" t="e">
        <f>'Контроль экономии'!GQ45*Ср.вз.!BE45</f>
        <v>#N/A</v>
      </c>
      <c r="CK45" s="120" t="e">
        <f>'Контроль экономии'!GR45*Ср.вз.!BF45</f>
        <v>#N/A</v>
      </c>
      <c r="CL45" s="120" t="e">
        <f>'Контроль экономии'!GS45*Ср.вз.!BG45</f>
        <v>#N/A</v>
      </c>
      <c r="CM45" s="120" t="e">
        <f>'Контроль экономии'!GT45*Ср.вз.!BH45</f>
        <v>#N/A</v>
      </c>
      <c r="CN45" s="120" t="e">
        <f>'Контроль экономии'!GU45*Ср.вз.!BI45</f>
        <v>#N/A</v>
      </c>
      <c r="CO45" s="120" t="e">
        <f>'Контроль экономии'!GV45*Ср.вз.!BJ45</f>
        <v>#N/A</v>
      </c>
      <c r="CP45" s="120" t="e">
        <f>'Контроль экономии'!GW45*Ср.вз.!BK45</f>
        <v>#N/A</v>
      </c>
      <c r="CQ45" s="120" t="e">
        <f>'Контроль экономии'!GX45*Ср.вз.!BL45</f>
        <v>#N/A</v>
      </c>
      <c r="CR45" s="120" t="e">
        <f>'Контроль экономии'!GY45*Ср.вз.!BM45</f>
        <v>#N/A</v>
      </c>
      <c r="CS45" s="116" t="e">
        <f>'Контроль экономии'!FU45*'Контроль экономии'!WM45</f>
        <v>#N/A</v>
      </c>
      <c r="CT45" s="116" t="e">
        <f>'Контроль экономии'!FV45*'Контроль экономии'!WN45</f>
        <v>#N/A</v>
      </c>
      <c r="CU45" s="116" t="e">
        <f>'Контроль экономии'!FW45*'Контроль экономии'!WO45</f>
        <v>#N/A</v>
      </c>
      <c r="CV45" s="116" t="e">
        <f>'Контроль экономии'!FX45*'Контроль экономии'!WP45</f>
        <v>#N/A</v>
      </c>
      <c r="CW45" s="116" t="e">
        <f>'Контроль экономии'!FY45*'Контроль экономии'!WQ45</f>
        <v>#N/A</v>
      </c>
      <c r="CX45" s="116" t="e">
        <f>'Контроль экономии'!FZ45*'Контроль экономии'!WR45</f>
        <v>#N/A</v>
      </c>
      <c r="CY45" s="116" t="e">
        <f>'Контроль экономии'!GA45*'Контроль экономии'!WS45</f>
        <v>#N/A</v>
      </c>
      <c r="CZ45" s="116" t="e">
        <f>'Контроль экономии'!GB45*'Контроль экономии'!WT45</f>
        <v>#N/A</v>
      </c>
      <c r="DA45" s="116" t="e">
        <f>'Контроль экономии'!GC45*'Контроль экономии'!WU45</f>
        <v>#N/A</v>
      </c>
      <c r="DB45" s="116" t="e">
        <f>'Контроль экономии'!GD45*'Контроль экономии'!WV45</f>
        <v>#N/A</v>
      </c>
      <c r="DC45" s="116" t="e">
        <f>'Контроль экономии'!GE45*'Контроль экономии'!WW45</f>
        <v>#N/A</v>
      </c>
      <c r="DD45" s="116" t="e">
        <f>'Контроль экономии'!GF45*'Контроль экономии'!WX45</f>
        <v>#N/A</v>
      </c>
      <c r="DE45" s="116" t="e">
        <f>'Контроль экономии'!GG45*'Контроль экономии'!WY45</f>
        <v>#N/A</v>
      </c>
      <c r="DF45" s="116" t="e">
        <f>'Контроль экономии'!GH45*'Контроль экономии'!WZ45</f>
        <v>#N/A</v>
      </c>
      <c r="DG45" s="116" t="e">
        <f>'Контроль экономии'!GI45*'Контроль экономии'!XA45</f>
        <v>#N/A</v>
      </c>
      <c r="DH45" s="116" t="e">
        <f>'Контроль экономии'!GJ45*'Контроль экономии'!XB45</f>
        <v>#N/A</v>
      </c>
      <c r="DI45" s="116" t="e">
        <f>'Контроль экономии'!GK45*'Контроль экономии'!XC45</f>
        <v>#N/A</v>
      </c>
      <c r="DJ45" s="116" t="e">
        <f>'Контроль экономии'!GL45*'Контроль экономии'!XD45</f>
        <v>#N/A</v>
      </c>
      <c r="DK45" s="116" t="e">
        <f>'Контроль экономии'!GM45*'Контроль экономии'!XE45</f>
        <v>#N/A</v>
      </c>
      <c r="DL45" s="116" t="e">
        <f>'Контроль экономии'!GN45*'Контроль экономии'!XF45</f>
        <v>#N/A</v>
      </c>
      <c r="DM45" s="116" t="e">
        <f>'Контроль экономии'!GO45*'Контроль экономии'!XG45</f>
        <v>#N/A</v>
      </c>
      <c r="DN45" s="116" t="e">
        <f>'Контроль экономии'!GP45*'Контроль экономии'!XH45</f>
        <v>#N/A</v>
      </c>
      <c r="DO45" s="116" t="e">
        <f>'Контроль экономии'!GQ45*'Контроль экономии'!XI45</f>
        <v>#N/A</v>
      </c>
      <c r="DP45" s="116" t="e">
        <f>'Контроль экономии'!GR45*'Контроль экономии'!XJ45</f>
        <v>#N/A</v>
      </c>
      <c r="DQ45" s="116" t="e">
        <f>'Контроль экономии'!GS45*'Контроль экономии'!XK45</f>
        <v>#N/A</v>
      </c>
      <c r="DR45" s="116" t="e">
        <f>'Контроль экономии'!GT45*'Контроль экономии'!XL45</f>
        <v>#N/A</v>
      </c>
      <c r="DS45" s="116" t="e">
        <f>'Контроль экономии'!GU45*'Контроль экономии'!XM45</f>
        <v>#N/A</v>
      </c>
      <c r="DT45" s="116" t="e">
        <f>'Контроль экономии'!GV45*'Контроль экономии'!XN45</f>
        <v>#N/A</v>
      </c>
      <c r="DU45" s="116" t="e">
        <f>'Контроль экономии'!GW45*'Контроль экономии'!XO45</f>
        <v>#N/A</v>
      </c>
      <c r="DV45" s="116" t="e">
        <f>'Контроль экономии'!GX45*'Контроль экономии'!XP45</f>
        <v>#N/A</v>
      </c>
      <c r="DW45" s="116" t="e">
        <f>'Контроль экономии'!GY45*'Контроль экономии'!XQ45</f>
        <v>#N/A</v>
      </c>
      <c r="DX45" s="122" t="e">
        <f>'Контроль экономии'!FU45*'Контроль экономии'!XR45</f>
        <v>#N/A</v>
      </c>
      <c r="DY45" s="122" t="e">
        <f>'Контроль экономии'!FV45*'Контроль экономии'!XS45</f>
        <v>#N/A</v>
      </c>
      <c r="DZ45" s="122" t="e">
        <f>'Контроль экономии'!FW45*'Контроль экономии'!XT45</f>
        <v>#N/A</v>
      </c>
      <c r="EA45" s="122" t="e">
        <f>'Контроль экономии'!FX45*'Контроль экономии'!XU45</f>
        <v>#N/A</v>
      </c>
      <c r="EB45" s="122" t="e">
        <f>'Контроль экономии'!FY45*'Контроль экономии'!XV45</f>
        <v>#N/A</v>
      </c>
      <c r="EC45" s="122" t="e">
        <f>'Контроль экономии'!FZ45*'Контроль экономии'!XW45</f>
        <v>#N/A</v>
      </c>
      <c r="ED45" s="122" t="e">
        <f>'Контроль экономии'!GA45*'Контроль экономии'!XX45</f>
        <v>#N/A</v>
      </c>
      <c r="EE45" s="122" t="e">
        <f>'Контроль экономии'!GB45*'Контроль экономии'!XY45</f>
        <v>#N/A</v>
      </c>
      <c r="EF45" s="122" t="e">
        <f>'Контроль экономии'!GC45*'Контроль экономии'!XZ45</f>
        <v>#N/A</v>
      </c>
      <c r="EG45" s="122" t="e">
        <f>'Контроль экономии'!GD45*'Контроль экономии'!YA45</f>
        <v>#N/A</v>
      </c>
      <c r="EH45" s="122" t="e">
        <f>'Контроль экономии'!GE45*'Контроль экономии'!YB45</f>
        <v>#N/A</v>
      </c>
      <c r="EI45" s="122" t="e">
        <f>'Контроль экономии'!GF45*'Контроль экономии'!YC45</f>
        <v>#N/A</v>
      </c>
      <c r="EJ45" s="122" t="e">
        <f>'Контроль экономии'!GG45*'Контроль экономии'!YD45</f>
        <v>#N/A</v>
      </c>
      <c r="EK45" s="122" t="e">
        <f>'Контроль экономии'!GH45*'Контроль экономии'!YE45</f>
        <v>#N/A</v>
      </c>
      <c r="EL45" s="122" t="e">
        <f>'Контроль экономии'!GI45*'Контроль экономии'!YF45</f>
        <v>#N/A</v>
      </c>
      <c r="EM45" s="122" t="e">
        <f>'Контроль экономии'!GJ45*'Контроль экономии'!YG45</f>
        <v>#N/A</v>
      </c>
      <c r="EN45" s="122" t="e">
        <f>'Контроль экономии'!GK45*'Контроль экономии'!YH45</f>
        <v>#N/A</v>
      </c>
      <c r="EO45" s="122" t="e">
        <f>'Контроль экономии'!GL45*'Контроль экономии'!YI45</f>
        <v>#N/A</v>
      </c>
      <c r="EP45" s="122" t="e">
        <f>'Контроль экономии'!GM45*'Контроль экономии'!YJ45</f>
        <v>#N/A</v>
      </c>
      <c r="EQ45" s="122" t="e">
        <f>'Контроль экономии'!GN45*'Контроль экономии'!YK45</f>
        <v>#N/A</v>
      </c>
      <c r="ER45" s="122" t="e">
        <f>'Контроль экономии'!GO45*'Контроль экономии'!YL45</f>
        <v>#N/A</v>
      </c>
      <c r="ES45" s="122" t="e">
        <f>'Контроль экономии'!GP45*'Контроль экономии'!YM45</f>
        <v>#N/A</v>
      </c>
      <c r="ET45" s="122" t="e">
        <f>'Контроль экономии'!GQ45*'Контроль экономии'!YN45</f>
        <v>#N/A</v>
      </c>
      <c r="EU45" s="122" t="e">
        <f>'Контроль экономии'!GR45*'Контроль экономии'!YO45</f>
        <v>#N/A</v>
      </c>
      <c r="EV45" s="122" t="e">
        <f>'Контроль экономии'!GS45*'Контроль экономии'!YP45</f>
        <v>#N/A</v>
      </c>
      <c r="EW45" s="122" t="e">
        <f>'Контроль экономии'!GT45*'Контроль экономии'!YQ45</f>
        <v>#N/A</v>
      </c>
      <c r="EX45" s="122" t="e">
        <f>'Контроль экономии'!GU45*'Контроль экономии'!YR45</f>
        <v>#N/A</v>
      </c>
      <c r="EY45" s="122" t="e">
        <f>'Контроль экономии'!GV45*'Контроль экономии'!YS45</f>
        <v>#N/A</v>
      </c>
      <c r="EZ45" s="122" t="e">
        <f>'Контроль экономии'!GW45*'Контроль экономии'!YT45</f>
        <v>#N/A</v>
      </c>
      <c r="FA45" s="122" t="e">
        <f>'Контроль экономии'!GX45*'Контроль экономии'!YU45</f>
        <v>#N/A</v>
      </c>
      <c r="FB45" s="122" t="e">
        <f>'Контроль экономии'!GY45*'Контроль экономии'!YV45</f>
        <v>#N/A</v>
      </c>
    </row>
    <row r="46" spans="1:158" s="116" customFormat="1">
      <c r="A46" s="116">
        <f>'Контроль экономии'!A46</f>
        <v>72</v>
      </c>
      <c r="B46" s="123" t="str">
        <f>'Контроль экономии'!C46</f>
        <v>Муниципальное бюджетное дошкольное образовательное учреждение детский сад комбинированного вида № 68 г. Белгорода</v>
      </c>
      <c r="C46" s="124">
        <f>'Контроль экономии'!D46</f>
        <v>1100728</v>
      </c>
      <c r="D46" s="119">
        <f>IF('Контроль экономии'!JJ46="",0,'Контроль экономии'!JJ46)</f>
        <v>1.17119</v>
      </c>
      <c r="E46" s="119">
        <f>IF('Контроль экономии'!JK46="",0,'Контроль экономии'!JK46)</f>
        <v>1.0584800000000001</v>
      </c>
      <c r="F46" s="119">
        <f>IF('Контроль экономии'!JL46="",0,'Контроль экономии'!JL46)</f>
        <v>1.0418000000000001</v>
      </c>
      <c r="G46" s="119">
        <f>IF('Контроль экономии'!JM46="",0,'Контроль экономии'!JM46)</f>
        <v>1.0158499999999999</v>
      </c>
      <c r="H46" s="119">
        <f>IF('Контроль экономии'!JN46="",0,'Контроль экономии'!JN46)</f>
        <v>0.99992000000000003</v>
      </c>
      <c r="I46" s="119">
        <f>IF('Контроль экономии'!JO46="",0,'Контроль экономии'!JO46)</f>
        <v>0.64483000000000001</v>
      </c>
      <c r="J46" s="119">
        <f>IF('Контроль экономии'!JP46="",0,'Контроль экономии'!JP46)</f>
        <v>1.0408200000000001</v>
      </c>
      <c r="K46" s="119">
        <f>IF('Контроль экономии'!JQ46="",0,'Контроль экономии'!JQ46)</f>
        <v>1.18116</v>
      </c>
      <c r="L46" s="119">
        <f>IF('Контроль экономии'!JR46="",0,'Контроль экономии'!JR46)</f>
        <v>1.3238000000000001</v>
      </c>
      <c r="M46" s="119">
        <f>IF('Контроль экономии'!JS46="",0,'Контроль экономии'!JS46)</f>
        <v>1.4799800000000001</v>
      </c>
      <c r="N46" s="119">
        <f>IF('Контроль экономии'!JT46="",0,'Контроль экономии'!JT46)</f>
        <v>1.53312</v>
      </c>
      <c r="O46" s="119">
        <f>IF('Контроль экономии'!JU46="",0,'Контроль экономии'!JU46)</f>
        <v>1.4936</v>
      </c>
      <c r="P46" s="119">
        <f>IF('Контроль экономии'!JV46="",0,'Контроль экономии'!JV46)</f>
        <v>0.76429999999999998</v>
      </c>
      <c r="Q46" s="119">
        <f>IF('Контроль экономии'!JW46="",0,'Контроль экономии'!JW46)</f>
        <v>1.2946599999999999</v>
      </c>
      <c r="R46" s="119">
        <f>IF('Контроль экономии'!JX46="",0,'Контроль экономии'!JX46)</f>
        <v>1.6347400000000001</v>
      </c>
      <c r="S46" s="119">
        <f>IF('Контроль экономии'!JY46="",0,'Контроль экономии'!JY46)</f>
        <v>1.70618</v>
      </c>
      <c r="T46" s="119">
        <f>IF('Контроль экономии'!JZ46="",0,'Контроль экономии'!JZ46)</f>
        <v>1.7550699999999999</v>
      </c>
      <c r="U46" s="119">
        <f>IF('Контроль экономии'!KA46="",0,'Контроль экономии'!KA46)</f>
        <v>1.7030000000000001</v>
      </c>
      <c r="V46" s="119">
        <f>IF('Контроль экономии'!KB46="",0,'Контроль экономии'!KB46)</f>
        <v>1.7012100000000001</v>
      </c>
      <c r="W46" s="119">
        <f>IF('Контроль экономии'!KC46="",0,'Контроль экономии'!KC46)</f>
        <v>0.71847000000000005</v>
      </c>
      <c r="X46" s="119">
        <f>IF('Контроль экономии'!KD46="",0,'Контроль экономии'!KD46)</f>
        <v>1.2347300000000001</v>
      </c>
      <c r="Y46" s="119">
        <f>IF('Контроль экономии'!KE46="",0,'Контроль экономии'!KE46)</f>
        <v>1.2483200000000001</v>
      </c>
      <c r="Z46" s="119">
        <f>IF('Контроль экономии'!KF46="",0,'Контроль экономии'!KF46)</f>
        <v>2.1391399999999998</v>
      </c>
      <c r="AA46" s="119">
        <f>IF('Контроль экономии'!KG46="",0,'Контроль экономии'!KG46)</f>
        <v>2.2740800000000001</v>
      </c>
      <c r="AB46" s="119">
        <f>IF('Контроль экономии'!KH46="",0,'Контроль экономии'!KH46)</f>
        <v>1.91683</v>
      </c>
      <c r="AC46" s="119">
        <f>IF('Контроль экономии'!KI46="",0,'Контроль экономии'!KI46)</f>
        <v>1.92655</v>
      </c>
      <c r="AD46" s="119">
        <f>IF('Контроль экономии'!KJ46="",0,'Контроль экономии'!KJ46)</f>
        <v>2.0840800000000002</v>
      </c>
      <c r="AE46" s="119">
        <f>IF('Контроль экономии'!KK46="",0,'Контроль экономии'!KK46)</f>
        <v>1.5504500000000001</v>
      </c>
      <c r="AF46" s="119">
        <f>IF('Контроль экономии'!KL46="",0,'Контроль экономии'!KL46)</f>
        <v>1.3001199999999999</v>
      </c>
      <c r="AG46" s="119">
        <f>IF('Контроль экономии'!KM46="",0,'Контроль экономии'!KM46)</f>
        <v>1.8289200000000001</v>
      </c>
      <c r="AH46" s="119">
        <f>IF('Контроль экономии'!KN46="",0,'Контроль экономии'!KN46)</f>
        <v>0</v>
      </c>
      <c r="AI46" s="125">
        <f>IF(D46&gt;0,'Контроль экономии'!FU46,0)</f>
        <v>1890.6422448180267</v>
      </c>
      <c r="AJ46" s="125">
        <f>IF(E46&gt;0,'Контроль экономии'!FV46,0)</f>
        <v>3593.5853498075485</v>
      </c>
      <c r="AK46" s="125">
        <f>IF(F46&gt;0,'Контроль экономии'!FW46,0)</f>
        <v>4880.1776355411148</v>
      </c>
      <c r="AL46" s="125">
        <f>IF(G46&gt;0,'Контроль экономии'!FX46,0)</f>
        <v>6252.0877121058202</v>
      </c>
      <c r="AM46" s="125">
        <f>IF(H46&gt;0,'Контроль экономии'!FY46,0)</f>
        <v>7785.5328059774811</v>
      </c>
      <c r="AN46" s="125">
        <f>IF(I46&gt;0,'Контроль экономии'!FZ46,0)</f>
        <v>9569.2434196204813</v>
      </c>
      <c r="AO46" s="125">
        <f>IF(J46&gt;0,'Контроль экономии'!GA46,0)</f>
        <v>11330.202622375178</v>
      </c>
      <c r="AP46" s="125">
        <f>IF(K46&gt;0,'Контроль экономии'!GB46,0)</f>
        <v>13074.098266963647</v>
      </c>
      <c r="AQ46" s="125">
        <f>IF(L46&gt;0,'Контроль экономии'!GC46,0)</f>
        <v>14855.533739517816</v>
      </c>
      <c r="AR46" s="125">
        <f>IF(M46&gt;0,'Контроль экономии'!GD46,0)</f>
        <v>16613.080230639265</v>
      </c>
      <c r="AS46" s="125">
        <f>IF(N46&gt;0,'Контроль экономии'!GE46,0)</f>
        <v>18237.53096806414</v>
      </c>
      <c r="AT46" s="125">
        <f>IF(O46&gt;0,'Контроль экономии'!GF46,0)</f>
        <v>19674.282565660509</v>
      </c>
      <c r="AU46" s="125">
        <f>IF(P46&gt;0,'Контроль экономии'!GG46,0)</f>
        <v>21314.659290707197</v>
      </c>
      <c r="AV46" s="125">
        <f>IF(Q46&gt;0,'Контроль экономии'!GH46,0)</f>
        <v>22562.574177930648</v>
      </c>
      <c r="AW46" s="125">
        <f>IF(R46&gt;0,'Контроль экономии'!GI46,0)</f>
        <v>24359.935638106632</v>
      </c>
      <c r="AX46" s="125">
        <f>IF(S46&gt;0,'Контроль экономии'!GJ46,0)</f>
        <v>26282.429858168285</v>
      </c>
      <c r="AY46" s="125">
        <f>IF(T46&gt;0,'Контроль экономии'!GK46,0)</f>
        <v>28071.828324533362</v>
      </c>
      <c r="AZ46" s="125">
        <f>IF(U46&gt;0,'Контроль экономии'!GL46,0)</f>
        <v>29911.279894852705</v>
      </c>
      <c r="BA46" s="125">
        <f>IF(V46&gt;0,'Контроль экономии'!GM46,0)</f>
        <v>31732.530336461405</v>
      </c>
      <c r="BB46" s="125">
        <f>IF(W46&gt;0,'Контроль экономии'!GN46,0)</f>
        <v>33566.294054058671</v>
      </c>
      <c r="BC46" s="125">
        <f>IF(X46&gt;0,'Контроль экономии'!GO46,0)</f>
        <v>35525.190531541608</v>
      </c>
      <c r="BD46" s="125">
        <f>IF(Y46&gt;0,'Контроль экономии'!GP46,0)</f>
        <v>37603.531916188142</v>
      </c>
      <c r="BE46" s="125">
        <f>IF(Z46&gt;0,'Контроль экономии'!GQ46,0)</f>
        <v>39739.889398599844</v>
      </c>
      <c r="BF46" s="125">
        <f>IF(AA46&gt;0,'Контроль экономии'!GR46,0)</f>
        <v>41994.554217630728</v>
      </c>
      <c r="BG46" s="125">
        <f>IF(AB46&gt;0,'Контроль экономии'!GS46,0)</f>
        <v>44228.742766862139</v>
      </c>
      <c r="BH46" s="125">
        <f>IF(AC46&gt;0,'Контроль экономии'!GT46,0)</f>
        <v>46387.851660162145</v>
      </c>
      <c r="BI46" s="125">
        <f>IF(AD46&gt;0,'Контроль экономии'!GU46,0)</f>
        <v>48782.437656156093</v>
      </c>
      <c r="BJ46" s="125">
        <f>IF(AE46&gt;0,'Контроль экономии'!GV46,0)</f>
        <v>51248.690596448199</v>
      </c>
      <c r="BK46" s="125">
        <f>IF(AF46&gt;0,'Контроль экономии'!GW46,0)</f>
        <v>53579.572641954903</v>
      </c>
      <c r="BL46" s="125">
        <f>IF(AG46&gt;0,'Контроль экономии'!GX46,0)</f>
        <v>55661.326738234682</v>
      </c>
      <c r="BM46" s="125">
        <f>IF(AH46&gt;0,'Контроль экономии'!GY46,0)</f>
        <v>0</v>
      </c>
      <c r="BN46" s="120">
        <f>'Контроль экономии'!FU46*Ср.вз.!AI46</f>
        <v>3574528.0978905475</v>
      </c>
      <c r="BO46" s="120">
        <f>'Контроль экономии'!FV46*Ср.вз.!AJ46</f>
        <v>12913855.666351441</v>
      </c>
      <c r="BP46" s="120">
        <f>'Контроль экономии'!FW46*Ср.вз.!AK46</f>
        <v>23816133.754435666</v>
      </c>
      <c r="BQ46" s="120">
        <f>'Контроль экономии'!FX46*Ср.вз.!AL46</f>
        <v>39088600.759864591</v>
      </c>
      <c r="BR46" s="120">
        <f>'Контроль экономии'!FY46*Ср.вз.!AM46</f>
        <v>60614521.072951593</v>
      </c>
      <c r="BS46" s="120">
        <f>'Контроль экономии'!FZ46*Ср.вз.!AN46</f>
        <v>91570419.623949885</v>
      </c>
      <c r="BT46" s="120">
        <f>'Контроль экономии'!GA46*Ср.вз.!AO46</f>
        <v>128373491.46407737</v>
      </c>
      <c r="BU46" s="120">
        <f>'Контроль экономии'!GB46*Ср.вз.!AP46</f>
        <v>170932045.49422184</v>
      </c>
      <c r="BV46" s="120">
        <f>'Контроль экономии'!GC46*Ср.вз.!AQ46</f>
        <v>220686882.68595219</v>
      </c>
      <c r="BW46" s="120">
        <f>'Контроль экономии'!GD46*Ср.вз.!AR46</f>
        <v>275994434.74965715</v>
      </c>
      <c r="BX46" s="120">
        <f>'Контроль экономии'!GE46*Ср.вз.!AS46</f>
        <v>332607535.81109852</v>
      </c>
      <c r="BY46" s="120">
        <f>'Контроль экономии'!GF46*Ср.вз.!AT46</f>
        <v>387077394.47345304</v>
      </c>
      <c r="BZ46" s="120">
        <f>'Контроль экономии'!GG46*Ср.вз.!AU46</f>
        <v>454314700.67893064</v>
      </c>
      <c r="CA46" s="120">
        <f>'Контроль экономии'!GH46*Ср.вз.!AV46</f>
        <v>509069753.53462285</v>
      </c>
      <c r="CB46" s="120">
        <f>'Контроль экономии'!GI46*Ср.вз.!AW46</f>
        <v>593406464.29269755</v>
      </c>
      <c r="CC46" s="120">
        <f>'Контроль экономии'!GJ46*Ср.вз.!AX46</f>
        <v>690766119.2495358</v>
      </c>
      <c r="CD46" s="120">
        <f>'Контроль экономии'!GK46*Ср.вз.!AY46</f>
        <v>788027545.48207355</v>
      </c>
      <c r="CE46" s="120">
        <f>'Контроль экономии'!GL46*Ср.вз.!AZ46</f>
        <v>894684664.94821966</v>
      </c>
      <c r="CF46" s="120">
        <f>'Контроль экономии'!GM46*Ср.вз.!BA46</f>
        <v>1006953481.5544434</v>
      </c>
      <c r="CG46" s="120">
        <f>'Контроль экономии'!GN46*Ср.вз.!BB46</f>
        <v>1126696096.5235345</v>
      </c>
      <c r="CH46" s="120">
        <f>'Контроль экономии'!GO46*Ср.вз.!BC46</f>
        <v>1262039162.3023336</v>
      </c>
      <c r="CI46" s="120">
        <f>'Контроль экономии'!GP46*Ср.вз.!BD46</f>
        <v>1414025612.5717802</v>
      </c>
      <c r="CJ46" s="120">
        <f>'Контроль экономии'!GQ46*Ср.вз.!BE46</f>
        <v>1579258809.4129484</v>
      </c>
      <c r="CK46" s="120">
        <f>'Контроль экономии'!GR46*Ср.вз.!BF46</f>
        <v>1763542583.9375267</v>
      </c>
      <c r="CL46" s="120">
        <f>'Контроль экономии'!GS46*Ср.вз.!BG46</f>
        <v>1956181686.7372599</v>
      </c>
      <c r="CM46" s="120">
        <f>'Контроль экономии'!GT46*Ср.вз.!BH46</f>
        <v>2151832781.6452079</v>
      </c>
      <c r="CN46" s="120">
        <f>'Контроль экономии'!GU46*Ср.вз.!BI46</f>
        <v>2379726223.6767559</v>
      </c>
      <c r="CO46" s="120">
        <f>'Контроль экономии'!GV46*Ср.вз.!BJ46</f>
        <v>2626428287.8504782</v>
      </c>
      <c r="CP46" s="120">
        <f>'Контроль экономии'!GW46*Ср.вз.!BK46</f>
        <v>2870770604.4945221</v>
      </c>
      <c r="CQ46" s="120">
        <f>'Контроль экономии'!GX46*Ср.вз.!BL46</f>
        <v>3098183294.260519</v>
      </c>
      <c r="CR46" s="120">
        <f>'Контроль экономии'!GY46*Ср.вз.!BM46</f>
        <v>0</v>
      </c>
      <c r="CS46" s="116">
        <f>'Контроль экономии'!FU46*'Контроль экономии'!WM46</f>
        <v>606080.04611914698</v>
      </c>
      <c r="CT46" s="116">
        <f>'Контроль экономии'!FV46*'Контроль экономии'!WN46</f>
        <v>3325621.0403946564</v>
      </c>
      <c r="CU46" s="116">
        <f>'Контроль экономии'!FW46*'Контроль экономии'!WO46</f>
        <v>5288411.2271793624</v>
      </c>
      <c r="CV46" s="116">
        <f>'Контроль экономии'!FX46*'Контроль экономии'!WP46</f>
        <v>11880688.214604389</v>
      </c>
      <c r="CW46" s="116">
        <f>'Контроль экономии'!FY46*'Контроль экономии'!WQ46</f>
        <v>24608608.10429766</v>
      </c>
      <c r="CX46" s="116">
        <f>'Контроль экономии'!FZ46*'Контроль экономии'!WR46</f>
        <v>24781674.755362354</v>
      </c>
      <c r="CY46" s="116">
        <f>'Контроль экономии'!GA46*'Контроль экономии'!WS46</f>
        <v>29090640.011322346</v>
      </c>
      <c r="CZ46" s="116">
        <f>'Контроль экономии'!GB46*'Контроль экономии'!WT46</f>
        <v>43367684.172054827</v>
      </c>
      <c r="DA46" s="116">
        <f>'Контроль экономии'!GC46*'Контроль экономии'!WU46</f>
        <v>52105092.181617953</v>
      </c>
      <c r="DB46" s="116">
        <f>'Контроль экономии'!GD46*'Контроль экономии'!WV46</f>
        <v>56401126.964634791</v>
      </c>
      <c r="DC46" s="116">
        <f>'Контроль экономии'!GE46*'Контроль экономии'!WW46</f>
        <v>64777308.784357332</v>
      </c>
      <c r="DD46" s="116">
        <f>'Контроль экономии'!GF46*'Контроль экономии'!WX46</f>
        <v>77522149.038653389</v>
      </c>
      <c r="DE46" s="116">
        <f>'Контроль экономии'!GG46*'Контроль экономии'!WY46</f>
        <v>62961677.814204574</v>
      </c>
      <c r="DF46" s="116">
        <f>'Контроль экономии'!GH46*'Контроль экономии'!WZ46</f>
        <v>64564791.239318743</v>
      </c>
      <c r="DG46" s="116">
        <f>'Контроль экономии'!GI46*'Контроль экономии'!XA46</f>
        <v>75807580.316650942</v>
      </c>
      <c r="DH46" s="116">
        <f>'Контроль экономии'!GJ46*'Контроль экономии'!XB46</f>
        <v>84643744.869347632</v>
      </c>
      <c r="DI46" s="116">
        <f>'Контроль экономии'!GK46*'Контроль экономии'!XC46</f>
        <v>92602264.514735177</v>
      </c>
      <c r="DJ46" s="116">
        <f>'Контроль экономии'!GL46*'Контроль экономии'!XD46</f>
        <v>95806969.780902028</v>
      </c>
      <c r="DK46" s="116">
        <f>'Контроль экономии'!GM46*'Контроль экономии'!XE46</f>
        <v>113909103.98777245</v>
      </c>
      <c r="DL46" s="116">
        <f>'Контроль экономии'!GN46*'Контроль экономии'!XF46</f>
        <v>86177292.310649037</v>
      </c>
      <c r="DM46" s="116">
        <f>'Контроль экономии'!GO46*'Контроль экономии'!XG46</f>
        <v>91842528.480426773</v>
      </c>
      <c r="DN46" s="116">
        <f>'Контроль экономии'!GP46*'Контроль экономии'!XH46</f>
        <v>109801709.52062847</v>
      </c>
      <c r="DO46" s="116">
        <f>'Контроль экономии'!GQ46*'Контроль экономии'!XI46</f>
        <v>159943051.1462892</v>
      </c>
      <c r="DP46" s="116">
        <f>'Контроль экономии'!GR46*'Контроль экономии'!XJ46</f>
        <v>213981426.79914403</v>
      </c>
      <c r="DQ46" s="116">
        <f>'Контроль экономии'!GS46*'Контроль экономии'!XK46</f>
        <v>276361314.55341458</v>
      </c>
      <c r="DR46" s="116">
        <f>'Контроль экономии'!GT46*'Контроль экономии'!XL46</f>
        <v>322672580.84963763</v>
      </c>
      <c r="DS46" s="116">
        <f>'Контроль экономии'!GU46*'Контроль экономии'!XM46</f>
        <v>419824257.66767341</v>
      </c>
      <c r="DT46" s="116">
        <f>'Контроль экономии'!GV46*'Контроль экономии'!XN46</f>
        <v>538644578.37938118</v>
      </c>
      <c r="DU46" s="116">
        <f>'Контроль экономии'!GW46*'Контроль экономии'!XO46</f>
        <v>659449435.29764903</v>
      </c>
      <c r="DV46" s="116">
        <f>'Контроль экономии'!GX46*'Контроль экономии'!XP46</f>
        <v>788155679.17849207</v>
      </c>
      <c r="DW46" s="116" t="e">
        <f>'Контроль экономии'!GY46*'Контроль экономии'!XQ46</f>
        <v>#VALUE!</v>
      </c>
      <c r="DX46" s="122">
        <f>'Контроль экономии'!FU46*'Контроль экономии'!XR46</f>
        <v>2392672.0079582105</v>
      </c>
      <c r="DY46" s="122">
        <f>'Контроль экономии'!FV46*'Контроль экономии'!XS46</f>
        <v>6428894.6375818616</v>
      </c>
      <c r="DZ46" s="122">
        <f>'Контроль экономии'!FW46*'Контроль экономии'!XT46</f>
        <v>13503731.861435913</v>
      </c>
      <c r="EA46" s="122">
        <f>'Контроль экономии'!FX46*'Контроль экономии'!XU46</f>
        <v>15921258.741386039</v>
      </c>
      <c r="EB46" s="122">
        <f>'Контроль экономии'!FY46*'Контроль экономии'!XV46</f>
        <v>12627735.269571153</v>
      </c>
      <c r="EC46" s="122">
        <f>'Контроль экономии'!FZ46*'Контроль экономии'!XW46</f>
        <v>43246153.850993276</v>
      </c>
      <c r="ED46" s="122">
        <f>'Контроль экономии'!GA46*'Контроль экономии'!XX46</f>
        <v>71646743.441998795</v>
      </c>
      <c r="EE46" s="122">
        <f>'Контроль экономии'!GB46*'Контроль экономии'!XY46</f>
        <v>86365061.358714893</v>
      </c>
      <c r="EF46" s="122">
        <f>'Контроль экономии'!GC46*'Контроль экономии'!XZ46</f>
        <v>119081952.93179716</v>
      </c>
      <c r="EG46" s="122">
        <f>'Контроль экономии'!GD46*'Контроль экономии'!YA46</f>
        <v>166012237.16861933</v>
      </c>
      <c r="EH46" s="122">
        <f>'Контроль экономии'!GE46*'Контроль экономии'!YB46</f>
        <v>206291783.6816017</v>
      </c>
      <c r="EI46" s="122">
        <f>'Контроль экономии'!GF46*'Контроль экономии'!YC46</f>
        <v>235909203.848079</v>
      </c>
      <c r="EJ46" s="122">
        <f>'Контроль экономии'!GG46*'Контроль экономии'!YD46</f>
        <v>331539428.94123167</v>
      </c>
      <c r="EK46" s="122">
        <f>'Контроль экономии'!GH46*'Контроль экономии'!YE46</f>
        <v>383168410.61795133</v>
      </c>
      <c r="EL46" s="122">
        <f>'Контроль экономии'!GI46*'Контроль экономии'!YF46</f>
        <v>445581682.67522818</v>
      </c>
      <c r="EM46" s="122">
        <f>'Контроль экономии'!GJ46*'Контроль экономии'!YG46</f>
        <v>525710816.75430787</v>
      </c>
      <c r="EN46" s="122">
        <f>'Контроль экономии'!GK46*'Контроль экономии'!YH46</f>
        <v>607453129.67833984</v>
      </c>
      <c r="EO46" s="122">
        <f>'Контроль экономии'!GL46*'Контроль экономии'!YI46</f>
        <v>707861073.87546051</v>
      </c>
      <c r="EP46" s="122">
        <f>'Контроль экономии'!GM46*'Контроль экономии'!YJ46</f>
        <v>784830728.77828693</v>
      </c>
      <c r="EQ46" s="122">
        <f>'Контроль экономии'!GN46*'Контроль экономии'!YK46</f>
        <v>958650376.51776874</v>
      </c>
      <c r="ER46" s="122">
        <f>'Контроль экономии'!GO46*'Контроль экономии'!YL46</f>
        <v>1082946231.7655013</v>
      </c>
      <c r="ES46" s="122">
        <f>'Контроль экономии'!GP46*'Контроль экономии'!YM46</f>
        <v>1199912279.0065544</v>
      </c>
      <c r="ET46" s="122">
        <f>'Контроль экономии'!GQ46*'Контроль экономии'!YN46</f>
        <v>1267369859.6776841</v>
      </c>
      <c r="EU46" s="122">
        <f>'Контроль экономии'!GR46*'Контроль экономии'!YO46</f>
        <v>1346278801.6791959</v>
      </c>
      <c r="EV46" s="122">
        <f>'Контроль экономии'!GS46*'Контроль экономии'!YP46</f>
        <v>1417277123.3581014</v>
      </c>
      <c r="EW46" s="122">
        <f>'Контроль экономии'!GT46*'Контроль экономии'!YQ46</f>
        <v>1522621248.9884148</v>
      </c>
      <c r="EX46" s="122">
        <f>'Контроль экономии'!GU46*'Контроль экономии'!YR46</f>
        <v>1561068921.2247934</v>
      </c>
      <c r="EY46" s="122">
        <f>'Контроль экономии'!GV46*'Контроль экономии'!YS46</f>
        <v>1576071360.0106857</v>
      </c>
      <c r="EZ46" s="122">
        <f>'Контроль экономии'!GW46*'Контроль экономии'!YT46</f>
        <v>1584844205.6641078</v>
      </c>
      <c r="FA46" s="122">
        <f>'Контроль экономии'!GX46*'Контроль экономии'!YU46</f>
        <v>1561279719.8624609</v>
      </c>
      <c r="FB46" s="122" t="e">
        <f>'Контроль экономии'!GY46*'Контроль экономии'!YV46</f>
        <v>#VALUE!</v>
      </c>
    </row>
    <row r="47" spans="1:158" s="116" customFormat="1">
      <c r="A47" s="116">
        <f>'Контроль экономии'!A47</f>
        <v>58</v>
      </c>
      <c r="B47" s="123" t="str">
        <f>'Контроль экономии'!C47</f>
        <v>Муниципальное бюджетное образовательное учреждение «Средняя общеобразовательная школа № 2» п. Чернянка Белгородской области</v>
      </c>
      <c r="C47" s="124">
        <f>'Контроль экономии'!D47</f>
        <v>1120196</v>
      </c>
      <c r="D47" s="119">
        <f>IF('Контроль экономии'!JJ47="",0,'Контроль экономии'!JJ47)</f>
        <v>0.01</v>
      </c>
      <c r="E47" s="119">
        <f>IF('Контроль экономии'!JK47="",0,'Контроль экономии'!JK47)</f>
        <v>0.01</v>
      </c>
      <c r="F47" s="119">
        <f>IF('Контроль экономии'!JL47="",0,'Контроль экономии'!JL47)</f>
        <v>0.01</v>
      </c>
      <c r="G47" s="119">
        <f>IF('Контроль экономии'!JM47="",0,'Контроль экономии'!JM47)</f>
        <v>0.01</v>
      </c>
      <c r="H47" s="119">
        <f>IF('Контроль экономии'!JN47="",0,'Контроль экономии'!JN47)</f>
        <v>0.01</v>
      </c>
      <c r="I47" s="119">
        <f>IF('Контроль экономии'!JO47="",0,'Контроль экономии'!JO47)</f>
        <v>0.01</v>
      </c>
      <c r="J47" s="119">
        <f>IF('Контроль экономии'!JP47="",0,'Контроль экономии'!JP47)</f>
        <v>0.01</v>
      </c>
      <c r="K47" s="119">
        <f>IF('Контроль экономии'!JQ47="",0,'Контроль экономии'!JQ47)</f>
        <v>1.4909573793411299</v>
      </c>
      <c r="L47" s="119">
        <f>IF('Контроль экономии'!JR47="",0,'Контроль экономии'!JR47)</f>
        <v>1.61946260929108</v>
      </c>
      <c r="M47" s="119">
        <f>IF('Контроль экономии'!JS47="",0,'Контроль экономии'!JS47)</f>
        <v>1.85655164718628</v>
      </c>
      <c r="N47" s="119">
        <f>IF('Контроль экономии'!JT47="",0,'Контроль экономии'!JT47)</f>
        <v>1.88169205188751</v>
      </c>
      <c r="O47" s="119">
        <f>IF('Контроль экономии'!JU47="",0,'Контроль экономии'!JU47)</f>
        <v>1.80213010311127</v>
      </c>
      <c r="P47" s="119">
        <f>IF('Контроль экономии'!JV47="",0,'Контроль экономии'!JV47)</f>
        <v>1.7574226856231701</v>
      </c>
      <c r="Q47" s="119">
        <f>IF('Контроль экономии'!JW47="",0,'Контроль экономии'!JW47)</f>
        <v>1.75209212303162</v>
      </c>
      <c r="R47" s="119">
        <f>IF('Контроль экономии'!JX47="",0,'Контроль экономии'!JX47)</f>
        <v>1.82339084148407</v>
      </c>
      <c r="S47" s="119">
        <f>IF('Контроль экономии'!JY47="",0,'Контроль экономии'!JY47)</f>
        <v>2.1442003250122101</v>
      </c>
      <c r="T47" s="119">
        <f>IF('Контроль экономии'!JZ47="",0,'Контроль экономии'!JZ47)</f>
        <v>2.35857009887695</v>
      </c>
      <c r="U47" s="119">
        <f>IF('Контроль экономии'!KA47="",0,'Контроль экономии'!KA47)</f>
        <v>2.2212564945220898</v>
      </c>
      <c r="V47" s="119">
        <f>IF('Контроль экономии'!KB47="",0,'Контроль экономии'!KB47)</f>
        <v>2.0992269515991202</v>
      </c>
      <c r="W47" s="119">
        <f>IF('Контроль экономии'!KC47="",0,'Контроль экономии'!KC47)</f>
        <v>1.6374994516372701</v>
      </c>
      <c r="X47" s="119">
        <f>IF('Контроль экономии'!KD47="",0,'Контроль экономии'!KD47)</f>
        <v>1.62133169174194</v>
      </c>
      <c r="Y47" s="119">
        <f>IF('Контроль экономии'!KE47="",0,'Контроль экономии'!KE47)</f>
        <v>1.58677971363068</v>
      </c>
      <c r="Z47" s="119">
        <f>IF('Контроль экономии'!KF47="",0,'Контроль экономии'!KF47)</f>
        <v>1.94181609153748</v>
      </c>
      <c r="AA47" s="119">
        <f>IF('Контроль экономии'!KG47="",0,'Контроль экономии'!KG47)</f>
        <v>1.98256635665894</v>
      </c>
      <c r="AB47" s="119">
        <f>IF('Контроль экономии'!KH47="",0,'Контроль экономии'!KH47)</f>
        <v>1.9937061071395901</v>
      </c>
      <c r="AC47" s="119">
        <f>IF('Контроль экономии'!KI47="",0,'Контроль экономии'!KI47)</f>
        <v>2.0227918624877899</v>
      </c>
      <c r="AD47" s="119">
        <f>IF('Контроль экономии'!KJ47="",0,'Контроль экономии'!KJ47)</f>
        <v>1.8215467929840099</v>
      </c>
      <c r="AE47" s="119">
        <f>IF('Контроль экономии'!KK47="",0,'Контроль экономии'!KK47)</f>
        <v>1.5060020685195901</v>
      </c>
      <c r="AF47" s="119">
        <f>IF('Контроль экономии'!KL47="",0,'Контроль экономии'!KL47)</f>
        <v>1.24833595752716</v>
      </c>
      <c r="AG47" s="119">
        <f>IF('Контроль экономии'!KM47="",0,'Контроль экономии'!KM47)</f>
        <v>1.3592224121093801</v>
      </c>
      <c r="AH47" s="119">
        <f>IF('Контроль экономии'!KN47="",0,'Контроль экономии'!KN47)</f>
        <v>0</v>
      </c>
      <c r="AI47" s="125">
        <f>IF(D47&gt;0,'Контроль экономии'!FU47,0)</f>
        <v>30.287430000000004</v>
      </c>
      <c r="AJ47" s="125">
        <f>IF(E47&gt;0,'Контроль экономии'!FV47,0)</f>
        <v>60.574860000000008</v>
      </c>
      <c r="AK47" s="125">
        <f>IF(F47&gt;0,'Контроль экономии'!FW47,0)</f>
        <v>90.862290000000016</v>
      </c>
      <c r="AL47" s="125">
        <f>IF(G47&gt;0,'Контроль экономии'!FX47,0)</f>
        <v>121.14972000000002</v>
      </c>
      <c r="AM47" s="125">
        <f>IF(H47&gt;0,'Контроль экономии'!FY47,0)</f>
        <v>151.43715000000003</v>
      </c>
      <c r="AN47" s="125">
        <f>IF(I47&gt;0,'Контроль экономии'!FZ47,0)</f>
        <v>181.72458000000003</v>
      </c>
      <c r="AO47" s="125">
        <f>IF(J47&gt;0,'Контроль экономии'!GA47,0)</f>
        <v>212.01201000000003</v>
      </c>
      <c r="AP47" s="125">
        <f>IF(K47&gt;0,'Контроль экономии'!GB47,0)</f>
        <v>1607.6946436875</v>
      </c>
      <c r="AQ47" s="125">
        <f>IF(L47&gt;0,'Контроль экономии'!GC47,0)</f>
        <v>3008.3125059241074</v>
      </c>
      <c r="AR47" s="125">
        <f>IF(M47&gt;0,'Контроль экономии'!GD47,0)</f>
        <v>4461.24379078125</v>
      </c>
      <c r="AS47" s="125">
        <f>IF(N47&gt;0,'Контроль экономии'!GE47,0)</f>
        <v>5804.6130018482145</v>
      </c>
      <c r="AT47" s="125">
        <f>IF(O47&gt;0,'Контроль экономии'!GF47,0)</f>
        <v>7001.8994478616069</v>
      </c>
      <c r="AU47" s="125">
        <f>IF(P47&gt;0,'Контроль экономии'!GG47,0)</f>
        <v>8417.3229957455351</v>
      </c>
      <c r="AV47" s="125">
        <f>IF(Q47&gt;0,'Контроль экономии'!GH47,0)</f>
        <v>9449.7728082187496</v>
      </c>
      <c r="AW47" s="125">
        <f>IF(R47&gt;0,'Контроль экономии'!GI47,0)</f>
        <v>10896.781818816964</v>
      </c>
      <c r="AX47" s="125">
        <f>IF(S47&gt;0,'Контроль экономии'!GJ47,0)</f>
        <v>12401.039480584821</v>
      </c>
      <c r="AY47" s="125">
        <f>IF(T47&gt;0,'Контроль экономии'!GK47,0)</f>
        <v>14026.703764660713</v>
      </c>
      <c r="AZ47" s="125">
        <f>IF(U47&gt;0,'Контроль экономии'!GL47,0)</f>
        <v>15604.989854665178</v>
      </c>
      <c r="BA47" s="125">
        <f>IF(V47&gt;0,'Контроль экономии'!GM47,0)</f>
        <v>17065.817505200892</v>
      </c>
      <c r="BB47" s="125">
        <f>IF(W47&gt;0,'Контроль экономии'!GN47,0)</f>
        <v>18514.800607218749</v>
      </c>
      <c r="BC47" s="125">
        <f>IF(X47&gt;0,'Контроль экономии'!GO47,0)</f>
        <v>20083.216240124999</v>
      </c>
      <c r="BD47" s="125">
        <f>IF(Y47&gt;0,'Контроль экономии'!GP47,0)</f>
        <v>21754.284626852677</v>
      </c>
      <c r="BE47" s="125">
        <f>IF(Z47&gt;0,'Контроль экономии'!GQ47,0)</f>
        <v>23517.14826459375</v>
      </c>
      <c r="BF47" s="125">
        <f>IF(AA47&gt;0,'Контроль экономии'!GR47,0)</f>
        <v>25416.22421029018</v>
      </c>
      <c r="BG47" s="125">
        <f>IF(AB47&gt;0,'Контроль экономии'!GS47,0)</f>
        <v>27275.818327593752</v>
      </c>
      <c r="BH47" s="125">
        <f>IF(AC47&gt;0,'Контроль экономии'!GT47,0)</f>
        <v>29210.42791884375</v>
      </c>
      <c r="BI47" s="125">
        <f>IF(AD47&gt;0,'Контроль экономии'!GU47,0)</f>
        <v>31236.832761107144</v>
      </c>
      <c r="BJ47" s="125">
        <f>IF(AE47&gt;0,'Контроль экономии'!GV47,0)</f>
        <v>33377.734905709825</v>
      </c>
      <c r="BK47" s="125">
        <f>IF(AF47&gt;0,'Контроль экономии'!GW47,0)</f>
        <v>35324.18904547768</v>
      </c>
      <c r="BL47" s="125">
        <f>IF(AG47&gt;0,'Контроль экономии'!GX47,0)</f>
        <v>37077.182226120538</v>
      </c>
      <c r="BM47" s="125">
        <f>IF(AH47&gt;0,'Контроль экономии'!GY47,0)</f>
        <v>0</v>
      </c>
      <c r="BN47" s="120">
        <f>'Контроль экономии'!FU47*Ср.вз.!AI47</f>
        <v>917.32841600490019</v>
      </c>
      <c r="BO47" s="120">
        <f>'Контроль экономии'!FV47*Ср.вз.!AJ47</f>
        <v>3669.3136640196008</v>
      </c>
      <c r="BP47" s="120">
        <f>'Контроль экономии'!FW47*Ср.вз.!AK47</f>
        <v>8255.9557440441022</v>
      </c>
      <c r="BQ47" s="120">
        <f>'Контроль экономии'!FX47*Ср.вз.!AL47</f>
        <v>14677.254656078403</v>
      </c>
      <c r="BR47" s="120">
        <f>'Контроль экономии'!FY47*Ср.вз.!AM47</f>
        <v>22933.210400122509</v>
      </c>
      <c r="BS47" s="120">
        <f>'Контроль экономии'!FZ47*Ср.вз.!AN47</f>
        <v>33023.822976176409</v>
      </c>
      <c r="BT47" s="120">
        <f>'Контроль экономии'!GA47*Ср.вз.!AO47</f>
        <v>44949.092384240117</v>
      </c>
      <c r="BU47" s="120">
        <f>'Контроль экономии'!GB47*Ср.вз.!AP47</f>
        <v>2584682.0673414776</v>
      </c>
      <c r="BV47" s="120">
        <f>'Контроль экономии'!GC47*Ср.вз.!AQ47</f>
        <v>9049944.1332993824</v>
      </c>
      <c r="BW47" s="120">
        <f>'Контроль экономии'!GD47*Ср.вз.!AR47</f>
        <v>19902696.160784259</v>
      </c>
      <c r="BX47" s="120">
        <f>'Контроль экономии'!GE47*Ср.вз.!AS47</f>
        <v>33693532.101225339</v>
      </c>
      <c r="BY47" s="120">
        <f>'Контроль экономии'!GF47*Ср.вз.!AT47</f>
        <v>49026595.877964675</v>
      </c>
      <c r="BZ47" s="120">
        <f>'Контроль экономии'!GG47*Ср.вз.!AU47</f>
        <v>70851326.414706588</v>
      </c>
      <c r="CA47" s="120">
        <f>'Контроль экономии'!GH47*Ср.вз.!AV47</f>
        <v>89298206.126950473</v>
      </c>
      <c r="CB47" s="120">
        <f>'Контроль экономии'!GI47*Ср.вз.!AW47</f>
        <v>118739854.00689994</v>
      </c>
      <c r="CC47" s="120">
        <f>'Контроль экономии'!GJ47*Ср.вз.!AX47</f>
        <v>153785780.19902346</v>
      </c>
      <c r="CD47" s="120">
        <f>'Контроль экономии'!GK47*Ср.вз.!AY47</f>
        <v>196748418.50154704</v>
      </c>
      <c r="CE47" s="120">
        <f>'Контроль экономии'!GL47*Ср.вз.!AZ47</f>
        <v>243515708.36420316</v>
      </c>
      <c r="CF47" s="120">
        <f>'Контроль экономии'!GM47*Ср.вз.!BA47</f>
        <v>291242127.12082118</v>
      </c>
      <c r="CG47" s="120">
        <f>'Контроль экономии'!GN47*Ср.вз.!BB47</f>
        <v>342797841.52506775</v>
      </c>
      <c r="CH47" s="120">
        <f>'Контроль экономии'!GO47*Ср.вз.!BC47</f>
        <v>403335574.54762048</v>
      </c>
      <c r="CI47" s="120">
        <f>'Контроль экономии'!GP47*Ср.вз.!BD47</f>
        <v>473248899.62611872</v>
      </c>
      <c r="CJ47" s="120">
        <f>'Контроль экономии'!GQ47*Ср.вз.!BE47</f>
        <v>553056262.4988848</v>
      </c>
      <c r="CK47" s="120">
        <f>'Контроль экономии'!GR47*Ср.вз.!BF47</f>
        <v>645984453.10774064</v>
      </c>
      <c r="CL47" s="120">
        <f>'Контроль экономии'!GS47*Ср.вз.!BG47</f>
        <v>743970265.43989921</v>
      </c>
      <c r="CM47" s="120">
        <f>'Контроль экономии'!GT47*Ср.вз.!BH47</f>
        <v>853249099.2019664</v>
      </c>
      <c r="CN47" s="120">
        <f>'Контроль экономии'!GU47*Ср.вз.!BI47</f>
        <v>975739720.94537652</v>
      </c>
      <c r="CO47" s="120">
        <f>'Контроль экономии'!GV47*Ср.вз.!BJ47</f>
        <v>1114073187.4358401</v>
      </c>
      <c r="CP47" s="120">
        <f>'Контроль экономии'!GW47*Ср.вз.!BK47</f>
        <v>1247798331.7206454</v>
      </c>
      <c r="CQ47" s="120">
        <f>'Контроль экономии'!GX47*Ср.вз.!BL47</f>
        <v>1374717441.8289487</v>
      </c>
      <c r="CR47" s="120">
        <f>'Контроль экономии'!GY47*Ср.вз.!BM47</f>
        <v>0</v>
      </c>
      <c r="CS47" s="116">
        <f>'Контроль экономии'!FU47*'Контроль экономии'!WM47</f>
        <v>101.92537955610004</v>
      </c>
      <c r="CT47" s="116">
        <f>'Контроль экономии'!FV47*'Контроль экономии'!WN47</f>
        <v>407.70151822440016</v>
      </c>
      <c r="CU47" s="116">
        <f>'Контроль экономии'!FW47*'Контроль экономии'!WO47</f>
        <v>917.32841600490019</v>
      </c>
      <c r="CV47" s="116">
        <f>'Контроль экономии'!FX47*'Контроль экономии'!WP47</f>
        <v>1630.8060728976006</v>
      </c>
      <c r="CW47" s="116">
        <f>'Контроль экономии'!FY47*'Контроль экономии'!WQ47</f>
        <v>2548.1344889025008</v>
      </c>
      <c r="CX47" s="116">
        <f>'Контроль экономии'!FZ47*'Контроль экономии'!WR47</f>
        <v>3669.3136640196008</v>
      </c>
      <c r="CY47" s="116">
        <f>'Контроль экономии'!GA47*'Контроль экономии'!WS47</f>
        <v>4994.3435982489009</v>
      </c>
      <c r="CZ47" s="116">
        <f>'Контроль экономии'!GB47*'Контроль экономии'!WT47</f>
        <v>287186.89637127536</v>
      </c>
      <c r="DA47" s="116">
        <f>'Контроль экономии'!GC47*'Контроль экономии'!WU47</f>
        <v>1368027.8465601807</v>
      </c>
      <c r="DB47" s="116">
        <f>'Контроль экономии'!GD47*'Контроль экономии'!WV47</f>
        <v>6291977.4757344723</v>
      </c>
      <c r="DC47" s="116">
        <f>'Контроль экономии'!GE47*'Контроль экономии'!WW47</f>
        <v>10967112.038270397</v>
      </c>
      <c r="DD47" s="116">
        <f>'Контроль экономии'!GF47*'Контроль экономии'!WX47</f>
        <v>14160714.998888399</v>
      </c>
      <c r="DE47" s="116">
        <f>'Контроль экономии'!GG47*'Контроль экономии'!WY47</f>
        <v>18347068.804417361</v>
      </c>
      <c r="DF47" s="116">
        <f>'Контроль экономии'!GH47*'Контроль экономии'!WZ47</f>
        <v>21681525.033394221</v>
      </c>
      <c r="DG47" s="116">
        <f>'Контроль экономии'!GI47*'Контроль экономии'!XA47</f>
        <v>30714284.47334509</v>
      </c>
      <c r="DH47" s="116">
        <f>'Контроль экономии'!GJ47*'Контроль экономии'!XB47</f>
        <v>40900284.073538341</v>
      </c>
      <c r="DI47" s="116">
        <f>'Контроль экономии'!GK47*'Контроль экономии'!XC47</f>
        <v>49115428.194048695</v>
      </c>
      <c r="DJ47" s="116">
        <f>'Контроль экономии'!GL47*'Контроль экономии'!XD47</f>
        <v>61646927.708162881</v>
      </c>
      <c r="DK47" s="116">
        <f>'Контроль экономии'!GM47*'Контроль экономии'!XE47</f>
        <v>70187896.837268054</v>
      </c>
      <c r="DL47" s="116">
        <f>'Контроль экономии'!GN47*'Контроль экономии'!XF47</f>
        <v>79128088.933161989</v>
      </c>
      <c r="DM47" s="116">
        <f>'Контроль экономии'!GO47*'Контроль экономии'!XG47</f>
        <v>98456844.95789662</v>
      </c>
      <c r="DN47" s="116">
        <f>'Контроль экономии'!GP47*'Контроль экономии'!XH47</f>
        <v>110688375.12334752</v>
      </c>
      <c r="DO47" s="116">
        <f>'Контроль экономии'!GQ47*'Контроль экономии'!XI47</f>
        <v>142650555.91852367</v>
      </c>
      <c r="DP47" s="116">
        <f>'Контроль экономии'!GR47*'Контроль экономии'!XJ47</f>
        <v>195917143.99749815</v>
      </c>
      <c r="DQ47" s="116">
        <f>'Контроль экономии'!GS47*'Контроль экономии'!XK47</f>
        <v>215887318.10145736</v>
      </c>
      <c r="DR47" s="116">
        <f>'Контроль экономии'!GT47*'Контроль экономии'!XL47</f>
        <v>250160577.95672008</v>
      </c>
      <c r="DS47" s="116">
        <f>'Контроль экономии'!GU47*'Контроль экономии'!XM47</f>
        <v>298301306.89858687</v>
      </c>
      <c r="DT47" s="116">
        <f>'Контроль экономии'!GV47*'Контроль экономии'!XN47</f>
        <v>326686035.79647243</v>
      </c>
      <c r="DU47" s="116">
        <f>'Контроль экономии'!GW47*'Контроль экономии'!XO47</f>
        <v>353376697.67415404</v>
      </c>
      <c r="DV47" s="116">
        <f>'Контроль экономии'!GX47*'Контроль экономии'!XP47</f>
        <v>396624368.12647474</v>
      </c>
      <c r="DW47" s="116" t="e">
        <f>'Контроль экономии'!GY47*'Контроль экономии'!XQ47</f>
        <v>#VALUE!</v>
      </c>
      <c r="DX47" s="122">
        <f>'Контроль экономии'!FU47*'Контроль экономии'!XR47</f>
        <v>0</v>
      </c>
      <c r="DY47" s="122">
        <f>'Контроль экономии'!FV47*'Контроль экономии'!XS47</f>
        <v>0</v>
      </c>
      <c r="DZ47" s="122">
        <f>'Контроль экономии'!FW47*'Контроль экономии'!XT47</f>
        <v>0</v>
      </c>
      <c r="EA47" s="122">
        <f>'Контроль экономии'!FX47*'Контроль экономии'!XU47</f>
        <v>0</v>
      </c>
      <c r="EB47" s="122">
        <f>'Контроль экономии'!FY47*'Контроль экономии'!XV47</f>
        <v>0</v>
      </c>
      <c r="EC47" s="122">
        <f>'Контроль экономии'!FZ47*'Контроль экономии'!XW47</f>
        <v>0</v>
      </c>
      <c r="ED47" s="122">
        <f>'Контроль экономии'!GA47*'Контроль экономии'!XX47</f>
        <v>0</v>
      </c>
      <c r="EE47" s="122">
        <f>'Контроль экономии'!GB47*'Контроль экономии'!XY47</f>
        <v>0</v>
      </c>
      <c r="EF47" s="122">
        <f>'Контроль экономии'!GC47*'Контроль экономии'!XZ47</f>
        <v>0</v>
      </c>
      <c r="EG47" s="122">
        <f>'Контроль экономии'!GD47*'Контроль экономии'!YA47</f>
        <v>0</v>
      </c>
      <c r="EH47" s="122">
        <f>'Контроль экономии'!GE47*'Контроль экономии'!YB47</f>
        <v>0</v>
      </c>
      <c r="EI47" s="122">
        <f>'Контроль экономии'!GF47*'Контроль экономии'!YC47</f>
        <v>0</v>
      </c>
      <c r="EJ47" s="122">
        <f>'Контроль экономии'!GG47*'Контроль экономии'!YD47</f>
        <v>0</v>
      </c>
      <c r="EK47" s="122">
        <f>'Контроль экономии'!GH47*'Контроль экономии'!YE47</f>
        <v>0</v>
      </c>
      <c r="EL47" s="122">
        <f>'Контроль экономии'!GI47*'Контроль экономии'!YF47</f>
        <v>0</v>
      </c>
      <c r="EM47" s="122">
        <f>'Контроль экономии'!GJ47*'Контроль экономии'!YG47</f>
        <v>0</v>
      </c>
      <c r="EN47" s="122">
        <f>'Контроль экономии'!GK47*'Контроль экономии'!YH47</f>
        <v>0</v>
      </c>
      <c r="EO47" s="122">
        <f>'Контроль экономии'!GL47*'Контроль экономии'!YI47</f>
        <v>0</v>
      </c>
      <c r="EP47" s="122">
        <f>'Контроль экономии'!GM47*'Контроль экономии'!YJ47</f>
        <v>0</v>
      </c>
      <c r="EQ47" s="122">
        <f>'Контроль экономии'!GN47*'Контроль экономии'!YK47</f>
        <v>0</v>
      </c>
      <c r="ER47" s="122">
        <f>'Контроль экономии'!GO47*'Контроль экономии'!YL47</f>
        <v>0</v>
      </c>
      <c r="ES47" s="122">
        <f>'Контроль экономии'!GP47*'Контроль экономии'!YM47</f>
        <v>0</v>
      </c>
      <c r="ET47" s="122">
        <f>'Контроль экономии'!GQ47*'Контроль экономии'!YN47</f>
        <v>0</v>
      </c>
      <c r="EU47" s="122">
        <f>'Контроль экономии'!GR47*'Контроль экономии'!YO47</f>
        <v>0</v>
      </c>
      <c r="EV47" s="122">
        <f>'Контроль экономии'!GS47*'Контроль экономии'!YP47</f>
        <v>0</v>
      </c>
      <c r="EW47" s="122">
        <f>'Контроль экономии'!GT47*'Контроль экономии'!YQ47</f>
        <v>0</v>
      </c>
      <c r="EX47" s="122">
        <f>'Контроль экономии'!GU47*'Контроль экономии'!YR47</f>
        <v>0</v>
      </c>
      <c r="EY47" s="122">
        <f>'Контроль экономии'!GV47*'Контроль экономии'!YS47</f>
        <v>0</v>
      </c>
      <c r="EZ47" s="122">
        <f>'Контроль экономии'!GW47*'Контроль экономии'!YT47</f>
        <v>0</v>
      </c>
      <c r="FA47" s="122">
        <f>'Контроль экономии'!GX47*'Контроль экономии'!YU47</f>
        <v>0</v>
      </c>
      <c r="FB47" s="122" t="e">
        <f>'Контроль экономии'!GY47*'Контроль экономии'!YV47</f>
        <v>#VALUE!</v>
      </c>
    </row>
    <row r="48" spans="1:158" s="116" customFormat="1">
      <c r="A48" s="116">
        <f>'Контроль экономии'!A48</f>
        <v>53</v>
      </c>
      <c r="B48" s="123" t="str">
        <f>'Контроль экономии'!C48</f>
        <v>Муниципальное бюджетное общеобразовательное учреждение «Средняя общеобразовательная Шаталовская школа»</v>
      </c>
      <c r="C48" s="124">
        <f>'Контроль экономии'!D48</f>
        <v>1542929</v>
      </c>
      <c r="D48" s="119">
        <f>IF('Контроль экономии'!JJ48="",0,'Контроль экономии'!JJ48)</f>
        <v>0.62578115000000001</v>
      </c>
      <c r="E48" s="119">
        <f>IF('Контроль экономии'!JK48="",0,'Контроль экономии'!JK48)</f>
        <v>0.83246154999999999</v>
      </c>
      <c r="F48" s="119">
        <f>IF('Контроль экономии'!JL48="",0,'Контроль экономии'!JL48)</f>
        <v>0.71394979999999997</v>
      </c>
      <c r="G48" s="119">
        <f>IF('Контроль экономии'!JM48="",0,'Контроль экономии'!JM48)</f>
        <v>0.77931379999999995</v>
      </c>
      <c r="H48" s="119">
        <f>IF('Контроль экономии'!JN48="",0,'Контроль экономии'!JN48)</f>
        <v>1.0393289999999999</v>
      </c>
      <c r="I48" s="119">
        <f>IF('Контроль экономии'!JO48="",0,'Контроль экономии'!JO48)</f>
        <v>0.62708512999999999</v>
      </c>
      <c r="J48" s="119">
        <f>IF('Контроль экономии'!JP48="",0,'Контроль экономии'!JP48)</f>
        <v>0.24265067000000001</v>
      </c>
      <c r="K48" s="119">
        <f>IF('Контроль экономии'!JQ48="",0,'Контроль экономии'!JQ48)</f>
        <v>1.2090025</v>
      </c>
      <c r="L48" s="119">
        <f>IF('Контроль экономии'!JR48="",0,'Контроль экономии'!JR48)</f>
        <v>2.2613850000000002</v>
      </c>
      <c r="M48" s="119">
        <f>IF('Контроль экономии'!JS48="",0,'Контроль экономии'!JS48)</f>
        <v>2.8645151000000002</v>
      </c>
      <c r="N48" s="119">
        <f>IF('Контроль экономии'!JT48="",0,'Контроль экономии'!JT48)</f>
        <v>2.3925741999999999</v>
      </c>
      <c r="O48" s="119">
        <f>IF('Контроль экономии'!JU48="",0,'Контроль экономии'!JU48)</f>
        <v>2.0730241999999999</v>
      </c>
      <c r="P48" s="119">
        <f>IF('Контроль экономии'!JV48="",0,'Контроль экономии'!JV48)</f>
        <v>1.9676868700000001</v>
      </c>
      <c r="Q48" s="119">
        <f>IF('Контроль экономии'!JW48="",0,'Контроль экономии'!JW48)</f>
        <v>2.0209611700000001</v>
      </c>
      <c r="R48" s="119">
        <f>IF('Контроль экономии'!JX48="",0,'Контроль экономии'!JX48)</f>
        <v>2.28821596</v>
      </c>
      <c r="S48" s="119">
        <f>IF('Контроль экономии'!JY48="",0,'Контроль экономии'!JY48)</f>
        <v>2.7250854000000002</v>
      </c>
      <c r="T48" s="119">
        <f>IF('Контроль экономии'!JZ48="",0,'Контроль экономии'!JZ48)</f>
        <v>2.6496447000000001</v>
      </c>
      <c r="U48" s="119">
        <f>IF('Контроль экономии'!KA48="",0,'Контроль экономии'!KA48)</f>
        <v>2.7896516999999998</v>
      </c>
      <c r="V48" s="119">
        <f>IF('Контроль экономии'!KB48="",0,'Контроль экономии'!KB48)</f>
        <v>2.3201334999999998</v>
      </c>
      <c r="W48" s="119">
        <f>IF('Контроль экономии'!KC48="",0,'Контроль экономии'!KC48)</f>
        <v>1.9033058</v>
      </c>
      <c r="X48" s="119">
        <f>IF('Контроль экономии'!KD48="",0,'Контроль экономии'!KD48)</f>
        <v>1.9052173999999999</v>
      </c>
      <c r="Y48" s="119">
        <f>IF('Контроль экономии'!KE48="",0,'Контроль экономии'!KE48)</f>
        <v>1.9929319999999999</v>
      </c>
      <c r="Z48" s="119">
        <f>IF('Контроль экономии'!KF48="",0,'Контроль экономии'!KF48)</f>
        <v>2.6535641999999999</v>
      </c>
      <c r="AA48" s="119">
        <f>IF('Контроль экономии'!KG48="",0,'Контроль экономии'!KG48)</f>
        <v>2.8321608999999999</v>
      </c>
      <c r="AB48" s="119">
        <f>IF('Контроль экономии'!KH48="",0,'Контроль экономии'!KH48)</f>
        <v>2.2501269000000002</v>
      </c>
      <c r="AC48" s="119">
        <f>IF('Контроль экономии'!KI48="",0,'Контроль экономии'!KI48)</f>
        <v>2.6182926200000001</v>
      </c>
      <c r="AD48" s="119">
        <f>IF('Контроль экономии'!KJ48="",0,'Контроль экономии'!KJ48)</f>
        <v>2.2061410800000001</v>
      </c>
      <c r="AE48" s="119">
        <f>IF('Контроль экономии'!KK48="",0,'Контроль экономии'!KK48)</f>
        <v>1.6627778</v>
      </c>
      <c r="AF48" s="119">
        <f>IF('Контроль экономии'!KL48="",0,'Контроль экономии'!KL48)</f>
        <v>1.3086735</v>
      </c>
      <c r="AG48" s="119">
        <f>IF('Контроль экономии'!KM48="",0,'Контроль экономии'!KM48)</f>
        <v>1.9681356999999999</v>
      </c>
      <c r="AH48" s="119">
        <f>IF('Контроль экономии'!KN48="",0,'Контроль экономии'!KN48)</f>
        <v>0</v>
      </c>
      <c r="AI48" s="125">
        <f>IF(D48&gt;0,'Контроль экономии'!FU48,0)</f>
        <v>1374.9389863507104</v>
      </c>
      <c r="AJ48" s="125">
        <f>IF(E48&gt;0,'Контроль экономии'!FV48,0)</f>
        <v>2805.9125907582929</v>
      </c>
      <c r="AK48" s="125">
        <f>IF(F48&gt;0,'Контроль экономии'!FW48,0)</f>
        <v>3894.8241237440743</v>
      </c>
      <c r="AL48" s="125">
        <f>IF(G48&gt;0,'Контроль экономии'!FX48,0)</f>
        <v>5049.8063257819886</v>
      </c>
      <c r="AM48" s="125">
        <f>IF(H48&gt;0,'Контроль экономии'!FY48,0)</f>
        <v>6285.0769357819881</v>
      </c>
      <c r="AN48" s="125">
        <f>IF(I48&gt;0,'Контроль экономии'!FZ48,0)</f>
        <v>7556.3100618483386</v>
      </c>
      <c r="AO48" s="125">
        <f>IF(J48&gt;0,'Контроль экономии'!GA48,0)</f>
        <v>8890.2685066350678</v>
      </c>
      <c r="AP48" s="125">
        <f>IF(K48&gt;0,'Контроль экономии'!GB48,0)</f>
        <v>10173.210358862556</v>
      </c>
      <c r="AQ48" s="125">
        <f>IF(L48&gt;0,'Контроль экономии'!GC48,0)</f>
        <v>11460.333899004736</v>
      </c>
      <c r="AR48" s="125">
        <f>IF(M48&gt;0,'Контроль экономии'!GD48,0)</f>
        <v>12791.78333104265</v>
      </c>
      <c r="AS48" s="125">
        <f>IF(N48&gt;0,'Контроль экономии'!GE48,0)</f>
        <v>14030.399291374404</v>
      </c>
      <c r="AT48" s="125">
        <f>IF(O48&gt;0,'Контроль экономии'!GF48,0)</f>
        <v>15145.237289431276</v>
      </c>
      <c r="AU48" s="125">
        <f>IF(P48&gt;0,'Контроль экономии'!GG48,0)</f>
        <v>16444.905893317533</v>
      </c>
      <c r="AV48" s="125">
        <f>IF(Q48&gt;0,'Контроль экономии'!GH48,0)</f>
        <v>17420.075515023695</v>
      </c>
      <c r="AW48" s="125">
        <f>IF(R48&gt;0,'Контроль экономии'!GI48,0)</f>
        <v>18746.506921563978</v>
      </c>
      <c r="AX48" s="125">
        <f>IF(S48&gt;0,'Контроль экономии'!GJ48,0)</f>
        <v>20121.445907914687</v>
      </c>
      <c r="AY48" s="125">
        <f>IF(T48&gt;0,'Контроль экономии'!GK48,0)</f>
        <v>21599.254416966818</v>
      </c>
      <c r="AZ48" s="125">
        <f>IF(U48&gt;0,'Контроль экономии'!GL48,0)</f>
        <v>23036.918722037906</v>
      </c>
      <c r="BA48" s="125">
        <f>IF(V48&gt;0,'Контроль экономии'!GM48,0)</f>
        <v>24375.058854739327</v>
      </c>
      <c r="BB48" s="125">
        <f>IF(W48&gt;0,'Контроль экономии'!GN48,0)</f>
        <v>25703.162936445489</v>
      </c>
      <c r="BC48" s="125">
        <f>IF(X48&gt;0,'Контроль экономии'!GO48,0)</f>
        <v>27132.463865687194</v>
      </c>
      <c r="BD48" s="125">
        <f>IF(Y48&gt;0,'Контроль экономии'!GP48,0)</f>
        <v>28648.743903554492</v>
      </c>
      <c r="BE48" s="125">
        <f>IF(Z48&gt;0,'Контроль экономии'!GQ48,0)</f>
        <v>30242.803336635061</v>
      </c>
      <c r="BF48" s="125">
        <f>IF(AA48&gt;0,'Контроль экономии'!GR48,0)</f>
        <v>31952.277356161128</v>
      </c>
      <c r="BG48" s="125">
        <f>IF(AB48&gt;0,'Контроль экономии'!GS48,0)</f>
        <v>33628.297872369658</v>
      </c>
      <c r="BH48" s="125">
        <f>IF(AC48&gt;0,'Контроль экономии'!GT48,0)</f>
        <v>35367.880044881509</v>
      </c>
      <c r="BI48" s="125">
        <f>IF(AD48&gt;0,'Контроль экономии'!GU48,0)</f>
        <v>37185.241612606624</v>
      </c>
      <c r="BJ48" s="125">
        <f>IF(AE48&gt;0,'Контроль экономии'!GV48,0)</f>
        <v>39099.618339952598</v>
      </c>
      <c r="BK48" s="125">
        <f>IF(AF48&gt;0,'Контроль экономии'!GW48,0)</f>
        <v>40849.236563459708</v>
      </c>
      <c r="BL48" s="125">
        <f>IF(AG48&gt;0,'Контроль экономии'!GX48,0)</f>
        <v>42434.93262071089</v>
      </c>
      <c r="BM48" s="125">
        <f>IF(AH48&gt;0,'Контроль экономии'!GY48,0)</f>
        <v>0</v>
      </c>
      <c r="BN48" s="120">
        <f>'Контроль экономии'!FU48*Ср.вз.!AI48</f>
        <v>1890457.216187119</v>
      </c>
      <c r="BO48" s="120">
        <f>'Контроль экономии'!FV48*Ср.вз.!AJ48</f>
        <v>7873145.4669759152</v>
      </c>
      <c r="BP48" s="120">
        <f>'Контроль экономии'!FW48*Ср.вз.!AK48</f>
        <v>15169654.954898797</v>
      </c>
      <c r="BQ48" s="120">
        <f>'Контроль экономии'!FX48*Ср.вз.!AL48</f>
        <v>25500543.927907787</v>
      </c>
      <c r="BR48" s="120">
        <f>'Контроль экономии'!FY48*Ср.вз.!AM48</f>
        <v>39502192.088698708</v>
      </c>
      <c r="BS48" s="120">
        <f>'Контроль экономии'!FZ48*Ср.вз.!AN48</f>
        <v>57097821.75079044</v>
      </c>
      <c r="BT48" s="120">
        <f>'Контроль экономии'!GA48*Ср.вз.!AO48</f>
        <v>79036874.120067313</v>
      </c>
      <c r="BU48" s="120">
        <f>'Контроль экономии'!GB48*Ср.вз.!AP48</f>
        <v>103494209.00566842</v>
      </c>
      <c r="BV48" s="120">
        <f>'Контроль экономии'!GC48*Ср.вз.!AQ48</f>
        <v>131339253.0766771</v>
      </c>
      <c r="BW48" s="120">
        <f>'Контроль экономии'!GD48*Ср.вз.!AR48</f>
        <v>163629720.7883406</v>
      </c>
      <c r="BX48" s="120">
        <f>'Контроль экономии'!GE48*Ср.вз.!AS48</f>
        <v>196852104.27539939</v>
      </c>
      <c r="BY48" s="120">
        <f>'Контроль экономии'!GF48*Ср.вз.!AT48</f>
        <v>229378212.55317962</v>
      </c>
      <c r="BZ48" s="120">
        <f>'Контроль экономии'!GG48*Ср.вз.!AU48</f>
        <v>270434929.84006971</v>
      </c>
      <c r="CA48" s="120">
        <f>'Контроль экономии'!GH48*Ср.вз.!AV48</f>
        <v>303459030.94912803</v>
      </c>
      <c r="CB48" s="120">
        <f>'Контроль экономии'!GI48*Ср.вз.!AW48</f>
        <v>351431521.76024616</v>
      </c>
      <c r="CC48" s="120">
        <f>'Контроль экономии'!GJ48*Ср.вз.!AX48</f>
        <v>404872585.42513669</v>
      </c>
      <c r="CD48" s="120">
        <f>'Контроль экономии'!GK48*Ср.вз.!AY48</f>
        <v>466527791.3688606</v>
      </c>
      <c r="CE48" s="120">
        <f>'Контроль экономии'!GL48*Ср.вз.!AZ48</f>
        <v>530699624.20578063</v>
      </c>
      <c r="CF48" s="120">
        <f>'Контроль экономии'!GM48*Ср.вз.!BA48</f>
        <v>594143494.17200613</v>
      </c>
      <c r="CG48" s="120">
        <f>'Контроль экономии'!GN48*Ср.вз.!BB48</f>
        <v>660652584.93746507</v>
      </c>
      <c r="CH48" s="120">
        <f>'Контроль экономии'!GO48*Ср.вз.!BC48</f>
        <v>736170595.42282128</v>
      </c>
      <c r="CI48" s="120">
        <f>'Контроль экономии'!GP48*Ср.вз.!BD48</f>
        <v>820750527.25145066</v>
      </c>
      <c r="CJ48" s="120">
        <f>'Контроль экономии'!GQ48*Ср.вз.!BE48</f>
        <v>914627153.6583848</v>
      </c>
      <c r="CK48" s="120">
        <f>'Контроль экономии'!GR48*Ср.вз.!BF48</f>
        <v>1020948028.2450472</v>
      </c>
      <c r="CL48" s="120">
        <f>'Контроль экономии'!GS48*Ср.вз.!BG48</f>
        <v>1130862417.7928216</v>
      </c>
      <c r="CM48" s="120">
        <f>'Контроль экономии'!GT48*Ср.вз.!BH48</f>
        <v>1250886938.8691278</v>
      </c>
      <c r="CN48" s="120">
        <f>'Контроль экономии'!GU48*Ср.вз.!BI48</f>
        <v>1382742193.7879312</v>
      </c>
      <c r="CO48" s="120">
        <f>'Контроль экономии'!GV48*Ср.вз.!BJ48</f>
        <v>1528780154.3299575</v>
      </c>
      <c r="CP48" s="120">
        <f>'Контроль экономии'!GW48*Ср.вз.!BK48</f>
        <v>1668660127.8174934</v>
      </c>
      <c r="CQ48" s="120">
        <f>'Контроль экономии'!GX48*Ср.вз.!BL48</f>
        <v>1800723506.5242732</v>
      </c>
      <c r="CR48" s="120">
        <f>'Контроль экономии'!GY48*Ср.вз.!BM48</f>
        <v>0</v>
      </c>
      <c r="CS48" s="116">
        <f>'Контроль экономии'!FU48*'Контроль экономии'!WM48</f>
        <v>0</v>
      </c>
      <c r="CT48" s="116">
        <f>'Контроль экономии'!FV48*'Контроль экономии'!WN48</f>
        <v>0</v>
      </c>
      <c r="CU48" s="116">
        <f>'Контроль экономии'!FW48*'Контроль экономии'!WO48</f>
        <v>0</v>
      </c>
      <c r="CV48" s="116">
        <f>'Контроль экономии'!FX48*'Контроль экономии'!WP48</f>
        <v>0</v>
      </c>
      <c r="CW48" s="116">
        <f>'Контроль экономии'!FY48*'Контроль экономии'!WQ48</f>
        <v>0</v>
      </c>
      <c r="CX48" s="116">
        <f>'Контроль экономии'!FZ48*'Контроль экономии'!WR48</f>
        <v>0</v>
      </c>
      <c r="CY48" s="116">
        <f>'Контроль экономии'!GA48*'Контроль экономии'!WS48</f>
        <v>0</v>
      </c>
      <c r="CZ48" s="116">
        <f>'Контроль экономии'!GB48*'Контроль экономии'!WT48</f>
        <v>0</v>
      </c>
      <c r="DA48" s="116">
        <f>'Контроль экономии'!GC48*'Контроль экономии'!WU48</f>
        <v>0</v>
      </c>
      <c r="DB48" s="116">
        <f>'Контроль экономии'!GD48*'Контроль экономии'!WV48</f>
        <v>0</v>
      </c>
      <c r="DC48" s="116">
        <f>'Контроль экономии'!GE48*'Контроль экономии'!WW48</f>
        <v>0</v>
      </c>
      <c r="DD48" s="116">
        <f>'Контроль экономии'!GF48*'Контроль экономии'!WX48</f>
        <v>0</v>
      </c>
      <c r="DE48" s="116">
        <f>'Контроль экономии'!GG48*'Контроль экономии'!WY48</f>
        <v>0</v>
      </c>
      <c r="DF48" s="116">
        <f>'Контроль экономии'!GH48*'Контроль экономии'!WZ48</f>
        <v>0</v>
      </c>
      <c r="DG48" s="116">
        <f>'Контроль экономии'!GI48*'Контроль экономии'!XA48</f>
        <v>0</v>
      </c>
      <c r="DH48" s="116">
        <f>'Контроль экономии'!GJ48*'Контроль экономии'!XB48</f>
        <v>0</v>
      </c>
      <c r="DI48" s="116">
        <f>'Контроль экономии'!GK48*'Контроль экономии'!XC48</f>
        <v>0</v>
      </c>
      <c r="DJ48" s="116">
        <f>'Контроль экономии'!GL48*'Контроль экономии'!XD48</f>
        <v>0</v>
      </c>
      <c r="DK48" s="116">
        <f>'Контроль экономии'!GM48*'Контроль экономии'!XE48</f>
        <v>0</v>
      </c>
      <c r="DL48" s="116">
        <f>'Контроль экономии'!GN48*'Контроль экономии'!XF48</f>
        <v>0</v>
      </c>
      <c r="DM48" s="116">
        <f>'Контроль экономии'!GO48*'Контроль экономии'!XG48</f>
        <v>0</v>
      </c>
      <c r="DN48" s="116">
        <f>'Контроль экономии'!GP48*'Контроль экономии'!XH48</f>
        <v>21944056.056385964</v>
      </c>
      <c r="DO48" s="116">
        <f>'Контроль экономии'!GQ48*'Контроль экономии'!XI48</f>
        <v>52574163.444212109</v>
      </c>
      <c r="DP48" s="116">
        <f>'Контроль экономии'!GR48*'Контроль экономии'!XJ48</f>
        <v>80787718.212218419</v>
      </c>
      <c r="DQ48" s="116">
        <f>'Контроль экономии'!GS48*'Контроль экономии'!XK48</f>
        <v>113045649.26815069</v>
      </c>
      <c r="DR48" s="116">
        <f>'Контроль экономии'!GT48*'Контроль экономии'!XL48</f>
        <v>158018552.65418589</v>
      </c>
      <c r="DS48" s="116">
        <f>'Контроль экономии'!GU48*'Контроль экономии'!XM48</f>
        <v>185041319.65840164</v>
      </c>
      <c r="DT48" s="116">
        <f>'Контроль экономии'!GV48*'Контроль экономии'!XN48</f>
        <v>222116433.33497432</v>
      </c>
      <c r="DU48" s="116">
        <f>'Контроль экономии'!GW48*'Контроль экономии'!XO48</f>
        <v>251246481.87020186</v>
      </c>
      <c r="DV48" s="116">
        <f>'Контроль экономии'!GX48*'Контроль экономии'!XP48</f>
        <v>318921483.77619243</v>
      </c>
      <c r="DW48" s="116" t="e">
        <f>'Контроль экономии'!GY48*'Контроль экономии'!XQ48</f>
        <v>#VALUE!</v>
      </c>
      <c r="DX48" s="122">
        <f>'Контроль экономии'!FU48*'Контроль экономии'!XR48</f>
        <v>4416521.7167239683</v>
      </c>
      <c r="DY48" s="122">
        <f>'Контроль экономии'!FV48*'Контроль экономии'!XS48</f>
        <v>15244921.921755379</v>
      </c>
      <c r="DZ48" s="122">
        <f>'Контроль экономии'!FW48*'Контроль экономии'!XT48</f>
        <v>29481133.800678503</v>
      </c>
      <c r="EA48" s="122">
        <f>'Контроль экономии'!FX48*'Контроль экономии'!XU48</f>
        <v>47880640.710115939</v>
      </c>
      <c r="EB48" s="122">
        <f>'Контроль экономии'!FY48*'Контроль экономии'!XV48</f>
        <v>65473076.388616562</v>
      </c>
      <c r="EC48" s="122">
        <f>'Контроль экономии'!FZ48*'Контроль экономии'!XW48</f>
        <v>98131109.406082615</v>
      </c>
      <c r="ED48" s="122">
        <f>'Контроль экономии'!GA48*'Контроль экономии'!XX48</f>
        <v>150930920.74091479</v>
      </c>
      <c r="EE48" s="122">
        <f>'Контроль экономии'!GB48*'Контроль экономии'!XY48</f>
        <v>188716673.50565416</v>
      </c>
      <c r="EF48" s="122">
        <f>'Контроль экономии'!GC48*'Контроль экономии'!XZ48</f>
        <v>214522574.22223392</v>
      </c>
      <c r="EG48" s="122">
        <f>'Контроль экономии'!GD48*'Контроль экономии'!YA48</f>
        <v>242431056.70575956</v>
      </c>
      <c r="EH48" s="122">
        <f>'Контроль экономии'!GE48*'Контроль экономии'!YB48</f>
        <v>274776327.06956041</v>
      </c>
      <c r="EI48" s="122">
        <f>'Контроль экономии'!GF48*'Контроль экономии'!YC48</f>
        <v>306299603.5485242</v>
      </c>
      <c r="EJ48" s="122">
        <f>'Контроль экономии'!GG48*'Контроль экономии'!YD48</f>
        <v>347327704.09277177</v>
      </c>
      <c r="EK48" s="122">
        <f>'Контроль экономии'!GH48*'Контроль экономии'!YE48</f>
        <v>378392795.38732398</v>
      </c>
      <c r="EL48" s="122">
        <f>'Контроль экономии'!GI48*'Контроль экономии'!YF48</f>
        <v>421099072.54699665</v>
      </c>
      <c r="EM48" s="122">
        <f>'Контроль экономии'!GJ48*'Контроль экономии'!YG48</f>
        <v>464655727.78190035</v>
      </c>
      <c r="EN48" s="122">
        <f>'Контроль экономии'!GK48*'Контроль экономии'!YH48</f>
        <v>519595947.61346233</v>
      </c>
      <c r="EO48" s="122">
        <f>'Контроль экономии'!GL48*'Контроль экономии'!YI48</f>
        <v>569426169.93343961</v>
      </c>
      <c r="EP48" s="122">
        <f>'Контроль экономии'!GM48*'Контроль экономии'!YJ48</f>
        <v>623249815.91221166</v>
      </c>
      <c r="EQ48" s="122">
        <f>'Контроль экономии'!GN48*'Контроль экономии'!YK48</f>
        <v>677275871.72066581</v>
      </c>
      <c r="ER48" s="122">
        <f>'Контроль экономии'!GO48*'Контроль экономии'!YL48</f>
        <v>745562385.55967045</v>
      </c>
      <c r="ES48" s="122">
        <f>'Контроль экономии'!GP48*'Контроль экономии'!YM48</f>
        <v>779056820.74431717</v>
      </c>
      <c r="ET48" s="122">
        <f>'Контроль экономии'!GQ48*'Контроль экономии'!YN48</f>
        <v>814736243.11438167</v>
      </c>
      <c r="EU48" s="122">
        <f>'Контроль экономии'!GR48*'Контроль экономии'!YO48</f>
        <v>867451363.64183211</v>
      </c>
      <c r="EV48" s="122">
        <f>'Контроль экономии'!GS48*'Контроль экономии'!YP48</f>
        <v>916075684.1833353</v>
      </c>
      <c r="EW48" s="122">
        <f>'Контроль экономии'!GT48*'Контроль экономии'!YQ48</f>
        <v>950651688.82617438</v>
      </c>
      <c r="EX48" s="122">
        <f>'Контроль экономии'!GU48*'Контроль экономии'!YR48</f>
        <v>1031163686.4369681</v>
      </c>
      <c r="EY48" s="122">
        <f>'Контроль экономии'!GV48*'Контроль экономии'!YS48</f>
        <v>1106758930.993506</v>
      </c>
      <c r="EZ48" s="122">
        <f>'Контроль экономии'!GW48*'Контроль экономии'!YT48</f>
        <v>1191291812.2641094</v>
      </c>
      <c r="FA48" s="122">
        <f>'Контроль экономии'!GX48*'Контроль экономии'!YU48</f>
        <v>1194772687.3495073</v>
      </c>
      <c r="FB48" s="122" t="e">
        <f>'Контроль экономии'!GY48*'Контроль экономии'!YV48</f>
        <v>#VALUE!</v>
      </c>
    </row>
    <row r="49" spans="1:158" s="116" customFormat="1">
      <c r="A49" s="116">
        <f>'Контроль экономии'!A49</f>
        <v>46</v>
      </c>
      <c r="B49" s="123" t="str">
        <f>'Контроль экономии'!C49</f>
        <v>Муниципальное бюджетное общеобразовательное учреждение «Средняя общеобразовательная школа № 30»</v>
      </c>
      <c r="C49" s="124" t="str">
        <f>'Контроль экономии'!D49</f>
        <v>-</v>
      </c>
      <c r="D49" s="119" t="e">
        <f>IF('Контроль экономии'!JJ49="",0,'Контроль экономии'!JJ49)</f>
        <v>#N/A</v>
      </c>
      <c r="E49" s="119" t="e">
        <f>IF('Контроль экономии'!JK49="",0,'Контроль экономии'!JK49)</f>
        <v>#N/A</v>
      </c>
      <c r="F49" s="119" t="e">
        <f>IF('Контроль экономии'!JL49="",0,'Контроль экономии'!JL49)</f>
        <v>#N/A</v>
      </c>
      <c r="G49" s="119" t="e">
        <f>IF('Контроль экономии'!JM49="",0,'Контроль экономии'!JM49)</f>
        <v>#N/A</v>
      </c>
      <c r="H49" s="119" t="e">
        <f>IF('Контроль экономии'!JN49="",0,'Контроль экономии'!JN49)</f>
        <v>#N/A</v>
      </c>
      <c r="I49" s="119" t="e">
        <f>IF('Контроль экономии'!JO49="",0,'Контроль экономии'!JO49)</f>
        <v>#N/A</v>
      </c>
      <c r="J49" s="119" t="e">
        <f>IF('Контроль экономии'!JP49="",0,'Контроль экономии'!JP49)</f>
        <v>#N/A</v>
      </c>
      <c r="K49" s="119" t="e">
        <f>IF('Контроль экономии'!JQ49="",0,'Контроль экономии'!JQ49)</f>
        <v>#N/A</v>
      </c>
      <c r="L49" s="119" t="e">
        <f>IF('Контроль экономии'!JR49="",0,'Контроль экономии'!JR49)</f>
        <v>#N/A</v>
      </c>
      <c r="M49" s="119" t="e">
        <f>IF('Контроль экономии'!JS49="",0,'Контроль экономии'!JS49)</f>
        <v>#N/A</v>
      </c>
      <c r="N49" s="119" t="e">
        <f>IF('Контроль экономии'!JT49="",0,'Контроль экономии'!JT49)</f>
        <v>#N/A</v>
      </c>
      <c r="O49" s="119" t="e">
        <f>IF('Контроль экономии'!JU49="",0,'Контроль экономии'!JU49)</f>
        <v>#N/A</v>
      </c>
      <c r="P49" s="119" t="e">
        <f>IF('Контроль экономии'!JV49="",0,'Контроль экономии'!JV49)</f>
        <v>#N/A</v>
      </c>
      <c r="Q49" s="119" t="e">
        <f>IF('Контроль экономии'!JW49="",0,'Контроль экономии'!JW49)</f>
        <v>#N/A</v>
      </c>
      <c r="R49" s="119" t="e">
        <f>IF('Контроль экономии'!JX49="",0,'Контроль экономии'!JX49)</f>
        <v>#N/A</v>
      </c>
      <c r="S49" s="119" t="e">
        <f>IF('Контроль экономии'!JY49="",0,'Контроль экономии'!JY49)</f>
        <v>#N/A</v>
      </c>
      <c r="T49" s="119" t="e">
        <f>IF('Контроль экономии'!JZ49="",0,'Контроль экономии'!JZ49)</f>
        <v>#N/A</v>
      </c>
      <c r="U49" s="119" t="e">
        <f>IF('Контроль экономии'!KA49="",0,'Контроль экономии'!KA49)</f>
        <v>#N/A</v>
      </c>
      <c r="V49" s="119" t="e">
        <f>IF('Контроль экономии'!KB49="",0,'Контроль экономии'!KB49)</f>
        <v>#N/A</v>
      </c>
      <c r="W49" s="119" t="e">
        <f>IF('Контроль экономии'!KC49="",0,'Контроль экономии'!KC49)</f>
        <v>#N/A</v>
      </c>
      <c r="X49" s="119" t="e">
        <f>IF('Контроль экономии'!KD49="",0,'Контроль экономии'!KD49)</f>
        <v>#N/A</v>
      </c>
      <c r="Y49" s="119" t="e">
        <f>IF('Контроль экономии'!KE49="",0,'Контроль экономии'!KE49)</f>
        <v>#N/A</v>
      </c>
      <c r="Z49" s="119" t="e">
        <f>IF('Контроль экономии'!KF49="",0,'Контроль экономии'!KF49)</f>
        <v>#N/A</v>
      </c>
      <c r="AA49" s="119" t="e">
        <f>IF('Контроль экономии'!KG49="",0,'Контроль экономии'!KG49)</f>
        <v>#N/A</v>
      </c>
      <c r="AB49" s="119" t="e">
        <f>IF('Контроль экономии'!KH49="",0,'Контроль экономии'!KH49)</f>
        <v>#N/A</v>
      </c>
      <c r="AC49" s="119" t="e">
        <f>IF('Контроль экономии'!KI49="",0,'Контроль экономии'!KI49)</f>
        <v>#N/A</v>
      </c>
      <c r="AD49" s="119" t="e">
        <f>IF('Контроль экономии'!KJ49="",0,'Контроль экономии'!KJ49)</f>
        <v>#N/A</v>
      </c>
      <c r="AE49" s="119" t="e">
        <f>IF('Контроль экономии'!KK49="",0,'Контроль экономии'!KK49)</f>
        <v>#N/A</v>
      </c>
      <c r="AF49" s="119" t="e">
        <f>IF('Контроль экономии'!KL49="",0,'Контроль экономии'!KL49)</f>
        <v>#N/A</v>
      </c>
      <c r="AG49" s="119" t="e">
        <f>IF('Контроль экономии'!KM49="",0,'Контроль экономии'!KM49)</f>
        <v>#N/A</v>
      </c>
      <c r="AH49" s="119" t="e">
        <f>IF('Контроль экономии'!KN49="",0,'Контроль экономии'!KN49)</f>
        <v>#N/A</v>
      </c>
      <c r="AI49" s="125" t="e">
        <f>IF(D49&gt;0,'Контроль экономии'!FU49,0)</f>
        <v>#N/A</v>
      </c>
      <c r="AJ49" s="125" t="e">
        <f>IF(E49&gt;0,'Контроль экономии'!FV49,0)</f>
        <v>#N/A</v>
      </c>
      <c r="AK49" s="125" t="e">
        <f>IF(F49&gt;0,'Контроль экономии'!FW49,0)</f>
        <v>#N/A</v>
      </c>
      <c r="AL49" s="125" t="e">
        <f>IF(G49&gt;0,'Контроль экономии'!FX49,0)</f>
        <v>#N/A</v>
      </c>
      <c r="AM49" s="125" t="e">
        <f>IF(H49&gt;0,'Контроль экономии'!FY49,0)</f>
        <v>#N/A</v>
      </c>
      <c r="AN49" s="125" t="e">
        <f>IF(I49&gt;0,'Контроль экономии'!FZ49,0)</f>
        <v>#N/A</v>
      </c>
      <c r="AO49" s="125" t="e">
        <f>IF(J49&gt;0,'Контроль экономии'!GA49,0)</f>
        <v>#N/A</v>
      </c>
      <c r="AP49" s="125" t="e">
        <f>IF(K49&gt;0,'Контроль экономии'!GB49,0)</f>
        <v>#N/A</v>
      </c>
      <c r="AQ49" s="125" t="e">
        <f>IF(L49&gt;0,'Контроль экономии'!GC49,0)</f>
        <v>#N/A</v>
      </c>
      <c r="AR49" s="125" t="e">
        <f>IF(M49&gt;0,'Контроль экономии'!GD49,0)</f>
        <v>#N/A</v>
      </c>
      <c r="AS49" s="125" t="e">
        <f>IF(N49&gt;0,'Контроль экономии'!GE49,0)</f>
        <v>#N/A</v>
      </c>
      <c r="AT49" s="125" t="e">
        <f>IF(O49&gt;0,'Контроль экономии'!GF49,0)</f>
        <v>#N/A</v>
      </c>
      <c r="AU49" s="125" t="e">
        <f>IF(P49&gt;0,'Контроль экономии'!GG49,0)</f>
        <v>#N/A</v>
      </c>
      <c r="AV49" s="125" t="e">
        <f>IF(Q49&gt;0,'Контроль экономии'!GH49,0)</f>
        <v>#N/A</v>
      </c>
      <c r="AW49" s="125" t="e">
        <f>IF(R49&gt;0,'Контроль экономии'!GI49,0)</f>
        <v>#N/A</v>
      </c>
      <c r="AX49" s="125" t="e">
        <f>IF(S49&gt;0,'Контроль экономии'!GJ49,0)</f>
        <v>#N/A</v>
      </c>
      <c r="AY49" s="125" t="e">
        <f>IF(T49&gt;0,'Контроль экономии'!GK49,0)</f>
        <v>#N/A</v>
      </c>
      <c r="AZ49" s="125" t="e">
        <f>IF(U49&gt;0,'Контроль экономии'!GL49,0)</f>
        <v>#N/A</v>
      </c>
      <c r="BA49" s="125" t="e">
        <f>IF(V49&gt;0,'Контроль экономии'!GM49,0)</f>
        <v>#N/A</v>
      </c>
      <c r="BB49" s="125" t="e">
        <f>IF(W49&gt;0,'Контроль экономии'!GN49,0)</f>
        <v>#N/A</v>
      </c>
      <c r="BC49" s="125" t="e">
        <f>IF(X49&gt;0,'Контроль экономии'!GO49,0)</f>
        <v>#N/A</v>
      </c>
      <c r="BD49" s="125" t="e">
        <f>IF(Y49&gt;0,'Контроль экономии'!GP49,0)</f>
        <v>#N/A</v>
      </c>
      <c r="BE49" s="125" t="e">
        <f>IF(Z49&gt;0,'Контроль экономии'!GQ49,0)</f>
        <v>#N/A</v>
      </c>
      <c r="BF49" s="125" t="e">
        <f>IF(AA49&gt;0,'Контроль экономии'!GR49,0)</f>
        <v>#N/A</v>
      </c>
      <c r="BG49" s="125" t="e">
        <f>IF(AB49&gt;0,'Контроль экономии'!GS49,0)</f>
        <v>#N/A</v>
      </c>
      <c r="BH49" s="125" t="e">
        <f>IF(AC49&gt;0,'Контроль экономии'!GT49,0)</f>
        <v>#N/A</v>
      </c>
      <c r="BI49" s="125" t="e">
        <f>IF(AD49&gt;0,'Контроль экономии'!GU49,0)</f>
        <v>#N/A</v>
      </c>
      <c r="BJ49" s="125" t="e">
        <f>IF(AE49&gt;0,'Контроль экономии'!GV49,0)</f>
        <v>#N/A</v>
      </c>
      <c r="BK49" s="125" t="e">
        <f>IF(AF49&gt;0,'Контроль экономии'!GW49,0)</f>
        <v>#N/A</v>
      </c>
      <c r="BL49" s="125" t="e">
        <f>IF(AG49&gt;0,'Контроль экономии'!GX49,0)</f>
        <v>#N/A</v>
      </c>
      <c r="BM49" s="125" t="e">
        <f>IF(AH49&gt;0,'Контроль экономии'!GY49,0)</f>
        <v>#N/A</v>
      </c>
      <c r="BN49" s="120" t="e">
        <f>'Контроль экономии'!FU49*Ср.вз.!AI49</f>
        <v>#N/A</v>
      </c>
      <c r="BO49" s="120" t="e">
        <f>'Контроль экономии'!FV49*Ср.вз.!AJ49</f>
        <v>#N/A</v>
      </c>
      <c r="BP49" s="120" t="e">
        <f>'Контроль экономии'!FW49*Ср.вз.!AK49</f>
        <v>#N/A</v>
      </c>
      <c r="BQ49" s="120" t="e">
        <f>'Контроль экономии'!FX49*Ср.вз.!AL49</f>
        <v>#N/A</v>
      </c>
      <c r="BR49" s="120" t="e">
        <f>'Контроль экономии'!FY49*Ср.вз.!AM49</f>
        <v>#N/A</v>
      </c>
      <c r="BS49" s="120" t="e">
        <f>'Контроль экономии'!FZ49*Ср.вз.!AN49</f>
        <v>#N/A</v>
      </c>
      <c r="BT49" s="120" t="e">
        <f>'Контроль экономии'!GA49*Ср.вз.!AO49</f>
        <v>#N/A</v>
      </c>
      <c r="BU49" s="120" t="e">
        <f>'Контроль экономии'!GB49*Ср.вз.!AP49</f>
        <v>#N/A</v>
      </c>
      <c r="BV49" s="120" t="e">
        <f>'Контроль экономии'!GC49*Ср.вз.!AQ49</f>
        <v>#N/A</v>
      </c>
      <c r="BW49" s="120" t="e">
        <f>'Контроль экономии'!GD49*Ср.вз.!AR49</f>
        <v>#N/A</v>
      </c>
      <c r="BX49" s="120" t="e">
        <f>'Контроль экономии'!GE49*Ср.вз.!AS49</f>
        <v>#N/A</v>
      </c>
      <c r="BY49" s="120" t="e">
        <f>'Контроль экономии'!GF49*Ср.вз.!AT49</f>
        <v>#N/A</v>
      </c>
      <c r="BZ49" s="120" t="e">
        <f>'Контроль экономии'!GG49*Ср.вз.!AU49</f>
        <v>#N/A</v>
      </c>
      <c r="CA49" s="120" t="e">
        <f>'Контроль экономии'!GH49*Ср.вз.!AV49</f>
        <v>#N/A</v>
      </c>
      <c r="CB49" s="120" t="e">
        <f>'Контроль экономии'!GI49*Ср.вз.!AW49</f>
        <v>#N/A</v>
      </c>
      <c r="CC49" s="120" t="e">
        <f>'Контроль экономии'!GJ49*Ср.вз.!AX49</f>
        <v>#N/A</v>
      </c>
      <c r="CD49" s="120" t="e">
        <f>'Контроль экономии'!GK49*Ср.вз.!AY49</f>
        <v>#N/A</v>
      </c>
      <c r="CE49" s="120" t="e">
        <f>'Контроль экономии'!GL49*Ср.вз.!AZ49</f>
        <v>#N/A</v>
      </c>
      <c r="CF49" s="120" t="e">
        <f>'Контроль экономии'!GM49*Ср.вз.!BA49</f>
        <v>#N/A</v>
      </c>
      <c r="CG49" s="120" t="e">
        <f>'Контроль экономии'!GN49*Ср.вз.!BB49</f>
        <v>#N/A</v>
      </c>
      <c r="CH49" s="120" t="e">
        <f>'Контроль экономии'!GO49*Ср.вз.!BC49</f>
        <v>#N/A</v>
      </c>
      <c r="CI49" s="120" t="e">
        <f>'Контроль экономии'!GP49*Ср.вз.!BD49</f>
        <v>#N/A</v>
      </c>
      <c r="CJ49" s="120" t="e">
        <f>'Контроль экономии'!GQ49*Ср.вз.!BE49</f>
        <v>#N/A</v>
      </c>
      <c r="CK49" s="120" t="e">
        <f>'Контроль экономии'!GR49*Ср.вз.!BF49</f>
        <v>#N/A</v>
      </c>
      <c r="CL49" s="120" t="e">
        <f>'Контроль экономии'!GS49*Ср.вз.!BG49</f>
        <v>#N/A</v>
      </c>
      <c r="CM49" s="120" t="e">
        <f>'Контроль экономии'!GT49*Ср.вз.!BH49</f>
        <v>#N/A</v>
      </c>
      <c r="CN49" s="120" t="e">
        <f>'Контроль экономии'!GU49*Ср.вз.!BI49</f>
        <v>#N/A</v>
      </c>
      <c r="CO49" s="120" t="e">
        <f>'Контроль экономии'!GV49*Ср.вз.!BJ49</f>
        <v>#N/A</v>
      </c>
      <c r="CP49" s="120" t="e">
        <f>'Контроль экономии'!GW49*Ср.вз.!BK49</f>
        <v>#N/A</v>
      </c>
      <c r="CQ49" s="120" t="e">
        <f>'Контроль экономии'!GX49*Ср.вз.!BL49</f>
        <v>#N/A</v>
      </c>
      <c r="CR49" s="120" t="e">
        <f>'Контроль экономии'!GY49*Ср.вз.!BM49</f>
        <v>#N/A</v>
      </c>
      <c r="CS49" s="116" t="e">
        <f>'Контроль экономии'!FU49*'Контроль экономии'!WM49</f>
        <v>#N/A</v>
      </c>
      <c r="CT49" s="116" t="e">
        <f>'Контроль экономии'!FV49*'Контроль экономии'!WN49</f>
        <v>#N/A</v>
      </c>
      <c r="CU49" s="116" t="e">
        <f>'Контроль экономии'!FW49*'Контроль экономии'!WO49</f>
        <v>#N/A</v>
      </c>
      <c r="CV49" s="116" t="e">
        <f>'Контроль экономии'!FX49*'Контроль экономии'!WP49</f>
        <v>#N/A</v>
      </c>
      <c r="CW49" s="116" t="e">
        <f>'Контроль экономии'!FY49*'Контроль экономии'!WQ49</f>
        <v>#N/A</v>
      </c>
      <c r="CX49" s="116" t="e">
        <f>'Контроль экономии'!FZ49*'Контроль экономии'!WR49</f>
        <v>#N/A</v>
      </c>
      <c r="CY49" s="116" t="e">
        <f>'Контроль экономии'!GA49*'Контроль экономии'!WS49</f>
        <v>#N/A</v>
      </c>
      <c r="CZ49" s="116" t="e">
        <f>'Контроль экономии'!GB49*'Контроль экономии'!WT49</f>
        <v>#N/A</v>
      </c>
      <c r="DA49" s="116" t="e">
        <f>'Контроль экономии'!GC49*'Контроль экономии'!WU49</f>
        <v>#N/A</v>
      </c>
      <c r="DB49" s="116" t="e">
        <f>'Контроль экономии'!GD49*'Контроль экономии'!WV49</f>
        <v>#N/A</v>
      </c>
      <c r="DC49" s="116" t="e">
        <f>'Контроль экономии'!GE49*'Контроль экономии'!WW49</f>
        <v>#N/A</v>
      </c>
      <c r="DD49" s="116" t="e">
        <f>'Контроль экономии'!GF49*'Контроль экономии'!WX49</f>
        <v>#N/A</v>
      </c>
      <c r="DE49" s="116" t="e">
        <f>'Контроль экономии'!GG49*'Контроль экономии'!WY49</f>
        <v>#N/A</v>
      </c>
      <c r="DF49" s="116" t="e">
        <f>'Контроль экономии'!GH49*'Контроль экономии'!WZ49</f>
        <v>#N/A</v>
      </c>
      <c r="DG49" s="116" t="e">
        <f>'Контроль экономии'!GI49*'Контроль экономии'!XA49</f>
        <v>#N/A</v>
      </c>
      <c r="DH49" s="116" t="e">
        <f>'Контроль экономии'!GJ49*'Контроль экономии'!XB49</f>
        <v>#N/A</v>
      </c>
      <c r="DI49" s="116" t="e">
        <f>'Контроль экономии'!GK49*'Контроль экономии'!XC49</f>
        <v>#N/A</v>
      </c>
      <c r="DJ49" s="116" t="e">
        <f>'Контроль экономии'!GL49*'Контроль экономии'!XD49</f>
        <v>#N/A</v>
      </c>
      <c r="DK49" s="116" t="e">
        <f>'Контроль экономии'!GM49*'Контроль экономии'!XE49</f>
        <v>#N/A</v>
      </c>
      <c r="DL49" s="116" t="e">
        <f>'Контроль экономии'!GN49*'Контроль экономии'!XF49</f>
        <v>#N/A</v>
      </c>
      <c r="DM49" s="116" t="e">
        <f>'Контроль экономии'!GO49*'Контроль экономии'!XG49</f>
        <v>#N/A</v>
      </c>
      <c r="DN49" s="116" t="e">
        <f>'Контроль экономии'!GP49*'Контроль экономии'!XH49</f>
        <v>#N/A</v>
      </c>
      <c r="DO49" s="116" t="e">
        <f>'Контроль экономии'!GQ49*'Контроль экономии'!XI49</f>
        <v>#N/A</v>
      </c>
      <c r="DP49" s="116" t="e">
        <f>'Контроль экономии'!GR49*'Контроль экономии'!XJ49</f>
        <v>#N/A</v>
      </c>
      <c r="DQ49" s="116" t="e">
        <f>'Контроль экономии'!GS49*'Контроль экономии'!XK49</f>
        <v>#N/A</v>
      </c>
      <c r="DR49" s="116" t="e">
        <f>'Контроль экономии'!GT49*'Контроль экономии'!XL49</f>
        <v>#N/A</v>
      </c>
      <c r="DS49" s="116" t="e">
        <f>'Контроль экономии'!GU49*'Контроль экономии'!XM49</f>
        <v>#N/A</v>
      </c>
      <c r="DT49" s="116" t="e">
        <f>'Контроль экономии'!GV49*'Контроль экономии'!XN49</f>
        <v>#N/A</v>
      </c>
      <c r="DU49" s="116" t="e">
        <f>'Контроль экономии'!GW49*'Контроль экономии'!XO49</f>
        <v>#N/A</v>
      </c>
      <c r="DV49" s="116" t="e">
        <f>'Контроль экономии'!GX49*'Контроль экономии'!XP49</f>
        <v>#N/A</v>
      </c>
      <c r="DW49" s="116" t="e">
        <f>'Контроль экономии'!GY49*'Контроль экономии'!XQ49</f>
        <v>#N/A</v>
      </c>
      <c r="DX49" s="122" t="e">
        <f>'Контроль экономии'!FU49*'Контроль экономии'!XR49</f>
        <v>#N/A</v>
      </c>
      <c r="DY49" s="122" t="e">
        <f>'Контроль экономии'!FV49*'Контроль экономии'!XS49</f>
        <v>#N/A</v>
      </c>
      <c r="DZ49" s="122" t="e">
        <f>'Контроль экономии'!FW49*'Контроль экономии'!XT49</f>
        <v>#N/A</v>
      </c>
      <c r="EA49" s="122" t="e">
        <f>'Контроль экономии'!FX49*'Контроль экономии'!XU49</f>
        <v>#N/A</v>
      </c>
      <c r="EB49" s="122" t="e">
        <f>'Контроль экономии'!FY49*'Контроль экономии'!XV49</f>
        <v>#N/A</v>
      </c>
      <c r="EC49" s="122" t="e">
        <f>'Контроль экономии'!FZ49*'Контроль экономии'!XW49</f>
        <v>#N/A</v>
      </c>
      <c r="ED49" s="122" t="e">
        <f>'Контроль экономии'!GA49*'Контроль экономии'!XX49</f>
        <v>#N/A</v>
      </c>
      <c r="EE49" s="122" t="e">
        <f>'Контроль экономии'!GB49*'Контроль экономии'!XY49</f>
        <v>#N/A</v>
      </c>
      <c r="EF49" s="122" t="e">
        <f>'Контроль экономии'!GC49*'Контроль экономии'!XZ49</f>
        <v>#N/A</v>
      </c>
      <c r="EG49" s="122" t="e">
        <f>'Контроль экономии'!GD49*'Контроль экономии'!YA49</f>
        <v>#N/A</v>
      </c>
      <c r="EH49" s="122" t="e">
        <f>'Контроль экономии'!GE49*'Контроль экономии'!YB49</f>
        <v>#N/A</v>
      </c>
      <c r="EI49" s="122" t="e">
        <f>'Контроль экономии'!GF49*'Контроль экономии'!YC49</f>
        <v>#N/A</v>
      </c>
      <c r="EJ49" s="122" t="e">
        <f>'Контроль экономии'!GG49*'Контроль экономии'!YD49</f>
        <v>#N/A</v>
      </c>
      <c r="EK49" s="122" t="e">
        <f>'Контроль экономии'!GH49*'Контроль экономии'!YE49</f>
        <v>#N/A</v>
      </c>
      <c r="EL49" s="122" t="e">
        <f>'Контроль экономии'!GI49*'Контроль экономии'!YF49</f>
        <v>#N/A</v>
      </c>
      <c r="EM49" s="122" t="e">
        <f>'Контроль экономии'!GJ49*'Контроль экономии'!YG49</f>
        <v>#N/A</v>
      </c>
      <c r="EN49" s="122" t="e">
        <f>'Контроль экономии'!GK49*'Контроль экономии'!YH49</f>
        <v>#N/A</v>
      </c>
      <c r="EO49" s="122" t="e">
        <f>'Контроль экономии'!GL49*'Контроль экономии'!YI49</f>
        <v>#N/A</v>
      </c>
      <c r="EP49" s="122" t="e">
        <f>'Контроль экономии'!GM49*'Контроль экономии'!YJ49</f>
        <v>#N/A</v>
      </c>
      <c r="EQ49" s="122" t="e">
        <f>'Контроль экономии'!GN49*'Контроль экономии'!YK49</f>
        <v>#N/A</v>
      </c>
      <c r="ER49" s="122" t="e">
        <f>'Контроль экономии'!GO49*'Контроль экономии'!YL49</f>
        <v>#N/A</v>
      </c>
      <c r="ES49" s="122" t="e">
        <f>'Контроль экономии'!GP49*'Контроль экономии'!YM49</f>
        <v>#N/A</v>
      </c>
      <c r="ET49" s="122" t="e">
        <f>'Контроль экономии'!GQ49*'Контроль экономии'!YN49</f>
        <v>#N/A</v>
      </c>
      <c r="EU49" s="122" t="e">
        <f>'Контроль экономии'!GR49*'Контроль экономии'!YO49</f>
        <v>#N/A</v>
      </c>
      <c r="EV49" s="122" t="e">
        <f>'Контроль экономии'!GS49*'Контроль экономии'!YP49</f>
        <v>#N/A</v>
      </c>
      <c r="EW49" s="122" t="e">
        <f>'Контроль экономии'!GT49*'Контроль экономии'!YQ49</f>
        <v>#N/A</v>
      </c>
      <c r="EX49" s="122" t="e">
        <f>'Контроль экономии'!GU49*'Контроль экономии'!YR49</f>
        <v>#N/A</v>
      </c>
      <c r="EY49" s="122" t="e">
        <f>'Контроль экономии'!GV49*'Контроль экономии'!YS49</f>
        <v>#N/A</v>
      </c>
      <c r="EZ49" s="122" t="e">
        <f>'Контроль экономии'!GW49*'Контроль экономии'!YT49</f>
        <v>#N/A</v>
      </c>
      <c r="FA49" s="122" t="e">
        <f>'Контроль экономии'!GX49*'Контроль экономии'!YU49</f>
        <v>#N/A</v>
      </c>
      <c r="FB49" s="122" t="e">
        <f>'Контроль экономии'!GY49*'Контроль экономии'!YV49</f>
        <v>#N/A</v>
      </c>
    </row>
    <row r="50" spans="1:158" s="116" customFormat="1">
      <c r="A50" s="116">
        <f>'Контроль экономии'!A50</f>
        <v>47</v>
      </c>
      <c r="B50" s="123" t="str">
        <f>'Контроль экономии'!C50</f>
        <v>Муниципальное бюджетное общеобразовательное учреждение «Начальная общеобразовательная школа № 31»</v>
      </c>
      <c r="C50" s="124" t="str">
        <f>'Контроль экономии'!D50</f>
        <v>-</v>
      </c>
      <c r="D50" s="119" t="e">
        <f>IF('Контроль экономии'!JJ50="",0,'Контроль экономии'!JJ50)</f>
        <v>#N/A</v>
      </c>
      <c r="E50" s="119" t="e">
        <f>IF('Контроль экономии'!JK50="",0,'Контроль экономии'!JK50)</f>
        <v>#N/A</v>
      </c>
      <c r="F50" s="119" t="e">
        <f>IF('Контроль экономии'!JL50="",0,'Контроль экономии'!JL50)</f>
        <v>#N/A</v>
      </c>
      <c r="G50" s="119" t="e">
        <f>IF('Контроль экономии'!JM50="",0,'Контроль экономии'!JM50)</f>
        <v>#N/A</v>
      </c>
      <c r="H50" s="119" t="e">
        <f>IF('Контроль экономии'!JN50="",0,'Контроль экономии'!JN50)</f>
        <v>#N/A</v>
      </c>
      <c r="I50" s="119" t="e">
        <f>IF('Контроль экономии'!JO50="",0,'Контроль экономии'!JO50)</f>
        <v>#N/A</v>
      </c>
      <c r="J50" s="119" t="e">
        <f>IF('Контроль экономии'!JP50="",0,'Контроль экономии'!JP50)</f>
        <v>#N/A</v>
      </c>
      <c r="K50" s="119" t="e">
        <f>IF('Контроль экономии'!JQ50="",0,'Контроль экономии'!JQ50)</f>
        <v>#N/A</v>
      </c>
      <c r="L50" s="119" t="e">
        <f>IF('Контроль экономии'!JR50="",0,'Контроль экономии'!JR50)</f>
        <v>#N/A</v>
      </c>
      <c r="M50" s="119" t="e">
        <f>IF('Контроль экономии'!JS50="",0,'Контроль экономии'!JS50)</f>
        <v>#N/A</v>
      </c>
      <c r="N50" s="119" t="e">
        <f>IF('Контроль экономии'!JT50="",0,'Контроль экономии'!JT50)</f>
        <v>#N/A</v>
      </c>
      <c r="O50" s="119" t="e">
        <f>IF('Контроль экономии'!JU50="",0,'Контроль экономии'!JU50)</f>
        <v>#N/A</v>
      </c>
      <c r="P50" s="119" t="e">
        <f>IF('Контроль экономии'!JV50="",0,'Контроль экономии'!JV50)</f>
        <v>#N/A</v>
      </c>
      <c r="Q50" s="119" t="e">
        <f>IF('Контроль экономии'!JW50="",0,'Контроль экономии'!JW50)</f>
        <v>#N/A</v>
      </c>
      <c r="R50" s="119" t="e">
        <f>IF('Контроль экономии'!JX50="",0,'Контроль экономии'!JX50)</f>
        <v>#N/A</v>
      </c>
      <c r="S50" s="119" t="e">
        <f>IF('Контроль экономии'!JY50="",0,'Контроль экономии'!JY50)</f>
        <v>#N/A</v>
      </c>
      <c r="T50" s="119" t="e">
        <f>IF('Контроль экономии'!JZ50="",0,'Контроль экономии'!JZ50)</f>
        <v>#N/A</v>
      </c>
      <c r="U50" s="119" t="e">
        <f>IF('Контроль экономии'!KA50="",0,'Контроль экономии'!KA50)</f>
        <v>#N/A</v>
      </c>
      <c r="V50" s="119" t="e">
        <f>IF('Контроль экономии'!KB50="",0,'Контроль экономии'!KB50)</f>
        <v>#N/A</v>
      </c>
      <c r="W50" s="119" t="e">
        <f>IF('Контроль экономии'!KC50="",0,'Контроль экономии'!KC50)</f>
        <v>#N/A</v>
      </c>
      <c r="X50" s="119" t="e">
        <f>IF('Контроль экономии'!KD50="",0,'Контроль экономии'!KD50)</f>
        <v>#N/A</v>
      </c>
      <c r="Y50" s="119" t="e">
        <f>IF('Контроль экономии'!KE50="",0,'Контроль экономии'!KE50)</f>
        <v>#N/A</v>
      </c>
      <c r="Z50" s="119" t="e">
        <f>IF('Контроль экономии'!KF50="",0,'Контроль экономии'!KF50)</f>
        <v>#N/A</v>
      </c>
      <c r="AA50" s="119" t="e">
        <f>IF('Контроль экономии'!KG50="",0,'Контроль экономии'!KG50)</f>
        <v>#N/A</v>
      </c>
      <c r="AB50" s="119" t="e">
        <f>IF('Контроль экономии'!KH50="",0,'Контроль экономии'!KH50)</f>
        <v>#N/A</v>
      </c>
      <c r="AC50" s="119" t="e">
        <f>IF('Контроль экономии'!KI50="",0,'Контроль экономии'!KI50)</f>
        <v>#N/A</v>
      </c>
      <c r="AD50" s="119" t="e">
        <f>IF('Контроль экономии'!KJ50="",0,'Контроль экономии'!KJ50)</f>
        <v>#N/A</v>
      </c>
      <c r="AE50" s="119" t="e">
        <f>IF('Контроль экономии'!KK50="",0,'Контроль экономии'!KK50)</f>
        <v>#N/A</v>
      </c>
      <c r="AF50" s="119" t="e">
        <f>IF('Контроль экономии'!KL50="",0,'Контроль экономии'!KL50)</f>
        <v>#N/A</v>
      </c>
      <c r="AG50" s="119" t="e">
        <f>IF('Контроль экономии'!KM50="",0,'Контроль экономии'!KM50)</f>
        <v>#N/A</v>
      </c>
      <c r="AH50" s="119" t="e">
        <f>IF('Контроль экономии'!KN50="",0,'Контроль экономии'!KN50)</f>
        <v>#N/A</v>
      </c>
      <c r="AI50" s="125" t="e">
        <f>IF(D50&gt;0,'Контроль экономии'!FU50,0)</f>
        <v>#N/A</v>
      </c>
      <c r="AJ50" s="125" t="e">
        <f>IF(E50&gt;0,'Контроль экономии'!FV50,0)</f>
        <v>#N/A</v>
      </c>
      <c r="AK50" s="125" t="e">
        <f>IF(F50&gt;0,'Контроль экономии'!FW50,0)</f>
        <v>#N/A</v>
      </c>
      <c r="AL50" s="125" t="e">
        <f>IF(G50&gt;0,'Контроль экономии'!FX50,0)</f>
        <v>#N/A</v>
      </c>
      <c r="AM50" s="125" t="e">
        <f>IF(H50&gt;0,'Контроль экономии'!FY50,0)</f>
        <v>#N/A</v>
      </c>
      <c r="AN50" s="125" t="e">
        <f>IF(I50&gt;0,'Контроль экономии'!FZ50,0)</f>
        <v>#N/A</v>
      </c>
      <c r="AO50" s="125" t="e">
        <f>IF(J50&gt;0,'Контроль экономии'!GA50,0)</f>
        <v>#N/A</v>
      </c>
      <c r="AP50" s="125" t="e">
        <f>IF(K50&gt;0,'Контроль экономии'!GB50,0)</f>
        <v>#N/A</v>
      </c>
      <c r="AQ50" s="125" t="e">
        <f>IF(L50&gt;0,'Контроль экономии'!GC50,0)</f>
        <v>#N/A</v>
      </c>
      <c r="AR50" s="125" t="e">
        <f>IF(M50&gt;0,'Контроль экономии'!GD50,0)</f>
        <v>#N/A</v>
      </c>
      <c r="AS50" s="125" t="e">
        <f>IF(N50&gt;0,'Контроль экономии'!GE50,0)</f>
        <v>#N/A</v>
      </c>
      <c r="AT50" s="125" t="e">
        <f>IF(O50&gt;0,'Контроль экономии'!GF50,0)</f>
        <v>#N/A</v>
      </c>
      <c r="AU50" s="125" t="e">
        <f>IF(P50&gt;0,'Контроль экономии'!GG50,0)</f>
        <v>#N/A</v>
      </c>
      <c r="AV50" s="125" t="e">
        <f>IF(Q50&gt;0,'Контроль экономии'!GH50,0)</f>
        <v>#N/A</v>
      </c>
      <c r="AW50" s="125" t="e">
        <f>IF(R50&gt;0,'Контроль экономии'!GI50,0)</f>
        <v>#N/A</v>
      </c>
      <c r="AX50" s="125" t="e">
        <f>IF(S50&gt;0,'Контроль экономии'!GJ50,0)</f>
        <v>#N/A</v>
      </c>
      <c r="AY50" s="125" t="e">
        <f>IF(T50&gt;0,'Контроль экономии'!GK50,0)</f>
        <v>#N/A</v>
      </c>
      <c r="AZ50" s="125" t="e">
        <f>IF(U50&gt;0,'Контроль экономии'!GL50,0)</f>
        <v>#N/A</v>
      </c>
      <c r="BA50" s="125" t="e">
        <f>IF(V50&gt;0,'Контроль экономии'!GM50,0)</f>
        <v>#N/A</v>
      </c>
      <c r="BB50" s="125" t="e">
        <f>IF(W50&gt;0,'Контроль экономии'!GN50,0)</f>
        <v>#N/A</v>
      </c>
      <c r="BC50" s="125" t="e">
        <f>IF(X50&gt;0,'Контроль экономии'!GO50,0)</f>
        <v>#N/A</v>
      </c>
      <c r="BD50" s="125" t="e">
        <f>IF(Y50&gt;0,'Контроль экономии'!GP50,0)</f>
        <v>#N/A</v>
      </c>
      <c r="BE50" s="125" t="e">
        <f>IF(Z50&gt;0,'Контроль экономии'!GQ50,0)</f>
        <v>#N/A</v>
      </c>
      <c r="BF50" s="125" t="e">
        <f>IF(AA50&gt;0,'Контроль экономии'!GR50,0)</f>
        <v>#N/A</v>
      </c>
      <c r="BG50" s="125" t="e">
        <f>IF(AB50&gt;0,'Контроль экономии'!GS50,0)</f>
        <v>#N/A</v>
      </c>
      <c r="BH50" s="125" t="e">
        <f>IF(AC50&gt;0,'Контроль экономии'!GT50,0)</f>
        <v>#N/A</v>
      </c>
      <c r="BI50" s="125" t="e">
        <f>IF(AD50&gt;0,'Контроль экономии'!GU50,0)</f>
        <v>#N/A</v>
      </c>
      <c r="BJ50" s="125" t="e">
        <f>IF(AE50&gt;0,'Контроль экономии'!GV50,0)</f>
        <v>#N/A</v>
      </c>
      <c r="BK50" s="125" t="e">
        <f>IF(AF50&gt;0,'Контроль экономии'!GW50,0)</f>
        <v>#N/A</v>
      </c>
      <c r="BL50" s="125" t="e">
        <f>IF(AG50&gt;0,'Контроль экономии'!GX50,0)</f>
        <v>#N/A</v>
      </c>
      <c r="BM50" s="125" t="e">
        <f>IF(AH50&gt;0,'Контроль экономии'!GY50,0)</f>
        <v>#N/A</v>
      </c>
      <c r="BN50" s="120" t="e">
        <f>'Контроль экономии'!FU50*Ср.вз.!AI50</f>
        <v>#N/A</v>
      </c>
      <c r="BO50" s="120" t="e">
        <f>'Контроль экономии'!FV50*Ср.вз.!AJ50</f>
        <v>#N/A</v>
      </c>
      <c r="BP50" s="120" t="e">
        <f>'Контроль экономии'!FW50*Ср.вз.!AK50</f>
        <v>#N/A</v>
      </c>
      <c r="BQ50" s="120" t="e">
        <f>'Контроль экономии'!FX50*Ср.вз.!AL50</f>
        <v>#N/A</v>
      </c>
      <c r="BR50" s="120" t="e">
        <f>'Контроль экономии'!FY50*Ср.вз.!AM50</f>
        <v>#N/A</v>
      </c>
      <c r="BS50" s="120" t="e">
        <f>'Контроль экономии'!FZ50*Ср.вз.!AN50</f>
        <v>#N/A</v>
      </c>
      <c r="BT50" s="120" t="e">
        <f>'Контроль экономии'!GA50*Ср.вз.!AO50</f>
        <v>#N/A</v>
      </c>
      <c r="BU50" s="120" t="e">
        <f>'Контроль экономии'!GB50*Ср.вз.!AP50</f>
        <v>#N/A</v>
      </c>
      <c r="BV50" s="120" t="e">
        <f>'Контроль экономии'!GC50*Ср.вз.!AQ50</f>
        <v>#N/A</v>
      </c>
      <c r="BW50" s="120" t="e">
        <f>'Контроль экономии'!GD50*Ср.вз.!AR50</f>
        <v>#N/A</v>
      </c>
      <c r="BX50" s="120" t="e">
        <f>'Контроль экономии'!GE50*Ср.вз.!AS50</f>
        <v>#N/A</v>
      </c>
      <c r="BY50" s="120" t="e">
        <f>'Контроль экономии'!GF50*Ср.вз.!AT50</f>
        <v>#N/A</v>
      </c>
      <c r="BZ50" s="120" t="e">
        <f>'Контроль экономии'!GG50*Ср.вз.!AU50</f>
        <v>#N/A</v>
      </c>
      <c r="CA50" s="120" t="e">
        <f>'Контроль экономии'!GH50*Ср.вз.!AV50</f>
        <v>#N/A</v>
      </c>
      <c r="CB50" s="120" t="e">
        <f>'Контроль экономии'!GI50*Ср.вз.!AW50</f>
        <v>#N/A</v>
      </c>
      <c r="CC50" s="120" t="e">
        <f>'Контроль экономии'!GJ50*Ср.вз.!AX50</f>
        <v>#N/A</v>
      </c>
      <c r="CD50" s="120" t="e">
        <f>'Контроль экономии'!GK50*Ср.вз.!AY50</f>
        <v>#N/A</v>
      </c>
      <c r="CE50" s="120" t="e">
        <f>'Контроль экономии'!GL50*Ср.вз.!AZ50</f>
        <v>#N/A</v>
      </c>
      <c r="CF50" s="120" t="e">
        <f>'Контроль экономии'!GM50*Ср.вз.!BA50</f>
        <v>#N/A</v>
      </c>
      <c r="CG50" s="120" t="e">
        <f>'Контроль экономии'!GN50*Ср.вз.!BB50</f>
        <v>#N/A</v>
      </c>
      <c r="CH50" s="120" t="e">
        <f>'Контроль экономии'!GO50*Ср.вз.!BC50</f>
        <v>#N/A</v>
      </c>
      <c r="CI50" s="120" t="e">
        <f>'Контроль экономии'!GP50*Ср.вз.!BD50</f>
        <v>#N/A</v>
      </c>
      <c r="CJ50" s="120" t="e">
        <f>'Контроль экономии'!GQ50*Ср.вз.!BE50</f>
        <v>#N/A</v>
      </c>
      <c r="CK50" s="120" t="e">
        <f>'Контроль экономии'!GR50*Ср.вз.!BF50</f>
        <v>#N/A</v>
      </c>
      <c r="CL50" s="120" t="e">
        <f>'Контроль экономии'!GS50*Ср.вз.!BG50</f>
        <v>#N/A</v>
      </c>
      <c r="CM50" s="120" t="e">
        <f>'Контроль экономии'!GT50*Ср.вз.!BH50</f>
        <v>#N/A</v>
      </c>
      <c r="CN50" s="120" t="e">
        <f>'Контроль экономии'!GU50*Ср.вз.!BI50</f>
        <v>#N/A</v>
      </c>
      <c r="CO50" s="120" t="e">
        <f>'Контроль экономии'!GV50*Ср.вз.!BJ50</f>
        <v>#N/A</v>
      </c>
      <c r="CP50" s="120" t="e">
        <f>'Контроль экономии'!GW50*Ср.вз.!BK50</f>
        <v>#N/A</v>
      </c>
      <c r="CQ50" s="120" t="e">
        <f>'Контроль экономии'!GX50*Ср.вз.!BL50</f>
        <v>#N/A</v>
      </c>
      <c r="CR50" s="120" t="e">
        <f>'Контроль экономии'!GY50*Ср.вз.!BM50</f>
        <v>#N/A</v>
      </c>
      <c r="CS50" s="116" t="e">
        <f>'Контроль экономии'!FU50*'Контроль экономии'!WM50</f>
        <v>#N/A</v>
      </c>
      <c r="CT50" s="116" t="e">
        <f>'Контроль экономии'!FV50*'Контроль экономии'!WN50</f>
        <v>#N/A</v>
      </c>
      <c r="CU50" s="116" t="e">
        <f>'Контроль экономии'!FW50*'Контроль экономии'!WO50</f>
        <v>#N/A</v>
      </c>
      <c r="CV50" s="116" t="e">
        <f>'Контроль экономии'!FX50*'Контроль экономии'!WP50</f>
        <v>#N/A</v>
      </c>
      <c r="CW50" s="116" t="e">
        <f>'Контроль экономии'!FY50*'Контроль экономии'!WQ50</f>
        <v>#N/A</v>
      </c>
      <c r="CX50" s="116" t="e">
        <f>'Контроль экономии'!FZ50*'Контроль экономии'!WR50</f>
        <v>#N/A</v>
      </c>
      <c r="CY50" s="116" t="e">
        <f>'Контроль экономии'!GA50*'Контроль экономии'!WS50</f>
        <v>#N/A</v>
      </c>
      <c r="CZ50" s="116" t="e">
        <f>'Контроль экономии'!GB50*'Контроль экономии'!WT50</f>
        <v>#N/A</v>
      </c>
      <c r="DA50" s="116" t="e">
        <f>'Контроль экономии'!GC50*'Контроль экономии'!WU50</f>
        <v>#N/A</v>
      </c>
      <c r="DB50" s="116" t="e">
        <f>'Контроль экономии'!GD50*'Контроль экономии'!WV50</f>
        <v>#N/A</v>
      </c>
      <c r="DC50" s="116" t="e">
        <f>'Контроль экономии'!GE50*'Контроль экономии'!WW50</f>
        <v>#N/A</v>
      </c>
      <c r="DD50" s="116" t="e">
        <f>'Контроль экономии'!GF50*'Контроль экономии'!WX50</f>
        <v>#N/A</v>
      </c>
      <c r="DE50" s="116" t="e">
        <f>'Контроль экономии'!GG50*'Контроль экономии'!WY50</f>
        <v>#N/A</v>
      </c>
      <c r="DF50" s="116" t="e">
        <f>'Контроль экономии'!GH50*'Контроль экономии'!WZ50</f>
        <v>#N/A</v>
      </c>
      <c r="DG50" s="116" t="e">
        <f>'Контроль экономии'!GI50*'Контроль экономии'!XA50</f>
        <v>#N/A</v>
      </c>
      <c r="DH50" s="116" t="e">
        <f>'Контроль экономии'!GJ50*'Контроль экономии'!XB50</f>
        <v>#N/A</v>
      </c>
      <c r="DI50" s="116" t="e">
        <f>'Контроль экономии'!GK50*'Контроль экономии'!XC50</f>
        <v>#N/A</v>
      </c>
      <c r="DJ50" s="116" t="e">
        <f>'Контроль экономии'!GL50*'Контроль экономии'!XD50</f>
        <v>#N/A</v>
      </c>
      <c r="DK50" s="116" t="e">
        <f>'Контроль экономии'!GM50*'Контроль экономии'!XE50</f>
        <v>#N/A</v>
      </c>
      <c r="DL50" s="116" t="e">
        <f>'Контроль экономии'!GN50*'Контроль экономии'!XF50</f>
        <v>#N/A</v>
      </c>
      <c r="DM50" s="116" t="e">
        <f>'Контроль экономии'!GO50*'Контроль экономии'!XG50</f>
        <v>#N/A</v>
      </c>
      <c r="DN50" s="116" t="e">
        <f>'Контроль экономии'!GP50*'Контроль экономии'!XH50</f>
        <v>#N/A</v>
      </c>
      <c r="DO50" s="116" t="e">
        <f>'Контроль экономии'!GQ50*'Контроль экономии'!XI50</f>
        <v>#N/A</v>
      </c>
      <c r="DP50" s="116" t="e">
        <f>'Контроль экономии'!GR50*'Контроль экономии'!XJ50</f>
        <v>#N/A</v>
      </c>
      <c r="DQ50" s="116" t="e">
        <f>'Контроль экономии'!GS50*'Контроль экономии'!XK50</f>
        <v>#N/A</v>
      </c>
      <c r="DR50" s="116" t="e">
        <f>'Контроль экономии'!GT50*'Контроль экономии'!XL50</f>
        <v>#N/A</v>
      </c>
      <c r="DS50" s="116" t="e">
        <f>'Контроль экономии'!GU50*'Контроль экономии'!XM50</f>
        <v>#N/A</v>
      </c>
      <c r="DT50" s="116" t="e">
        <f>'Контроль экономии'!GV50*'Контроль экономии'!XN50</f>
        <v>#N/A</v>
      </c>
      <c r="DU50" s="116" t="e">
        <f>'Контроль экономии'!GW50*'Контроль экономии'!XO50</f>
        <v>#N/A</v>
      </c>
      <c r="DV50" s="116" t="e">
        <f>'Контроль экономии'!GX50*'Контроль экономии'!XP50</f>
        <v>#N/A</v>
      </c>
      <c r="DW50" s="116" t="e">
        <f>'Контроль экономии'!GY50*'Контроль экономии'!XQ50</f>
        <v>#N/A</v>
      </c>
      <c r="DX50" s="122" t="e">
        <f>'Контроль экономии'!FU50*'Контроль экономии'!XR50</f>
        <v>#N/A</v>
      </c>
      <c r="DY50" s="122" t="e">
        <f>'Контроль экономии'!FV50*'Контроль экономии'!XS50</f>
        <v>#N/A</v>
      </c>
      <c r="DZ50" s="122" t="e">
        <f>'Контроль экономии'!FW50*'Контроль экономии'!XT50</f>
        <v>#N/A</v>
      </c>
      <c r="EA50" s="122" t="e">
        <f>'Контроль экономии'!FX50*'Контроль экономии'!XU50</f>
        <v>#N/A</v>
      </c>
      <c r="EB50" s="122" t="e">
        <f>'Контроль экономии'!FY50*'Контроль экономии'!XV50</f>
        <v>#N/A</v>
      </c>
      <c r="EC50" s="122" t="e">
        <f>'Контроль экономии'!FZ50*'Контроль экономии'!XW50</f>
        <v>#N/A</v>
      </c>
      <c r="ED50" s="122" t="e">
        <f>'Контроль экономии'!GA50*'Контроль экономии'!XX50</f>
        <v>#N/A</v>
      </c>
      <c r="EE50" s="122" t="e">
        <f>'Контроль экономии'!GB50*'Контроль экономии'!XY50</f>
        <v>#N/A</v>
      </c>
      <c r="EF50" s="122" t="e">
        <f>'Контроль экономии'!GC50*'Контроль экономии'!XZ50</f>
        <v>#N/A</v>
      </c>
      <c r="EG50" s="122" t="e">
        <f>'Контроль экономии'!GD50*'Контроль экономии'!YA50</f>
        <v>#N/A</v>
      </c>
      <c r="EH50" s="122" t="e">
        <f>'Контроль экономии'!GE50*'Контроль экономии'!YB50</f>
        <v>#N/A</v>
      </c>
      <c r="EI50" s="122" t="e">
        <f>'Контроль экономии'!GF50*'Контроль экономии'!YC50</f>
        <v>#N/A</v>
      </c>
      <c r="EJ50" s="122" t="e">
        <f>'Контроль экономии'!GG50*'Контроль экономии'!YD50</f>
        <v>#N/A</v>
      </c>
      <c r="EK50" s="122" t="e">
        <f>'Контроль экономии'!GH50*'Контроль экономии'!YE50</f>
        <v>#N/A</v>
      </c>
      <c r="EL50" s="122" t="e">
        <f>'Контроль экономии'!GI50*'Контроль экономии'!YF50</f>
        <v>#N/A</v>
      </c>
      <c r="EM50" s="122" t="e">
        <f>'Контроль экономии'!GJ50*'Контроль экономии'!YG50</f>
        <v>#N/A</v>
      </c>
      <c r="EN50" s="122" t="e">
        <f>'Контроль экономии'!GK50*'Контроль экономии'!YH50</f>
        <v>#N/A</v>
      </c>
      <c r="EO50" s="122" t="e">
        <f>'Контроль экономии'!GL50*'Контроль экономии'!YI50</f>
        <v>#N/A</v>
      </c>
      <c r="EP50" s="122" t="e">
        <f>'Контроль экономии'!GM50*'Контроль экономии'!YJ50</f>
        <v>#N/A</v>
      </c>
      <c r="EQ50" s="122" t="e">
        <f>'Контроль экономии'!GN50*'Контроль экономии'!YK50</f>
        <v>#N/A</v>
      </c>
      <c r="ER50" s="122" t="e">
        <f>'Контроль экономии'!GO50*'Контроль экономии'!YL50</f>
        <v>#N/A</v>
      </c>
      <c r="ES50" s="122" t="e">
        <f>'Контроль экономии'!GP50*'Контроль экономии'!YM50</f>
        <v>#N/A</v>
      </c>
      <c r="ET50" s="122" t="e">
        <f>'Контроль экономии'!GQ50*'Контроль экономии'!YN50</f>
        <v>#N/A</v>
      </c>
      <c r="EU50" s="122" t="e">
        <f>'Контроль экономии'!GR50*'Контроль экономии'!YO50</f>
        <v>#N/A</v>
      </c>
      <c r="EV50" s="122" t="e">
        <f>'Контроль экономии'!GS50*'Контроль экономии'!YP50</f>
        <v>#N/A</v>
      </c>
      <c r="EW50" s="122" t="e">
        <f>'Контроль экономии'!GT50*'Контроль экономии'!YQ50</f>
        <v>#N/A</v>
      </c>
      <c r="EX50" s="122" t="e">
        <f>'Контроль экономии'!GU50*'Контроль экономии'!YR50</f>
        <v>#N/A</v>
      </c>
      <c r="EY50" s="122" t="e">
        <f>'Контроль экономии'!GV50*'Контроль экономии'!YS50</f>
        <v>#N/A</v>
      </c>
      <c r="EZ50" s="122" t="e">
        <f>'Контроль экономии'!GW50*'Контроль экономии'!YT50</f>
        <v>#N/A</v>
      </c>
      <c r="FA50" s="122" t="e">
        <f>'Контроль экономии'!GX50*'Контроль экономии'!YU50</f>
        <v>#N/A</v>
      </c>
      <c r="FB50" s="122" t="e">
        <f>'Контроль экономии'!GY50*'Контроль экономии'!YV50</f>
        <v>#N/A</v>
      </c>
    </row>
    <row r="51" spans="1:158" s="116" customFormat="1">
      <c r="A51" s="116">
        <f>'Контроль экономии'!A51</f>
        <v>48</v>
      </c>
      <c r="B51" s="123" t="str">
        <f>'Контроль экономии'!C51</f>
        <v>Муниципальное автономное общеобразовательное учреждение «Средняя общеобразовательная школа № 40»</v>
      </c>
      <c r="C51" s="124" t="str">
        <f>'Контроль экономии'!D51</f>
        <v>-</v>
      </c>
      <c r="D51" s="119" t="e">
        <f>IF('Контроль экономии'!JJ51="",0,'Контроль экономии'!JJ51)</f>
        <v>#N/A</v>
      </c>
      <c r="E51" s="119" t="e">
        <f>IF('Контроль экономии'!JK51="",0,'Контроль экономии'!JK51)</f>
        <v>#N/A</v>
      </c>
      <c r="F51" s="119" t="e">
        <f>IF('Контроль экономии'!JL51="",0,'Контроль экономии'!JL51)</f>
        <v>#N/A</v>
      </c>
      <c r="G51" s="119" t="e">
        <f>IF('Контроль экономии'!JM51="",0,'Контроль экономии'!JM51)</f>
        <v>#N/A</v>
      </c>
      <c r="H51" s="119" t="e">
        <f>IF('Контроль экономии'!JN51="",0,'Контроль экономии'!JN51)</f>
        <v>#N/A</v>
      </c>
      <c r="I51" s="119" t="e">
        <f>IF('Контроль экономии'!JO51="",0,'Контроль экономии'!JO51)</f>
        <v>#N/A</v>
      </c>
      <c r="J51" s="119" t="e">
        <f>IF('Контроль экономии'!JP51="",0,'Контроль экономии'!JP51)</f>
        <v>#N/A</v>
      </c>
      <c r="K51" s="119" t="e">
        <f>IF('Контроль экономии'!JQ51="",0,'Контроль экономии'!JQ51)</f>
        <v>#N/A</v>
      </c>
      <c r="L51" s="119" t="e">
        <f>IF('Контроль экономии'!JR51="",0,'Контроль экономии'!JR51)</f>
        <v>#N/A</v>
      </c>
      <c r="M51" s="119" t="e">
        <f>IF('Контроль экономии'!JS51="",0,'Контроль экономии'!JS51)</f>
        <v>#N/A</v>
      </c>
      <c r="N51" s="119" t="e">
        <f>IF('Контроль экономии'!JT51="",0,'Контроль экономии'!JT51)</f>
        <v>#N/A</v>
      </c>
      <c r="O51" s="119" t="e">
        <f>IF('Контроль экономии'!JU51="",0,'Контроль экономии'!JU51)</f>
        <v>#N/A</v>
      </c>
      <c r="P51" s="119" t="e">
        <f>IF('Контроль экономии'!JV51="",0,'Контроль экономии'!JV51)</f>
        <v>#N/A</v>
      </c>
      <c r="Q51" s="119" t="e">
        <f>IF('Контроль экономии'!JW51="",0,'Контроль экономии'!JW51)</f>
        <v>#N/A</v>
      </c>
      <c r="R51" s="119" t="e">
        <f>IF('Контроль экономии'!JX51="",0,'Контроль экономии'!JX51)</f>
        <v>#N/A</v>
      </c>
      <c r="S51" s="119" t="e">
        <f>IF('Контроль экономии'!JY51="",0,'Контроль экономии'!JY51)</f>
        <v>#N/A</v>
      </c>
      <c r="T51" s="119" t="e">
        <f>IF('Контроль экономии'!JZ51="",0,'Контроль экономии'!JZ51)</f>
        <v>#N/A</v>
      </c>
      <c r="U51" s="119" t="e">
        <f>IF('Контроль экономии'!KA51="",0,'Контроль экономии'!KA51)</f>
        <v>#N/A</v>
      </c>
      <c r="V51" s="119" t="e">
        <f>IF('Контроль экономии'!KB51="",0,'Контроль экономии'!KB51)</f>
        <v>#N/A</v>
      </c>
      <c r="W51" s="119" t="e">
        <f>IF('Контроль экономии'!KC51="",0,'Контроль экономии'!KC51)</f>
        <v>#N/A</v>
      </c>
      <c r="X51" s="119" t="e">
        <f>IF('Контроль экономии'!KD51="",0,'Контроль экономии'!KD51)</f>
        <v>#N/A</v>
      </c>
      <c r="Y51" s="119" t="e">
        <f>IF('Контроль экономии'!KE51="",0,'Контроль экономии'!KE51)</f>
        <v>#N/A</v>
      </c>
      <c r="Z51" s="119" t="e">
        <f>IF('Контроль экономии'!KF51="",0,'Контроль экономии'!KF51)</f>
        <v>#N/A</v>
      </c>
      <c r="AA51" s="119" t="e">
        <f>IF('Контроль экономии'!KG51="",0,'Контроль экономии'!KG51)</f>
        <v>#N/A</v>
      </c>
      <c r="AB51" s="119" t="e">
        <f>IF('Контроль экономии'!KH51="",0,'Контроль экономии'!KH51)</f>
        <v>#N/A</v>
      </c>
      <c r="AC51" s="119" t="e">
        <f>IF('Контроль экономии'!KI51="",0,'Контроль экономии'!KI51)</f>
        <v>#N/A</v>
      </c>
      <c r="AD51" s="119" t="e">
        <f>IF('Контроль экономии'!KJ51="",0,'Контроль экономии'!KJ51)</f>
        <v>#N/A</v>
      </c>
      <c r="AE51" s="119" t="e">
        <f>IF('Контроль экономии'!KK51="",0,'Контроль экономии'!KK51)</f>
        <v>#N/A</v>
      </c>
      <c r="AF51" s="119" t="e">
        <f>IF('Контроль экономии'!KL51="",0,'Контроль экономии'!KL51)</f>
        <v>#N/A</v>
      </c>
      <c r="AG51" s="119" t="e">
        <f>IF('Контроль экономии'!KM51="",0,'Контроль экономии'!KM51)</f>
        <v>#N/A</v>
      </c>
      <c r="AH51" s="119" t="e">
        <f>IF('Контроль экономии'!KN51="",0,'Контроль экономии'!KN51)</f>
        <v>#N/A</v>
      </c>
      <c r="AI51" s="125" t="e">
        <f>IF(D51&gt;0,'Контроль экономии'!FU51,0)</f>
        <v>#N/A</v>
      </c>
      <c r="AJ51" s="125" t="e">
        <f>IF(E51&gt;0,'Контроль экономии'!FV51,0)</f>
        <v>#N/A</v>
      </c>
      <c r="AK51" s="125" t="e">
        <f>IF(F51&gt;0,'Контроль экономии'!FW51,0)</f>
        <v>#N/A</v>
      </c>
      <c r="AL51" s="125" t="e">
        <f>IF(G51&gt;0,'Контроль экономии'!FX51,0)</f>
        <v>#N/A</v>
      </c>
      <c r="AM51" s="125" t="e">
        <f>IF(H51&gt;0,'Контроль экономии'!FY51,0)</f>
        <v>#N/A</v>
      </c>
      <c r="AN51" s="125" t="e">
        <f>IF(I51&gt;0,'Контроль экономии'!FZ51,0)</f>
        <v>#N/A</v>
      </c>
      <c r="AO51" s="125" t="e">
        <f>IF(J51&gt;0,'Контроль экономии'!GA51,0)</f>
        <v>#N/A</v>
      </c>
      <c r="AP51" s="125" t="e">
        <f>IF(K51&gt;0,'Контроль экономии'!GB51,0)</f>
        <v>#N/A</v>
      </c>
      <c r="AQ51" s="125" t="e">
        <f>IF(L51&gt;0,'Контроль экономии'!GC51,0)</f>
        <v>#N/A</v>
      </c>
      <c r="AR51" s="125" t="e">
        <f>IF(M51&gt;0,'Контроль экономии'!GD51,0)</f>
        <v>#N/A</v>
      </c>
      <c r="AS51" s="125" t="e">
        <f>IF(N51&gt;0,'Контроль экономии'!GE51,0)</f>
        <v>#N/A</v>
      </c>
      <c r="AT51" s="125" t="e">
        <f>IF(O51&gt;0,'Контроль экономии'!GF51,0)</f>
        <v>#N/A</v>
      </c>
      <c r="AU51" s="125" t="e">
        <f>IF(P51&gt;0,'Контроль экономии'!GG51,0)</f>
        <v>#N/A</v>
      </c>
      <c r="AV51" s="125" t="e">
        <f>IF(Q51&gt;0,'Контроль экономии'!GH51,0)</f>
        <v>#N/A</v>
      </c>
      <c r="AW51" s="125" t="e">
        <f>IF(R51&gt;0,'Контроль экономии'!GI51,0)</f>
        <v>#N/A</v>
      </c>
      <c r="AX51" s="125" t="e">
        <f>IF(S51&gt;0,'Контроль экономии'!GJ51,0)</f>
        <v>#N/A</v>
      </c>
      <c r="AY51" s="125" t="e">
        <f>IF(T51&gt;0,'Контроль экономии'!GK51,0)</f>
        <v>#N/A</v>
      </c>
      <c r="AZ51" s="125" t="e">
        <f>IF(U51&gt;0,'Контроль экономии'!GL51,0)</f>
        <v>#N/A</v>
      </c>
      <c r="BA51" s="125" t="e">
        <f>IF(V51&gt;0,'Контроль экономии'!GM51,0)</f>
        <v>#N/A</v>
      </c>
      <c r="BB51" s="125" t="e">
        <f>IF(W51&gt;0,'Контроль экономии'!GN51,0)</f>
        <v>#N/A</v>
      </c>
      <c r="BC51" s="125" t="e">
        <f>IF(X51&gt;0,'Контроль экономии'!GO51,0)</f>
        <v>#N/A</v>
      </c>
      <c r="BD51" s="125" t="e">
        <f>IF(Y51&gt;0,'Контроль экономии'!GP51,0)</f>
        <v>#N/A</v>
      </c>
      <c r="BE51" s="125" t="e">
        <f>IF(Z51&gt;0,'Контроль экономии'!GQ51,0)</f>
        <v>#N/A</v>
      </c>
      <c r="BF51" s="125" t="e">
        <f>IF(AA51&gt;0,'Контроль экономии'!GR51,0)</f>
        <v>#N/A</v>
      </c>
      <c r="BG51" s="125" t="e">
        <f>IF(AB51&gt;0,'Контроль экономии'!GS51,0)</f>
        <v>#N/A</v>
      </c>
      <c r="BH51" s="125" t="e">
        <f>IF(AC51&gt;0,'Контроль экономии'!GT51,0)</f>
        <v>#N/A</v>
      </c>
      <c r="BI51" s="125" t="e">
        <f>IF(AD51&gt;0,'Контроль экономии'!GU51,0)</f>
        <v>#N/A</v>
      </c>
      <c r="BJ51" s="125" t="e">
        <f>IF(AE51&gt;0,'Контроль экономии'!GV51,0)</f>
        <v>#N/A</v>
      </c>
      <c r="BK51" s="125" t="e">
        <f>IF(AF51&gt;0,'Контроль экономии'!GW51,0)</f>
        <v>#N/A</v>
      </c>
      <c r="BL51" s="125" t="e">
        <f>IF(AG51&gt;0,'Контроль экономии'!GX51,0)</f>
        <v>#N/A</v>
      </c>
      <c r="BM51" s="125" t="e">
        <f>IF(AH51&gt;0,'Контроль экономии'!GY51,0)</f>
        <v>#N/A</v>
      </c>
      <c r="BN51" s="120" t="e">
        <f>'Контроль экономии'!FU51*Ср.вз.!AI51</f>
        <v>#N/A</v>
      </c>
      <c r="BO51" s="120" t="e">
        <f>'Контроль экономии'!FV51*Ср.вз.!AJ51</f>
        <v>#N/A</v>
      </c>
      <c r="BP51" s="120" t="e">
        <f>'Контроль экономии'!FW51*Ср.вз.!AK51</f>
        <v>#N/A</v>
      </c>
      <c r="BQ51" s="120" t="e">
        <f>'Контроль экономии'!FX51*Ср.вз.!AL51</f>
        <v>#N/A</v>
      </c>
      <c r="BR51" s="120" t="e">
        <f>'Контроль экономии'!FY51*Ср.вз.!AM51</f>
        <v>#N/A</v>
      </c>
      <c r="BS51" s="120" t="e">
        <f>'Контроль экономии'!FZ51*Ср.вз.!AN51</f>
        <v>#N/A</v>
      </c>
      <c r="BT51" s="120" t="e">
        <f>'Контроль экономии'!GA51*Ср.вз.!AO51</f>
        <v>#N/A</v>
      </c>
      <c r="BU51" s="120" t="e">
        <f>'Контроль экономии'!GB51*Ср.вз.!AP51</f>
        <v>#N/A</v>
      </c>
      <c r="BV51" s="120" t="e">
        <f>'Контроль экономии'!GC51*Ср.вз.!AQ51</f>
        <v>#N/A</v>
      </c>
      <c r="BW51" s="120" t="e">
        <f>'Контроль экономии'!GD51*Ср.вз.!AR51</f>
        <v>#N/A</v>
      </c>
      <c r="BX51" s="120" t="e">
        <f>'Контроль экономии'!GE51*Ср.вз.!AS51</f>
        <v>#N/A</v>
      </c>
      <c r="BY51" s="120" t="e">
        <f>'Контроль экономии'!GF51*Ср.вз.!AT51</f>
        <v>#N/A</v>
      </c>
      <c r="BZ51" s="120" t="e">
        <f>'Контроль экономии'!GG51*Ср.вз.!AU51</f>
        <v>#N/A</v>
      </c>
      <c r="CA51" s="120" t="e">
        <f>'Контроль экономии'!GH51*Ср.вз.!AV51</f>
        <v>#N/A</v>
      </c>
      <c r="CB51" s="120" t="e">
        <f>'Контроль экономии'!GI51*Ср.вз.!AW51</f>
        <v>#N/A</v>
      </c>
      <c r="CC51" s="120" t="e">
        <f>'Контроль экономии'!GJ51*Ср.вз.!AX51</f>
        <v>#N/A</v>
      </c>
      <c r="CD51" s="120" t="e">
        <f>'Контроль экономии'!GK51*Ср.вз.!AY51</f>
        <v>#N/A</v>
      </c>
      <c r="CE51" s="120" t="e">
        <f>'Контроль экономии'!GL51*Ср.вз.!AZ51</f>
        <v>#N/A</v>
      </c>
      <c r="CF51" s="120" t="e">
        <f>'Контроль экономии'!GM51*Ср.вз.!BA51</f>
        <v>#N/A</v>
      </c>
      <c r="CG51" s="120" t="e">
        <f>'Контроль экономии'!GN51*Ср.вз.!BB51</f>
        <v>#N/A</v>
      </c>
      <c r="CH51" s="120" t="e">
        <f>'Контроль экономии'!GO51*Ср.вз.!BC51</f>
        <v>#N/A</v>
      </c>
      <c r="CI51" s="120" t="e">
        <f>'Контроль экономии'!GP51*Ср.вз.!BD51</f>
        <v>#N/A</v>
      </c>
      <c r="CJ51" s="120" t="e">
        <f>'Контроль экономии'!GQ51*Ср.вз.!BE51</f>
        <v>#N/A</v>
      </c>
      <c r="CK51" s="120" t="e">
        <f>'Контроль экономии'!GR51*Ср.вз.!BF51</f>
        <v>#N/A</v>
      </c>
      <c r="CL51" s="120" t="e">
        <f>'Контроль экономии'!GS51*Ср.вз.!BG51</f>
        <v>#N/A</v>
      </c>
      <c r="CM51" s="120" t="e">
        <f>'Контроль экономии'!GT51*Ср.вз.!BH51</f>
        <v>#N/A</v>
      </c>
      <c r="CN51" s="120" t="e">
        <f>'Контроль экономии'!GU51*Ср.вз.!BI51</f>
        <v>#N/A</v>
      </c>
      <c r="CO51" s="120" t="e">
        <f>'Контроль экономии'!GV51*Ср.вз.!BJ51</f>
        <v>#N/A</v>
      </c>
      <c r="CP51" s="120" t="e">
        <f>'Контроль экономии'!GW51*Ср.вз.!BK51</f>
        <v>#N/A</v>
      </c>
      <c r="CQ51" s="120" t="e">
        <f>'Контроль экономии'!GX51*Ср.вз.!BL51</f>
        <v>#N/A</v>
      </c>
      <c r="CR51" s="120" t="e">
        <f>'Контроль экономии'!GY51*Ср.вз.!BM51</f>
        <v>#N/A</v>
      </c>
      <c r="CS51" s="116" t="e">
        <f>'Контроль экономии'!FU51*'Контроль экономии'!WM51</f>
        <v>#N/A</v>
      </c>
      <c r="CT51" s="116" t="e">
        <f>'Контроль экономии'!FV51*'Контроль экономии'!WN51</f>
        <v>#N/A</v>
      </c>
      <c r="CU51" s="116" t="e">
        <f>'Контроль экономии'!FW51*'Контроль экономии'!WO51</f>
        <v>#N/A</v>
      </c>
      <c r="CV51" s="116" t="e">
        <f>'Контроль экономии'!FX51*'Контроль экономии'!WP51</f>
        <v>#N/A</v>
      </c>
      <c r="CW51" s="116" t="e">
        <f>'Контроль экономии'!FY51*'Контроль экономии'!WQ51</f>
        <v>#N/A</v>
      </c>
      <c r="CX51" s="116" t="e">
        <f>'Контроль экономии'!FZ51*'Контроль экономии'!WR51</f>
        <v>#N/A</v>
      </c>
      <c r="CY51" s="116" t="e">
        <f>'Контроль экономии'!GA51*'Контроль экономии'!WS51</f>
        <v>#N/A</v>
      </c>
      <c r="CZ51" s="116" t="e">
        <f>'Контроль экономии'!GB51*'Контроль экономии'!WT51</f>
        <v>#N/A</v>
      </c>
      <c r="DA51" s="116" t="e">
        <f>'Контроль экономии'!GC51*'Контроль экономии'!WU51</f>
        <v>#N/A</v>
      </c>
      <c r="DB51" s="116" t="e">
        <f>'Контроль экономии'!GD51*'Контроль экономии'!WV51</f>
        <v>#N/A</v>
      </c>
      <c r="DC51" s="116" t="e">
        <f>'Контроль экономии'!GE51*'Контроль экономии'!WW51</f>
        <v>#N/A</v>
      </c>
      <c r="DD51" s="116" t="e">
        <f>'Контроль экономии'!GF51*'Контроль экономии'!WX51</f>
        <v>#N/A</v>
      </c>
      <c r="DE51" s="116" t="e">
        <f>'Контроль экономии'!GG51*'Контроль экономии'!WY51</f>
        <v>#N/A</v>
      </c>
      <c r="DF51" s="116" t="e">
        <f>'Контроль экономии'!GH51*'Контроль экономии'!WZ51</f>
        <v>#N/A</v>
      </c>
      <c r="DG51" s="116" t="e">
        <f>'Контроль экономии'!GI51*'Контроль экономии'!XA51</f>
        <v>#N/A</v>
      </c>
      <c r="DH51" s="116" t="e">
        <f>'Контроль экономии'!GJ51*'Контроль экономии'!XB51</f>
        <v>#N/A</v>
      </c>
      <c r="DI51" s="116" t="e">
        <f>'Контроль экономии'!GK51*'Контроль экономии'!XC51</f>
        <v>#N/A</v>
      </c>
      <c r="DJ51" s="116" t="e">
        <f>'Контроль экономии'!GL51*'Контроль экономии'!XD51</f>
        <v>#N/A</v>
      </c>
      <c r="DK51" s="116" t="e">
        <f>'Контроль экономии'!GM51*'Контроль экономии'!XE51</f>
        <v>#N/A</v>
      </c>
      <c r="DL51" s="116" t="e">
        <f>'Контроль экономии'!GN51*'Контроль экономии'!XF51</f>
        <v>#N/A</v>
      </c>
      <c r="DM51" s="116" t="e">
        <f>'Контроль экономии'!GO51*'Контроль экономии'!XG51</f>
        <v>#N/A</v>
      </c>
      <c r="DN51" s="116" t="e">
        <f>'Контроль экономии'!GP51*'Контроль экономии'!XH51</f>
        <v>#N/A</v>
      </c>
      <c r="DO51" s="116" t="e">
        <f>'Контроль экономии'!GQ51*'Контроль экономии'!XI51</f>
        <v>#N/A</v>
      </c>
      <c r="DP51" s="116" t="e">
        <f>'Контроль экономии'!GR51*'Контроль экономии'!XJ51</f>
        <v>#N/A</v>
      </c>
      <c r="DQ51" s="116" t="e">
        <f>'Контроль экономии'!GS51*'Контроль экономии'!XK51</f>
        <v>#N/A</v>
      </c>
      <c r="DR51" s="116" t="e">
        <f>'Контроль экономии'!GT51*'Контроль экономии'!XL51</f>
        <v>#N/A</v>
      </c>
      <c r="DS51" s="116" t="e">
        <f>'Контроль экономии'!GU51*'Контроль экономии'!XM51</f>
        <v>#N/A</v>
      </c>
      <c r="DT51" s="116" t="e">
        <f>'Контроль экономии'!GV51*'Контроль экономии'!XN51</f>
        <v>#N/A</v>
      </c>
      <c r="DU51" s="116" t="e">
        <f>'Контроль экономии'!GW51*'Контроль экономии'!XO51</f>
        <v>#N/A</v>
      </c>
      <c r="DV51" s="116" t="e">
        <f>'Контроль экономии'!GX51*'Контроль экономии'!XP51</f>
        <v>#N/A</v>
      </c>
      <c r="DW51" s="116" t="e">
        <f>'Контроль экономии'!GY51*'Контроль экономии'!XQ51</f>
        <v>#N/A</v>
      </c>
      <c r="DX51" s="122" t="e">
        <f>'Контроль экономии'!FU51*'Контроль экономии'!XR51</f>
        <v>#N/A</v>
      </c>
      <c r="DY51" s="122" t="e">
        <f>'Контроль экономии'!FV51*'Контроль экономии'!XS51</f>
        <v>#N/A</v>
      </c>
      <c r="DZ51" s="122" t="e">
        <f>'Контроль экономии'!FW51*'Контроль экономии'!XT51</f>
        <v>#N/A</v>
      </c>
      <c r="EA51" s="122" t="e">
        <f>'Контроль экономии'!FX51*'Контроль экономии'!XU51</f>
        <v>#N/A</v>
      </c>
      <c r="EB51" s="122" t="e">
        <f>'Контроль экономии'!FY51*'Контроль экономии'!XV51</f>
        <v>#N/A</v>
      </c>
      <c r="EC51" s="122" t="e">
        <f>'Контроль экономии'!FZ51*'Контроль экономии'!XW51</f>
        <v>#N/A</v>
      </c>
      <c r="ED51" s="122" t="e">
        <f>'Контроль экономии'!GA51*'Контроль экономии'!XX51</f>
        <v>#N/A</v>
      </c>
      <c r="EE51" s="122" t="e">
        <f>'Контроль экономии'!GB51*'Контроль экономии'!XY51</f>
        <v>#N/A</v>
      </c>
      <c r="EF51" s="122" t="e">
        <f>'Контроль экономии'!GC51*'Контроль экономии'!XZ51</f>
        <v>#N/A</v>
      </c>
      <c r="EG51" s="122" t="e">
        <f>'Контроль экономии'!GD51*'Контроль экономии'!YA51</f>
        <v>#N/A</v>
      </c>
      <c r="EH51" s="122" t="e">
        <f>'Контроль экономии'!GE51*'Контроль экономии'!YB51</f>
        <v>#N/A</v>
      </c>
      <c r="EI51" s="122" t="e">
        <f>'Контроль экономии'!GF51*'Контроль экономии'!YC51</f>
        <v>#N/A</v>
      </c>
      <c r="EJ51" s="122" t="e">
        <f>'Контроль экономии'!GG51*'Контроль экономии'!YD51</f>
        <v>#N/A</v>
      </c>
      <c r="EK51" s="122" t="e">
        <f>'Контроль экономии'!GH51*'Контроль экономии'!YE51</f>
        <v>#N/A</v>
      </c>
      <c r="EL51" s="122" t="e">
        <f>'Контроль экономии'!GI51*'Контроль экономии'!YF51</f>
        <v>#N/A</v>
      </c>
      <c r="EM51" s="122" t="e">
        <f>'Контроль экономии'!GJ51*'Контроль экономии'!YG51</f>
        <v>#N/A</v>
      </c>
      <c r="EN51" s="122" t="e">
        <f>'Контроль экономии'!GK51*'Контроль экономии'!YH51</f>
        <v>#N/A</v>
      </c>
      <c r="EO51" s="122" t="e">
        <f>'Контроль экономии'!GL51*'Контроль экономии'!YI51</f>
        <v>#N/A</v>
      </c>
      <c r="EP51" s="122" t="e">
        <f>'Контроль экономии'!GM51*'Контроль экономии'!YJ51</f>
        <v>#N/A</v>
      </c>
      <c r="EQ51" s="122" t="e">
        <f>'Контроль экономии'!GN51*'Контроль экономии'!YK51</f>
        <v>#N/A</v>
      </c>
      <c r="ER51" s="122" t="e">
        <f>'Контроль экономии'!GO51*'Контроль экономии'!YL51</f>
        <v>#N/A</v>
      </c>
      <c r="ES51" s="122" t="e">
        <f>'Контроль экономии'!GP51*'Контроль экономии'!YM51</f>
        <v>#N/A</v>
      </c>
      <c r="ET51" s="122" t="e">
        <f>'Контроль экономии'!GQ51*'Контроль экономии'!YN51</f>
        <v>#N/A</v>
      </c>
      <c r="EU51" s="122" t="e">
        <f>'Контроль экономии'!GR51*'Контроль экономии'!YO51</f>
        <v>#N/A</v>
      </c>
      <c r="EV51" s="122" t="e">
        <f>'Контроль экономии'!GS51*'Контроль экономии'!YP51</f>
        <v>#N/A</v>
      </c>
      <c r="EW51" s="122" t="e">
        <f>'Контроль экономии'!GT51*'Контроль экономии'!YQ51</f>
        <v>#N/A</v>
      </c>
      <c r="EX51" s="122" t="e">
        <f>'Контроль экономии'!GU51*'Контроль экономии'!YR51</f>
        <v>#N/A</v>
      </c>
      <c r="EY51" s="122" t="e">
        <f>'Контроль экономии'!GV51*'Контроль экономии'!YS51</f>
        <v>#N/A</v>
      </c>
      <c r="EZ51" s="122" t="e">
        <f>'Контроль экономии'!GW51*'Контроль экономии'!YT51</f>
        <v>#N/A</v>
      </c>
      <c r="FA51" s="122" t="e">
        <f>'Контроль экономии'!GX51*'Контроль экономии'!YU51</f>
        <v>#N/A</v>
      </c>
      <c r="FB51" s="122" t="e">
        <f>'Контроль экономии'!GY51*'Контроль экономии'!YV51</f>
        <v>#N/A</v>
      </c>
    </row>
    <row r="52" spans="1:158" s="116" customFormat="1">
      <c r="A52" s="116">
        <f>'Контроль экономии'!A52</f>
        <v>49</v>
      </c>
      <c r="B52" s="123" t="str">
        <f>'Контроль экономии'!C52</f>
        <v>Муниципальное бюджетное общеобразовательное учреждение «Средняя общеобразовательная Городищенская школа с углубленным изучением отдельных предметов»</v>
      </c>
      <c r="C52" s="124">
        <f>'Контроль экономии'!D52</f>
        <v>1541953</v>
      </c>
      <c r="D52" s="119" t="e">
        <f>IF('Контроль экономии'!JJ52="",0,'Контроль экономии'!JJ52)</f>
        <v>#REF!</v>
      </c>
      <c r="E52" s="119" t="e">
        <f>IF('Контроль экономии'!JK52="",0,'Контроль экономии'!JK52)</f>
        <v>#REF!</v>
      </c>
      <c r="F52" s="119" t="e">
        <f>IF('Контроль экономии'!JL52="",0,'Контроль экономии'!JL52)</f>
        <v>#REF!</v>
      </c>
      <c r="G52" s="119" t="e">
        <f>IF('Контроль экономии'!JM52="",0,'Контроль экономии'!JM52)</f>
        <v>#REF!</v>
      </c>
      <c r="H52" s="119" t="e">
        <f>IF('Контроль экономии'!JN52="",0,'Контроль экономии'!JN52)</f>
        <v>#REF!</v>
      </c>
      <c r="I52" s="119" t="e">
        <f>IF('Контроль экономии'!JO52="",0,'Контроль экономии'!JO52)</f>
        <v>#REF!</v>
      </c>
      <c r="J52" s="119" t="e">
        <f>IF('Контроль экономии'!JP52="",0,'Контроль экономии'!JP52)</f>
        <v>#REF!</v>
      </c>
      <c r="K52" s="119" t="e">
        <f>IF('Контроль экономии'!JQ52="",0,'Контроль экономии'!JQ52)</f>
        <v>#REF!</v>
      </c>
      <c r="L52" s="119" t="e">
        <f>IF('Контроль экономии'!JR52="",0,'Контроль экономии'!JR52)</f>
        <v>#REF!</v>
      </c>
      <c r="M52" s="119" t="e">
        <f>IF('Контроль экономии'!JS52="",0,'Контроль экономии'!JS52)</f>
        <v>#REF!</v>
      </c>
      <c r="N52" s="119" t="e">
        <f>IF('Контроль экономии'!JT52="",0,'Контроль экономии'!JT52)</f>
        <v>#REF!</v>
      </c>
      <c r="O52" s="119" t="e">
        <f>IF('Контроль экономии'!JU52="",0,'Контроль экономии'!JU52)</f>
        <v>#REF!</v>
      </c>
      <c r="P52" s="119" t="e">
        <f>IF('Контроль экономии'!JV52="",0,'Контроль экономии'!JV52)</f>
        <v>#REF!</v>
      </c>
      <c r="Q52" s="119" t="e">
        <f>IF('Контроль экономии'!JW52="",0,'Контроль экономии'!JW52)</f>
        <v>#REF!</v>
      </c>
      <c r="R52" s="119" t="e">
        <f>IF('Контроль экономии'!JX52="",0,'Контроль экономии'!JX52)</f>
        <v>#REF!</v>
      </c>
      <c r="S52" s="119" t="e">
        <f>IF('Контроль экономии'!JY52="",0,'Контроль экономии'!JY52)</f>
        <v>#REF!</v>
      </c>
      <c r="T52" s="119" t="e">
        <f>IF('Контроль экономии'!JZ52="",0,'Контроль экономии'!JZ52)</f>
        <v>#REF!</v>
      </c>
      <c r="U52" s="119" t="e">
        <f>IF('Контроль экономии'!KA52="",0,'Контроль экономии'!KA52)</f>
        <v>#REF!</v>
      </c>
      <c r="V52" s="119" t="e">
        <f>IF('Контроль экономии'!KB52="",0,'Контроль экономии'!KB52)</f>
        <v>#REF!</v>
      </c>
      <c r="W52" s="119" t="e">
        <f>IF('Контроль экономии'!KC52="",0,'Контроль экономии'!KC52)</f>
        <v>#REF!</v>
      </c>
      <c r="X52" s="119" t="e">
        <f>IF('Контроль экономии'!KD52="",0,'Контроль экономии'!KD52)</f>
        <v>#REF!</v>
      </c>
      <c r="Y52" s="119" t="e">
        <f>IF('Контроль экономии'!KE52="",0,'Контроль экономии'!KE52)</f>
        <v>#REF!</v>
      </c>
      <c r="Z52" s="119" t="e">
        <f>IF('Контроль экономии'!KF52="",0,'Контроль экономии'!KF52)</f>
        <v>#REF!</v>
      </c>
      <c r="AA52" s="119" t="e">
        <f>IF('Контроль экономии'!KG52="",0,'Контроль экономии'!KG52)</f>
        <v>#REF!</v>
      </c>
      <c r="AB52" s="119" t="e">
        <f>IF('Контроль экономии'!KH52="",0,'Контроль экономии'!KH52)</f>
        <v>#REF!</v>
      </c>
      <c r="AC52" s="119" t="e">
        <f>IF('Контроль экономии'!KI52="",0,'Контроль экономии'!KI52)</f>
        <v>#REF!</v>
      </c>
      <c r="AD52" s="119" t="e">
        <f>IF('Контроль экономии'!KJ52="",0,'Контроль экономии'!KJ52)</f>
        <v>#REF!</v>
      </c>
      <c r="AE52" s="119" t="e">
        <f>IF('Контроль экономии'!KK52="",0,'Контроль экономии'!KK52)</f>
        <v>#REF!</v>
      </c>
      <c r="AF52" s="119" t="e">
        <f>IF('Контроль экономии'!KL52="",0,'Контроль экономии'!KL52)</f>
        <v>#REF!</v>
      </c>
      <c r="AG52" s="119" t="e">
        <f>IF('Контроль экономии'!KM52="",0,'Контроль экономии'!KM52)</f>
        <v>#REF!</v>
      </c>
      <c r="AH52" s="119" t="e">
        <f>IF('Контроль экономии'!KN52="",0,'Контроль экономии'!KN52)</f>
        <v>#REF!</v>
      </c>
      <c r="AI52" s="125" t="e">
        <f>IF(D52&gt;0,'Контроль экономии'!FU52,0)</f>
        <v>#REF!</v>
      </c>
      <c r="AJ52" s="125" t="e">
        <f>IF(E52&gt;0,'Контроль экономии'!FV52,0)</f>
        <v>#REF!</v>
      </c>
      <c r="AK52" s="125" t="e">
        <f>IF(F52&gt;0,'Контроль экономии'!FW52,0)</f>
        <v>#REF!</v>
      </c>
      <c r="AL52" s="125" t="e">
        <f>IF(G52&gt;0,'Контроль экономии'!FX52,0)</f>
        <v>#REF!</v>
      </c>
      <c r="AM52" s="125" t="e">
        <f>IF(H52&gt;0,'Контроль экономии'!FY52,0)</f>
        <v>#REF!</v>
      </c>
      <c r="AN52" s="125" t="e">
        <f>IF(I52&gt;0,'Контроль экономии'!FZ52,0)</f>
        <v>#REF!</v>
      </c>
      <c r="AO52" s="125" t="e">
        <f>IF(J52&gt;0,'Контроль экономии'!GA52,0)</f>
        <v>#REF!</v>
      </c>
      <c r="AP52" s="125" t="e">
        <f>IF(K52&gt;0,'Контроль экономии'!GB52,0)</f>
        <v>#REF!</v>
      </c>
      <c r="AQ52" s="125" t="e">
        <f>IF(L52&gt;0,'Контроль экономии'!GC52,0)</f>
        <v>#REF!</v>
      </c>
      <c r="AR52" s="125" t="e">
        <f>IF(M52&gt;0,'Контроль экономии'!GD52,0)</f>
        <v>#REF!</v>
      </c>
      <c r="AS52" s="125" t="e">
        <f>IF(N52&gt;0,'Контроль экономии'!GE52,0)</f>
        <v>#REF!</v>
      </c>
      <c r="AT52" s="125" t="e">
        <f>IF(O52&gt;0,'Контроль экономии'!GF52,0)</f>
        <v>#REF!</v>
      </c>
      <c r="AU52" s="125" t="e">
        <f>IF(P52&gt;0,'Контроль экономии'!GG52,0)</f>
        <v>#REF!</v>
      </c>
      <c r="AV52" s="125" t="e">
        <f>IF(Q52&gt;0,'Контроль экономии'!GH52,0)</f>
        <v>#REF!</v>
      </c>
      <c r="AW52" s="125" t="e">
        <f>IF(R52&gt;0,'Контроль экономии'!GI52,0)</f>
        <v>#REF!</v>
      </c>
      <c r="AX52" s="125" t="e">
        <f>IF(S52&gt;0,'Контроль экономии'!GJ52,0)</f>
        <v>#REF!</v>
      </c>
      <c r="AY52" s="125" t="e">
        <f>IF(T52&gt;0,'Контроль экономии'!GK52,0)</f>
        <v>#REF!</v>
      </c>
      <c r="AZ52" s="125" t="e">
        <f>IF(U52&gt;0,'Контроль экономии'!GL52,0)</f>
        <v>#REF!</v>
      </c>
      <c r="BA52" s="125" t="e">
        <f>IF(V52&gt;0,'Контроль экономии'!GM52,0)</f>
        <v>#REF!</v>
      </c>
      <c r="BB52" s="125" t="e">
        <f>IF(W52&gt;0,'Контроль экономии'!GN52,0)</f>
        <v>#REF!</v>
      </c>
      <c r="BC52" s="125" t="e">
        <f>IF(X52&gt;0,'Контроль экономии'!GO52,0)</f>
        <v>#REF!</v>
      </c>
      <c r="BD52" s="125" t="e">
        <f>IF(Y52&gt;0,'Контроль экономии'!GP52,0)</f>
        <v>#REF!</v>
      </c>
      <c r="BE52" s="125" t="e">
        <f>IF(Z52&gt;0,'Контроль экономии'!GQ52,0)</f>
        <v>#REF!</v>
      </c>
      <c r="BF52" s="125" t="e">
        <f>IF(AA52&gt;0,'Контроль экономии'!GR52,0)</f>
        <v>#REF!</v>
      </c>
      <c r="BG52" s="125" t="e">
        <f>IF(AB52&gt;0,'Контроль экономии'!GS52,0)</f>
        <v>#REF!</v>
      </c>
      <c r="BH52" s="125" t="e">
        <f>IF(AC52&gt;0,'Контроль экономии'!GT52,0)</f>
        <v>#REF!</v>
      </c>
      <c r="BI52" s="125" t="e">
        <f>IF(AD52&gt;0,'Контроль экономии'!GU52,0)</f>
        <v>#REF!</v>
      </c>
      <c r="BJ52" s="125" t="e">
        <f>IF(AE52&gt;0,'Контроль экономии'!GV52,0)</f>
        <v>#REF!</v>
      </c>
      <c r="BK52" s="125" t="e">
        <f>IF(AF52&gt;0,'Контроль экономии'!GW52,0)</f>
        <v>#REF!</v>
      </c>
      <c r="BL52" s="125" t="e">
        <f>IF(AG52&gt;0,'Контроль экономии'!GX52,0)</f>
        <v>#REF!</v>
      </c>
      <c r="BM52" s="125" t="e">
        <f>IF(AH52&gt;0,'Контроль экономии'!GY52,0)</f>
        <v>#REF!</v>
      </c>
      <c r="BN52" s="120" t="e">
        <f>'Контроль экономии'!FU52*Ср.вз.!AI52</f>
        <v>#REF!</v>
      </c>
      <c r="BO52" s="120" t="e">
        <f>'Контроль экономии'!FV52*Ср.вз.!AJ52</f>
        <v>#REF!</v>
      </c>
      <c r="BP52" s="120" t="e">
        <f>'Контроль экономии'!FW52*Ср.вз.!AK52</f>
        <v>#REF!</v>
      </c>
      <c r="BQ52" s="120" t="e">
        <f>'Контроль экономии'!FX52*Ср.вз.!AL52</f>
        <v>#REF!</v>
      </c>
      <c r="BR52" s="120" t="e">
        <f>'Контроль экономии'!FY52*Ср.вз.!AM52</f>
        <v>#REF!</v>
      </c>
      <c r="BS52" s="120" t="e">
        <f>'Контроль экономии'!FZ52*Ср.вз.!AN52</f>
        <v>#REF!</v>
      </c>
      <c r="BT52" s="120" t="e">
        <f>'Контроль экономии'!GA52*Ср.вз.!AO52</f>
        <v>#REF!</v>
      </c>
      <c r="BU52" s="120" t="e">
        <f>'Контроль экономии'!GB52*Ср.вз.!AP52</f>
        <v>#REF!</v>
      </c>
      <c r="BV52" s="120" t="e">
        <f>'Контроль экономии'!GC52*Ср.вз.!AQ52</f>
        <v>#REF!</v>
      </c>
      <c r="BW52" s="120" t="e">
        <f>'Контроль экономии'!GD52*Ср.вз.!AR52</f>
        <v>#REF!</v>
      </c>
      <c r="BX52" s="120" t="e">
        <f>'Контроль экономии'!GE52*Ср.вз.!AS52</f>
        <v>#REF!</v>
      </c>
      <c r="BY52" s="120" t="e">
        <f>'Контроль экономии'!GF52*Ср.вз.!AT52</f>
        <v>#REF!</v>
      </c>
      <c r="BZ52" s="120" t="e">
        <f>'Контроль экономии'!GG52*Ср.вз.!AU52</f>
        <v>#REF!</v>
      </c>
      <c r="CA52" s="120" t="e">
        <f>'Контроль экономии'!GH52*Ср.вз.!AV52</f>
        <v>#REF!</v>
      </c>
      <c r="CB52" s="120" t="e">
        <f>'Контроль экономии'!GI52*Ср.вз.!AW52</f>
        <v>#REF!</v>
      </c>
      <c r="CC52" s="120" t="e">
        <f>'Контроль экономии'!GJ52*Ср.вз.!AX52</f>
        <v>#REF!</v>
      </c>
      <c r="CD52" s="120" t="e">
        <f>'Контроль экономии'!GK52*Ср.вз.!AY52</f>
        <v>#REF!</v>
      </c>
      <c r="CE52" s="120" t="e">
        <f>'Контроль экономии'!GL52*Ср.вз.!AZ52</f>
        <v>#REF!</v>
      </c>
      <c r="CF52" s="120" t="e">
        <f>'Контроль экономии'!GM52*Ср.вз.!BA52</f>
        <v>#REF!</v>
      </c>
      <c r="CG52" s="120" t="e">
        <f>'Контроль экономии'!GN52*Ср.вз.!BB52</f>
        <v>#REF!</v>
      </c>
      <c r="CH52" s="120" t="e">
        <f>'Контроль экономии'!GO52*Ср.вз.!BC52</f>
        <v>#REF!</v>
      </c>
      <c r="CI52" s="120" t="e">
        <f>'Контроль экономии'!GP52*Ср.вз.!BD52</f>
        <v>#REF!</v>
      </c>
      <c r="CJ52" s="120" t="e">
        <f>'Контроль экономии'!GQ52*Ср.вз.!BE52</f>
        <v>#REF!</v>
      </c>
      <c r="CK52" s="120" t="e">
        <f>'Контроль экономии'!GR52*Ср.вз.!BF52</f>
        <v>#REF!</v>
      </c>
      <c r="CL52" s="120" t="e">
        <f>'Контроль экономии'!GS52*Ср.вз.!BG52</f>
        <v>#REF!</v>
      </c>
      <c r="CM52" s="120" t="e">
        <f>'Контроль экономии'!GT52*Ср.вз.!BH52</f>
        <v>#REF!</v>
      </c>
      <c r="CN52" s="120" t="e">
        <f>'Контроль экономии'!GU52*Ср.вз.!BI52</f>
        <v>#REF!</v>
      </c>
      <c r="CO52" s="120" t="e">
        <f>'Контроль экономии'!GV52*Ср.вз.!BJ52</f>
        <v>#REF!</v>
      </c>
      <c r="CP52" s="120" t="e">
        <f>'Контроль экономии'!GW52*Ср.вз.!BK52</f>
        <v>#REF!</v>
      </c>
      <c r="CQ52" s="120" t="e">
        <f>'Контроль экономии'!GX52*Ср.вз.!BL52</f>
        <v>#REF!</v>
      </c>
      <c r="CR52" s="120" t="e">
        <f>'Контроль экономии'!GY52*Ср.вз.!BM52</f>
        <v>#REF!</v>
      </c>
      <c r="CS52" s="116" t="e">
        <f>'Контроль экономии'!FU52*'Контроль экономии'!WM52</f>
        <v>#REF!</v>
      </c>
      <c r="CT52" s="116" t="e">
        <f>'Контроль экономии'!FV52*'Контроль экономии'!WN52</f>
        <v>#REF!</v>
      </c>
      <c r="CU52" s="116" t="e">
        <f>'Контроль экономии'!FW52*'Контроль экономии'!WO52</f>
        <v>#REF!</v>
      </c>
      <c r="CV52" s="116" t="e">
        <f>'Контроль экономии'!FX52*'Контроль экономии'!WP52</f>
        <v>#REF!</v>
      </c>
      <c r="CW52" s="116" t="e">
        <f>'Контроль экономии'!FY52*'Контроль экономии'!WQ52</f>
        <v>#REF!</v>
      </c>
      <c r="CX52" s="116" t="e">
        <f>'Контроль экономии'!FZ52*'Контроль экономии'!WR52</f>
        <v>#REF!</v>
      </c>
      <c r="CY52" s="116" t="e">
        <f>'Контроль экономии'!GA52*'Контроль экономии'!WS52</f>
        <v>#REF!</v>
      </c>
      <c r="CZ52" s="116" t="e">
        <f>'Контроль экономии'!GB52*'Контроль экономии'!WT52</f>
        <v>#REF!</v>
      </c>
      <c r="DA52" s="116" t="e">
        <f>'Контроль экономии'!GC52*'Контроль экономии'!WU52</f>
        <v>#REF!</v>
      </c>
      <c r="DB52" s="116" t="e">
        <f>'Контроль экономии'!GD52*'Контроль экономии'!WV52</f>
        <v>#REF!</v>
      </c>
      <c r="DC52" s="116" t="e">
        <f>'Контроль экономии'!GE52*'Контроль экономии'!WW52</f>
        <v>#REF!</v>
      </c>
      <c r="DD52" s="116" t="e">
        <f>'Контроль экономии'!GF52*'Контроль экономии'!WX52</f>
        <v>#REF!</v>
      </c>
      <c r="DE52" s="116" t="e">
        <f>'Контроль экономии'!GG52*'Контроль экономии'!WY52</f>
        <v>#REF!</v>
      </c>
      <c r="DF52" s="116" t="e">
        <f>'Контроль экономии'!GH52*'Контроль экономии'!WZ52</f>
        <v>#REF!</v>
      </c>
      <c r="DG52" s="116" t="e">
        <f>'Контроль экономии'!GI52*'Контроль экономии'!XA52</f>
        <v>#REF!</v>
      </c>
      <c r="DH52" s="116" t="e">
        <f>'Контроль экономии'!GJ52*'Контроль экономии'!XB52</f>
        <v>#REF!</v>
      </c>
      <c r="DI52" s="116" t="e">
        <f>'Контроль экономии'!GK52*'Контроль экономии'!XC52</f>
        <v>#REF!</v>
      </c>
      <c r="DJ52" s="116" t="e">
        <f>'Контроль экономии'!GL52*'Контроль экономии'!XD52</f>
        <v>#REF!</v>
      </c>
      <c r="DK52" s="116" t="e">
        <f>'Контроль экономии'!GM52*'Контроль экономии'!XE52</f>
        <v>#REF!</v>
      </c>
      <c r="DL52" s="116" t="e">
        <f>'Контроль экономии'!GN52*'Контроль экономии'!XF52</f>
        <v>#REF!</v>
      </c>
      <c r="DM52" s="116" t="e">
        <f>'Контроль экономии'!GO52*'Контроль экономии'!XG52</f>
        <v>#REF!</v>
      </c>
      <c r="DN52" s="116" t="e">
        <f>'Контроль экономии'!GP52*'Контроль экономии'!XH52</f>
        <v>#REF!</v>
      </c>
      <c r="DO52" s="116" t="e">
        <f>'Контроль экономии'!GQ52*'Контроль экономии'!XI52</f>
        <v>#REF!</v>
      </c>
      <c r="DP52" s="116" t="e">
        <f>'Контроль экономии'!GR52*'Контроль экономии'!XJ52</f>
        <v>#REF!</v>
      </c>
      <c r="DQ52" s="116" t="e">
        <f>'Контроль экономии'!GS52*'Контроль экономии'!XK52</f>
        <v>#REF!</v>
      </c>
      <c r="DR52" s="116" t="e">
        <f>'Контроль экономии'!GT52*'Контроль экономии'!XL52</f>
        <v>#REF!</v>
      </c>
      <c r="DS52" s="116" t="e">
        <f>'Контроль экономии'!GU52*'Контроль экономии'!XM52</f>
        <v>#REF!</v>
      </c>
      <c r="DT52" s="116" t="e">
        <f>'Контроль экономии'!GV52*'Контроль экономии'!XN52</f>
        <v>#REF!</v>
      </c>
      <c r="DU52" s="116" t="e">
        <f>'Контроль экономии'!GW52*'Контроль экономии'!XO52</f>
        <v>#REF!</v>
      </c>
      <c r="DV52" s="116" t="e">
        <f>'Контроль экономии'!GX52*'Контроль экономии'!XP52</f>
        <v>#REF!</v>
      </c>
      <c r="DW52" s="116" t="e">
        <f>'Контроль экономии'!GY52*'Контроль экономии'!XQ52</f>
        <v>#REF!</v>
      </c>
      <c r="DX52" s="122" t="e">
        <f>'Контроль экономии'!FU52*'Контроль экономии'!XR52</f>
        <v>#REF!</v>
      </c>
      <c r="DY52" s="122" t="e">
        <f>'Контроль экономии'!FV52*'Контроль экономии'!XS52</f>
        <v>#REF!</v>
      </c>
      <c r="DZ52" s="122" t="e">
        <f>'Контроль экономии'!FW52*'Контроль экономии'!XT52</f>
        <v>#REF!</v>
      </c>
      <c r="EA52" s="122" t="e">
        <f>'Контроль экономии'!FX52*'Контроль экономии'!XU52</f>
        <v>#REF!</v>
      </c>
      <c r="EB52" s="122" t="e">
        <f>'Контроль экономии'!FY52*'Контроль экономии'!XV52</f>
        <v>#REF!</v>
      </c>
      <c r="EC52" s="122" t="e">
        <f>'Контроль экономии'!FZ52*'Контроль экономии'!XW52</f>
        <v>#REF!</v>
      </c>
      <c r="ED52" s="122" t="e">
        <f>'Контроль экономии'!GA52*'Контроль экономии'!XX52</f>
        <v>#REF!</v>
      </c>
      <c r="EE52" s="122" t="e">
        <f>'Контроль экономии'!GB52*'Контроль экономии'!XY52</f>
        <v>#REF!</v>
      </c>
      <c r="EF52" s="122" t="e">
        <f>'Контроль экономии'!GC52*'Контроль экономии'!XZ52</f>
        <v>#REF!</v>
      </c>
      <c r="EG52" s="122" t="e">
        <f>'Контроль экономии'!GD52*'Контроль экономии'!YA52</f>
        <v>#REF!</v>
      </c>
      <c r="EH52" s="122" t="e">
        <f>'Контроль экономии'!GE52*'Контроль экономии'!YB52</f>
        <v>#REF!</v>
      </c>
      <c r="EI52" s="122" t="e">
        <f>'Контроль экономии'!GF52*'Контроль экономии'!YC52</f>
        <v>#REF!</v>
      </c>
      <c r="EJ52" s="122" t="e">
        <f>'Контроль экономии'!GG52*'Контроль экономии'!YD52</f>
        <v>#REF!</v>
      </c>
      <c r="EK52" s="122" t="e">
        <f>'Контроль экономии'!GH52*'Контроль экономии'!YE52</f>
        <v>#REF!</v>
      </c>
      <c r="EL52" s="122" t="e">
        <f>'Контроль экономии'!GI52*'Контроль экономии'!YF52</f>
        <v>#REF!</v>
      </c>
      <c r="EM52" s="122" t="e">
        <f>'Контроль экономии'!GJ52*'Контроль экономии'!YG52</f>
        <v>#REF!</v>
      </c>
      <c r="EN52" s="122" t="e">
        <f>'Контроль экономии'!GK52*'Контроль экономии'!YH52</f>
        <v>#REF!</v>
      </c>
      <c r="EO52" s="122" t="e">
        <f>'Контроль экономии'!GL52*'Контроль экономии'!YI52</f>
        <v>#REF!</v>
      </c>
      <c r="EP52" s="122" t="e">
        <f>'Контроль экономии'!GM52*'Контроль экономии'!YJ52</f>
        <v>#REF!</v>
      </c>
      <c r="EQ52" s="122" t="e">
        <f>'Контроль экономии'!GN52*'Контроль экономии'!YK52</f>
        <v>#REF!</v>
      </c>
      <c r="ER52" s="122" t="e">
        <f>'Контроль экономии'!GO52*'Контроль экономии'!YL52</f>
        <v>#REF!</v>
      </c>
      <c r="ES52" s="122" t="e">
        <f>'Контроль экономии'!GP52*'Контроль экономии'!YM52</f>
        <v>#REF!</v>
      </c>
      <c r="ET52" s="122" t="e">
        <f>'Контроль экономии'!GQ52*'Контроль экономии'!YN52</f>
        <v>#REF!</v>
      </c>
      <c r="EU52" s="122" t="e">
        <f>'Контроль экономии'!GR52*'Контроль экономии'!YO52</f>
        <v>#REF!</v>
      </c>
      <c r="EV52" s="122" t="e">
        <f>'Контроль экономии'!GS52*'Контроль экономии'!YP52</f>
        <v>#REF!</v>
      </c>
      <c r="EW52" s="122" t="e">
        <f>'Контроль экономии'!GT52*'Контроль экономии'!YQ52</f>
        <v>#REF!</v>
      </c>
      <c r="EX52" s="122" t="e">
        <f>'Контроль экономии'!GU52*'Контроль экономии'!YR52</f>
        <v>#REF!</v>
      </c>
      <c r="EY52" s="122" t="e">
        <f>'Контроль экономии'!GV52*'Контроль экономии'!YS52</f>
        <v>#REF!</v>
      </c>
      <c r="EZ52" s="122" t="e">
        <f>'Контроль экономии'!GW52*'Контроль экономии'!YT52</f>
        <v>#REF!</v>
      </c>
      <c r="FA52" s="122" t="e">
        <f>'Контроль экономии'!GX52*'Контроль экономии'!YU52</f>
        <v>#REF!</v>
      </c>
      <c r="FB52" s="122" t="e">
        <f>'Контроль экономии'!GY52*'Контроль экономии'!YV52</f>
        <v>#REF!</v>
      </c>
    </row>
    <row r="53" spans="1:158" s="116" customFormat="1">
      <c r="A53" s="116">
        <f>'Контроль экономии'!A53</f>
        <v>43</v>
      </c>
      <c r="B53" s="123" t="str">
        <f>'Контроль экономии'!C53</f>
        <v>Муниципальное бюджетное общеобразовательное учреждение «Средняя общеобразовательная школа № 14» имени А.М. Мамонова</v>
      </c>
      <c r="C53" s="124">
        <f>'Контроль экономии'!D53</f>
        <v>4443</v>
      </c>
      <c r="D53" s="119">
        <f>IF('Контроль экономии'!JJ53="",0,'Контроль экономии'!JJ53)</f>
        <v>2.5389699999999999</v>
      </c>
      <c r="E53" s="119">
        <f>IF('Контроль экономии'!JK53="",0,'Контроль экономии'!JK53)</f>
        <v>1.5408500000000001</v>
      </c>
      <c r="F53" s="119">
        <f>IF('Контроль экономии'!JL53="",0,'Контроль экономии'!JL53)</f>
        <v>1.47709</v>
      </c>
      <c r="G53" s="119">
        <f>IF('Контроль экономии'!JM53="",0,'Контроль экономии'!JM53)</f>
        <v>1.8071299999999999</v>
      </c>
      <c r="H53" s="119">
        <f>IF('Контроль экономии'!JN53="",0,'Контроль экономии'!JN53)</f>
        <v>2.1061299999999998</v>
      </c>
      <c r="I53" s="119">
        <f>IF('Контроль экономии'!JO53="",0,'Контроль экономии'!JO53)</f>
        <v>1.7292700000000001</v>
      </c>
      <c r="J53" s="119">
        <f>IF('Контроль экономии'!JP53="",0,'Контроль экономии'!JP53)</f>
        <v>1.62022</v>
      </c>
      <c r="K53" s="119">
        <f>IF('Контроль экономии'!JQ53="",0,'Контроль экономии'!JQ53)</f>
        <v>2.2932299999999999</v>
      </c>
      <c r="L53" s="119">
        <f>IF('Контроль экономии'!JR53="",0,'Контроль экономии'!JR53)</f>
        <v>3.2307299999999999</v>
      </c>
      <c r="M53" s="119">
        <f>IF('Контроль экономии'!JS53="",0,'Контроль экономии'!JS53)</f>
        <v>4.1675500000000003</v>
      </c>
      <c r="N53" s="119">
        <f>IF('Контроль экономии'!JT53="",0,'Контроль экономии'!JT53)</f>
        <v>3.3740899999999998</v>
      </c>
      <c r="O53" s="119">
        <f>IF('Контроль экономии'!JU53="",0,'Контроль экономии'!JU53)</f>
        <v>3.2179000000000002</v>
      </c>
      <c r="P53" s="119">
        <f>IF('Контроль экономии'!JV53="",0,'Контроль экономии'!JV53)</f>
        <v>3.0991900000000001</v>
      </c>
      <c r="Q53" s="119">
        <f>IF('Контроль экономии'!JW53="",0,'Контроль экономии'!JW53)</f>
        <v>2.1984400000000002</v>
      </c>
      <c r="R53" s="119">
        <f>IF('Контроль экономии'!JX53="",0,'Контроль экономии'!JX53)</f>
        <v>3.3256899999999998</v>
      </c>
      <c r="S53" s="119">
        <f>IF('Контроль экономии'!JY53="",0,'Контроль экономии'!JY53)</f>
        <v>4.4752299999999998</v>
      </c>
      <c r="T53" s="119">
        <f>IF('Контроль экономии'!JZ53="",0,'Контроль экономии'!JZ53)</f>
        <v>4.7603299999999997</v>
      </c>
      <c r="U53" s="119">
        <f>IF('Контроль экономии'!KA53="",0,'Контроль экономии'!KA53)</f>
        <v>4.1839599999999999</v>
      </c>
      <c r="V53" s="119">
        <f>IF('Контроль экономии'!KB53="",0,'Контроль экономии'!KB53)</f>
        <v>3.3508499999999999</v>
      </c>
      <c r="W53" s="119">
        <f>IF('Контроль экономии'!KC53="",0,'Контроль экономии'!KC53)</f>
        <v>3.1412900000000001</v>
      </c>
      <c r="X53" s="119">
        <f>IF('Контроль экономии'!KD53="",0,'Контроль экономии'!KD53)</f>
        <v>3.9012699999999998</v>
      </c>
      <c r="Y53" s="119">
        <f>IF('Контроль экономии'!KE53="",0,'Контроль экономии'!KE53)</f>
        <v>2.9007000000000001</v>
      </c>
      <c r="Z53" s="119">
        <f>IF('Контроль экономии'!KF53="",0,'Контроль экономии'!KF53)</f>
        <v>3.81189</v>
      </c>
      <c r="AA53" s="119">
        <f>IF('Контроль экономии'!KG53="",0,'Контроль экономии'!KG53)</f>
        <v>4.8500199999999998</v>
      </c>
      <c r="AB53" s="119">
        <f>IF('Контроль экономии'!KH53="",0,'Контроль экономии'!KH53)</f>
        <v>3.9822899999999999</v>
      </c>
      <c r="AC53" s="119">
        <f>IF('Контроль экономии'!KI53="",0,'Контроль экономии'!KI53)</f>
        <v>3.8935300000000002</v>
      </c>
      <c r="AD53" s="119">
        <f>IF('Контроль экономии'!KJ53="",0,'Контроль экономии'!KJ53)</f>
        <v>3.8693300000000002</v>
      </c>
      <c r="AE53" s="119">
        <f>IF('Контроль экономии'!KK53="",0,'Контроль экономии'!KK53)</f>
        <v>2.6805599999999998</v>
      </c>
      <c r="AF53" s="119">
        <f>IF('Контроль экономии'!KL53="",0,'Контроль экономии'!KL53)</f>
        <v>2.3991500000000001</v>
      </c>
      <c r="AG53" s="119">
        <f>IF('Контроль экономии'!KM53="",0,'Контроль экономии'!KM53)</f>
        <v>2.8191899999999999</v>
      </c>
      <c r="AH53" s="119">
        <f>IF('Контроль экономии'!KN53="",0,'Контроль экономии'!KN53)</f>
        <v>0</v>
      </c>
      <c r="AI53" s="125">
        <f>IF(D53&gt;0,'Контроль экономии'!FU53,0)</f>
        <v>1797.5542359241704</v>
      </c>
      <c r="AJ53" s="125">
        <f>IF(E53&gt;0,'Контроль экономии'!FV53,0)</f>
        <v>3668.3664607819901</v>
      </c>
      <c r="AK53" s="125">
        <f>IF(F53&gt;0,'Контроль экономии'!FW53,0)</f>
        <v>5091.9769322985776</v>
      </c>
      <c r="AL53" s="125">
        <f>IF(G53&gt;0,'Контроль экономии'!FX53,0)</f>
        <v>6601.9662265876768</v>
      </c>
      <c r="AM53" s="125">
        <f>IF(H53&gt;0,'Контроль экономии'!FY53,0)</f>
        <v>8216.9221915876769</v>
      </c>
      <c r="AN53" s="125">
        <f>IF(I53&gt;0,'Контроль экономии'!FZ53,0)</f>
        <v>9878.8944778436016</v>
      </c>
      <c r="AO53" s="125">
        <f>IF(J53&gt;0,'Контроль экономии'!GA53,0)</f>
        <v>11622.871975592418</v>
      </c>
      <c r="AP53" s="125">
        <f>IF(K53&gt;0,'Контроль экономии'!GB53,0)</f>
        <v>13300.151901327015</v>
      </c>
      <c r="AQ53" s="125">
        <f>IF(L53&gt;0,'Контроль экономии'!GC53,0)</f>
        <v>14982.898841161139</v>
      </c>
      <c r="AR53" s="125">
        <f>IF(M53&gt;0,'Контроль экономии'!GD53,0)</f>
        <v>16723.596130450238</v>
      </c>
      <c r="AS53" s="125">
        <f>IF(N53&gt;0,'Контроль экономии'!GE53,0)</f>
        <v>18342.92570672986</v>
      </c>
      <c r="AT53" s="125">
        <f>IF(O53&gt;0,'Контроль экономии'!GF53,0)</f>
        <v>19800.431665663509</v>
      </c>
      <c r="AU53" s="125">
        <f>IF(P53&gt;0,'Контроль экономии'!GG53,0)</f>
        <v>21499.57964779621</v>
      </c>
      <c r="AV53" s="125">
        <f>IF(Q53&gt;0,'Контроль экономии'!GH53,0)</f>
        <v>22774.48733580569</v>
      </c>
      <c r="AW53" s="125">
        <f>IF(R53&gt;0,'Контроль экономии'!GI53,0)</f>
        <v>24508.624208175359</v>
      </c>
      <c r="AX53" s="125">
        <f>IF(S53&gt;0,'Контроль экономии'!GJ53,0)</f>
        <v>26306.178444099529</v>
      </c>
      <c r="AY53" s="125">
        <f>IF(T53&gt;0,'Контроль экономии'!GK53,0)</f>
        <v>28238.22122687204</v>
      </c>
      <c r="AZ53" s="125">
        <f>IF(U53&gt;0,'Контроль экономии'!GL53,0)</f>
        <v>30117.780674289101</v>
      </c>
      <c r="BA53" s="125">
        <f>IF(V53&gt;0,'Контроль экономии'!GM53,0)</f>
        <v>31867.225186137443</v>
      </c>
      <c r="BB53" s="125">
        <f>IF(W53&gt;0,'Контроль экономии'!GN53,0)</f>
        <v>33603.54886414692</v>
      </c>
      <c r="BC53" s="125">
        <f>IF(X53&gt;0,'Контроль экономии'!GO53,0)</f>
        <v>35472.174283364926</v>
      </c>
      <c r="BD53" s="125">
        <f>IF(Y53&gt;0,'Контроль экономии'!GP53,0)</f>
        <v>37454.513595853081</v>
      </c>
      <c r="BE53" s="125">
        <f>IF(Z53&gt;0,'Контроль экономии'!GQ53,0)</f>
        <v>39538.539370592414</v>
      </c>
      <c r="BF53" s="125">
        <f>IF(AA53&gt;0,'Контроль экономии'!GR53,0)</f>
        <v>41773.45473447867</v>
      </c>
      <c r="BG53" s="125">
        <f>IF(AB53&gt;0,'Контроль экономии'!GS53,0)</f>
        <v>43964.633985568718</v>
      </c>
      <c r="BH53" s="125">
        <f>IF(AC53&gt;0,'Контроль экономии'!GT53,0)</f>
        <v>46238.911850971563</v>
      </c>
      <c r="BI53" s="125">
        <f>IF(AD53&gt;0,'Контроль экономии'!GU53,0)</f>
        <v>48614.876178625593</v>
      </c>
      <c r="BJ53" s="125">
        <f>IF(AE53&gt;0,'Контроль экономии'!GV53,0)</f>
        <v>51117.675233388625</v>
      </c>
      <c r="BK53" s="125">
        <f>IF(AF53&gt;0,'Контроль экономии'!GW53,0)</f>
        <v>53405.07393263033</v>
      </c>
      <c r="BL53" s="125">
        <f>IF(AG53&gt;0,'Контроль экономии'!GX53,0)</f>
        <v>55478.165679170612</v>
      </c>
      <c r="BM53" s="125">
        <f>IF(AH53&gt;0,'Контроль экономии'!GY53,0)</f>
        <v>0</v>
      </c>
      <c r="BN53" s="120">
        <f>'Контроль экономии'!FU53*Ср.вз.!AI53</f>
        <v>3231201.2310889279</v>
      </c>
      <c r="BO53" s="120">
        <f>'Контроль экономии'!FV53*Ср.вз.!AJ53</f>
        <v>13456912.490590185</v>
      </c>
      <c r="BP53" s="120">
        <f>'Контроль экономии'!FW53*Ср.вз.!AK53</f>
        <v>25928229.079060834</v>
      </c>
      <c r="BQ53" s="120">
        <f>'Контроль экономии'!FX53*Ср.вз.!AL53</f>
        <v>43585958.057004325</v>
      </c>
      <c r="BR53" s="120">
        <f>'Контроль экономии'!FY53*Ср.вз.!AM53</f>
        <v>67517810.302606031</v>
      </c>
      <c r="BS53" s="120">
        <f>'Контроль экономии'!FZ53*Ср.вз.!AN53</f>
        <v>97592556.104368806</v>
      </c>
      <c r="BT53" s="120">
        <f>'Контроль экономии'!GA53*Ср.вз.!AO53</f>
        <v>135091152.96101159</v>
      </c>
      <c r="BU53" s="120">
        <f>'Контроль экономии'!GB53*Ср.вз.!AP53</f>
        <v>176894040.59837261</v>
      </c>
      <c r="BV53" s="120">
        <f>'Контроль экономии'!GC53*Ср.вз.!AQ53</f>
        <v>224487257.68446779</v>
      </c>
      <c r="BW53" s="120">
        <f>'Контроль экономии'!GD53*Ср.вз.!AR53</f>
        <v>279678667.53441018</v>
      </c>
      <c r="BX53" s="120">
        <f>'Контроль экономии'!GE53*Ср.вз.!AS53</f>
        <v>336462923.48261112</v>
      </c>
      <c r="BY53" s="120">
        <f>'Контроль экономии'!GF53*Ср.вз.!AT53</f>
        <v>392057094.1466102</v>
      </c>
      <c r="BZ53" s="120">
        <f>'Контроль экономии'!GG53*Ср.вз.!AU53</f>
        <v>462231925.03193301</v>
      </c>
      <c r="CA53" s="120">
        <f>'Контроль экономии'!GH53*Ср.вз.!AV53</f>
        <v>518677273.40877378</v>
      </c>
      <c r="CB53" s="120">
        <f>'Контроль экономии'!GI53*Ср.вз.!AW53</f>
        <v>600672660.57755923</v>
      </c>
      <c r="CC53" s="120">
        <f>'Контроль экономии'!GJ53*Ср.вз.!AX53</f>
        <v>692015024.33280671</v>
      </c>
      <c r="CD53" s="120">
        <f>'Контроль экономии'!GK53*Ср.вз.!AY53</f>
        <v>797397138.05776668</v>
      </c>
      <c r="CE53" s="120">
        <f>'Контроль экономии'!GL53*Ср.вз.!AZ53</f>
        <v>907080712.74458206</v>
      </c>
      <c r="CF53" s="120">
        <f>'Контроль экономии'!GM53*Ср.вз.!BA53</f>
        <v>1015520041.0639925</v>
      </c>
      <c r="CG53" s="120">
        <f>'Контроль экономии'!GN53*Ср.вз.!BB53</f>
        <v>1129198496.2651098</v>
      </c>
      <c r="CH53" s="120">
        <f>'Контроль экономии'!GO53*Ср.вз.!BC53</f>
        <v>1258275148.389416</v>
      </c>
      <c r="CI53" s="120">
        <f>'Контроль экономии'!GP53*Ср.вз.!BD53</f>
        <v>1402840588.7019434</v>
      </c>
      <c r="CJ53" s="120">
        <f>'Контроль экономии'!GQ53*Ср.вз.!BE53</f>
        <v>1563296095.5598865</v>
      </c>
      <c r="CK53" s="120">
        <f>'Контроль экономии'!GR53*Ср.вз.!BF53</f>
        <v>1745021520.4535384</v>
      </c>
      <c r="CL53" s="120">
        <f>'Контроль экономии'!GS53*Ср.вз.!BG53</f>
        <v>1932889041.485024</v>
      </c>
      <c r="CM53" s="120">
        <f>'Контроль экономии'!GT53*Ср.вз.!BH53</f>
        <v>2138036969.1619184</v>
      </c>
      <c r="CN53" s="120">
        <f>'Контроль экономии'!GU53*Ср.вз.!BI53</f>
        <v>2363406185.8630981</v>
      </c>
      <c r="CO53" s="120">
        <f>'Контроль экономии'!GV53*Ср.вз.!BJ53</f>
        <v>2613016721.2661929</v>
      </c>
      <c r="CP53" s="120">
        <f>'Контроль экономии'!GW53*Ср.вз.!BK53</f>
        <v>2852101921.7497115</v>
      </c>
      <c r="CQ53" s="120">
        <f>'Контроль экономии'!GX53*Ср.вз.!BL53</f>
        <v>3077826867.125504</v>
      </c>
      <c r="CR53" s="120">
        <f>'Контроль экономии'!GY53*Ср.вз.!BM53</f>
        <v>0</v>
      </c>
      <c r="CS53" s="116">
        <f>'Контроль экономии'!FU53*'Контроль экономии'!WM53</f>
        <v>1739942.7208129999</v>
      </c>
      <c r="CT53" s="116">
        <f>'Контроль экономии'!FV53*'Контроль экономии'!WN53</f>
        <v>1939959.1128313364</v>
      </c>
      <c r="CU53" s="116">
        <f>'Контроль экономии'!FW53*'Контроль экономии'!WO53</f>
        <v>0</v>
      </c>
      <c r="CV53" s="116">
        <f>'Контроль экономии'!FX53*'Контроль экономии'!WP53</f>
        <v>717849.63844616176</v>
      </c>
      <c r="CW53" s="116">
        <f>'Контроль экономии'!FY53*'Контроль экономии'!WQ53</f>
        <v>19610823.998426802</v>
      </c>
      <c r="CX53" s="116">
        <f>'Контроль экономии'!FZ53*'Контроль экономии'!WR53</f>
        <v>25132243.765773878</v>
      </c>
      <c r="CY53" s="116">
        <f>'Контроль экономии'!GA53*'Контроль экономии'!WS53</f>
        <v>13416511.684884643</v>
      </c>
      <c r="CZ53" s="116">
        <f>'Контроль экономии'!GB53*'Контроль экономии'!WT53</f>
        <v>23443885.887956746</v>
      </c>
      <c r="DA53" s="116">
        <f>'Контроль экономии'!GC53*'Контроль экономии'!WU53</f>
        <v>47221612.64500802</v>
      </c>
      <c r="DB53" s="116">
        <f>'Контроль экономии'!GD53*'Контроль экономии'!WV53</f>
        <v>77261803.879224196</v>
      </c>
      <c r="DC53" s="116">
        <f>'Контроль экономии'!GE53*'Контроль экономии'!WW53</f>
        <v>94222346.079232991</v>
      </c>
      <c r="DD53" s="116">
        <f>'Контроль экономии'!GF53*'Контроль экономии'!WX53</f>
        <v>118592923.13331546</v>
      </c>
      <c r="DE53" s="116">
        <f>'Контроль экономии'!GG53*'Контроль экономии'!WY53</f>
        <v>146475494.16709152</v>
      </c>
      <c r="DF53" s="116">
        <f>'Контроль экономии'!GH53*'Контроль экономии'!WZ53</f>
        <v>138546811.86968756</v>
      </c>
      <c r="DG53" s="116">
        <f>'Контроль экономии'!GI53*'Контроль экономии'!XA53</f>
        <v>164639703.14643225</v>
      </c>
      <c r="DH53" s="116">
        <f>'Контроль экономии'!GJ53*'Контроль экономии'!XB53</f>
        <v>222267239.37301162</v>
      </c>
      <c r="DI53" s="116">
        <f>'Контроль экономии'!GK53*'Контроль экономии'!XC53</f>
        <v>296085185.16733378</v>
      </c>
      <c r="DJ53" s="116">
        <f>'Контроль экономии'!GL53*'Контроль экономии'!XD53</f>
        <v>349957216.63547033</v>
      </c>
      <c r="DK53" s="116">
        <f>'Контроль экономии'!GM53*'Контроль экономии'!XE53</f>
        <v>384147202.18750727</v>
      </c>
      <c r="DL53" s="116">
        <f>'Контроль экономии'!GN53*'Контроль экономии'!XF53</f>
        <v>451857897.69186699</v>
      </c>
      <c r="DM53" s="116">
        <f>'Контроль экономии'!GO53*'Контроль экономии'!XG53</f>
        <v>569920389.11970663</v>
      </c>
      <c r="DN53" s="116">
        <f>'Контроль экономии'!GP53*'Контроль экономии'!XH53</f>
        <v>651497724.8135289</v>
      </c>
      <c r="DO53" s="116">
        <f>'Контроль экономии'!GQ53*'Контроль экономии'!XI53</f>
        <v>725359597.72201657</v>
      </c>
      <c r="DP53" s="116">
        <f>'Контроль экономии'!GR53*'Контроль экономии'!XJ53</f>
        <v>855600207.04998612</v>
      </c>
      <c r="DQ53" s="116">
        <f>'Контроль экономии'!GS53*'Контроль экономии'!XK53</f>
        <v>1010377141.1908978</v>
      </c>
      <c r="DR53" s="116">
        <f>'Контроль экономии'!GT53*'Контроль экономии'!XL53</f>
        <v>1127087894.5480132</v>
      </c>
      <c r="DS53" s="116">
        <f>'Контроль экономии'!GU53*'Контроль экономии'!XM53</f>
        <v>1278620324.2160518</v>
      </c>
      <c r="DT53" s="116">
        <f>'Контроль экономии'!GV53*'Контроль экономии'!XN53</f>
        <v>1421091178.4521942</v>
      </c>
      <c r="DU53" s="116">
        <f>'Контроль экономии'!GW53*'Контроль экономии'!XO53</f>
        <v>1603677105.9791038</v>
      </c>
      <c r="DV53" s="116">
        <f>'Контроль экономии'!GX53*'Контроль экономии'!XP53</f>
        <v>1748840757.5898852</v>
      </c>
      <c r="DW53" s="116" t="e">
        <f>'Контроль экономии'!GY53*'Контроль экономии'!XQ53</f>
        <v>#VALUE!</v>
      </c>
      <c r="DX53" s="122">
        <f>'Контроль экономии'!FU53*'Контроль экономии'!XR53</f>
        <v>0</v>
      </c>
      <c r="DY53" s="122">
        <f>'Контроль экономии'!FV53*'Контроль экономии'!XS53</f>
        <v>9770990.1762106437</v>
      </c>
      <c r="DZ53" s="122">
        <f>'Контроль экономии'!FW53*'Контроль экономии'!XT53</f>
        <v>27494686.098796006</v>
      </c>
      <c r="EA53" s="122">
        <f>'Контроль экономии'!FX53*'Контроль экономии'!XU53</f>
        <v>42222043.743956618</v>
      </c>
      <c r="EB53" s="122">
        <f>'Контроль экономии'!FY53*'Контроль экономии'!XV53</f>
        <v>33832915.446547844</v>
      </c>
      <c r="EC53" s="122">
        <f>'Контроль экономии'!FZ53*'Контроль экономии'!XW53</f>
        <v>54140186.514868557</v>
      </c>
      <c r="ED53" s="122">
        <f>'Контроль экономии'!GA53*'Контроль экономии'!XX53</f>
        <v>114657582.48645432</v>
      </c>
      <c r="EE53" s="122">
        <f>'Контроль экономии'!GB53*'Контроль экономии'!XY53</f>
        <v>138138343.22535312</v>
      </c>
      <c r="EF53" s="122">
        <f>'Контроль экономии'!GC53*'Контроль экономии'!XZ53</f>
        <v>141286142.58287469</v>
      </c>
      <c r="EG53" s="122">
        <f>'Контроль экономии'!GD53*'Контроль экономии'!YA53</f>
        <v>140158669.83559036</v>
      </c>
      <c r="EH53" s="122">
        <f>'Контроль экономии'!GE53*'Контроль экономии'!YB53</f>
        <v>165422562.05318919</v>
      </c>
      <c r="EI53" s="122">
        <f>'Контроль экономии'!GF53*'Контроль экономии'!YC53</f>
        <v>175346883.69935372</v>
      </c>
      <c r="EJ53" s="122">
        <f>'Контроль экономии'!GG53*'Контроль экономии'!YD53</f>
        <v>193284229.79767302</v>
      </c>
      <c r="EK53" s="122">
        <f>'Контроль экономии'!GH53*'Контроль экономии'!YE53</f>
        <v>265348862.57470447</v>
      </c>
      <c r="EL53" s="122">
        <f>'Контроль экономии'!GI53*'Контроль экономии'!YF53</f>
        <v>298522382.23852003</v>
      </c>
      <c r="EM53" s="122">
        <f>'Контроль экономии'!GJ53*'Контроль экономии'!YG53</f>
        <v>281154649.74452102</v>
      </c>
      <c r="EN53" s="122">
        <f>'Контроль экономии'!GK53*'Контроль экономии'!YH53</f>
        <v>247123412.99377018</v>
      </c>
      <c r="EO53" s="122">
        <f>'Контроль экономии'!GL53*'Контроль экономии'!YI53</f>
        <v>255268035.80911654</v>
      </c>
      <c r="EP53" s="122">
        <f>'Контроль экономии'!GM53*'Контроль экономии'!YJ53</f>
        <v>299507678.76335925</v>
      </c>
      <c r="EQ53" s="122">
        <f>'Контроль экономии'!GN53*'Контроль экономии'!YK53</f>
        <v>285291390.03601784</v>
      </c>
      <c r="ER53" s="122">
        <f>'Контроль экономии'!GO53*'Контроль экономии'!YL53</f>
        <v>208220280.27371529</v>
      </c>
      <c r="ES53" s="122">
        <f>'Контроль экономии'!GP53*'Контроль экономии'!YM53</f>
        <v>199621446.8610352</v>
      </c>
      <c r="ET53" s="122">
        <f>'Контроль экономии'!GQ53*'Контроль экономии'!YN53</f>
        <v>221666067.97904176</v>
      </c>
      <c r="EU53" s="122">
        <f>'Контроль экономии'!GR53*'Контроль экономии'!YO53</f>
        <v>158000504.70620036</v>
      </c>
      <c r="EV53" s="122">
        <f>'Контроль экономии'!GS53*'Контроль экономии'!YP53</f>
        <v>56390847.789719947</v>
      </c>
      <c r="EW53" s="122">
        <f>'Контроль экономии'!GT53*'Контроль экономии'!YQ53</f>
        <v>42024018.168529801</v>
      </c>
      <c r="EX53" s="122">
        <f>'Контроль экономии'!GU53*'Контроль экономии'!YR53</f>
        <v>0</v>
      </c>
      <c r="EY53" s="122">
        <f>'Контроль экономии'!GV53*'Контроль экономии'!YS53</f>
        <v>0</v>
      </c>
      <c r="EZ53" s="122">
        <f>'Контроль экономии'!GW53*'Контроль экономии'!YT53</f>
        <v>0</v>
      </c>
      <c r="FA53" s="122">
        <f>'Контроль экономии'!GX53*'Контроль экономии'!YU53</f>
        <v>0</v>
      </c>
      <c r="FB53" s="122" t="e">
        <f>'Контроль экономии'!GY53*'Контроль экономии'!YV53</f>
        <v>#VALUE!</v>
      </c>
    </row>
    <row r="54" spans="1:158" s="116" customFormat="1">
      <c r="A54" s="116">
        <f>'Контроль экономии'!A54</f>
        <v>51</v>
      </c>
      <c r="B54" s="123" t="str">
        <f>'Контроль экономии'!C54</f>
        <v>Муниципальное бюджетное общеобразовательное учреждение «Основная общеобразовательная Крутовская школа»</v>
      </c>
      <c r="C54" s="124">
        <f>'Контроль экономии'!D54</f>
        <v>18069166</v>
      </c>
      <c r="D54" s="119" t="str">
        <f>IF('Контроль экономии'!JJ54="",0,'Контроль экономии'!JJ54)</f>
        <v>-</v>
      </c>
      <c r="E54" s="119" t="str">
        <f>IF('Контроль экономии'!JK54="",0,'Контроль экономии'!JK54)</f>
        <v>-</v>
      </c>
      <c r="F54" s="119" t="str">
        <f>IF('Контроль экономии'!JL54="",0,'Контроль экономии'!JL54)</f>
        <v>-</v>
      </c>
      <c r="G54" s="119" t="str">
        <f>IF('Контроль экономии'!JM54="",0,'Контроль экономии'!JM54)</f>
        <v>-</v>
      </c>
      <c r="H54" s="119" t="str">
        <f>IF('Контроль экономии'!JN54="",0,'Контроль экономии'!JN54)</f>
        <v>-</v>
      </c>
      <c r="I54" s="119" t="str">
        <f>IF('Контроль экономии'!JO54="",0,'Контроль экономии'!JO54)</f>
        <v>-</v>
      </c>
      <c r="J54" s="119" t="str">
        <f>IF('Контроль экономии'!JP54="",0,'Контроль экономии'!JP54)</f>
        <v>-</v>
      </c>
      <c r="K54" s="119" t="str">
        <f>IF('Контроль экономии'!JQ54="",0,'Контроль экономии'!JQ54)</f>
        <v>-</v>
      </c>
      <c r="L54" s="119" t="str">
        <f>IF('Контроль экономии'!JR54="",0,'Контроль экономии'!JR54)</f>
        <v>-</v>
      </c>
      <c r="M54" s="119" t="str">
        <f>IF('Контроль экономии'!JS54="",0,'Контроль экономии'!JS54)</f>
        <v>-</v>
      </c>
      <c r="N54" s="119" t="str">
        <f>IF('Контроль экономии'!JT54="",0,'Контроль экономии'!JT54)</f>
        <v>-</v>
      </c>
      <c r="O54" s="119" t="str">
        <f>IF('Контроль экономии'!JU54="",0,'Контроль экономии'!JU54)</f>
        <v>-</v>
      </c>
      <c r="P54" s="119" t="str">
        <f>IF('Контроль экономии'!JV54="",0,'Контроль экономии'!JV54)</f>
        <v>-</v>
      </c>
      <c r="Q54" s="119" t="str">
        <f>IF('Контроль экономии'!JW54="",0,'Контроль экономии'!JW54)</f>
        <v>-</v>
      </c>
      <c r="R54" s="119" t="str">
        <f>IF('Контроль экономии'!JX54="",0,'Контроль экономии'!JX54)</f>
        <v>-</v>
      </c>
      <c r="S54" s="119" t="str">
        <f>IF('Контроль экономии'!JY54="",0,'Контроль экономии'!JY54)</f>
        <v>-</v>
      </c>
      <c r="T54" s="119" t="str">
        <f>IF('Контроль экономии'!JZ54="",0,'Контроль экономии'!JZ54)</f>
        <v>-</v>
      </c>
      <c r="U54" s="119" t="str">
        <f>IF('Контроль экономии'!KA54="",0,'Контроль экономии'!KA54)</f>
        <v>-</v>
      </c>
      <c r="V54" s="119" t="str">
        <f>IF('Контроль экономии'!KB54="",0,'Контроль экономии'!KB54)</f>
        <v>-</v>
      </c>
      <c r="W54" s="119" t="str">
        <f>IF('Контроль экономии'!KC54="",0,'Контроль экономии'!KC54)</f>
        <v>-</v>
      </c>
      <c r="X54" s="119" t="str">
        <f>IF('Контроль экономии'!KD54="",0,'Контроль экономии'!KD54)</f>
        <v>-</v>
      </c>
      <c r="Y54" s="119" t="str">
        <f>IF('Контроль экономии'!KE54="",0,'Контроль экономии'!KE54)</f>
        <v>-</v>
      </c>
      <c r="Z54" s="119" t="str">
        <f>IF('Контроль экономии'!KF54="",0,'Контроль экономии'!KF54)</f>
        <v>-</v>
      </c>
      <c r="AA54" s="119" t="str">
        <f>IF('Контроль экономии'!KG54="",0,'Контроль экономии'!KG54)</f>
        <v>-</v>
      </c>
      <c r="AB54" s="119" t="str">
        <f>IF('Контроль экономии'!KH54="",0,'Контроль экономии'!KH54)</f>
        <v>-</v>
      </c>
      <c r="AC54" s="119" t="str">
        <f>IF('Контроль экономии'!KI54="",0,'Контроль экономии'!KI54)</f>
        <v>-</v>
      </c>
      <c r="AD54" s="119" t="str">
        <f>IF('Контроль экономии'!KJ54="",0,'Контроль экономии'!KJ54)</f>
        <v>-</v>
      </c>
      <c r="AE54" s="119" t="str">
        <f>IF('Контроль экономии'!KK54="",0,'Контроль экономии'!KK54)</f>
        <v>-</v>
      </c>
      <c r="AF54" s="119" t="str">
        <f>IF('Контроль экономии'!KL54="",0,'Контроль экономии'!KL54)</f>
        <v>-</v>
      </c>
      <c r="AG54" s="119" t="str">
        <f>IF('Контроль экономии'!KM54="",0,'Контроль экономии'!KM54)</f>
        <v>-</v>
      </c>
      <c r="AH54" s="119">
        <f>IF('Контроль экономии'!KN54="",0,'Контроль экономии'!KN54)</f>
        <v>0</v>
      </c>
      <c r="AI54" s="125">
        <f>IF(D54&gt;0,'Контроль экономии'!FU54,0)</f>
        <v>988.02148265402843</v>
      </c>
      <c r="AJ54" s="125">
        <f>IF(E54&gt;0,'Контроль экономии'!FV54,0)</f>
        <v>2016.3090476303316</v>
      </c>
      <c r="AK54" s="125">
        <f>IF(F54&gt;0,'Контроль экономии'!FW54,0)</f>
        <v>2798.7932145497625</v>
      </c>
      <c r="AL54" s="125">
        <f>IF(G54&gt;0,'Контроль экономии'!FX54,0)</f>
        <v>3628.7552994312791</v>
      </c>
      <c r="AM54" s="125">
        <f>IF(H54&gt;0,'Контроль экономии'!FY54,0)</f>
        <v>4516.4120694312787</v>
      </c>
      <c r="AN54" s="125">
        <f>IF(I54&gt;0,'Контроль экономии'!FZ54,0)</f>
        <v>5429.9112504739323</v>
      </c>
      <c r="AO54" s="125">
        <f>IF(J54&gt;0,'Контроль экономии'!GA54,0)</f>
        <v>6388.4844042654013</v>
      </c>
      <c r="AP54" s="125">
        <f>IF(K54&gt;0,'Контроль экономии'!GB54,0)</f>
        <v>7310.3973935545009</v>
      </c>
      <c r="AQ54" s="125">
        <f>IF(L54&gt;0,'Контроль экономии'!GC54,0)</f>
        <v>8235.3153143601885</v>
      </c>
      <c r="AR54" s="125">
        <f>IF(M54&gt;0,'Контроль экономии'!GD54,0)</f>
        <v>9192.0855092417041</v>
      </c>
      <c r="AS54" s="125">
        <f>IF(N54&gt;0,'Контроль экономии'!GE54,0)</f>
        <v>10082.146224454975</v>
      </c>
      <c r="AT54" s="125">
        <f>IF(O54&gt;0,'Контроль экономии'!GF54,0)</f>
        <v>10883.260966777249</v>
      </c>
      <c r="AU54" s="125">
        <f>IF(P54&gt;0,'Контроль экономии'!GG54,0)</f>
        <v>11817.193682132698</v>
      </c>
      <c r="AV54" s="125">
        <f>IF(Q54&gt;0,'Контроль экономии'!GH54,0)</f>
        <v>12517.943711800945</v>
      </c>
      <c r="AW54" s="125">
        <f>IF(R54&gt;0,'Контроль экономии'!GI54,0)</f>
        <v>13471.107988862555</v>
      </c>
      <c r="AX54" s="125">
        <f>IF(S54&gt;0,'Контроль экономии'!GJ54,0)</f>
        <v>14459.129471516584</v>
      </c>
      <c r="AY54" s="125">
        <f>IF(T54&gt;0,'Контроль экономии'!GK54,0)</f>
        <v>15521.072269478669</v>
      </c>
      <c r="AZ54" s="125">
        <f>IF(U54&gt;0,'Контроль экономии'!GL54,0)</f>
        <v>16554.167724881514</v>
      </c>
      <c r="BA54" s="125">
        <f>IF(V54&gt;0,'Контроль экономии'!GM54,0)</f>
        <v>17515.745810189572</v>
      </c>
      <c r="BB54" s="125">
        <f>IF(W54&gt;0,'Контроль экономии'!GN54,0)</f>
        <v>18470.112059857816</v>
      </c>
      <c r="BC54" s="125">
        <f>IF(X54&gt;0,'Контроль экономии'!GO54,0)</f>
        <v>19497.197652227485</v>
      </c>
      <c r="BD54" s="125">
        <f>IF(Y54&gt;0,'Контроль экономии'!GP54,0)</f>
        <v>20586.785820142177</v>
      </c>
      <c r="BE54" s="125">
        <f>IF(Z54&gt;0,'Контроль экономии'!GQ54,0)</f>
        <v>21732.265714265399</v>
      </c>
      <c r="BF54" s="125">
        <f>IF(AA54&gt;0,'Контроль экономии'!GR54,0)</f>
        <v>22960.68171824644</v>
      </c>
      <c r="BG54" s="125">
        <f>IF(AB54&gt;0,'Контроль экономии'!GS54,0)</f>
        <v>24165.058270094782</v>
      </c>
      <c r="BH54" s="125">
        <f>IF(AC54&gt;0,'Контроль экономии'!GT54,0)</f>
        <v>25415.109780995255</v>
      </c>
      <c r="BI54" s="125">
        <f>IF(AD54&gt;0,'Контроль экономии'!GU54,0)</f>
        <v>26721.05301810426</v>
      </c>
      <c r="BJ54" s="125">
        <f>IF(AE54&gt;0,'Контроль экономии'!GV54,0)</f>
        <v>28096.710666398099</v>
      </c>
      <c r="BK54" s="125">
        <f>IF(AF54&gt;0,'Контроль экономии'!GW54,0)</f>
        <v>29353.974012938383</v>
      </c>
      <c r="BL54" s="125">
        <f>IF(AG54&gt;0,'Контроль экономии'!GX54,0)</f>
        <v>30493.444044028431</v>
      </c>
      <c r="BM54" s="125">
        <f>IF(AH54&gt;0,'Контроль экономии'!GY54,0)</f>
        <v>0</v>
      </c>
      <c r="BN54" s="120">
        <f>'Контроль экономии'!FU54*Ср.вз.!AI54</f>
        <v>976186.45018586458</v>
      </c>
      <c r="BO54" s="120">
        <f>'Контроль экономии'!FV54*Ср.вз.!AJ54</f>
        <v>4065502.1755559351</v>
      </c>
      <c r="BP54" s="120">
        <f>'Контроль экономии'!FW54*Ср.вз.!AK54</f>
        <v>7833243.4578097928</v>
      </c>
      <c r="BQ54" s="120">
        <f>'Контроль экономии'!FX54*Ср.вз.!AL54</f>
        <v>13167865.023150593</v>
      </c>
      <c r="BR54" s="120">
        <f>'Контроль экономии'!FY54*Ср.вз.!AM54</f>
        <v>20397977.980904527</v>
      </c>
      <c r="BS54" s="120">
        <f>'Контроль экономии'!FZ54*Ср.вз.!AN54</f>
        <v>29483936.188023385</v>
      </c>
      <c r="BT54" s="120">
        <f>'Контроль экономии'!GA54*Ср.вз.!AO54</f>
        <v>40812732.983542256</v>
      </c>
      <c r="BU54" s="120">
        <f>'Контроль экономии'!GB54*Ср.вз.!AP54</f>
        <v>53441910.05168844</v>
      </c>
      <c r="BV54" s="120">
        <f>'Контроль экономии'!GC54*Ср.вз.!AQ54</f>
        <v>67820418.326935455</v>
      </c>
      <c r="BW54" s="120">
        <f>'Контроль экономии'!GD54*Ср.вз.!AR54</f>
        <v>84494436.009211317</v>
      </c>
      <c r="BX54" s="120">
        <f>'Контроль экономии'!GE54*Ср.вз.!AS54</f>
        <v>101649672.4912917</v>
      </c>
      <c r="BY54" s="120">
        <f>'Контроль экономии'!GF54*Ср.вз.!AT54</f>
        <v>118445369.27097724</v>
      </c>
      <c r="BZ54" s="120">
        <f>'Контроль экономии'!GG54*Ср.вз.!AU54</f>
        <v>139646066.52103695</v>
      </c>
      <c r="CA54" s="120">
        <f>'Контроль экономии'!GH54*Ср.вз.!AV54</f>
        <v>156698914.77181682</v>
      </c>
      <c r="CB54" s="120">
        <f>'Контроль экономии'!GI54*Ср.вз.!AW54</f>
        <v>181470750.44759655</v>
      </c>
      <c r="CC54" s="120">
        <f>'Контроль экономии'!GJ54*Ср.вз.!AX54</f>
        <v>209066425.07407945</v>
      </c>
      <c r="CD54" s="120">
        <f>'Контроль экономии'!GK54*Ср.вз.!AY54</f>
        <v>240903684.39437973</v>
      </c>
      <c r="CE54" s="120">
        <f>'Контроль экономии'!GL54*Ср.вз.!AZ54</f>
        <v>274040469.06350881</v>
      </c>
      <c r="CF54" s="120">
        <f>'Контроль экономии'!GM54*Ср.вз.!BA54</f>
        <v>306801351.28717351</v>
      </c>
      <c r="CG54" s="120">
        <f>'Контроль экономии'!GN54*Ср.вз.!BB54</f>
        <v>341145039.50370514</v>
      </c>
      <c r="CH54" s="120">
        <f>'Контроль экономии'!GO54*Ср.вз.!BC54</f>
        <v>380140716.290025</v>
      </c>
      <c r="CI54" s="120">
        <f>'Контроль экономии'!GP54*Ср.вз.!BD54</f>
        <v>423815750.40440702</v>
      </c>
      <c r="CJ54" s="120">
        <f>'Контроль экономии'!GQ54*Ср.вз.!BE54</f>
        <v>472291373.07543534</v>
      </c>
      <c r="CK54" s="120">
        <f>'Контроль экономии'!GR54*Ср.вз.!BF54</f>
        <v>527192904.96661627</v>
      </c>
      <c r="CL54" s="120">
        <f>'Контроль экономии'!GS54*Ср.вз.!BG54</f>
        <v>583950041.1970762</v>
      </c>
      <c r="CM54" s="120">
        <f>'Контроль экономии'!GT54*Ср.вз.!BH54</f>
        <v>645927805.18004072</v>
      </c>
      <c r="CN54" s="120">
        <f>'Контроль экономии'!GU54*Ср.вз.!BI54</f>
        <v>714014674.3963387</v>
      </c>
      <c r="CO54" s="120">
        <f>'Контроль экономии'!GV54*Ср.вз.!BJ54</f>
        <v>789425150.27128875</v>
      </c>
      <c r="CP54" s="120">
        <f>'Контроль экономии'!GW54*Ср.вз.!BK54</f>
        <v>861655790.3522619</v>
      </c>
      <c r="CQ54" s="120">
        <f>'Контроль экономии'!GX54*Ср.вз.!BL54</f>
        <v>929850129.66629303</v>
      </c>
      <c r="CR54" s="120">
        <f>'Контроль экономии'!GY54*Ср.вз.!BM54</f>
        <v>0</v>
      </c>
      <c r="CS54" s="116" t="e">
        <f>'Контроль экономии'!FU54*'Контроль экономии'!WM54</f>
        <v>#VALUE!</v>
      </c>
      <c r="CT54" s="116" t="e">
        <f>'Контроль экономии'!FV54*'Контроль экономии'!WN54</f>
        <v>#VALUE!</v>
      </c>
      <c r="CU54" s="116" t="e">
        <f>'Контроль экономии'!FW54*'Контроль экономии'!WO54</f>
        <v>#VALUE!</v>
      </c>
      <c r="CV54" s="116" t="e">
        <f>'Контроль экономии'!FX54*'Контроль экономии'!WP54</f>
        <v>#VALUE!</v>
      </c>
      <c r="CW54" s="116" t="e">
        <f>'Контроль экономии'!FY54*'Контроль экономии'!WQ54</f>
        <v>#VALUE!</v>
      </c>
      <c r="CX54" s="116" t="e">
        <f>'Контроль экономии'!FZ54*'Контроль экономии'!WR54</f>
        <v>#VALUE!</v>
      </c>
      <c r="CY54" s="116" t="e">
        <f>'Контроль экономии'!GA54*'Контроль экономии'!WS54</f>
        <v>#VALUE!</v>
      </c>
      <c r="CZ54" s="116" t="e">
        <f>'Контроль экономии'!GB54*'Контроль экономии'!WT54</f>
        <v>#VALUE!</v>
      </c>
      <c r="DA54" s="116" t="e">
        <f>'Контроль экономии'!GC54*'Контроль экономии'!WU54</f>
        <v>#VALUE!</v>
      </c>
      <c r="DB54" s="116" t="e">
        <f>'Контроль экономии'!GD54*'Контроль экономии'!WV54</f>
        <v>#VALUE!</v>
      </c>
      <c r="DC54" s="116" t="e">
        <f>'Контроль экономии'!GE54*'Контроль экономии'!WW54</f>
        <v>#VALUE!</v>
      </c>
      <c r="DD54" s="116" t="e">
        <f>'Контроль экономии'!GF54*'Контроль экономии'!WX54</f>
        <v>#VALUE!</v>
      </c>
      <c r="DE54" s="116" t="e">
        <f>'Контроль экономии'!GG54*'Контроль экономии'!WY54</f>
        <v>#VALUE!</v>
      </c>
      <c r="DF54" s="116" t="e">
        <f>'Контроль экономии'!GH54*'Контроль экономии'!WZ54</f>
        <v>#VALUE!</v>
      </c>
      <c r="DG54" s="116" t="e">
        <f>'Контроль экономии'!GI54*'Контроль экономии'!XA54</f>
        <v>#VALUE!</v>
      </c>
      <c r="DH54" s="116" t="e">
        <f>'Контроль экономии'!GJ54*'Контроль экономии'!XB54</f>
        <v>#VALUE!</v>
      </c>
      <c r="DI54" s="116" t="e">
        <f>'Контроль экономии'!GK54*'Контроль экономии'!XC54</f>
        <v>#VALUE!</v>
      </c>
      <c r="DJ54" s="116" t="e">
        <f>'Контроль экономии'!GL54*'Контроль экономии'!XD54</f>
        <v>#VALUE!</v>
      </c>
      <c r="DK54" s="116" t="e">
        <f>'Контроль экономии'!GM54*'Контроль экономии'!XE54</f>
        <v>#VALUE!</v>
      </c>
      <c r="DL54" s="116" t="e">
        <f>'Контроль экономии'!GN54*'Контроль экономии'!XF54</f>
        <v>#VALUE!</v>
      </c>
      <c r="DM54" s="116" t="e">
        <f>'Контроль экономии'!GO54*'Контроль экономии'!XG54</f>
        <v>#VALUE!</v>
      </c>
      <c r="DN54" s="116" t="e">
        <f>'Контроль экономии'!GP54*'Контроль экономии'!XH54</f>
        <v>#VALUE!</v>
      </c>
      <c r="DO54" s="116" t="e">
        <f>'Контроль экономии'!GQ54*'Контроль экономии'!XI54</f>
        <v>#VALUE!</v>
      </c>
      <c r="DP54" s="116" t="e">
        <f>'Контроль экономии'!GR54*'Контроль экономии'!XJ54</f>
        <v>#VALUE!</v>
      </c>
      <c r="DQ54" s="116" t="e">
        <f>'Контроль экономии'!GS54*'Контроль экономии'!XK54</f>
        <v>#VALUE!</v>
      </c>
      <c r="DR54" s="116" t="e">
        <f>'Контроль экономии'!GT54*'Контроль экономии'!XL54</f>
        <v>#VALUE!</v>
      </c>
      <c r="DS54" s="116" t="e">
        <f>'Контроль экономии'!GU54*'Контроль экономии'!XM54</f>
        <v>#VALUE!</v>
      </c>
      <c r="DT54" s="116" t="e">
        <f>'Контроль экономии'!GV54*'Контроль экономии'!XN54</f>
        <v>#VALUE!</v>
      </c>
      <c r="DU54" s="116" t="e">
        <f>'Контроль экономии'!GW54*'Контроль экономии'!XO54</f>
        <v>#VALUE!</v>
      </c>
      <c r="DV54" s="116" t="e">
        <f>'Контроль экономии'!GX54*'Контроль экономии'!XP54</f>
        <v>#VALUE!</v>
      </c>
      <c r="DW54" s="116" t="e">
        <f>'Контроль экономии'!GY54*'Контроль экономии'!XQ54</f>
        <v>#VALUE!</v>
      </c>
      <c r="DX54" s="122" t="e">
        <f>'Контроль экономии'!FU54*'Контроль экономии'!XR54</f>
        <v>#VALUE!</v>
      </c>
      <c r="DY54" s="122" t="e">
        <f>'Контроль экономии'!FV54*'Контроль экономии'!XS54</f>
        <v>#VALUE!</v>
      </c>
      <c r="DZ54" s="122" t="e">
        <f>'Контроль экономии'!FW54*'Контроль экономии'!XT54</f>
        <v>#VALUE!</v>
      </c>
      <c r="EA54" s="122" t="e">
        <f>'Контроль экономии'!FX54*'Контроль экономии'!XU54</f>
        <v>#VALUE!</v>
      </c>
      <c r="EB54" s="122" t="e">
        <f>'Контроль экономии'!FY54*'Контроль экономии'!XV54</f>
        <v>#VALUE!</v>
      </c>
      <c r="EC54" s="122" t="e">
        <f>'Контроль экономии'!FZ54*'Контроль экономии'!XW54</f>
        <v>#VALUE!</v>
      </c>
      <c r="ED54" s="122" t="e">
        <f>'Контроль экономии'!GA54*'Контроль экономии'!XX54</f>
        <v>#VALUE!</v>
      </c>
      <c r="EE54" s="122" t="e">
        <f>'Контроль экономии'!GB54*'Контроль экономии'!XY54</f>
        <v>#VALUE!</v>
      </c>
      <c r="EF54" s="122" t="e">
        <f>'Контроль экономии'!GC54*'Контроль экономии'!XZ54</f>
        <v>#VALUE!</v>
      </c>
      <c r="EG54" s="122" t="e">
        <f>'Контроль экономии'!GD54*'Контроль экономии'!YA54</f>
        <v>#VALUE!</v>
      </c>
      <c r="EH54" s="122" t="e">
        <f>'Контроль экономии'!GE54*'Контроль экономии'!YB54</f>
        <v>#VALUE!</v>
      </c>
      <c r="EI54" s="122" t="e">
        <f>'Контроль экономии'!GF54*'Контроль экономии'!YC54</f>
        <v>#VALUE!</v>
      </c>
      <c r="EJ54" s="122" t="e">
        <f>'Контроль экономии'!GG54*'Контроль экономии'!YD54</f>
        <v>#VALUE!</v>
      </c>
      <c r="EK54" s="122" t="e">
        <f>'Контроль экономии'!GH54*'Контроль экономии'!YE54</f>
        <v>#VALUE!</v>
      </c>
      <c r="EL54" s="122" t="e">
        <f>'Контроль экономии'!GI54*'Контроль экономии'!YF54</f>
        <v>#VALUE!</v>
      </c>
      <c r="EM54" s="122" t="e">
        <f>'Контроль экономии'!GJ54*'Контроль экономии'!YG54</f>
        <v>#VALUE!</v>
      </c>
      <c r="EN54" s="122" t="e">
        <f>'Контроль экономии'!GK54*'Контроль экономии'!YH54</f>
        <v>#VALUE!</v>
      </c>
      <c r="EO54" s="122" t="e">
        <f>'Контроль экономии'!GL54*'Контроль экономии'!YI54</f>
        <v>#VALUE!</v>
      </c>
      <c r="EP54" s="122" t="e">
        <f>'Контроль экономии'!GM54*'Контроль экономии'!YJ54</f>
        <v>#VALUE!</v>
      </c>
      <c r="EQ54" s="122" t="e">
        <f>'Контроль экономии'!GN54*'Контроль экономии'!YK54</f>
        <v>#VALUE!</v>
      </c>
      <c r="ER54" s="122" t="e">
        <f>'Контроль экономии'!GO54*'Контроль экономии'!YL54</f>
        <v>#VALUE!</v>
      </c>
      <c r="ES54" s="122" t="e">
        <f>'Контроль экономии'!GP54*'Контроль экономии'!YM54</f>
        <v>#VALUE!</v>
      </c>
      <c r="ET54" s="122" t="e">
        <f>'Контроль экономии'!GQ54*'Контроль экономии'!YN54</f>
        <v>#VALUE!</v>
      </c>
      <c r="EU54" s="122" t="e">
        <f>'Контроль экономии'!GR54*'Контроль экономии'!YO54</f>
        <v>#VALUE!</v>
      </c>
      <c r="EV54" s="122" t="e">
        <f>'Контроль экономии'!GS54*'Контроль экономии'!YP54</f>
        <v>#VALUE!</v>
      </c>
      <c r="EW54" s="122" t="e">
        <f>'Контроль экономии'!GT54*'Контроль экономии'!YQ54</f>
        <v>#VALUE!</v>
      </c>
      <c r="EX54" s="122" t="e">
        <f>'Контроль экономии'!GU54*'Контроль экономии'!YR54</f>
        <v>#VALUE!</v>
      </c>
      <c r="EY54" s="122" t="e">
        <f>'Контроль экономии'!GV54*'Контроль экономии'!YS54</f>
        <v>#VALUE!</v>
      </c>
      <c r="EZ54" s="122" t="e">
        <f>'Контроль экономии'!GW54*'Контроль экономии'!YT54</f>
        <v>#VALUE!</v>
      </c>
      <c r="FA54" s="122" t="e">
        <f>'Контроль экономии'!GX54*'Контроль экономии'!YU54</f>
        <v>#VALUE!</v>
      </c>
      <c r="FB54" s="122" t="e">
        <f>'Контроль экономии'!GY54*'Контроль экономии'!YV54</f>
        <v>#VALUE!</v>
      </c>
    </row>
    <row r="55" spans="1:158" s="116" customFormat="1">
      <c r="A55" s="116">
        <f>'Контроль экономии'!A55</f>
        <v>52</v>
      </c>
      <c r="B55" s="123" t="str">
        <f>'Контроль экономии'!C55</f>
        <v>Муниципальное бюджетное общеобразовательное учреждение «Центр образования «Перспектива» Старооскольского городского округа</v>
      </c>
      <c r="C55" s="124" t="str">
        <f>'Контроль экономии'!D55</f>
        <v>-</v>
      </c>
      <c r="D55" s="119" t="e">
        <f>IF('Контроль экономии'!JJ55="",0,'Контроль экономии'!JJ55)</f>
        <v>#N/A</v>
      </c>
      <c r="E55" s="119" t="e">
        <f>IF('Контроль экономии'!JK55="",0,'Контроль экономии'!JK55)</f>
        <v>#N/A</v>
      </c>
      <c r="F55" s="119" t="e">
        <f>IF('Контроль экономии'!JL55="",0,'Контроль экономии'!JL55)</f>
        <v>#N/A</v>
      </c>
      <c r="G55" s="119" t="e">
        <f>IF('Контроль экономии'!JM55="",0,'Контроль экономии'!JM55)</f>
        <v>#N/A</v>
      </c>
      <c r="H55" s="119" t="e">
        <f>IF('Контроль экономии'!JN55="",0,'Контроль экономии'!JN55)</f>
        <v>#N/A</v>
      </c>
      <c r="I55" s="119" t="e">
        <f>IF('Контроль экономии'!JO55="",0,'Контроль экономии'!JO55)</f>
        <v>#N/A</v>
      </c>
      <c r="J55" s="119" t="e">
        <f>IF('Контроль экономии'!JP55="",0,'Контроль экономии'!JP55)</f>
        <v>#N/A</v>
      </c>
      <c r="K55" s="119" t="e">
        <f>IF('Контроль экономии'!JQ55="",0,'Контроль экономии'!JQ55)</f>
        <v>#N/A</v>
      </c>
      <c r="L55" s="119" t="e">
        <f>IF('Контроль экономии'!JR55="",0,'Контроль экономии'!JR55)</f>
        <v>#N/A</v>
      </c>
      <c r="M55" s="119" t="e">
        <f>IF('Контроль экономии'!JS55="",0,'Контроль экономии'!JS55)</f>
        <v>#N/A</v>
      </c>
      <c r="N55" s="119" t="e">
        <f>IF('Контроль экономии'!JT55="",0,'Контроль экономии'!JT55)</f>
        <v>#N/A</v>
      </c>
      <c r="O55" s="119" t="e">
        <f>IF('Контроль экономии'!JU55="",0,'Контроль экономии'!JU55)</f>
        <v>#N/A</v>
      </c>
      <c r="P55" s="119" t="e">
        <f>IF('Контроль экономии'!JV55="",0,'Контроль экономии'!JV55)</f>
        <v>#N/A</v>
      </c>
      <c r="Q55" s="119" t="e">
        <f>IF('Контроль экономии'!JW55="",0,'Контроль экономии'!JW55)</f>
        <v>#N/A</v>
      </c>
      <c r="R55" s="119" t="e">
        <f>IF('Контроль экономии'!JX55="",0,'Контроль экономии'!JX55)</f>
        <v>#N/A</v>
      </c>
      <c r="S55" s="119" t="e">
        <f>IF('Контроль экономии'!JY55="",0,'Контроль экономии'!JY55)</f>
        <v>#N/A</v>
      </c>
      <c r="T55" s="119" t="e">
        <f>IF('Контроль экономии'!JZ55="",0,'Контроль экономии'!JZ55)</f>
        <v>#N/A</v>
      </c>
      <c r="U55" s="119" t="e">
        <f>IF('Контроль экономии'!KA55="",0,'Контроль экономии'!KA55)</f>
        <v>#N/A</v>
      </c>
      <c r="V55" s="119" t="e">
        <f>IF('Контроль экономии'!KB55="",0,'Контроль экономии'!KB55)</f>
        <v>#N/A</v>
      </c>
      <c r="W55" s="119" t="e">
        <f>IF('Контроль экономии'!KC55="",0,'Контроль экономии'!KC55)</f>
        <v>#N/A</v>
      </c>
      <c r="X55" s="119" t="e">
        <f>IF('Контроль экономии'!KD55="",0,'Контроль экономии'!KD55)</f>
        <v>#N/A</v>
      </c>
      <c r="Y55" s="119" t="e">
        <f>IF('Контроль экономии'!KE55="",0,'Контроль экономии'!KE55)</f>
        <v>#N/A</v>
      </c>
      <c r="Z55" s="119" t="e">
        <f>IF('Контроль экономии'!KF55="",0,'Контроль экономии'!KF55)</f>
        <v>#N/A</v>
      </c>
      <c r="AA55" s="119" t="e">
        <f>IF('Контроль экономии'!KG55="",0,'Контроль экономии'!KG55)</f>
        <v>#N/A</v>
      </c>
      <c r="AB55" s="119" t="e">
        <f>IF('Контроль экономии'!KH55="",0,'Контроль экономии'!KH55)</f>
        <v>#N/A</v>
      </c>
      <c r="AC55" s="119" t="e">
        <f>IF('Контроль экономии'!KI55="",0,'Контроль экономии'!KI55)</f>
        <v>#N/A</v>
      </c>
      <c r="AD55" s="119" t="e">
        <f>IF('Контроль экономии'!KJ55="",0,'Контроль экономии'!KJ55)</f>
        <v>#N/A</v>
      </c>
      <c r="AE55" s="119" t="e">
        <f>IF('Контроль экономии'!KK55="",0,'Контроль экономии'!KK55)</f>
        <v>#N/A</v>
      </c>
      <c r="AF55" s="119" t="e">
        <f>IF('Контроль экономии'!KL55="",0,'Контроль экономии'!KL55)</f>
        <v>#N/A</v>
      </c>
      <c r="AG55" s="119" t="e">
        <f>IF('Контроль экономии'!KM55="",0,'Контроль экономии'!KM55)</f>
        <v>#N/A</v>
      </c>
      <c r="AH55" s="119" t="e">
        <f>IF('Контроль экономии'!KN55="",0,'Контроль экономии'!KN55)</f>
        <v>#N/A</v>
      </c>
      <c r="AI55" s="125" t="e">
        <f>IF(D55&gt;0,'Контроль экономии'!FU55,0)</f>
        <v>#N/A</v>
      </c>
      <c r="AJ55" s="125" t="e">
        <f>IF(E55&gt;0,'Контроль экономии'!FV55,0)</f>
        <v>#N/A</v>
      </c>
      <c r="AK55" s="125" t="e">
        <f>IF(F55&gt;0,'Контроль экономии'!FW55,0)</f>
        <v>#N/A</v>
      </c>
      <c r="AL55" s="125" t="e">
        <f>IF(G55&gt;0,'Контроль экономии'!FX55,0)</f>
        <v>#N/A</v>
      </c>
      <c r="AM55" s="125" t="e">
        <f>IF(H55&gt;0,'Контроль экономии'!FY55,0)</f>
        <v>#N/A</v>
      </c>
      <c r="AN55" s="125" t="e">
        <f>IF(I55&gt;0,'Контроль экономии'!FZ55,0)</f>
        <v>#N/A</v>
      </c>
      <c r="AO55" s="125" t="e">
        <f>IF(J55&gt;0,'Контроль экономии'!GA55,0)</f>
        <v>#N/A</v>
      </c>
      <c r="AP55" s="125" t="e">
        <f>IF(K55&gt;0,'Контроль экономии'!GB55,0)</f>
        <v>#N/A</v>
      </c>
      <c r="AQ55" s="125" t="e">
        <f>IF(L55&gt;0,'Контроль экономии'!GC55,0)</f>
        <v>#N/A</v>
      </c>
      <c r="AR55" s="125" t="e">
        <f>IF(M55&gt;0,'Контроль экономии'!GD55,0)</f>
        <v>#N/A</v>
      </c>
      <c r="AS55" s="125" t="e">
        <f>IF(N55&gt;0,'Контроль экономии'!GE55,0)</f>
        <v>#N/A</v>
      </c>
      <c r="AT55" s="125" t="e">
        <f>IF(O55&gt;0,'Контроль экономии'!GF55,0)</f>
        <v>#N/A</v>
      </c>
      <c r="AU55" s="125" t="e">
        <f>IF(P55&gt;0,'Контроль экономии'!GG55,0)</f>
        <v>#N/A</v>
      </c>
      <c r="AV55" s="125" t="e">
        <f>IF(Q55&gt;0,'Контроль экономии'!GH55,0)</f>
        <v>#N/A</v>
      </c>
      <c r="AW55" s="125" t="e">
        <f>IF(R55&gt;0,'Контроль экономии'!GI55,0)</f>
        <v>#N/A</v>
      </c>
      <c r="AX55" s="125" t="e">
        <f>IF(S55&gt;0,'Контроль экономии'!GJ55,0)</f>
        <v>#N/A</v>
      </c>
      <c r="AY55" s="125" t="e">
        <f>IF(T55&gt;0,'Контроль экономии'!GK55,0)</f>
        <v>#N/A</v>
      </c>
      <c r="AZ55" s="125" t="e">
        <f>IF(U55&gt;0,'Контроль экономии'!GL55,0)</f>
        <v>#N/A</v>
      </c>
      <c r="BA55" s="125" t="e">
        <f>IF(V55&gt;0,'Контроль экономии'!GM55,0)</f>
        <v>#N/A</v>
      </c>
      <c r="BB55" s="125" t="e">
        <f>IF(W55&gt;0,'Контроль экономии'!GN55,0)</f>
        <v>#N/A</v>
      </c>
      <c r="BC55" s="125" t="e">
        <f>IF(X55&gt;0,'Контроль экономии'!GO55,0)</f>
        <v>#N/A</v>
      </c>
      <c r="BD55" s="125" t="e">
        <f>IF(Y55&gt;0,'Контроль экономии'!GP55,0)</f>
        <v>#N/A</v>
      </c>
      <c r="BE55" s="125" t="e">
        <f>IF(Z55&gt;0,'Контроль экономии'!GQ55,0)</f>
        <v>#N/A</v>
      </c>
      <c r="BF55" s="125" t="e">
        <f>IF(AA55&gt;0,'Контроль экономии'!GR55,0)</f>
        <v>#N/A</v>
      </c>
      <c r="BG55" s="125" t="e">
        <f>IF(AB55&gt;0,'Контроль экономии'!GS55,0)</f>
        <v>#N/A</v>
      </c>
      <c r="BH55" s="125" t="e">
        <f>IF(AC55&gt;0,'Контроль экономии'!GT55,0)</f>
        <v>#N/A</v>
      </c>
      <c r="BI55" s="125" t="e">
        <f>IF(AD55&gt;0,'Контроль экономии'!GU55,0)</f>
        <v>#N/A</v>
      </c>
      <c r="BJ55" s="125" t="e">
        <f>IF(AE55&gt;0,'Контроль экономии'!GV55,0)</f>
        <v>#N/A</v>
      </c>
      <c r="BK55" s="125" t="e">
        <f>IF(AF55&gt;0,'Контроль экономии'!GW55,0)</f>
        <v>#N/A</v>
      </c>
      <c r="BL55" s="125" t="e">
        <f>IF(AG55&gt;0,'Контроль экономии'!GX55,0)</f>
        <v>#N/A</v>
      </c>
      <c r="BM55" s="125" t="e">
        <f>IF(AH55&gt;0,'Контроль экономии'!GY55,0)</f>
        <v>#N/A</v>
      </c>
      <c r="BN55" s="120" t="e">
        <f>'Контроль экономии'!FU55*Ср.вз.!AI55</f>
        <v>#N/A</v>
      </c>
      <c r="BO55" s="120" t="e">
        <f>'Контроль экономии'!FV55*Ср.вз.!AJ55</f>
        <v>#N/A</v>
      </c>
      <c r="BP55" s="120" t="e">
        <f>'Контроль экономии'!FW55*Ср.вз.!AK55</f>
        <v>#N/A</v>
      </c>
      <c r="BQ55" s="120" t="e">
        <f>'Контроль экономии'!FX55*Ср.вз.!AL55</f>
        <v>#N/A</v>
      </c>
      <c r="BR55" s="120" t="e">
        <f>'Контроль экономии'!FY55*Ср.вз.!AM55</f>
        <v>#N/A</v>
      </c>
      <c r="BS55" s="120" t="e">
        <f>'Контроль экономии'!FZ55*Ср.вз.!AN55</f>
        <v>#N/A</v>
      </c>
      <c r="BT55" s="120" t="e">
        <f>'Контроль экономии'!GA55*Ср.вз.!AO55</f>
        <v>#N/A</v>
      </c>
      <c r="BU55" s="120" t="e">
        <f>'Контроль экономии'!GB55*Ср.вз.!AP55</f>
        <v>#N/A</v>
      </c>
      <c r="BV55" s="120" t="e">
        <f>'Контроль экономии'!GC55*Ср.вз.!AQ55</f>
        <v>#N/A</v>
      </c>
      <c r="BW55" s="120" t="e">
        <f>'Контроль экономии'!GD55*Ср.вз.!AR55</f>
        <v>#N/A</v>
      </c>
      <c r="BX55" s="120" t="e">
        <f>'Контроль экономии'!GE55*Ср.вз.!AS55</f>
        <v>#N/A</v>
      </c>
      <c r="BY55" s="120" t="e">
        <f>'Контроль экономии'!GF55*Ср.вз.!AT55</f>
        <v>#N/A</v>
      </c>
      <c r="BZ55" s="120" t="e">
        <f>'Контроль экономии'!GG55*Ср.вз.!AU55</f>
        <v>#N/A</v>
      </c>
      <c r="CA55" s="120" t="e">
        <f>'Контроль экономии'!GH55*Ср.вз.!AV55</f>
        <v>#N/A</v>
      </c>
      <c r="CB55" s="120" t="e">
        <f>'Контроль экономии'!GI55*Ср.вз.!AW55</f>
        <v>#N/A</v>
      </c>
      <c r="CC55" s="120" t="e">
        <f>'Контроль экономии'!GJ55*Ср.вз.!AX55</f>
        <v>#N/A</v>
      </c>
      <c r="CD55" s="120" t="e">
        <f>'Контроль экономии'!GK55*Ср.вз.!AY55</f>
        <v>#N/A</v>
      </c>
      <c r="CE55" s="120" t="e">
        <f>'Контроль экономии'!GL55*Ср.вз.!AZ55</f>
        <v>#N/A</v>
      </c>
      <c r="CF55" s="120" t="e">
        <f>'Контроль экономии'!GM55*Ср.вз.!BA55</f>
        <v>#N/A</v>
      </c>
      <c r="CG55" s="120" t="e">
        <f>'Контроль экономии'!GN55*Ср.вз.!BB55</f>
        <v>#N/A</v>
      </c>
      <c r="CH55" s="120" t="e">
        <f>'Контроль экономии'!GO55*Ср.вз.!BC55</f>
        <v>#N/A</v>
      </c>
      <c r="CI55" s="120" t="e">
        <f>'Контроль экономии'!GP55*Ср.вз.!BD55</f>
        <v>#N/A</v>
      </c>
      <c r="CJ55" s="120" t="e">
        <f>'Контроль экономии'!GQ55*Ср.вз.!BE55</f>
        <v>#N/A</v>
      </c>
      <c r="CK55" s="120" t="e">
        <f>'Контроль экономии'!GR55*Ср.вз.!BF55</f>
        <v>#N/A</v>
      </c>
      <c r="CL55" s="120" t="e">
        <f>'Контроль экономии'!GS55*Ср.вз.!BG55</f>
        <v>#N/A</v>
      </c>
      <c r="CM55" s="120" t="e">
        <f>'Контроль экономии'!GT55*Ср.вз.!BH55</f>
        <v>#N/A</v>
      </c>
      <c r="CN55" s="120" t="e">
        <f>'Контроль экономии'!GU55*Ср.вз.!BI55</f>
        <v>#N/A</v>
      </c>
      <c r="CO55" s="120" t="e">
        <f>'Контроль экономии'!GV55*Ср.вз.!BJ55</f>
        <v>#N/A</v>
      </c>
      <c r="CP55" s="120" t="e">
        <f>'Контроль экономии'!GW55*Ср.вз.!BK55</f>
        <v>#N/A</v>
      </c>
      <c r="CQ55" s="120" t="e">
        <f>'Контроль экономии'!GX55*Ср.вз.!BL55</f>
        <v>#N/A</v>
      </c>
      <c r="CR55" s="120" t="e">
        <f>'Контроль экономии'!GY55*Ср.вз.!BM55</f>
        <v>#N/A</v>
      </c>
      <c r="CS55" s="116" t="e">
        <f>'Контроль экономии'!FU55*'Контроль экономии'!WM55</f>
        <v>#N/A</v>
      </c>
      <c r="CT55" s="116" t="e">
        <f>'Контроль экономии'!FV55*'Контроль экономии'!WN55</f>
        <v>#N/A</v>
      </c>
      <c r="CU55" s="116" t="e">
        <f>'Контроль экономии'!FW55*'Контроль экономии'!WO55</f>
        <v>#N/A</v>
      </c>
      <c r="CV55" s="116" t="e">
        <f>'Контроль экономии'!FX55*'Контроль экономии'!WP55</f>
        <v>#N/A</v>
      </c>
      <c r="CW55" s="116" t="e">
        <f>'Контроль экономии'!FY55*'Контроль экономии'!WQ55</f>
        <v>#N/A</v>
      </c>
      <c r="CX55" s="116" t="e">
        <f>'Контроль экономии'!FZ55*'Контроль экономии'!WR55</f>
        <v>#N/A</v>
      </c>
      <c r="CY55" s="116" t="e">
        <f>'Контроль экономии'!GA55*'Контроль экономии'!WS55</f>
        <v>#N/A</v>
      </c>
      <c r="CZ55" s="116" t="e">
        <f>'Контроль экономии'!GB55*'Контроль экономии'!WT55</f>
        <v>#N/A</v>
      </c>
      <c r="DA55" s="116" t="e">
        <f>'Контроль экономии'!GC55*'Контроль экономии'!WU55</f>
        <v>#N/A</v>
      </c>
      <c r="DB55" s="116" t="e">
        <f>'Контроль экономии'!GD55*'Контроль экономии'!WV55</f>
        <v>#N/A</v>
      </c>
      <c r="DC55" s="116" t="e">
        <f>'Контроль экономии'!GE55*'Контроль экономии'!WW55</f>
        <v>#N/A</v>
      </c>
      <c r="DD55" s="116" t="e">
        <f>'Контроль экономии'!GF55*'Контроль экономии'!WX55</f>
        <v>#N/A</v>
      </c>
      <c r="DE55" s="116" t="e">
        <f>'Контроль экономии'!GG55*'Контроль экономии'!WY55</f>
        <v>#N/A</v>
      </c>
      <c r="DF55" s="116" t="e">
        <f>'Контроль экономии'!GH55*'Контроль экономии'!WZ55</f>
        <v>#N/A</v>
      </c>
      <c r="DG55" s="116" t="e">
        <f>'Контроль экономии'!GI55*'Контроль экономии'!XA55</f>
        <v>#N/A</v>
      </c>
      <c r="DH55" s="116" t="e">
        <f>'Контроль экономии'!GJ55*'Контроль экономии'!XB55</f>
        <v>#N/A</v>
      </c>
      <c r="DI55" s="116" t="e">
        <f>'Контроль экономии'!GK55*'Контроль экономии'!XC55</f>
        <v>#N/A</v>
      </c>
      <c r="DJ55" s="116" t="e">
        <f>'Контроль экономии'!GL55*'Контроль экономии'!XD55</f>
        <v>#N/A</v>
      </c>
      <c r="DK55" s="116" t="e">
        <f>'Контроль экономии'!GM55*'Контроль экономии'!XE55</f>
        <v>#N/A</v>
      </c>
      <c r="DL55" s="116" t="e">
        <f>'Контроль экономии'!GN55*'Контроль экономии'!XF55</f>
        <v>#N/A</v>
      </c>
      <c r="DM55" s="116" t="e">
        <f>'Контроль экономии'!GO55*'Контроль экономии'!XG55</f>
        <v>#N/A</v>
      </c>
      <c r="DN55" s="116" t="e">
        <f>'Контроль экономии'!GP55*'Контроль экономии'!XH55</f>
        <v>#N/A</v>
      </c>
      <c r="DO55" s="116" t="e">
        <f>'Контроль экономии'!GQ55*'Контроль экономии'!XI55</f>
        <v>#N/A</v>
      </c>
      <c r="DP55" s="116" t="e">
        <f>'Контроль экономии'!GR55*'Контроль экономии'!XJ55</f>
        <v>#N/A</v>
      </c>
      <c r="DQ55" s="116" t="e">
        <f>'Контроль экономии'!GS55*'Контроль экономии'!XK55</f>
        <v>#N/A</v>
      </c>
      <c r="DR55" s="116" t="e">
        <f>'Контроль экономии'!GT55*'Контроль экономии'!XL55</f>
        <v>#N/A</v>
      </c>
      <c r="DS55" s="116" t="e">
        <f>'Контроль экономии'!GU55*'Контроль экономии'!XM55</f>
        <v>#N/A</v>
      </c>
      <c r="DT55" s="116" t="e">
        <f>'Контроль экономии'!GV55*'Контроль экономии'!XN55</f>
        <v>#N/A</v>
      </c>
      <c r="DU55" s="116" t="e">
        <f>'Контроль экономии'!GW55*'Контроль экономии'!XO55</f>
        <v>#N/A</v>
      </c>
      <c r="DV55" s="116" t="e">
        <f>'Контроль экономии'!GX55*'Контроль экономии'!XP55</f>
        <v>#N/A</v>
      </c>
      <c r="DW55" s="116" t="e">
        <f>'Контроль экономии'!GY55*'Контроль экономии'!XQ55</f>
        <v>#N/A</v>
      </c>
      <c r="DX55" s="122" t="e">
        <f>'Контроль экономии'!FU55*'Контроль экономии'!XR55</f>
        <v>#N/A</v>
      </c>
      <c r="DY55" s="122" t="e">
        <f>'Контроль экономии'!FV55*'Контроль экономии'!XS55</f>
        <v>#N/A</v>
      </c>
      <c r="DZ55" s="122" t="e">
        <f>'Контроль экономии'!FW55*'Контроль экономии'!XT55</f>
        <v>#N/A</v>
      </c>
      <c r="EA55" s="122" t="e">
        <f>'Контроль экономии'!FX55*'Контроль экономии'!XU55</f>
        <v>#N/A</v>
      </c>
      <c r="EB55" s="122" t="e">
        <f>'Контроль экономии'!FY55*'Контроль экономии'!XV55</f>
        <v>#N/A</v>
      </c>
      <c r="EC55" s="122" t="e">
        <f>'Контроль экономии'!FZ55*'Контроль экономии'!XW55</f>
        <v>#N/A</v>
      </c>
      <c r="ED55" s="122" t="e">
        <f>'Контроль экономии'!GA55*'Контроль экономии'!XX55</f>
        <v>#N/A</v>
      </c>
      <c r="EE55" s="122" t="e">
        <f>'Контроль экономии'!GB55*'Контроль экономии'!XY55</f>
        <v>#N/A</v>
      </c>
      <c r="EF55" s="122" t="e">
        <f>'Контроль экономии'!GC55*'Контроль экономии'!XZ55</f>
        <v>#N/A</v>
      </c>
      <c r="EG55" s="122" t="e">
        <f>'Контроль экономии'!GD55*'Контроль экономии'!YA55</f>
        <v>#N/A</v>
      </c>
      <c r="EH55" s="122" t="e">
        <f>'Контроль экономии'!GE55*'Контроль экономии'!YB55</f>
        <v>#N/A</v>
      </c>
      <c r="EI55" s="122" t="e">
        <f>'Контроль экономии'!GF55*'Контроль экономии'!YC55</f>
        <v>#N/A</v>
      </c>
      <c r="EJ55" s="122" t="e">
        <f>'Контроль экономии'!GG55*'Контроль экономии'!YD55</f>
        <v>#N/A</v>
      </c>
      <c r="EK55" s="122" t="e">
        <f>'Контроль экономии'!GH55*'Контроль экономии'!YE55</f>
        <v>#N/A</v>
      </c>
      <c r="EL55" s="122" t="e">
        <f>'Контроль экономии'!GI55*'Контроль экономии'!YF55</f>
        <v>#N/A</v>
      </c>
      <c r="EM55" s="122" t="e">
        <f>'Контроль экономии'!GJ55*'Контроль экономии'!YG55</f>
        <v>#N/A</v>
      </c>
      <c r="EN55" s="122" t="e">
        <f>'Контроль экономии'!GK55*'Контроль экономии'!YH55</f>
        <v>#N/A</v>
      </c>
      <c r="EO55" s="122" t="e">
        <f>'Контроль экономии'!GL55*'Контроль экономии'!YI55</f>
        <v>#N/A</v>
      </c>
      <c r="EP55" s="122" t="e">
        <f>'Контроль экономии'!GM55*'Контроль экономии'!YJ55</f>
        <v>#N/A</v>
      </c>
      <c r="EQ55" s="122" t="e">
        <f>'Контроль экономии'!GN55*'Контроль экономии'!YK55</f>
        <v>#N/A</v>
      </c>
      <c r="ER55" s="122" t="e">
        <f>'Контроль экономии'!GO55*'Контроль экономии'!YL55</f>
        <v>#N/A</v>
      </c>
      <c r="ES55" s="122" t="e">
        <f>'Контроль экономии'!GP55*'Контроль экономии'!YM55</f>
        <v>#N/A</v>
      </c>
      <c r="ET55" s="122" t="e">
        <f>'Контроль экономии'!GQ55*'Контроль экономии'!YN55</f>
        <v>#N/A</v>
      </c>
      <c r="EU55" s="122" t="e">
        <f>'Контроль экономии'!GR55*'Контроль экономии'!YO55</f>
        <v>#N/A</v>
      </c>
      <c r="EV55" s="122" t="e">
        <f>'Контроль экономии'!GS55*'Контроль экономии'!YP55</f>
        <v>#N/A</v>
      </c>
      <c r="EW55" s="122" t="e">
        <f>'Контроль экономии'!GT55*'Контроль экономии'!YQ55</f>
        <v>#N/A</v>
      </c>
      <c r="EX55" s="122" t="e">
        <f>'Контроль экономии'!GU55*'Контроль экономии'!YR55</f>
        <v>#N/A</v>
      </c>
      <c r="EY55" s="122" t="e">
        <f>'Контроль экономии'!GV55*'Контроль экономии'!YS55</f>
        <v>#N/A</v>
      </c>
      <c r="EZ55" s="122" t="e">
        <f>'Контроль экономии'!GW55*'Контроль экономии'!YT55</f>
        <v>#N/A</v>
      </c>
      <c r="FA55" s="122" t="e">
        <f>'Контроль экономии'!GX55*'Контроль экономии'!YU55</f>
        <v>#N/A</v>
      </c>
      <c r="FB55" s="122" t="e">
        <f>'Контроль экономии'!GY55*'Контроль экономии'!YV55</f>
        <v>#N/A</v>
      </c>
    </row>
    <row r="56" spans="1:158" s="116" customFormat="1">
      <c r="A56" s="116">
        <f>'Контроль экономии'!A56</f>
        <v>81</v>
      </c>
      <c r="B56" s="123" t="str">
        <f>'Контроль экономии'!C56</f>
        <v>Муниципальное бюджетное общеобразовательное учреждение «Лицей № 32» г. Белгорода</v>
      </c>
      <c r="C56" s="124">
        <f>'Контроль экономии'!D56</f>
        <v>18061924</v>
      </c>
      <c r="D56" s="119">
        <f>IF('Контроль экономии'!JJ56="",0,'Контроль экономии'!JJ56)</f>
        <v>1.62845395051113</v>
      </c>
      <c r="E56" s="119">
        <f>IF('Контроль экономии'!JK56="",0,'Контроль экономии'!JK56)</f>
        <v>1.25016647558995</v>
      </c>
      <c r="F56" s="119">
        <f>IF('Контроль экономии'!JL56="",0,'Контроль экономии'!JL56)</f>
        <v>1.1535553931403499</v>
      </c>
      <c r="G56" s="119">
        <f>IF('Контроль экономии'!JM56="",0,'Контроль экономии'!JM56)</f>
        <v>1.09341113260724</v>
      </c>
      <c r="H56" s="119">
        <f>IF('Контроль экономии'!JN56="",0,'Контроль экономии'!JN56)</f>
        <v>1.06017913442247</v>
      </c>
      <c r="I56" s="119">
        <f>IF('Контроль экономии'!JO56="",0,'Контроль экономии'!JO56)</f>
        <v>1.3492493073469001</v>
      </c>
      <c r="J56" s="119">
        <f>IF('Контроль экономии'!JP56="",0,'Контроль экономии'!JP56)</f>
        <v>1.56568276010318</v>
      </c>
      <c r="K56" s="119">
        <f>IF('Контроль экономии'!JQ56="",0,'Контроль экономии'!JQ56)</f>
        <v>1.5466167478742701</v>
      </c>
      <c r="L56" s="119">
        <f>IF('Контроль экономии'!JR56="",0,'Контроль экономии'!JR56)</f>
        <v>2.2625666380051599</v>
      </c>
      <c r="M56" s="119">
        <f>IF('Контроль экономии'!JS56="",0,'Контроль экономии'!JS56)</f>
        <v>3.0029269848093998</v>
      </c>
      <c r="N56" s="119">
        <f>IF('Контроль экономии'!JT56="",0,'Контроль экономии'!JT56)</f>
        <v>2.6548809592051201</v>
      </c>
      <c r="O56" s="119">
        <f>IF('Контроль экономии'!JU56="",0,'Контроль экономии'!JU56)</f>
        <v>2.22342433361995</v>
      </c>
      <c r="P56" s="119">
        <f>IF('Контроль экономии'!JV56="",0,'Контроль экономии'!JV56)</f>
        <v>2.1533813413585601</v>
      </c>
      <c r="Q56" s="119">
        <f>IF('Контроль экономии'!JW56="",0,'Контроль экономии'!JW56)</f>
        <v>2.3683416929397199</v>
      </c>
      <c r="R56" s="119">
        <f>IF('Контроль экономии'!JX56="",0,'Контроль экономии'!JX56)</f>
        <v>2.8124379000668802</v>
      </c>
      <c r="S56" s="119">
        <f>IF('Контроль экономии'!JY56="",0,'Контроль экономии'!JY56)</f>
        <v>3.2586132129549998</v>
      </c>
      <c r="T56" s="119">
        <f>IF('Контроль экономии'!JZ56="",0,'Контроль экономии'!JZ56)</f>
        <v>3.4619799130600901</v>
      </c>
      <c r="U56" s="119">
        <f>IF('Контроль экономии'!KA56="",0,'Контроль экономии'!KA56)</f>
        <v>3.4212148179994299</v>
      </c>
      <c r="V56" s="119">
        <f>IF('Контроль экономии'!KB56="",0,'Контроль экономии'!KB56)</f>
        <v>2.8216163418362501</v>
      </c>
      <c r="W56" s="119">
        <f>IF('Контроль экономии'!KC56="",0,'Контроль экономии'!KC56)</f>
        <v>1.9828245915735201</v>
      </c>
      <c r="X56" s="119">
        <f>IF('Контроль экономии'!KD56="",0,'Контроль экономии'!KD56)</f>
        <v>2.0676019871978601</v>
      </c>
      <c r="Y56" s="119">
        <f>IF('Контроль экономии'!KE56="",0,'Контроль экономии'!KE56)</f>
        <v>2.0926456959969402</v>
      </c>
      <c r="Z56" s="119">
        <f>IF('Контроль экономии'!KF56="",0,'Контроль экономии'!KF56)</f>
        <v>3.0759057991783698</v>
      </c>
      <c r="AA56" s="119">
        <f>IF('Контроль экономии'!KG56="",0,'Контроль экономии'!KG56)</f>
        <v>3.54465673067737</v>
      </c>
      <c r="AB56" s="119">
        <f>IF('Контроль экономии'!KH56="",0,'Контроль экономии'!KH56)</f>
        <v>2.73420851246776</v>
      </c>
      <c r="AC56" s="119">
        <f>IF('Контроль экономии'!KI56="",0,'Контроль экономии'!KI56)</f>
        <v>3.2330180567497901</v>
      </c>
      <c r="AD56" s="119">
        <f>IF('Контроль экономии'!KJ56="",0,'Контроль экономии'!KJ56)</f>
        <v>2.5282409955096998</v>
      </c>
      <c r="AE56" s="119">
        <f>IF('Контроль экономии'!KK56="",0,'Контроль экономии'!KK56)</f>
        <v>1.6070051113021899</v>
      </c>
      <c r="AF56" s="119">
        <f>IF('Контроль экономии'!KL56="",0,'Контроль экономии'!KL56)</f>
        <v>1.40161948027133</v>
      </c>
      <c r="AG56" s="119">
        <f>IF('Контроль экономии'!KM56="",0,'Контроль экономии'!KM56)</f>
        <v>2.1523655297601998</v>
      </c>
      <c r="AH56" s="119">
        <f>IF('Контроль экономии'!KN56="",0,'Контроль экономии'!KN56)</f>
        <v>0</v>
      </c>
      <c r="AI56" s="125">
        <f>IF(D56&gt;0,'Контроль экономии'!FU56,0)</f>
        <v>1266.8660866433806</v>
      </c>
      <c r="AJ56" s="125">
        <f>IF(E56&gt;0,'Контроль экономии'!FV56,0)</f>
        <v>2398.1725725758934</v>
      </c>
      <c r="AK56" s="125">
        <f>IF(F56&gt;0,'Контроль экономии'!FW56,0)</f>
        <v>3228.783216931573</v>
      </c>
      <c r="AL56" s="125">
        <f>IF(G56&gt;0,'Контроль экономии'!FX56,0)</f>
        <v>4121.0118616103737</v>
      </c>
      <c r="AM56" s="125">
        <f>IF(H56&gt;0,'Контроль экономии'!FY56,0)</f>
        <v>5129.9039202342856</v>
      </c>
      <c r="AN56" s="125">
        <f>IF(I56&gt;0,'Контроль экономии'!FZ56,0)</f>
        <v>6319.5421131393541</v>
      </c>
      <c r="AO56" s="125">
        <f>IF(J56&gt;0,'Контроль экономии'!GA56,0)</f>
        <v>7492.7488392915902</v>
      </c>
      <c r="AP56" s="125">
        <f>IF(K56&gt;0,'Контроль экономии'!GB56,0)</f>
        <v>8653.6319653792016</v>
      </c>
      <c r="AQ56" s="125">
        <f>IF(L56&gt;0,'Контроль экономии'!GC56,0)</f>
        <v>9841.6270116089872</v>
      </c>
      <c r="AR56" s="125">
        <f>IF(M56&gt;0,'Контроль экономии'!GD56,0)</f>
        <v>11012.369017748299</v>
      </c>
      <c r="AS56" s="125">
        <f>IF(N56&gt;0,'Контроль экономии'!GE56,0)</f>
        <v>12086.986943383539</v>
      </c>
      <c r="AT56" s="125">
        <f>IF(O56&gt;0,'Контроль экономии'!GF56,0)</f>
        <v>13026.045268307913</v>
      </c>
      <c r="AU56" s="125">
        <f>IF(P56&gt;0,'Контроль экономии'!GG56,0)</f>
        <v>14112.165220670136</v>
      </c>
      <c r="AV56" s="125">
        <f>IF(Q56&gt;0,'Контроль экономии'!GH56,0)</f>
        <v>14914.842371546001</v>
      </c>
      <c r="AW56" s="125">
        <f>IF(R56&gt;0,'Контроль экономии'!GI56,0)</f>
        <v>16114.33944450277</v>
      </c>
      <c r="AX56" s="125">
        <f>IF(S56&gt;0,'Контроль экономии'!GJ56,0)</f>
        <v>17404.209584600118</v>
      </c>
      <c r="AY56" s="125">
        <f>IF(T56&gt;0,'Контроль экономии'!GK56,0)</f>
        <v>18597.955644193393</v>
      </c>
      <c r="AZ56" s="125">
        <f>IF(U56&gt;0,'Контроль экономии'!GL56,0)</f>
        <v>19827.8509306429</v>
      </c>
      <c r="BA56" s="125">
        <f>IF(V56&gt;0,'Контроль экономии'!GM56,0)</f>
        <v>21044.601043690142</v>
      </c>
      <c r="BB56" s="125">
        <f>IF(W56&gt;0,'Контроль экономии'!GN56,0)</f>
        <v>22270.38846345144</v>
      </c>
      <c r="BC56" s="125">
        <f>IF(X56&gt;0,'Контроль экономии'!GO56,0)</f>
        <v>23586.548950353317</v>
      </c>
      <c r="BD56" s="125">
        <f>IF(Y56&gt;0,'Контроль экономии'!GP56,0)</f>
        <v>24988.974637707564</v>
      </c>
      <c r="BE56" s="125">
        <f>IF(Z56&gt;0,'Контроль экономии'!GQ56,0)</f>
        <v>26433.300565281534</v>
      </c>
      <c r="BF56" s="125">
        <f>IF(AA56&gt;0,'Контроль экономии'!GR56,0)</f>
        <v>27963.070119970234</v>
      </c>
      <c r="BG56" s="125">
        <f>IF(AB56&gt;0,'Контроль экономии'!GS56,0)</f>
        <v>29478.051354581385</v>
      </c>
      <c r="BH56" s="125">
        <f>IF(AC56&gt;0,'Контроль экономии'!GT56,0)</f>
        <v>30938.808748908188</v>
      </c>
      <c r="BI56" s="125">
        <f>IF(AD56&gt;0,'Контроль экономии'!GU56,0)</f>
        <v>32569.631824126809</v>
      </c>
      <c r="BJ56" s="125">
        <f>IF(AE56&gt;0,'Контроль экономии'!GV56,0)</f>
        <v>34252.214019616848</v>
      </c>
      <c r="BK56" s="125">
        <f>IF(AF56&gt;0,'Контроль экономии'!GW56,0)</f>
        <v>35837.028987927537</v>
      </c>
      <c r="BL56" s="125">
        <f>IF(AG56&gt;0,'Контроль экономии'!GX56,0)</f>
        <v>37241.91939529471</v>
      </c>
      <c r="BM56" s="125">
        <f>IF(AH56&gt;0,'Контроль экономии'!GY56,0)</f>
        <v>0</v>
      </c>
      <c r="BN56" s="120">
        <f>'Контроль экономии'!FU56*Ср.вз.!AI56</f>
        <v>1604949.6814871137</v>
      </c>
      <c r="BO56" s="120">
        <f>'Контроль экономии'!FV56*Ср.вз.!AJ56</f>
        <v>5751231.6878552781</v>
      </c>
      <c r="BP56" s="120">
        <f>'Контроль экономии'!FW56*Ср.вз.!AK56</f>
        <v>10425041.061938997</v>
      </c>
      <c r="BQ56" s="120">
        <f>'Контроль экономии'!FX56*Ср.вз.!AL56</f>
        <v>16982738.763533399</v>
      </c>
      <c r="BR56" s="120">
        <f>'Контроль экономии'!FY56*Ср.вз.!AM56</f>
        <v>26315914.230835091</v>
      </c>
      <c r="BS56" s="120">
        <f>'Контроль экономии'!FZ56*Ср.вз.!AN56</f>
        <v>39936612.519741811</v>
      </c>
      <c r="BT56" s="120">
        <f>'Контроль экономии'!GA56*Ср.вз.!AO56</f>
        <v>56141285.168705471</v>
      </c>
      <c r="BU56" s="120">
        <f>'Контроль экономии'!GB56*Ср.вз.!AP56</f>
        <v>74885346.192232698</v>
      </c>
      <c r="BV56" s="120">
        <f>'Контроль экономии'!GC56*Ср.вз.!AQ56</f>
        <v>96857622.235631645</v>
      </c>
      <c r="BW56" s="120">
        <f>'Контроль экономии'!GD56*Ср.вз.!AR56</f>
        <v>121272271.38306263</v>
      </c>
      <c r="BX56" s="120">
        <f>'Контроль экономии'!GE56*Ср.вз.!AS56</f>
        <v>146095253.36952415</v>
      </c>
      <c r="BY56" s="120">
        <f>'Контроль экономии'!GF56*Ср.вз.!AT56</f>
        <v>169677855.33200696</v>
      </c>
      <c r="BZ56" s="120">
        <f>'Контроль экономии'!GG56*Ср.вз.!AU56</f>
        <v>199153207.2154918</v>
      </c>
      <c r="CA56" s="120">
        <f>'Контроль экономии'!GH56*Ср.вз.!AV56</f>
        <v>222452522.96806395</v>
      </c>
      <c r="CB56" s="120">
        <f>'Контроль экономии'!GI56*Ср.вз.!AW56</f>
        <v>259671935.73265782</v>
      </c>
      <c r="CC56" s="120">
        <f>'Контроль экономии'!GJ56*Ср.вз.!AX56</f>
        <v>302906511.26468658</v>
      </c>
      <c r="CD56" s="120">
        <f>'Контроль экономии'!GK56*Ср.вз.!AY56</f>
        <v>345883954.14338487</v>
      </c>
      <c r="CE56" s="120">
        <f>'Контроль экономии'!GL56*Ср.вз.!AZ56</f>
        <v>393143672.52779651</v>
      </c>
      <c r="CF56" s="120">
        <f>'Контроль экономии'!GM56*Ср.вз.!BA56</f>
        <v>442875233.08808422</v>
      </c>
      <c r="CG56" s="120">
        <f>'Контроль экономии'!GN56*Ср.вз.!BB56</f>
        <v>495970202.31303096</v>
      </c>
      <c r="CH56" s="120">
        <f>'Контроль экономии'!GO56*Ср.вз.!BC56</f>
        <v>556325291.38741314</v>
      </c>
      <c r="CI56" s="120">
        <f>'Контроль экономии'!GP56*Ср.вз.!BD56</f>
        <v>624448853.4439919</v>
      </c>
      <c r="CJ56" s="120">
        <f>'Контроль экономии'!GQ56*Ср.вз.!BE56</f>
        <v>698719378.77451301</v>
      </c>
      <c r="CK56" s="120">
        <f>'Контроль экономии'!GR56*Ср.вз.!BF56</f>
        <v>781933290.53437209</v>
      </c>
      <c r="CL56" s="120">
        <f>'Контроль экономии'!GS56*Ср.вз.!BG56</f>
        <v>868955511.66333735</v>
      </c>
      <c r="CM56" s="120">
        <f>'Контроль экономии'!GT56*Ср.вз.!BH56</f>
        <v>957209886.80151784</v>
      </c>
      <c r="CN56" s="120">
        <f>'Контроль экономии'!GU56*Ср.вз.!BI56</f>
        <v>1060780917.1591738</v>
      </c>
      <c r="CO56" s="120">
        <f>'Контроль экономии'!GV56*Ср.вз.!BJ56</f>
        <v>1173214165.2456369</v>
      </c>
      <c r="CP56" s="120">
        <f>'Контроль экономии'!GW56*Ср.вз.!BK56</f>
        <v>1284292646.6815586</v>
      </c>
      <c r="CQ56" s="120">
        <f>'Контроль экономии'!GX56*Ср.вз.!BL56</f>
        <v>1386960560.2456284</v>
      </c>
      <c r="CR56" s="120">
        <f>'Контроль экономии'!GY56*Ср.вз.!BM56</f>
        <v>0</v>
      </c>
      <c r="CS56" s="116">
        <f>'Контроль экономии'!FU56*'Контроль экономии'!WM56</f>
        <v>0</v>
      </c>
      <c r="CT56" s="116">
        <f>'Контроль экономии'!FV56*'Контроль экономии'!WN56</f>
        <v>0</v>
      </c>
      <c r="CU56" s="116">
        <f>'Контроль экономии'!FW56*'Контроль экономии'!WO56</f>
        <v>0</v>
      </c>
      <c r="CV56" s="116">
        <f>'Контроль экономии'!FX56*'Контроль экономии'!WP56</f>
        <v>0</v>
      </c>
      <c r="CW56" s="116">
        <f>'Контроль экономии'!FY56*'Контроль экономии'!WQ56</f>
        <v>0</v>
      </c>
      <c r="CX56" s="116">
        <f>'Контроль экономии'!FZ56*'Контроль экономии'!WR56</f>
        <v>0</v>
      </c>
      <c r="CY56" s="116">
        <f>'Контроль экономии'!GA56*'Контроль экономии'!WS56</f>
        <v>0</v>
      </c>
      <c r="CZ56" s="116">
        <f>'Контроль экономии'!GB56*'Контроль экономии'!WT56</f>
        <v>0</v>
      </c>
      <c r="DA56" s="116">
        <f>'Контроль экономии'!GC56*'Контроль экономии'!WU56</f>
        <v>816024.92985038972</v>
      </c>
      <c r="DB56" s="116">
        <f>'Контроль экономии'!GD56*'Контроль экономии'!WV56</f>
        <v>8906863.8373075165</v>
      </c>
      <c r="DC56" s="116">
        <f>'Контроль экономии'!GE56*'Контроль экономии'!WW56</f>
        <v>15432335.429327078</v>
      </c>
      <c r="DD56" s="116">
        <f>'Контроль экономии'!GF56*'Контроль экономии'!WX56</f>
        <v>20258557.20714106</v>
      </c>
      <c r="DE56" s="116">
        <f>'Контроль экономии'!GG56*'Контроль экономии'!WY56</f>
        <v>22958617.679006994</v>
      </c>
      <c r="DF56" s="116">
        <f>'Контроль экономии'!GH56*'Контроль экономии'!WZ56</f>
        <v>26826069.385564197</v>
      </c>
      <c r="DG56" s="116">
        <f>'Контроль экономии'!GI56*'Контроль экономии'!XA56</f>
        <v>38789541.87243522</v>
      </c>
      <c r="DH56" s="116">
        <f>'Контроль экономии'!GJ56*'Контроль экономии'!XB56</f>
        <v>57511631.744315699</v>
      </c>
      <c r="DI56" s="116">
        <f>'Контроль экономии'!GK56*'Контроль экономии'!XC56</f>
        <v>78972610.898295403</v>
      </c>
      <c r="DJ56" s="116">
        <f>'Контроль экономии'!GL56*'Контроль экономии'!XD56</f>
        <v>98273465.345626652</v>
      </c>
      <c r="DK56" s="116">
        <f>'Контроль экономии'!GM56*'Контроль экономии'!XE56</f>
        <v>118157570.41620351</v>
      </c>
      <c r="DL56" s="116">
        <f>'Контроль экономии'!GN56*'Контроль экономии'!XF56</f>
        <v>130804316.82208018</v>
      </c>
      <c r="DM56" s="116">
        <f>'Контроль экономии'!GO56*'Контроль экономии'!XG56</f>
        <v>142671355.41556075</v>
      </c>
      <c r="DN56" s="116">
        <f>'Контроль экономии'!GP56*'Контроль экономии'!XH56</f>
        <v>170651213.01889795</v>
      </c>
      <c r="DO56" s="116">
        <f>'Контроль экономии'!GQ56*'Контроль экономии'!XI56</f>
        <v>204299081.60711858</v>
      </c>
      <c r="DP56" s="116">
        <f>'Контроль экономии'!GR56*'Контроль экономии'!XJ56</f>
        <v>252734151.24387127</v>
      </c>
      <c r="DQ56" s="116">
        <f>'Контроль экономии'!GS56*'Контроль экономии'!XK56</f>
        <v>294144676.73956943</v>
      </c>
      <c r="DR56" s="116">
        <f>'Контроль экономии'!GT56*'Контроль экономии'!XL56</f>
        <v>347553531.82454568</v>
      </c>
      <c r="DS56" s="116">
        <f>'Контроль экономии'!GU56*'Контроль экономии'!XM56</f>
        <v>381951972.25298828</v>
      </c>
      <c r="DT56" s="116">
        <f>'Контроль экономии'!GV56*'Контроль экономии'!XN56</f>
        <v>400119872.71544969</v>
      </c>
      <c r="DU56" s="116">
        <f>'Контроль экономии'!GW56*'Контроль экономии'!XO56</f>
        <v>429772667.13566631</v>
      </c>
      <c r="DV56" s="116">
        <f>'Контроль экономии'!GX56*'Контроль экономии'!XP56</f>
        <v>478991562.27715516</v>
      </c>
      <c r="DW56" s="116" t="e">
        <f>'Контроль экономии'!GY56*'Контроль экономии'!XQ56</f>
        <v>#VALUE!</v>
      </c>
      <c r="DX56" s="122">
        <f>'Контроль экономии'!FU56*'Контроль экономии'!XR56</f>
        <v>1763394.3910287491</v>
      </c>
      <c r="DY56" s="122">
        <f>'Контроль экономии'!FV56*'Контроль экономии'!XS56</f>
        <v>6573879.4849336259</v>
      </c>
      <c r="DZ56" s="122">
        <f>'Контроль экономии'!FW56*'Контроль экономии'!XT56</f>
        <v>13638525.89629004</v>
      </c>
      <c r="EA56" s="122">
        <f>'Контроль экономии'!FX56*'Контроль экономии'!XU56</f>
        <v>21151428.332324248</v>
      </c>
      <c r="EB56" s="122">
        <f>'Контроль экономии'!FY56*'Контроль экономии'!XV56</f>
        <v>29650666.109346285</v>
      </c>
      <c r="EC56" s="122">
        <f>'Контроль экономии'!FZ56*'Контроль экономии'!XW56</f>
        <v>42744266.720155649</v>
      </c>
      <c r="ED56" s="122">
        <f>'Контроль экономии'!GA56*'Контроль экономии'!XX56</f>
        <v>61402446.072923794</v>
      </c>
      <c r="EE56" s="122">
        <f>'Контроль экономии'!GB56*'Контроль экономии'!XY56</f>
        <v>78501992.960154593</v>
      </c>
      <c r="EF56" s="122">
        <f>'Контроль экономии'!GC56*'Контроль экономии'!XZ56</f>
        <v>95307174.868915901</v>
      </c>
      <c r="EG56" s="122">
        <f>'Контроль экономии'!GD56*'Контроль экономии'!YA56</f>
        <v>104349230.09217834</v>
      </c>
      <c r="EH56" s="122">
        <f>'Контроль экономии'!GE56*'Контроль экономии'!YB56</f>
        <v>116773816.05380271</v>
      </c>
      <c r="EI56" s="122">
        <f>'Контроль экономии'!GF56*'Контроль экономии'!YC56</f>
        <v>131186596.63843894</v>
      </c>
      <c r="EJ56" s="122">
        <f>'Контроль экономии'!GG56*'Контроль экономии'!YD56</f>
        <v>155531833.62537849</v>
      </c>
      <c r="EK56" s="122">
        <f>'Контроль экономии'!GH56*'Контроль экономии'!YE56</f>
        <v>171482991.13549194</v>
      </c>
      <c r="EL56" s="122">
        <f>'Контроль экономии'!GI56*'Контроль экономии'!YF56</f>
        <v>185971806.17503092</v>
      </c>
      <c r="EM56" s="122">
        <f>'Контроль экономии'!GJ56*'Контроль экономии'!YG56</f>
        <v>193634410.95048672</v>
      </c>
      <c r="EN56" s="122">
        <f>'Контроль экономии'!GK56*'Контроль экономии'!YH56</f>
        <v>195835993.43662354</v>
      </c>
      <c r="EO56" s="122">
        <f>'Контроль экономии'!GL56*'Контроль экономии'!YI56</f>
        <v>206424088.37110576</v>
      </c>
      <c r="EP56" s="122">
        <f>'Контроль экономии'!GM56*'Контроль экономии'!YJ56</f>
        <v>218375849.29729742</v>
      </c>
      <c r="EQ56" s="122">
        <f>'Контроль экономии'!GN56*'Контроль экономии'!YK56</f>
        <v>247442000.35107857</v>
      </c>
      <c r="ER56" s="122">
        <f>'Контроль экономии'!GO56*'Контроль экономии'!YL56</f>
        <v>285249716.09784764</v>
      </c>
      <c r="ES56" s="122">
        <f>'Контроль экономии'!GP56*'Контроль экономии'!YM56</f>
        <v>300211548.70808578</v>
      </c>
      <c r="ET56" s="122">
        <f>'Контроль экономии'!GQ56*'Контроль экономии'!YN56</f>
        <v>310551123.72098774</v>
      </c>
      <c r="EU56" s="122">
        <f>'Контроль экономии'!GR56*'Контроль экономии'!YO56</f>
        <v>301738403.17101663</v>
      </c>
      <c r="EV56" s="122">
        <f>'Контроль экономии'!GS56*'Контроль экономии'!YP56</f>
        <v>310080625.85815531</v>
      </c>
      <c r="EW56" s="122">
        <f>'Контроль экономии'!GT56*'Контроль экономии'!YQ56</f>
        <v>296858176.33488095</v>
      </c>
      <c r="EX56" s="122">
        <f>'Контроль экономии'!GU56*'Контроль экономии'!YR56</f>
        <v>335072169.87849575</v>
      </c>
      <c r="EY56" s="122">
        <f>'Контроль экономии'!GV56*'Контроль экономии'!YS56</f>
        <v>412986407.08628225</v>
      </c>
      <c r="EZ56" s="122">
        <f>'Контроль экономии'!GW56*'Контроль экономии'!YT56</f>
        <v>467724579.12379253</v>
      </c>
      <c r="FA56" s="122">
        <f>'Контроль экономии'!GX56*'Контроль экономии'!YU56</f>
        <v>476876591.91903347</v>
      </c>
      <c r="FB56" s="122" t="e">
        <f>'Контроль экономии'!GY56*'Контроль экономии'!YV56</f>
        <v>#VALUE!</v>
      </c>
    </row>
    <row r="57" spans="1:158" s="116" customFormat="1">
      <c r="A57" s="116">
        <f>'Контроль экономии'!A57</f>
        <v>54</v>
      </c>
      <c r="B57" s="123" t="str">
        <f>'Контроль экономии'!C57</f>
        <v>Муниципальное бюджетное учреждение дополнительного образования «Центр детского (юношеского) технического творчества № 2»</v>
      </c>
      <c r="C57" s="124" t="str">
        <f>'Контроль экономии'!D57</f>
        <v>-</v>
      </c>
      <c r="D57" s="119" t="e">
        <f>IF('Контроль экономии'!JJ57="",0,'Контроль экономии'!JJ57)</f>
        <v>#N/A</v>
      </c>
      <c r="E57" s="119" t="e">
        <f>IF('Контроль экономии'!JK57="",0,'Контроль экономии'!JK57)</f>
        <v>#N/A</v>
      </c>
      <c r="F57" s="119" t="e">
        <f>IF('Контроль экономии'!JL57="",0,'Контроль экономии'!JL57)</f>
        <v>#N/A</v>
      </c>
      <c r="G57" s="119" t="e">
        <f>IF('Контроль экономии'!JM57="",0,'Контроль экономии'!JM57)</f>
        <v>#N/A</v>
      </c>
      <c r="H57" s="119" t="e">
        <f>IF('Контроль экономии'!JN57="",0,'Контроль экономии'!JN57)</f>
        <v>#N/A</v>
      </c>
      <c r="I57" s="119" t="e">
        <f>IF('Контроль экономии'!JO57="",0,'Контроль экономии'!JO57)</f>
        <v>#N/A</v>
      </c>
      <c r="J57" s="119" t="e">
        <f>IF('Контроль экономии'!JP57="",0,'Контроль экономии'!JP57)</f>
        <v>#N/A</v>
      </c>
      <c r="K57" s="119" t="e">
        <f>IF('Контроль экономии'!JQ57="",0,'Контроль экономии'!JQ57)</f>
        <v>#N/A</v>
      </c>
      <c r="L57" s="119" t="e">
        <f>IF('Контроль экономии'!JR57="",0,'Контроль экономии'!JR57)</f>
        <v>#N/A</v>
      </c>
      <c r="M57" s="119" t="e">
        <f>IF('Контроль экономии'!JS57="",0,'Контроль экономии'!JS57)</f>
        <v>#N/A</v>
      </c>
      <c r="N57" s="119" t="e">
        <f>IF('Контроль экономии'!JT57="",0,'Контроль экономии'!JT57)</f>
        <v>#N/A</v>
      </c>
      <c r="O57" s="119" t="e">
        <f>IF('Контроль экономии'!JU57="",0,'Контроль экономии'!JU57)</f>
        <v>#N/A</v>
      </c>
      <c r="P57" s="119" t="e">
        <f>IF('Контроль экономии'!JV57="",0,'Контроль экономии'!JV57)</f>
        <v>#N/A</v>
      </c>
      <c r="Q57" s="119" t="e">
        <f>IF('Контроль экономии'!JW57="",0,'Контроль экономии'!JW57)</f>
        <v>#N/A</v>
      </c>
      <c r="R57" s="119" t="e">
        <f>IF('Контроль экономии'!JX57="",0,'Контроль экономии'!JX57)</f>
        <v>#N/A</v>
      </c>
      <c r="S57" s="119" t="e">
        <f>IF('Контроль экономии'!JY57="",0,'Контроль экономии'!JY57)</f>
        <v>#N/A</v>
      </c>
      <c r="T57" s="119" t="e">
        <f>IF('Контроль экономии'!JZ57="",0,'Контроль экономии'!JZ57)</f>
        <v>#N/A</v>
      </c>
      <c r="U57" s="119" t="e">
        <f>IF('Контроль экономии'!KA57="",0,'Контроль экономии'!KA57)</f>
        <v>#N/A</v>
      </c>
      <c r="V57" s="119" t="e">
        <f>IF('Контроль экономии'!KB57="",0,'Контроль экономии'!KB57)</f>
        <v>#N/A</v>
      </c>
      <c r="W57" s="119" t="e">
        <f>IF('Контроль экономии'!KC57="",0,'Контроль экономии'!KC57)</f>
        <v>#N/A</v>
      </c>
      <c r="X57" s="119" t="e">
        <f>IF('Контроль экономии'!KD57="",0,'Контроль экономии'!KD57)</f>
        <v>#N/A</v>
      </c>
      <c r="Y57" s="119" t="e">
        <f>IF('Контроль экономии'!KE57="",0,'Контроль экономии'!KE57)</f>
        <v>#N/A</v>
      </c>
      <c r="Z57" s="119" t="e">
        <f>IF('Контроль экономии'!KF57="",0,'Контроль экономии'!KF57)</f>
        <v>#N/A</v>
      </c>
      <c r="AA57" s="119" t="e">
        <f>IF('Контроль экономии'!KG57="",0,'Контроль экономии'!KG57)</f>
        <v>#N/A</v>
      </c>
      <c r="AB57" s="119" t="e">
        <f>IF('Контроль экономии'!KH57="",0,'Контроль экономии'!KH57)</f>
        <v>#N/A</v>
      </c>
      <c r="AC57" s="119" t="e">
        <f>IF('Контроль экономии'!KI57="",0,'Контроль экономии'!KI57)</f>
        <v>#N/A</v>
      </c>
      <c r="AD57" s="119" t="e">
        <f>IF('Контроль экономии'!KJ57="",0,'Контроль экономии'!KJ57)</f>
        <v>#N/A</v>
      </c>
      <c r="AE57" s="119" t="e">
        <f>IF('Контроль экономии'!KK57="",0,'Контроль экономии'!KK57)</f>
        <v>#N/A</v>
      </c>
      <c r="AF57" s="119" t="e">
        <f>IF('Контроль экономии'!KL57="",0,'Контроль экономии'!KL57)</f>
        <v>#N/A</v>
      </c>
      <c r="AG57" s="119" t="e">
        <f>IF('Контроль экономии'!KM57="",0,'Контроль экономии'!KM57)</f>
        <v>#N/A</v>
      </c>
      <c r="AH57" s="119" t="e">
        <f>IF('Контроль экономии'!KN57="",0,'Контроль экономии'!KN57)</f>
        <v>#N/A</v>
      </c>
      <c r="AI57" s="125" t="e">
        <f>IF(D57&gt;0,'Контроль экономии'!FU57,0)</f>
        <v>#N/A</v>
      </c>
      <c r="AJ57" s="125" t="e">
        <f>IF(E57&gt;0,'Контроль экономии'!FV57,0)</f>
        <v>#N/A</v>
      </c>
      <c r="AK57" s="125" t="e">
        <f>IF(F57&gt;0,'Контроль экономии'!FW57,0)</f>
        <v>#N/A</v>
      </c>
      <c r="AL57" s="125" t="e">
        <f>IF(G57&gt;0,'Контроль экономии'!FX57,0)</f>
        <v>#N/A</v>
      </c>
      <c r="AM57" s="125" t="e">
        <f>IF(H57&gt;0,'Контроль экономии'!FY57,0)</f>
        <v>#N/A</v>
      </c>
      <c r="AN57" s="125" t="e">
        <f>IF(I57&gt;0,'Контроль экономии'!FZ57,0)</f>
        <v>#N/A</v>
      </c>
      <c r="AO57" s="125" t="e">
        <f>IF(J57&gt;0,'Контроль экономии'!GA57,0)</f>
        <v>#N/A</v>
      </c>
      <c r="AP57" s="125" t="e">
        <f>IF(K57&gt;0,'Контроль экономии'!GB57,0)</f>
        <v>#N/A</v>
      </c>
      <c r="AQ57" s="125" t="e">
        <f>IF(L57&gt;0,'Контроль экономии'!GC57,0)</f>
        <v>#N/A</v>
      </c>
      <c r="AR57" s="125" t="e">
        <f>IF(M57&gt;0,'Контроль экономии'!GD57,0)</f>
        <v>#N/A</v>
      </c>
      <c r="AS57" s="125" t="e">
        <f>IF(N57&gt;0,'Контроль экономии'!GE57,0)</f>
        <v>#N/A</v>
      </c>
      <c r="AT57" s="125" t="e">
        <f>IF(O57&gt;0,'Контроль экономии'!GF57,0)</f>
        <v>#N/A</v>
      </c>
      <c r="AU57" s="125" t="e">
        <f>IF(P57&gt;0,'Контроль экономии'!GG57,0)</f>
        <v>#N/A</v>
      </c>
      <c r="AV57" s="125" t="e">
        <f>IF(Q57&gt;0,'Контроль экономии'!GH57,0)</f>
        <v>#N/A</v>
      </c>
      <c r="AW57" s="125" t="e">
        <f>IF(R57&gt;0,'Контроль экономии'!GI57,0)</f>
        <v>#N/A</v>
      </c>
      <c r="AX57" s="125" t="e">
        <f>IF(S57&gt;0,'Контроль экономии'!GJ57,0)</f>
        <v>#N/A</v>
      </c>
      <c r="AY57" s="125" t="e">
        <f>IF(T57&gt;0,'Контроль экономии'!GK57,0)</f>
        <v>#N/A</v>
      </c>
      <c r="AZ57" s="125" t="e">
        <f>IF(U57&gt;0,'Контроль экономии'!GL57,0)</f>
        <v>#N/A</v>
      </c>
      <c r="BA57" s="125" t="e">
        <f>IF(V57&gt;0,'Контроль экономии'!GM57,0)</f>
        <v>#N/A</v>
      </c>
      <c r="BB57" s="125" t="e">
        <f>IF(W57&gt;0,'Контроль экономии'!GN57,0)</f>
        <v>#N/A</v>
      </c>
      <c r="BC57" s="125" t="e">
        <f>IF(X57&gt;0,'Контроль экономии'!GO57,0)</f>
        <v>#N/A</v>
      </c>
      <c r="BD57" s="125" t="e">
        <f>IF(Y57&gt;0,'Контроль экономии'!GP57,0)</f>
        <v>#N/A</v>
      </c>
      <c r="BE57" s="125" t="e">
        <f>IF(Z57&gt;0,'Контроль экономии'!GQ57,0)</f>
        <v>#N/A</v>
      </c>
      <c r="BF57" s="125" t="e">
        <f>IF(AA57&gt;0,'Контроль экономии'!GR57,0)</f>
        <v>#N/A</v>
      </c>
      <c r="BG57" s="125" t="e">
        <f>IF(AB57&gt;0,'Контроль экономии'!GS57,0)</f>
        <v>#N/A</v>
      </c>
      <c r="BH57" s="125" t="e">
        <f>IF(AC57&gt;0,'Контроль экономии'!GT57,0)</f>
        <v>#N/A</v>
      </c>
      <c r="BI57" s="125" t="e">
        <f>IF(AD57&gt;0,'Контроль экономии'!GU57,0)</f>
        <v>#N/A</v>
      </c>
      <c r="BJ57" s="125" t="e">
        <f>IF(AE57&gt;0,'Контроль экономии'!GV57,0)</f>
        <v>#N/A</v>
      </c>
      <c r="BK57" s="125" t="e">
        <f>IF(AF57&gt;0,'Контроль экономии'!GW57,0)</f>
        <v>#N/A</v>
      </c>
      <c r="BL57" s="125" t="e">
        <f>IF(AG57&gt;0,'Контроль экономии'!GX57,0)</f>
        <v>#N/A</v>
      </c>
      <c r="BM57" s="125" t="e">
        <f>IF(AH57&gt;0,'Контроль экономии'!GY57,0)</f>
        <v>#N/A</v>
      </c>
      <c r="BN57" s="120" t="e">
        <f>'Контроль экономии'!FU57*Ср.вз.!AI57</f>
        <v>#N/A</v>
      </c>
      <c r="BO57" s="120" t="e">
        <f>'Контроль экономии'!FV57*Ср.вз.!AJ57</f>
        <v>#N/A</v>
      </c>
      <c r="BP57" s="120" t="e">
        <f>'Контроль экономии'!FW57*Ср.вз.!AK57</f>
        <v>#N/A</v>
      </c>
      <c r="BQ57" s="120" t="e">
        <f>'Контроль экономии'!FX57*Ср.вз.!AL57</f>
        <v>#N/A</v>
      </c>
      <c r="BR57" s="120" t="e">
        <f>'Контроль экономии'!FY57*Ср.вз.!AM57</f>
        <v>#N/A</v>
      </c>
      <c r="BS57" s="120" t="e">
        <f>'Контроль экономии'!FZ57*Ср.вз.!AN57</f>
        <v>#N/A</v>
      </c>
      <c r="BT57" s="120" t="e">
        <f>'Контроль экономии'!GA57*Ср.вз.!AO57</f>
        <v>#N/A</v>
      </c>
      <c r="BU57" s="120" t="e">
        <f>'Контроль экономии'!GB57*Ср.вз.!AP57</f>
        <v>#N/A</v>
      </c>
      <c r="BV57" s="120" t="e">
        <f>'Контроль экономии'!GC57*Ср.вз.!AQ57</f>
        <v>#N/A</v>
      </c>
      <c r="BW57" s="120" t="e">
        <f>'Контроль экономии'!GD57*Ср.вз.!AR57</f>
        <v>#N/A</v>
      </c>
      <c r="BX57" s="120" t="e">
        <f>'Контроль экономии'!GE57*Ср.вз.!AS57</f>
        <v>#N/A</v>
      </c>
      <c r="BY57" s="120" t="e">
        <f>'Контроль экономии'!GF57*Ср.вз.!AT57</f>
        <v>#N/A</v>
      </c>
      <c r="BZ57" s="120" t="e">
        <f>'Контроль экономии'!GG57*Ср.вз.!AU57</f>
        <v>#N/A</v>
      </c>
      <c r="CA57" s="120" t="e">
        <f>'Контроль экономии'!GH57*Ср.вз.!AV57</f>
        <v>#N/A</v>
      </c>
      <c r="CB57" s="120" t="e">
        <f>'Контроль экономии'!GI57*Ср.вз.!AW57</f>
        <v>#N/A</v>
      </c>
      <c r="CC57" s="120" t="e">
        <f>'Контроль экономии'!GJ57*Ср.вз.!AX57</f>
        <v>#N/A</v>
      </c>
      <c r="CD57" s="120" t="e">
        <f>'Контроль экономии'!GK57*Ср.вз.!AY57</f>
        <v>#N/A</v>
      </c>
      <c r="CE57" s="120" t="e">
        <f>'Контроль экономии'!GL57*Ср.вз.!AZ57</f>
        <v>#N/A</v>
      </c>
      <c r="CF57" s="120" t="e">
        <f>'Контроль экономии'!GM57*Ср.вз.!BA57</f>
        <v>#N/A</v>
      </c>
      <c r="CG57" s="120" t="e">
        <f>'Контроль экономии'!GN57*Ср.вз.!BB57</f>
        <v>#N/A</v>
      </c>
      <c r="CH57" s="120" t="e">
        <f>'Контроль экономии'!GO57*Ср.вз.!BC57</f>
        <v>#N/A</v>
      </c>
      <c r="CI57" s="120" t="e">
        <f>'Контроль экономии'!GP57*Ср.вз.!BD57</f>
        <v>#N/A</v>
      </c>
      <c r="CJ57" s="120" t="e">
        <f>'Контроль экономии'!GQ57*Ср.вз.!BE57</f>
        <v>#N/A</v>
      </c>
      <c r="CK57" s="120" t="e">
        <f>'Контроль экономии'!GR57*Ср.вз.!BF57</f>
        <v>#N/A</v>
      </c>
      <c r="CL57" s="120" t="e">
        <f>'Контроль экономии'!GS57*Ср.вз.!BG57</f>
        <v>#N/A</v>
      </c>
      <c r="CM57" s="120" t="e">
        <f>'Контроль экономии'!GT57*Ср.вз.!BH57</f>
        <v>#N/A</v>
      </c>
      <c r="CN57" s="120" t="e">
        <f>'Контроль экономии'!GU57*Ср.вз.!BI57</f>
        <v>#N/A</v>
      </c>
      <c r="CO57" s="120" t="e">
        <f>'Контроль экономии'!GV57*Ср.вз.!BJ57</f>
        <v>#N/A</v>
      </c>
      <c r="CP57" s="120" t="e">
        <f>'Контроль экономии'!GW57*Ср.вз.!BK57</f>
        <v>#N/A</v>
      </c>
      <c r="CQ57" s="120" t="e">
        <f>'Контроль экономии'!GX57*Ср.вз.!BL57</f>
        <v>#N/A</v>
      </c>
      <c r="CR57" s="120" t="e">
        <f>'Контроль экономии'!GY57*Ср.вз.!BM57</f>
        <v>#N/A</v>
      </c>
      <c r="CS57" s="116" t="e">
        <f>'Контроль экономии'!FU57*'Контроль экономии'!WM57</f>
        <v>#N/A</v>
      </c>
      <c r="CT57" s="116" t="e">
        <f>'Контроль экономии'!FV57*'Контроль экономии'!WN57</f>
        <v>#N/A</v>
      </c>
      <c r="CU57" s="116" t="e">
        <f>'Контроль экономии'!FW57*'Контроль экономии'!WO57</f>
        <v>#N/A</v>
      </c>
      <c r="CV57" s="116" t="e">
        <f>'Контроль экономии'!FX57*'Контроль экономии'!WP57</f>
        <v>#N/A</v>
      </c>
      <c r="CW57" s="116" t="e">
        <f>'Контроль экономии'!FY57*'Контроль экономии'!WQ57</f>
        <v>#N/A</v>
      </c>
      <c r="CX57" s="116" t="e">
        <f>'Контроль экономии'!FZ57*'Контроль экономии'!WR57</f>
        <v>#N/A</v>
      </c>
      <c r="CY57" s="116" t="e">
        <f>'Контроль экономии'!GA57*'Контроль экономии'!WS57</f>
        <v>#N/A</v>
      </c>
      <c r="CZ57" s="116" t="e">
        <f>'Контроль экономии'!GB57*'Контроль экономии'!WT57</f>
        <v>#N/A</v>
      </c>
      <c r="DA57" s="116" t="e">
        <f>'Контроль экономии'!GC57*'Контроль экономии'!WU57</f>
        <v>#N/A</v>
      </c>
      <c r="DB57" s="116" t="e">
        <f>'Контроль экономии'!GD57*'Контроль экономии'!WV57</f>
        <v>#N/A</v>
      </c>
      <c r="DC57" s="116" t="e">
        <f>'Контроль экономии'!GE57*'Контроль экономии'!WW57</f>
        <v>#N/A</v>
      </c>
      <c r="DD57" s="116" t="e">
        <f>'Контроль экономии'!GF57*'Контроль экономии'!WX57</f>
        <v>#N/A</v>
      </c>
      <c r="DE57" s="116" t="e">
        <f>'Контроль экономии'!GG57*'Контроль экономии'!WY57</f>
        <v>#N/A</v>
      </c>
      <c r="DF57" s="116" t="e">
        <f>'Контроль экономии'!GH57*'Контроль экономии'!WZ57</f>
        <v>#N/A</v>
      </c>
      <c r="DG57" s="116" t="e">
        <f>'Контроль экономии'!GI57*'Контроль экономии'!XA57</f>
        <v>#N/A</v>
      </c>
      <c r="DH57" s="116" t="e">
        <f>'Контроль экономии'!GJ57*'Контроль экономии'!XB57</f>
        <v>#N/A</v>
      </c>
      <c r="DI57" s="116" t="e">
        <f>'Контроль экономии'!GK57*'Контроль экономии'!XC57</f>
        <v>#N/A</v>
      </c>
      <c r="DJ57" s="116" t="e">
        <f>'Контроль экономии'!GL57*'Контроль экономии'!XD57</f>
        <v>#N/A</v>
      </c>
      <c r="DK57" s="116" t="e">
        <f>'Контроль экономии'!GM57*'Контроль экономии'!XE57</f>
        <v>#N/A</v>
      </c>
      <c r="DL57" s="116" t="e">
        <f>'Контроль экономии'!GN57*'Контроль экономии'!XF57</f>
        <v>#N/A</v>
      </c>
      <c r="DM57" s="116" t="e">
        <f>'Контроль экономии'!GO57*'Контроль экономии'!XG57</f>
        <v>#N/A</v>
      </c>
      <c r="DN57" s="116" t="e">
        <f>'Контроль экономии'!GP57*'Контроль экономии'!XH57</f>
        <v>#N/A</v>
      </c>
      <c r="DO57" s="116" t="e">
        <f>'Контроль экономии'!GQ57*'Контроль экономии'!XI57</f>
        <v>#N/A</v>
      </c>
      <c r="DP57" s="116" t="e">
        <f>'Контроль экономии'!GR57*'Контроль экономии'!XJ57</f>
        <v>#N/A</v>
      </c>
      <c r="DQ57" s="116" t="e">
        <f>'Контроль экономии'!GS57*'Контроль экономии'!XK57</f>
        <v>#N/A</v>
      </c>
      <c r="DR57" s="116" t="e">
        <f>'Контроль экономии'!GT57*'Контроль экономии'!XL57</f>
        <v>#N/A</v>
      </c>
      <c r="DS57" s="116" t="e">
        <f>'Контроль экономии'!GU57*'Контроль экономии'!XM57</f>
        <v>#N/A</v>
      </c>
      <c r="DT57" s="116" t="e">
        <f>'Контроль экономии'!GV57*'Контроль экономии'!XN57</f>
        <v>#N/A</v>
      </c>
      <c r="DU57" s="116" t="e">
        <f>'Контроль экономии'!GW57*'Контроль экономии'!XO57</f>
        <v>#N/A</v>
      </c>
      <c r="DV57" s="116" t="e">
        <f>'Контроль экономии'!GX57*'Контроль экономии'!XP57</f>
        <v>#N/A</v>
      </c>
      <c r="DW57" s="116" t="e">
        <f>'Контроль экономии'!GY57*'Контроль экономии'!XQ57</f>
        <v>#N/A</v>
      </c>
      <c r="DX57" s="122" t="e">
        <f>'Контроль экономии'!FU57*'Контроль экономии'!XR57</f>
        <v>#N/A</v>
      </c>
      <c r="DY57" s="122" t="e">
        <f>'Контроль экономии'!FV57*'Контроль экономии'!XS57</f>
        <v>#N/A</v>
      </c>
      <c r="DZ57" s="122" t="e">
        <f>'Контроль экономии'!FW57*'Контроль экономии'!XT57</f>
        <v>#N/A</v>
      </c>
      <c r="EA57" s="122" t="e">
        <f>'Контроль экономии'!FX57*'Контроль экономии'!XU57</f>
        <v>#N/A</v>
      </c>
      <c r="EB57" s="122" t="e">
        <f>'Контроль экономии'!FY57*'Контроль экономии'!XV57</f>
        <v>#N/A</v>
      </c>
      <c r="EC57" s="122" t="e">
        <f>'Контроль экономии'!FZ57*'Контроль экономии'!XW57</f>
        <v>#N/A</v>
      </c>
      <c r="ED57" s="122" t="e">
        <f>'Контроль экономии'!GA57*'Контроль экономии'!XX57</f>
        <v>#N/A</v>
      </c>
      <c r="EE57" s="122" t="e">
        <f>'Контроль экономии'!GB57*'Контроль экономии'!XY57</f>
        <v>#N/A</v>
      </c>
      <c r="EF57" s="122" t="e">
        <f>'Контроль экономии'!GC57*'Контроль экономии'!XZ57</f>
        <v>#N/A</v>
      </c>
      <c r="EG57" s="122" t="e">
        <f>'Контроль экономии'!GD57*'Контроль экономии'!YA57</f>
        <v>#N/A</v>
      </c>
      <c r="EH57" s="122" t="e">
        <f>'Контроль экономии'!GE57*'Контроль экономии'!YB57</f>
        <v>#N/A</v>
      </c>
      <c r="EI57" s="122" t="e">
        <f>'Контроль экономии'!GF57*'Контроль экономии'!YC57</f>
        <v>#N/A</v>
      </c>
      <c r="EJ57" s="122" t="e">
        <f>'Контроль экономии'!GG57*'Контроль экономии'!YD57</f>
        <v>#N/A</v>
      </c>
      <c r="EK57" s="122" t="e">
        <f>'Контроль экономии'!GH57*'Контроль экономии'!YE57</f>
        <v>#N/A</v>
      </c>
      <c r="EL57" s="122" t="e">
        <f>'Контроль экономии'!GI57*'Контроль экономии'!YF57</f>
        <v>#N/A</v>
      </c>
      <c r="EM57" s="122" t="e">
        <f>'Контроль экономии'!GJ57*'Контроль экономии'!YG57</f>
        <v>#N/A</v>
      </c>
      <c r="EN57" s="122" t="e">
        <f>'Контроль экономии'!GK57*'Контроль экономии'!YH57</f>
        <v>#N/A</v>
      </c>
      <c r="EO57" s="122" t="e">
        <f>'Контроль экономии'!GL57*'Контроль экономии'!YI57</f>
        <v>#N/A</v>
      </c>
      <c r="EP57" s="122" t="e">
        <f>'Контроль экономии'!GM57*'Контроль экономии'!YJ57</f>
        <v>#N/A</v>
      </c>
      <c r="EQ57" s="122" t="e">
        <f>'Контроль экономии'!GN57*'Контроль экономии'!YK57</f>
        <v>#N/A</v>
      </c>
      <c r="ER57" s="122" t="e">
        <f>'Контроль экономии'!GO57*'Контроль экономии'!YL57</f>
        <v>#N/A</v>
      </c>
      <c r="ES57" s="122" t="e">
        <f>'Контроль экономии'!GP57*'Контроль экономии'!YM57</f>
        <v>#N/A</v>
      </c>
      <c r="ET57" s="122" t="e">
        <f>'Контроль экономии'!GQ57*'Контроль экономии'!YN57</f>
        <v>#N/A</v>
      </c>
      <c r="EU57" s="122" t="e">
        <f>'Контроль экономии'!GR57*'Контроль экономии'!YO57</f>
        <v>#N/A</v>
      </c>
      <c r="EV57" s="122" t="e">
        <f>'Контроль экономии'!GS57*'Контроль экономии'!YP57</f>
        <v>#N/A</v>
      </c>
      <c r="EW57" s="122" t="e">
        <f>'Контроль экономии'!GT57*'Контроль экономии'!YQ57</f>
        <v>#N/A</v>
      </c>
      <c r="EX57" s="122" t="e">
        <f>'Контроль экономии'!GU57*'Контроль экономии'!YR57</f>
        <v>#N/A</v>
      </c>
      <c r="EY57" s="122" t="e">
        <f>'Контроль экономии'!GV57*'Контроль экономии'!YS57</f>
        <v>#N/A</v>
      </c>
      <c r="EZ57" s="122" t="e">
        <f>'Контроль экономии'!GW57*'Контроль экономии'!YT57</f>
        <v>#N/A</v>
      </c>
      <c r="FA57" s="122" t="e">
        <f>'Контроль экономии'!GX57*'Контроль экономии'!YU57</f>
        <v>#N/A</v>
      </c>
      <c r="FB57" s="122" t="e">
        <f>'Контроль экономии'!GY57*'Контроль экономии'!YV57</f>
        <v>#N/A</v>
      </c>
    </row>
    <row r="58" spans="1:158" s="116" customFormat="1">
      <c r="A58" s="116">
        <f>'Контроль экономии'!A58</f>
        <v>55</v>
      </c>
      <c r="B58" s="123" t="str">
        <f>'Контроль экономии'!C58</f>
        <v>Областное государственное автономное профессиональное образовательное учреждение «Старооскольский техникум агробизнеса, кооперации и сервиса»</v>
      </c>
      <c r="C58" s="124" t="str">
        <f>'Контроль экономии'!D58</f>
        <v>-</v>
      </c>
      <c r="D58" s="119" t="e">
        <f>IF('Контроль экономии'!JJ58="",0,'Контроль экономии'!JJ58)</f>
        <v>#N/A</v>
      </c>
      <c r="E58" s="119" t="e">
        <f>IF('Контроль экономии'!JK58="",0,'Контроль экономии'!JK58)</f>
        <v>#N/A</v>
      </c>
      <c r="F58" s="119" t="e">
        <f>IF('Контроль экономии'!JL58="",0,'Контроль экономии'!JL58)</f>
        <v>#N/A</v>
      </c>
      <c r="G58" s="119" t="e">
        <f>IF('Контроль экономии'!JM58="",0,'Контроль экономии'!JM58)</f>
        <v>#N/A</v>
      </c>
      <c r="H58" s="119" t="e">
        <f>IF('Контроль экономии'!JN58="",0,'Контроль экономии'!JN58)</f>
        <v>#N/A</v>
      </c>
      <c r="I58" s="119" t="e">
        <f>IF('Контроль экономии'!JO58="",0,'Контроль экономии'!JO58)</f>
        <v>#N/A</v>
      </c>
      <c r="J58" s="119" t="e">
        <f>IF('Контроль экономии'!JP58="",0,'Контроль экономии'!JP58)</f>
        <v>#N/A</v>
      </c>
      <c r="K58" s="119" t="e">
        <f>IF('Контроль экономии'!JQ58="",0,'Контроль экономии'!JQ58)</f>
        <v>#N/A</v>
      </c>
      <c r="L58" s="119" t="e">
        <f>IF('Контроль экономии'!JR58="",0,'Контроль экономии'!JR58)</f>
        <v>#N/A</v>
      </c>
      <c r="M58" s="119" t="e">
        <f>IF('Контроль экономии'!JS58="",0,'Контроль экономии'!JS58)</f>
        <v>#N/A</v>
      </c>
      <c r="N58" s="119" t="e">
        <f>IF('Контроль экономии'!JT58="",0,'Контроль экономии'!JT58)</f>
        <v>#N/A</v>
      </c>
      <c r="O58" s="119" t="e">
        <f>IF('Контроль экономии'!JU58="",0,'Контроль экономии'!JU58)</f>
        <v>#N/A</v>
      </c>
      <c r="P58" s="119" t="e">
        <f>IF('Контроль экономии'!JV58="",0,'Контроль экономии'!JV58)</f>
        <v>#N/A</v>
      </c>
      <c r="Q58" s="119" t="e">
        <f>IF('Контроль экономии'!JW58="",0,'Контроль экономии'!JW58)</f>
        <v>#N/A</v>
      </c>
      <c r="R58" s="119" t="e">
        <f>IF('Контроль экономии'!JX58="",0,'Контроль экономии'!JX58)</f>
        <v>#N/A</v>
      </c>
      <c r="S58" s="119" t="e">
        <f>IF('Контроль экономии'!JY58="",0,'Контроль экономии'!JY58)</f>
        <v>#N/A</v>
      </c>
      <c r="T58" s="119" t="e">
        <f>IF('Контроль экономии'!JZ58="",0,'Контроль экономии'!JZ58)</f>
        <v>#N/A</v>
      </c>
      <c r="U58" s="119" t="e">
        <f>IF('Контроль экономии'!KA58="",0,'Контроль экономии'!KA58)</f>
        <v>#N/A</v>
      </c>
      <c r="V58" s="119" t="e">
        <f>IF('Контроль экономии'!KB58="",0,'Контроль экономии'!KB58)</f>
        <v>#N/A</v>
      </c>
      <c r="W58" s="119" t="e">
        <f>IF('Контроль экономии'!KC58="",0,'Контроль экономии'!KC58)</f>
        <v>#N/A</v>
      </c>
      <c r="X58" s="119" t="e">
        <f>IF('Контроль экономии'!KD58="",0,'Контроль экономии'!KD58)</f>
        <v>#N/A</v>
      </c>
      <c r="Y58" s="119" t="e">
        <f>IF('Контроль экономии'!KE58="",0,'Контроль экономии'!KE58)</f>
        <v>#N/A</v>
      </c>
      <c r="Z58" s="119" t="e">
        <f>IF('Контроль экономии'!KF58="",0,'Контроль экономии'!KF58)</f>
        <v>#N/A</v>
      </c>
      <c r="AA58" s="119" t="e">
        <f>IF('Контроль экономии'!KG58="",0,'Контроль экономии'!KG58)</f>
        <v>#N/A</v>
      </c>
      <c r="AB58" s="119" t="e">
        <f>IF('Контроль экономии'!KH58="",0,'Контроль экономии'!KH58)</f>
        <v>#N/A</v>
      </c>
      <c r="AC58" s="119" t="e">
        <f>IF('Контроль экономии'!KI58="",0,'Контроль экономии'!KI58)</f>
        <v>#N/A</v>
      </c>
      <c r="AD58" s="119" t="e">
        <f>IF('Контроль экономии'!KJ58="",0,'Контроль экономии'!KJ58)</f>
        <v>#N/A</v>
      </c>
      <c r="AE58" s="119" t="e">
        <f>IF('Контроль экономии'!KK58="",0,'Контроль экономии'!KK58)</f>
        <v>#N/A</v>
      </c>
      <c r="AF58" s="119" t="e">
        <f>IF('Контроль экономии'!KL58="",0,'Контроль экономии'!KL58)</f>
        <v>#N/A</v>
      </c>
      <c r="AG58" s="119" t="e">
        <f>IF('Контроль экономии'!KM58="",0,'Контроль экономии'!KM58)</f>
        <v>#N/A</v>
      </c>
      <c r="AH58" s="119" t="e">
        <f>IF('Контроль экономии'!KN58="",0,'Контроль экономии'!KN58)</f>
        <v>#N/A</v>
      </c>
      <c r="AI58" s="125" t="e">
        <f>IF(D58&gt;0,'Контроль экономии'!FU58,0)</f>
        <v>#N/A</v>
      </c>
      <c r="AJ58" s="125" t="e">
        <f>IF(E58&gt;0,'Контроль экономии'!FV58,0)</f>
        <v>#N/A</v>
      </c>
      <c r="AK58" s="125" t="e">
        <f>IF(F58&gt;0,'Контроль экономии'!FW58,0)</f>
        <v>#N/A</v>
      </c>
      <c r="AL58" s="125" t="e">
        <f>IF(G58&gt;0,'Контроль экономии'!FX58,0)</f>
        <v>#N/A</v>
      </c>
      <c r="AM58" s="125" t="e">
        <f>IF(H58&gt;0,'Контроль экономии'!FY58,0)</f>
        <v>#N/A</v>
      </c>
      <c r="AN58" s="125" t="e">
        <f>IF(I58&gt;0,'Контроль экономии'!FZ58,0)</f>
        <v>#N/A</v>
      </c>
      <c r="AO58" s="125" t="e">
        <f>IF(J58&gt;0,'Контроль экономии'!GA58,0)</f>
        <v>#N/A</v>
      </c>
      <c r="AP58" s="125" t="e">
        <f>IF(K58&gt;0,'Контроль экономии'!GB58,0)</f>
        <v>#N/A</v>
      </c>
      <c r="AQ58" s="125" t="e">
        <f>IF(L58&gt;0,'Контроль экономии'!GC58,0)</f>
        <v>#N/A</v>
      </c>
      <c r="AR58" s="125" t="e">
        <f>IF(M58&gt;0,'Контроль экономии'!GD58,0)</f>
        <v>#N/A</v>
      </c>
      <c r="AS58" s="125" t="e">
        <f>IF(N58&gt;0,'Контроль экономии'!GE58,0)</f>
        <v>#N/A</v>
      </c>
      <c r="AT58" s="125" t="e">
        <f>IF(O58&gt;0,'Контроль экономии'!GF58,0)</f>
        <v>#N/A</v>
      </c>
      <c r="AU58" s="125" t="e">
        <f>IF(P58&gt;0,'Контроль экономии'!GG58,0)</f>
        <v>#N/A</v>
      </c>
      <c r="AV58" s="125" t="e">
        <f>IF(Q58&gt;0,'Контроль экономии'!GH58,0)</f>
        <v>#N/A</v>
      </c>
      <c r="AW58" s="125" t="e">
        <f>IF(R58&gt;0,'Контроль экономии'!GI58,0)</f>
        <v>#N/A</v>
      </c>
      <c r="AX58" s="125" t="e">
        <f>IF(S58&gt;0,'Контроль экономии'!GJ58,0)</f>
        <v>#N/A</v>
      </c>
      <c r="AY58" s="125" t="e">
        <f>IF(T58&gt;0,'Контроль экономии'!GK58,0)</f>
        <v>#N/A</v>
      </c>
      <c r="AZ58" s="125" t="e">
        <f>IF(U58&gt;0,'Контроль экономии'!GL58,0)</f>
        <v>#N/A</v>
      </c>
      <c r="BA58" s="125" t="e">
        <f>IF(V58&gt;0,'Контроль экономии'!GM58,0)</f>
        <v>#N/A</v>
      </c>
      <c r="BB58" s="125" t="e">
        <f>IF(W58&gt;0,'Контроль экономии'!GN58,0)</f>
        <v>#N/A</v>
      </c>
      <c r="BC58" s="125" t="e">
        <f>IF(X58&gt;0,'Контроль экономии'!GO58,0)</f>
        <v>#N/A</v>
      </c>
      <c r="BD58" s="125" t="e">
        <f>IF(Y58&gt;0,'Контроль экономии'!GP58,0)</f>
        <v>#N/A</v>
      </c>
      <c r="BE58" s="125" t="e">
        <f>IF(Z58&gt;0,'Контроль экономии'!GQ58,0)</f>
        <v>#N/A</v>
      </c>
      <c r="BF58" s="125" t="e">
        <f>IF(AA58&gt;0,'Контроль экономии'!GR58,0)</f>
        <v>#N/A</v>
      </c>
      <c r="BG58" s="125" t="e">
        <f>IF(AB58&gt;0,'Контроль экономии'!GS58,0)</f>
        <v>#N/A</v>
      </c>
      <c r="BH58" s="125" t="e">
        <f>IF(AC58&gt;0,'Контроль экономии'!GT58,0)</f>
        <v>#N/A</v>
      </c>
      <c r="BI58" s="125" t="e">
        <f>IF(AD58&gt;0,'Контроль экономии'!GU58,0)</f>
        <v>#N/A</v>
      </c>
      <c r="BJ58" s="125" t="e">
        <f>IF(AE58&gt;0,'Контроль экономии'!GV58,0)</f>
        <v>#N/A</v>
      </c>
      <c r="BK58" s="125" t="e">
        <f>IF(AF58&gt;0,'Контроль экономии'!GW58,0)</f>
        <v>#N/A</v>
      </c>
      <c r="BL58" s="125" t="e">
        <f>IF(AG58&gt;0,'Контроль экономии'!GX58,0)</f>
        <v>#N/A</v>
      </c>
      <c r="BM58" s="125" t="e">
        <f>IF(AH58&gt;0,'Контроль экономии'!GY58,0)</f>
        <v>#N/A</v>
      </c>
      <c r="BN58" s="120" t="e">
        <f>'Контроль экономии'!FU58*Ср.вз.!AI58</f>
        <v>#N/A</v>
      </c>
      <c r="BO58" s="120" t="e">
        <f>'Контроль экономии'!FV58*Ср.вз.!AJ58</f>
        <v>#N/A</v>
      </c>
      <c r="BP58" s="120" t="e">
        <f>'Контроль экономии'!FW58*Ср.вз.!AK58</f>
        <v>#N/A</v>
      </c>
      <c r="BQ58" s="120" t="e">
        <f>'Контроль экономии'!FX58*Ср.вз.!AL58</f>
        <v>#N/A</v>
      </c>
      <c r="BR58" s="120" t="e">
        <f>'Контроль экономии'!FY58*Ср.вз.!AM58</f>
        <v>#N/A</v>
      </c>
      <c r="BS58" s="120" t="e">
        <f>'Контроль экономии'!FZ58*Ср.вз.!AN58</f>
        <v>#N/A</v>
      </c>
      <c r="BT58" s="120" t="e">
        <f>'Контроль экономии'!GA58*Ср.вз.!AO58</f>
        <v>#N/A</v>
      </c>
      <c r="BU58" s="120" t="e">
        <f>'Контроль экономии'!GB58*Ср.вз.!AP58</f>
        <v>#N/A</v>
      </c>
      <c r="BV58" s="120" t="e">
        <f>'Контроль экономии'!GC58*Ср.вз.!AQ58</f>
        <v>#N/A</v>
      </c>
      <c r="BW58" s="120" t="e">
        <f>'Контроль экономии'!GD58*Ср.вз.!AR58</f>
        <v>#N/A</v>
      </c>
      <c r="BX58" s="120" t="e">
        <f>'Контроль экономии'!GE58*Ср.вз.!AS58</f>
        <v>#N/A</v>
      </c>
      <c r="BY58" s="120" t="e">
        <f>'Контроль экономии'!GF58*Ср.вз.!AT58</f>
        <v>#N/A</v>
      </c>
      <c r="BZ58" s="120" t="e">
        <f>'Контроль экономии'!GG58*Ср.вз.!AU58</f>
        <v>#N/A</v>
      </c>
      <c r="CA58" s="120" t="e">
        <f>'Контроль экономии'!GH58*Ср.вз.!AV58</f>
        <v>#N/A</v>
      </c>
      <c r="CB58" s="120" t="e">
        <f>'Контроль экономии'!GI58*Ср.вз.!AW58</f>
        <v>#N/A</v>
      </c>
      <c r="CC58" s="120" t="e">
        <f>'Контроль экономии'!GJ58*Ср.вз.!AX58</f>
        <v>#N/A</v>
      </c>
      <c r="CD58" s="120" t="e">
        <f>'Контроль экономии'!GK58*Ср.вз.!AY58</f>
        <v>#N/A</v>
      </c>
      <c r="CE58" s="120" t="e">
        <f>'Контроль экономии'!GL58*Ср.вз.!AZ58</f>
        <v>#N/A</v>
      </c>
      <c r="CF58" s="120" t="e">
        <f>'Контроль экономии'!GM58*Ср.вз.!BA58</f>
        <v>#N/A</v>
      </c>
      <c r="CG58" s="120" t="e">
        <f>'Контроль экономии'!GN58*Ср.вз.!BB58</f>
        <v>#N/A</v>
      </c>
      <c r="CH58" s="120" t="e">
        <f>'Контроль экономии'!GO58*Ср.вз.!BC58</f>
        <v>#N/A</v>
      </c>
      <c r="CI58" s="120" t="e">
        <f>'Контроль экономии'!GP58*Ср.вз.!BD58</f>
        <v>#N/A</v>
      </c>
      <c r="CJ58" s="120" t="e">
        <f>'Контроль экономии'!GQ58*Ср.вз.!BE58</f>
        <v>#N/A</v>
      </c>
      <c r="CK58" s="120" t="e">
        <f>'Контроль экономии'!GR58*Ср.вз.!BF58</f>
        <v>#N/A</v>
      </c>
      <c r="CL58" s="120" t="e">
        <f>'Контроль экономии'!GS58*Ср.вз.!BG58</f>
        <v>#N/A</v>
      </c>
      <c r="CM58" s="120" t="e">
        <f>'Контроль экономии'!GT58*Ср.вз.!BH58</f>
        <v>#N/A</v>
      </c>
      <c r="CN58" s="120" t="e">
        <f>'Контроль экономии'!GU58*Ср.вз.!BI58</f>
        <v>#N/A</v>
      </c>
      <c r="CO58" s="120" t="e">
        <f>'Контроль экономии'!GV58*Ср.вз.!BJ58</f>
        <v>#N/A</v>
      </c>
      <c r="CP58" s="120" t="e">
        <f>'Контроль экономии'!GW58*Ср.вз.!BK58</f>
        <v>#N/A</v>
      </c>
      <c r="CQ58" s="120" t="e">
        <f>'Контроль экономии'!GX58*Ср.вз.!BL58</f>
        <v>#N/A</v>
      </c>
      <c r="CR58" s="120" t="e">
        <f>'Контроль экономии'!GY58*Ср.вз.!BM58</f>
        <v>#N/A</v>
      </c>
      <c r="CS58" s="116" t="e">
        <f>'Контроль экономии'!FU58*'Контроль экономии'!WM58</f>
        <v>#N/A</v>
      </c>
      <c r="CT58" s="116" t="e">
        <f>'Контроль экономии'!FV58*'Контроль экономии'!WN58</f>
        <v>#N/A</v>
      </c>
      <c r="CU58" s="116" t="e">
        <f>'Контроль экономии'!FW58*'Контроль экономии'!WO58</f>
        <v>#N/A</v>
      </c>
      <c r="CV58" s="116" t="e">
        <f>'Контроль экономии'!FX58*'Контроль экономии'!WP58</f>
        <v>#N/A</v>
      </c>
      <c r="CW58" s="116" t="e">
        <f>'Контроль экономии'!FY58*'Контроль экономии'!WQ58</f>
        <v>#N/A</v>
      </c>
      <c r="CX58" s="116" t="e">
        <f>'Контроль экономии'!FZ58*'Контроль экономии'!WR58</f>
        <v>#N/A</v>
      </c>
      <c r="CY58" s="116" t="e">
        <f>'Контроль экономии'!GA58*'Контроль экономии'!WS58</f>
        <v>#N/A</v>
      </c>
      <c r="CZ58" s="116" t="e">
        <f>'Контроль экономии'!GB58*'Контроль экономии'!WT58</f>
        <v>#N/A</v>
      </c>
      <c r="DA58" s="116" t="e">
        <f>'Контроль экономии'!GC58*'Контроль экономии'!WU58</f>
        <v>#N/A</v>
      </c>
      <c r="DB58" s="116" t="e">
        <f>'Контроль экономии'!GD58*'Контроль экономии'!WV58</f>
        <v>#N/A</v>
      </c>
      <c r="DC58" s="116" t="e">
        <f>'Контроль экономии'!GE58*'Контроль экономии'!WW58</f>
        <v>#N/A</v>
      </c>
      <c r="DD58" s="116" t="e">
        <f>'Контроль экономии'!GF58*'Контроль экономии'!WX58</f>
        <v>#N/A</v>
      </c>
      <c r="DE58" s="116" t="e">
        <f>'Контроль экономии'!GG58*'Контроль экономии'!WY58</f>
        <v>#N/A</v>
      </c>
      <c r="DF58" s="116" t="e">
        <f>'Контроль экономии'!GH58*'Контроль экономии'!WZ58</f>
        <v>#N/A</v>
      </c>
      <c r="DG58" s="116" t="e">
        <f>'Контроль экономии'!GI58*'Контроль экономии'!XA58</f>
        <v>#N/A</v>
      </c>
      <c r="DH58" s="116" t="e">
        <f>'Контроль экономии'!GJ58*'Контроль экономии'!XB58</f>
        <v>#N/A</v>
      </c>
      <c r="DI58" s="116" t="e">
        <f>'Контроль экономии'!GK58*'Контроль экономии'!XC58</f>
        <v>#N/A</v>
      </c>
      <c r="DJ58" s="116" t="e">
        <f>'Контроль экономии'!GL58*'Контроль экономии'!XD58</f>
        <v>#N/A</v>
      </c>
      <c r="DK58" s="116" t="e">
        <f>'Контроль экономии'!GM58*'Контроль экономии'!XE58</f>
        <v>#N/A</v>
      </c>
      <c r="DL58" s="116" t="e">
        <f>'Контроль экономии'!GN58*'Контроль экономии'!XF58</f>
        <v>#N/A</v>
      </c>
      <c r="DM58" s="116" t="e">
        <f>'Контроль экономии'!GO58*'Контроль экономии'!XG58</f>
        <v>#N/A</v>
      </c>
      <c r="DN58" s="116" t="e">
        <f>'Контроль экономии'!GP58*'Контроль экономии'!XH58</f>
        <v>#N/A</v>
      </c>
      <c r="DO58" s="116" t="e">
        <f>'Контроль экономии'!GQ58*'Контроль экономии'!XI58</f>
        <v>#N/A</v>
      </c>
      <c r="DP58" s="116" t="e">
        <f>'Контроль экономии'!GR58*'Контроль экономии'!XJ58</f>
        <v>#N/A</v>
      </c>
      <c r="DQ58" s="116" t="e">
        <f>'Контроль экономии'!GS58*'Контроль экономии'!XK58</f>
        <v>#N/A</v>
      </c>
      <c r="DR58" s="116" t="e">
        <f>'Контроль экономии'!GT58*'Контроль экономии'!XL58</f>
        <v>#N/A</v>
      </c>
      <c r="DS58" s="116" t="e">
        <f>'Контроль экономии'!GU58*'Контроль экономии'!XM58</f>
        <v>#N/A</v>
      </c>
      <c r="DT58" s="116" t="e">
        <f>'Контроль экономии'!GV58*'Контроль экономии'!XN58</f>
        <v>#N/A</v>
      </c>
      <c r="DU58" s="116" t="e">
        <f>'Контроль экономии'!GW58*'Контроль экономии'!XO58</f>
        <v>#N/A</v>
      </c>
      <c r="DV58" s="116" t="e">
        <f>'Контроль экономии'!GX58*'Контроль экономии'!XP58</f>
        <v>#N/A</v>
      </c>
      <c r="DW58" s="116" t="e">
        <f>'Контроль экономии'!GY58*'Контроль экономии'!XQ58</f>
        <v>#N/A</v>
      </c>
      <c r="DX58" s="122" t="e">
        <f>'Контроль экономии'!FU58*'Контроль экономии'!XR58</f>
        <v>#N/A</v>
      </c>
      <c r="DY58" s="122" t="e">
        <f>'Контроль экономии'!FV58*'Контроль экономии'!XS58</f>
        <v>#N/A</v>
      </c>
      <c r="DZ58" s="122" t="e">
        <f>'Контроль экономии'!FW58*'Контроль экономии'!XT58</f>
        <v>#N/A</v>
      </c>
      <c r="EA58" s="122" t="e">
        <f>'Контроль экономии'!FX58*'Контроль экономии'!XU58</f>
        <v>#N/A</v>
      </c>
      <c r="EB58" s="122" t="e">
        <f>'Контроль экономии'!FY58*'Контроль экономии'!XV58</f>
        <v>#N/A</v>
      </c>
      <c r="EC58" s="122" t="e">
        <f>'Контроль экономии'!FZ58*'Контроль экономии'!XW58</f>
        <v>#N/A</v>
      </c>
      <c r="ED58" s="122" t="e">
        <f>'Контроль экономии'!GA58*'Контроль экономии'!XX58</f>
        <v>#N/A</v>
      </c>
      <c r="EE58" s="122" t="e">
        <f>'Контроль экономии'!GB58*'Контроль экономии'!XY58</f>
        <v>#N/A</v>
      </c>
      <c r="EF58" s="122" t="e">
        <f>'Контроль экономии'!GC58*'Контроль экономии'!XZ58</f>
        <v>#N/A</v>
      </c>
      <c r="EG58" s="122" t="e">
        <f>'Контроль экономии'!GD58*'Контроль экономии'!YA58</f>
        <v>#N/A</v>
      </c>
      <c r="EH58" s="122" t="e">
        <f>'Контроль экономии'!GE58*'Контроль экономии'!YB58</f>
        <v>#N/A</v>
      </c>
      <c r="EI58" s="122" t="e">
        <f>'Контроль экономии'!GF58*'Контроль экономии'!YC58</f>
        <v>#N/A</v>
      </c>
      <c r="EJ58" s="122" t="e">
        <f>'Контроль экономии'!GG58*'Контроль экономии'!YD58</f>
        <v>#N/A</v>
      </c>
      <c r="EK58" s="122" t="e">
        <f>'Контроль экономии'!GH58*'Контроль экономии'!YE58</f>
        <v>#N/A</v>
      </c>
      <c r="EL58" s="122" t="e">
        <f>'Контроль экономии'!GI58*'Контроль экономии'!YF58</f>
        <v>#N/A</v>
      </c>
      <c r="EM58" s="122" t="e">
        <f>'Контроль экономии'!GJ58*'Контроль экономии'!YG58</f>
        <v>#N/A</v>
      </c>
      <c r="EN58" s="122" t="e">
        <f>'Контроль экономии'!GK58*'Контроль экономии'!YH58</f>
        <v>#N/A</v>
      </c>
      <c r="EO58" s="122" t="e">
        <f>'Контроль экономии'!GL58*'Контроль экономии'!YI58</f>
        <v>#N/A</v>
      </c>
      <c r="EP58" s="122" t="e">
        <f>'Контроль экономии'!GM58*'Контроль экономии'!YJ58</f>
        <v>#N/A</v>
      </c>
      <c r="EQ58" s="122" t="e">
        <f>'Контроль экономии'!GN58*'Контроль экономии'!YK58</f>
        <v>#N/A</v>
      </c>
      <c r="ER58" s="122" t="e">
        <f>'Контроль экономии'!GO58*'Контроль экономии'!YL58</f>
        <v>#N/A</v>
      </c>
      <c r="ES58" s="122" t="e">
        <f>'Контроль экономии'!GP58*'Контроль экономии'!YM58</f>
        <v>#N/A</v>
      </c>
      <c r="ET58" s="122" t="e">
        <f>'Контроль экономии'!GQ58*'Контроль экономии'!YN58</f>
        <v>#N/A</v>
      </c>
      <c r="EU58" s="122" t="e">
        <f>'Контроль экономии'!GR58*'Контроль экономии'!YO58</f>
        <v>#N/A</v>
      </c>
      <c r="EV58" s="122" t="e">
        <f>'Контроль экономии'!GS58*'Контроль экономии'!YP58</f>
        <v>#N/A</v>
      </c>
      <c r="EW58" s="122" t="e">
        <f>'Контроль экономии'!GT58*'Контроль экономии'!YQ58</f>
        <v>#N/A</v>
      </c>
      <c r="EX58" s="122" t="e">
        <f>'Контроль экономии'!GU58*'Контроль экономии'!YR58</f>
        <v>#N/A</v>
      </c>
      <c r="EY58" s="122" t="e">
        <f>'Контроль экономии'!GV58*'Контроль экономии'!YS58</f>
        <v>#N/A</v>
      </c>
      <c r="EZ58" s="122" t="e">
        <f>'Контроль экономии'!GW58*'Контроль экономии'!YT58</f>
        <v>#N/A</v>
      </c>
      <c r="FA58" s="122" t="e">
        <f>'Контроль экономии'!GX58*'Контроль экономии'!YU58</f>
        <v>#N/A</v>
      </c>
      <c r="FB58" s="122" t="e">
        <f>'Контроль экономии'!GY58*'Контроль экономии'!YV58</f>
        <v>#N/A</v>
      </c>
    </row>
    <row r="59" spans="1:158" s="116" customFormat="1">
      <c r="A59" s="116">
        <f>'Контроль экономии'!A59</f>
        <v>56</v>
      </c>
      <c r="B59" s="123" t="str">
        <f>'Контроль экономии'!C59</f>
        <v>Областное государственное автономное профессиональное образовательное учреждение «Старооскольский педагогический колледж»</v>
      </c>
      <c r="C59" s="124">
        <f>'Контроль экономии'!D59</f>
        <v>26252</v>
      </c>
      <c r="D59" s="119">
        <f>IF('Контроль экономии'!JJ59="",0,'Контроль экономии'!JJ59)</f>
        <v>3.2395179999999999</v>
      </c>
      <c r="E59" s="119">
        <f>IF('Контроль экономии'!JK59="",0,'Контроль экономии'!JK59)</f>
        <v>4.4310359999999998</v>
      </c>
      <c r="F59" s="119">
        <f>IF('Контроль экономии'!JL59="",0,'Контроль экономии'!JL59)</f>
        <v>3.4365299999999999</v>
      </c>
      <c r="G59" s="119">
        <f>IF('Контроль экономии'!JM59="",0,'Контроль экономии'!JM59)</f>
        <v>3.4767570000000001</v>
      </c>
      <c r="H59" s="119">
        <f>IF('Контроль экономии'!JN59="",0,'Контроль экономии'!JN59)</f>
        <v>3.5259580000000001</v>
      </c>
      <c r="I59" s="119">
        <f>IF('Контроль экономии'!JO59="",0,'Контроль экономии'!JO59)</f>
        <v>3.5199319999999998</v>
      </c>
      <c r="J59" s="119">
        <f>IF('Контроль экономии'!JP59="",0,'Контроль экономии'!JP59)</f>
        <v>3.4283480000000002</v>
      </c>
      <c r="K59" s="119">
        <f>IF('Контроль экономии'!JQ59="",0,'Контроль экономии'!JQ59)</f>
        <v>3.0329730000000001</v>
      </c>
      <c r="L59" s="119">
        <f>IF('Контроль экономии'!JR59="",0,'Контроль экономии'!JR59)</f>
        <v>3.7101160000000002</v>
      </c>
      <c r="M59" s="119">
        <f>IF('Контроль экономии'!JS59="",0,'Контроль экономии'!JS59)</f>
        <v>5.1624869999999996</v>
      </c>
      <c r="N59" s="119">
        <f>IF('Контроль экономии'!JT59="",0,'Контроль экономии'!JT59)</f>
        <v>7.3118359999999996</v>
      </c>
      <c r="O59" s="119">
        <f>IF('Контроль экономии'!JU59="",0,'Контроль экономии'!JU59)</f>
        <v>6.2104330000000001</v>
      </c>
      <c r="P59" s="119">
        <f>IF('Контроль экономии'!JV59="",0,'Контроль экономии'!JV59)</f>
        <v>5.351845</v>
      </c>
      <c r="Q59" s="119">
        <f>IF('Контроль экономии'!JW59="",0,'Контроль экономии'!JW59)</f>
        <v>5.0871060000000003</v>
      </c>
      <c r="R59" s="119">
        <f>IF('Контроль экономии'!JX59="",0,'Контроль экономии'!JX59)</f>
        <v>3.9987789999999999</v>
      </c>
      <c r="S59" s="119">
        <f>IF('Контроль экономии'!JY59="",0,'Контроль экономии'!JY59)</f>
        <v>6.5883859999999999</v>
      </c>
      <c r="T59" s="119">
        <f>IF('Контроль экономии'!JZ59="",0,'Контроль экономии'!JZ59)</f>
        <v>7.0643339999999997</v>
      </c>
      <c r="U59" s="119">
        <f>IF('Контроль экономии'!KA59="",0,'Контроль экономии'!KA59)</f>
        <v>7.2668290000000004</v>
      </c>
      <c r="V59" s="119">
        <f>IF('Контроль экономии'!KB59="",0,'Контроль экономии'!KB59)</f>
        <v>7.3010349999999997</v>
      </c>
      <c r="W59" s="119">
        <f>IF('Контроль экономии'!KC59="",0,'Контроль экономии'!KC59)</f>
        <v>6.2345660000000001</v>
      </c>
      <c r="X59" s="119">
        <f>IF('Контроль экономии'!KD59="",0,'Контроль экономии'!KD59)</f>
        <v>4.9171810000000002</v>
      </c>
      <c r="Y59" s="119">
        <f>IF('Контроль экономии'!KE59="",0,'Контроль экономии'!KE59)</f>
        <v>4.2520790000000002</v>
      </c>
      <c r="Z59" s="119">
        <f>IF('Контроль экономии'!KF59="",0,'Контроль экономии'!KF59)</f>
        <v>5.1862380000000003</v>
      </c>
      <c r="AA59" s="119">
        <f>IF('Контроль экономии'!KG59="",0,'Контроль экономии'!KG59)</f>
        <v>7.1518040000000003</v>
      </c>
      <c r="AB59" s="119">
        <f>IF('Контроль экономии'!KH59="",0,'Контроль экономии'!KH59)</f>
        <v>7.8550050000000002</v>
      </c>
      <c r="AC59" s="119">
        <f>IF('Контроль экономии'!KI59="",0,'Контроль экономии'!KI59)</f>
        <v>4.946237</v>
      </c>
      <c r="AD59" s="119">
        <f>IF('Контроль экономии'!KJ59="",0,'Контроль экономии'!KJ59)</f>
        <v>6.2443309999999999</v>
      </c>
      <c r="AE59" s="119">
        <f>IF('Контроль экономии'!KK59="",0,'Контроль экономии'!KK59)</f>
        <v>6.1128790000000004</v>
      </c>
      <c r="AF59" s="119">
        <f>IF('Контроль экономии'!KL59="",0,'Контроль экономии'!KL59)</f>
        <v>4.2585350000000002</v>
      </c>
      <c r="AG59" s="119">
        <f>IF('Контроль экономии'!KM59="",0,'Контроль экономии'!KM59)</f>
        <v>4.742807</v>
      </c>
      <c r="AH59" s="119">
        <f>IF('Контроль экономии'!KN59="",0,'Контроль экономии'!KN59)</f>
        <v>0</v>
      </c>
      <c r="AI59" s="125">
        <f>IF(D59&gt;0,'Контроль экономии'!FU59,0)</f>
        <v>2972.125229289099</v>
      </c>
      <c r="AJ59" s="125">
        <f>IF(E59&gt;0,'Контроль экономии'!FV59,0)</f>
        <v>6065.3772167061597</v>
      </c>
      <c r="AK59" s="125">
        <f>IF(F59&gt;0,'Контроль экономии'!FW59,0)</f>
        <v>8419.2136209241689</v>
      </c>
      <c r="AL59" s="125">
        <f>IF(G59&gt;0,'Контроль экономии'!FX59,0)</f>
        <v>10915.871128009476</v>
      </c>
      <c r="AM59" s="125">
        <f>IF(H59&gt;0,'Контроль экономии'!FY59,0)</f>
        <v>13586.083393009476</v>
      </c>
      <c r="AN59" s="125">
        <f>IF(I59&gt;0,'Контроль экономии'!FZ59,0)</f>
        <v>16334.033726658765</v>
      </c>
      <c r="AO59" s="125">
        <f>IF(J59&gt;0,'Контроль экономии'!GA59,0)</f>
        <v>19217.573714928905</v>
      </c>
      <c r="AP59" s="125">
        <f>IF(K59&gt;0,'Контроль экономии'!GB59,0)</f>
        <v>21990.834117440754</v>
      </c>
      <c r="AQ59" s="125">
        <f>IF(L59&gt;0,'Контроль экономии'!GC59,0)</f>
        <v>24773.13383026066</v>
      </c>
      <c r="AR59" s="125">
        <f>IF(M59&gt;0,'Контроль экономии'!GD59,0)</f>
        <v>27651.250232345967</v>
      </c>
      <c r="AS59" s="125">
        <f>IF(N59&gt;0,'Контроль экономии'!GE59,0)</f>
        <v>30328.693945592411</v>
      </c>
      <c r="AT59" s="125">
        <f>IF(O59&gt;0,'Контроль экономии'!GF59,0)</f>
        <v>32738.574073720374</v>
      </c>
      <c r="AU59" s="125">
        <f>IF(P59&gt;0,'Контроль экономии'!GG59,0)</f>
        <v>35547.991717464451</v>
      </c>
      <c r="AV59" s="125">
        <f>IF(Q59&gt;0,'Контроль экономии'!GH59,0)</f>
        <v>37655.958881303312</v>
      </c>
      <c r="AW59" s="125">
        <f>IF(R59&gt;0,'Контроль экономии'!GI59,0)</f>
        <v>40523.228111018951</v>
      </c>
      <c r="AX59" s="125">
        <f>IF(S59&gt;0,'Контроль экономии'!GJ59,0)</f>
        <v>43495.353340308051</v>
      </c>
      <c r="AY59" s="125">
        <f>IF(T59&gt;0,'Контроль экономии'!GK59,0)</f>
        <v>46689.845603175352</v>
      </c>
      <c r="AZ59" s="125">
        <f>IF(U59&gt;0,'Контроль экономии'!GL59,0)</f>
        <v>49797.560487085306</v>
      </c>
      <c r="BA59" s="125">
        <f>IF(V59&gt;0,'Контроль экономии'!GM59,0)</f>
        <v>52690.139785663501</v>
      </c>
      <c r="BB59" s="125">
        <f>IF(W59&gt;0,'Контроль экономии'!GN59,0)</f>
        <v>55561.024739502362</v>
      </c>
      <c r="BC59" s="125">
        <f>IF(X59&gt;0,'Контроль экономии'!GO59,0)</f>
        <v>58650.661002796202</v>
      </c>
      <c r="BD59" s="125">
        <f>IF(Y59&gt;0,'Контроль экономии'!GP59,0)</f>
        <v>61928.314920497622</v>
      </c>
      <c r="BE59" s="125">
        <f>IF(Z59&gt;0,'Контроль экономии'!GQ59,0)</f>
        <v>65374.100009928901</v>
      </c>
      <c r="BF59" s="125">
        <f>IF(AA59&gt;0,'Контроль экономии'!GR59,0)</f>
        <v>69069.370063862545</v>
      </c>
      <c r="BG59" s="125">
        <f>IF(AB59&gt;0,'Контроль экономии'!GS59,0)</f>
        <v>72692.325635331741</v>
      </c>
      <c r="BH59" s="125">
        <f>IF(AC59&gt;0,'Контроль экономии'!GT59,0)</f>
        <v>76452.678723483405</v>
      </c>
      <c r="BI59" s="125">
        <f>IF(AD59&gt;0,'Контроль экономии'!GU59,0)</f>
        <v>80381.16298336492</v>
      </c>
      <c r="BJ59" s="125">
        <f>IF(AE59&gt;0,'Контроль экономии'!GV59,0)</f>
        <v>84519.359242393359</v>
      </c>
      <c r="BK59" s="125">
        <f>IF(AF59&gt;0,'Контроль экономии'!GW59,0)</f>
        <v>88301.40667528435</v>
      </c>
      <c r="BL59" s="125">
        <f>IF(AG59&gt;0,'Контроль экономии'!GX59,0)</f>
        <v>91729.113144099509</v>
      </c>
      <c r="BM59" s="125">
        <f>IF(AH59&gt;0,'Контроль экономии'!GY59,0)</f>
        <v>0</v>
      </c>
      <c r="BN59" s="120">
        <f>'Контроль экономии'!FU59*Ср.вз.!AI59</f>
        <v>8833528.3785767797</v>
      </c>
      <c r="BO59" s="120">
        <f>'Контроль экономии'!FV59*Ср.вз.!AJ59</f>
        <v>36788800.780938163</v>
      </c>
      <c r="BP59" s="120">
        <f>'Контроль экономии'!FW59*Ср.вз.!AK59</f>
        <v>70883157.994755059</v>
      </c>
      <c r="BQ59" s="120">
        <f>'Контроль экономии'!FX59*Ср.вз.!AL59</f>
        <v>119156242.48331086</v>
      </c>
      <c r="BR59" s="120">
        <f>'Контроль экономии'!FY59*Ср.вз.!AM59</f>
        <v>184581661.96180788</v>
      </c>
      <c r="BS59" s="120">
        <f>'Контроль экономии'!FZ59*Ср.вз.!AN59</f>
        <v>266800657.78362602</v>
      </c>
      <c r="BT59" s="120">
        <f>'Контроль экономии'!GA59*Ср.вз.!AO59</f>
        <v>369315139.48872638</v>
      </c>
      <c r="BU59" s="120">
        <f>'Контроль экономии'!GB59*Ср.вз.!AP59</f>
        <v>483596785.18079627</v>
      </c>
      <c r="BV59" s="120">
        <f>'Контроль экономии'!GC59*Ср.вз.!AQ59</f>
        <v>613708159.7720052</v>
      </c>
      <c r="BW59" s="120">
        <f>'Контроль экономии'!GD59*Ср.вз.!AR59</f>
        <v>764591639.4118129</v>
      </c>
      <c r="BX59" s="120">
        <f>'Контроль экономии'!GE59*Ср.вз.!AS59</f>
        <v>919829676.44541383</v>
      </c>
      <c r="BY59" s="120">
        <f>'Контроль экономии'!GF59*Ср.вз.!AT59</f>
        <v>1071814232.3804759</v>
      </c>
      <c r="BZ59" s="120">
        <f>'Контроль экономии'!GG59*Ср.вз.!AU59</f>
        <v>1263659715.1449211</v>
      </c>
      <c r="CA59" s="120">
        <f>'Контроль экономии'!GH59*Ср.вз.!AV59</f>
        <v>1417971239.2704058</v>
      </c>
      <c r="CB59" s="120">
        <f>'Контроль экономии'!GI59*Ср.вз.!AW59</f>
        <v>1642132016.5376766</v>
      </c>
      <c r="CC59" s="120">
        <f>'Контроль экономии'!GJ59*Ср.вз.!AX59</f>
        <v>1891845762.1982467</v>
      </c>
      <c r="CD59" s="120">
        <f>'Контроль экономии'!GK59*Ср.вз.!AY59</f>
        <v>2179941682.4483528</v>
      </c>
      <c r="CE59" s="120">
        <f>'Контроль экономии'!GL59*Ср.вз.!AZ59</f>
        <v>2479797030.4649196</v>
      </c>
      <c r="CF59" s="120">
        <f>'Контроль экономии'!GM59*Ср.вз.!BA59</f>
        <v>2776250830.6327596</v>
      </c>
      <c r="CG59" s="120">
        <f>'Контроль экономии'!GN59*Ср.вз.!BB59</f>
        <v>3087027470.1035933</v>
      </c>
      <c r="CH59" s="120">
        <f>'Контроль экономии'!GO59*Ср.вз.!BC59</f>
        <v>3439900036.064919</v>
      </c>
      <c r="CI59" s="120">
        <f>'Контроль экономии'!GP59*Ср.вз.!BD59</f>
        <v>3835116188.8923283</v>
      </c>
      <c r="CJ59" s="120">
        <f>'Контроль экономии'!GQ59*Ср.вз.!BE59</f>
        <v>4273772952.1081858</v>
      </c>
      <c r="CK59" s="120">
        <f>'Контроль экономии'!GR59*Ср.вз.!BF59</f>
        <v>4770577881.0187912</v>
      </c>
      <c r="CL59" s="120">
        <f>'Контроль экономии'!GS59*Ср.вз.!BG59</f>
        <v>5284174206.2731085</v>
      </c>
      <c r="CM59" s="120">
        <f>'Контроль экономии'!GT59*Ср.вз.!BH59</f>
        <v>5845012083.996172</v>
      </c>
      <c r="CN59" s="120">
        <f>'Контроль экономии'!GU59*Ср.вз.!BI59</f>
        <v>6461131362.5582752</v>
      </c>
      <c r="CO59" s="120">
        <f>'Контроль экономии'!GV59*Ср.вз.!BJ59</f>
        <v>7143522086.7447433</v>
      </c>
      <c r="CP59" s="120">
        <f>'Контроль экономии'!GW59*Ср.вз.!BK59</f>
        <v>7797138420.833952</v>
      </c>
      <c r="CQ59" s="120">
        <f>'Контроль экономии'!GX59*Ср.вз.!BL59</f>
        <v>8414230198.2030096</v>
      </c>
      <c r="CR59" s="120">
        <f>'Контроль экономии'!GY59*Ср.вз.!BM59</f>
        <v>0</v>
      </c>
      <c r="CS59" s="116">
        <f>'Контроль экономии'!FU59*'Контроль экономии'!WM59</f>
        <v>0</v>
      </c>
      <c r="CT59" s="116">
        <f>'Контроль экономии'!FV59*'Контроль экономии'!WN59</f>
        <v>1046875.5300174486</v>
      </c>
      <c r="CU59" s="116">
        <f>'Контроль экономии'!FW59*'Контроль экономии'!WO59</f>
        <v>0</v>
      </c>
      <c r="CV59" s="116">
        <f>'Контроль экономии'!FX59*'Контроль экономии'!WP59</f>
        <v>0</v>
      </c>
      <c r="CW59" s="116">
        <f>'Контроль экономии'!FY59*'Контроль экономии'!WQ59</f>
        <v>16362661.603114048</v>
      </c>
      <c r="CX59" s="116">
        <f>'Контроль экономии'!FZ59*'Контроль экономии'!WR59</f>
        <v>21572046.524058789</v>
      </c>
      <c r="CY59" s="116">
        <f>'Контроль экономии'!GA59*'Контроль экономии'!WS59</f>
        <v>0</v>
      </c>
      <c r="CZ59" s="116">
        <f>'Контроль экономии'!GB59*'Контроль экономии'!WT59</f>
        <v>0</v>
      </c>
      <c r="DA59" s="116">
        <f>'Контроль экономии'!GC59*'Контроль экономии'!WU59</f>
        <v>0</v>
      </c>
      <c r="DB59" s="116">
        <f>'Контроль экономии'!GD59*'Контроль экономии'!WV59</f>
        <v>0</v>
      </c>
      <c r="DC59" s="116">
        <f>'Контроль экономии'!GE59*'Контроль экономии'!WW59</f>
        <v>0</v>
      </c>
      <c r="DD59" s="116">
        <f>'Контроль экономии'!GF59*'Контроль экономии'!WX59</f>
        <v>0</v>
      </c>
      <c r="DE59" s="116">
        <f>'Контроль экономии'!GG59*'Контроль экономии'!WY59</f>
        <v>0</v>
      </c>
      <c r="DF59" s="116">
        <f>'Контроль экономии'!GH59*'Контроль экономии'!WZ59</f>
        <v>0</v>
      </c>
      <c r="DG59" s="116">
        <f>'Контроль экономии'!GI59*'Контроль экономии'!XA59</f>
        <v>0</v>
      </c>
      <c r="DH59" s="116">
        <f>'Контроль экономии'!GJ59*'Контроль экономии'!XB59</f>
        <v>0</v>
      </c>
      <c r="DI59" s="116">
        <f>'Контроль экономии'!GK59*'Контроль экономии'!XC59</f>
        <v>0</v>
      </c>
      <c r="DJ59" s="116">
        <f>'Контроль экономии'!GL59*'Контроль экономии'!XD59</f>
        <v>0</v>
      </c>
      <c r="DK59" s="116">
        <f>'Контроль экономии'!GM59*'Контроль экономии'!XE59</f>
        <v>0</v>
      </c>
      <c r="DL59" s="116">
        <f>'Контроль экономии'!GN59*'Контроль экономии'!XF59</f>
        <v>0</v>
      </c>
      <c r="DM59" s="116">
        <f>'Контроль экономии'!GO59*'Контроль экономии'!XG59</f>
        <v>0</v>
      </c>
      <c r="DN59" s="116">
        <f>'Контроль экономии'!GP59*'Контроль экономии'!XH59</f>
        <v>0</v>
      </c>
      <c r="DO59" s="116">
        <f>'Контроль экономии'!GQ59*'Контроль экономии'!XI59</f>
        <v>0</v>
      </c>
      <c r="DP59" s="116">
        <f>'Контроль экономии'!GR59*'Контроль экономии'!XJ59</f>
        <v>0</v>
      </c>
      <c r="DQ59" s="116">
        <f>'Контроль экономии'!GS59*'Контроль экономии'!XK59</f>
        <v>0</v>
      </c>
      <c r="DR59" s="116">
        <f>'Контроль экономии'!GT59*'Контроль экономии'!XL59</f>
        <v>0</v>
      </c>
      <c r="DS59" s="116">
        <f>'Контроль экономии'!GU59*'Контроль экономии'!XM59</f>
        <v>0</v>
      </c>
      <c r="DT59" s="116">
        <f>'Контроль экономии'!GV59*'Контроль экономии'!XN59</f>
        <v>0</v>
      </c>
      <c r="DU59" s="116">
        <f>'Контроль экономии'!GW59*'Контроль экономии'!XO59</f>
        <v>0</v>
      </c>
      <c r="DV59" s="116">
        <f>'Контроль экономии'!GX59*'Контроль экономии'!XP59</f>
        <v>0</v>
      </c>
      <c r="DW59" s="116" t="e">
        <f>'Контроль экономии'!GY59*'Контроль экономии'!XQ59</f>
        <v>#VALUE!</v>
      </c>
      <c r="DX59" s="122">
        <f>'Контроль экономии'!FU59*'Контроль экономии'!XR59</f>
        <v>17631507.863845129</v>
      </c>
      <c r="DY59" s="122">
        <f>'Контроль экономии'!FV59*'Контроль экономии'!XS59</f>
        <v>34799737.273905016</v>
      </c>
      <c r="DZ59" s="122">
        <f>'Контроль экономии'!FW59*'Контроль экономии'!XT59</f>
        <v>76353177.413595617</v>
      </c>
      <c r="EA59" s="122">
        <f>'Контроль экономии'!FX59*'Контроль экономии'!XU59</f>
        <v>124771453.51814024</v>
      </c>
      <c r="EB59" s="122">
        <f>'Контроль экономии'!FY59*'Контроль экономии'!XV59</f>
        <v>153492604.9158912</v>
      </c>
      <c r="EC59" s="122">
        <f>'Контроль экономии'!FZ59*'Контроль экономии'!XW59</f>
        <v>225813769.3879143</v>
      </c>
      <c r="ED59" s="122">
        <f>'Контроль экономии'!GA59*'Контроль экономии'!XX59</f>
        <v>393386061.6798631</v>
      </c>
      <c r="EE59" s="122">
        <f>'Контроль экономии'!GB59*'Контроль экономии'!XY59</f>
        <v>573883841.50066125</v>
      </c>
      <c r="EF59" s="122">
        <f>'Контроль экономии'!GC59*'Контроль экономии'!XZ59</f>
        <v>789360585.56203413</v>
      </c>
      <c r="EG59" s="122">
        <f>'Контроль экономии'!GD59*'Контроль экономии'!YA59</f>
        <v>1029492571.5776912</v>
      </c>
      <c r="EH59" s="122">
        <f>'Контроль экономии'!GE59*'Контроль экономии'!YB59</f>
        <v>1166912665.2812839</v>
      </c>
      <c r="EI59" s="122">
        <f>'Контроль экономии'!GF59*'Контроль экономии'!YC59</f>
        <v>1309598441.7946007</v>
      </c>
      <c r="EJ59" s="122">
        <f>'Контроль экономии'!GG59*'Контроль экономии'!YD59</f>
        <v>1535907282.2266874</v>
      </c>
      <c r="EK59" s="122">
        <f>'Контроль экономии'!GH59*'Контроль экономии'!YE59</f>
        <v>1730958019.244442</v>
      </c>
      <c r="EL59" s="122">
        <f>'Контроль экономии'!GI59*'Контроль экономии'!YF59</f>
        <v>2124972982.5532923</v>
      </c>
      <c r="EM59" s="122">
        <f>'Контроль экономии'!GJ59*'Контроль экономии'!YG59</f>
        <v>2443877572.4684062</v>
      </c>
      <c r="EN59" s="122">
        <f>'Контроль экономии'!GK59*'Контроль экономии'!YH59</f>
        <v>2796638657.5318885</v>
      </c>
      <c r="EO59" s="122">
        <f>'Контроль экономии'!GL59*'Контроль экономии'!YI59</f>
        <v>3138881798.9337597</v>
      </c>
      <c r="EP59" s="122">
        <f>'Контроль экономии'!GM59*'Контроль экономии'!YJ59</f>
        <v>3401376342.2461038</v>
      </c>
      <c r="EQ59" s="122">
        <f>'Контроль экономии'!GN59*'Контроль экономии'!YK59</f>
        <v>3632611175.2607727</v>
      </c>
      <c r="ER59" s="122">
        <f>'Контроль экономии'!GO59*'Контроль экономии'!YL59</f>
        <v>4094585205.4388123</v>
      </c>
      <c r="ES59" s="122">
        <f>'Контроль экономии'!GP59*'Контроль экономии'!YM59</f>
        <v>4629837917.7562952</v>
      </c>
      <c r="ET59" s="122">
        <f>'Контроль экономии'!GQ59*'Контроль экономии'!YN59</f>
        <v>5312465700.0586147</v>
      </c>
      <c r="EU59" s="122">
        <f>'Контроль экономии'!GR59*'Контроль экономии'!YO59</f>
        <v>5934823970.94524</v>
      </c>
      <c r="EV59" s="122">
        <f>'Контроль экономии'!GS59*'Контроль экономии'!YP59</f>
        <v>6232990103.4755325</v>
      </c>
      <c r="EW59" s="122">
        <f>'Контроль экономии'!GT59*'Контроль экономии'!YQ59</f>
        <v>7117665795.5249643</v>
      </c>
      <c r="EX59" s="122">
        <f>'Контроль экономии'!GU59*'Контроль экономии'!YR59</f>
        <v>7823915575.1979952</v>
      </c>
      <c r="EY59" s="122">
        <f>'Контроль экономии'!GV59*'Контроль экономии'!YS59</f>
        <v>8192770896.7400551</v>
      </c>
      <c r="EZ59" s="122">
        <f>'Контроль экономии'!GW59*'Контроль экономии'!YT59</f>
        <v>8750587182.5706978</v>
      </c>
      <c r="FA59" s="122">
        <f>'Контроль экономии'!GX59*'Контроль экономии'!YU59</f>
        <v>9408644599.4882355</v>
      </c>
      <c r="FB59" s="122" t="e">
        <f>'Контроль экономии'!GY59*'Контроль экономии'!YV59</f>
        <v>#VALUE!</v>
      </c>
    </row>
    <row r="60" spans="1:158" s="116" customFormat="1">
      <c r="A60" s="116">
        <f>'Контроль экономии'!A60</f>
        <v>89</v>
      </c>
      <c r="B60" s="123" t="str">
        <f>'Контроль экономии'!C60</f>
        <v>Муниципальное бюджетное общеобразовательное учреждение «Средняя общеобразовательная школа № 45» г. Белгорода</v>
      </c>
      <c r="C60" s="124">
        <f>'Контроль экономии'!D60</f>
        <v>1101527</v>
      </c>
      <c r="D60" s="119">
        <f>IF('Контроль экономии'!JJ60="",0,'Контроль экономии'!JJ60)</f>
        <v>1.74058</v>
      </c>
      <c r="E60" s="119">
        <f>IF('Контроль экономии'!JK60="",0,'Контроль экономии'!JK60)</f>
        <v>0.95935000000000004</v>
      </c>
      <c r="F60" s="119">
        <f>IF('Контроль экономии'!JL60="",0,'Контроль экономии'!JL60)</f>
        <v>0.96330000000000005</v>
      </c>
      <c r="G60" s="119">
        <f>IF('Контроль экономии'!JM60="",0,'Контроль экономии'!JM60)</f>
        <v>0.98565999999999998</v>
      </c>
      <c r="H60" s="119">
        <f>IF('Контроль экономии'!JN60="",0,'Контроль экономии'!JN60)</f>
        <v>0.94103999999999999</v>
      </c>
      <c r="I60" s="119">
        <f>IF('Контроль экономии'!JO60="",0,'Контроль экономии'!JO60)</f>
        <v>1.24831</v>
      </c>
      <c r="J60" s="119">
        <f>IF('Контроль экономии'!JP60="",0,'Контроль экономии'!JP60)</f>
        <v>1.55972</v>
      </c>
      <c r="K60" s="119">
        <f>IF('Контроль экономии'!JQ60="",0,'Контроль экономии'!JQ60)</f>
        <v>1.94937</v>
      </c>
      <c r="L60" s="119">
        <f>IF('Контроль экономии'!JR60="",0,'Контроль экономии'!JR60)</f>
        <v>3.6266600000000002</v>
      </c>
      <c r="M60" s="119">
        <f>IF('Контроль экономии'!JS60="",0,'Контроль экономии'!JS60)</f>
        <v>4.5648900000000001</v>
      </c>
      <c r="N60" s="119">
        <f>IF('Контроль экономии'!JT60="",0,'Контроль экономии'!JT60)</f>
        <v>4.0064200000000003</v>
      </c>
      <c r="O60" s="119">
        <f>IF('Контроль экономии'!JU60="",0,'Контроль экономии'!JU60)</f>
        <v>3.4097400000000002</v>
      </c>
      <c r="P60" s="119">
        <f>IF('Контроль экономии'!JV60="",0,'Контроль экономии'!JV60)</f>
        <v>3.47139</v>
      </c>
      <c r="Q60" s="119">
        <f>IF('Контроль экономии'!JW60="",0,'Контроль экономии'!JW60)</f>
        <v>3.01823</v>
      </c>
      <c r="R60" s="119">
        <f>IF('Контроль экономии'!JX60="",0,'Контроль экономии'!JX60)</f>
        <v>4.2998799999999999</v>
      </c>
      <c r="S60" s="119">
        <f>IF('Контроль экономии'!JY60="",0,'Контроль экономии'!JY60)</f>
        <v>4.8435100000000002</v>
      </c>
      <c r="T60" s="119">
        <f>IF('Контроль экономии'!JZ60="",0,'Контроль экономии'!JZ60)</f>
        <v>5.0708500000000001</v>
      </c>
      <c r="U60" s="119">
        <f>IF('Контроль экономии'!KA60="",0,'Контроль экономии'!KA60)</f>
        <v>4.9446599999999998</v>
      </c>
      <c r="V60" s="119">
        <f>IF('Контроль экономии'!KB60="",0,'Контроль экономии'!KB60)</f>
        <v>4.1781800000000002</v>
      </c>
      <c r="W60" s="119">
        <f>IF('Контроль экономии'!KC60="",0,'Контроль экономии'!KC60)</f>
        <v>3.2863500000000001</v>
      </c>
      <c r="X60" s="119">
        <f>IF('Контроль экономии'!KD60="",0,'Контроль экономии'!KD60)</f>
        <v>2.3081800000000001</v>
      </c>
      <c r="Y60" s="119">
        <f>IF('Контроль экономии'!KE60="",0,'Контроль экономии'!KE60)</f>
        <v>3.17198</v>
      </c>
      <c r="Z60" s="119">
        <f>IF('Контроль экономии'!KF60="",0,'Контроль экономии'!KF60)</f>
        <v>4.5327500000000001</v>
      </c>
      <c r="AA60" s="119">
        <f>IF('Контроль экономии'!KG60="",0,'Контроль экономии'!KG60)</f>
        <v>4.9475800000000003</v>
      </c>
      <c r="AB60" s="119">
        <f>IF('Контроль экономии'!KH60="",0,'Контроль экономии'!KH60)</f>
        <v>3.9897200000000002</v>
      </c>
      <c r="AC60" s="119">
        <f>IF('Контроль экономии'!KI60="",0,'Контроль экономии'!KI60)</f>
        <v>4.7885799999999996</v>
      </c>
      <c r="AD60" s="119">
        <f>IF('Контроль экономии'!KJ60="",0,'Контроль экономии'!KJ60)</f>
        <v>3.9236499999999999</v>
      </c>
      <c r="AE60" s="119">
        <f>IF('Контроль экономии'!KK60="",0,'Контроль экономии'!KK60)</f>
        <v>1.4972300000000001</v>
      </c>
      <c r="AF60" s="119">
        <f>IF('Контроль экономии'!KL60="",0,'Контроль экономии'!KL60)</f>
        <v>2.27982</v>
      </c>
      <c r="AG60" s="119">
        <f>IF('Контроль экономии'!KM60="",0,'Контроль экономии'!KM60)</f>
        <v>3.2542399999999998</v>
      </c>
      <c r="AH60" s="119">
        <f>IF('Контроль экономии'!KN60="",0,'Контроль экономии'!KN60)</f>
        <v>0</v>
      </c>
      <c r="AI60" s="125">
        <f>IF(D60&gt;0,'Контроль экономии'!FU60,0)</f>
        <v>2532.1923229983736</v>
      </c>
      <c r="AJ60" s="125">
        <f>IF(E60&gt;0,'Контроль экономии'!FV60,0)</f>
        <v>4793.4302145475049</v>
      </c>
      <c r="AK60" s="125">
        <f>IF(F60&gt;0,'Контроль экономии'!FW60,0)</f>
        <v>6453.6419127001354</v>
      </c>
      <c r="AL60" s="125">
        <f>IF(G60&gt;0,'Контроль экономии'!FX60,0)</f>
        <v>8237.0147160569668</v>
      </c>
      <c r="AM60" s="125">
        <f>IF(H60&gt;0,'Контроль экономии'!FY60,0)</f>
        <v>10253.572545267085</v>
      </c>
      <c r="AN60" s="125">
        <f>IF(I60&gt;0,'Контроль экономии'!FZ60,0)</f>
        <v>12631.40294974286</v>
      </c>
      <c r="AO60" s="125">
        <f>IF(J60&gt;0,'Контроль экономии'!GA60,0)</f>
        <v>14976.390392830848</v>
      </c>
      <c r="AP60" s="125">
        <f>IF(K60&gt;0,'Контроль экономии'!GB60,0)</f>
        <v>17296.745614877997</v>
      </c>
      <c r="AQ60" s="125">
        <f>IF(L60&gt;0,'Контроль экономии'!GC60,0)</f>
        <v>19671.291723214992</v>
      </c>
      <c r="AR60" s="125">
        <f>IF(M60&gt;0,'Контроль экономии'!GD60,0)</f>
        <v>22011.352722094813</v>
      </c>
      <c r="AS60" s="125">
        <f>IF(N60&gt;0,'Контроль экономии'!GE60,0)</f>
        <v>24159.282396856081</v>
      </c>
      <c r="AT60" s="125">
        <f>IF(O60&gt;0,'Контроль экономии'!GF60,0)</f>
        <v>26036.257640168104</v>
      </c>
      <c r="AU60" s="125">
        <f>IF(P60&gt;0,'Контроль экономии'!GG60,0)</f>
        <v>28207.177387900821</v>
      </c>
      <c r="AV60" s="125">
        <f>IF(Q60&gt;0,'Контроль экономии'!GH60,0)</f>
        <v>29811.556051694213</v>
      </c>
      <c r="AW60" s="125">
        <f>IF(R60&gt;0,'Контроль экономии'!GI60,0)</f>
        <v>32209.092233002662</v>
      </c>
      <c r="AX60" s="125">
        <f>IF(S60&gt;0,'Контроль экономии'!GJ60,0)</f>
        <v>34787.264701943939</v>
      </c>
      <c r="AY60" s="125">
        <f>IF(T60&gt;0,'Контроль экономии'!GK60,0)</f>
        <v>37173.305846766663</v>
      </c>
      <c r="AZ60" s="125">
        <f>IF(U60&gt;0,'Контроль экономии'!GL60,0)</f>
        <v>39631.601506642517</v>
      </c>
      <c r="BA60" s="125">
        <f>IF(V60&gt;0,'Контроль экономии'!GM60,0)</f>
        <v>42063.622797408141</v>
      </c>
      <c r="BB60" s="125">
        <f>IF(W60&gt;0,'Контроль экономии'!GN60,0)</f>
        <v>44513.707716937046</v>
      </c>
      <c r="BC60" s="125">
        <f>IF(X60&gt;0,'Контроль экономии'!GO60,0)</f>
        <v>47144.428924098778</v>
      </c>
      <c r="BD60" s="125">
        <f>IF(Y60&gt;0,'Контроль экономии'!GP60,0)</f>
        <v>49947.575678546396</v>
      </c>
      <c r="BE60" s="125">
        <f>IF(Z60&gt;0,'Контроль экономии'!GQ60,0)</f>
        <v>52834.471984532873</v>
      </c>
      <c r="BF60" s="125">
        <f>IF(AA60&gt;0,'Контроль экономии'!GR60,0)</f>
        <v>55892.151689735838</v>
      </c>
      <c r="BG60" s="125">
        <f>IF(AB60&gt;0,'Контроль экономии'!GS60,0)</f>
        <v>58920.272729689794</v>
      </c>
      <c r="BH60" s="125">
        <f>IF(AC60&gt;0,'Контроль экономии'!GT60,0)</f>
        <v>61840.011997064052</v>
      </c>
      <c r="BI60" s="125">
        <f>IF(AD60&gt;0,'Контроль экономии'!GU60,0)</f>
        <v>65099.675914801905</v>
      </c>
      <c r="BJ60" s="125">
        <f>IF(AE60&gt;0,'Контроль экономии'!GV60,0)</f>
        <v>68462.795160911293</v>
      </c>
      <c r="BK60" s="125">
        <f>IF(AF60&gt;0,'Контроль экономии'!GW60,0)</f>
        <v>71630.498786763346</v>
      </c>
      <c r="BL60" s="125">
        <f>IF(AG60&gt;0,'Контроль экономии'!GX60,0)</f>
        <v>74438.571985419127</v>
      </c>
      <c r="BM60" s="125">
        <f>IF(AH60&gt;0,'Контроль экономии'!GY60,0)</f>
        <v>0</v>
      </c>
      <c r="BN60" s="120">
        <f>'Контроль экономии'!FU60*Ср.вз.!AI60</f>
        <v>6411997.9606518997</v>
      </c>
      <c r="BO60" s="120">
        <f>'Контроль экономии'!FV60*Ср.вз.!AJ60</f>
        <v>22976973.221736938</v>
      </c>
      <c r="BP60" s="120">
        <f>'Контроль экономии'!FW60*Ср.вз.!AK60</f>
        <v>41649493.937359862</v>
      </c>
      <c r="BQ60" s="120">
        <f>'Контроль экономии'!FX60*Ср.вз.!AL60</f>
        <v>67848411.432539031</v>
      </c>
      <c r="BR60" s="120">
        <f>'Контроль экономии'!FY60*Ср.вз.!AM60</f>
        <v>105135749.94105493</v>
      </c>
      <c r="BS60" s="120">
        <f>'Контроль экономии'!FZ60*Ср.вз.!AN60</f>
        <v>159552340.47877264</v>
      </c>
      <c r="BT60" s="120">
        <f>'Контроль экономии'!GA60*Ср.вз.!AO60</f>
        <v>224292269.19847614</v>
      </c>
      <c r="BU60" s="120">
        <f>'Контроль экономии'!GB60*Ср.вз.!AP60</f>
        <v>299177408.86580122</v>
      </c>
      <c r="BV60" s="120">
        <f>'Контроль экономии'!GC60*Ср.вз.!AQ60</f>
        <v>386959718.05982667</v>
      </c>
      <c r="BW60" s="120">
        <f>'Контроль экономии'!GD60*Ср.вз.!AR60</f>
        <v>484499648.65647072</v>
      </c>
      <c r="BX60" s="120">
        <f>'Контроль экономии'!GE60*Ср.вз.!AS60</f>
        <v>583670925.93104005</v>
      </c>
      <c r="BY60" s="120">
        <f>'Контроль экономии'!GF60*Ср.вз.!AT60</f>
        <v>677886711.90521193</v>
      </c>
      <c r="BZ60" s="120">
        <f>'Контроль экономии'!GG60*Ср.вз.!AU60</f>
        <v>795644856.19250345</v>
      </c>
      <c r="CA60" s="120">
        <f>'Контроль экономии'!GH60*Ср.вз.!AV60</f>
        <v>888728874.22330582</v>
      </c>
      <c r="CB60" s="120">
        <f>'Контроль экономии'!GI60*Ср.вз.!AW60</f>
        <v>1037425622.4740725</v>
      </c>
      <c r="CC60" s="120">
        <f>'Контроль экономии'!GJ60*Ср.вз.!AX60</f>
        <v>1210153785.4431148</v>
      </c>
      <c r="CD60" s="120">
        <f>'Контроль экономии'!GK60*Ср.вз.!AY60</f>
        <v>1381854667.5772567</v>
      </c>
      <c r="CE60" s="120">
        <f>'Контроль экономии'!GL60*Ср.вз.!AZ60</f>
        <v>1570663837.9813094</v>
      </c>
      <c r="CF60" s="120">
        <f>'Контроль экономии'!GM60*Ср.вз.!BA60</f>
        <v>1769348362.842634</v>
      </c>
      <c r="CG60" s="120">
        <f>'Контроль экономии'!GN60*Ср.вз.!BB60</f>
        <v>1981470174.7089007</v>
      </c>
      <c r="CH60" s="120">
        <f>'Контроль экономии'!GO60*Ср.вз.!BC60</f>
        <v>2222597178.5794015</v>
      </c>
      <c r="CI60" s="120">
        <f>'Контроль экономии'!GP60*Ср.вз.!BD60</f>
        <v>2494760316.1641197</v>
      </c>
      <c r="CJ60" s="120">
        <f>'Контроль экономии'!GQ60*Ср.вз.!BE60</f>
        <v>2791481429.8843889</v>
      </c>
      <c r="CK60" s="120">
        <f>'Контроль экономии'!GR60*Ср.вз.!BF60</f>
        <v>3123932620.5084405</v>
      </c>
      <c r="CL60" s="120">
        <f>'Контроль экономии'!GS60*Ср.вз.!BG60</f>
        <v>3471598538.5410266</v>
      </c>
      <c r="CM60" s="120">
        <f>'Контроль экономии'!GT60*Ср.вз.!BH60</f>
        <v>3824187083.7970257</v>
      </c>
      <c r="CN60" s="120">
        <f>'Контроль экономии'!GU60*Ср.вз.!BI60</f>
        <v>4237967804.2122393</v>
      </c>
      <c r="CO60" s="120">
        <f>'Контроль экономии'!GV60*Ср.вз.!BJ60</f>
        <v>4687154321.2448988</v>
      </c>
      <c r="CP60" s="120">
        <f>'Контроль экономии'!GW60*Ср.вз.!BK60</f>
        <v>5130928356.440505</v>
      </c>
      <c r="CQ60" s="120">
        <f>'Контроль экономии'!GX60*Ср.вз.!BL60</f>
        <v>5541100999.228425</v>
      </c>
      <c r="CR60" s="120">
        <f>'Контроль экономии'!GY60*Ср.вз.!BM60</f>
        <v>0</v>
      </c>
      <c r="CS60" s="116">
        <f>'Контроль экономии'!FU60*'Контроль экономии'!WM60</f>
        <v>0</v>
      </c>
      <c r="CT60" s="116">
        <f>'Контроль экономии'!FV60*'Контроль экономии'!WN60</f>
        <v>0</v>
      </c>
      <c r="CU60" s="116">
        <f>'Контроль экономии'!FW60*'Контроль экономии'!WO60</f>
        <v>0</v>
      </c>
      <c r="CV60" s="116">
        <f>'Контроль экономии'!FX60*'Контроль экономии'!WP60</f>
        <v>0</v>
      </c>
      <c r="CW60" s="116">
        <f>'Контроль экономии'!FY60*'Контроль экономии'!WQ60</f>
        <v>0</v>
      </c>
      <c r="CX60" s="116">
        <f>'Контроль экономии'!FZ60*'Контроль экономии'!WR60</f>
        <v>0</v>
      </c>
      <c r="CY60" s="116">
        <f>'Контроль экономии'!GA60*'Контроль экономии'!WS60</f>
        <v>0</v>
      </c>
      <c r="CZ60" s="116">
        <f>'Контроль экономии'!GB60*'Контроль экономии'!WT60</f>
        <v>0</v>
      </c>
      <c r="DA60" s="116">
        <f>'Контроль экономии'!GC60*'Контроль экономии'!WU60</f>
        <v>0</v>
      </c>
      <c r="DB60" s="116">
        <f>'Контроль экономии'!GD60*'Контроль экономии'!WV60</f>
        <v>0</v>
      </c>
      <c r="DC60" s="116">
        <f>'Контроль экономии'!GE60*'Контроль экономии'!WW60</f>
        <v>0</v>
      </c>
      <c r="DD60" s="116">
        <f>'Контроль экономии'!GF60*'Контроль экономии'!WX60</f>
        <v>0</v>
      </c>
      <c r="DE60" s="116">
        <f>'Контроль экономии'!GG60*'Контроль экономии'!WY60</f>
        <v>0</v>
      </c>
      <c r="DF60" s="116">
        <f>'Контроль экономии'!GH60*'Контроль экономии'!WZ60</f>
        <v>0</v>
      </c>
      <c r="DG60" s="116">
        <f>'Контроль экономии'!GI60*'Контроль экономии'!XA60</f>
        <v>0</v>
      </c>
      <c r="DH60" s="116">
        <f>'Контроль экономии'!GJ60*'Контроль экономии'!XB60</f>
        <v>0</v>
      </c>
      <c r="DI60" s="116">
        <f>'Контроль экономии'!GK60*'Контроль экономии'!XC60</f>
        <v>0</v>
      </c>
      <c r="DJ60" s="116">
        <f>'Контроль экономии'!GL60*'Контроль экономии'!XD60</f>
        <v>0</v>
      </c>
      <c r="DK60" s="116">
        <f>'Контроль экономии'!GM60*'Контроль экономии'!XE60</f>
        <v>0</v>
      </c>
      <c r="DL60" s="116">
        <f>'Контроль экономии'!GN60*'Контроль экономии'!XF60</f>
        <v>0</v>
      </c>
      <c r="DM60" s="116">
        <f>'Контроль экономии'!GO60*'Контроль экономии'!XG60</f>
        <v>0</v>
      </c>
      <c r="DN60" s="116">
        <f>'Контроль экономии'!GP60*'Контроль экономии'!XH60</f>
        <v>0</v>
      </c>
      <c r="DO60" s="116">
        <f>'Контроль экономии'!GQ60*'Контроль экономии'!XI60</f>
        <v>0</v>
      </c>
      <c r="DP60" s="116">
        <f>'Контроль экономии'!GR60*'Контроль экономии'!XJ60</f>
        <v>0</v>
      </c>
      <c r="DQ60" s="116">
        <f>'Контроль экономии'!GS60*'Контроль экономии'!XK60</f>
        <v>0</v>
      </c>
      <c r="DR60" s="116">
        <f>'Контроль экономии'!GT60*'Контроль экономии'!XL60</f>
        <v>0</v>
      </c>
      <c r="DS60" s="116">
        <f>'Контроль экономии'!GU60*'Контроль экономии'!XM60</f>
        <v>0</v>
      </c>
      <c r="DT60" s="116">
        <f>'Контроль экономии'!GV60*'Контроль экономии'!XN60</f>
        <v>0</v>
      </c>
      <c r="DU60" s="116">
        <f>'Контроль экономии'!GW60*'Контроль экономии'!XO60</f>
        <v>0</v>
      </c>
      <c r="DV60" s="116">
        <f>'Контроль экономии'!GX60*'Контроль экономии'!XP60</f>
        <v>0</v>
      </c>
      <c r="DW60" s="116" t="e">
        <f>'Контроль экономии'!GY60*'Контроль экономии'!XQ60</f>
        <v>#VALUE!</v>
      </c>
      <c r="DX60" s="122">
        <f>'Контроль экономии'!FU60*'Контроль экономии'!XR60</f>
        <v>12610598.95416414</v>
      </c>
      <c r="DY60" s="122">
        <f>'Контроль экономии'!FV60*'Контроль экономии'!XS60</f>
        <v>51022970.261442676</v>
      </c>
      <c r="DZ60" s="122">
        <f>'Контроль экономии'!FW60*'Контроль экономии'!XT60</f>
        <v>97166419.436153248</v>
      </c>
      <c r="EA60" s="122">
        <f>'Контроль экономии'!FX60*'Контроль экономии'!XU60</f>
        <v>156424374.54139245</v>
      </c>
      <c r="EB60" s="122">
        <f>'Контроль экономии'!FY60*'Контроль экономии'!XV60</f>
        <v>237172165.57007864</v>
      </c>
      <c r="EC60" s="122">
        <f>'Контроль экономии'!FZ60*'Контроль экономии'!XW60</f>
        <v>354415436.38657248</v>
      </c>
      <c r="ED60" s="122">
        <f>'Контроль экономии'!GA60*'Контроль экономии'!XX60</f>
        <v>495752575.41665447</v>
      </c>
      <c r="EE60" s="122">
        <f>'Контроль экономии'!GB60*'Контроль экономии'!XY60</f>
        <v>629562816.33221769</v>
      </c>
      <c r="EF60" s="122">
        <f>'Контроль экономии'!GC60*'Контроль экономии'!XZ60</f>
        <v>746176453.46742332</v>
      </c>
      <c r="EG60" s="122">
        <f>'Контроль экономии'!GD60*'Контроль экономии'!YA60</f>
        <v>870522441.14419281</v>
      </c>
      <c r="EH60" s="122">
        <f>'Контроль экономии'!GE60*'Контроль экономии'!YB60</f>
        <v>999339490.96502399</v>
      </c>
      <c r="EI60" s="122">
        <f>'Контроль экономии'!GF60*'Контроль экономии'!YC60</f>
        <v>1120947995.9956036</v>
      </c>
      <c r="EJ60" s="122">
        <f>'Контроль экономии'!GG60*'Контроль экономии'!YD60</f>
        <v>1271421802.8707559</v>
      </c>
      <c r="EK60" s="122">
        <f>'Контроль экономии'!GH60*'Контроль экономии'!YE60</f>
        <v>1412117869.9573636</v>
      </c>
      <c r="EL60" s="122">
        <f>'Контроль экономии'!GI60*'Контроль экономии'!YF60</f>
        <v>1584002480.9877312</v>
      </c>
      <c r="EM60" s="122">
        <f>'Контроль экономии'!GJ60*'Контроль экономии'!YG60</f>
        <v>1774034075.699158</v>
      </c>
      <c r="EN60" s="122">
        <f>'Контроль экономии'!GK60*'Контроль экономии'!YH60</f>
        <v>1956414475.9777806</v>
      </c>
      <c r="EO60" s="122">
        <f>'Контроль экономии'!GL60*'Контроль экономии'!YI60</f>
        <v>2170582969.8402963</v>
      </c>
      <c r="EP60" s="122">
        <f>'Контроль экономии'!GM60*'Контроль экономии'!YJ60</f>
        <v>2388218614.758832</v>
      </c>
      <c r="EQ60" s="122">
        <f>'Контроль экономии'!GN60*'Контроль экономии'!YK60</f>
        <v>2607767065.0888968</v>
      </c>
      <c r="ER60" s="122">
        <f>'Контроль экономии'!GO60*'Контроль экономии'!YL60</f>
        <v>2980043182.4780455</v>
      </c>
      <c r="ES60" s="122">
        <f>'Контроль экономии'!GP60*'Контроль экономии'!YM60</f>
        <v>3261605557.7998753</v>
      </c>
      <c r="ET60" s="122">
        <f>'Контроль экономии'!GQ60*'Контроль экономии'!YN60</f>
        <v>3569404197.1006985</v>
      </c>
      <c r="EU60" s="122">
        <f>'Контроль экономии'!GR60*'Контроль экономии'!YO60</f>
        <v>3909926149.9532552</v>
      </c>
      <c r="EV60" s="122">
        <f>'Контроль экономии'!GS60*'Контроль экономии'!YP60</f>
        <v>4266747904.3259559</v>
      </c>
      <c r="EW60" s="122">
        <f>'Контроль экономии'!GT60*'Контроль экономии'!YQ60</f>
        <v>4586630224.8359489</v>
      </c>
      <c r="EX60" s="122">
        <f>'Контроль экономии'!GU60*'Контроль экономии'!YR60</f>
        <v>5011129433.3577728</v>
      </c>
      <c r="EY60" s="122">
        <f>'Контроль экономии'!GV60*'Контроль экономии'!YS60</f>
        <v>5766820698.7498903</v>
      </c>
      <c r="EZ60" s="122">
        <f>'Контроль экономии'!GW60*'Контроль экономии'!YT60</f>
        <v>6216318506.8900909</v>
      </c>
      <c r="FA60" s="122">
        <f>'Контроль экономии'!GX60*'Контроль экономии'!YU60</f>
        <v>6608052767.6720047</v>
      </c>
      <c r="FB60" s="122" t="e">
        <f>'Контроль экономии'!GY60*'Контроль экономии'!YV60</f>
        <v>#VALUE!</v>
      </c>
    </row>
    <row r="61" spans="1:158" s="116" customFormat="1">
      <c r="A61" s="116">
        <f>'Контроль экономии'!A61</f>
        <v>7</v>
      </c>
      <c r="B61" s="123" t="str">
        <f>'Контроль экономии'!C61</f>
        <v>Областное государственное бюджетное общеобразовательное учреждение «Мелиховская средняя общеобразовательная школа» Белгородской области»</v>
      </c>
      <c r="C61" s="124">
        <f>'Контроль экономии'!D61</f>
        <v>13006291</v>
      </c>
      <c r="D61" s="119">
        <f>IF('Контроль экономии'!JJ61="",0,'Контроль экономии'!JJ61)</f>
        <v>0.95192712095156196</v>
      </c>
      <c r="E61" s="119">
        <f>IF('Контроль экономии'!JK61="",0,'Контроль экономии'!JK61)</f>
        <v>1.3268859271997699</v>
      </c>
      <c r="F61" s="119">
        <f>IF('Контроль экономии'!JL61="",0,'Контроль экономии'!JL61)</f>
        <v>0.94472063628546898</v>
      </c>
      <c r="G61" s="119">
        <f>IF('Контроль экономии'!JM61="",0,'Контроль экономии'!JM61)</f>
        <v>0.87714860275150497</v>
      </c>
      <c r="H61" s="119">
        <f>IF('Контроль экономии'!JN61="",0,'Контроль экономии'!JN61)</f>
        <v>0.88970956338970097</v>
      </c>
      <c r="I61" s="119">
        <f>IF('Контроль экономии'!JO61="",0,'Контроль экономии'!JO61)</f>
        <v>0.98187661220980305</v>
      </c>
      <c r="J61" s="119">
        <f>IF('Контроль экономии'!JP61="",0,'Контроль экономии'!JP61)</f>
        <v>0.97526583548294699</v>
      </c>
      <c r="K61" s="119">
        <f>IF('Контроль экономии'!JQ61="",0,'Контроль экономии'!JQ61)</f>
        <v>0.60398179994267698</v>
      </c>
      <c r="L61" s="119">
        <f>IF('Контроль экономии'!JR61="",0,'Контроль экономии'!JR61)</f>
        <v>1.64894772141015</v>
      </c>
      <c r="M61" s="119">
        <f>IF('Контроль экономии'!JS61="",0,'Контроль экономии'!JS61)</f>
        <v>2.3613695423712602</v>
      </c>
      <c r="N61" s="119">
        <f>IF('Контроль экономии'!JT61="",0,'Контроль экономии'!JT61)</f>
        <v>2.9797110681188501</v>
      </c>
      <c r="O61" s="119">
        <f>IF('Контроль экономии'!JU61="",0,'Контроль экономии'!JU61)</f>
        <v>2.7383948839208898</v>
      </c>
      <c r="P61" s="119">
        <f>IF('Контроль экономии'!JV61="",0,'Контроль экономии'!JV61)</f>
        <v>2.3775033438425499</v>
      </c>
      <c r="Q61" s="119">
        <f>IF('Контроль экономии'!JW61="",0,'Контроль экономии'!JW61)</f>
        <v>2.1359580108913701</v>
      </c>
      <c r="R61" s="119">
        <f>IF('Контроль экономии'!JX61="",0,'Контроль экономии'!JX61)</f>
        <v>1.2810991688162801</v>
      </c>
      <c r="S61" s="119">
        <f>IF('Контроль экономии'!JY61="",0,'Контроль экономии'!JY61)</f>
        <v>2.3630574663227302</v>
      </c>
      <c r="T61" s="119">
        <f>IF('Контроль экономии'!JZ61="",0,'Контроль экономии'!JZ61)</f>
        <v>2.90843926148849</v>
      </c>
      <c r="U61" s="119">
        <f>IF('Контроль экономии'!KA61="",0,'Контроль экономии'!KA61)</f>
        <v>3.0335804194134002</v>
      </c>
      <c r="V61" s="119">
        <f>IF('Контроль экономии'!KB61="",0,'Контроль экономии'!KB61)</f>
        <v>2.8936685535492499</v>
      </c>
      <c r="W61" s="119">
        <f>IF('Контроль экономии'!KC61="",0,'Контроль экономии'!KC61)</f>
        <v>2.30023836820483</v>
      </c>
      <c r="X61" s="119">
        <f>IF('Контроль экономии'!KD61="",0,'Контроль экономии'!KD61)</f>
        <v>1.7826980032483</v>
      </c>
      <c r="Y61" s="119">
        <f>IF('Контроль экономии'!KE61="",0,'Контроль экономии'!KE61)</f>
        <v>1.06801341597401</v>
      </c>
      <c r="Z61" s="119">
        <f>IF('Контроль экономии'!KF61="",0,'Контроль экономии'!KF61)</f>
        <v>2.0730185344415801</v>
      </c>
      <c r="AA61" s="119">
        <f>IF('Контроль экономии'!KG61="",0,'Контроль экономии'!KG61)</f>
        <v>2.7956119231871601</v>
      </c>
      <c r="AB61" s="119">
        <f>IF('Контроль экономии'!KH61="",0,'Контроль экономии'!KH61)</f>
        <v>3.25390429444922</v>
      </c>
      <c r="AC61" s="119">
        <f>IF('Контроль экономии'!KI61="",0,'Контроль экономии'!KI61)</f>
        <v>2.6157296980987899</v>
      </c>
      <c r="AD61" s="119">
        <f>IF('Контроль экономии'!KJ61="",0,'Контроль экономии'!KJ61)</f>
        <v>2.8759013805292799</v>
      </c>
      <c r="AE61" s="119">
        <f>IF('Контроль экономии'!KK61="",0,'Контроль экономии'!KK61)</f>
        <v>1.8915473368682501</v>
      </c>
      <c r="AF61" s="119">
        <f>IF('Контроль экономии'!KL61="",0,'Контроль экономии'!KL61)</f>
        <v>0.67559624056558698</v>
      </c>
      <c r="AG61" s="119">
        <f>IF('Контроль экономии'!KM61="",0,'Контроль экономии'!KM61)</f>
        <v>1.5736134995700799</v>
      </c>
      <c r="AH61" s="119">
        <f>IF('Контроль экономии'!KN61="",0,'Контроль экономии'!KN61)</f>
        <v>0</v>
      </c>
      <c r="AI61" s="125">
        <f>IF(D61&gt;0,'Контроль экономии'!FU61,0)</f>
        <v>4742.9072249999999</v>
      </c>
      <c r="AJ61" s="125">
        <f>IF(E61&gt;0,'Контроль экономии'!FV61,0)</f>
        <v>9381.1433940000006</v>
      </c>
      <c r="AK61" s="125">
        <f>IF(F61&gt;0,'Контроль экономии'!FW61,0)</f>
        <v>12655.384864500002</v>
      </c>
      <c r="AL61" s="125">
        <f>IF(G61&gt;0,'Контроль экономии'!FX61,0)</f>
        <v>16263.265326000002</v>
      </c>
      <c r="AM61" s="125">
        <f>IF(H61&gt;0,'Контроль экономии'!FY61,0)</f>
        <v>20394.501067500001</v>
      </c>
      <c r="AN61" s="125">
        <f>IF(I61&gt;0,'Контроль экономии'!FZ61,0)</f>
        <v>25032.737236500001</v>
      </c>
      <c r="AO61" s="125">
        <f>IF(J61&gt;0,'Контроль экономии'!GA61,0)</f>
        <v>29491.070028000002</v>
      </c>
      <c r="AP61" s="125">
        <f>IF(K61&gt;0,'Контроль экономии'!GB61,0)</f>
        <v>33933.047967000006</v>
      </c>
      <c r="AQ61" s="125">
        <f>IF(L61&gt;0,'Контроль экономии'!GC61,0)</f>
        <v>38414.277552000007</v>
      </c>
      <c r="AR61" s="125">
        <f>IF(M61&gt;0,'Контроль экономии'!GD61,0)</f>
        <v>43075.410514500007</v>
      </c>
      <c r="AS61" s="125">
        <f>IF(N61&gt;0,'Контроль экономии'!GE61,0)</f>
        <v>47363.65284000001</v>
      </c>
      <c r="AT61" s="125">
        <f>IF(O61&gt;0,'Контроль экономии'!GF61,0)</f>
        <v>50987.888154000007</v>
      </c>
      <c r="AU61" s="125">
        <f>IF(P61&gt;0,'Контроль экономии'!GG61,0)</f>
        <v>55125.665836500004</v>
      </c>
      <c r="AV61" s="125">
        <f>IF(Q61&gt;0,'Контроль экономии'!GH61,0)</f>
        <v>58007.390847000002</v>
      </c>
      <c r="AW61" s="125">
        <f>IF(R61&gt;0,'Контроль экономии'!GI61,0)</f>
        <v>62606.375370000002</v>
      </c>
      <c r="AX61" s="125">
        <f>IF(S61&gt;0,'Контроль экономии'!GJ61,0)</f>
        <v>67663.295763000002</v>
      </c>
      <c r="AY61" s="125">
        <f>IF(T61&gt;0,'Контроль экономии'!GK61,0)</f>
        <v>73155.2552325</v>
      </c>
      <c r="AZ61" s="125">
        <f>IF(U61&gt;0,'Контроль экономии'!GL61,0)</f>
        <v>78738.801875999998</v>
      </c>
      <c r="BA61" s="125">
        <f>IF(V61&gt;0,'Контроль экономии'!GM61,0)</f>
        <v>83370.496103999991</v>
      </c>
      <c r="BB61" s="125">
        <f>IF(W61&gt;0,'Контроль экономии'!GN61,0)</f>
        <v>87835.370836499991</v>
      </c>
      <c r="BC61" s="125">
        <f>IF(X61&gt;0,'Контроль экономии'!GO61,0)</f>
        <v>92771.265320999999</v>
      </c>
      <c r="BD61" s="125">
        <f>IF(Y61&gt;0,'Контроль экономии'!GP61,0)</f>
        <v>98109.489176999996</v>
      </c>
      <c r="BE61" s="125">
        <f>IF(Z61&gt;0,'Контроль экономии'!GQ61,0)</f>
        <v>103781.35202399999</v>
      </c>
      <c r="BF61" s="125">
        <f>IF(AA61&gt;0,'Контроль экономии'!GR61,0)</f>
        <v>109904.60879999999</v>
      </c>
      <c r="BG61" s="125">
        <f>IF(AB61&gt;0,'Контроль экономии'!GS61,0)</f>
        <v>115847.96219849998</v>
      </c>
      <c r="BH61" s="125">
        <f>IF(AC61&gt;0,'Контроль экономии'!GT61,0)</f>
        <v>122075.89003049998</v>
      </c>
      <c r="BI61" s="125">
        <f>IF(AD61&gt;0,'Контроль экономии'!GU61,0)</f>
        <v>128617.83103049999</v>
      </c>
      <c r="BJ61" s="125">
        <f>IF(AE61&gt;0,'Контроль экономии'!GV61,0)</f>
        <v>135653.68857599999</v>
      </c>
      <c r="BK61" s="125">
        <f>IF(AF61&gt;0,'Контроль экономии'!GW61,0)</f>
        <v>141803.11311599999</v>
      </c>
      <c r="BL61" s="125">
        <f>IF(AG61&gt;0,'Контроль экономии'!GX61,0)</f>
        <v>147360.49199549999</v>
      </c>
      <c r="BM61" s="125">
        <f>IF(AH61&gt;0,'Контроль экономии'!GY61,0)</f>
        <v>0</v>
      </c>
      <c r="BN61" s="120">
        <f>'Контроль экономии'!FU61*Ср.вз.!AI61</f>
        <v>22495168.9449572</v>
      </c>
      <c r="BO61" s="120">
        <f>'Контроль экономии'!FV61*Ср.вз.!AJ61</f>
        <v>88005851.378789857</v>
      </c>
      <c r="BP61" s="120">
        <f>'Контроль экономии'!FW61*Ср.вз.!AK61</f>
        <v>160158766.06861573</v>
      </c>
      <c r="BQ61" s="120">
        <f>'Контроль экономии'!FX61*Ср.вз.!AL61</f>
        <v>264493799.06387398</v>
      </c>
      <c r="BR61" s="120">
        <f>'Контроль экономии'!FY61*Ср.вз.!AM61</f>
        <v>415935673.79225868</v>
      </c>
      <c r="BS61" s="120">
        <f>'Контроль экономии'!FZ61*Ср.вз.!AN61</f>
        <v>626637933.55165374</v>
      </c>
      <c r="BT61" s="120">
        <f>'Контроль экономии'!GA61*Ср.вз.!AO61</f>
        <v>869723211.39639997</v>
      </c>
      <c r="BU61" s="120">
        <f>'Контроль экономии'!GB61*Ср.вз.!AP61</f>
        <v>1151451744.3307233</v>
      </c>
      <c r="BV61" s="120">
        <f>'Контроль экономии'!GC61*Ср.вз.!AQ61</f>
        <v>1475656719.8420916</v>
      </c>
      <c r="BW61" s="120">
        <f>'Контроль экономии'!GD61*Ср.вз.!AR61</f>
        <v>1855490990.9926977</v>
      </c>
      <c r="BX61" s="120">
        <f>'Контроль экономии'!GE61*Ср.вз.!AS61</f>
        <v>2243315610.3480411</v>
      </c>
      <c r="BY61" s="120">
        <f>'Контроль экономии'!GF61*Ср.вз.!AT61</f>
        <v>2599764738.4048142</v>
      </c>
      <c r="BZ61" s="120">
        <f>'Контроль экономии'!GG61*Ср.вз.!AU61</f>
        <v>3038839033.9174638</v>
      </c>
      <c r="CA61" s="120">
        <f>'Контроль экономии'!GH61*Ср.вз.!AV61</f>
        <v>3364857392.8766198</v>
      </c>
      <c r="CB61" s="120">
        <f>'Контроль экономии'!GI61*Ср.вз.!AW61</f>
        <v>3919558236.9693427</v>
      </c>
      <c r="CC61" s="120">
        <f>'Контроль экономии'!GJ61*Ср.вз.!AX61</f>
        <v>4578321593.5112143</v>
      </c>
      <c r="CD61" s="120">
        <f>'Контроль экономии'!GK61*Ср.вз.!AY61</f>
        <v>5351691368.1322184</v>
      </c>
      <c r="CE61" s="120">
        <f>'Контроль экономии'!GL61*Ср.вз.!AZ61</f>
        <v>6199798920.867981</v>
      </c>
      <c r="CF61" s="120">
        <f>'Контроль экономии'!GM61*Ср.вз.!BA61</f>
        <v>6950639620.6270781</v>
      </c>
      <c r="CG61" s="120">
        <f>'Контроль экономии'!GN61*Ср.вз.!BB61</f>
        <v>7715052369.9854727</v>
      </c>
      <c r="CH61" s="120">
        <f>'Контроль экономии'!GO61*Ср.вз.!BC61</f>
        <v>8606507669.2593765</v>
      </c>
      <c r="CI61" s="120">
        <f>'Контроль экономии'!GP61*Ср.вз.!BD61</f>
        <v>9625471866.5718784</v>
      </c>
      <c r="CJ61" s="120">
        <f>'Контроль экономии'!GQ61*Ср.вз.!BE61</f>
        <v>10770569027.929407</v>
      </c>
      <c r="CK61" s="120">
        <f>'Контроль экономии'!GR61*Ср.вз.!BF61</f>
        <v>12079023035.481035</v>
      </c>
      <c r="CL61" s="120">
        <f>'Контроль экономии'!GS61*Ср.вз.!BG61</f>
        <v>13420750345.54508</v>
      </c>
      <c r="CM61" s="120">
        <f>'Контроль экономии'!GT61*Ср.вз.!BH61</f>
        <v>14902522926.738726</v>
      </c>
      <c r="CN61" s="120">
        <f>'Контроль экономии'!GU61*Ср.вз.!BI61</f>
        <v>16542546458.990246</v>
      </c>
      <c r="CO61" s="120">
        <f>'Контроль экономии'!GV61*Ср.вз.!BJ61</f>
        <v>18401923224.274387</v>
      </c>
      <c r="CP61" s="120">
        <f>'Контроль экономии'!GW61*Ср.вз.!BK61</f>
        <v>20108122889.389088</v>
      </c>
      <c r="CQ61" s="120">
        <f>'Контроль экономии'!GX61*Ср.вз.!BL61</f>
        <v>21715114601.155819</v>
      </c>
      <c r="CR61" s="120">
        <f>'Контроль экономии'!GY61*Ср.вз.!BM61</f>
        <v>0</v>
      </c>
      <c r="CS61" s="116">
        <f>'Контроль экономии'!FU61*'Контроль экономии'!WM61</f>
        <v>0</v>
      </c>
      <c r="CT61" s="116">
        <f>'Контроль экономии'!FV61*'Контроль экономии'!WN61</f>
        <v>13879246.609284271</v>
      </c>
      <c r="CU61" s="116">
        <f>'Контроль экономии'!FW61*'Контроль экономии'!WO61</f>
        <v>18739805.429900359</v>
      </c>
      <c r="CV61" s="116">
        <f>'Контроль экономии'!FX61*'Контроль экономии'!WP61</f>
        <v>26183826.533957515</v>
      </c>
      <c r="CW61" s="116">
        <f>'Контроль экономии'!FY61*'Контроль экономии'!WQ61</f>
        <v>53048051.328923628</v>
      </c>
      <c r="CX61" s="116">
        <f>'Контроль экономии'!FZ61*'Контроль экономии'!WR61</f>
        <v>69791603.988619775</v>
      </c>
      <c r="CY61" s="116">
        <f>'Контроль экономии'!GA61*'Контроль экономии'!WS61</f>
        <v>40219583.090243593</v>
      </c>
      <c r="CZ61" s="116">
        <f>'Контроль экономии'!GB61*'Контроль экономии'!WT61</f>
        <v>0</v>
      </c>
      <c r="DA61" s="116">
        <f>'Контроль экономии'!GC61*'Контроль экономии'!WU61</f>
        <v>0</v>
      </c>
      <c r="DB61" s="116">
        <f>'Контроль экономии'!GD61*'Контроль экономии'!WV61</f>
        <v>50564629.656466216</v>
      </c>
      <c r="DC61" s="116">
        <f>'Контроль экономии'!GE61*'Контроль экономии'!WW61</f>
        <v>207980045.32990733</v>
      </c>
      <c r="DD61" s="116">
        <f>'Контроль экономии'!GF61*'Контроль экономии'!WX61</f>
        <v>424000110.10648584</v>
      </c>
      <c r="DE61" s="116">
        <f>'Контроль экономии'!GG61*'Контроль экономии'!WY61</f>
        <v>659353986.14877701</v>
      </c>
      <c r="DF61" s="116">
        <f>'Контроль экономии'!GH61*'Контроль экономии'!WZ61</f>
        <v>787214654.87116146</v>
      </c>
      <c r="DG61" s="116">
        <f>'Контроль экономии'!GI61*'Контроль экономии'!XA61</f>
        <v>756901628.85372305</v>
      </c>
      <c r="DH61" s="116">
        <f>'Контроль экономии'!GJ61*'Контроль экономии'!XB61</f>
        <v>893147695.47309232</v>
      </c>
      <c r="DI61" s="116">
        <f>'Контроль экономии'!GK61*'Контроль экономии'!XC61</f>
        <v>1148120538.875206</v>
      </c>
      <c r="DJ61" s="116">
        <f>'Контроль экономии'!GL61*'Контроль экономии'!XD61</f>
        <v>1430472520.8890736</v>
      </c>
      <c r="DK61" s="116">
        <f>'Контроль экономии'!GM61*'Контроль экономии'!XE61</f>
        <v>1759305055.1242318</v>
      </c>
      <c r="DL61" s="116">
        <f>'Контроль экономии'!GN61*'Контроль экономии'!XF61</f>
        <v>2203562975.8924403</v>
      </c>
      <c r="DM61" s="116">
        <f>'Контроль экономии'!GO61*'Контроль экономии'!XG61</f>
        <v>2465621431.8441672</v>
      </c>
      <c r="DN61" s="116">
        <f>'Контроль экономии'!GP61*'Контроль экономии'!XH61</f>
        <v>2500028512.4924636</v>
      </c>
      <c r="DO61" s="116">
        <f>'Контроль экономии'!GQ61*'Контроль экономии'!XI61</f>
        <v>2713853142.6324658</v>
      </c>
      <c r="DP61" s="116">
        <f>'Контроль экономии'!GR61*'Контроль экономии'!XJ61</f>
        <v>3132504166.8395886</v>
      </c>
      <c r="DQ61" s="116">
        <f>'Контроль экономии'!GS61*'Контроль экономии'!XK61</f>
        <v>4097456781.2998929</v>
      </c>
      <c r="DR61" s="116">
        <f>'Контроль экономии'!GT61*'Контроль экономии'!XL61</f>
        <v>4636121566.5680752</v>
      </c>
      <c r="DS61" s="116">
        <f>'Контроль экономии'!GU61*'Контроль экономии'!XM61</f>
        <v>5640890546.6302729</v>
      </c>
      <c r="DT61" s="116">
        <f>'Контроль экономии'!GV61*'Контроль экономии'!XN61</f>
        <v>6668723485.5246134</v>
      </c>
      <c r="DU61" s="116">
        <f>'Контроль экономии'!GW61*'Контроль экономии'!XO61</f>
        <v>6604709733.9238091</v>
      </c>
      <c r="DV61" s="116">
        <f>'Контроль экономии'!GX61*'Контроль экономии'!XP61</f>
        <v>7180441391.288743</v>
      </c>
      <c r="DW61" s="116" t="e">
        <f>'Контроль экономии'!GY61*'Контроль экономии'!XQ61</f>
        <v>#VALUE!</v>
      </c>
      <c r="DX61" s="122">
        <f>'Контроль экономии'!FU61*'Контроль экономии'!XR61</f>
        <v>31410360.278758321</v>
      </c>
      <c r="DY61" s="122">
        <f>'Контроль экономии'!FV61*'Контроль экономии'!XS61</f>
        <v>61635282.821149752</v>
      </c>
      <c r="DZ61" s="122">
        <f>'Контроль экономии'!FW61*'Контроль экономии'!XT61</f>
        <v>124553135.75180505</v>
      </c>
      <c r="EA61" s="122">
        <f>'Контроль экономии'!FX61*'Контроль экономии'!XU61</f>
        <v>214744528.6493547</v>
      </c>
      <c r="EB61" s="122">
        <f>'Контроль экономии'!FY61*'Контроль экономии'!XV61</f>
        <v>315144376.26730376</v>
      </c>
      <c r="EC61" s="122">
        <f>'Контроль экономии'!FZ61*'Контроль экономии'!XW61</f>
        <v>494033885.9732762</v>
      </c>
      <c r="ED61" s="122">
        <f>'Контроль экономии'!GA61*'Контроль экономии'!XX61</f>
        <v>793306003.52493727</v>
      </c>
      <c r="EE61" s="122">
        <f>'Контроль экономии'!GB61*'Контроль экономии'!XY61</f>
        <v>1192209956.552026</v>
      </c>
      <c r="EF61" s="122">
        <f>'Контроль экономии'!GC61*'Контроль экономии'!XZ61</f>
        <v>1488246144.9299755</v>
      </c>
      <c r="EG61" s="122">
        <f>'Контроль экономии'!GD61*'Контроль экономии'!YA61</f>
        <v>1759418194.6454117</v>
      </c>
      <c r="EH61" s="122">
        <f>'Контроль экономии'!GE61*'Контроль экономии'!YB61</f>
        <v>1848153524.2212164</v>
      </c>
      <c r="EI61" s="122">
        <f>'Контроль экономии'!GF61*'Контроль экономии'!YC61</f>
        <v>1794164529.2024906</v>
      </c>
      <c r="EJ61" s="122">
        <f>'Контроль экономии'!GG61*'Контроль экономии'!YD61</f>
        <v>1786066460.2347872</v>
      </c>
      <c r="EK61" s="122">
        <f>'Контроль экономии'!GH61*'Контроль экономии'!YE61</f>
        <v>1869149548.6214123</v>
      </c>
      <c r="EL61" s="122">
        <f>'Контроль экономии'!GI61*'Контроль экономии'!YF61</f>
        <v>2481445142.1472683</v>
      </c>
      <c r="EM61" s="122">
        <f>'Контроль экономии'!GJ61*'Контроль экономии'!YG61</f>
        <v>2881340972.1123381</v>
      </c>
      <c r="EN61" s="122">
        <f>'Контроль экономии'!GK61*'Контроль экономии'!YH61</f>
        <v>3170262344.2693267</v>
      </c>
      <c r="EO61" s="122">
        <f>'Контроль экономии'!GL61*'Контроль экономии'!YI61</f>
        <v>3481901131.1787405</v>
      </c>
      <c r="EP61" s="122">
        <f>'Контроль экономии'!GM61*'Контроль экономии'!YJ61</f>
        <v>3607960015.8910379</v>
      </c>
      <c r="EQ61" s="122">
        <f>'Контроль экономии'!GN61*'Контроль экономии'!YK61</f>
        <v>3528282715.7898369</v>
      </c>
      <c r="ER61" s="122">
        <f>'Контроль экономии'!GO61*'Контроль экономии'!YL61</f>
        <v>3921826948.7554593</v>
      </c>
      <c r="ES61" s="122">
        <f>'Контроль экономии'!GP61*'Контроль экономии'!YM61</f>
        <v>4875417692.8361988</v>
      </c>
      <c r="ET61" s="122">
        <f>'Контроль экономии'!GQ61*'Контроль экономии'!YN61</f>
        <v>5614248056.927722</v>
      </c>
      <c r="EU61" s="122">
        <f>'Контроль экономии'!GR61*'Контроль экономии'!YO61</f>
        <v>6127265118.485816</v>
      </c>
      <c r="EV61" s="122">
        <f>'Контроль экономии'!GS61*'Контроль экономии'!YP61</f>
        <v>5663056575.1992102</v>
      </c>
      <c r="EW61" s="122">
        <f>'Контроль экономии'!GT61*'Контроль экономии'!YQ61</f>
        <v>6122843058.8574867</v>
      </c>
      <c r="EX61" s="122">
        <f>'Контроль экономии'!GU61*'Контроль экономии'!YR61</f>
        <v>5855356993.7746305</v>
      </c>
      <c r="EY61" s="122">
        <f>'Контроль экономии'!GV61*'Контроль экономии'!YS61</f>
        <v>5763519775.5345049</v>
      </c>
      <c r="EZ61" s="122">
        <f>'Контроль экономии'!GW61*'Контроль экономии'!YT61</f>
        <v>7592803945.5875063</v>
      </c>
      <c r="FA61" s="122">
        <f>'Контроль экономии'!GX61*'Контроль экономии'!YU61</f>
        <v>8107223477.6946974</v>
      </c>
      <c r="FB61" s="122" t="e">
        <f>'Контроль экономии'!GY61*'Контроль экономии'!YV61</f>
        <v>#VALUE!</v>
      </c>
    </row>
    <row r="62" spans="1:158" s="116" customFormat="1">
      <c r="A62" s="116">
        <f>'Контроль экономии'!A62</f>
        <v>59</v>
      </c>
      <c r="B62" s="123" t="str">
        <f>'Контроль экономии'!C62</f>
        <v>Муниципальное бюджетное образовательное учреждение «Средняя общеобразовательная школа № 3» п. Чернянка Белгородской области</v>
      </c>
      <c r="C62" s="124">
        <f>'Контроль экономии'!D62</f>
        <v>13007356</v>
      </c>
      <c r="D62" s="119" t="e">
        <f>IF('Контроль экономии'!JJ62="",0,'Контроль экономии'!JJ62)</f>
        <v>#N/A</v>
      </c>
      <c r="E62" s="119" t="e">
        <f>IF('Контроль экономии'!JK62="",0,'Контроль экономии'!JK62)</f>
        <v>#N/A</v>
      </c>
      <c r="F62" s="119" t="e">
        <f>IF('Контроль экономии'!JL62="",0,'Контроль экономии'!JL62)</f>
        <v>#N/A</v>
      </c>
      <c r="G62" s="119" t="e">
        <f>IF('Контроль экономии'!JM62="",0,'Контроль экономии'!JM62)</f>
        <v>#N/A</v>
      </c>
      <c r="H62" s="119" t="e">
        <f>IF('Контроль экономии'!JN62="",0,'Контроль экономии'!JN62)</f>
        <v>#N/A</v>
      </c>
      <c r="I62" s="119" t="e">
        <f>IF('Контроль экономии'!JO62="",0,'Контроль экономии'!JO62)</f>
        <v>#N/A</v>
      </c>
      <c r="J62" s="119" t="e">
        <f>IF('Контроль экономии'!JP62="",0,'Контроль экономии'!JP62)</f>
        <v>#N/A</v>
      </c>
      <c r="K62" s="119" t="e">
        <f>IF('Контроль экономии'!JQ62="",0,'Контроль экономии'!JQ62)</f>
        <v>#N/A</v>
      </c>
      <c r="L62" s="119" t="e">
        <f>IF('Контроль экономии'!JR62="",0,'Контроль экономии'!JR62)</f>
        <v>#N/A</v>
      </c>
      <c r="M62" s="119" t="e">
        <f>IF('Контроль экономии'!JS62="",0,'Контроль экономии'!JS62)</f>
        <v>#N/A</v>
      </c>
      <c r="N62" s="119" t="e">
        <f>IF('Контроль экономии'!JT62="",0,'Контроль экономии'!JT62)</f>
        <v>#N/A</v>
      </c>
      <c r="O62" s="119" t="e">
        <f>IF('Контроль экономии'!JU62="",0,'Контроль экономии'!JU62)</f>
        <v>#N/A</v>
      </c>
      <c r="P62" s="119" t="e">
        <f>IF('Контроль экономии'!JV62="",0,'Контроль экономии'!JV62)</f>
        <v>#N/A</v>
      </c>
      <c r="Q62" s="119" t="e">
        <f>IF('Контроль экономии'!JW62="",0,'Контроль экономии'!JW62)</f>
        <v>#N/A</v>
      </c>
      <c r="R62" s="119" t="e">
        <f>IF('Контроль экономии'!JX62="",0,'Контроль экономии'!JX62)</f>
        <v>#N/A</v>
      </c>
      <c r="S62" s="119" t="e">
        <f>IF('Контроль экономии'!JY62="",0,'Контроль экономии'!JY62)</f>
        <v>#N/A</v>
      </c>
      <c r="T62" s="119" t="e">
        <f>IF('Контроль экономии'!JZ62="",0,'Контроль экономии'!JZ62)</f>
        <v>#N/A</v>
      </c>
      <c r="U62" s="119" t="e">
        <f>IF('Контроль экономии'!KA62="",0,'Контроль экономии'!KA62)</f>
        <v>#N/A</v>
      </c>
      <c r="V62" s="119" t="e">
        <f>IF('Контроль экономии'!KB62="",0,'Контроль экономии'!KB62)</f>
        <v>#N/A</v>
      </c>
      <c r="W62" s="119" t="e">
        <f>IF('Контроль экономии'!KC62="",0,'Контроль экономии'!KC62)</f>
        <v>#N/A</v>
      </c>
      <c r="X62" s="119" t="e">
        <f>IF('Контроль экономии'!KD62="",0,'Контроль экономии'!KD62)</f>
        <v>#N/A</v>
      </c>
      <c r="Y62" s="119" t="e">
        <f>IF('Контроль экономии'!KE62="",0,'Контроль экономии'!KE62)</f>
        <v>#N/A</v>
      </c>
      <c r="Z62" s="119" t="e">
        <f>IF('Контроль экономии'!KF62="",0,'Контроль экономии'!KF62)</f>
        <v>#N/A</v>
      </c>
      <c r="AA62" s="119" t="e">
        <f>IF('Контроль экономии'!KG62="",0,'Контроль экономии'!KG62)</f>
        <v>#N/A</v>
      </c>
      <c r="AB62" s="119" t="e">
        <f>IF('Контроль экономии'!KH62="",0,'Контроль экономии'!KH62)</f>
        <v>#N/A</v>
      </c>
      <c r="AC62" s="119" t="e">
        <f>IF('Контроль экономии'!KI62="",0,'Контроль экономии'!KI62)</f>
        <v>#N/A</v>
      </c>
      <c r="AD62" s="119" t="e">
        <f>IF('Контроль экономии'!KJ62="",0,'Контроль экономии'!KJ62)</f>
        <v>#N/A</v>
      </c>
      <c r="AE62" s="119" t="e">
        <f>IF('Контроль экономии'!KK62="",0,'Контроль экономии'!KK62)</f>
        <v>#N/A</v>
      </c>
      <c r="AF62" s="119" t="e">
        <f>IF('Контроль экономии'!KL62="",0,'Контроль экономии'!KL62)</f>
        <v>#N/A</v>
      </c>
      <c r="AG62" s="119" t="e">
        <f>IF('Контроль экономии'!KM62="",0,'Контроль экономии'!KM62)</f>
        <v>#N/A</v>
      </c>
      <c r="AH62" s="119" t="e">
        <f>IF('Контроль экономии'!KN62="",0,'Контроль экономии'!KN62)</f>
        <v>#N/A</v>
      </c>
      <c r="AI62" s="125" t="e">
        <f>IF(D62&gt;0,'Контроль экономии'!FU62,0)</f>
        <v>#N/A</v>
      </c>
      <c r="AJ62" s="125" t="e">
        <f>IF(E62&gt;0,'Контроль экономии'!FV62,0)</f>
        <v>#N/A</v>
      </c>
      <c r="AK62" s="125" t="e">
        <f>IF(F62&gt;0,'Контроль экономии'!FW62,0)</f>
        <v>#N/A</v>
      </c>
      <c r="AL62" s="125" t="e">
        <f>IF(G62&gt;0,'Контроль экономии'!FX62,0)</f>
        <v>#N/A</v>
      </c>
      <c r="AM62" s="125" t="e">
        <f>IF(H62&gt;0,'Контроль экономии'!FY62,0)</f>
        <v>#N/A</v>
      </c>
      <c r="AN62" s="125" t="e">
        <f>IF(I62&gt;0,'Контроль экономии'!FZ62,0)</f>
        <v>#N/A</v>
      </c>
      <c r="AO62" s="125" t="e">
        <f>IF(J62&gt;0,'Контроль экономии'!GA62,0)</f>
        <v>#N/A</v>
      </c>
      <c r="AP62" s="125" t="e">
        <f>IF(K62&gt;0,'Контроль экономии'!GB62,0)</f>
        <v>#N/A</v>
      </c>
      <c r="AQ62" s="125" t="e">
        <f>IF(L62&gt;0,'Контроль экономии'!GC62,0)</f>
        <v>#N/A</v>
      </c>
      <c r="AR62" s="125" t="e">
        <f>IF(M62&gt;0,'Контроль экономии'!GD62,0)</f>
        <v>#N/A</v>
      </c>
      <c r="AS62" s="125" t="e">
        <f>IF(N62&gt;0,'Контроль экономии'!GE62,0)</f>
        <v>#N/A</v>
      </c>
      <c r="AT62" s="125" t="e">
        <f>IF(O62&gt;0,'Контроль экономии'!GF62,0)</f>
        <v>#N/A</v>
      </c>
      <c r="AU62" s="125" t="e">
        <f>IF(P62&gt;0,'Контроль экономии'!GG62,0)</f>
        <v>#N/A</v>
      </c>
      <c r="AV62" s="125" t="e">
        <f>IF(Q62&gt;0,'Контроль экономии'!GH62,0)</f>
        <v>#N/A</v>
      </c>
      <c r="AW62" s="125" t="e">
        <f>IF(R62&gt;0,'Контроль экономии'!GI62,0)</f>
        <v>#N/A</v>
      </c>
      <c r="AX62" s="125" t="e">
        <f>IF(S62&gt;0,'Контроль экономии'!GJ62,0)</f>
        <v>#N/A</v>
      </c>
      <c r="AY62" s="125" t="e">
        <f>IF(T62&gt;0,'Контроль экономии'!GK62,0)</f>
        <v>#N/A</v>
      </c>
      <c r="AZ62" s="125" t="e">
        <f>IF(U62&gt;0,'Контроль экономии'!GL62,0)</f>
        <v>#N/A</v>
      </c>
      <c r="BA62" s="125" t="e">
        <f>IF(V62&gt;0,'Контроль экономии'!GM62,0)</f>
        <v>#N/A</v>
      </c>
      <c r="BB62" s="125" t="e">
        <f>IF(W62&gt;0,'Контроль экономии'!GN62,0)</f>
        <v>#N/A</v>
      </c>
      <c r="BC62" s="125" t="e">
        <f>IF(X62&gt;0,'Контроль экономии'!GO62,0)</f>
        <v>#N/A</v>
      </c>
      <c r="BD62" s="125" t="e">
        <f>IF(Y62&gt;0,'Контроль экономии'!GP62,0)</f>
        <v>#N/A</v>
      </c>
      <c r="BE62" s="125" t="e">
        <f>IF(Z62&gt;0,'Контроль экономии'!GQ62,0)</f>
        <v>#N/A</v>
      </c>
      <c r="BF62" s="125" t="e">
        <f>IF(AA62&gt;0,'Контроль экономии'!GR62,0)</f>
        <v>#N/A</v>
      </c>
      <c r="BG62" s="125" t="e">
        <f>IF(AB62&gt;0,'Контроль экономии'!GS62,0)</f>
        <v>#N/A</v>
      </c>
      <c r="BH62" s="125" t="e">
        <f>IF(AC62&gt;0,'Контроль экономии'!GT62,0)</f>
        <v>#N/A</v>
      </c>
      <c r="BI62" s="125" t="e">
        <f>IF(AD62&gt;0,'Контроль экономии'!GU62,0)</f>
        <v>#N/A</v>
      </c>
      <c r="BJ62" s="125" t="e">
        <f>IF(AE62&gt;0,'Контроль экономии'!GV62,0)</f>
        <v>#N/A</v>
      </c>
      <c r="BK62" s="125" t="e">
        <f>IF(AF62&gt;0,'Контроль экономии'!GW62,0)</f>
        <v>#N/A</v>
      </c>
      <c r="BL62" s="125" t="e">
        <f>IF(AG62&gt;0,'Контроль экономии'!GX62,0)</f>
        <v>#N/A</v>
      </c>
      <c r="BM62" s="125" t="e">
        <f>IF(AH62&gt;0,'Контроль экономии'!GY62,0)</f>
        <v>#N/A</v>
      </c>
      <c r="BN62" s="120" t="e">
        <f>'Контроль экономии'!FU62*Ср.вз.!AI62</f>
        <v>#N/A</v>
      </c>
      <c r="BO62" s="120" t="e">
        <f>'Контроль экономии'!FV62*Ср.вз.!AJ62</f>
        <v>#N/A</v>
      </c>
      <c r="BP62" s="120" t="e">
        <f>'Контроль экономии'!FW62*Ср.вз.!AK62</f>
        <v>#N/A</v>
      </c>
      <c r="BQ62" s="120" t="e">
        <f>'Контроль экономии'!FX62*Ср.вз.!AL62</f>
        <v>#N/A</v>
      </c>
      <c r="BR62" s="120" t="e">
        <f>'Контроль экономии'!FY62*Ср.вз.!AM62</f>
        <v>#N/A</v>
      </c>
      <c r="BS62" s="120" t="e">
        <f>'Контроль экономии'!FZ62*Ср.вз.!AN62</f>
        <v>#N/A</v>
      </c>
      <c r="BT62" s="120" t="e">
        <f>'Контроль экономии'!GA62*Ср.вз.!AO62</f>
        <v>#N/A</v>
      </c>
      <c r="BU62" s="120" t="e">
        <f>'Контроль экономии'!GB62*Ср.вз.!AP62</f>
        <v>#N/A</v>
      </c>
      <c r="BV62" s="120" t="e">
        <f>'Контроль экономии'!GC62*Ср.вз.!AQ62</f>
        <v>#N/A</v>
      </c>
      <c r="BW62" s="120" t="e">
        <f>'Контроль экономии'!GD62*Ср.вз.!AR62</f>
        <v>#N/A</v>
      </c>
      <c r="BX62" s="120" t="e">
        <f>'Контроль экономии'!GE62*Ср.вз.!AS62</f>
        <v>#N/A</v>
      </c>
      <c r="BY62" s="120" t="e">
        <f>'Контроль экономии'!GF62*Ср.вз.!AT62</f>
        <v>#N/A</v>
      </c>
      <c r="BZ62" s="120" t="e">
        <f>'Контроль экономии'!GG62*Ср.вз.!AU62</f>
        <v>#N/A</v>
      </c>
      <c r="CA62" s="120" t="e">
        <f>'Контроль экономии'!GH62*Ср.вз.!AV62</f>
        <v>#N/A</v>
      </c>
      <c r="CB62" s="120" t="e">
        <f>'Контроль экономии'!GI62*Ср.вз.!AW62</f>
        <v>#N/A</v>
      </c>
      <c r="CC62" s="120" t="e">
        <f>'Контроль экономии'!GJ62*Ср.вз.!AX62</f>
        <v>#N/A</v>
      </c>
      <c r="CD62" s="120" t="e">
        <f>'Контроль экономии'!GK62*Ср.вз.!AY62</f>
        <v>#N/A</v>
      </c>
      <c r="CE62" s="120" t="e">
        <f>'Контроль экономии'!GL62*Ср.вз.!AZ62</f>
        <v>#N/A</v>
      </c>
      <c r="CF62" s="120" t="e">
        <f>'Контроль экономии'!GM62*Ср.вз.!BA62</f>
        <v>#N/A</v>
      </c>
      <c r="CG62" s="120" t="e">
        <f>'Контроль экономии'!GN62*Ср.вз.!BB62</f>
        <v>#N/A</v>
      </c>
      <c r="CH62" s="120" t="e">
        <f>'Контроль экономии'!GO62*Ср.вз.!BC62</f>
        <v>#N/A</v>
      </c>
      <c r="CI62" s="120" t="e">
        <f>'Контроль экономии'!GP62*Ср.вз.!BD62</f>
        <v>#N/A</v>
      </c>
      <c r="CJ62" s="120" t="e">
        <f>'Контроль экономии'!GQ62*Ср.вз.!BE62</f>
        <v>#N/A</v>
      </c>
      <c r="CK62" s="120" t="e">
        <f>'Контроль экономии'!GR62*Ср.вз.!BF62</f>
        <v>#N/A</v>
      </c>
      <c r="CL62" s="120" t="e">
        <f>'Контроль экономии'!GS62*Ср.вз.!BG62</f>
        <v>#N/A</v>
      </c>
      <c r="CM62" s="120" t="e">
        <f>'Контроль экономии'!GT62*Ср.вз.!BH62</f>
        <v>#N/A</v>
      </c>
      <c r="CN62" s="120" t="e">
        <f>'Контроль экономии'!GU62*Ср.вз.!BI62</f>
        <v>#N/A</v>
      </c>
      <c r="CO62" s="120" t="e">
        <f>'Контроль экономии'!GV62*Ср.вз.!BJ62</f>
        <v>#N/A</v>
      </c>
      <c r="CP62" s="120" t="e">
        <f>'Контроль экономии'!GW62*Ср.вз.!BK62</f>
        <v>#N/A</v>
      </c>
      <c r="CQ62" s="120" t="e">
        <f>'Контроль экономии'!GX62*Ср.вз.!BL62</f>
        <v>#N/A</v>
      </c>
      <c r="CR62" s="120" t="e">
        <f>'Контроль экономии'!GY62*Ср.вз.!BM62</f>
        <v>#N/A</v>
      </c>
      <c r="CS62" s="116" t="e">
        <f>'Контроль экономии'!FU62*'Контроль экономии'!WM62</f>
        <v>#N/A</v>
      </c>
      <c r="CT62" s="116" t="e">
        <f>'Контроль экономии'!FV62*'Контроль экономии'!WN62</f>
        <v>#N/A</v>
      </c>
      <c r="CU62" s="116" t="e">
        <f>'Контроль экономии'!FW62*'Контроль экономии'!WO62</f>
        <v>#N/A</v>
      </c>
      <c r="CV62" s="116" t="e">
        <f>'Контроль экономии'!FX62*'Контроль экономии'!WP62</f>
        <v>#N/A</v>
      </c>
      <c r="CW62" s="116" t="e">
        <f>'Контроль экономии'!FY62*'Контроль экономии'!WQ62</f>
        <v>#N/A</v>
      </c>
      <c r="CX62" s="116" t="e">
        <f>'Контроль экономии'!FZ62*'Контроль экономии'!WR62</f>
        <v>#N/A</v>
      </c>
      <c r="CY62" s="116" t="e">
        <f>'Контроль экономии'!GA62*'Контроль экономии'!WS62</f>
        <v>#N/A</v>
      </c>
      <c r="CZ62" s="116" t="e">
        <f>'Контроль экономии'!GB62*'Контроль экономии'!WT62</f>
        <v>#N/A</v>
      </c>
      <c r="DA62" s="116" t="e">
        <f>'Контроль экономии'!GC62*'Контроль экономии'!WU62</f>
        <v>#N/A</v>
      </c>
      <c r="DB62" s="116" t="e">
        <f>'Контроль экономии'!GD62*'Контроль экономии'!WV62</f>
        <v>#N/A</v>
      </c>
      <c r="DC62" s="116" t="e">
        <f>'Контроль экономии'!GE62*'Контроль экономии'!WW62</f>
        <v>#N/A</v>
      </c>
      <c r="DD62" s="116" t="e">
        <f>'Контроль экономии'!GF62*'Контроль экономии'!WX62</f>
        <v>#N/A</v>
      </c>
      <c r="DE62" s="116" t="e">
        <f>'Контроль экономии'!GG62*'Контроль экономии'!WY62</f>
        <v>#N/A</v>
      </c>
      <c r="DF62" s="116" t="e">
        <f>'Контроль экономии'!GH62*'Контроль экономии'!WZ62</f>
        <v>#N/A</v>
      </c>
      <c r="DG62" s="116" t="e">
        <f>'Контроль экономии'!GI62*'Контроль экономии'!XA62</f>
        <v>#N/A</v>
      </c>
      <c r="DH62" s="116" t="e">
        <f>'Контроль экономии'!GJ62*'Контроль экономии'!XB62</f>
        <v>#N/A</v>
      </c>
      <c r="DI62" s="116" t="e">
        <f>'Контроль экономии'!GK62*'Контроль экономии'!XC62</f>
        <v>#N/A</v>
      </c>
      <c r="DJ62" s="116" t="e">
        <f>'Контроль экономии'!GL62*'Контроль экономии'!XD62</f>
        <v>#N/A</v>
      </c>
      <c r="DK62" s="116" t="e">
        <f>'Контроль экономии'!GM62*'Контроль экономии'!XE62</f>
        <v>#N/A</v>
      </c>
      <c r="DL62" s="116" t="e">
        <f>'Контроль экономии'!GN62*'Контроль экономии'!XF62</f>
        <v>#N/A</v>
      </c>
      <c r="DM62" s="116" t="e">
        <f>'Контроль экономии'!GO62*'Контроль экономии'!XG62</f>
        <v>#N/A</v>
      </c>
      <c r="DN62" s="116" t="e">
        <f>'Контроль экономии'!GP62*'Контроль экономии'!XH62</f>
        <v>#N/A</v>
      </c>
      <c r="DO62" s="116" t="e">
        <f>'Контроль экономии'!GQ62*'Контроль экономии'!XI62</f>
        <v>#N/A</v>
      </c>
      <c r="DP62" s="116" t="e">
        <f>'Контроль экономии'!GR62*'Контроль экономии'!XJ62</f>
        <v>#N/A</v>
      </c>
      <c r="DQ62" s="116" t="e">
        <f>'Контроль экономии'!GS62*'Контроль экономии'!XK62</f>
        <v>#N/A</v>
      </c>
      <c r="DR62" s="116" t="e">
        <f>'Контроль экономии'!GT62*'Контроль экономии'!XL62</f>
        <v>#N/A</v>
      </c>
      <c r="DS62" s="116" t="e">
        <f>'Контроль экономии'!GU62*'Контроль экономии'!XM62</f>
        <v>#N/A</v>
      </c>
      <c r="DT62" s="116" t="e">
        <f>'Контроль экономии'!GV62*'Контроль экономии'!XN62</f>
        <v>#N/A</v>
      </c>
      <c r="DU62" s="116" t="e">
        <f>'Контроль экономии'!GW62*'Контроль экономии'!XO62</f>
        <v>#N/A</v>
      </c>
      <c r="DV62" s="116" t="e">
        <f>'Контроль экономии'!GX62*'Контроль экономии'!XP62</f>
        <v>#N/A</v>
      </c>
      <c r="DW62" s="116" t="e">
        <f>'Контроль экономии'!GY62*'Контроль экономии'!XQ62</f>
        <v>#N/A</v>
      </c>
      <c r="DX62" s="122" t="e">
        <f>'Контроль экономии'!FU62*'Контроль экономии'!XR62</f>
        <v>#N/A</v>
      </c>
      <c r="DY62" s="122" t="e">
        <f>'Контроль экономии'!FV62*'Контроль экономии'!XS62</f>
        <v>#N/A</v>
      </c>
      <c r="DZ62" s="122" t="e">
        <f>'Контроль экономии'!FW62*'Контроль экономии'!XT62</f>
        <v>#N/A</v>
      </c>
      <c r="EA62" s="122" t="e">
        <f>'Контроль экономии'!FX62*'Контроль экономии'!XU62</f>
        <v>#N/A</v>
      </c>
      <c r="EB62" s="122" t="e">
        <f>'Контроль экономии'!FY62*'Контроль экономии'!XV62</f>
        <v>#N/A</v>
      </c>
      <c r="EC62" s="122" t="e">
        <f>'Контроль экономии'!FZ62*'Контроль экономии'!XW62</f>
        <v>#N/A</v>
      </c>
      <c r="ED62" s="122" t="e">
        <f>'Контроль экономии'!GA62*'Контроль экономии'!XX62</f>
        <v>#N/A</v>
      </c>
      <c r="EE62" s="122" t="e">
        <f>'Контроль экономии'!GB62*'Контроль экономии'!XY62</f>
        <v>#N/A</v>
      </c>
      <c r="EF62" s="122" t="e">
        <f>'Контроль экономии'!GC62*'Контроль экономии'!XZ62</f>
        <v>#N/A</v>
      </c>
      <c r="EG62" s="122" t="e">
        <f>'Контроль экономии'!GD62*'Контроль экономии'!YA62</f>
        <v>#N/A</v>
      </c>
      <c r="EH62" s="122" t="e">
        <f>'Контроль экономии'!GE62*'Контроль экономии'!YB62</f>
        <v>#N/A</v>
      </c>
      <c r="EI62" s="122" t="e">
        <f>'Контроль экономии'!GF62*'Контроль экономии'!YC62</f>
        <v>#N/A</v>
      </c>
      <c r="EJ62" s="122" t="e">
        <f>'Контроль экономии'!GG62*'Контроль экономии'!YD62</f>
        <v>#N/A</v>
      </c>
      <c r="EK62" s="122" t="e">
        <f>'Контроль экономии'!GH62*'Контроль экономии'!YE62</f>
        <v>#N/A</v>
      </c>
      <c r="EL62" s="122" t="e">
        <f>'Контроль экономии'!GI62*'Контроль экономии'!YF62</f>
        <v>#N/A</v>
      </c>
      <c r="EM62" s="122" t="e">
        <f>'Контроль экономии'!GJ62*'Контроль экономии'!YG62</f>
        <v>#N/A</v>
      </c>
      <c r="EN62" s="122" t="e">
        <f>'Контроль экономии'!GK62*'Контроль экономии'!YH62</f>
        <v>#N/A</v>
      </c>
      <c r="EO62" s="122" t="e">
        <f>'Контроль экономии'!GL62*'Контроль экономии'!YI62</f>
        <v>#N/A</v>
      </c>
      <c r="EP62" s="122" t="e">
        <f>'Контроль экономии'!GM62*'Контроль экономии'!YJ62</f>
        <v>#N/A</v>
      </c>
      <c r="EQ62" s="122" t="e">
        <f>'Контроль экономии'!GN62*'Контроль экономии'!YK62</f>
        <v>#N/A</v>
      </c>
      <c r="ER62" s="122" t="e">
        <f>'Контроль экономии'!GO62*'Контроль экономии'!YL62</f>
        <v>#N/A</v>
      </c>
      <c r="ES62" s="122" t="e">
        <f>'Контроль экономии'!GP62*'Контроль экономии'!YM62</f>
        <v>#N/A</v>
      </c>
      <c r="ET62" s="122" t="e">
        <f>'Контроль экономии'!GQ62*'Контроль экономии'!YN62</f>
        <v>#N/A</v>
      </c>
      <c r="EU62" s="122" t="e">
        <f>'Контроль экономии'!GR62*'Контроль экономии'!YO62</f>
        <v>#N/A</v>
      </c>
      <c r="EV62" s="122" t="e">
        <f>'Контроль экономии'!GS62*'Контроль экономии'!YP62</f>
        <v>#N/A</v>
      </c>
      <c r="EW62" s="122" t="e">
        <f>'Контроль экономии'!GT62*'Контроль экономии'!YQ62</f>
        <v>#N/A</v>
      </c>
      <c r="EX62" s="122" t="e">
        <f>'Контроль экономии'!GU62*'Контроль экономии'!YR62</f>
        <v>#N/A</v>
      </c>
      <c r="EY62" s="122" t="e">
        <f>'Контроль экономии'!GV62*'Контроль экономии'!YS62</f>
        <v>#N/A</v>
      </c>
      <c r="EZ62" s="122" t="e">
        <f>'Контроль экономии'!GW62*'Контроль экономии'!YT62</f>
        <v>#N/A</v>
      </c>
      <c r="FA62" s="122" t="e">
        <f>'Контроль экономии'!GX62*'Контроль экономии'!YU62</f>
        <v>#N/A</v>
      </c>
      <c r="FB62" s="122" t="e">
        <f>'Контроль экономии'!GY62*'Контроль экономии'!YV62</f>
        <v>#N/A</v>
      </c>
    </row>
    <row r="63" spans="1:158" s="116" customFormat="1">
      <c r="A63" s="116">
        <f>'Контроль экономии'!A63</f>
        <v>83</v>
      </c>
      <c r="B63" s="123" t="str">
        <f>'Контроль экономии'!C63</f>
        <v>Муниципальное бюджетное общеобразовательное учреждение «Средняя общеобразовательная школа № 13» г. Белгорода</v>
      </c>
      <c r="C63" s="124">
        <f>'Контроль экономии'!D63</f>
        <v>1312804</v>
      </c>
      <c r="D63" s="119">
        <f>IF('Контроль экономии'!JJ63="",0,'Контроль экономии'!JJ63)</f>
        <v>1.11803764211331</v>
      </c>
      <c r="E63" s="119">
        <f>IF('Контроль экономии'!JK63="",0,'Контроль экономии'!JK63)</f>
        <v>1.03444157829369</v>
      </c>
      <c r="F63" s="119">
        <f>IF('Контроль экономии'!JL63="",0,'Контроль экономии'!JL63)</f>
        <v>0.83404987102321604</v>
      </c>
      <c r="G63" s="119">
        <f>IF('Контроль экономии'!JM63="",0,'Контроль экономии'!JM63)</f>
        <v>0.71844845705550797</v>
      </c>
      <c r="H63" s="119">
        <f>IF('Контроль экономии'!JN63="",0,'Контроль экономии'!JN63)</f>
        <v>0.72179229960829305</v>
      </c>
      <c r="I63" s="119">
        <f>IF('Контроль экономии'!JO63="",0,'Контроль экономии'!JO63)</f>
        <v>0.74018343364860995</v>
      </c>
      <c r="J63" s="119">
        <f>IF('Контроль экономии'!JP63="",0,'Контроль экономии'!JP63)</f>
        <v>0.83476640871309904</v>
      </c>
      <c r="K63" s="119">
        <f>IF('Контроль экономии'!JQ63="",0,'Контроль экономии'!JQ63)</f>
        <v>1.07146269227095</v>
      </c>
      <c r="L63" s="119">
        <f>IF('Контроль экономии'!JR63="",0,'Контроль экономии'!JR63)</f>
        <v>1.7650711760772</v>
      </c>
      <c r="M63" s="119">
        <f>IF('Контроль экономии'!JS63="",0,'Контроль экономии'!JS63)</f>
        <v>2.28121715868921</v>
      </c>
      <c r="N63" s="119">
        <f>IF('Контроль экономии'!JT63="",0,'Контроль экономии'!JT63)</f>
        <v>2.0340116556797598</v>
      </c>
      <c r="O63" s="119">
        <f>IF('Контроль экономии'!JU63="",0,'Контроль экономии'!JU63)</f>
        <v>1.7387981274481701</v>
      </c>
      <c r="P63" s="119">
        <f>IF('Контроль экономии'!JV63="",0,'Контроль экономии'!JV63)</f>
        <v>1.69437279067546</v>
      </c>
      <c r="Q63" s="119">
        <f>IF('Контроль экономии'!JW63="",0,'Контроль экономии'!JW63)</f>
        <v>1.3886500429922599</v>
      </c>
      <c r="R63" s="119">
        <f>IF('Контроль экономии'!JX63="",0,'Контроль экономии'!JX63)</f>
        <v>2.2556606477500698</v>
      </c>
      <c r="S63" s="119">
        <f>IF('Контроль экономии'!JY63="",0,'Контроль экономии'!JY63)</f>
        <v>2.5074042227954498</v>
      </c>
      <c r="T63" s="119">
        <f>IF('Контроль экономии'!JZ63="",0,'Контроль экономии'!JZ63)</f>
        <v>2.61870641062387</v>
      </c>
      <c r="U63" s="119">
        <f>IF('Контроль экономии'!KA63="",0,'Контроль экономии'!KA63)</f>
        <v>2.60485334861947</v>
      </c>
      <c r="V63" s="119">
        <f>IF('Контроль экономии'!KB63="",0,'Контроль экономии'!KB63)</f>
        <v>2.2637814082354102</v>
      </c>
      <c r="W63" s="119">
        <f>IF('Контроль экономии'!KC63="",0,'Контроль экономии'!KC63)</f>
        <v>1.66021782745772</v>
      </c>
      <c r="X63" s="119">
        <f>IF('Контроль экономии'!KD63="",0,'Контроль экономии'!KD63)</f>
        <v>1.30887551351868</v>
      </c>
      <c r="Y63" s="119">
        <f>IF('Контроль экономии'!KE63="",0,'Контроль экономии'!KE63)</f>
        <v>1.9594917359319799</v>
      </c>
      <c r="Z63" s="119">
        <f>IF('Контроль экономии'!KF63="",0,'Контроль экономии'!KF63)</f>
        <v>2.2088468520110802</v>
      </c>
      <c r="AA63" s="119">
        <f>IF('Контроль экономии'!KG63="",0,'Контроль экономии'!KG63)</f>
        <v>2.5360657303907499</v>
      </c>
      <c r="AB63" s="119">
        <f>IF('Контроль экономии'!KH63="",0,'Контроль экономии'!KH63)</f>
        <v>2.2611541033724998</v>
      </c>
      <c r="AC63" s="119">
        <f>IF('Контроль экономии'!KI63="",0,'Контроль экономии'!KI63)</f>
        <v>2.3683959109582502</v>
      </c>
      <c r="AD63" s="119">
        <f>IF('Контроль экономии'!KJ63="",0,'Контроль экономии'!KJ63)</f>
        <v>2.0416547243718401</v>
      </c>
      <c r="AE63" s="119">
        <f>IF('Контроль экономии'!KK63="",0,'Контроль экономии'!KK63)</f>
        <v>1.28164708130314</v>
      </c>
      <c r="AF63" s="119">
        <f>IF('Контроль экономии'!KL63="",0,'Контроль экономии'!KL63)</f>
        <v>1.5192987484475</v>
      </c>
      <c r="AG63" s="119">
        <f>IF('Контроль экономии'!KM63="",0,'Контроль экономии'!KM63)</f>
        <v>1.8183338110251299</v>
      </c>
      <c r="AH63" s="119">
        <f>IF('Контроль экономии'!KN63="",0,'Контроль экономии'!KN63)</f>
        <v>0</v>
      </c>
      <c r="AI63" s="125">
        <f>IF(D63&gt;0,'Контроль экономии'!FU63,0)</f>
        <v>1110.9390931463865</v>
      </c>
      <c r="AJ63" s="125">
        <f>IF(E63&gt;0,'Контроль экономии'!FV63,0)</f>
        <v>2103.0033806059027</v>
      </c>
      <c r="AK63" s="125">
        <f>IF(F63&gt;0,'Контроль экономии'!FW63,0)</f>
        <v>2831.3817354509074</v>
      </c>
      <c r="AL63" s="125">
        <f>IF(G63&gt;0,'Контроль экономии'!FX63,0)</f>
        <v>3613.794092880853</v>
      </c>
      <c r="AM63" s="125">
        <f>IF(H63&gt;0,'Контроль экономии'!FY63,0)</f>
        <v>4498.5108285382867</v>
      </c>
      <c r="AN63" s="125">
        <f>IF(I63&gt;0,'Контроль экономии'!FZ63,0)</f>
        <v>5541.727305111548</v>
      </c>
      <c r="AO63" s="125">
        <f>IF(J63&gt;0,'Контроль экономии'!GA63,0)</f>
        <v>6570.5347143288245</v>
      </c>
      <c r="AP63" s="125">
        <f>IF(K63&gt;0,'Контроль экономии'!GB63,0)</f>
        <v>7588.535323029113</v>
      </c>
      <c r="AQ63" s="125">
        <f>IF(L63&gt;0,'Контроль экономии'!GC63,0)</f>
        <v>8630.3108928667752</v>
      </c>
      <c r="AR63" s="125">
        <f>IF(M63&gt;0,'Контроль экономии'!GD63,0)</f>
        <v>9656.9569419806539</v>
      </c>
      <c r="AS63" s="125">
        <f>IF(N63&gt;0,'Контроль экономии'!GE63,0)</f>
        <v>10599.309947062025</v>
      </c>
      <c r="AT63" s="125">
        <f>IF(O63&gt;0,'Контроль экономии'!GF63,0)</f>
        <v>11422.788146456525</v>
      </c>
      <c r="AU63" s="125">
        <f>IF(P63&gt;0,'Контроль экономии'!GG63,0)</f>
        <v>12375.227498687085</v>
      </c>
      <c r="AV63" s="125">
        <f>IF(Q63&gt;0,'Контроль экономии'!GH63,0)</f>
        <v>13079.110439026916</v>
      </c>
      <c r="AW63" s="125">
        <f>IF(R63&gt;0,'Контроль экономии'!GI63,0)</f>
        <v>14130.972356013766</v>
      </c>
      <c r="AX63" s="125">
        <f>IF(S63&gt;0,'Контроль экономии'!GJ63,0)</f>
        <v>15262.084143458531</v>
      </c>
      <c r="AY63" s="125">
        <f>IF(T63&gt;0,'Контроль экономии'!GK63,0)</f>
        <v>16308.902886870788</v>
      </c>
      <c r="AZ63" s="125">
        <f>IF(U63&gt;0,'Контроль экономии'!GL63,0)</f>
        <v>17387.421578466212</v>
      </c>
      <c r="BA63" s="125">
        <f>IF(V63&gt;0,'Контроль экономии'!GM63,0)</f>
        <v>18454.413016176848</v>
      </c>
      <c r="BB63" s="125">
        <f>IF(W63&gt;0,'Контроль экономии'!GN63,0)</f>
        <v>19529.329440933274</v>
      </c>
      <c r="BC63" s="125">
        <f>IF(X63&gt;0,'Контроль экономии'!GO63,0)</f>
        <v>20683.495736147612</v>
      </c>
      <c r="BD63" s="125">
        <f>IF(Y63&gt;0,'Контроль экономии'!GP63,0)</f>
        <v>21913.309634980869</v>
      </c>
      <c r="BE63" s="125">
        <f>IF(Z63&gt;0,'Контроль экономии'!GQ63,0)</f>
        <v>23179.866655571885</v>
      </c>
      <c r="BF63" s="125">
        <f>IF(AA63&gt;0,'Контроль экономии'!GR63,0)</f>
        <v>24521.350826414018</v>
      </c>
      <c r="BG63" s="125">
        <f>IF(AB63&gt;0,'Контроль экономии'!GS63,0)</f>
        <v>25849.866836635767</v>
      </c>
      <c r="BH63" s="125">
        <f>IF(AC63&gt;0,'Контроль экономии'!GT63,0)</f>
        <v>27130.83292458277</v>
      </c>
      <c r="BI63" s="125">
        <f>IF(AD63&gt;0,'Контроль экономии'!GU63,0)</f>
        <v>28560.932859664208</v>
      </c>
      <c r="BJ63" s="125">
        <f>IF(AE63&gt;0,'Контроль экономии'!GV63,0)</f>
        <v>30036.421356916995</v>
      </c>
      <c r="BK63" s="125">
        <f>IF(AF63&gt;0,'Контроль экономии'!GW63,0)</f>
        <v>31426.175903401676</v>
      </c>
      <c r="BL63" s="125">
        <f>IF(AG63&gt;0,'Контроль экономии'!GX63,0)</f>
        <v>32658.15116233833</v>
      </c>
      <c r="BM63" s="125">
        <f>IF(AH63&gt;0,'Контроль экономии'!GY63,0)</f>
        <v>0</v>
      </c>
      <c r="BN63" s="120">
        <f>'Контроль экономии'!FU63*Ср.вз.!AI63</f>
        <v>1234185.6686809156</v>
      </c>
      <c r="BO63" s="120">
        <f>'Контроль экономии'!FV63*Ср.вз.!AJ63</f>
        <v>4422623.2188398559</v>
      </c>
      <c r="BP63" s="120">
        <f>'Контроль экономии'!FW63*Ср.вз.!AK63</f>
        <v>8016722.5318449922</v>
      </c>
      <c r="BQ63" s="120">
        <f>'Контроль экономии'!FX63*Ср.вз.!AL63</f>
        <v>13059507.745740548</v>
      </c>
      <c r="BR63" s="120">
        <f>'Контроль экономии'!FY63*Ср.вз.!AM63</f>
        <v>20236599.674476221</v>
      </c>
      <c r="BS63" s="120">
        <f>'Контроль экономии'!FZ63*Ср.вз.!AN63</f>
        <v>30710741.524218902</v>
      </c>
      <c r="BT63" s="120">
        <f>'Контроль экономии'!GA63*Ср.вз.!AO63</f>
        <v>43171926.432200171</v>
      </c>
      <c r="BU63" s="120">
        <f>'Контроль экономии'!GB63*Ср.вз.!AP63</f>
        <v>57585868.348860562</v>
      </c>
      <c r="BV63" s="120">
        <f>'Контроль экономии'!GC63*Ср.вз.!AQ63</f>
        <v>74482266.107534915</v>
      </c>
      <c r="BW63" s="120">
        <f>'Контроль экономии'!GD63*Ср.вз.!AR63</f>
        <v>93256817.379268348</v>
      </c>
      <c r="BX63" s="120">
        <f>'Контроль экономии'!GE63*Ср.вз.!AS63</f>
        <v>112345371.35388799</v>
      </c>
      <c r="BY63" s="120">
        <f>'Контроль экономии'!GF63*Ср.вз.!AT63</f>
        <v>130480089.0388277</v>
      </c>
      <c r="BZ63" s="120">
        <f>'Контроль экономии'!GG63*Ср.вз.!AU63</f>
        <v>153146255.644261</v>
      </c>
      <c r="CA63" s="120">
        <f>'Контроль экономии'!GH63*Ср.вз.!AV63</f>
        <v>171063129.87626284</v>
      </c>
      <c r="CB63" s="120">
        <f>'Контроль экономии'!GI63*Ср.вз.!AW63</f>
        <v>199684379.72642526</v>
      </c>
      <c r="CC63" s="120">
        <f>'Контроль экономии'!GJ63*Ср.вз.!AX63</f>
        <v>232931212.40200832</v>
      </c>
      <c r="CD63" s="120">
        <f>'Контроль экономии'!GK63*Ср.вз.!AY63</f>
        <v>265980313.37338233</v>
      </c>
      <c r="CE63" s="120">
        <f>'Контроль экономии'!GL63*Ср.вз.!AZ63</f>
        <v>302322429.14731246</v>
      </c>
      <c r="CF63" s="120">
        <f>'Контроль экономии'!GM63*Ср.вз.!BA63</f>
        <v>340565359.77163744</v>
      </c>
      <c r="CG63" s="120">
        <f>'Контроль экономии'!GN63*Ср.вз.!BB63</f>
        <v>381394708.41250312</v>
      </c>
      <c r="CH63" s="120">
        <f>'Контроль экономии'!GO63*Ср.вз.!BC63</f>
        <v>427806995.86723644</v>
      </c>
      <c r="CI63" s="120">
        <f>'Контроль экономии'!GP63*Ср.вз.!BD63</f>
        <v>480193139.15854537</v>
      </c>
      <c r="CJ63" s="120">
        <f>'Контроль экономии'!GQ63*Ср.вз.!BE63</f>
        <v>537306218.1700933</v>
      </c>
      <c r="CK63" s="120">
        <f>'Контроль экономии'!GR63*Ср.вз.!BF63</f>
        <v>601296646.35207546</v>
      </c>
      <c r="CL63" s="120">
        <f>'Контроль экономии'!GS63*Ср.вз.!BG63</f>
        <v>668215615.47180164</v>
      </c>
      <c r="CM63" s="120">
        <f>'Контроль экономии'!GT63*Ср.вз.!BH63</f>
        <v>736082095.18162441</v>
      </c>
      <c r="CN63" s="120">
        <f>'Контроль экономии'!GU63*Ср.вз.!BI63</f>
        <v>815726885.81424677</v>
      </c>
      <c r="CO63" s="120">
        <f>'Контроль экономии'!GV63*Ср.вз.!BJ63</f>
        <v>902186607.93025935</v>
      </c>
      <c r="CP63" s="120">
        <f>'Контроль экономии'!GW63*Ср.вз.!BK63</f>
        <v>987604531.91154408</v>
      </c>
      <c r="CQ63" s="120">
        <f>'Контроль экономии'!GX63*Ср.вз.!BL63</f>
        <v>1066554837.3421404</v>
      </c>
      <c r="CR63" s="120">
        <f>'Контроль экономии'!GY63*Ср.вз.!BM63</f>
        <v>0</v>
      </c>
      <c r="CS63" s="116">
        <f>'Контроль экономии'!FU63*'Контроль экономии'!WM63</f>
        <v>0</v>
      </c>
      <c r="CT63" s="116">
        <f>'Контроль экономии'!FV63*'Контроль экономии'!WN63</f>
        <v>0</v>
      </c>
      <c r="CU63" s="116">
        <f>'Контроль экономии'!FW63*'Контроль экономии'!WO63</f>
        <v>0</v>
      </c>
      <c r="CV63" s="116">
        <f>'Контроль экономии'!FX63*'Контроль экономии'!WP63</f>
        <v>0</v>
      </c>
      <c r="CW63" s="116">
        <f>'Контроль экономии'!FY63*'Контроль экономии'!WQ63</f>
        <v>0</v>
      </c>
      <c r="CX63" s="116">
        <f>'Контроль экономии'!FZ63*'Контроль экономии'!WR63</f>
        <v>0</v>
      </c>
      <c r="CY63" s="116">
        <f>'Контроль экономии'!GA63*'Контроль экономии'!WS63</f>
        <v>0</v>
      </c>
      <c r="CZ63" s="116">
        <f>'Контроль экономии'!GB63*'Контроль экономии'!WT63</f>
        <v>0</v>
      </c>
      <c r="DA63" s="116">
        <f>'Контроль экономии'!GC63*'Контроль экономии'!WU63</f>
        <v>0</v>
      </c>
      <c r="DB63" s="116">
        <f>'Контроль экономии'!GD63*'Контроль экономии'!WV63</f>
        <v>0</v>
      </c>
      <c r="DC63" s="116">
        <f>'Контроль экономии'!GE63*'Контроль экономии'!WW63</f>
        <v>0</v>
      </c>
      <c r="DD63" s="116">
        <f>'Контроль экономии'!GF63*'Контроль экономии'!WX63</f>
        <v>0</v>
      </c>
      <c r="DE63" s="116">
        <f>'Контроль экономии'!GG63*'Контроль экономии'!WY63</f>
        <v>0</v>
      </c>
      <c r="DF63" s="116">
        <f>'Контроль экономии'!GH63*'Контроль экономии'!WZ63</f>
        <v>0</v>
      </c>
      <c r="DG63" s="116">
        <f>'Контроль экономии'!GI63*'Контроль экономии'!XA63</f>
        <v>0</v>
      </c>
      <c r="DH63" s="116">
        <f>'Контроль экономии'!GJ63*'Контроль экономии'!XB63</f>
        <v>10638545.772727799</v>
      </c>
      <c r="DI63" s="116">
        <f>'Контроль экономии'!GK63*'Контроль экономии'!XC63</f>
        <v>23961621.814666484</v>
      </c>
      <c r="DJ63" s="116">
        <f>'Контроль экономии'!GL63*'Контроль экономии'!XD63</f>
        <v>36398500.552770652</v>
      </c>
      <c r="DK63" s="116">
        <f>'Контроль экономии'!GM63*'Контроль экономии'!XE63</f>
        <v>53211691.043781251</v>
      </c>
      <c r="DL63" s="116">
        <f>'Контроль экономии'!GN63*'Контроль экономии'!XF63</f>
        <v>68712416.504695609</v>
      </c>
      <c r="DM63" s="116">
        <f>'Контроль экономии'!GO63*'Контроль экономии'!XG63</f>
        <v>64340442.084736787</v>
      </c>
      <c r="DN63" s="116">
        <f>'Контроль экономии'!GP63*'Контроль экономии'!XH63</f>
        <v>105623225.76889153</v>
      </c>
      <c r="DO63" s="116">
        <f>'Контроль экономии'!GQ63*'Контроль экономии'!XI63</f>
        <v>123764601.42891942</v>
      </c>
      <c r="DP63" s="116">
        <f>'Контроль экономии'!GR63*'Контроль экономии'!XJ63</f>
        <v>150243945.48512453</v>
      </c>
      <c r="DQ63" s="116">
        <f>'Контроль экономии'!GS63*'Контроль экономии'!XK63</f>
        <v>190394480.96790683</v>
      </c>
      <c r="DR63" s="116">
        <f>'Контроль экономии'!GT63*'Контроль экономии'!XL63</f>
        <v>223355846.93529922</v>
      </c>
      <c r="DS63" s="116">
        <f>'Контроль экономии'!GU63*'Контроль экономии'!XM63</f>
        <v>257418898.58625558</v>
      </c>
      <c r="DT63" s="116">
        <f>'Контроль экономии'!GV63*'Контроль экономии'!XN63</f>
        <v>279634703.38718456</v>
      </c>
      <c r="DU63" s="116">
        <f>'Контроль экономии'!GW63*'Контроль экономии'!XO63</f>
        <v>364384189.7699303</v>
      </c>
      <c r="DV63" s="116">
        <f>'Контроль экономии'!GX63*'Контроль экономии'!XP63</f>
        <v>419546555.47453785</v>
      </c>
      <c r="DW63" s="116" t="e">
        <f>'Контроль экономии'!GY63*'Контроль экономии'!XQ63</f>
        <v>#VALUE!</v>
      </c>
      <c r="DX63" s="122">
        <f>'Контроль экономии'!FU63*'Контроль экономии'!XR63</f>
        <v>1604201.1753272107</v>
      </c>
      <c r="DY63" s="122">
        <f>'Контроль экономии'!FV63*'Контроль экономии'!XS63</f>
        <v>4832354.1990614496</v>
      </c>
      <c r="DZ63" s="122">
        <f>'Контроль экономии'!FW63*'Контроль экономии'!XT63</f>
        <v>10134526.660099693</v>
      </c>
      <c r="EA63" s="122">
        <f>'Контроль экономии'!FX63*'Контроль экономии'!XU63</f>
        <v>16745659.351208635</v>
      </c>
      <c r="EB63" s="122">
        <f>'Контроль экономии'!FY63*'Контроль экономии'!XV63</f>
        <v>24614120.080029588</v>
      </c>
      <c r="EC63" s="122">
        <f>'Контроль экономии'!FZ63*'Контроль экономии'!XW63</f>
        <v>39815659.073757872</v>
      </c>
      <c r="ED63" s="122">
        <f>'Контроль экономии'!GA63*'Контроль экономии'!XX63</f>
        <v>60440164.346716218</v>
      </c>
      <c r="EE63" s="122">
        <f>'Контроль экономии'!GB63*'Контроль экономии'!XY63</f>
        <v>77450799.386977598</v>
      </c>
      <c r="EF63" s="122">
        <f>'Контроль экономии'!GC63*'Контроль экономии'!XZ63</f>
        <v>92255228.516984791</v>
      </c>
      <c r="EG63" s="122">
        <f>'Контроль экономии'!GD63*'Контроль экономии'!YA63</f>
        <v>107421985.2122436</v>
      </c>
      <c r="EH63" s="122">
        <f>'Контроль экономии'!GE63*'Контроль экономии'!YB63</f>
        <v>123362311.78255042</v>
      </c>
      <c r="EI63" s="122">
        <f>'Контроль экономии'!GF63*'Контроль экономии'!YC63</f>
        <v>138539921.42103136</v>
      </c>
      <c r="EJ63" s="122">
        <f>'Контроль экономии'!GG63*'Контроль экономии'!YD63</f>
        <v>159177732.81991339</v>
      </c>
      <c r="EK63" s="122">
        <f>'Контроль экономии'!GH63*'Контроль экономии'!YE63</f>
        <v>181794028.36397487</v>
      </c>
      <c r="EL63" s="122">
        <f>'Контроль экономии'!GI63*'Контроль экономии'!YF63</f>
        <v>201276187.32289621</v>
      </c>
      <c r="EM63" s="122">
        <f>'Контроль экономии'!GJ63*'Контроль экономии'!YG63</f>
        <v>212186048.14518917</v>
      </c>
      <c r="EN63" s="122">
        <f>'Контроль экономии'!GK63*'Контроль экономии'!YH63</f>
        <v>219255150.83478272</v>
      </c>
      <c r="EO63" s="122">
        <f>'Контроль экономии'!GL63*'Контроль экономии'!YI63</f>
        <v>231345353.06940973</v>
      </c>
      <c r="EP63" s="122">
        <f>'Контроль экономии'!GM63*'Контроль экономии'!YJ63</f>
        <v>236802562.23626405</v>
      </c>
      <c r="EQ63" s="122">
        <f>'Контроль экономии'!GN63*'Контроль экономии'!YK63</f>
        <v>247405496.22834674</v>
      </c>
      <c r="ER63" s="122">
        <f>'Контроль экономии'!GO63*'Контроль экономии'!YL63</f>
        <v>302343133.80199981</v>
      </c>
      <c r="ES63" s="122">
        <f>'Контроль экономии'!GP63*'Контроль экономии'!YM63</f>
        <v>282862881.17217153</v>
      </c>
      <c r="ET63" s="122">
        <f>'Контроль экономии'!GQ63*'Контроль экономии'!YN63</f>
        <v>305099369.79284781</v>
      </c>
      <c r="EU63" s="122">
        <f>'Контроль экономии'!GR63*'Контроль экономии'!YO63</f>
        <v>317983694.57159644</v>
      </c>
      <c r="EV63" s="122">
        <f>'Контроль экономии'!GS63*'Контроль экономии'!YP63</f>
        <v>307132626.84777015</v>
      </c>
      <c r="EW63" s="122">
        <f>'Контроль экономии'!GT63*'Контроль экономии'!YQ63</f>
        <v>311229213.0212419</v>
      </c>
      <c r="EX63" s="122">
        <f>'Контроль экономии'!GU63*'Контроль экономии'!YR63</f>
        <v>325014589.8572368</v>
      </c>
      <c r="EY63" s="122">
        <f>'Контроль экономии'!GV63*'Контроль экономии'!YS63</f>
        <v>368734915.08890212</v>
      </c>
      <c r="EZ63" s="122">
        <f>'Контроль экономии'!GW63*'Контроль экономии'!YT63</f>
        <v>313984828.91340423</v>
      </c>
      <c r="FA63" s="122">
        <f>'Контроль экономии'!GX63*'Контроль экономии'!YU63</f>
        <v>286816237.60380793</v>
      </c>
      <c r="FB63" s="122" t="e">
        <f>'Контроль экономии'!GY63*'Контроль экономии'!YV63</f>
        <v>#VALUE!</v>
      </c>
    </row>
    <row r="64" spans="1:158" s="116" customFormat="1">
      <c r="A64" s="116">
        <f>'Контроль экономии'!A64</f>
        <v>76</v>
      </c>
      <c r="B64" s="123" t="str">
        <f>'Контроль экономии'!C64</f>
        <v>Муниципальное бюджетное дошкольное образовательное учреждение детский сад комбинированного вида № 81 г. Белгород</v>
      </c>
      <c r="C64" s="124">
        <f>'Контроль экономии'!D64</f>
        <v>1100333</v>
      </c>
      <c r="D64" s="119">
        <f>IF('Контроль экономии'!JJ64="",0,'Контроль экономии'!JJ64)</f>
        <v>0.63676999999999995</v>
      </c>
      <c r="E64" s="119">
        <f>IF('Контроль экономии'!JK64="",0,'Контроль экономии'!JK64)</f>
        <v>0.42207</v>
      </c>
      <c r="F64" s="119">
        <f>IF('Контроль экономии'!JL64="",0,'Контроль экономии'!JL64)</f>
        <v>0.42648000000000003</v>
      </c>
      <c r="G64" s="119">
        <f>IF('Контроль экономии'!JM64="",0,'Контроль экономии'!JM64)</f>
        <v>0.42697000000000002</v>
      </c>
      <c r="H64" s="119">
        <f>IF('Контроль экономии'!JN64="",0,'Контроль экономии'!JN64)</f>
        <v>0.42642000000000002</v>
      </c>
      <c r="I64" s="119">
        <f>IF('Контроль экономии'!JO64="",0,'Контроль экономии'!JO64)</f>
        <v>0.42398000000000002</v>
      </c>
      <c r="J64" s="119">
        <f>IF('Контроль экономии'!JP64="",0,'Контроль экономии'!JP64)</f>
        <v>0.56894999999999996</v>
      </c>
      <c r="K64" s="119">
        <f>IF('Контроль экономии'!JQ64="",0,'Контроль экономии'!JQ64)</f>
        <v>0.78956999999999999</v>
      </c>
      <c r="L64" s="119">
        <f>IF('Контроль экономии'!JR64="",0,'Контроль экономии'!JR64)</f>
        <v>0.88773999999999997</v>
      </c>
      <c r="M64" s="119">
        <f>IF('Контроль экономии'!JS64="",0,'Контроль экономии'!JS64)</f>
        <v>0.98817999999999995</v>
      </c>
      <c r="N64" s="119">
        <f>IF('Контроль экономии'!JT64="",0,'Контроль экономии'!JT64)</f>
        <v>1.00589</v>
      </c>
      <c r="O64" s="119">
        <f>IF('Контроль экономии'!JU64="",0,'Контроль экономии'!JU64)</f>
        <v>1.00743</v>
      </c>
      <c r="P64" s="119">
        <f>IF('Контроль экономии'!JV64="",0,'Контроль экономии'!JV64)</f>
        <v>0.45713999999999999</v>
      </c>
      <c r="Q64" s="119">
        <f>IF('Контроль экономии'!JW64="",0,'Контроль экономии'!JW64)</f>
        <v>0.71708000000000005</v>
      </c>
      <c r="R64" s="119">
        <f>IF('Контроль экономии'!JX64="",0,'Контроль экономии'!JX64)</f>
        <v>0.99926000000000004</v>
      </c>
      <c r="S64" s="119">
        <f>IF('Контроль экономии'!JY64="",0,'Контроль экономии'!JY64)</f>
        <v>1.1124799999999999</v>
      </c>
      <c r="T64" s="119">
        <f>IF('Контроль экономии'!JZ64="",0,'Контроль экономии'!JZ64)</f>
        <v>1.18028</v>
      </c>
      <c r="U64" s="119">
        <f>IF('Контроль экономии'!KA64="",0,'Контроль экономии'!KA64)</f>
        <v>1.15913</v>
      </c>
      <c r="V64" s="119">
        <f>IF('Контроль экономии'!KB64="",0,'Контроль экономии'!KB64)</f>
        <v>1.0527500000000001</v>
      </c>
      <c r="W64" s="119">
        <f>IF('Контроль экономии'!KC64="",0,'Контроль экономии'!KC64)</f>
        <v>0.51192000000000004</v>
      </c>
      <c r="X64" s="119">
        <f>IF('Контроль экономии'!KD64="",0,'Контроль экономии'!KD64)</f>
        <v>0.76004000000000005</v>
      </c>
      <c r="Y64" s="119">
        <f>IF('Контроль экономии'!KE64="",0,'Контроль экономии'!KE64)</f>
        <v>0.99924999999999997</v>
      </c>
      <c r="Z64" s="119">
        <f>IF('Контроль экономии'!KF64="",0,'Контроль экономии'!KF64)</f>
        <v>1.07799</v>
      </c>
      <c r="AA64" s="119">
        <f>IF('Контроль экономии'!KG64="",0,'Контроль экономии'!KG64)</f>
        <v>1.43381</v>
      </c>
      <c r="AB64" s="119">
        <f>IF('Контроль экономии'!KH64="",0,'Контроль экономии'!KH64)</f>
        <v>1.1967099999999999</v>
      </c>
      <c r="AC64" s="119">
        <f>IF('Контроль экономии'!KI64="",0,'Контроль экономии'!KI64)</f>
        <v>1.28538</v>
      </c>
      <c r="AD64" s="119">
        <f>IF('Контроль экономии'!KJ64="",0,'Контроль экономии'!KJ64)</f>
        <v>0.52793000000000001</v>
      </c>
      <c r="AE64" s="119">
        <f>IF('Контроль экономии'!KK64="",0,'Контроль экономии'!KK64)</f>
        <v>0.71899999999999997</v>
      </c>
      <c r="AF64" s="119">
        <f>IF('Контроль экономии'!KL64="",0,'Контроль экономии'!KL64)</f>
        <v>0.85026999999999997</v>
      </c>
      <c r="AG64" s="119">
        <f>IF('Контроль экономии'!KM64="",0,'Контроль экономии'!KM64)</f>
        <v>0.92171999999999998</v>
      </c>
      <c r="AH64" s="119">
        <f>IF('Контроль экономии'!KN64="",0,'Контроль экономии'!KN64)</f>
        <v>0</v>
      </c>
      <c r="AI64" s="125">
        <f>IF(D64&gt;0,'Контроль экономии'!FU64,0)</f>
        <v>1242.4819648239945</v>
      </c>
      <c r="AJ64" s="125">
        <f>IF(E64&gt;0,'Контроль экономии'!FV64,0)</f>
        <v>2361.6128320571597</v>
      </c>
      <c r="AK64" s="125">
        <f>IF(F64&gt;0,'Контроль экономии'!FW64,0)</f>
        <v>3207.1285373615747</v>
      </c>
      <c r="AL64" s="125">
        <f>IF(G64&gt;0,'Контроль экономии'!FX64,0)</f>
        <v>4108.7129233890937</v>
      </c>
      <c r="AM64" s="125">
        <f>IF(H64&gt;0,'Контроль экономии'!FY64,0)</f>
        <v>5116.4540115856908</v>
      </c>
      <c r="AN64" s="125">
        <f>IF(I64&gt;0,'Контроль экономии'!FZ64,0)</f>
        <v>6288.6632299033945</v>
      </c>
      <c r="AO64" s="125">
        <f>IF(J64&gt;0,'Контроль экономии'!GA64,0)</f>
        <v>7445.9208000282706</v>
      </c>
      <c r="AP64" s="125">
        <f>IF(K64&gt;0,'Контроль экономии'!GB64,0)</f>
        <v>8591.9646340085255</v>
      </c>
      <c r="AQ64" s="125">
        <f>IF(L64&gt;0,'Контроль экономии'!GC64,0)</f>
        <v>9762.6786875069465</v>
      </c>
      <c r="AR64" s="125">
        <f>IF(M64&gt;0,'Контроль экономии'!GD64,0)</f>
        <v>10917.693510402898</v>
      </c>
      <c r="AS64" s="125">
        <f>IF(N64&gt;0,'Контроль экономии'!GE64,0)</f>
        <v>11985.241191370807</v>
      </c>
      <c r="AT64" s="125">
        <f>IF(O64&gt;0,'Контроль экономии'!GF64,0)</f>
        <v>12929.437774747887</v>
      </c>
      <c r="AU64" s="125">
        <f>IF(P64&gt;0,'Контроль экономии'!GG64,0)</f>
        <v>14007.451609450774</v>
      </c>
      <c r="AV64" s="125">
        <f>IF(Q64&gt;0,'Контроль экономии'!GH64,0)</f>
        <v>14827.549512827381</v>
      </c>
      <c r="AW64" s="125">
        <f>IF(R64&gt;0,'Контроль экономии'!GI64,0)</f>
        <v>16008.729720060783</v>
      </c>
      <c r="AX64" s="125">
        <f>IF(S64&gt;0,'Контроль экономии'!GJ64,0)</f>
        <v>17272.143992354737</v>
      </c>
      <c r="AY64" s="125">
        <f>IF(T64&gt;0,'Контроль экономии'!GK64,0)</f>
        <v>18448.091122720649</v>
      </c>
      <c r="AZ64" s="125">
        <f>IF(U64&gt;0,'Контроль экономии'!GL64,0)</f>
        <v>19656.93187911078</v>
      </c>
      <c r="BA64" s="125">
        <f>IF(V64&gt;0,'Контроль экономии'!GM64,0)</f>
        <v>20853.811316946649</v>
      </c>
      <c r="BB64" s="125">
        <f>IF(W64&gt;0,'Контроль экономии'!GN64,0)</f>
        <v>22058.914161288572</v>
      </c>
      <c r="BC64" s="125">
        <f>IF(X64&gt;0,'Контроль экономии'!GO64,0)</f>
        <v>23346.251070691051</v>
      </c>
      <c r="BD64" s="125">
        <f>IF(Y64&gt;0,'Контроль экономии'!GP64,0)</f>
        <v>24712.084133105876</v>
      </c>
      <c r="BE64" s="125">
        <f>IF(Z64&gt;0,'Контроль экономии'!GQ64,0)</f>
        <v>26116.043898412412</v>
      </c>
      <c r="BF64" s="125">
        <f>IF(AA64&gt;0,'Контроль экономии'!GR64,0)</f>
        <v>27597.752234321651</v>
      </c>
      <c r="BG64" s="125">
        <f>IF(AB64&gt;0,'Контроль экономии'!GS64,0)</f>
        <v>29066.004086857349</v>
      </c>
      <c r="BH64" s="125">
        <f>IF(AC64&gt;0,'Контроль экономии'!GT64,0)</f>
        <v>30484.915500356714</v>
      </c>
      <c r="BI64" s="125">
        <f>IF(AD64&gt;0,'Контроль экономии'!GU64,0)</f>
        <v>32058.576472651846</v>
      </c>
      <c r="BJ64" s="125">
        <f>IF(AE64&gt;0,'Контроль экономии'!GV64,0)</f>
        <v>33679.335136754387</v>
      </c>
      <c r="BK64" s="125">
        <f>IF(AF64&gt;0,'Контроль экономии'!GW64,0)</f>
        <v>35211.131494109599</v>
      </c>
      <c r="BL64" s="125">
        <f>IF(AG64&gt;0,'Контроль экономии'!GX64,0)</f>
        <v>36579.207303753348</v>
      </c>
      <c r="BM64" s="125">
        <f>IF(AH64&gt;0,'Контроль экономии'!GY64,0)</f>
        <v>0</v>
      </c>
      <c r="BN64" s="120">
        <f>'Контроль экономии'!FU64*Ср.вз.!AI64</f>
        <v>1543761.4329128941</v>
      </c>
      <c r="BO64" s="120">
        <f>'Контроль экономии'!FV64*Ср.вз.!AJ64</f>
        <v>5577215.1685370384</v>
      </c>
      <c r="BP64" s="120">
        <f>'Контроль экономии'!FW64*Ср.вз.!AK64</f>
        <v>10285673.455158994</v>
      </c>
      <c r="BQ64" s="120">
        <f>'Контроль экономии'!FX64*Ср.вз.!AL64</f>
        <v>16881521.886824552</v>
      </c>
      <c r="BR64" s="120">
        <f>'Контроль экономии'!FY64*Ср.вз.!AM64</f>
        <v>26178101.652671307</v>
      </c>
      <c r="BS64" s="120">
        <f>'Контроль экономии'!FZ64*Ср.вз.!AN64</f>
        <v>39547285.219138995</v>
      </c>
      <c r="BT64" s="120">
        <f>'Контроль экономии'!GA64*Ср.вз.!AO64</f>
        <v>55441736.560293645</v>
      </c>
      <c r="BU64" s="120">
        <f>'Контроль экономии'!GB64*Ср.вз.!AP64</f>
        <v>73821856.272053257</v>
      </c>
      <c r="BV64" s="120">
        <f>'Контроль экономии'!GC64*Ср.вз.!AQ64</f>
        <v>95309895.155502349</v>
      </c>
      <c r="BW64" s="120">
        <f>'Контроль экономии'!GD64*Ср.вз.!AR64</f>
        <v>119196031.58709356</v>
      </c>
      <c r="BX64" s="120">
        <f>'Контроль экономии'!GE64*Ср.вз.!AS64</f>
        <v>143646006.41533154</v>
      </c>
      <c r="BY64" s="120">
        <f>'Контроль экономии'!GF64*Ср.вз.!AT64</f>
        <v>167170361.17107758</v>
      </c>
      <c r="BZ64" s="120">
        <f>'Контроль экономии'!GG64*Ср.вз.!AU64</f>
        <v>196208700.5911051</v>
      </c>
      <c r="CA64" s="120">
        <f>'Контроль экономии'!GH64*Ср.вз.!AV64</f>
        <v>219856224.55534753</v>
      </c>
      <c r="CB64" s="120">
        <f>'Контроль экономии'!GI64*Ср.вз.!AW64</f>
        <v>256279427.24995738</v>
      </c>
      <c r="CC64" s="120">
        <f>'Контроль экономии'!GJ64*Ср.вз.!AX64</f>
        <v>298326958.09263581</v>
      </c>
      <c r="CD64" s="120">
        <f>'Контроль экономии'!GK64*Ср.вз.!AY64</f>
        <v>340332066.07220441</v>
      </c>
      <c r="CE64" s="120">
        <f>'Контроль экономии'!GL64*Ср.вз.!AZ64</f>
        <v>386394970.90000165</v>
      </c>
      <c r="CF64" s="120">
        <f>'Контроль экономии'!GM64*Ср.вз.!BA64</f>
        <v>434881446.44281214</v>
      </c>
      <c r="CG64" s="120">
        <f>'Контроль экономии'!GN64*Ср.вз.!BB64</f>
        <v>486595693.97509754</v>
      </c>
      <c r="CH64" s="120">
        <f>'Контроль экономии'!GO64*Ср.вз.!BC64</f>
        <v>545047439.05574298</v>
      </c>
      <c r="CI64" s="120">
        <f>'Контроль экономии'!GP64*Ср.вз.!BD64</f>
        <v>610687102.20170319</v>
      </c>
      <c r="CJ64" s="120">
        <f>'Контроль экономии'!GQ64*Ср.вз.!BE64</f>
        <v>682047748.90380418</v>
      </c>
      <c r="CK64" s="120">
        <f>'Контроль экономии'!GR64*Ср.вз.!BF64</f>
        <v>761635928.38700569</v>
      </c>
      <c r="CL64" s="120">
        <f>'Контроль экономии'!GS64*Ср.вз.!BG64</f>
        <v>844832593.57720804</v>
      </c>
      <c r="CM64" s="120">
        <f>'Контроль экономии'!GT64*Ср.вз.!BH64</f>
        <v>929330073.06388903</v>
      </c>
      <c r="CN64" s="120">
        <f>'Контроль экономии'!GU64*Ср.вз.!BI64</f>
        <v>1027752325.4528666</v>
      </c>
      <c r="CO64" s="120">
        <f>'Контроль экономии'!GV64*Ср.вз.!BJ64</f>
        <v>1134297615.2538188</v>
      </c>
      <c r="CP64" s="120">
        <f>'Контроль экономии'!GW64*Ср.вз.!BK64</f>
        <v>1239823781.0954769</v>
      </c>
      <c r="CQ64" s="120">
        <f>'Контроль экономии'!GX64*Ср.вз.!BL64</f>
        <v>1338038406.9709623</v>
      </c>
      <c r="CR64" s="120">
        <f>'Контроль экономии'!GY64*Ср.вз.!BM64</f>
        <v>0</v>
      </c>
      <c r="CS64" s="116">
        <f>'Контроль экономии'!FU64*'Контроль экономии'!WM64</f>
        <v>35566.972515735608</v>
      </c>
      <c r="CT64" s="116">
        <f>'Контроль экономии'!FV64*'Контроль экономии'!WN64</f>
        <v>0</v>
      </c>
      <c r="CU64" s="116">
        <f>'Контроль экономии'!FW64*'Контроль экономии'!WO64</f>
        <v>0</v>
      </c>
      <c r="CV64" s="116">
        <f>'Контроль экономии'!FX64*'Контроль экономии'!WP64</f>
        <v>0</v>
      </c>
      <c r="CW64" s="116">
        <f>'Контроль экономии'!FY64*'Контроль экономии'!WQ64</f>
        <v>0</v>
      </c>
      <c r="CX64" s="116">
        <f>'Контроль экономии'!FZ64*'Контроль экономии'!WR64</f>
        <v>0</v>
      </c>
      <c r="CY64" s="116">
        <f>'Контроль экономии'!GA64*'Контроль экономии'!WS64</f>
        <v>0</v>
      </c>
      <c r="CZ64" s="116">
        <f>'Контроль экономии'!GB64*'Контроль экономии'!WT64</f>
        <v>0</v>
      </c>
      <c r="DA64" s="116">
        <f>'Контроль экономии'!GC64*'Контроль экономии'!WU64</f>
        <v>2793764.1979322843</v>
      </c>
      <c r="DB64" s="116">
        <f>'Контроль экономии'!GD64*'Контроль экономии'!WV64</f>
        <v>4316329.5821147095</v>
      </c>
      <c r="DC64" s="116">
        <f>'Контроль экономии'!GE64*'Контроль экономии'!WW64</f>
        <v>7682405.8424490597</v>
      </c>
      <c r="DD64" s="116">
        <f>'Контроль экономии'!GF64*'Контроль экономии'!WX64</f>
        <v>13807935.321374876</v>
      </c>
      <c r="DE64" s="116">
        <f>'Контроль экономии'!GG64*'Контроль экономии'!WY64</f>
        <v>6759302.4203971848</v>
      </c>
      <c r="DF64" s="116">
        <f>'Контроль экономии'!GH64*'Контроль экономии'!WZ64</f>
        <v>5247501.3243615786</v>
      </c>
      <c r="DG64" s="116">
        <f>'Контроль экономии'!GI64*'Контроль экономии'!XA64</f>
        <v>8750804.9307961147</v>
      </c>
      <c r="DH64" s="116">
        <f>'Контроль экономии'!GJ64*'Контроль экономии'!XB64</f>
        <v>13382545.963630587</v>
      </c>
      <c r="DI64" s="116">
        <f>'Контроль экономии'!GK64*'Контроль экономии'!XC64</f>
        <v>18957671.626952469</v>
      </c>
      <c r="DJ64" s="116">
        <f>'Контроль экономии'!GL64*'Контроль экономии'!XD64</f>
        <v>23396807.446560435</v>
      </c>
      <c r="DK64" s="116">
        <f>'Контроль экономии'!GM64*'Контроль экономии'!XE64</f>
        <v>31070128.994921319</v>
      </c>
      <c r="DL64" s="116">
        <f>'Контроль экономии'!GN64*'Контроль экономии'!XF64</f>
        <v>23698524.035263035</v>
      </c>
      <c r="DM64" s="116">
        <f>'Контроль экономии'!GO64*'Контроль экономии'!XG64</f>
        <v>26635752.750519287</v>
      </c>
      <c r="DN64" s="116">
        <f>'Контроль экономии'!GP64*'Контроль экономии'!XH64</f>
        <v>50203394.933578201</v>
      </c>
      <c r="DO64" s="116">
        <f>'Контроль экономии'!GQ64*'Контроль экономии'!XI64</f>
        <v>60042666.944342501</v>
      </c>
      <c r="DP64" s="116">
        <f>'Контроль экономии'!GR64*'Контроль экономии'!XJ64</f>
        <v>85209070.82163009</v>
      </c>
      <c r="DQ64" s="116">
        <f>'Контроль экономии'!GS64*'Контроль экономии'!XK64</f>
        <v>113341701.89961024</v>
      </c>
      <c r="DR64" s="116">
        <f>'Контроль экономии'!GT64*'Контроль экономии'!XL64</f>
        <v>140117583.72068104</v>
      </c>
      <c r="DS64" s="116">
        <f>'Контроль экономии'!GU64*'Контроль экономии'!XM64</f>
        <v>122137503.69748053</v>
      </c>
      <c r="DT64" s="116">
        <f>'Контроль экономии'!GV64*'Контроль экономии'!XN64</f>
        <v>141913396.31310904</v>
      </c>
      <c r="DU64" s="116">
        <f>'Контроль экономии'!GW64*'Контроль экономии'!XO64</f>
        <v>196714672.75159982</v>
      </c>
      <c r="DV64" s="116">
        <f>'Контроль экономии'!GX64*'Контроль экономии'!XP64</f>
        <v>228194571.04678214</v>
      </c>
      <c r="DW64" s="116" t="e">
        <f>'Контроль экономии'!GY64*'Контроль экономии'!XQ64</f>
        <v>#VALUE!</v>
      </c>
      <c r="DX64" s="122">
        <f>'Контроль экономии'!FU64*'Контроль экономии'!XR64</f>
        <v>1474405.8365072096</v>
      </c>
      <c r="DY64" s="122">
        <f>'Контроль экономии'!FV64*'Контроль экономии'!XS64</f>
        <v>6078547.2709766589</v>
      </c>
      <c r="DZ64" s="122">
        <f>'Контроль экономии'!FW64*'Контроль экономии'!XT64</f>
        <v>11843555.125412151</v>
      </c>
      <c r="EA64" s="122">
        <f>'Контроль экономии'!FX64*'Контроль экономии'!XU64</f>
        <v>18919394.139301047</v>
      </c>
      <c r="EB64" s="122">
        <f>'Контроль экономии'!FY64*'Контроль экономии'!XV64</f>
        <v>27959004.162556466</v>
      </c>
      <c r="EC64" s="122">
        <f>'Контроль экономии'!FZ64*'Контроль экономии'!XW64</f>
        <v>43021489.489549838</v>
      </c>
      <c r="ED64" s="122">
        <f>'Контроль экономии'!GA64*'Контроль экономии'!XX64</f>
        <v>60547042.090184823</v>
      </c>
      <c r="EE64" s="122">
        <f>'Контроль экономии'!GB64*'Контроль экономии'!XY64</f>
        <v>74114650.133119553</v>
      </c>
      <c r="EF64" s="122">
        <f>'Контроль экономии'!GC64*'Контроль экономии'!XZ64</f>
        <v>89862054.969534412</v>
      </c>
      <c r="EG64" s="122">
        <f>'Контроль экономии'!GD64*'Контроль экономии'!YA64</f>
        <v>110779188.90196989</v>
      </c>
      <c r="EH64" s="122">
        <f>'Контроль экономии'!GE64*'Контроль экономии'!YB64</f>
        <v>128665315.02255589</v>
      </c>
      <c r="EI64" s="122">
        <f>'Контроль экономии'!GF64*'Контроль экономии'!YC64</f>
        <v>140244887.29439658</v>
      </c>
      <c r="EJ64" s="122">
        <f>'Контроль экономии'!GG64*'Контроль экономии'!YD64</f>
        <v>183028060.87133059</v>
      </c>
      <c r="EK64" s="122">
        <f>'Контроль экономии'!GH64*'Контроль экономии'!YE64</f>
        <v>209623596.97284245</v>
      </c>
      <c r="EL64" s="122">
        <f>'Контроль экономии'!GI64*'Контроль экономии'!YF64</f>
        <v>239215357.63490492</v>
      </c>
      <c r="EM64" s="122">
        <f>'Контроль экономии'!GJ64*'Контроль экономии'!YG64</f>
        <v>272230993.46355617</v>
      </c>
      <c r="EN64" s="122">
        <f>'Контроль экономии'!GK64*'Контроль экономии'!YH64</f>
        <v>303364606.39964706</v>
      </c>
      <c r="EO64" s="122">
        <f>'Контроль экономии'!GL64*'Контроль экономии'!YI64</f>
        <v>340771196.3792088</v>
      </c>
      <c r="EP64" s="122">
        <f>'Контроль экономии'!GM64*'Контроль экономии'!YJ64</f>
        <v>374294694.90271556</v>
      </c>
      <c r="EQ64" s="122">
        <f>'Контроль экономии'!GN64*'Контроль экономии'!YK64</f>
        <v>440383572.10633475</v>
      </c>
      <c r="ER64" s="122">
        <f>'Контроль экономии'!GO64*'Контроль экономии'!YL64</f>
        <v>493107721.19223058</v>
      </c>
      <c r="ES64" s="122">
        <f>'Контроль экономии'!GP64*'Контроль экономии'!YM64</f>
        <v>512790482.08122593</v>
      </c>
      <c r="ET64" s="122">
        <f>'Контроль экономии'!GQ64*'Контроль экономии'!YN64</f>
        <v>564964548.3623364</v>
      </c>
      <c r="EU64" s="122">
        <f>'Контроль экономии'!GR64*'Контроль экономии'!YO64</f>
        <v>595478240.28482711</v>
      </c>
      <c r="EV64" s="122">
        <f>'Контроль экономии'!GS64*'Контроль экономии'!YP64</f>
        <v>623816274.8729682</v>
      </c>
      <c r="EW64" s="122">
        <f>'Контроль экономии'!GT64*'Контроль экономии'!YQ64</f>
        <v>656100784.80856109</v>
      </c>
      <c r="EX64" s="122">
        <f>'Контроль экономии'!GU64*'Контроль экономии'!YR64</f>
        <v>789584193.24277949</v>
      </c>
      <c r="EY64" s="122">
        <f>'Контроль экономии'!GV64*'Контроль экономии'!YS64</f>
        <v>857566492.44325602</v>
      </c>
      <c r="EZ64" s="122">
        <f>'Контроль экономии'!GW64*'Контроль экономии'!YT64</f>
        <v>856230169.22985721</v>
      </c>
      <c r="FA64" s="122">
        <f>'Контроль экономии'!GX64*'Контроль экономии'!YU64</f>
        <v>893058993.42973673</v>
      </c>
      <c r="FB64" s="122" t="e">
        <f>'Контроль экономии'!GY64*'Контроль экономии'!YV64</f>
        <v>#VALUE!</v>
      </c>
    </row>
    <row r="65" spans="1:158" s="116" customFormat="1">
      <c r="A65" s="116">
        <f>'Контроль экономии'!A65</f>
        <v>62</v>
      </c>
      <c r="B65" s="123" t="str">
        <f>'Контроль экономии'!C65</f>
        <v>Муниципальное бюджетное общеобразовательное учреждение «Графовская средняя общеобразовательная школа Шебекинского района Белгородской области»</v>
      </c>
      <c r="C65" s="124">
        <f>'Контроль экономии'!D65</f>
        <v>1203367</v>
      </c>
      <c r="D65" s="119" t="str">
        <f>IF('Контроль экономии'!JJ65="",0,'Контроль экономии'!JJ65)</f>
        <v>-</v>
      </c>
      <c r="E65" s="119" t="str">
        <f>IF('Контроль экономии'!JK65="",0,'Контроль экономии'!JK65)</f>
        <v>-</v>
      </c>
      <c r="F65" s="119" t="str">
        <f>IF('Контроль экономии'!JL65="",0,'Контроль экономии'!JL65)</f>
        <v>-</v>
      </c>
      <c r="G65" s="119" t="str">
        <f>IF('Контроль экономии'!JM65="",0,'Контроль экономии'!JM65)</f>
        <v>-</v>
      </c>
      <c r="H65" s="119" t="str">
        <f>IF('Контроль экономии'!JN65="",0,'Контроль экономии'!JN65)</f>
        <v>-</v>
      </c>
      <c r="I65" s="119" t="str">
        <f>IF('Контроль экономии'!JO65="",0,'Контроль экономии'!JO65)</f>
        <v>-</v>
      </c>
      <c r="J65" s="119" t="str">
        <f>IF('Контроль экономии'!JP65="",0,'Контроль экономии'!JP65)</f>
        <v>-</v>
      </c>
      <c r="K65" s="119" t="str">
        <f>IF('Контроль экономии'!JQ65="",0,'Контроль экономии'!JQ65)</f>
        <v>-</v>
      </c>
      <c r="L65" s="119" t="str">
        <f>IF('Контроль экономии'!JR65="",0,'Контроль экономии'!JR65)</f>
        <v>-</v>
      </c>
      <c r="M65" s="119" t="str">
        <f>IF('Контроль экономии'!JS65="",0,'Контроль экономии'!JS65)</f>
        <v>-</v>
      </c>
      <c r="N65" s="119" t="str">
        <f>IF('Контроль экономии'!JT65="",0,'Контроль экономии'!JT65)</f>
        <v>-</v>
      </c>
      <c r="O65" s="119" t="str">
        <f>IF('Контроль экономии'!JU65="",0,'Контроль экономии'!JU65)</f>
        <v>-</v>
      </c>
      <c r="P65" s="119" t="str">
        <f>IF('Контроль экономии'!JV65="",0,'Контроль экономии'!JV65)</f>
        <v>-</v>
      </c>
      <c r="Q65" s="119" t="str">
        <f>IF('Контроль экономии'!JW65="",0,'Контроль экономии'!JW65)</f>
        <v>-</v>
      </c>
      <c r="R65" s="119" t="str">
        <f>IF('Контроль экономии'!JX65="",0,'Контроль экономии'!JX65)</f>
        <v>-</v>
      </c>
      <c r="S65" s="119" t="str">
        <f>IF('Контроль экономии'!JY65="",0,'Контроль экономии'!JY65)</f>
        <v>-</v>
      </c>
      <c r="T65" s="119" t="str">
        <f>IF('Контроль экономии'!JZ65="",0,'Контроль экономии'!JZ65)</f>
        <v>-</v>
      </c>
      <c r="U65" s="119" t="str">
        <f>IF('Контроль экономии'!KA65="",0,'Контроль экономии'!KA65)</f>
        <v>-</v>
      </c>
      <c r="V65" s="119" t="str">
        <f>IF('Контроль экономии'!KB65="",0,'Контроль экономии'!KB65)</f>
        <v>-</v>
      </c>
      <c r="W65" s="119" t="str">
        <f>IF('Контроль экономии'!KC65="",0,'Контроль экономии'!KC65)</f>
        <v>-</v>
      </c>
      <c r="X65" s="119" t="str">
        <f>IF('Контроль экономии'!KD65="",0,'Контроль экономии'!KD65)</f>
        <v>-</v>
      </c>
      <c r="Y65" s="119" t="str">
        <f>IF('Контроль экономии'!KE65="",0,'Контроль экономии'!KE65)</f>
        <v>-</v>
      </c>
      <c r="Z65" s="119" t="str">
        <f>IF('Контроль экономии'!KF65="",0,'Контроль экономии'!KF65)</f>
        <v>-</v>
      </c>
      <c r="AA65" s="119" t="str">
        <f>IF('Контроль экономии'!KG65="",0,'Контроль экономии'!KG65)</f>
        <v>-</v>
      </c>
      <c r="AB65" s="119" t="str">
        <f>IF('Контроль экономии'!KH65="",0,'Контроль экономии'!KH65)</f>
        <v>-</v>
      </c>
      <c r="AC65" s="119" t="str">
        <f>IF('Контроль экономии'!KI65="",0,'Контроль экономии'!KI65)</f>
        <v>-</v>
      </c>
      <c r="AD65" s="119" t="str">
        <f>IF('Контроль экономии'!KJ65="",0,'Контроль экономии'!KJ65)</f>
        <v>-</v>
      </c>
      <c r="AE65" s="119" t="str">
        <f>IF('Контроль экономии'!KK65="",0,'Контроль экономии'!KK65)</f>
        <v>-</v>
      </c>
      <c r="AF65" s="119" t="str">
        <f>IF('Контроль экономии'!KL65="",0,'Контроль экономии'!KL65)</f>
        <v>-</v>
      </c>
      <c r="AG65" s="119" t="str">
        <f>IF('Контроль экономии'!KM65="",0,'Контроль экономии'!KM65)</f>
        <v>-</v>
      </c>
      <c r="AH65" s="119">
        <f>IF('Контроль экономии'!KN65="",0,'Контроль экономии'!KN65)</f>
        <v>0</v>
      </c>
      <c r="AI65" s="125">
        <f>IF(D65&gt;0,'Контроль экономии'!FU65,0)</f>
        <v>1823.9457049999996</v>
      </c>
      <c r="AJ65" s="125">
        <f>IF(E65&gt;0,'Контроль экономии'!FV65,0)</f>
        <v>3452.7221224999994</v>
      </c>
      <c r="AK65" s="125">
        <f>IF(F65&gt;0,'Контроль экономии'!FW65,0)</f>
        <v>4648.5775749999993</v>
      </c>
      <c r="AL65" s="125">
        <f>IF(G65&gt;0,'Контроль экономии'!FX65,0)</f>
        <v>5933.1463399999993</v>
      </c>
      <c r="AM65" s="125">
        <f>IF(H65&gt;0,'Контроль экономии'!FY65,0)</f>
        <v>7385.6789766666661</v>
      </c>
      <c r="AN65" s="125">
        <f>IF(I65&gt;0,'Контроль экономии'!FZ65,0)</f>
        <v>9098.4373299999988</v>
      </c>
      <c r="AO65" s="125">
        <f>IF(J65&gt;0,'Контроль экономии'!GA65,0)</f>
        <v>10787.538799999998</v>
      </c>
      <c r="AP65" s="125">
        <f>IF(K65&gt;0,'Контроль экономии'!GB65,0)</f>
        <v>12458.897607499999</v>
      </c>
      <c r="AQ65" s="125">
        <f>IF(L65&gt;0,'Контроль экономии'!GC65,0)</f>
        <v>14169.290272499999</v>
      </c>
      <c r="AR65" s="125">
        <f>IF(M65&gt;0,'Контроль экономии'!GD65,0)</f>
        <v>15854.843209999999</v>
      </c>
      <c r="AS65" s="125">
        <f>IF(N65&gt;0,'Контроль экономии'!GE65,0)</f>
        <v>17402.003379999998</v>
      </c>
      <c r="AT65" s="125">
        <f>IF(O65&gt;0,'Контроль экономии'!GF65,0)</f>
        <v>18753.994262499997</v>
      </c>
      <c r="AU65" s="125">
        <f>IF(P65&gt;0,'Контроль экономии'!GG65,0)</f>
        <v>20317.714250833331</v>
      </c>
      <c r="AV65" s="125">
        <f>IF(Q65&gt;0,'Контроль экономии'!GH65,0)</f>
        <v>21473.353001666663</v>
      </c>
      <c r="AW65" s="125">
        <f>IF(R65&gt;0,'Контроль экономии'!GI65,0)</f>
        <v>23200.305484999997</v>
      </c>
      <c r="AX65" s="125">
        <f>IF(S65&gt;0,'Контроль экономии'!GJ65,0)</f>
        <v>25057.370826666665</v>
      </c>
      <c r="AY65" s="125">
        <f>IF(T65&gt;0,'Контроль экономии'!GK65,0)</f>
        <v>26776.043400833332</v>
      </c>
      <c r="AZ65" s="125">
        <f>IF(U65&gt;0,'Контроль экономии'!GL65,0)</f>
        <v>28546.761118333332</v>
      </c>
      <c r="BA65" s="125">
        <f>IF(V65&gt;0,'Контроль экономии'!GM65,0)</f>
        <v>30298.553329166665</v>
      </c>
      <c r="BB65" s="125">
        <f>IF(W65&gt;0,'Контроль экономии'!GN65,0)</f>
        <v>32063.356825833333</v>
      </c>
      <c r="BC65" s="125">
        <f>IF(X65&gt;0,'Контроль экономии'!GO65,0)</f>
        <v>33958.273180833334</v>
      </c>
      <c r="BD65" s="125">
        <f>IF(Y65&gt;0,'Контроль экономии'!GP65,0)</f>
        <v>35977.388173333333</v>
      </c>
      <c r="BE65" s="125">
        <f>IF(Z65&gt;0,'Контроль экономии'!GQ65,0)</f>
        <v>38056.828218333336</v>
      </c>
      <c r="BF65" s="125">
        <f>IF(AA65&gt;0,'Контроль экономии'!GR65,0)</f>
        <v>40259.284056666671</v>
      </c>
      <c r="BG65" s="125">
        <f>IF(AB65&gt;0,'Контроль экономии'!GS65,0)</f>
        <v>42440.448700000008</v>
      </c>
      <c r="BH65" s="125">
        <f>IF(AC65&gt;0,'Контроль экономии'!GT65,0)</f>
        <v>44543.545628333341</v>
      </c>
      <c r="BI65" s="125">
        <f>IF(AD65&gt;0,'Контроль экономии'!GU65,0)</f>
        <v>46891.491299166672</v>
      </c>
      <c r="BJ65" s="125">
        <f>IF(AE65&gt;0,'Контроль экономии'!GV65,0)</f>
        <v>49313.956152500003</v>
      </c>
      <c r="BK65" s="125">
        <f>IF(AF65&gt;0,'Контроль экономии'!GW65,0)</f>
        <v>51595.662550000001</v>
      </c>
      <c r="BL65" s="125">
        <f>IF(AG65&gt;0,'Контроль экономии'!GX65,0)</f>
        <v>53618.326075000004</v>
      </c>
      <c r="BM65" s="125">
        <f>IF(AH65&gt;0,'Контроль экономии'!GY65,0)</f>
        <v>0</v>
      </c>
      <c r="BN65" s="120">
        <f>'Контроль экономии'!FU65*Ср.вз.!AI65</f>
        <v>3326777.9347879458</v>
      </c>
      <c r="BO65" s="120">
        <f>'Контроль экономии'!FV65*Ср.вз.!AJ65</f>
        <v>11921290.055200901</v>
      </c>
      <c r="BP65" s="120">
        <f>'Контроль экономии'!FW65*Ср.вз.!AK65</f>
        <v>21609273.470792875</v>
      </c>
      <c r="BQ65" s="120">
        <f>'Контроль экономии'!FX65*Ср.вз.!AL65</f>
        <v>35202225.49185539</v>
      </c>
      <c r="BR65" s="120">
        <f>'Контроль экономии'!FY65*Ср.вз.!AM65</f>
        <v>54548253.946375974</v>
      </c>
      <c r="BS65" s="120">
        <f>'Контроль экономии'!FZ65*Ср.вз.!AN65</f>
        <v>82781561.847937509</v>
      </c>
      <c r="BT65" s="120">
        <f>'Контроль экономии'!GA65*Ср.вз.!AO65</f>
        <v>116370993.3615054</v>
      </c>
      <c r="BU65" s="120">
        <f>'Контроль экономии'!GB65*Ср.вз.!AP65</f>
        <v>155224129.5941692</v>
      </c>
      <c r="BV65" s="120">
        <f>'Контроль экономии'!GC65*Ср.вз.!AQ65</f>
        <v>200768786.82636309</v>
      </c>
      <c r="BW65" s="120">
        <f>'Контроль экономии'!GD65*Ср.вз.!AR65</f>
        <v>251376053.21368307</v>
      </c>
      <c r="BX65" s="120">
        <f>'Контроль экономии'!GE65*Ср.вз.!AS65</f>
        <v>302829721.63753134</v>
      </c>
      <c r="BY65" s="120">
        <f>'Контроль экономии'!GF65*Ср.вз.!AT65</f>
        <v>351712300.7978828</v>
      </c>
      <c r="BZ65" s="120">
        <f>'Контроль экономии'!GG65*Ср.вз.!AU65</f>
        <v>412809512.37851584</v>
      </c>
      <c r="CA65" s="120">
        <f>'Контроль экономии'!GH65*Ср.вз.!AV65</f>
        <v>461104889.13418669</v>
      </c>
      <c r="CB65" s="120">
        <f>'Контроль экономии'!GI65*Ср.вз.!AW65</f>
        <v>538254174.59732091</v>
      </c>
      <c r="CC65" s="120">
        <f>'Контроль экономии'!GJ65*Ср.вз.!AX65</f>
        <v>627871832.74508572</v>
      </c>
      <c r="CD65" s="120">
        <f>'Контроль экономии'!GK65*Ср.вз.!AY65</f>
        <v>716956500.20331025</v>
      </c>
      <c r="CE65" s="120">
        <f>'Контроль экономии'!GL65*Ср.вз.!AZ65</f>
        <v>814917570.34718776</v>
      </c>
      <c r="CF65" s="120">
        <f>'Контроль экономии'!GM65*Ср.вз.!BA65</f>
        <v>918002333.84035647</v>
      </c>
      <c r="CG65" s="120">
        <f>'Контроль экономии'!GN65*Ср.вз.!BB65</f>
        <v>1028058850.9407129</v>
      </c>
      <c r="CH65" s="120">
        <f>'Контроль экономии'!GO65*Ср.вз.!BC65</f>
        <v>1153164317.4241045</v>
      </c>
      <c r="CI65" s="120">
        <f>'Контроль экономии'!GP65*Ср.вз.!BD65</f>
        <v>1294372459.7747052</v>
      </c>
      <c r="CJ65" s="120">
        <f>'Контроль экономии'!GQ65*Ср.вз.!BE65</f>
        <v>1448322174.0397325</v>
      </c>
      <c r="CK65" s="120">
        <f>'Контроль экономии'!GR65*Ср.вз.!BF65</f>
        <v>1620809952.7553751</v>
      </c>
      <c r="CL65" s="120">
        <f>'Контроль экономии'!GS65*Ср.вз.!BG65</f>
        <v>1801191685.8573325</v>
      </c>
      <c r="CM65" s="120">
        <f>'Контроль экономии'!GT65*Ср.вз.!BH65</f>
        <v>1984127457.1434143</v>
      </c>
      <c r="CN65" s="120">
        <f>'Контроль экономии'!GU65*Ср.вз.!BI65</f>
        <v>2198811956.2598238</v>
      </c>
      <c r="CO65" s="120">
        <f>'Контроль экономии'!GV65*Ср.вз.!BJ65</f>
        <v>2431866271.4106927</v>
      </c>
      <c r="CP65" s="120">
        <f>'Контроль экономии'!GW65*Ср.вз.!BK65</f>
        <v>2662112393.9734726</v>
      </c>
      <c r="CQ65" s="120">
        <f>'Контроль экономии'!GX65*Ср.вз.!BL65</f>
        <v>2874924891.0850253</v>
      </c>
      <c r="CR65" s="120">
        <f>'Контроль экономии'!GY65*Ср.вз.!BM65</f>
        <v>0</v>
      </c>
      <c r="CS65" s="116" t="e">
        <f>'Контроль экономии'!FU65*'Контроль экономии'!WM65</f>
        <v>#VALUE!</v>
      </c>
      <c r="CT65" s="116" t="e">
        <f>'Контроль экономии'!FV65*'Контроль экономии'!WN65</f>
        <v>#VALUE!</v>
      </c>
      <c r="CU65" s="116" t="e">
        <f>'Контроль экономии'!FW65*'Контроль экономии'!WO65</f>
        <v>#VALUE!</v>
      </c>
      <c r="CV65" s="116" t="e">
        <f>'Контроль экономии'!FX65*'Контроль экономии'!WP65</f>
        <v>#VALUE!</v>
      </c>
      <c r="CW65" s="116" t="e">
        <f>'Контроль экономии'!FY65*'Контроль экономии'!WQ65</f>
        <v>#VALUE!</v>
      </c>
      <c r="CX65" s="116" t="e">
        <f>'Контроль экономии'!FZ65*'Контроль экономии'!WR65</f>
        <v>#VALUE!</v>
      </c>
      <c r="CY65" s="116" t="e">
        <f>'Контроль экономии'!GA65*'Контроль экономии'!WS65</f>
        <v>#VALUE!</v>
      </c>
      <c r="CZ65" s="116" t="e">
        <f>'Контроль экономии'!GB65*'Контроль экономии'!WT65</f>
        <v>#VALUE!</v>
      </c>
      <c r="DA65" s="116" t="e">
        <f>'Контроль экономии'!GC65*'Контроль экономии'!WU65</f>
        <v>#VALUE!</v>
      </c>
      <c r="DB65" s="116" t="e">
        <f>'Контроль экономии'!GD65*'Контроль экономии'!WV65</f>
        <v>#VALUE!</v>
      </c>
      <c r="DC65" s="116" t="e">
        <f>'Контроль экономии'!GE65*'Контроль экономии'!WW65</f>
        <v>#VALUE!</v>
      </c>
      <c r="DD65" s="116" t="e">
        <f>'Контроль экономии'!GF65*'Контроль экономии'!WX65</f>
        <v>#VALUE!</v>
      </c>
      <c r="DE65" s="116" t="e">
        <f>'Контроль экономии'!GG65*'Контроль экономии'!WY65</f>
        <v>#VALUE!</v>
      </c>
      <c r="DF65" s="116" t="e">
        <f>'Контроль экономии'!GH65*'Контроль экономии'!WZ65</f>
        <v>#VALUE!</v>
      </c>
      <c r="DG65" s="116" t="e">
        <f>'Контроль экономии'!GI65*'Контроль экономии'!XA65</f>
        <v>#VALUE!</v>
      </c>
      <c r="DH65" s="116" t="e">
        <f>'Контроль экономии'!GJ65*'Контроль экономии'!XB65</f>
        <v>#VALUE!</v>
      </c>
      <c r="DI65" s="116" t="e">
        <f>'Контроль экономии'!GK65*'Контроль экономии'!XC65</f>
        <v>#VALUE!</v>
      </c>
      <c r="DJ65" s="116" t="e">
        <f>'Контроль экономии'!GL65*'Контроль экономии'!XD65</f>
        <v>#VALUE!</v>
      </c>
      <c r="DK65" s="116" t="e">
        <f>'Контроль экономии'!GM65*'Контроль экономии'!XE65</f>
        <v>#VALUE!</v>
      </c>
      <c r="DL65" s="116" t="e">
        <f>'Контроль экономии'!GN65*'Контроль экономии'!XF65</f>
        <v>#VALUE!</v>
      </c>
      <c r="DM65" s="116" t="e">
        <f>'Контроль экономии'!GO65*'Контроль экономии'!XG65</f>
        <v>#VALUE!</v>
      </c>
      <c r="DN65" s="116" t="e">
        <f>'Контроль экономии'!GP65*'Контроль экономии'!XH65</f>
        <v>#VALUE!</v>
      </c>
      <c r="DO65" s="116" t="e">
        <f>'Контроль экономии'!GQ65*'Контроль экономии'!XI65</f>
        <v>#VALUE!</v>
      </c>
      <c r="DP65" s="116" t="e">
        <f>'Контроль экономии'!GR65*'Контроль экономии'!XJ65</f>
        <v>#VALUE!</v>
      </c>
      <c r="DQ65" s="116" t="e">
        <f>'Контроль экономии'!GS65*'Контроль экономии'!XK65</f>
        <v>#VALUE!</v>
      </c>
      <c r="DR65" s="116" t="e">
        <f>'Контроль экономии'!GT65*'Контроль экономии'!XL65</f>
        <v>#VALUE!</v>
      </c>
      <c r="DS65" s="116" t="e">
        <f>'Контроль экономии'!GU65*'Контроль экономии'!XM65</f>
        <v>#VALUE!</v>
      </c>
      <c r="DT65" s="116" t="e">
        <f>'Контроль экономии'!GV65*'Контроль экономии'!XN65</f>
        <v>#VALUE!</v>
      </c>
      <c r="DU65" s="116" t="e">
        <f>'Контроль экономии'!GW65*'Контроль экономии'!XO65</f>
        <v>#VALUE!</v>
      </c>
      <c r="DV65" s="116" t="e">
        <f>'Контроль экономии'!GX65*'Контроль экономии'!XP65</f>
        <v>#VALUE!</v>
      </c>
      <c r="DW65" s="116" t="e">
        <f>'Контроль экономии'!GY65*'Контроль экономии'!XQ65</f>
        <v>#VALUE!</v>
      </c>
      <c r="DX65" s="122" t="e">
        <f>'Контроль экономии'!FU65*'Контроль экономии'!XR65</f>
        <v>#VALUE!</v>
      </c>
      <c r="DY65" s="122" t="e">
        <f>'Контроль экономии'!FV65*'Контроль экономии'!XS65</f>
        <v>#VALUE!</v>
      </c>
      <c r="DZ65" s="122" t="e">
        <f>'Контроль экономии'!FW65*'Контроль экономии'!XT65</f>
        <v>#VALUE!</v>
      </c>
      <c r="EA65" s="122" t="e">
        <f>'Контроль экономии'!FX65*'Контроль экономии'!XU65</f>
        <v>#VALUE!</v>
      </c>
      <c r="EB65" s="122" t="e">
        <f>'Контроль экономии'!FY65*'Контроль экономии'!XV65</f>
        <v>#VALUE!</v>
      </c>
      <c r="EC65" s="122" t="e">
        <f>'Контроль экономии'!FZ65*'Контроль экономии'!XW65</f>
        <v>#VALUE!</v>
      </c>
      <c r="ED65" s="122" t="e">
        <f>'Контроль экономии'!GA65*'Контроль экономии'!XX65</f>
        <v>#VALUE!</v>
      </c>
      <c r="EE65" s="122" t="e">
        <f>'Контроль экономии'!GB65*'Контроль экономии'!XY65</f>
        <v>#VALUE!</v>
      </c>
      <c r="EF65" s="122" t="e">
        <f>'Контроль экономии'!GC65*'Контроль экономии'!XZ65</f>
        <v>#VALUE!</v>
      </c>
      <c r="EG65" s="122" t="e">
        <f>'Контроль экономии'!GD65*'Контроль экономии'!YA65</f>
        <v>#VALUE!</v>
      </c>
      <c r="EH65" s="122" t="e">
        <f>'Контроль экономии'!GE65*'Контроль экономии'!YB65</f>
        <v>#VALUE!</v>
      </c>
      <c r="EI65" s="122" t="e">
        <f>'Контроль экономии'!GF65*'Контроль экономии'!YC65</f>
        <v>#VALUE!</v>
      </c>
      <c r="EJ65" s="122" t="e">
        <f>'Контроль экономии'!GG65*'Контроль экономии'!YD65</f>
        <v>#VALUE!</v>
      </c>
      <c r="EK65" s="122" t="e">
        <f>'Контроль экономии'!GH65*'Контроль экономии'!YE65</f>
        <v>#VALUE!</v>
      </c>
      <c r="EL65" s="122" t="e">
        <f>'Контроль экономии'!GI65*'Контроль экономии'!YF65</f>
        <v>#VALUE!</v>
      </c>
      <c r="EM65" s="122" t="e">
        <f>'Контроль экономии'!GJ65*'Контроль экономии'!YG65</f>
        <v>#VALUE!</v>
      </c>
      <c r="EN65" s="122" t="e">
        <f>'Контроль экономии'!GK65*'Контроль экономии'!YH65</f>
        <v>#VALUE!</v>
      </c>
      <c r="EO65" s="122" t="e">
        <f>'Контроль экономии'!GL65*'Контроль экономии'!YI65</f>
        <v>#VALUE!</v>
      </c>
      <c r="EP65" s="122" t="e">
        <f>'Контроль экономии'!GM65*'Контроль экономии'!YJ65</f>
        <v>#VALUE!</v>
      </c>
      <c r="EQ65" s="122" t="e">
        <f>'Контроль экономии'!GN65*'Контроль экономии'!YK65</f>
        <v>#VALUE!</v>
      </c>
      <c r="ER65" s="122" t="e">
        <f>'Контроль экономии'!GO65*'Контроль экономии'!YL65</f>
        <v>#VALUE!</v>
      </c>
      <c r="ES65" s="122" t="e">
        <f>'Контроль экономии'!GP65*'Контроль экономии'!YM65</f>
        <v>#VALUE!</v>
      </c>
      <c r="ET65" s="122" t="e">
        <f>'Контроль экономии'!GQ65*'Контроль экономии'!YN65</f>
        <v>#VALUE!</v>
      </c>
      <c r="EU65" s="122" t="e">
        <f>'Контроль экономии'!GR65*'Контроль экономии'!YO65</f>
        <v>#VALUE!</v>
      </c>
      <c r="EV65" s="122" t="e">
        <f>'Контроль экономии'!GS65*'Контроль экономии'!YP65</f>
        <v>#VALUE!</v>
      </c>
      <c r="EW65" s="122" t="e">
        <f>'Контроль экономии'!GT65*'Контроль экономии'!YQ65</f>
        <v>#VALUE!</v>
      </c>
      <c r="EX65" s="122" t="e">
        <f>'Контроль экономии'!GU65*'Контроль экономии'!YR65</f>
        <v>#VALUE!</v>
      </c>
      <c r="EY65" s="122" t="e">
        <f>'Контроль экономии'!GV65*'Контроль экономии'!YS65</f>
        <v>#VALUE!</v>
      </c>
      <c r="EZ65" s="122" t="e">
        <f>'Контроль экономии'!GW65*'Контроль экономии'!YT65</f>
        <v>#VALUE!</v>
      </c>
      <c r="FA65" s="122" t="e">
        <f>'Контроль экономии'!GX65*'Контроль экономии'!YU65</f>
        <v>#VALUE!</v>
      </c>
      <c r="FB65" s="122" t="e">
        <f>'Контроль экономии'!GY65*'Контроль экономии'!YV65</f>
        <v>#VALUE!</v>
      </c>
    </row>
    <row r="66" spans="1:158" s="116" customFormat="1">
      <c r="A66" s="116">
        <f>'Контроль экономии'!A66</f>
        <v>63</v>
      </c>
      <c r="B66" s="123" t="str">
        <f>'Контроль экономии'!C66</f>
        <v>Муниципальное бюджетное общеобразовательное учреждение «Средняя общеобразовательная школа № 2 г. Шебекино Белгородской области»</v>
      </c>
      <c r="C66" s="124">
        <f>'Контроль экономии'!D66</f>
        <v>1400274</v>
      </c>
      <c r="D66" s="119" t="str">
        <f>IF('Контроль экономии'!JJ66="",0,'Контроль экономии'!JJ66)</f>
        <v>-</v>
      </c>
      <c r="E66" s="119" t="str">
        <f>IF('Контроль экономии'!JK66="",0,'Контроль экономии'!JK66)</f>
        <v>-</v>
      </c>
      <c r="F66" s="119" t="str">
        <f>IF('Контроль экономии'!JL66="",0,'Контроль экономии'!JL66)</f>
        <v>-</v>
      </c>
      <c r="G66" s="119" t="str">
        <f>IF('Контроль экономии'!JM66="",0,'Контроль экономии'!JM66)</f>
        <v>-</v>
      </c>
      <c r="H66" s="119" t="str">
        <f>IF('Контроль экономии'!JN66="",0,'Контроль экономии'!JN66)</f>
        <v>-</v>
      </c>
      <c r="I66" s="119" t="str">
        <f>IF('Контроль экономии'!JO66="",0,'Контроль экономии'!JO66)</f>
        <v>-</v>
      </c>
      <c r="J66" s="119" t="str">
        <f>IF('Контроль экономии'!JP66="",0,'Контроль экономии'!JP66)</f>
        <v>-</v>
      </c>
      <c r="K66" s="119" t="str">
        <f>IF('Контроль экономии'!JQ66="",0,'Контроль экономии'!JQ66)</f>
        <v>-</v>
      </c>
      <c r="L66" s="119" t="str">
        <f>IF('Контроль экономии'!JR66="",0,'Контроль экономии'!JR66)</f>
        <v>-</v>
      </c>
      <c r="M66" s="119" t="str">
        <f>IF('Контроль экономии'!JS66="",0,'Контроль экономии'!JS66)</f>
        <v>-</v>
      </c>
      <c r="N66" s="119" t="str">
        <f>IF('Контроль экономии'!JT66="",0,'Контроль экономии'!JT66)</f>
        <v>-</v>
      </c>
      <c r="O66" s="119" t="str">
        <f>IF('Контроль экономии'!JU66="",0,'Контроль экономии'!JU66)</f>
        <v>-</v>
      </c>
      <c r="P66" s="119" t="str">
        <f>IF('Контроль экономии'!JV66="",0,'Контроль экономии'!JV66)</f>
        <v>-</v>
      </c>
      <c r="Q66" s="119" t="str">
        <f>IF('Контроль экономии'!JW66="",0,'Контроль экономии'!JW66)</f>
        <v>-</v>
      </c>
      <c r="R66" s="119" t="str">
        <f>IF('Контроль экономии'!JX66="",0,'Контроль экономии'!JX66)</f>
        <v>-</v>
      </c>
      <c r="S66" s="119" t="str">
        <f>IF('Контроль экономии'!JY66="",0,'Контроль экономии'!JY66)</f>
        <v>-</v>
      </c>
      <c r="T66" s="119" t="str">
        <f>IF('Контроль экономии'!JZ66="",0,'Контроль экономии'!JZ66)</f>
        <v>-</v>
      </c>
      <c r="U66" s="119" t="str">
        <f>IF('Контроль экономии'!KA66="",0,'Контроль экономии'!KA66)</f>
        <v>-</v>
      </c>
      <c r="V66" s="119" t="str">
        <f>IF('Контроль экономии'!KB66="",0,'Контроль экономии'!KB66)</f>
        <v>-</v>
      </c>
      <c r="W66" s="119" t="str">
        <f>IF('Контроль экономии'!KC66="",0,'Контроль экономии'!KC66)</f>
        <v>-</v>
      </c>
      <c r="X66" s="119" t="str">
        <f>IF('Контроль экономии'!KD66="",0,'Контроль экономии'!KD66)</f>
        <v>-</v>
      </c>
      <c r="Y66" s="119" t="str">
        <f>IF('Контроль экономии'!KE66="",0,'Контроль экономии'!KE66)</f>
        <v>-</v>
      </c>
      <c r="Z66" s="119" t="str">
        <f>IF('Контроль экономии'!KF66="",0,'Контроль экономии'!KF66)</f>
        <v>-</v>
      </c>
      <c r="AA66" s="119" t="str">
        <f>IF('Контроль экономии'!KG66="",0,'Контроль экономии'!KG66)</f>
        <v>-</v>
      </c>
      <c r="AB66" s="119" t="str">
        <f>IF('Контроль экономии'!KH66="",0,'Контроль экономии'!KH66)</f>
        <v>-</v>
      </c>
      <c r="AC66" s="119" t="str">
        <f>IF('Контроль экономии'!KI66="",0,'Контроль экономии'!KI66)</f>
        <v>-</v>
      </c>
      <c r="AD66" s="119" t="str">
        <f>IF('Контроль экономии'!KJ66="",0,'Контроль экономии'!KJ66)</f>
        <v>-</v>
      </c>
      <c r="AE66" s="119" t="str">
        <f>IF('Контроль экономии'!KK66="",0,'Контроль экономии'!KK66)</f>
        <v>-</v>
      </c>
      <c r="AF66" s="119" t="str">
        <f>IF('Контроль экономии'!KL66="",0,'Контроль экономии'!KL66)</f>
        <v>-</v>
      </c>
      <c r="AG66" s="119" t="str">
        <f>IF('Контроль экономии'!KM66="",0,'Контроль экономии'!KM66)</f>
        <v>-</v>
      </c>
      <c r="AH66" s="119">
        <f>IF('Контроль экономии'!KN66="",0,'Контроль экономии'!KN66)</f>
        <v>0</v>
      </c>
      <c r="AI66" s="125">
        <f>IF(D66&gt;0,'Контроль экономии'!FU66,0)</f>
        <v>1141.9036850000002</v>
      </c>
      <c r="AJ66" s="125">
        <f>IF(E66&gt;0,'Контроль экономии'!FV66,0)</f>
        <v>2161.6192325000002</v>
      </c>
      <c r="AK66" s="125">
        <f>IF(F66&gt;0,'Контроль экономии'!FW66,0)</f>
        <v>2910.2992750000003</v>
      </c>
      <c r="AL66" s="125">
        <f>IF(G66&gt;0,'Контроль экономии'!FX66,0)</f>
        <v>3714.5193800000002</v>
      </c>
      <c r="AM66" s="125">
        <f>IF(H66&gt;0,'Контроль экономии'!FY66,0)</f>
        <v>4623.8953366666674</v>
      </c>
      <c r="AN66" s="125">
        <f>IF(I66&gt;0,'Контроль экономии'!FZ66,0)</f>
        <v>5696.1888100000006</v>
      </c>
      <c r="AO66" s="125">
        <f>IF(J66&gt;0,'Контроль экономии'!GA66,0)</f>
        <v>6753.6716000000006</v>
      </c>
      <c r="AP66" s="125">
        <f>IF(K66&gt;0,'Контроль экономии'!GB66,0)</f>
        <v>7800.0463775000007</v>
      </c>
      <c r="AQ66" s="125">
        <f>IF(L66&gt;0,'Контроль экономии'!GC66,0)</f>
        <v>8870.8587825000013</v>
      </c>
      <c r="AR66" s="125">
        <f>IF(M66&gt;0,'Контроль экономии'!GD66,0)</f>
        <v>9926.1199700000016</v>
      </c>
      <c r="AS66" s="125">
        <f>IF(N66&gt;0,'Контроль экономии'!GE66,0)</f>
        <v>10894.738660000001</v>
      </c>
      <c r="AT66" s="125">
        <f>IF(O66&gt;0,'Контроль экономии'!GF66,0)</f>
        <v>11741.169212500001</v>
      </c>
      <c r="AU66" s="125">
        <f>IF(P66&gt;0,'Контроль экономии'!GG66,0)</f>
        <v>12720.155380833334</v>
      </c>
      <c r="AV66" s="125">
        <f>IF(Q66&gt;0,'Контроль экономии'!GH66,0)</f>
        <v>13443.657261666667</v>
      </c>
      <c r="AW66" s="125">
        <f>IF(R66&gt;0,'Контроль экономии'!GI66,0)</f>
        <v>14524.837145000001</v>
      </c>
      <c r="AX66" s="125">
        <f>IF(S66&gt;0,'Контроль экономии'!GJ66,0)</f>
        <v>15687.475786666668</v>
      </c>
      <c r="AY66" s="125">
        <f>IF(T66&gt;0,'Контроль экономии'!GK66,0)</f>
        <v>16763.471930833333</v>
      </c>
      <c r="AZ66" s="125">
        <f>IF(U66&gt;0,'Контроль экономии'!GL66,0)</f>
        <v>17872.051578333332</v>
      </c>
      <c r="BA66" s="125">
        <f>IF(V66&gt;0,'Контроль экономии'!GM66,0)</f>
        <v>18968.782679166667</v>
      </c>
      <c r="BB66" s="125">
        <f>IF(W66&gt;0,'Контроль экономии'!GN66,0)</f>
        <v>20073.659655833333</v>
      </c>
      <c r="BC66" s="125">
        <f>IF(X66&gt;0,'Контроль экономии'!GO66,0)</f>
        <v>21259.995390833334</v>
      </c>
      <c r="BD66" s="125">
        <f>IF(Y66&gt;0,'Контроль экономии'!GP66,0)</f>
        <v>22524.087213333332</v>
      </c>
      <c r="BE66" s="125">
        <f>IF(Z66&gt;0,'Контроль экономии'!GQ66,0)</f>
        <v>23825.946278333333</v>
      </c>
      <c r="BF66" s="125">
        <f>IF(AA66&gt;0,'Контроль экономии'!GR66,0)</f>
        <v>25204.820896666664</v>
      </c>
      <c r="BG66" s="125">
        <f>IF(AB66&gt;0,'Контроль экономии'!GS66,0)</f>
        <v>26570.365899999997</v>
      </c>
      <c r="BH66" s="125">
        <f>IF(AC66&gt;0,'Контроль экономии'!GT66,0)</f>
        <v>27887.035648333331</v>
      </c>
      <c r="BI66" s="125">
        <f>IF(AD66&gt;0,'Контроль экономии'!GU66,0)</f>
        <v>29356.995969166663</v>
      </c>
      <c r="BJ66" s="125">
        <f>IF(AE66&gt;0,'Контроль экономии'!GV66,0)</f>
        <v>30873.609942499996</v>
      </c>
      <c r="BK66" s="125">
        <f>IF(AF66&gt;0,'Контроль экономии'!GW66,0)</f>
        <v>32302.100349999997</v>
      </c>
      <c r="BL66" s="125">
        <f>IF(AG66&gt;0,'Контроль экономии'!GX66,0)</f>
        <v>33568.413774999994</v>
      </c>
      <c r="BM66" s="125">
        <f>IF(AH66&gt;0,'Контроль экономии'!GY66,0)</f>
        <v>0</v>
      </c>
      <c r="BN66" s="120">
        <f>'Контроль экономии'!FU66*Ср.вз.!AI66</f>
        <v>1303944.0258165798</v>
      </c>
      <c r="BO66" s="120">
        <f>'Контроль экономии'!FV66*Ср.вз.!AJ66</f>
        <v>4672597.7063138895</v>
      </c>
      <c r="BP66" s="120">
        <f>'Контроль экономии'!FW66*Ср.вз.!AK66</f>
        <v>8469841.870065527</v>
      </c>
      <c r="BQ66" s="120">
        <f>'Контроль экономии'!FX66*Ср.вз.!AL66</f>
        <v>13797654.224395586</v>
      </c>
      <c r="BR66" s="120">
        <f>'Контроль экономии'!FY66*Ср.вз.!AM66</f>
        <v>21380408.084447753</v>
      </c>
      <c r="BS66" s="120">
        <f>'Контроль экономии'!FZ66*Ср.вз.!AN66</f>
        <v>32446566.959169224</v>
      </c>
      <c r="BT66" s="120">
        <f>'Контроль экономии'!GA66*Ср.вз.!AO66</f>
        <v>45612080.080646567</v>
      </c>
      <c r="BU66" s="120">
        <f>'Контроль экономии'!GB66*Ср.вз.!AP66</f>
        <v>60840723.491150886</v>
      </c>
      <c r="BV66" s="120">
        <f>'Контроль экономии'!GC66*Ср.вз.!AQ66</f>
        <v>78692135.539057404</v>
      </c>
      <c r="BW66" s="120">
        <f>'Контроль экономии'!GD66*Ср.вз.!AR66</f>
        <v>98527857.658832833</v>
      </c>
      <c r="BX66" s="120">
        <f>'Контроль экономии'!GE66*Ср.вз.!AS66</f>
        <v>118695330.46969861</v>
      </c>
      <c r="BY66" s="120">
        <f>'Контроль экономии'!GF66*Ср.вз.!AT66</f>
        <v>137855054.47655788</v>
      </c>
      <c r="BZ66" s="120">
        <f>'Контроль экономии'!GG66*Ср.вз.!AU66</f>
        <v>161802352.91254321</v>
      </c>
      <c r="CA66" s="120">
        <f>'Контроль экономии'!GH66*Ср.вз.!AV66</f>
        <v>180731920.56916291</v>
      </c>
      <c r="CB66" s="120">
        <f>'Контроль экономии'!GI66*Ср.вз.!AW66</f>
        <v>210970894.08877179</v>
      </c>
      <c r="CC66" s="120">
        <f>'Контроль экономии'!GJ66*Ср.вз.!AX66</f>
        <v>246096896.55725297</v>
      </c>
      <c r="CD66" s="120">
        <f>'Контроль экономии'!GK66*Ср.вз.!AY66</f>
        <v>281013991.17583704</v>
      </c>
      <c r="CE66" s="120">
        <f>'Контроль экономии'!GL66*Ср.вз.!AZ66</f>
        <v>319410227.61860693</v>
      </c>
      <c r="CF66" s="120">
        <f>'Контроль экономии'!GM66*Ср.вз.!BA66</f>
        <v>359814716.32945335</v>
      </c>
      <c r="CG66" s="120">
        <f>'Контроль экономии'!GN66*Ср.вз.!BB66</f>
        <v>402951811.97823083</v>
      </c>
      <c r="CH66" s="120">
        <f>'Контроль экономии'!GO66*Ср.вз.!BC66</f>
        <v>451987404.01825458</v>
      </c>
      <c r="CI66" s="120">
        <f>'Контроль экономии'!GP66*Ср.вз.!BD66</f>
        <v>507334504.79384613</v>
      </c>
      <c r="CJ66" s="120">
        <f>'Контроль экономии'!GQ66*Ср.вз.!BE66</f>
        <v>567675716.05802596</v>
      </c>
      <c r="CK66" s="120">
        <f>'Контроль экономии'!GR66*Ср.вз.!BF66</f>
        <v>635282996.43304455</v>
      </c>
      <c r="CL66" s="120">
        <f>'Контроль экономии'!GS66*Ср.вз.!BG66</f>
        <v>705984344.05988264</v>
      </c>
      <c r="CM66" s="120">
        <f>'Контроль экономии'!GT66*Ср.вз.!BH66</f>
        <v>777686757.25141394</v>
      </c>
      <c r="CN66" s="120">
        <f>'Контроль экономии'!GU66*Ср.вз.!BI66</f>
        <v>861833212.33366764</v>
      </c>
      <c r="CO66" s="120">
        <f>'Контроль экономии'!GV66*Ср.вз.!BJ66</f>
        <v>953179790.88163459</v>
      </c>
      <c r="CP66" s="120">
        <f>'Контроль экономии'!GW66*Ср.вз.!BK66</f>
        <v>1043425687.02147</v>
      </c>
      <c r="CQ66" s="120">
        <f>'Контроль экономии'!GX66*Ср.вз.!BL66</f>
        <v>1126838403.3696094</v>
      </c>
      <c r="CR66" s="120">
        <f>'Контроль экономии'!GY66*Ср.вз.!BM66</f>
        <v>0</v>
      </c>
      <c r="CS66" s="116" t="e">
        <f>'Контроль экономии'!FU66*'Контроль экономии'!WM66</f>
        <v>#VALUE!</v>
      </c>
      <c r="CT66" s="116" t="e">
        <f>'Контроль экономии'!FV66*'Контроль экономии'!WN66</f>
        <v>#VALUE!</v>
      </c>
      <c r="CU66" s="116" t="e">
        <f>'Контроль экономии'!FW66*'Контроль экономии'!WO66</f>
        <v>#VALUE!</v>
      </c>
      <c r="CV66" s="116" t="e">
        <f>'Контроль экономии'!FX66*'Контроль экономии'!WP66</f>
        <v>#VALUE!</v>
      </c>
      <c r="CW66" s="116" t="e">
        <f>'Контроль экономии'!FY66*'Контроль экономии'!WQ66</f>
        <v>#VALUE!</v>
      </c>
      <c r="CX66" s="116" t="e">
        <f>'Контроль экономии'!FZ66*'Контроль экономии'!WR66</f>
        <v>#VALUE!</v>
      </c>
      <c r="CY66" s="116" t="e">
        <f>'Контроль экономии'!GA66*'Контроль экономии'!WS66</f>
        <v>#VALUE!</v>
      </c>
      <c r="CZ66" s="116" t="e">
        <f>'Контроль экономии'!GB66*'Контроль экономии'!WT66</f>
        <v>#VALUE!</v>
      </c>
      <c r="DA66" s="116" t="e">
        <f>'Контроль экономии'!GC66*'Контроль экономии'!WU66</f>
        <v>#VALUE!</v>
      </c>
      <c r="DB66" s="116" t="e">
        <f>'Контроль экономии'!GD66*'Контроль экономии'!WV66</f>
        <v>#VALUE!</v>
      </c>
      <c r="DC66" s="116" t="e">
        <f>'Контроль экономии'!GE66*'Контроль экономии'!WW66</f>
        <v>#VALUE!</v>
      </c>
      <c r="DD66" s="116" t="e">
        <f>'Контроль экономии'!GF66*'Контроль экономии'!WX66</f>
        <v>#VALUE!</v>
      </c>
      <c r="DE66" s="116" t="e">
        <f>'Контроль экономии'!GG66*'Контроль экономии'!WY66</f>
        <v>#VALUE!</v>
      </c>
      <c r="DF66" s="116" t="e">
        <f>'Контроль экономии'!GH66*'Контроль экономии'!WZ66</f>
        <v>#VALUE!</v>
      </c>
      <c r="DG66" s="116" t="e">
        <f>'Контроль экономии'!GI66*'Контроль экономии'!XA66</f>
        <v>#VALUE!</v>
      </c>
      <c r="DH66" s="116" t="e">
        <f>'Контроль экономии'!GJ66*'Контроль экономии'!XB66</f>
        <v>#VALUE!</v>
      </c>
      <c r="DI66" s="116" t="e">
        <f>'Контроль экономии'!GK66*'Контроль экономии'!XC66</f>
        <v>#VALUE!</v>
      </c>
      <c r="DJ66" s="116" t="e">
        <f>'Контроль экономии'!GL66*'Контроль экономии'!XD66</f>
        <v>#VALUE!</v>
      </c>
      <c r="DK66" s="116" t="e">
        <f>'Контроль экономии'!GM66*'Контроль экономии'!XE66</f>
        <v>#VALUE!</v>
      </c>
      <c r="DL66" s="116" t="e">
        <f>'Контроль экономии'!GN66*'Контроль экономии'!XF66</f>
        <v>#VALUE!</v>
      </c>
      <c r="DM66" s="116" t="e">
        <f>'Контроль экономии'!GO66*'Контроль экономии'!XG66</f>
        <v>#VALUE!</v>
      </c>
      <c r="DN66" s="116" t="e">
        <f>'Контроль экономии'!GP66*'Контроль экономии'!XH66</f>
        <v>#VALUE!</v>
      </c>
      <c r="DO66" s="116" t="e">
        <f>'Контроль экономии'!GQ66*'Контроль экономии'!XI66</f>
        <v>#VALUE!</v>
      </c>
      <c r="DP66" s="116" t="e">
        <f>'Контроль экономии'!GR66*'Контроль экономии'!XJ66</f>
        <v>#VALUE!</v>
      </c>
      <c r="DQ66" s="116" t="e">
        <f>'Контроль экономии'!GS66*'Контроль экономии'!XK66</f>
        <v>#VALUE!</v>
      </c>
      <c r="DR66" s="116" t="e">
        <f>'Контроль экономии'!GT66*'Контроль экономии'!XL66</f>
        <v>#VALUE!</v>
      </c>
      <c r="DS66" s="116" t="e">
        <f>'Контроль экономии'!GU66*'Контроль экономии'!XM66</f>
        <v>#VALUE!</v>
      </c>
      <c r="DT66" s="116" t="e">
        <f>'Контроль экономии'!GV66*'Контроль экономии'!XN66</f>
        <v>#VALUE!</v>
      </c>
      <c r="DU66" s="116" t="e">
        <f>'Контроль экономии'!GW66*'Контроль экономии'!XO66</f>
        <v>#VALUE!</v>
      </c>
      <c r="DV66" s="116" t="e">
        <f>'Контроль экономии'!GX66*'Контроль экономии'!XP66</f>
        <v>#VALUE!</v>
      </c>
      <c r="DW66" s="116" t="e">
        <f>'Контроль экономии'!GY66*'Контроль экономии'!XQ66</f>
        <v>#VALUE!</v>
      </c>
      <c r="DX66" s="122" t="e">
        <f>'Контроль экономии'!FU66*'Контроль экономии'!XR66</f>
        <v>#VALUE!</v>
      </c>
      <c r="DY66" s="122" t="e">
        <f>'Контроль экономии'!FV66*'Контроль экономии'!XS66</f>
        <v>#VALUE!</v>
      </c>
      <c r="DZ66" s="122" t="e">
        <f>'Контроль экономии'!FW66*'Контроль экономии'!XT66</f>
        <v>#VALUE!</v>
      </c>
      <c r="EA66" s="122" t="e">
        <f>'Контроль экономии'!FX66*'Контроль экономии'!XU66</f>
        <v>#VALUE!</v>
      </c>
      <c r="EB66" s="122" t="e">
        <f>'Контроль экономии'!FY66*'Контроль экономии'!XV66</f>
        <v>#VALUE!</v>
      </c>
      <c r="EC66" s="122" t="e">
        <f>'Контроль экономии'!FZ66*'Контроль экономии'!XW66</f>
        <v>#VALUE!</v>
      </c>
      <c r="ED66" s="122" t="e">
        <f>'Контроль экономии'!GA66*'Контроль экономии'!XX66</f>
        <v>#VALUE!</v>
      </c>
      <c r="EE66" s="122" t="e">
        <f>'Контроль экономии'!GB66*'Контроль экономии'!XY66</f>
        <v>#VALUE!</v>
      </c>
      <c r="EF66" s="122" t="e">
        <f>'Контроль экономии'!GC66*'Контроль экономии'!XZ66</f>
        <v>#VALUE!</v>
      </c>
      <c r="EG66" s="122" t="e">
        <f>'Контроль экономии'!GD66*'Контроль экономии'!YA66</f>
        <v>#VALUE!</v>
      </c>
      <c r="EH66" s="122" t="e">
        <f>'Контроль экономии'!GE66*'Контроль экономии'!YB66</f>
        <v>#VALUE!</v>
      </c>
      <c r="EI66" s="122" t="e">
        <f>'Контроль экономии'!GF66*'Контроль экономии'!YC66</f>
        <v>#VALUE!</v>
      </c>
      <c r="EJ66" s="122" t="e">
        <f>'Контроль экономии'!GG66*'Контроль экономии'!YD66</f>
        <v>#VALUE!</v>
      </c>
      <c r="EK66" s="122" t="e">
        <f>'Контроль экономии'!GH66*'Контроль экономии'!YE66</f>
        <v>#VALUE!</v>
      </c>
      <c r="EL66" s="122" t="e">
        <f>'Контроль экономии'!GI66*'Контроль экономии'!YF66</f>
        <v>#VALUE!</v>
      </c>
      <c r="EM66" s="122" t="e">
        <f>'Контроль экономии'!GJ66*'Контроль экономии'!YG66</f>
        <v>#VALUE!</v>
      </c>
      <c r="EN66" s="122" t="e">
        <f>'Контроль экономии'!GK66*'Контроль экономии'!YH66</f>
        <v>#VALUE!</v>
      </c>
      <c r="EO66" s="122" t="e">
        <f>'Контроль экономии'!GL66*'Контроль экономии'!YI66</f>
        <v>#VALUE!</v>
      </c>
      <c r="EP66" s="122" t="e">
        <f>'Контроль экономии'!GM66*'Контроль экономии'!YJ66</f>
        <v>#VALUE!</v>
      </c>
      <c r="EQ66" s="122" t="e">
        <f>'Контроль экономии'!GN66*'Контроль экономии'!YK66</f>
        <v>#VALUE!</v>
      </c>
      <c r="ER66" s="122" t="e">
        <f>'Контроль экономии'!GO66*'Контроль экономии'!YL66</f>
        <v>#VALUE!</v>
      </c>
      <c r="ES66" s="122" t="e">
        <f>'Контроль экономии'!GP66*'Контроль экономии'!YM66</f>
        <v>#VALUE!</v>
      </c>
      <c r="ET66" s="122" t="e">
        <f>'Контроль экономии'!GQ66*'Контроль экономии'!YN66</f>
        <v>#VALUE!</v>
      </c>
      <c r="EU66" s="122" t="e">
        <f>'Контроль экономии'!GR66*'Контроль экономии'!YO66</f>
        <v>#VALUE!</v>
      </c>
      <c r="EV66" s="122" t="e">
        <f>'Контроль экономии'!GS66*'Контроль экономии'!YP66</f>
        <v>#VALUE!</v>
      </c>
      <c r="EW66" s="122" t="e">
        <f>'Контроль экономии'!GT66*'Контроль экономии'!YQ66</f>
        <v>#VALUE!</v>
      </c>
      <c r="EX66" s="122" t="e">
        <f>'Контроль экономии'!GU66*'Контроль экономии'!YR66</f>
        <v>#VALUE!</v>
      </c>
      <c r="EY66" s="122" t="e">
        <f>'Контроль экономии'!GV66*'Контроль экономии'!YS66</f>
        <v>#VALUE!</v>
      </c>
      <c r="EZ66" s="122" t="e">
        <f>'Контроль экономии'!GW66*'Контроль экономии'!YT66</f>
        <v>#VALUE!</v>
      </c>
      <c r="FA66" s="122" t="e">
        <f>'Контроль экономии'!GX66*'Контроль экономии'!YU66</f>
        <v>#VALUE!</v>
      </c>
      <c r="FB66" s="122" t="e">
        <f>'Контроль экономии'!GY66*'Контроль экономии'!YV66</f>
        <v>#VALUE!</v>
      </c>
    </row>
    <row r="67" spans="1:158" s="116" customFormat="1">
      <c r="A67" s="116">
        <f>'Контроль экономии'!A67</f>
        <v>2</v>
      </c>
      <c r="B67" s="123" t="str">
        <f>'Контроль экономии'!C67</f>
        <v>Муниципальное автономное учреждение «Спортивный парк «Алексеевский» Алексеевского района Белгородской области, Спортивный Центр.</v>
      </c>
      <c r="C67" s="124">
        <f>'Контроль экономии'!D67</f>
        <v>94901</v>
      </c>
      <c r="D67" s="119">
        <f>IF('Контроль экономии'!JJ67="",0,'Контроль экономии'!JJ67)</f>
        <v>0.01</v>
      </c>
      <c r="E67" s="119">
        <f>IF('Контроль экономии'!JK67="",0,'Контроль экономии'!JK67)</f>
        <v>0.01</v>
      </c>
      <c r="F67" s="119">
        <f>IF('Контроль экономии'!JL67="",0,'Контроль экономии'!JL67)</f>
        <v>0.01</v>
      </c>
      <c r="G67" s="119">
        <f>IF('Контроль экономии'!JM67="",0,'Контроль экономии'!JM67)</f>
        <v>0.01</v>
      </c>
      <c r="H67" s="119">
        <f>IF('Контроль экономии'!JN67="",0,'Контроль экономии'!JN67)</f>
        <v>0.01</v>
      </c>
      <c r="I67" s="119">
        <f>IF('Контроль экономии'!JO67="",0,'Контроль экономии'!JO67)</f>
        <v>0.01</v>
      </c>
      <c r="J67" s="119">
        <f>IF('Контроль экономии'!JP67="",0,'Контроль экономии'!JP67)</f>
        <v>0.01</v>
      </c>
      <c r="K67" s="119">
        <f>IF('Контроль экономии'!JQ67="",0,'Контроль экономии'!JQ67)</f>
        <v>0.42899999999999999</v>
      </c>
      <c r="L67" s="119">
        <f>IF('Контроль экономии'!JR67="",0,'Контроль экономии'!JR67)</f>
        <v>0.999</v>
      </c>
      <c r="M67" s="119">
        <f>IF('Контроль экономии'!JS67="",0,'Контроль экономии'!JS67)</f>
        <v>1.425</v>
      </c>
      <c r="N67" s="119">
        <f>IF('Контроль экономии'!JT67="",0,'Контроль экономии'!JT67)</f>
        <v>1.2050000000000001</v>
      </c>
      <c r="O67" s="119">
        <f>IF('Контроль экономии'!JU67="",0,'Контроль экономии'!JU67)</f>
        <v>0.88100000000000001</v>
      </c>
      <c r="P67" s="119">
        <f>IF('Контроль экономии'!JV67="",0,'Контроль экономии'!JV67)</f>
        <v>0.88200000000000001</v>
      </c>
      <c r="Q67" s="119">
        <f>IF('Контроль экономии'!JW67="",0,'Контроль экономии'!JW67)</f>
        <v>0.85399999999999998</v>
      </c>
      <c r="R67" s="119">
        <f>IF('Контроль экономии'!JX67="",0,'Контроль экономии'!JX67)</f>
        <v>0.97799999999999998</v>
      </c>
      <c r="S67" s="119">
        <f>IF('Контроль экономии'!JY67="",0,'Контроль экономии'!JY67)</f>
        <v>1.1599999999999999</v>
      </c>
      <c r="T67" s="119">
        <f>IF('Контроль экономии'!JZ67="",0,'Контроль экономии'!JZ67)</f>
        <v>1.242</v>
      </c>
      <c r="U67" s="119">
        <f>IF('Контроль экономии'!KA67="",0,'Контроль экономии'!KA67)</f>
        <v>1.304</v>
      </c>
      <c r="V67" s="119">
        <f>IF('Контроль экономии'!KB67="",0,'Контроль экономии'!KB67)</f>
        <v>1.1259999999999999</v>
      </c>
      <c r="W67" s="119">
        <f>IF('Контроль экономии'!KC67="",0,'Контроль экономии'!KC67)</f>
        <v>0.877</v>
      </c>
      <c r="X67" s="119">
        <f>IF('Контроль экономии'!KD67="",0,'Контроль экономии'!KD67)</f>
        <v>0.89800000000000002</v>
      </c>
      <c r="Y67" s="119">
        <f>IF('Контроль экономии'!KE67="",0,'Контроль экономии'!KE67)</f>
        <v>0.80200000000000005</v>
      </c>
      <c r="Z67" s="119">
        <f>IF('Контроль экономии'!KF67="",0,'Контроль экономии'!KF67)</f>
        <v>1.024</v>
      </c>
      <c r="AA67" s="119">
        <f>IF('Контроль экономии'!KG67="",0,'Контроль экономии'!KG67)</f>
        <v>1.2430000000000001</v>
      </c>
      <c r="AB67" s="119">
        <f>IF('Контроль экономии'!KH67="",0,'Контроль экономии'!KH67)</f>
        <v>0.99</v>
      </c>
      <c r="AC67" s="119">
        <f>IF('Контроль экономии'!KI67="",0,'Контроль экономии'!KI67)</f>
        <v>1.1519999999999999</v>
      </c>
      <c r="AD67" s="119">
        <f>IF('Контроль экономии'!KJ67="",0,'Контроль экономии'!KJ67)</f>
        <v>0.97899999999999998</v>
      </c>
      <c r="AE67" s="119">
        <f>IF('Контроль экономии'!KK67="",0,'Контроль экономии'!KK67)</f>
        <v>0.77400000000000002</v>
      </c>
      <c r="AF67" s="119">
        <f>IF('Контроль экономии'!KL67="",0,'Контроль экономии'!KL67)</f>
        <v>0.76600000000000001</v>
      </c>
      <c r="AG67" s="119">
        <f>IF('Контроль экономии'!KM67="",0,'Контроль экономии'!KM67)</f>
        <v>0.79500000000000004</v>
      </c>
      <c r="AH67" s="119">
        <f>IF('Контроль экономии'!KN67="",0,'Контроль экономии'!KN67)</f>
        <v>0</v>
      </c>
      <c r="AI67" s="125">
        <f>IF(D67&gt;0,'Контроль экономии'!FU67,0)</f>
        <v>33.306480000000001</v>
      </c>
      <c r="AJ67" s="125">
        <f>IF(E67&gt;0,'Контроль экономии'!FV67,0)</f>
        <v>66.612960000000001</v>
      </c>
      <c r="AK67" s="125">
        <f>IF(F67&gt;0,'Контроль экономии'!FW67,0)</f>
        <v>99.919440000000009</v>
      </c>
      <c r="AL67" s="125">
        <f>IF(G67&gt;0,'Контроль экономии'!FX67,0)</f>
        <v>133.22592</v>
      </c>
      <c r="AM67" s="125">
        <f>IF(H67&gt;0,'Контроль экономии'!FY67,0)</f>
        <v>166.5324</v>
      </c>
      <c r="AN67" s="125">
        <f>IF(I67&gt;0,'Контроль экономии'!FZ67,0)</f>
        <v>199.83887999999999</v>
      </c>
      <c r="AO67" s="125">
        <f>IF(J67&gt;0,'Контроль экономии'!GA67,0)</f>
        <v>233.14535999999998</v>
      </c>
      <c r="AP67" s="125">
        <f>IF(K67&gt;0,'Контроль экономии'!GB67,0)</f>
        <v>1000.0137748404255</v>
      </c>
      <c r="AQ67" s="125">
        <f>IF(L67&gt;0,'Контроль экономии'!GC67,0)</f>
        <v>1773.6586410638297</v>
      </c>
      <c r="AR67" s="125">
        <f>IF(M67&gt;0,'Контроль экономии'!GD67,0)</f>
        <v>2578.3622427925529</v>
      </c>
      <c r="AS67" s="125">
        <f>IF(N67&gt;0,'Контроль экономии'!GE67,0)</f>
        <v>3318.6895563829785</v>
      </c>
      <c r="AT67" s="125">
        <f>IF(O67&gt;0,'Контроль экономии'!GF67,0)</f>
        <v>3944.3819007446805</v>
      </c>
      <c r="AU67" s="125">
        <f>IF(P67&gt;0,'Контроль экономии'!GG67,0)</f>
        <v>4658.7328173670212</v>
      </c>
      <c r="AV67" s="125">
        <f>IF(Q67&gt;0,'Контроль экономии'!GH67,0)</f>
        <v>5156.2372897340429</v>
      </c>
      <c r="AW67" s="125">
        <f>IF(R67&gt;0,'Контроль экономии'!GI67,0)</f>
        <v>5950.2115101063828</v>
      </c>
      <c r="AX67" s="125">
        <f>IF(S67&gt;0,'Контроль экономии'!GJ67,0)</f>
        <v>6823.2443299468086</v>
      </c>
      <c r="AY67" s="125">
        <f>IF(T67&gt;0,'Контроль экономии'!GK67,0)</f>
        <v>7771.3828192819155</v>
      </c>
      <c r="AZ67" s="125">
        <f>IF(U67&gt;0,'Контроль экономии'!GL67,0)</f>
        <v>8735.3330285106385</v>
      </c>
      <c r="BA67" s="125">
        <f>IF(V67&gt;0,'Контроль экономии'!GM67,0)</f>
        <v>9534.9542917021281</v>
      </c>
      <c r="BB67" s="125">
        <f>IF(W67&gt;0,'Контроль экономии'!GN67,0)</f>
        <v>10305.775636515958</v>
      </c>
      <c r="BC67" s="125">
        <f>IF(X67&gt;0,'Контроль экономии'!GO67,0)</f>
        <v>11157.914397925533</v>
      </c>
      <c r="BD67" s="125">
        <f>IF(Y67&gt;0,'Контроль экономии'!GP67,0)</f>
        <v>12079.51178601064</v>
      </c>
      <c r="BE67" s="125">
        <f>IF(Z67&gt;0,'Контроль экономии'!GQ67,0)</f>
        <v>13058.709010851066</v>
      </c>
      <c r="BF67" s="125">
        <f>IF(AA67&gt;0,'Контроль экономии'!GR67,0)</f>
        <v>14115.835426595746</v>
      </c>
      <c r="BG67" s="125">
        <f>IF(AB67&gt;0,'Контроль экономии'!GS67,0)</f>
        <v>15141.903106835107</v>
      </c>
      <c r="BH67" s="125">
        <f>IF(AC67&gt;0,'Контроль экономии'!GT67,0)</f>
        <v>16217.100059601064</v>
      </c>
      <c r="BI67" s="125">
        <f>IF(AD67&gt;0,'Контроль экономии'!GU67,0)</f>
        <v>17346.508623430851</v>
      </c>
      <c r="BJ67" s="125">
        <f>IF(AE67&gt;0,'Контроль экономии'!GV67,0)</f>
        <v>18561.187533829787</v>
      </c>
      <c r="BK67" s="125">
        <f>IF(AF67&gt;0,'Контроль экономии'!GW67,0)</f>
        <v>19622.831583829786</v>
      </c>
      <c r="BL67" s="125">
        <f>IF(AG67&gt;0,'Контроль экономии'!GX67,0)</f>
        <v>20582.264158803191</v>
      </c>
      <c r="BM67" s="125">
        <f>IF(AH67&gt;0,'Контроль экономии'!GY67,0)</f>
        <v>0</v>
      </c>
      <c r="BN67" s="120">
        <f>'Контроль экономии'!FU67*Ср.вз.!AI67</f>
        <v>1109.3216099904</v>
      </c>
      <c r="BO67" s="120">
        <f>'Контроль экономии'!FV67*Ср.вз.!AJ67</f>
        <v>4437.2864399616001</v>
      </c>
      <c r="BP67" s="120">
        <f>'Контроль экономии'!FW67*Ср.вз.!AK67</f>
        <v>9983.8944899136022</v>
      </c>
      <c r="BQ67" s="120">
        <f>'Контроль экономии'!FX67*Ср.вз.!AL67</f>
        <v>17749.1457598464</v>
      </c>
      <c r="BR67" s="120">
        <f>'Контроль экономии'!FY67*Ср.вз.!AM67</f>
        <v>27733.040249759997</v>
      </c>
      <c r="BS67" s="120">
        <f>'Контроль экономии'!FZ67*Ср.вз.!AN67</f>
        <v>39935.577959654394</v>
      </c>
      <c r="BT67" s="120">
        <f>'Контроль экономии'!GA67*Ср.вз.!AO67</f>
        <v>54356.758889529592</v>
      </c>
      <c r="BU67" s="120">
        <f>'Контроль экономии'!GB67*Ср.вз.!AP67</f>
        <v>1000027.5498705973</v>
      </c>
      <c r="BV67" s="120">
        <f>'Контроль экономии'!GC67*Ср.вз.!AQ67</f>
        <v>3145864.9750203909</v>
      </c>
      <c r="BW67" s="120">
        <f>'Контроль экономии'!GD67*Ср.вз.!AR67</f>
        <v>6647951.8550582435</v>
      </c>
      <c r="BX67" s="120">
        <f>'Контроль экономии'!GE67*Ср.вз.!AS67</f>
        <v>11013700.371645451</v>
      </c>
      <c r="BY67" s="120">
        <f>'Контроль экономии'!GF67*Ср.вз.!AT67</f>
        <v>15558148.578922218</v>
      </c>
      <c r="BZ67" s="120">
        <f>'Контроль экономии'!GG67*Ср.вз.!AU67</f>
        <v>21703791.463612463</v>
      </c>
      <c r="CA67" s="120">
        <f>'Контроль экономии'!GH67*Ср.вз.!AV67</f>
        <v>26586782.988043867</v>
      </c>
      <c r="CB67" s="120">
        <f>'Контроль экономии'!GI67*Ср.вз.!AW67</f>
        <v>35405017.015002482</v>
      </c>
      <c r="CC67" s="120">
        <f>'Контроль экономии'!GJ67*Ср.вз.!AX67</f>
        <v>46556663.186151274</v>
      </c>
      <c r="CD67" s="120">
        <f>'Контроль экономии'!GK67*Ср.вз.!AY67</f>
        <v>60394390.923830137</v>
      </c>
      <c r="CE67" s="120">
        <f>'Контроль экономии'!GL67*Ср.вз.!AZ67</f>
        <v>76306043.118988842</v>
      </c>
      <c r="CF67" s="120">
        <f>'Контроль экономии'!GM67*Ср.вз.!BA67</f>
        <v>90915353.344848827</v>
      </c>
      <c r="CG67" s="120">
        <f>'Контроль экономии'!GN67*Ср.вз.!BB67</f>
        <v>106209011.4702059</v>
      </c>
      <c r="CH67" s="120">
        <f>'Контроль экономии'!GO67*Ср.вз.!BC67</f>
        <v>124499053.71143392</v>
      </c>
      <c r="CI67" s="120">
        <f>'Контроль экономии'!GP67*Ср.вз.!BD67</f>
        <v>145914604.98836997</v>
      </c>
      <c r="CJ67" s="120">
        <f>'Контроль экономии'!GQ67*Ср.вз.!BE67</f>
        <v>170529881.03008282</v>
      </c>
      <c r="CK67" s="120">
        <f>'Контроль экономии'!GR67*Ср.вз.!BF67</f>
        <v>199256809.79073551</v>
      </c>
      <c r="CL67" s="120">
        <f>'Контроль экономии'!GS67*Ср.вз.!BG67</f>
        <v>229277229.69678265</v>
      </c>
      <c r="CM67" s="120">
        <f>'Контроль экономии'!GT67*Ср.вз.!BH67</f>
        <v>262994334.34311283</v>
      </c>
      <c r="CN67" s="120">
        <f>'Контроль экономии'!GU67*Ср.вз.!BI67</f>
        <v>300901361.4227609</v>
      </c>
      <c r="CO67" s="120">
        <f>'Контроль экономии'!GV67*Ср.вз.!BJ67</f>
        <v>344517682.66599828</v>
      </c>
      <c r="CP67" s="120">
        <f>'Контроль экономии'!GW67*Ср.вз.!BK67</f>
        <v>385055519.36734778</v>
      </c>
      <c r="CQ67" s="120">
        <f>'Контроль экономии'!GX67*Ср.вз.!BL67</f>
        <v>423629597.90275443</v>
      </c>
      <c r="CR67" s="120">
        <f>'Контроль экономии'!GY67*Ср.вз.!BM67</f>
        <v>0</v>
      </c>
      <c r="CS67" s="116">
        <f>'Контроль экономии'!FU67*'Контроль экономии'!WM67</f>
        <v>123.25795666560001</v>
      </c>
      <c r="CT67" s="116">
        <f>'Контроль экономии'!FV67*'Контроль экономии'!WN67</f>
        <v>493.03182666240002</v>
      </c>
      <c r="CU67" s="116">
        <f>'Контроль экономии'!FW67*'Контроль экономии'!WO67</f>
        <v>1109.3216099904</v>
      </c>
      <c r="CV67" s="116">
        <f>'Контроль экономии'!FX67*'Контроль экономии'!WP67</f>
        <v>1972.1273066496001</v>
      </c>
      <c r="CW67" s="116">
        <f>'Контроль экономии'!FY67*'Контроль экономии'!WQ67</f>
        <v>3081.4489166400003</v>
      </c>
      <c r="CX67" s="116">
        <f>'Контроль экономии'!FZ67*'Контроль экономии'!WR67</f>
        <v>4437.2864399616001</v>
      </c>
      <c r="CY67" s="116">
        <f>'Контроль экономии'!GA67*'Контроль экономии'!WS67</f>
        <v>6039.6398766144002</v>
      </c>
      <c r="CZ67" s="116">
        <f>'Контроль экономии'!GB67*'Контроль экономии'!WT67</f>
        <v>0</v>
      </c>
      <c r="DA67" s="116">
        <f>'Контроль экономии'!GC67*'Контроль экономии'!WU67</f>
        <v>1872357.5970749045</v>
      </c>
      <c r="DB67" s="116">
        <f>'Контроль экономии'!GD67*'Контроль экономии'!WV67</f>
        <v>3930640.3083178205</v>
      </c>
      <c r="DC67" s="116">
        <f>'Контроль экономии'!GE67*'Контроль экономии'!WW67</f>
        <v>5683259.4673425527</v>
      </c>
      <c r="DD67" s="116">
        <f>'Контроль экономии'!GF67*'Контроль экономии'!WX67</f>
        <v>8189916.4203766622</v>
      </c>
      <c r="DE67" s="116">
        <f>'Контроль экономии'!GG67*'Контроль экономии'!WY67</f>
        <v>10873620.655234925</v>
      </c>
      <c r="DF67" s="116">
        <f>'Контроль экономии'!GH67*'Контроль экономии'!WZ67</f>
        <v>13771804.421998147</v>
      </c>
      <c r="DG67" s="116">
        <f>'Контроль экономии'!GI67*'Контроль экономии'!XA67</f>
        <v>18580722.100807667</v>
      </c>
      <c r="DH67" s="116">
        <f>'Контроль экономии'!GJ67*'Контроль экономии'!XB67</f>
        <v>25123515.95928175</v>
      </c>
      <c r="DI67" s="116">
        <f>'Контроль экономии'!GK67*'Контроль экономии'!XC67</f>
        <v>33338262.392012998</v>
      </c>
      <c r="DJ67" s="116">
        <f>'Контроль экономии'!GL67*'Контроль экономии'!XD67</f>
        <v>42861503.814431868</v>
      </c>
      <c r="DK67" s="116">
        <f>'Контроль экономии'!GM67*'Контроль экономии'!XE67</f>
        <v>51620369.251743741</v>
      </c>
      <c r="DL67" s="116">
        <f>'Контроль экономии'!GN67*'Контроль экономии'!XF67</f>
        <v>57591259.507110372</v>
      </c>
      <c r="DM67" s="116">
        <f>'Контроль экономии'!GO67*'Контроль экономии'!XG67</f>
        <v>65567700.676059909</v>
      </c>
      <c r="DN67" s="116">
        <f>'Контроль экономии'!GP67*'Контроль экономии'!XH67</f>
        <v>73225609.288214192</v>
      </c>
      <c r="DO67" s="116">
        <f>'Контроль экономии'!GQ67*'Контроль экономии'!XI67</f>
        <v>90206367.812510833</v>
      </c>
      <c r="DP67" s="116">
        <f>'Контроль экономии'!GR67*'Контроль экономии'!XJ67</f>
        <v>107029524.34711082</v>
      </c>
      <c r="DQ67" s="116">
        <f>'Контроль экономии'!GS67*'Контроль экономии'!XK67</f>
        <v>125403051.78048137</v>
      </c>
      <c r="DR67" s="116">
        <f>'Контроль экономии'!GT67*'Контроль экономии'!XL67</f>
        <v>144753606.75362495</v>
      </c>
      <c r="DS67" s="116">
        <f>'Контроль экономии'!GU67*'Контроль экономии'!XM67</f>
        <v>167874747.5355925</v>
      </c>
      <c r="DT67" s="116">
        <f>'Контроль экономии'!GV67*'Контроль экономии'!XN67</f>
        <v>184092098.33144942</v>
      </c>
      <c r="DU67" s="116">
        <f>'Контроль экономии'!GW67*'Контроль экономии'!XO67</f>
        <v>196936330.20572469</v>
      </c>
      <c r="DV67" s="116">
        <f>'Контроль экономии'!GX67*'Контроль экономии'!XP67</f>
        <v>208839135.27293694</v>
      </c>
      <c r="DW67" s="116" t="e">
        <f>'Контроль экономии'!GY67*'Контроль экономии'!XQ67</f>
        <v>#VALUE!</v>
      </c>
      <c r="DX67" s="122">
        <f>'Контроль экономии'!FU67*'Контроль экономии'!XR67</f>
        <v>0</v>
      </c>
      <c r="DY67" s="122">
        <f>'Контроль экономии'!FV67*'Контроль экономии'!XS67</f>
        <v>0</v>
      </c>
      <c r="DZ67" s="122">
        <f>'Контроль экономии'!FW67*'Контроль экономии'!XT67</f>
        <v>0</v>
      </c>
      <c r="EA67" s="122">
        <f>'Контроль экономии'!FX67*'Контроль экономии'!XU67</f>
        <v>0</v>
      </c>
      <c r="EB67" s="122">
        <f>'Контроль экономии'!FY67*'Контроль экономии'!XV67</f>
        <v>0</v>
      </c>
      <c r="EC67" s="122">
        <f>'Контроль экономии'!FZ67*'Контроль экономии'!XW67</f>
        <v>0</v>
      </c>
      <c r="ED67" s="122">
        <f>'Контроль экономии'!GA67*'Контроль экономии'!XX67</f>
        <v>0</v>
      </c>
      <c r="EE67" s="122">
        <f>'Контроль экономии'!GB67*'Контроль экономии'!XY67</f>
        <v>1238004.0737150954</v>
      </c>
      <c r="EF67" s="122">
        <f>'Контроль экономии'!GC67*'Контроль экономии'!XZ67</f>
        <v>323408.77961064654</v>
      </c>
      <c r="EG67" s="122">
        <f>'Контроль экономии'!GD67*'Контроль экономии'!YA67</f>
        <v>0</v>
      </c>
      <c r="EH67" s="122">
        <f>'Контроль экономии'!GE67*'Контроль экономии'!YB67</f>
        <v>0</v>
      </c>
      <c r="EI67" s="122">
        <f>'Контроль экономии'!GF67*'Контроль экономии'!YC67</f>
        <v>0</v>
      </c>
      <c r="EJ67" s="122">
        <f>'Контроль экономии'!GG67*'Контроль экономии'!YD67</f>
        <v>0</v>
      </c>
      <c r="EK67" s="122">
        <f>'Контроль экономии'!GH67*'Контроль экономии'!YE67</f>
        <v>0</v>
      </c>
      <c r="EL67" s="122">
        <f>'Контроль экономии'!GI67*'Контроль экономии'!YF67</f>
        <v>0</v>
      </c>
      <c r="EM67" s="122">
        <f>'Контроль экономии'!GJ67*'Контроль экономии'!YG67</f>
        <v>0</v>
      </c>
      <c r="EN67" s="122">
        <f>'Контроль экономии'!GK67*'Контроль экономии'!YH67</f>
        <v>0</v>
      </c>
      <c r="EO67" s="122">
        <f>'Контроль экономии'!GL67*'Контроль экономии'!YI67</f>
        <v>0</v>
      </c>
      <c r="EP67" s="122">
        <f>'Контроль экономии'!GM67*'Контроль экономии'!YJ67</f>
        <v>0</v>
      </c>
      <c r="EQ67" s="122">
        <f>'Контроль экономии'!GN67*'Контроль экономии'!YK67</f>
        <v>0</v>
      </c>
      <c r="ER67" s="122">
        <f>'Контроль экономии'!GO67*'Контроль экономии'!YL67</f>
        <v>0</v>
      </c>
      <c r="ES67" s="122">
        <f>'Контроль экономии'!GP67*'Контроль экономии'!YM67</f>
        <v>0</v>
      </c>
      <c r="ET67" s="122">
        <f>'Контроль экономии'!GQ67*'Контроль экономии'!YN67</f>
        <v>0</v>
      </c>
      <c r="EU67" s="122">
        <f>'Контроль экономии'!GR67*'Контроль экономии'!YO67</f>
        <v>0</v>
      </c>
      <c r="EV67" s="122">
        <f>'Контроль экономии'!GS67*'Контроль экономии'!YP67</f>
        <v>0</v>
      </c>
      <c r="EW67" s="122">
        <f>'Контроль экономии'!GT67*'Контроль экономии'!YQ67</f>
        <v>0</v>
      </c>
      <c r="EX67" s="122">
        <f>'Контроль экономии'!GU67*'Контроль экономии'!YR67</f>
        <v>0</v>
      </c>
      <c r="EY67" s="122">
        <f>'Контроль экономии'!GV67*'Контроль экономии'!YS67</f>
        <v>0</v>
      </c>
      <c r="EZ67" s="122">
        <f>'Контроль экономии'!GW67*'Контроль экономии'!YT67</f>
        <v>0</v>
      </c>
      <c r="FA67" s="122">
        <f>'Контроль экономии'!GX67*'Контроль экономии'!YU67</f>
        <v>0</v>
      </c>
      <c r="FB67" s="122" t="e">
        <f>'Контроль экономии'!GY67*'Контроль экономии'!YV67</f>
        <v>#VALUE!</v>
      </c>
    </row>
    <row r="68" spans="1:158" s="116" customFormat="1">
      <c r="A68" s="116">
        <f>'Контроль экономии'!A68</f>
        <v>93</v>
      </c>
      <c r="B68" s="123" t="str">
        <f>'Контроль экономии'!C68</f>
        <v>Государственное бюджетное образовательное учреждение высшего образования «Белгородский государственный институт искусств и культуры»  (Гражданский проспект)</v>
      </c>
      <c r="C68" s="124">
        <f>'Контроль экономии'!D68</f>
        <v>1801833</v>
      </c>
      <c r="D68" s="119">
        <f>IF('Контроль экономии'!JJ68="",0,'Контроль экономии'!JJ68)</f>
        <v>1.7218400687876201</v>
      </c>
      <c r="E68" s="119">
        <f>IF('Контроль экономии'!JK68="",0,'Контроль экономии'!JK68)</f>
        <v>1.35545046336104</v>
      </c>
      <c r="F68" s="119">
        <f>IF('Контроль экономии'!JL68="",0,'Контроль экономии'!JL68)</f>
        <v>1.26349479315945</v>
      </c>
      <c r="G68" s="119">
        <f>IF('Контроль экономии'!JM68="",0,'Контроль экономии'!JM68)</f>
        <v>1.16891181809497</v>
      </c>
      <c r="H68" s="119">
        <f>IF('Контроль экономии'!JN68="",0,'Контроль экономии'!JN68)</f>
        <v>1.0502054074711</v>
      </c>
      <c r="I68" s="119">
        <f>IF('Контроль экономии'!JO68="",0,'Контроль экономии'!JO68)</f>
        <v>0.27467278112162002</v>
      </c>
      <c r="J68" s="119">
        <f>IF('Контроль экономии'!JP68="",0,'Контроль экономии'!JP68)</f>
        <v>1.53506257762492</v>
      </c>
      <c r="K68" s="119">
        <f>IF('Контроль экономии'!JQ68="",0,'Контроль экономии'!JQ68)</f>
        <v>1.6148371070984999</v>
      </c>
      <c r="L68" s="119">
        <f>IF('Контроль экономии'!JR68="",0,'Контроль экономии'!JR68)</f>
        <v>2.01824782650234</v>
      </c>
      <c r="M68" s="119">
        <f>IF('Контроль экономии'!JS68="",0,'Контроль экономии'!JS68)</f>
        <v>2.3297028757046001</v>
      </c>
      <c r="N68" s="119">
        <f>IF('Контроль экономии'!JT68="",0,'Контроль экономии'!JT68)</f>
        <v>2.1699149708608001</v>
      </c>
      <c r="O68" s="119">
        <f>IF('Контроль экономии'!JU68="",0,'Контроль экономии'!JU68)</f>
        <v>2.0313843508168499</v>
      </c>
      <c r="P68" s="119">
        <f>IF('Контроль экономии'!JV68="",0,'Контроль экономии'!JV68)</f>
        <v>0.62625394095729403</v>
      </c>
      <c r="Q68" s="119">
        <f>IF('Контроль экономии'!JW68="",0,'Контроль экономии'!JW68)</f>
        <v>2.1037546574949801</v>
      </c>
      <c r="R68" s="119">
        <f>IF('Контроль экономии'!JX68="",0,'Контроль экономии'!JX68)</f>
        <v>2.1610776726855798</v>
      </c>
      <c r="S68" s="119">
        <f>IF('Контроль экономии'!JY68="",0,'Контроль экономии'!JY68)</f>
        <v>2.51265883252126</v>
      </c>
      <c r="T68" s="119">
        <f>IF('Контроль экономии'!JZ68="",0,'Контроль экономии'!JZ68)</f>
        <v>2.6423521543899899</v>
      </c>
      <c r="U68" s="119">
        <f>IF('Контроль экономии'!KA68="",0,'Контроль экономии'!KA68)</f>
        <v>2.9313556893092598</v>
      </c>
      <c r="V68" s="119">
        <f>IF('Контроль экономии'!KB68="",0,'Контроль экономии'!KB68)</f>
        <v>2.8331900257953602</v>
      </c>
      <c r="W68" s="119">
        <f>IF('Контроль экономии'!KC68="",0,'Контроль экономии'!KC68)</f>
        <v>1.7982707557084201</v>
      </c>
      <c r="X68" s="119">
        <f>IF('Контроль экономии'!KD68="",0,'Контроль экономии'!KD68)</f>
        <v>2.4273908474252401</v>
      </c>
      <c r="Y68" s="119">
        <f>IF('Контроль экономии'!KE68="",0,'Контроль экономии'!KE68)</f>
        <v>2.5255565109391398</v>
      </c>
      <c r="Z68" s="119">
        <f>IF('Контроль экономии'!KF68="",0,'Контроль экономии'!KF68)</f>
        <v>2.65859367536066</v>
      </c>
      <c r="AA68" s="119">
        <f>IF('Контроль экономии'!KG68="",0,'Контроль экономии'!KG68)</f>
        <v>3.0010986911244899</v>
      </c>
      <c r="AB68" s="119">
        <f>IF('Контроль экономии'!KH68="",0,'Контроль экономии'!KH68)</f>
        <v>2.79282506926531</v>
      </c>
      <c r="AC68" s="119">
        <f>IF('Контроль экономии'!KI68="",0,'Контроль экономии'!KI68)</f>
        <v>2.9029330276105898</v>
      </c>
      <c r="AD68" s="119">
        <f>IF('Контроль экономии'!KJ68="",0,'Контроль экономии'!KJ68)</f>
        <v>2.2150568453233999</v>
      </c>
      <c r="AE68" s="119">
        <f>IF('Контроль экономии'!KK68="",0,'Контроль экономии'!KK68)</f>
        <v>2.1405369255756201</v>
      </c>
      <c r="AF68" s="119">
        <f>IF('Контроль экономии'!KL68="",0,'Контроль экономии'!KL68)</f>
        <v>2.0129932167765401</v>
      </c>
      <c r="AG68" s="119">
        <f>IF('Контроль экономии'!KM68="",0,'Контроль экономии'!KM68)</f>
        <v>2.3502436228145598</v>
      </c>
      <c r="AH68" s="119">
        <f>IF('Контроль экономии'!KN68="",0,'Контроль экономии'!KN68)</f>
        <v>0</v>
      </c>
      <c r="AI68" s="125">
        <f>IF(D68&gt;0,'Контроль экономии'!FU68,0)</f>
        <v>2223.2542086115991</v>
      </c>
      <c r="AJ68" s="125">
        <f>IF(E68&gt;0,'Контроль экономии'!FV68,0)</f>
        <v>4230.9755474106751</v>
      </c>
      <c r="AK68" s="125">
        <f>IF(F68&gt;0,'Контроль экономии'!FW68,0)</f>
        <v>5760.6057931710639</v>
      </c>
      <c r="AL68" s="125">
        <f>IF(G68&gt;0,'Контроль экономии'!FX68,0)</f>
        <v>7388.2055252098726</v>
      </c>
      <c r="AM68" s="125">
        <f>IF(H68&gt;0,'Контроль экономии'!FY68,0)</f>
        <v>9201.2941512691559</v>
      </c>
      <c r="AN68" s="125">
        <f>IF(I68&gt;0,'Контроль экономии'!FZ68,0)</f>
        <v>11301.75993707847</v>
      </c>
      <c r="AO68" s="125">
        <f>IF(J68&gt;0,'Контроль экономии'!GA68,0)</f>
        <v>13376.100526546872</v>
      </c>
      <c r="AP68" s="125">
        <f>IF(K68&gt;0,'Контроль экономии'!GB68,0)</f>
        <v>15430.847218759591</v>
      </c>
      <c r="AQ68" s="125">
        <f>IF(L68&gt;0,'Контроль экономии'!GC68,0)</f>
        <v>17528.700484934812</v>
      </c>
      <c r="AR68" s="125">
        <f>IF(M68&gt;0,'Контроль экономии'!GD68,0)</f>
        <v>19599.122294952078</v>
      </c>
      <c r="AS68" s="125">
        <f>IF(N68&gt;0,'Контроль экономии'!GE68,0)</f>
        <v>21516.711706375008</v>
      </c>
      <c r="AT68" s="125">
        <f>IF(O68&gt;0,'Контроль экономии'!GF68,0)</f>
        <v>23218.768247985416</v>
      </c>
      <c r="AU68" s="125">
        <f>IF(P68&gt;0,'Контроль экономии'!GG68,0)</f>
        <v>25154.645296846986</v>
      </c>
      <c r="AV68" s="125">
        <f>IF(Q68&gt;0,'Контроль экономии'!GH68,0)</f>
        <v>26639.862708827823</v>
      </c>
      <c r="AW68" s="125">
        <f>IF(R68&gt;0,'Контроль экономии'!GI68,0)</f>
        <v>28756.003612441684</v>
      </c>
      <c r="AX68" s="125">
        <f>IF(S68&gt;0,'Контроль экономии'!GJ68,0)</f>
        <v>31015.83309593056</v>
      </c>
      <c r="AY68" s="125">
        <f>IF(T68&gt;0,'Контроль экономии'!GK68,0)</f>
        <v>33122.830180825098</v>
      </c>
      <c r="AZ68" s="125">
        <f>IF(U68&gt;0,'Контроль экономии'!GL68,0)</f>
        <v>35287.302697669642</v>
      </c>
      <c r="BA68" s="125">
        <f>IF(V68&gt;0,'Контроль экономии'!GM68,0)</f>
        <v>37430.875057441459</v>
      </c>
      <c r="BB68" s="125">
        <f>IF(W68&gt;0,'Контроль экономии'!GN68,0)</f>
        <v>39588.816275200777</v>
      </c>
      <c r="BC68" s="125">
        <f>IF(X68&gt;0,'Контроль экономии'!GO68,0)</f>
        <v>41890.446072835111</v>
      </c>
      <c r="BD68" s="125">
        <f>IF(Y68&gt;0,'Контроль экономии'!GP68,0)</f>
        <v>44329.233151259235</v>
      </c>
      <c r="BE68" s="125">
        <f>IF(Z68&gt;0,'Контроль экономии'!GQ68,0)</f>
        <v>46834.639480352685</v>
      </c>
      <c r="BF68" s="125">
        <f>IF(AA68&gt;0,'Контроль экономии'!GR68,0)</f>
        <v>49475.896830418875</v>
      </c>
      <c r="BG68" s="125">
        <f>IF(AB68&gt;0,'Контроль экономии'!GS68,0)</f>
        <v>52093.641503778243</v>
      </c>
      <c r="BH68" s="125">
        <f>IF(AC68&gt;0,'Контроль экономии'!GT68,0)</f>
        <v>54625.173029212601</v>
      </c>
      <c r="BI68" s="125">
        <f>IF(AD68&gt;0,'Контроль экономии'!GU68,0)</f>
        <v>57427.100336775395</v>
      </c>
      <c r="BJ68" s="125">
        <f>IF(AE68&gt;0,'Контроль экономии'!GV68,0)</f>
        <v>60311.322012812067</v>
      </c>
      <c r="BK68" s="125">
        <f>IF(AF68&gt;0,'Контроль экономии'!GW68,0)</f>
        <v>63040.098770620309</v>
      </c>
      <c r="BL68" s="125">
        <f>IF(AG68&gt;0,'Контроль экономии'!GX68,0)</f>
        <v>65482.804628495564</v>
      </c>
      <c r="BM68" s="125">
        <f>IF(AH68&gt;0,'Контроль экономии'!GY68,0)</f>
        <v>0</v>
      </c>
      <c r="BN68" s="120">
        <f>'Контроль экономии'!FU68*Ср.вз.!AI68</f>
        <v>4942859.2761091879</v>
      </c>
      <c r="BO68" s="120">
        <f>'Контроль экономии'!FV68*Ср.вз.!AJ68</f>
        <v>17901154.082787063</v>
      </c>
      <c r="BP68" s="120">
        <f>'Контроль экономии'!FW68*Ср.вз.!AK68</f>
        <v>33184579.104316022</v>
      </c>
      <c r="BQ68" s="120">
        <f>'Контроль экономии'!FX68*Ср.вз.!AL68</f>
        <v>54585580.88274169</v>
      </c>
      <c r="BR68" s="120">
        <f>'Контроль экономии'!FY68*Ср.вз.!AM68</f>
        <v>84663814.058179975</v>
      </c>
      <c r="BS68" s="120">
        <f>'Контроль экономии'!FZ68*Ср.вз.!AN68</f>
        <v>127729777.67535195</v>
      </c>
      <c r="BT68" s="120">
        <f>'Контроль экономии'!GA68*Ср.вз.!AO68</f>
        <v>178920065.29628751</v>
      </c>
      <c r="BU68" s="120">
        <f>'Контроль экономии'!GB68*Ср.вз.!AP68</f>
        <v>238111045.8887006</v>
      </c>
      <c r="BV68" s="120">
        <f>'Контроль экономии'!GC68*Ср.вз.!AQ68</f>
        <v>307255340.6905539</v>
      </c>
      <c r="BW68" s="120">
        <f>'Контроль экономии'!GD68*Ср.вз.!AR68</f>
        <v>384125594.73248762</v>
      </c>
      <c r="BX68" s="120">
        <f>'Контроль экономии'!GE68*Ср.вз.!AS68</f>
        <v>462968882.65525532</v>
      </c>
      <c r="BY68" s="120">
        <f>'Контроль экономии'!GF68*Ср.вз.!AT68</f>
        <v>539111198.95365572</v>
      </c>
      <c r="BZ68" s="120">
        <f>'Контроль экономии'!GG68*Ср.вз.!AU68</f>
        <v>632756180.0101862</v>
      </c>
      <c r="CA68" s="120">
        <f>'Контроль экономии'!GH68*Ср.вз.!AV68</f>
        <v>709682285.14519525</v>
      </c>
      <c r="CB68" s="120">
        <f>'Контроль экономии'!GI68*Ср.вз.!AW68</f>
        <v>826907743.75875914</v>
      </c>
      <c r="CC68" s="120">
        <f>'Контроль экономии'!GJ68*Ср.вз.!AX68</f>
        <v>961981902.6346215</v>
      </c>
      <c r="CD68" s="120">
        <f>'Контроль экономии'!GK68*Ср.вз.!AY68</f>
        <v>1097121879.187778</v>
      </c>
      <c r="CE68" s="120">
        <f>'Контроль экономии'!GL68*Ср.вз.!AZ68</f>
        <v>1245193731.6769631</v>
      </c>
      <c r="CF68" s="120">
        <f>'Контроль экономии'!GM68*Ср.вз.!BA68</f>
        <v>1401070407.565793</v>
      </c>
      <c r="CG68" s="120">
        <f>'Контроль экономии'!GN68*Ср.вз.!BB68</f>
        <v>1567274374.0716019</v>
      </c>
      <c r="CH68" s="120">
        <f>'Контроль экономии'!GO68*Ср.вз.!BC68</f>
        <v>1754809472.1811066</v>
      </c>
      <c r="CI68" s="120">
        <f>'Контроль экономии'!GP68*Ср.вз.!BD68</f>
        <v>1965080911.7787008</v>
      </c>
      <c r="CJ68" s="120">
        <f>'Контроль экономии'!GQ68*Ср.вз.!BE68</f>
        <v>2193483455.2546105</v>
      </c>
      <c r="CK68" s="120">
        <f>'Контроль экономии'!GR68*Ср.вз.!BF68</f>
        <v>2447864367.1742525</v>
      </c>
      <c r="CL68" s="120">
        <f>'Контроль экономии'!GS68*Ср.вз.!BG68</f>
        <v>2713747485.124167</v>
      </c>
      <c r="CM68" s="120">
        <f>'Контроль экономии'!GT68*Ср.вз.!BH68</f>
        <v>2983909528.471416</v>
      </c>
      <c r="CN68" s="120">
        <f>'Контроль экономии'!GU68*Ср.вз.!BI68</f>
        <v>3297871853.0900688</v>
      </c>
      <c r="CO68" s="120">
        <f>'Контроль экономии'!GV68*Ср.вз.!BJ68</f>
        <v>3637455562.9331093</v>
      </c>
      <c r="CP68" s="120">
        <f>'Контроль экономии'!GW68*Ср.вз.!BK68</f>
        <v>3974054053.0095639</v>
      </c>
      <c r="CQ68" s="120">
        <f>'Контроль экономии'!GX68*Ср.вз.!BL68</f>
        <v>4287997702.01372</v>
      </c>
      <c r="CR68" s="120">
        <f>'Контроль экономии'!GY68*Ср.вз.!BM68</f>
        <v>0</v>
      </c>
      <c r="CS68" s="116">
        <f>'Контроль экономии'!FU68*'Контроль экономии'!WM68</f>
        <v>125137.07881965523</v>
      </c>
      <c r="CT68" s="116">
        <f>'Контроль экономии'!FV68*'Контроль экономии'!WN68</f>
        <v>0</v>
      </c>
      <c r="CU68" s="116">
        <f>'Контроль экономии'!FW68*'Контроль экономии'!WO68</f>
        <v>0</v>
      </c>
      <c r="CV68" s="116">
        <f>'Контроль экономии'!FX68*'Контроль экономии'!WP68</f>
        <v>0</v>
      </c>
      <c r="CW68" s="116">
        <f>'Контроль экономии'!FY68*'Контроль экономии'!WQ68</f>
        <v>0</v>
      </c>
      <c r="CX68" s="116">
        <f>'Контроль экономии'!FZ68*'Контроль экономии'!WR68</f>
        <v>0</v>
      </c>
      <c r="CY68" s="116">
        <f>'Контроль экономии'!GA68*'Контроль экономии'!WS68</f>
        <v>0</v>
      </c>
      <c r="CZ68" s="116">
        <f>'Контроль экономии'!GB68*'Контроль экономии'!WT68</f>
        <v>0</v>
      </c>
      <c r="DA68" s="116">
        <f>'Контроль экономии'!GC68*'Контроль экономии'!WU68</f>
        <v>0</v>
      </c>
      <c r="DB68" s="116">
        <f>'Контроль экономии'!GD68*'Контроль экономии'!WV68</f>
        <v>0</v>
      </c>
      <c r="DC68" s="116">
        <f>'Контроль экономии'!GE68*'Контроль экономии'!WW68</f>
        <v>0</v>
      </c>
      <c r="DD68" s="116">
        <f>'Контроль экономии'!GF68*'Контроль экономии'!WX68</f>
        <v>0</v>
      </c>
      <c r="DE68" s="116">
        <f>'Контроль экономии'!GG68*'Контроль экономии'!WY68</f>
        <v>0</v>
      </c>
      <c r="DF68" s="116">
        <f>'Контроль экономии'!GH68*'Контроль экономии'!WZ68</f>
        <v>0</v>
      </c>
      <c r="DG68" s="116">
        <f>'Контроль экономии'!GI68*'Контроль экономии'!XA68</f>
        <v>0</v>
      </c>
      <c r="DH68" s="116">
        <f>'Контроль экономии'!GJ68*'Контроль экономии'!XB68</f>
        <v>0</v>
      </c>
      <c r="DI68" s="116">
        <f>'Контроль экономии'!GK68*'Контроль экономии'!XC68</f>
        <v>0</v>
      </c>
      <c r="DJ68" s="116">
        <f>'Контроль экономии'!GL68*'Контроль экономии'!XD68</f>
        <v>0</v>
      </c>
      <c r="DK68" s="116">
        <f>'Контроль экономии'!GM68*'Контроль экономии'!XE68</f>
        <v>0</v>
      </c>
      <c r="DL68" s="116">
        <f>'Контроль экономии'!GN68*'Контроль экономии'!XF68</f>
        <v>0</v>
      </c>
      <c r="DM68" s="116">
        <f>'Контроль экономии'!GO68*'Контроль экономии'!XG68</f>
        <v>0</v>
      </c>
      <c r="DN68" s="116">
        <f>'Контроль экономии'!GP68*'Контроль экономии'!XH68</f>
        <v>0</v>
      </c>
      <c r="DO68" s="116">
        <f>'Контроль экономии'!GQ68*'Контроль экономии'!XI68</f>
        <v>0</v>
      </c>
      <c r="DP68" s="116">
        <f>'Контроль экономии'!GR68*'Контроль экономии'!XJ68</f>
        <v>0</v>
      </c>
      <c r="DQ68" s="116">
        <f>'Контроль экономии'!GS68*'Контроль экономии'!XK68</f>
        <v>0</v>
      </c>
      <c r="DR68" s="116">
        <f>'Контроль экономии'!GT68*'Контроль экономии'!XL68</f>
        <v>0</v>
      </c>
      <c r="DS68" s="116">
        <f>'Контроль экономии'!GU68*'Контроль экономии'!XM68</f>
        <v>0</v>
      </c>
      <c r="DT68" s="116">
        <f>'Контроль экономии'!GV68*'Контроль экономии'!XN68</f>
        <v>0</v>
      </c>
      <c r="DU68" s="116">
        <f>'Контроль экономии'!GW68*'Контроль экономии'!XO68</f>
        <v>147801246.84258214</v>
      </c>
      <c r="DV68" s="116">
        <f>'Контроль экономии'!GX68*'Контроль экономии'!XP68</f>
        <v>242553163.23014671</v>
      </c>
      <c r="DW68" s="116" t="e">
        <f>'Контроль экономии'!GY68*'Контроль экономии'!XQ68</f>
        <v>#VALUE!</v>
      </c>
      <c r="DX68" s="122">
        <f>'Контроль экономии'!FU68*'Контроль экономии'!XR68</f>
        <v>4705098.8263518419</v>
      </c>
      <c r="DY68" s="122">
        <f>'Контроль экономии'!FV68*'Контроль экономии'!XS68</f>
        <v>18070097.003105808</v>
      </c>
      <c r="DZ68" s="122">
        <f>'Контроль экономии'!FW68*'Контроль экономии'!XT68</f>
        <v>36446156.871906303</v>
      </c>
      <c r="EA68" s="122">
        <f>'Контроль экономии'!FX68*'Контроль экономии'!XU68</f>
        <v>59099938.460485533</v>
      </c>
      <c r="EB68" s="122">
        <f>'Контроль экономии'!FY68*'Контроль экономии'!XV68</f>
        <v>90527809.534864724</v>
      </c>
      <c r="EC68" s="122">
        <f>'Контроль экономии'!FZ68*'Контроль экономии'!XW68</f>
        <v>169018889.6637274</v>
      </c>
      <c r="ED68" s="122">
        <f>'Контроль экономии'!GA68*'Контроль экономии'!XX68</f>
        <v>232652119.42638209</v>
      </c>
      <c r="EE68" s="122">
        <f>'Контроль экономии'!GB68*'Контроль экономии'!XY68</f>
        <v>295159140.18928343</v>
      </c>
      <c r="EF68" s="122">
        <f>'Контроль экономии'!GC68*'Контроль экономии'!XZ68</f>
        <v>371087336.79585236</v>
      </c>
      <c r="EG68" s="122">
        <f>'Контроль экономии'!GD68*'Контроль экономии'!YA68</f>
        <v>459960858.71200979</v>
      </c>
      <c r="EH68" s="122">
        <f>'Контроль экономии'!GE68*'Контроль экономии'!YB68</f>
        <v>550734199.35738313</v>
      </c>
      <c r="EI68" s="122">
        <f>'Контроль экономии'!GF68*'Контроль экономии'!YC68</f>
        <v>633836303.5328691</v>
      </c>
      <c r="EJ68" s="122">
        <f>'Контроль экономии'!GG68*'Контроль экономии'!YD68</f>
        <v>796829314.73287892</v>
      </c>
      <c r="EK68" s="122">
        <f>'Контроль экономии'!GH68*'Контроль экономии'!YE68</f>
        <v>886324543.44609129</v>
      </c>
      <c r="EL68" s="122">
        <f>'Контроль экономии'!GI68*'Контроль экономии'!YF68</f>
        <v>1028320383.6373967</v>
      </c>
      <c r="EM68" s="122">
        <f>'Контроль экономии'!GJ68*'Контроль экономии'!YG68</f>
        <v>1184896921.7579567</v>
      </c>
      <c r="EN68" s="122">
        <f>'Контроль экономии'!GK68*'Контроль экономии'!YH68</f>
        <v>1339086742.1728859</v>
      </c>
      <c r="EO68" s="122">
        <f>'Контроль экономии'!GL68*'Контроль экономии'!YI68</f>
        <v>1497694915.246253</v>
      </c>
      <c r="EP68" s="122">
        <f>'Контроль экономии'!GM68*'Контроль экономии'!YJ68</f>
        <v>1641700688.3802135</v>
      </c>
      <c r="EQ68" s="122">
        <f>'Контроль экономии'!GN68*'Контроль экономии'!YK68</f>
        <v>1827803237.7473857</v>
      </c>
      <c r="ER68" s="122">
        <f>'Контроль экономии'!GO68*'Контроль экономии'!YL68</f>
        <v>1991021899.125107</v>
      </c>
      <c r="ES68" s="122">
        <f>'Контроль экономии'!GP68*'Контроль экономии'!YM68</f>
        <v>2139159419.5793183</v>
      </c>
      <c r="ET68" s="122">
        <f>'Контроль экономии'!GQ68*'Контроль экономии'!YN68</f>
        <v>2367038672.7386293</v>
      </c>
      <c r="EU68" s="122">
        <f>'Контроль экономии'!GR68*'Контроль экономии'!YO68</f>
        <v>2609535650.5158634</v>
      </c>
      <c r="EV68" s="122">
        <f>'Контроль экономии'!GS68*'Контроль экономии'!YP68</f>
        <v>2828368440.3851552</v>
      </c>
      <c r="EW68" s="122">
        <f>'Контроль экономии'!GT68*'Контроль экономии'!YQ68</f>
        <v>3066634954.7925572</v>
      </c>
      <c r="EX68" s="122">
        <f>'Контроль экономии'!GU68*'Контроль экономии'!YR68</f>
        <v>3392839061.8778305</v>
      </c>
      <c r="EY68" s="122">
        <f>'Контроль экономии'!GV68*'Контроль экономии'!YS68</f>
        <v>3643154075.7820477</v>
      </c>
      <c r="EZ68" s="122">
        <f>'Контроль экономии'!GW68*'Контроль экономии'!YT68</f>
        <v>3693231684.0086589</v>
      </c>
      <c r="FA68" s="122">
        <f>'Контроль экономии'!GX68*'Контроль экономии'!YU68</f>
        <v>3827146691.876442</v>
      </c>
      <c r="FB68" s="122" t="e">
        <f>'Контроль экономии'!GY68*'Контроль экономии'!YV68</f>
        <v>#VALUE!</v>
      </c>
    </row>
    <row r="69" spans="1:158" s="116" customFormat="1">
      <c r="A69" s="116">
        <f>'Контроль экономии'!A69</f>
        <v>66</v>
      </c>
      <c r="B69" s="123" t="str">
        <f>'Контроль экономии'!C69</f>
        <v>Муниципальное бюджетное дошкольное образовательное учреждение детский сад комбинированного вида № 1 г. Белгорода</v>
      </c>
      <c r="C69" s="124">
        <f>'Контроль экономии'!D69</f>
        <v>2397</v>
      </c>
      <c r="D69" s="119" t="str">
        <f>IF('Контроль экономии'!JJ69="",0,'Контроль экономии'!JJ69)</f>
        <v>-</v>
      </c>
      <c r="E69" s="119" t="str">
        <f>IF('Контроль экономии'!JK69="",0,'Контроль экономии'!JK69)</f>
        <v>-</v>
      </c>
      <c r="F69" s="119" t="str">
        <f>IF('Контроль экономии'!JL69="",0,'Контроль экономии'!JL69)</f>
        <v>-</v>
      </c>
      <c r="G69" s="119" t="str">
        <f>IF('Контроль экономии'!JM69="",0,'Контроль экономии'!JM69)</f>
        <v>-</v>
      </c>
      <c r="H69" s="119" t="str">
        <f>IF('Контроль экономии'!JN69="",0,'Контроль экономии'!JN69)</f>
        <v>-</v>
      </c>
      <c r="I69" s="119" t="str">
        <f>IF('Контроль экономии'!JO69="",0,'Контроль экономии'!JO69)</f>
        <v>-</v>
      </c>
      <c r="J69" s="119" t="str">
        <f>IF('Контроль экономии'!JP69="",0,'Контроль экономии'!JP69)</f>
        <v>-</v>
      </c>
      <c r="K69" s="119" t="str">
        <f>IF('Контроль экономии'!JQ69="",0,'Контроль экономии'!JQ69)</f>
        <v>-</v>
      </c>
      <c r="L69" s="119" t="str">
        <f>IF('Контроль экономии'!JR69="",0,'Контроль экономии'!JR69)</f>
        <v>-</v>
      </c>
      <c r="M69" s="119" t="str">
        <f>IF('Контроль экономии'!JS69="",0,'Контроль экономии'!JS69)</f>
        <v>-</v>
      </c>
      <c r="N69" s="119" t="str">
        <f>IF('Контроль экономии'!JT69="",0,'Контроль экономии'!JT69)</f>
        <v>-</v>
      </c>
      <c r="O69" s="119" t="str">
        <f>IF('Контроль экономии'!JU69="",0,'Контроль экономии'!JU69)</f>
        <v>-</v>
      </c>
      <c r="P69" s="119" t="str">
        <f>IF('Контроль экономии'!JV69="",0,'Контроль экономии'!JV69)</f>
        <v>-</v>
      </c>
      <c r="Q69" s="119" t="str">
        <f>IF('Контроль экономии'!JW69="",0,'Контроль экономии'!JW69)</f>
        <v>-</v>
      </c>
      <c r="R69" s="119" t="str">
        <f>IF('Контроль экономии'!JX69="",0,'Контроль экономии'!JX69)</f>
        <v>-</v>
      </c>
      <c r="S69" s="119" t="str">
        <f>IF('Контроль экономии'!JY69="",0,'Контроль экономии'!JY69)</f>
        <v>-</v>
      </c>
      <c r="T69" s="119" t="str">
        <f>IF('Контроль экономии'!JZ69="",0,'Контроль экономии'!JZ69)</f>
        <v>-</v>
      </c>
      <c r="U69" s="119" t="str">
        <f>IF('Контроль экономии'!KA69="",0,'Контроль экономии'!KA69)</f>
        <v>-</v>
      </c>
      <c r="V69" s="119" t="str">
        <f>IF('Контроль экономии'!KB69="",0,'Контроль экономии'!KB69)</f>
        <v>-</v>
      </c>
      <c r="W69" s="119" t="str">
        <f>IF('Контроль экономии'!KC69="",0,'Контроль экономии'!KC69)</f>
        <v>-</v>
      </c>
      <c r="X69" s="119" t="str">
        <f>IF('Контроль экономии'!KD69="",0,'Контроль экономии'!KD69)</f>
        <v>-</v>
      </c>
      <c r="Y69" s="119" t="str">
        <f>IF('Контроль экономии'!KE69="",0,'Контроль экономии'!KE69)</f>
        <v>-</v>
      </c>
      <c r="Z69" s="119" t="str">
        <f>IF('Контроль экономии'!KF69="",0,'Контроль экономии'!KF69)</f>
        <v>-</v>
      </c>
      <c r="AA69" s="119" t="str">
        <f>IF('Контроль экономии'!KG69="",0,'Контроль экономии'!KG69)</f>
        <v>-</v>
      </c>
      <c r="AB69" s="119" t="str">
        <f>IF('Контроль экономии'!KH69="",0,'Контроль экономии'!KH69)</f>
        <v>-</v>
      </c>
      <c r="AC69" s="119" t="str">
        <f>IF('Контроль экономии'!KI69="",0,'Контроль экономии'!KI69)</f>
        <v>-</v>
      </c>
      <c r="AD69" s="119" t="str">
        <f>IF('Контроль экономии'!KJ69="",0,'Контроль экономии'!KJ69)</f>
        <v>-</v>
      </c>
      <c r="AE69" s="119" t="str">
        <f>IF('Контроль экономии'!KK69="",0,'Контроль экономии'!KK69)</f>
        <v>-</v>
      </c>
      <c r="AF69" s="119" t="str">
        <f>IF('Контроль экономии'!KL69="",0,'Контроль экономии'!KL69)</f>
        <v>-</v>
      </c>
      <c r="AG69" s="119" t="str">
        <f>IF('Контроль экономии'!KM69="",0,'Контроль экономии'!KM69)</f>
        <v>-</v>
      </c>
      <c r="AH69" s="119">
        <f>IF('Контроль экономии'!KN69="",0,'Контроль экономии'!KN69)</f>
        <v>0</v>
      </c>
      <c r="AI69" s="125">
        <f>IF(D69&gt;0,'Контроль экономии'!FU69,0)</f>
        <v>1489.0098645281203</v>
      </c>
      <c r="AJ69" s="125">
        <f>IF(E69&gt;0,'Контроль экономии'!FV69,0)</f>
        <v>2830.1938399785386</v>
      </c>
      <c r="AK69" s="125">
        <f>IF(F69&gt;0,'Контроль экономии'!FW69,0)</f>
        <v>3843.4731160202373</v>
      </c>
      <c r="AL69" s="125">
        <f>IF(G69&gt;0,'Контроль экономии'!FX69,0)</f>
        <v>4923.9459780063462</v>
      </c>
      <c r="AM69" s="125">
        <f>IF(H69&gt;0,'Контроль экономии'!FY69,0)</f>
        <v>6131.6386960472046</v>
      </c>
      <c r="AN69" s="125">
        <f>IF(I69&gt;0,'Контроль экономии'!FZ69,0)</f>
        <v>7536.4325995249983</v>
      </c>
      <c r="AO69" s="125">
        <f>IF(J69&gt;0,'Контроль экономии'!GA69,0)</f>
        <v>8923.3082134176166</v>
      </c>
      <c r="AP69" s="125">
        <f>IF(K69&gt;0,'Контроль экономии'!GB69,0)</f>
        <v>10296.745110121352</v>
      </c>
      <c r="AQ69" s="125">
        <f>IF(L69&gt;0,'Контроль экономии'!GC69,0)</f>
        <v>11699.747184640628</v>
      </c>
      <c r="AR69" s="125">
        <f>IF(M69&gt;0,'Контроль экономии'!GD69,0)</f>
        <v>13083.93505509547</v>
      </c>
      <c r="AS69" s="125">
        <f>IF(N69&gt;0,'Контроль экономии'!GE69,0)</f>
        <v>14363.300931477032</v>
      </c>
      <c r="AT69" s="125">
        <f>IF(O69&gt;0,'Контроль экономии'!GF69,0)</f>
        <v>15494.840918780892</v>
      </c>
      <c r="AU69" s="125">
        <f>IF(P69&gt;0,'Контроль экономии'!GG69,0)</f>
        <v>16786.749597872076</v>
      </c>
      <c r="AV69" s="125">
        <f>IF(Q69&gt;0,'Контроль экономии'!GH69,0)</f>
        <v>17769.567781618978</v>
      </c>
      <c r="AW69" s="125">
        <f>IF(R69&gt;0,'Контроль экономии'!GI69,0)</f>
        <v>19185.112658847876</v>
      </c>
      <c r="AX69" s="125">
        <f>IF(S69&gt;0,'Контроль экономии'!GJ69,0)</f>
        <v>20699.208128795242</v>
      </c>
      <c r="AY69" s="125">
        <f>IF(T69&gt;0,'Контроль экономии'!GK69,0)</f>
        <v>22108.48160466933</v>
      </c>
      <c r="AZ69" s="125">
        <f>IF(U69&gt;0,'Контроль экономии'!GL69,0)</f>
        <v>23557.175317630805</v>
      </c>
      <c r="BA69" s="125">
        <f>IF(V69&gt;0,'Контроль экономии'!GM69,0)</f>
        <v>24991.534398924137</v>
      </c>
      <c r="BB69" s="125">
        <f>IF(W69&gt;0,'Контроль экономии'!GN69,0)</f>
        <v>26435.748539489319</v>
      </c>
      <c r="BC69" s="125">
        <f>IF(X69&gt;0,'Контроль экономии'!GO69,0)</f>
        <v>27978.513272772969</v>
      </c>
      <c r="BD69" s="125">
        <f>IF(Y69&gt;0,'Контроль экономии'!GP69,0)</f>
        <v>29615.34902637879</v>
      </c>
      <c r="BE69" s="125">
        <f>IF(Z69&gt;0,'Контроль экономии'!GQ69,0)</f>
        <v>31297.876418426811</v>
      </c>
      <c r="BF69" s="125">
        <f>IF(AA69&gt;0,'Контроль экономии'!GR69,0)</f>
        <v>33073.578916317747</v>
      </c>
      <c r="BG69" s="125">
        <f>IF(AB69&gt;0,'Контроль экономии'!GS69,0)</f>
        <v>34833.154953582023</v>
      </c>
      <c r="BH69" s="125">
        <f>IF(AC69&gt;0,'Контроль экономии'!GT69,0)</f>
        <v>36533.600635215218</v>
      </c>
      <c r="BI69" s="125">
        <f>IF(AD69&gt;0,'Контроль экономии'!GU69,0)</f>
        <v>38419.500614054989</v>
      </c>
      <c r="BJ69" s="125">
        <f>IF(AE69&gt;0,'Контроль экономии'!GV69,0)</f>
        <v>40361.843205088058</v>
      </c>
      <c r="BK69" s="125">
        <f>IF(AF69&gt;0,'Контроль экономии'!GW69,0)</f>
        <v>42197.571973089332</v>
      </c>
      <c r="BL69" s="125">
        <f>IF(AG69&gt;0,'Контроль экономии'!GX69,0)</f>
        <v>43837.095470132932</v>
      </c>
      <c r="BM69" s="125">
        <f>IF(AH69&gt;0,'Контроль экономии'!GY69,0)</f>
        <v>0</v>
      </c>
      <c r="BN69" s="120">
        <f>'Контроль экономии'!FU69*Ср.вз.!AI69</f>
        <v>2217150.3766620508</v>
      </c>
      <c r="BO69" s="120">
        <f>'Контроль экономии'!FV69*Ср.вз.!AJ69</f>
        <v>8009997.1718524657</v>
      </c>
      <c r="BP69" s="120">
        <f>'Контроль экономии'!FW69*Ср.вз.!AK69</f>
        <v>14772285.593570312</v>
      </c>
      <c r="BQ69" s="120">
        <f>'Контроль экономии'!FX69*Ср.вз.!AL69</f>
        <v>24245243.994324874</v>
      </c>
      <c r="BR69" s="120">
        <f>'Контроль экономии'!FY69*Ср.вз.!AM69</f>
        <v>37596993.09886346</v>
      </c>
      <c r="BS69" s="120">
        <f>'Контроль экономии'!FZ69*Ср.вз.!AN69</f>
        <v>56797816.32718312</v>
      </c>
      <c r="BT69" s="120">
        <f>'Контроль экономии'!GA69*Ср.вз.!AO69</f>
        <v>79625429.471646294</v>
      </c>
      <c r="BU69" s="120">
        <f>'Контроль экономии'!GB69*Ср.вз.!AP69</f>
        <v>106022959.86280797</v>
      </c>
      <c r="BV69" s="120">
        <f>'Контроль экономии'!GC69*Ср.вз.!AQ69</f>
        <v>136884084.1845063</v>
      </c>
      <c r="BW69" s="120">
        <f>'Контроль экономии'!GD69*Ср.вз.!AR69</f>
        <v>171189356.52595609</v>
      </c>
      <c r="BX69" s="120">
        <f>'Контроль экономии'!GE69*Ср.вз.!AS69</f>
        <v>206304413.64816895</v>
      </c>
      <c r="BY69" s="120">
        <f>'Контроль экономии'!GF69*Ср.вз.!AT69</f>
        <v>240090095.09832668</v>
      </c>
      <c r="BZ69" s="120">
        <f>'Контроль экономии'!GG69*Ср.вз.!AU69</f>
        <v>281794962.06165832</v>
      </c>
      <c r="CA69" s="120">
        <f>'Контроль экономии'!GH69*Ср.вз.!AV69</f>
        <v>315757539.1455512</v>
      </c>
      <c r="CB69" s="120">
        <f>'Контроль экономии'!GI69*Ср.вз.!AW69</f>
        <v>368068547.73268503</v>
      </c>
      <c r="CC69" s="120">
        <f>'Контроль экономии'!GJ69*Ср.вз.!AX69</f>
        <v>428457217.15918303</v>
      </c>
      <c r="CD69" s="120">
        <f>'Контроль экономии'!GK69*Ср.вз.!AY69</f>
        <v>488784958.86400217</v>
      </c>
      <c r="CE69" s="120">
        <f>'Контроль экономии'!GL69*Ср.вз.!AZ69</f>
        <v>554940508.94559395</v>
      </c>
      <c r="CF69" s="120">
        <f>'Контроль экономии'!GM69*Ср.вз.!BA69</f>
        <v>624576791.61260843</v>
      </c>
      <c r="CG69" s="120">
        <f>'Контроль экономии'!GN69*Ср.вз.!BB69</f>
        <v>698848800.84311163</v>
      </c>
      <c r="CH69" s="120">
        <f>'Контроль экономии'!GO69*Ср.вз.!BC69</f>
        <v>782797204.95473313</v>
      </c>
      <c r="CI69" s="120">
        <f>'Контроль экономии'!GP69*Ср.вз.!BD69</f>
        <v>877068897.95423508</v>
      </c>
      <c r="CJ69" s="120">
        <f>'Контроль экономии'!GQ69*Ср.вз.!BE69</f>
        <v>979557068.30311704</v>
      </c>
      <c r="CK69" s="120">
        <f>'Контроль экономии'!GR69*Ср.вз.!BF69</f>
        <v>1093861622.3338978</v>
      </c>
      <c r="CL69" s="120">
        <f>'Контроль экономии'!GS69*Ср.вз.!BG69</f>
        <v>1213348684.0202558</v>
      </c>
      <c r="CM69" s="120">
        <f>'Контроль экономии'!GT69*Ср.вз.!BH69</f>
        <v>1334703975.3733978</v>
      </c>
      <c r="CN69" s="120">
        <f>'Контроль экономии'!GU69*Ср.вз.!BI69</f>
        <v>1476058027.4333715</v>
      </c>
      <c r="CO69" s="120">
        <f>'Контроль экономии'!GV69*Ср.вз.!BJ69</f>
        <v>1629078386.912113</v>
      </c>
      <c r="CP69" s="120">
        <f>'Контроль экономии'!GW69*Ср.вз.!BK69</f>
        <v>1780635080.4240544</v>
      </c>
      <c r="CQ69" s="120">
        <f>'Контроль экономии'!GX69*Ср.вз.!BL69</f>
        <v>1921690939.2575493</v>
      </c>
      <c r="CR69" s="120">
        <f>'Контроль экономии'!GY69*Ср.вз.!BM69</f>
        <v>0</v>
      </c>
      <c r="CS69" s="116" t="e">
        <f>'Контроль экономии'!FU69*'Контроль экономии'!WM69</f>
        <v>#VALUE!</v>
      </c>
      <c r="CT69" s="116" t="e">
        <f>'Контроль экономии'!FV69*'Контроль экономии'!WN69</f>
        <v>#VALUE!</v>
      </c>
      <c r="CU69" s="116" t="e">
        <f>'Контроль экономии'!FW69*'Контроль экономии'!WO69</f>
        <v>#VALUE!</v>
      </c>
      <c r="CV69" s="116" t="e">
        <f>'Контроль экономии'!FX69*'Контроль экономии'!WP69</f>
        <v>#VALUE!</v>
      </c>
      <c r="CW69" s="116" t="e">
        <f>'Контроль экономии'!FY69*'Контроль экономии'!WQ69</f>
        <v>#VALUE!</v>
      </c>
      <c r="CX69" s="116" t="e">
        <f>'Контроль экономии'!FZ69*'Контроль экономии'!WR69</f>
        <v>#VALUE!</v>
      </c>
      <c r="CY69" s="116" t="e">
        <f>'Контроль экономии'!GA69*'Контроль экономии'!WS69</f>
        <v>#VALUE!</v>
      </c>
      <c r="CZ69" s="116" t="e">
        <f>'Контроль экономии'!GB69*'Контроль экономии'!WT69</f>
        <v>#VALUE!</v>
      </c>
      <c r="DA69" s="116" t="e">
        <f>'Контроль экономии'!GC69*'Контроль экономии'!WU69</f>
        <v>#VALUE!</v>
      </c>
      <c r="DB69" s="116" t="e">
        <f>'Контроль экономии'!GD69*'Контроль экономии'!WV69</f>
        <v>#VALUE!</v>
      </c>
      <c r="DC69" s="116" t="e">
        <f>'Контроль экономии'!GE69*'Контроль экономии'!WW69</f>
        <v>#VALUE!</v>
      </c>
      <c r="DD69" s="116" t="e">
        <f>'Контроль экономии'!GF69*'Контроль экономии'!WX69</f>
        <v>#VALUE!</v>
      </c>
      <c r="DE69" s="116" t="e">
        <f>'Контроль экономии'!GG69*'Контроль экономии'!WY69</f>
        <v>#VALUE!</v>
      </c>
      <c r="DF69" s="116" t="e">
        <f>'Контроль экономии'!GH69*'Контроль экономии'!WZ69</f>
        <v>#VALUE!</v>
      </c>
      <c r="DG69" s="116" t="e">
        <f>'Контроль экономии'!GI69*'Контроль экономии'!XA69</f>
        <v>#VALUE!</v>
      </c>
      <c r="DH69" s="116" t="e">
        <f>'Контроль экономии'!GJ69*'Контроль экономии'!XB69</f>
        <v>#VALUE!</v>
      </c>
      <c r="DI69" s="116" t="e">
        <f>'Контроль экономии'!GK69*'Контроль экономии'!XC69</f>
        <v>#VALUE!</v>
      </c>
      <c r="DJ69" s="116" t="e">
        <f>'Контроль экономии'!GL69*'Контроль экономии'!XD69</f>
        <v>#VALUE!</v>
      </c>
      <c r="DK69" s="116" t="e">
        <f>'Контроль экономии'!GM69*'Контроль экономии'!XE69</f>
        <v>#VALUE!</v>
      </c>
      <c r="DL69" s="116" t="e">
        <f>'Контроль экономии'!GN69*'Контроль экономии'!XF69</f>
        <v>#VALUE!</v>
      </c>
      <c r="DM69" s="116" t="e">
        <f>'Контроль экономии'!GO69*'Контроль экономии'!XG69</f>
        <v>#VALUE!</v>
      </c>
      <c r="DN69" s="116" t="e">
        <f>'Контроль экономии'!GP69*'Контроль экономии'!XH69</f>
        <v>#VALUE!</v>
      </c>
      <c r="DO69" s="116" t="e">
        <f>'Контроль экономии'!GQ69*'Контроль экономии'!XI69</f>
        <v>#VALUE!</v>
      </c>
      <c r="DP69" s="116" t="e">
        <f>'Контроль экономии'!GR69*'Контроль экономии'!XJ69</f>
        <v>#VALUE!</v>
      </c>
      <c r="DQ69" s="116" t="e">
        <f>'Контроль экономии'!GS69*'Контроль экономии'!XK69</f>
        <v>#VALUE!</v>
      </c>
      <c r="DR69" s="116" t="e">
        <f>'Контроль экономии'!GT69*'Контроль экономии'!XL69</f>
        <v>#VALUE!</v>
      </c>
      <c r="DS69" s="116" t="e">
        <f>'Контроль экономии'!GU69*'Контроль экономии'!XM69</f>
        <v>#VALUE!</v>
      </c>
      <c r="DT69" s="116" t="e">
        <f>'Контроль экономии'!GV69*'Контроль экономии'!XN69</f>
        <v>#VALUE!</v>
      </c>
      <c r="DU69" s="116" t="e">
        <f>'Контроль экономии'!GW69*'Контроль экономии'!XO69</f>
        <v>#VALUE!</v>
      </c>
      <c r="DV69" s="116" t="e">
        <f>'Контроль экономии'!GX69*'Контроль экономии'!XP69</f>
        <v>#VALUE!</v>
      </c>
      <c r="DW69" s="116" t="e">
        <f>'Контроль экономии'!GY69*'Контроль экономии'!XQ69</f>
        <v>#VALUE!</v>
      </c>
      <c r="DX69" s="122" t="e">
        <f>'Контроль экономии'!FU69*'Контроль экономии'!XR69</f>
        <v>#VALUE!</v>
      </c>
      <c r="DY69" s="122" t="e">
        <f>'Контроль экономии'!FV69*'Контроль экономии'!XS69</f>
        <v>#VALUE!</v>
      </c>
      <c r="DZ69" s="122" t="e">
        <f>'Контроль экономии'!FW69*'Контроль экономии'!XT69</f>
        <v>#VALUE!</v>
      </c>
      <c r="EA69" s="122" t="e">
        <f>'Контроль экономии'!FX69*'Контроль экономии'!XU69</f>
        <v>#VALUE!</v>
      </c>
      <c r="EB69" s="122" t="e">
        <f>'Контроль экономии'!FY69*'Контроль экономии'!XV69</f>
        <v>#VALUE!</v>
      </c>
      <c r="EC69" s="122" t="e">
        <f>'Контроль экономии'!FZ69*'Контроль экономии'!XW69</f>
        <v>#VALUE!</v>
      </c>
      <c r="ED69" s="122" t="e">
        <f>'Контроль экономии'!GA69*'Контроль экономии'!XX69</f>
        <v>#VALUE!</v>
      </c>
      <c r="EE69" s="122" t="e">
        <f>'Контроль экономии'!GB69*'Контроль экономии'!XY69</f>
        <v>#VALUE!</v>
      </c>
      <c r="EF69" s="122" t="e">
        <f>'Контроль экономии'!GC69*'Контроль экономии'!XZ69</f>
        <v>#VALUE!</v>
      </c>
      <c r="EG69" s="122" t="e">
        <f>'Контроль экономии'!GD69*'Контроль экономии'!YA69</f>
        <v>#VALUE!</v>
      </c>
      <c r="EH69" s="122" t="e">
        <f>'Контроль экономии'!GE69*'Контроль экономии'!YB69</f>
        <v>#VALUE!</v>
      </c>
      <c r="EI69" s="122" t="e">
        <f>'Контроль экономии'!GF69*'Контроль экономии'!YC69</f>
        <v>#VALUE!</v>
      </c>
      <c r="EJ69" s="122" t="e">
        <f>'Контроль экономии'!GG69*'Контроль экономии'!YD69</f>
        <v>#VALUE!</v>
      </c>
      <c r="EK69" s="122" t="e">
        <f>'Контроль экономии'!GH69*'Контроль экономии'!YE69</f>
        <v>#VALUE!</v>
      </c>
      <c r="EL69" s="122" t="e">
        <f>'Контроль экономии'!GI69*'Контроль экономии'!YF69</f>
        <v>#VALUE!</v>
      </c>
      <c r="EM69" s="122" t="e">
        <f>'Контроль экономии'!GJ69*'Контроль экономии'!YG69</f>
        <v>#VALUE!</v>
      </c>
      <c r="EN69" s="122" t="e">
        <f>'Контроль экономии'!GK69*'Контроль экономии'!YH69</f>
        <v>#VALUE!</v>
      </c>
      <c r="EO69" s="122" t="e">
        <f>'Контроль экономии'!GL69*'Контроль экономии'!YI69</f>
        <v>#VALUE!</v>
      </c>
      <c r="EP69" s="122" t="e">
        <f>'Контроль экономии'!GM69*'Контроль экономии'!YJ69</f>
        <v>#VALUE!</v>
      </c>
      <c r="EQ69" s="122" t="e">
        <f>'Контроль экономии'!GN69*'Контроль экономии'!YK69</f>
        <v>#VALUE!</v>
      </c>
      <c r="ER69" s="122" t="e">
        <f>'Контроль экономии'!GO69*'Контроль экономии'!YL69</f>
        <v>#VALUE!</v>
      </c>
      <c r="ES69" s="122" t="e">
        <f>'Контроль экономии'!GP69*'Контроль экономии'!YM69</f>
        <v>#VALUE!</v>
      </c>
      <c r="ET69" s="122" t="e">
        <f>'Контроль экономии'!GQ69*'Контроль экономии'!YN69</f>
        <v>#VALUE!</v>
      </c>
      <c r="EU69" s="122" t="e">
        <f>'Контроль экономии'!GR69*'Контроль экономии'!YO69</f>
        <v>#VALUE!</v>
      </c>
      <c r="EV69" s="122" t="e">
        <f>'Контроль экономии'!GS69*'Контроль экономии'!YP69</f>
        <v>#VALUE!</v>
      </c>
      <c r="EW69" s="122" t="e">
        <f>'Контроль экономии'!GT69*'Контроль экономии'!YQ69</f>
        <v>#VALUE!</v>
      </c>
      <c r="EX69" s="122" t="e">
        <f>'Контроль экономии'!GU69*'Контроль экономии'!YR69</f>
        <v>#VALUE!</v>
      </c>
      <c r="EY69" s="122" t="e">
        <f>'Контроль экономии'!GV69*'Контроль экономии'!YS69</f>
        <v>#VALUE!</v>
      </c>
      <c r="EZ69" s="122" t="e">
        <f>'Контроль экономии'!GW69*'Контроль экономии'!YT69</f>
        <v>#VALUE!</v>
      </c>
      <c r="FA69" s="122" t="e">
        <f>'Контроль экономии'!GX69*'Контроль экономии'!YU69</f>
        <v>#VALUE!</v>
      </c>
      <c r="FB69" s="122" t="e">
        <f>'Контроль экономии'!GY69*'Контроль экономии'!YV69</f>
        <v>#VALUE!</v>
      </c>
    </row>
    <row r="70" spans="1:158" s="116" customFormat="1">
      <c r="A70" s="116">
        <f>'Контроль экономии'!A70</f>
        <v>67</v>
      </c>
      <c r="B70" s="123" t="str">
        <f>'Контроль экономии'!C70</f>
        <v>Муниципальное бюджетное дошкольное образовательное учреждение детский сад общеразвивающего вида № 35 г. Белгорода</v>
      </c>
      <c r="C70" s="124">
        <f>'Контроль экономии'!D70</f>
        <v>1208907</v>
      </c>
      <c r="D70" s="119" t="str">
        <f>IF('Контроль экономии'!JJ70="",0,'Контроль экономии'!JJ70)</f>
        <v>-</v>
      </c>
      <c r="E70" s="119" t="str">
        <f>IF('Контроль экономии'!JK70="",0,'Контроль экономии'!JK70)</f>
        <v>-</v>
      </c>
      <c r="F70" s="119" t="str">
        <f>IF('Контроль экономии'!JL70="",0,'Контроль экономии'!JL70)</f>
        <v>-</v>
      </c>
      <c r="G70" s="119" t="str">
        <f>IF('Контроль экономии'!JM70="",0,'Контроль экономии'!JM70)</f>
        <v>-</v>
      </c>
      <c r="H70" s="119" t="str">
        <f>IF('Контроль экономии'!JN70="",0,'Контроль экономии'!JN70)</f>
        <v>-</v>
      </c>
      <c r="I70" s="119" t="str">
        <f>IF('Контроль экономии'!JO70="",0,'Контроль экономии'!JO70)</f>
        <v>-</v>
      </c>
      <c r="J70" s="119" t="str">
        <f>IF('Контроль экономии'!JP70="",0,'Контроль экономии'!JP70)</f>
        <v>-</v>
      </c>
      <c r="K70" s="119" t="str">
        <f>IF('Контроль экономии'!JQ70="",0,'Контроль экономии'!JQ70)</f>
        <v>-</v>
      </c>
      <c r="L70" s="119" t="str">
        <f>IF('Контроль экономии'!JR70="",0,'Контроль экономии'!JR70)</f>
        <v>-</v>
      </c>
      <c r="M70" s="119" t="str">
        <f>IF('Контроль экономии'!JS70="",0,'Контроль экономии'!JS70)</f>
        <v>-</v>
      </c>
      <c r="N70" s="119" t="str">
        <f>IF('Контроль экономии'!JT70="",0,'Контроль экономии'!JT70)</f>
        <v>-</v>
      </c>
      <c r="O70" s="119" t="str">
        <f>IF('Контроль экономии'!JU70="",0,'Контроль экономии'!JU70)</f>
        <v>-</v>
      </c>
      <c r="P70" s="119" t="str">
        <f>IF('Контроль экономии'!JV70="",0,'Контроль экономии'!JV70)</f>
        <v>-</v>
      </c>
      <c r="Q70" s="119" t="str">
        <f>IF('Контроль экономии'!JW70="",0,'Контроль экономии'!JW70)</f>
        <v>-</v>
      </c>
      <c r="R70" s="119" t="str">
        <f>IF('Контроль экономии'!JX70="",0,'Контроль экономии'!JX70)</f>
        <v>-</v>
      </c>
      <c r="S70" s="119" t="str">
        <f>IF('Контроль экономии'!JY70="",0,'Контроль экономии'!JY70)</f>
        <v>-</v>
      </c>
      <c r="T70" s="119" t="str">
        <f>IF('Контроль экономии'!JZ70="",0,'Контроль экономии'!JZ70)</f>
        <v>-</v>
      </c>
      <c r="U70" s="119" t="str">
        <f>IF('Контроль экономии'!KA70="",0,'Контроль экономии'!KA70)</f>
        <v>-</v>
      </c>
      <c r="V70" s="119" t="str">
        <f>IF('Контроль экономии'!KB70="",0,'Контроль экономии'!KB70)</f>
        <v>-</v>
      </c>
      <c r="W70" s="119" t="str">
        <f>IF('Контроль экономии'!KC70="",0,'Контроль экономии'!KC70)</f>
        <v>-</v>
      </c>
      <c r="X70" s="119" t="str">
        <f>IF('Контроль экономии'!KD70="",0,'Контроль экономии'!KD70)</f>
        <v>-</v>
      </c>
      <c r="Y70" s="119" t="str">
        <f>IF('Контроль экономии'!KE70="",0,'Контроль экономии'!KE70)</f>
        <v>-</v>
      </c>
      <c r="Z70" s="119" t="str">
        <f>IF('Контроль экономии'!KF70="",0,'Контроль экономии'!KF70)</f>
        <v>-</v>
      </c>
      <c r="AA70" s="119" t="str">
        <f>IF('Контроль экономии'!KG70="",0,'Контроль экономии'!KG70)</f>
        <v>-</v>
      </c>
      <c r="AB70" s="119" t="str">
        <f>IF('Контроль экономии'!KH70="",0,'Контроль экономии'!KH70)</f>
        <v>-</v>
      </c>
      <c r="AC70" s="119" t="str">
        <f>IF('Контроль экономии'!KI70="",0,'Контроль экономии'!KI70)</f>
        <v>-</v>
      </c>
      <c r="AD70" s="119" t="str">
        <f>IF('Контроль экономии'!KJ70="",0,'Контроль экономии'!KJ70)</f>
        <v>-</v>
      </c>
      <c r="AE70" s="119" t="str">
        <f>IF('Контроль экономии'!KK70="",0,'Контроль экономии'!KK70)</f>
        <v>-</v>
      </c>
      <c r="AF70" s="119" t="str">
        <f>IF('Контроль экономии'!KL70="",0,'Контроль экономии'!KL70)</f>
        <v>-</v>
      </c>
      <c r="AG70" s="119" t="str">
        <f>IF('Контроль экономии'!KM70="",0,'Контроль экономии'!KM70)</f>
        <v>-</v>
      </c>
      <c r="AH70" s="119">
        <f>IF('Контроль экономии'!KN70="",0,'Контроль экономии'!KN70)</f>
        <v>0</v>
      </c>
      <c r="AI70" s="125">
        <f>IF(D70&gt;0,'Контроль экономии'!FU70,0)</f>
        <v>1522.7391516048569</v>
      </c>
      <c r="AJ70" s="125">
        <f>IF(E70&gt;0,'Контроль экономии'!FV70,0)</f>
        <v>2894.3038387002066</v>
      </c>
      <c r="AK70" s="125">
        <f>IF(F70&gt;0,'Контроль экономии'!FW70,0)</f>
        <v>3930.536077247194</v>
      </c>
      <c r="AL70" s="125">
        <f>IF(G70&gt;0,'Контроль экономии'!FX70,0)</f>
        <v>5035.4839814803217</v>
      </c>
      <c r="AM70" s="125">
        <f>IF(H70&gt;0,'Контроль экономии'!FY70,0)</f>
        <v>6270.5335460792066</v>
      </c>
      <c r="AN70" s="125">
        <f>IF(I70&gt;0,'Контроль экономии'!FZ70,0)</f>
        <v>7707.1490633574358</v>
      </c>
      <c r="AO70" s="125">
        <f>IF(J70&gt;0,'Контроль экономии'!GA70,0)</f>
        <v>9125.4404031193608</v>
      </c>
      <c r="AP70" s="125">
        <f>IF(K70&gt;0,'Контроль экономии'!GB70,0)</f>
        <v>10529.988609744058</v>
      </c>
      <c r="AQ70" s="125">
        <f>IF(L70&gt;0,'Контроль экономии'!GC70,0)</f>
        <v>11964.771709270655</v>
      </c>
      <c r="AR70" s="125">
        <f>IF(M70&gt;0,'Контроль экономии'!GD70,0)</f>
        <v>13380.314422405134</v>
      </c>
      <c r="AS70" s="125">
        <f>IF(N70&gt;0,'Контроль экономии'!GE70,0)</f>
        <v>14688.660697069236</v>
      </c>
      <c r="AT70" s="125">
        <f>IF(O70&gt;0,'Контроль экономии'!GF70,0)</f>
        <v>15845.832507223829</v>
      </c>
      <c r="AU70" s="125">
        <f>IF(P70&gt;0,'Контроль экономии'!GG70,0)</f>
        <v>17167.005706149343</v>
      </c>
      <c r="AV70" s="125">
        <f>IF(Q70&gt;0,'Контроль экономии'!GH70,0)</f>
        <v>18172.086842918612</v>
      </c>
      <c r="AW70" s="125">
        <f>IF(R70&gt;0,'Контроль экономии'!GI70,0)</f>
        <v>19619.696866706625</v>
      </c>
      <c r="AX70" s="125">
        <f>IF(S70&gt;0,'Контроль экономии'!GJ70,0)</f>
        <v>21168.089866834307</v>
      </c>
      <c r="AY70" s="125">
        <f>IF(T70&gt;0,'Контроль экономии'!GK70,0)</f>
        <v>22609.28642849161</v>
      </c>
      <c r="AZ70" s="125">
        <f>IF(U70&gt;0,'Контроль экономии'!GL70,0)</f>
        <v>24090.796180684785</v>
      </c>
      <c r="BA70" s="125">
        <f>IF(V70&gt;0,'Контроль экономии'!GM70,0)</f>
        <v>25557.646590864915</v>
      </c>
      <c r="BB70" s="125">
        <f>IF(W70&gt;0,'Контроль экономии'!GN70,0)</f>
        <v>27034.575298679014</v>
      </c>
      <c r="BC70" s="125">
        <f>IF(X70&gt;0,'Контроль экономии'!GO70,0)</f>
        <v>28612.286982832782</v>
      </c>
      <c r="BD70" s="125">
        <f>IF(Y70&gt;0,'Контроль экономии'!GP70,0)</f>
        <v>30286.200598947147</v>
      </c>
      <c r="BE70" s="125">
        <f>IF(Z70&gt;0,'Контроль экономии'!GQ70,0)</f>
        <v>32006.840867728086</v>
      </c>
      <c r="BF70" s="125">
        <f>IF(AA70&gt;0,'Контроль экономии'!GR70,0)</f>
        <v>33822.766859593808</v>
      </c>
      <c r="BG70" s="125">
        <f>IF(AB70&gt;0,'Контроль экономии'!GS70,0)</f>
        <v>35622.201091694857</v>
      </c>
      <c r="BH70" s="125">
        <f>IF(AC70&gt;0,'Контроль экономии'!GT70,0)</f>
        <v>37361.165537992099</v>
      </c>
      <c r="BI70" s="125">
        <f>IF(AD70&gt;0,'Контроль экономии'!GU70,0)</f>
        <v>39289.785221583086</v>
      </c>
      <c r="BJ70" s="125">
        <f>IF(AE70&gt;0,'Контроль экономии'!GV70,0)</f>
        <v>41276.126064350436</v>
      </c>
      <c r="BK70" s="125">
        <f>IF(AF70&gt;0,'Контроль экономии'!GW70,0)</f>
        <v>43153.438050895777</v>
      </c>
      <c r="BL70" s="125">
        <f>IF(AG70&gt;0,'Контроль экономии'!GX70,0)</f>
        <v>44830.100293637588</v>
      </c>
      <c r="BM70" s="125">
        <f>IF(AH70&gt;0,'Контроль экономии'!GY70,0)</f>
        <v>0</v>
      </c>
      <c r="BN70" s="120">
        <f>'Контроль экономии'!FU70*Ср.вз.!AI70</f>
        <v>2318734.5238302797</v>
      </c>
      <c r="BO70" s="120">
        <f>'Контроль экономии'!FV70*Ср.вз.!AJ70</f>
        <v>8376994.7107147519</v>
      </c>
      <c r="BP70" s="120">
        <f>'Контроль экономии'!FW70*Ср.вз.!AK70</f>
        <v>15449113.85454176</v>
      </c>
      <c r="BQ70" s="120">
        <f>'Контроль экономии'!FX70*Ср.вз.!AL70</f>
        <v>25356098.927744914</v>
      </c>
      <c r="BR70" s="120">
        <f>'Контроль экономии'!FY70*Ср.вз.!AM70</f>
        <v>39319590.952504672</v>
      </c>
      <c r="BS70" s="120">
        <f>'Контроль экономии'!FZ70*Ср.вз.!AN70</f>
        <v>59400146.684811398</v>
      </c>
      <c r="BT70" s="120">
        <f>'Контроль экономии'!GA70*Ср.вз.!AO70</f>
        <v>83273662.550883248</v>
      </c>
      <c r="BU70" s="120">
        <f>'Контроль экономии'!GB70*Ср.вз.!AP70</f>
        <v>110880660.12133959</v>
      </c>
      <c r="BV70" s="120">
        <f>'Контроль экономии'!GC70*Ср.вз.!AQ70</f>
        <v>143155762.05496344</v>
      </c>
      <c r="BW70" s="120">
        <f>'Контроль экономии'!GD70*Ср.вз.!AR70</f>
        <v>179032814.04242283</v>
      </c>
      <c r="BX70" s="120">
        <f>'Контроль экономии'!GE70*Ср.вз.!AS70</f>
        <v>215756753.07362649</v>
      </c>
      <c r="BY70" s="120">
        <f>'Контроль экономии'!GF70*Ср.вз.!AT70</f>
        <v>251090407.84699142</v>
      </c>
      <c r="BZ70" s="120">
        <f>'Контроль экономии'!GG70*Ср.вз.!AU70</f>
        <v>294706084.91496408</v>
      </c>
      <c r="CA70" s="120">
        <f>'Контроль экономии'!GH70*Ср.вз.!AV70</f>
        <v>330224740.22657573</v>
      </c>
      <c r="CB70" s="120">
        <f>'Контроль экономии'!GI70*Ср.вз.!AW70</f>
        <v>384932505.14145774</v>
      </c>
      <c r="CC70" s="120">
        <f>'Контроль экономии'!GJ70*Ср.вз.!AX70</f>
        <v>448088028.61037326</v>
      </c>
      <c r="CD70" s="120">
        <f>'Контроль экономии'!GK70*Ср.вз.!AY70</f>
        <v>511179832.80557489</v>
      </c>
      <c r="CE70" s="120">
        <f>'Контроль экономии'!GL70*Ср.вз.!AZ70</f>
        <v>580366460.61929667</v>
      </c>
      <c r="CF70" s="120">
        <f>'Контроль экономии'!GM70*Ср.вз.!BA70</f>
        <v>653193299.26354897</v>
      </c>
      <c r="CG70" s="120">
        <f>'Контроль экономии'!GN70*Ср.вз.!BB70</f>
        <v>730868261.57994545</v>
      </c>
      <c r="CH70" s="120">
        <f>'Контроль экономии'!GO70*Ср.вз.!BC70</f>
        <v>818662966.38798225</v>
      </c>
      <c r="CI70" s="120">
        <f>'Контроль экономии'!GP70*Ср.вз.!BD70</f>
        <v>917253946.71966648</v>
      </c>
      <c r="CJ70" s="120">
        <f>'Контроль экономии'!GQ70*Ср.вз.!BE70</f>
        <v>1024437862.3320688</v>
      </c>
      <c r="CK70" s="120">
        <f>'Контроль экономии'!GR70*Ср.вз.!BF70</f>
        <v>1143979558.0384371</v>
      </c>
      <c r="CL70" s="120">
        <f>'Контроль экономии'!GS70*Ср.вз.!BG70</f>
        <v>1268941210.6171463</v>
      </c>
      <c r="CM70" s="120">
        <f>'Контроль экономии'!GT70*Ср.вз.!BH70</f>
        <v>1395856690.3572485</v>
      </c>
      <c r="CN70" s="120">
        <f>'Контроль экономии'!GU70*Ср.вз.!BI70</f>
        <v>1543687222.7581286</v>
      </c>
      <c r="CO70" s="120">
        <f>'Контроль экономии'!GV70*Ср.вз.!BJ70</f>
        <v>1703718582.8801494</v>
      </c>
      <c r="CP70" s="120">
        <f>'Контроль экономии'!GW70*Ср.вз.!BK70</f>
        <v>1862219215.6124995</v>
      </c>
      <c r="CQ70" s="120">
        <f>'Контроль экономии'!GX70*Ср.вз.!BL70</f>
        <v>2009737892.337605</v>
      </c>
      <c r="CR70" s="120">
        <f>'Контроль экономии'!GY70*Ср.вз.!BM70</f>
        <v>0</v>
      </c>
      <c r="CS70" s="116" t="e">
        <f>'Контроль экономии'!FU70*'Контроль экономии'!WM70</f>
        <v>#VALUE!</v>
      </c>
      <c r="CT70" s="116" t="e">
        <f>'Контроль экономии'!FV70*'Контроль экономии'!WN70</f>
        <v>#VALUE!</v>
      </c>
      <c r="CU70" s="116" t="e">
        <f>'Контроль экономии'!FW70*'Контроль экономии'!WO70</f>
        <v>#VALUE!</v>
      </c>
      <c r="CV70" s="116" t="e">
        <f>'Контроль экономии'!FX70*'Контроль экономии'!WP70</f>
        <v>#VALUE!</v>
      </c>
      <c r="CW70" s="116" t="e">
        <f>'Контроль экономии'!FY70*'Контроль экономии'!WQ70</f>
        <v>#VALUE!</v>
      </c>
      <c r="CX70" s="116" t="e">
        <f>'Контроль экономии'!FZ70*'Контроль экономии'!WR70</f>
        <v>#VALUE!</v>
      </c>
      <c r="CY70" s="116" t="e">
        <f>'Контроль экономии'!GA70*'Контроль экономии'!WS70</f>
        <v>#VALUE!</v>
      </c>
      <c r="CZ70" s="116" t="e">
        <f>'Контроль экономии'!GB70*'Контроль экономии'!WT70</f>
        <v>#VALUE!</v>
      </c>
      <c r="DA70" s="116" t="e">
        <f>'Контроль экономии'!GC70*'Контроль экономии'!WU70</f>
        <v>#VALUE!</v>
      </c>
      <c r="DB70" s="116" t="e">
        <f>'Контроль экономии'!GD70*'Контроль экономии'!WV70</f>
        <v>#VALUE!</v>
      </c>
      <c r="DC70" s="116" t="e">
        <f>'Контроль экономии'!GE70*'Контроль экономии'!WW70</f>
        <v>#VALUE!</v>
      </c>
      <c r="DD70" s="116" t="e">
        <f>'Контроль экономии'!GF70*'Контроль экономии'!WX70</f>
        <v>#VALUE!</v>
      </c>
      <c r="DE70" s="116" t="e">
        <f>'Контроль экономии'!GG70*'Контроль экономии'!WY70</f>
        <v>#VALUE!</v>
      </c>
      <c r="DF70" s="116" t="e">
        <f>'Контроль экономии'!GH70*'Контроль экономии'!WZ70</f>
        <v>#VALUE!</v>
      </c>
      <c r="DG70" s="116" t="e">
        <f>'Контроль экономии'!GI70*'Контроль экономии'!XA70</f>
        <v>#VALUE!</v>
      </c>
      <c r="DH70" s="116" t="e">
        <f>'Контроль экономии'!GJ70*'Контроль экономии'!XB70</f>
        <v>#VALUE!</v>
      </c>
      <c r="DI70" s="116" t="e">
        <f>'Контроль экономии'!GK70*'Контроль экономии'!XC70</f>
        <v>#VALUE!</v>
      </c>
      <c r="DJ70" s="116" t="e">
        <f>'Контроль экономии'!GL70*'Контроль экономии'!XD70</f>
        <v>#VALUE!</v>
      </c>
      <c r="DK70" s="116" t="e">
        <f>'Контроль экономии'!GM70*'Контроль экономии'!XE70</f>
        <v>#VALUE!</v>
      </c>
      <c r="DL70" s="116" t="e">
        <f>'Контроль экономии'!GN70*'Контроль экономии'!XF70</f>
        <v>#VALUE!</v>
      </c>
      <c r="DM70" s="116" t="e">
        <f>'Контроль экономии'!GO70*'Контроль экономии'!XG70</f>
        <v>#VALUE!</v>
      </c>
      <c r="DN70" s="116" t="e">
        <f>'Контроль экономии'!GP70*'Контроль экономии'!XH70</f>
        <v>#VALUE!</v>
      </c>
      <c r="DO70" s="116" t="e">
        <f>'Контроль экономии'!GQ70*'Контроль экономии'!XI70</f>
        <v>#VALUE!</v>
      </c>
      <c r="DP70" s="116" t="e">
        <f>'Контроль экономии'!GR70*'Контроль экономии'!XJ70</f>
        <v>#VALUE!</v>
      </c>
      <c r="DQ70" s="116" t="e">
        <f>'Контроль экономии'!GS70*'Контроль экономии'!XK70</f>
        <v>#VALUE!</v>
      </c>
      <c r="DR70" s="116" t="e">
        <f>'Контроль экономии'!GT70*'Контроль экономии'!XL70</f>
        <v>#VALUE!</v>
      </c>
      <c r="DS70" s="116" t="e">
        <f>'Контроль экономии'!GU70*'Контроль экономии'!XM70</f>
        <v>#VALUE!</v>
      </c>
      <c r="DT70" s="116" t="e">
        <f>'Контроль экономии'!GV70*'Контроль экономии'!XN70</f>
        <v>#VALUE!</v>
      </c>
      <c r="DU70" s="116" t="e">
        <f>'Контроль экономии'!GW70*'Контроль экономии'!XO70</f>
        <v>#VALUE!</v>
      </c>
      <c r="DV70" s="116" t="e">
        <f>'Контроль экономии'!GX70*'Контроль экономии'!XP70</f>
        <v>#VALUE!</v>
      </c>
      <c r="DW70" s="116" t="e">
        <f>'Контроль экономии'!GY70*'Контроль экономии'!XQ70</f>
        <v>#VALUE!</v>
      </c>
      <c r="DX70" s="122" t="e">
        <f>'Контроль экономии'!FU70*'Контроль экономии'!XR70</f>
        <v>#VALUE!</v>
      </c>
      <c r="DY70" s="122" t="e">
        <f>'Контроль экономии'!FV70*'Контроль экономии'!XS70</f>
        <v>#VALUE!</v>
      </c>
      <c r="DZ70" s="122" t="e">
        <f>'Контроль экономии'!FW70*'Контроль экономии'!XT70</f>
        <v>#VALUE!</v>
      </c>
      <c r="EA70" s="122" t="e">
        <f>'Контроль экономии'!FX70*'Контроль экономии'!XU70</f>
        <v>#VALUE!</v>
      </c>
      <c r="EB70" s="122" t="e">
        <f>'Контроль экономии'!FY70*'Контроль экономии'!XV70</f>
        <v>#VALUE!</v>
      </c>
      <c r="EC70" s="122" t="e">
        <f>'Контроль экономии'!FZ70*'Контроль экономии'!XW70</f>
        <v>#VALUE!</v>
      </c>
      <c r="ED70" s="122" t="e">
        <f>'Контроль экономии'!GA70*'Контроль экономии'!XX70</f>
        <v>#VALUE!</v>
      </c>
      <c r="EE70" s="122" t="e">
        <f>'Контроль экономии'!GB70*'Контроль экономии'!XY70</f>
        <v>#VALUE!</v>
      </c>
      <c r="EF70" s="122" t="e">
        <f>'Контроль экономии'!GC70*'Контроль экономии'!XZ70</f>
        <v>#VALUE!</v>
      </c>
      <c r="EG70" s="122" t="e">
        <f>'Контроль экономии'!GD70*'Контроль экономии'!YA70</f>
        <v>#VALUE!</v>
      </c>
      <c r="EH70" s="122" t="e">
        <f>'Контроль экономии'!GE70*'Контроль экономии'!YB70</f>
        <v>#VALUE!</v>
      </c>
      <c r="EI70" s="122" t="e">
        <f>'Контроль экономии'!GF70*'Контроль экономии'!YC70</f>
        <v>#VALUE!</v>
      </c>
      <c r="EJ70" s="122" t="e">
        <f>'Контроль экономии'!GG70*'Контроль экономии'!YD70</f>
        <v>#VALUE!</v>
      </c>
      <c r="EK70" s="122" t="e">
        <f>'Контроль экономии'!GH70*'Контроль экономии'!YE70</f>
        <v>#VALUE!</v>
      </c>
      <c r="EL70" s="122" t="e">
        <f>'Контроль экономии'!GI70*'Контроль экономии'!YF70</f>
        <v>#VALUE!</v>
      </c>
      <c r="EM70" s="122" t="e">
        <f>'Контроль экономии'!GJ70*'Контроль экономии'!YG70</f>
        <v>#VALUE!</v>
      </c>
      <c r="EN70" s="122" t="e">
        <f>'Контроль экономии'!GK70*'Контроль экономии'!YH70</f>
        <v>#VALUE!</v>
      </c>
      <c r="EO70" s="122" t="e">
        <f>'Контроль экономии'!GL70*'Контроль экономии'!YI70</f>
        <v>#VALUE!</v>
      </c>
      <c r="EP70" s="122" t="e">
        <f>'Контроль экономии'!GM70*'Контроль экономии'!YJ70</f>
        <v>#VALUE!</v>
      </c>
      <c r="EQ70" s="122" t="e">
        <f>'Контроль экономии'!GN70*'Контроль экономии'!YK70</f>
        <v>#VALUE!</v>
      </c>
      <c r="ER70" s="122" t="e">
        <f>'Контроль экономии'!GO70*'Контроль экономии'!YL70</f>
        <v>#VALUE!</v>
      </c>
      <c r="ES70" s="122" t="e">
        <f>'Контроль экономии'!GP70*'Контроль экономии'!YM70</f>
        <v>#VALUE!</v>
      </c>
      <c r="ET70" s="122" t="e">
        <f>'Контроль экономии'!GQ70*'Контроль экономии'!YN70</f>
        <v>#VALUE!</v>
      </c>
      <c r="EU70" s="122" t="e">
        <f>'Контроль экономии'!GR70*'Контроль экономии'!YO70</f>
        <v>#VALUE!</v>
      </c>
      <c r="EV70" s="122" t="e">
        <f>'Контроль экономии'!GS70*'Контроль экономии'!YP70</f>
        <v>#VALUE!</v>
      </c>
      <c r="EW70" s="122" t="e">
        <f>'Контроль экономии'!GT70*'Контроль экономии'!YQ70</f>
        <v>#VALUE!</v>
      </c>
      <c r="EX70" s="122" t="e">
        <f>'Контроль экономии'!GU70*'Контроль экономии'!YR70</f>
        <v>#VALUE!</v>
      </c>
      <c r="EY70" s="122" t="e">
        <f>'Контроль экономии'!GV70*'Контроль экономии'!YS70</f>
        <v>#VALUE!</v>
      </c>
      <c r="EZ70" s="122" t="e">
        <f>'Контроль экономии'!GW70*'Контроль экономии'!YT70</f>
        <v>#VALUE!</v>
      </c>
      <c r="FA70" s="122" t="e">
        <f>'Контроль экономии'!GX70*'Контроль экономии'!YU70</f>
        <v>#VALUE!</v>
      </c>
      <c r="FB70" s="122" t="e">
        <f>'Контроль экономии'!GY70*'Контроль экономии'!YV70</f>
        <v>#VALUE!</v>
      </c>
    </row>
    <row r="71" spans="1:158" s="116" customFormat="1">
      <c r="A71" s="116">
        <f>'Контроль экономии'!A71</f>
        <v>13</v>
      </c>
      <c r="B71" s="123" t="str">
        <f>'Контроль экономии'!C71</f>
        <v>Муниципальное бюджетное дошкольное образовательное учреждение детский сад №2 «Колокольчик» Старооскольского городского округа</v>
      </c>
      <c r="C71" s="124">
        <f>'Контроль экономии'!D71</f>
        <v>26048</v>
      </c>
      <c r="D71" s="119">
        <f>IF('Контроль экономии'!JJ71="",0,'Контроль экономии'!JJ71)</f>
        <v>1.151915</v>
      </c>
      <c r="E71" s="119">
        <f>IF('Контроль экономии'!JK71="",0,'Контроль экономии'!JK71)</f>
        <v>0.85770299999999999</v>
      </c>
      <c r="F71" s="119">
        <f>IF('Контроль экономии'!JL71="",0,'Контроль экономии'!JL71)</f>
        <v>0.86523329999999998</v>
      </c>
      <c r="G71" s="119">
        <f>IF('Контроль экономии'!JM71="",0,'Контроль экономии'!JM71)</f>
        <v>0.85651390000000005</v>
      </c>
      <c r="H71" s="119">
        <f>IF('Контроль экономии'!JN71="",0,'Контроль экономии'!JN71)</f>
        <v>0.84895010000000004</v>
      </c>
      <c r="I71" s="119">
        <f>IF('Контроль экономии'!JO71="",0,'Контроль экономии'!JO71)</f>
        <v>0.88378190000000001</v>
      </c>
      <c r="J71" s="119">
        <f>IF('Контроль экономии'!JP71="",0,'Контроль экономии'!JP71)</f>
        <v>0.98492150000000001</v>
      </c>
      <c r="K71" s="119">
        <f>IF('Контроль экономии'!JQ71="",0,'Контроль экономии'!JQ71)</f>
        <v>0.97419619999999996</v>
      </c>
      <c r="L71" s="119">
        <f>IF('Контроль экономии'!JR71="",0,'Контроль экономии'!JR71)</f>
        <v>1.3621650000000001</v>
      </c>
      <c r="M71" s="119">
        <f>IF('Контроль экономии'!JS71="",0,'Контроль экономии'!JS71)</f>
        <v>1.782619</v>
      </c>
      <c r="N71" s="119">
        <f>IF('Контроль экономии'!JT71="",0,'Контроль экономии'!JT71)</f>
        <v>1.5217719999999999</v>
      </c>
      <c r="O71" s="119">
        <f>IF('Контроль экономии'!JU71="",0,'Контроль экономии'!JU71)</f>
        <v>1.3854219999999999</v>
      </c>
      <c r="P71" s="119">
        <f>IF('Контроль экономии'!JV71="",0,'Контроль экономии'!JV71)</f>
        <v>1.348994</v>
      </c>
      <c r="Q71" s="119">
        <f>IF('Контроль экономии'!JW71="",0,'Контроль экономии'!JW71)</f>
        <v>1.263307</v>
      </c>
      <c r="R71" s="119">
        <f>IF('Контроль экономии'!JX71="",0,'Контроль экономии'!JX71)</f>
        <v>1.5515429999999999</v>
      </c>
      <c r="S71" s="119">
        <f>IF('Контроль экономии'!JY71="",0,'Контроль экономии'!JY71)</f>
        <v>1.8113859999999999</v>
      </c>
      <c r="T71" s="119">
        <f>IF('Контроль экономии'!JZ71="",0,'Контроль экономии'!JZ71)</f>
        <v>1.816281</v>
      </c>
      <c r="U71" s="119">
        <f>IF('Контроль экономии'!KA71="",0,'Контроль экономии'!KA71)</f>
        <v>1.797237</v>
      </c>
      <c r="V71" s="119">
        <f>IF('Контроль экономии'!KB71="",0,'Контроль экономии'!KB71)</f>
        <v>1.5451589999999999</v>
      </c>
      <c r="W71" s="119">
        <f>IF('Контроль экономии'!KC71="",0,'Контроль экономии'!KC71)</f>
        <v>1.3140719999999999</v>
      </c>
      <c r="X71" s="119">
        <f>IF('Контроль экономии'!KD71="",0,'Контроль экономии'!KD71)</f>
        <v>1.3362989999999999</v>
      </c>
      <c r="Y71" s="119">
        <f>IF('Контроль экономии'!KE71="",0,'Контроль экономии'!KE71)</f>
        <v>1.282003</v>
      </c>
      <c r="Z71" s="119">
        <f>IF('Контроль экономии'!KF71="",0,'Контроль экономии'!KF71)</f>
        <v>1.7176279999999999</v>
      </c>
      <c r="AA71" s="119">
        <f>IF('Контроль экономии'!KG71="",0,'Контроль экономии'!KG71)</f>
        <v>2.015968</v>
      </c>
      <c r="AB71" s="119">
        <f>IF('Контроль экономии'!KH71="",0,'Контроль экономии'!KH71)</f>
        <v>1.525442</v>
      </c>
      <c r="AC71" s="119">
        <f>IF('Контроль экономии'!KI71="",0,'Контроль экономии'!KI71)</f>
        <v>1.747018</v>
      </c>
      <c r="AD71" s="119">
        <f>IF('Контроль экономии'!KJ71="",0,'Контроль экономии'!KJ71)</f>
        <v>1.507053</v>
      </c>
      <c r="AE71" s="119">
        <f>IF('Контроль экономии'!KK71="",0,'Контроль экономии'!KK71)</f>
        <v>1.05935</v>
      </c>
      <c r="AF71" s="119">
        <f>IF('Контроль экономии'!KL71="",0,'Контроль экономии'!KL71)</f>
        <v>0.91879670000000002</v>
      </c>
      <c r="AG71" s="119">
        <f>IF('Контроль экономии'!KM71="",0,'Контроль экономии'!KM71)</f>
        <v>1.2807170000000001</v>
      </c>
      <c r="AH71" s="119">
        <f>IF('Контроль экономии'!KN71="",0,'Контроль экономии'!KN71)</f>
        <v>0</v>
      </c>
      <c r="AI71" s="125">
        <f>IF(D71&gt;0,'Контроль экономии'!FU71,0)</f>
        <v>1735.3710656872038</v>
      </c>
      <c r="AJ71" s="125">
        <f>IF(E71&gt;0,'Контроль экономии'!FV71,0)</f>
        <v>3541.4658913507105</v>
      </c>
      <c r="AK71" s="125">
        <f>IF(F71&gt;0,'Контроль экономии'!FW71,0)</f>
        <v>4915.8291076066344</v>
      </c>
      <c r="AL71" s="125">
        <f>IF(G71&gt;0,'Контроль экономии'!FX71,0)</f>
        <v>6373.5830259241702</v>
      </c>
      <c r="AM71" s="125">
        <f>IF(H71&gt;0,'Контроль экономии'!FY71,0)</f>
        <v>7932.6724809241696</v>
      </c>
      <c r="AN71" s="125">
        <f>IF(I71&gt;0,'Контроль экономии'!FZ71,0)</f>
        <v>9537.1518117298565</v>
      </c>
      <c r="AO71" s="125">
        <f>IF(J71&gt;0,'Контроль экономии'!GA71,0)</f>
        <v>11220.799530568718</v>
      </c>
      <c r="AP71" s="125">
        <f>IF(K71&gt;0,'Контроль экономии'!GB71,0)</f>
        <v>12840.05696047393</v>
      </c>
      <c r="AQ71" s="125">
        <f>IF(L71&gt;0,'Контроль экономии'!GC71,0)</f>
        <v>14464.592282914688</v>
      </c>
      <c r="AR71" s="125">
        <f>IF(M71&gt;0,'Контроль экономии'!GD71,0)</f>
        <v>16145.073266232223</v>
      </c>
      <c r="AS71" s="125">
        <f>IF(N71&gt;0,'Контроль экономии'!GE71,0)</f>
        <v>17708.385035260657</v>
      </c>
      <c r="AT71" s="125">
        <f>IF(O71&gt;0,'Контроль экономии'!GF71,0)</f>
        <v>19115.471185236958</v>
      </c>
      <c r="AU71" s="125">
        <f>IF(P71&gt;0,'Контроль экономии'!GG71,0)</f>
        <v>20755.840185284353</v>
      </c>
      <c r="AV71" s="125">
        <f>IF(Q71&gt;0,'Контроль экономии'!GH71,0)</f>
        <v>21986.644724573453</v>
      </c>
      <c r="AW71" s="125">
        <f>IF(R71&gt;0,'Контроль экономии'!GI71,0)</f>
        <v>23660.792236848334</v>
      </c>
      <c r="AX71" s="125">
        <f>IF(S71&gt;0,'Контроль экономии'!GJ71,0)</f>
        <v>25396.163302535537</v>
      </c>
      <c r="AY71" s="125">
        <f>IF(T71&gt;0,'Контроль экономии'!GK71,0)</f>
        <v>27261.370524597147</v>
      </c>
      <c r="AZ71" s="125">
        <f>IF(U71&gt;0,'Контроль экономии'!GL71,0)</f>
        <v>29075.909978317526</v>
      </c>
      <c r="BA71" s="125">
        <f>IF(V71&gt;0,'Контроль экономии'!GM71,0)</f>
        <v>30764.835589691935</v>
      </c>
      <c r="BB71" s="125">
        <f>IF(W71&gt;0,'Контроль экономии'!GN71,0)</f>
        <v>32441.094258981033</v>
      </c>
      <c r="BC71" s="125">
        <f>IF(X71&gt;0,'Контроль экономии'!GO71,0)</f>
        <v>34245.077927630322</v>
      </c>
      <c r="BD71" s="125">
        <f>IF(Y71&gt;0,'Контроль экономии'!GP71,0)</f>
        <v>36158.84176101895</v>
      </c>
      <c r="BE71" s="125">
        <f>IF(Z71&gt;0,'Контроль экономии'!GQ71,0)</f>
        <v>38170.774395568711</v>
      </c>
      <c r="BF71" s="125">
        <f>IF(AA71&gt;0,'Контроль экономии'!GR71,0)</f>
        <v>40328.376864099519</v>
      </c>
      <c r="BG71" s="125">
        <f>IF(AB71&gt;0,'Контроль экономии'!GS71,0)</f>
        <v>42443.756192345965</v>
      </c>
      <c r="BH71" s="125">
        <f>IF(AC71&gt;0,'Контроль экономии'!GT71,0)</f>
        <v>44639.359487132693</v>
      </c>
      <c r="BI71" s="125">
        <f>IF(AD71&gt;0,'Контроль экономии'!GU71,0)</f>
        <v>46933.131583080562</v>
      </c>
      <c r="BJ71" s="125">
        <f>IF(AE71&gt;0,'Контроль экономии'!GV71,0)</f>
        <v>49349.350785853072</v>
      </c>
      <c r="BK71" s="125">
        <f>IF(AF71&gt;0,'Контроль экономии'!GW71,0)</f>
        <v>51557.621022725107</v>
      </c>
      <c r="BL71" s="125">
        <f>IF(AG71&gt;0,'Контроль экономии'!GX71,0)</f>
        <v>53558.997872203778</v>
      </c>
      <c r="BM71" s="125">
        <f>IF(AH71&gt;0,'Контроль экономии'!GY71,0)</f>
        <v>0</v>
      </c>
      <c r="BN71" s="120">
        <f>'Контроль экономии'!FU71*Ср.вз.!AI71</f>
        <v>3011512.7356243413</v>
      </c>
      <c r="BO71" s="120">
        <f>'Контроль экономии'!FV71*Ср.вз.!AJ71</f>
        <v>12541980.659600483</v>
      </c>
      <c r="BP71" s="120">
        <f>'Контроль экономии'!FW71*Ср.вз.!AK71</f>
        <v>24165375.81519264</v>
      </c>
      <c r="BQ71" s="120">
        <f>'Контроль экономии'!FX71*Ср.вз.!AL71</f>
        <v>40622560.588348702</v>
      </c>
      <c r="BR71" s="120">
        <f>'Контроль экономии'!FY71*Ср.вз.!AM71</f>
        <v>62927292.689611621</v>
      </c>
      <c r="BS71" s="120">
        <f>'Контроль экономии'!FZ71*Ср.вз.!AN71</f>
        <v>90957264.679982081</v>
      </c>
      <c r="BT71" s="120">
        <f>'Контроль экономии'!GA71*Ср.вз.!AO71</f>
        <v>125906342.10521117</v>
      </c>
      <c r="BU71" s="120">
        <f>'Контроль экономии'!GB71*Ср.вз.!AP71</f>
        <v>164867062.74821502</v>
      </c>
      <c r="BV71" s="120">
        <f>'Контроль экономии'!GC71*Ср.вз.!AQ71</f>
        <v>209224429.91095513</v>
      </c>
      <c r="BW71" s="120">
        <f>'Контроль экономии'!GD71*Ср.вз.!AR71</f>
        <v>260663390.77200639</v>
      </c>
      <c r="BX71" s="120">
        <f>'Контроль экономии'!GE71*Ср.вз.!AS71</f>
        <v>313586900.55704355</v>
      </c>
      <c r="BY71" s="120">
        <f>'Контроль экономии'!GF71*Ср.вз.!AT71</f>
        <v>365401238.63362443</v>
      </c>
      <c r="BZ71" s="120">
        <f>'Контроль экономии'!GG71*Ср.вз.!AU71</f>
        <v>430804901.79706478</v>
      </c>
      <c r="CA71" s="120">
        <f>'Контроль экономии'!GH71*Ср.вз.!AV71</f>
        <v>483412546.24461365</v>
      </c>
      <c r="CB71" s="120">
        <f>'Контроль экономии'!GI71*Ср.вз.!AW71</f>
        <v>559833089.27530241</v>
      </c>
      <c r="CC71" s="120">
        <f>'Контроль экономии'!GJ71*Ср.вз.!AX71</f>
        <v>644965110.48905265</v>
      </c>
      <c r="CD71" s="120">
        <f>'Контроль экономии'!GK71*Ср.вз.!AY71</f>
        <v>743182322.87937415</v>
      </c>
      <c r="CE71" s="120">
        <f>'Контроль экономии'!GL71*Ср.вз.!AZ71</f>
        <v>845408541.06722474</v>
      </c>
      <c r="CF71" s="120">
        <f>'Контроль экономии'!GM71*Ср.вз.!BA71</f>
        <v>946475108.86077547</v>
      </c>
      <c r="CG71" s="120">
        <f>'Контроль экономии'!GN71*Ср.вз.!BB71</f>
        <v>1052424596.7200922</v>
      </c>
      <c r="CH71" s="120">
        <f>'Контроль экономии'!GO71*Ср.вз.!BC71</f>
        <v>1172725362.2694736</v>
      </c>
      <c r="CI71" s="120">
        <f>'Контроль экономии'!GP71*Ср.вз.!BD71</f>
        <v>1307461837.4984081</v>
      </c>
      <c r="CJ71" s="120">
        <f>'Контроль экономии'!GQ71*Ср.вз.!BE71</f>
        <v>1457008017.9574039</v>
      </c>
      <c r="CK71" s="120">
        <f>'Контроль экономии'!GR71*Ср.вз.!BF71</f>
        <v>1626377980.4928374</v>
      </c>
      <c r="CL71" s="120">
        <f>'Контроль экономии'!GS71*Ср.вз.!BG71</f>
        <v>1801472439.7153065</v>
      </c>
      <c r="CM71" s="120">
        <f>'Контроль экономии'!GT71*Ср.вз.!BH71</f>
        <v>1992672415.4214635</v>
      </c>
      <c r="CN71" s="120">
        <f>'Контроль экономии'!GU71*Ср.вз.!BI71</f>
        <v>2202718840.1947541</v>
      </c>
      <c r="CO71" s="120">
        <f>'Контроль экономии'!GV71*Ср.вз.!BJ71</f>
        <v>2435358422.985177</v>
      </c>
      <c r="CP71" s="120">
        <f>'Контроль экономии'!GW71*Ср.вз.!BK71</f>
        <v>2658188285.5229459</v>
      </c>
      <c r="CQ71" s="120">
        <f>'Контроль экономии'!GX71*Ср.вз.!BL71</f>
        <v>2868566253.074729</v>
      </c>
      <c r="CR71" s="120">
        <f>'Контроль экономии'!GY71*Ср.вз.!BM71</f>
        <v>0</v>
      </c>
      <c r="CS71" s="116">
        <f>'Контроль экономии'!FU71*'Контроль экономии'!WM71</f>
        <v>388315.08979716926</v>
      </c>
      <c r="CT71" s="116">
        <f>'Контроль экономии'!FV71*'Контроль экономии'!WN71</f>
        <v>1282685.0668297026</v>
      </c>
      <c r="CU71" s="116">
        <f>'Контроль экономии'!FW71*'Контроль экономии'!WO71</f>
        <v>1347990.328616766</v>
      </c>
      <c r="CV71" s="116">
        <f>'Контроль экономии'!FX71*'Контроль экономии'!WP71</f>
        <v>2570415.2232403136</v>
      </c>
      <c r="CW71" s="116">
        <f>'Контроль экономии'!FY71*'Контроль экономии'!WQ71</f>
        <v>6904434.7832268812</v>
      </c>
      <c r="CX71" s="116">
        <f>'Контроль экономии'!FZ71*'Контроль экономии'!WR71</f>
        <v>10035307.100996442</v>
      </c>
      <c r="CY71" s="116">
        <f>'Контроль экономии'!GA71*'Контроль экономии'!WS71</f>
        <v>9493240.1899636667</v>
      </c>
      <c r="CZ71" s="116">
        <f>'Контроль экономии'!GB71*'Контроль экономии'!WT71</f>
        <v>9640733.2217446845</v>
      </c>
      <c r="DA71" s="116">
        <f>'Контроль экономии'!GC71*'Контроль экономии'!WU71</f>
        <v>13955219.891552623</v>
      </c>
      <c r="DB71" s="116">
        <f>'Контроль экономии'!GD71*'Контроль экономии'!WV71</f>
        <v>20049356.176873688</v>
      </c>
      <c r="DC71" s="116">
        <f>'Контроль экономии'!GE71*'Контроль экономии'!WW71</f>
        <v>22440236.74300611</v>
      </c>
      <c r="DD71" s="116">
        <f>'Контроль экономии'!GF71*'Контроль экономии'!WX71</f>
        <v>25869053.961771213</v>
      </c>
      <c r="DE71" s="116">
        <f>'Контроль экономии'!GG71*'Контроль экономии'!WY71</f>
        <v>29255819.176423457</v>
      </c>
      <c r="DF71" s="116">
        <f>'Контроль экономии'!GH71*'Контроль экономии'!WZ71</f>
        <v>29099841.615978822</v>
      </c>
      <c r="DG71" s="116">
        <f>'Контроль экономии'!GI71*'Контроль экономии'!XA71</f>
        <v>35060126.815531649</v>
      </c>
      <c r="DH71" s="116">
        <f>'Контроль экономии'!GJ71*'Контроль экономии'!XB71</f>
        <v>42920471.435477242</v>
      </c>
      <c r="DI71" s="116">
        <f>'Контроль экономии'!GK71*'Контроль экономии'!XC71</f>
        <v>48962316.369757973</v>
      </c>
      <c r="DJ71" s="116">
        <f>'Контроль экономии'!GL71*'Контроль экономии'!XD71</f>
        <v>55682841.846531145</v>
      </c>
      <c r="DK71" s="116">
        <f>'Контроль экономии'!GM71*'Контроль экономии'!XE71</f>
        <v>59899754.780541532</v>
      </c>
      <c r="DL71" s="116">
        <f>'Контроль экономии'!GN71*'Контроль экономии'!XF71</f>
        <v>69026622.911505327</v>
      </c>
      <c r="DM71" s="116">
        <f>'Контроль экономии'!GO71*'Контроль экономии'!XG71</f>
        <v>73509196.807401031</v>
      </c>
      <c r="DN71" s="116">
        <f>'Контроль экономии'!GP71*'Контроль экономии'!XH71</f>
        <v>87595860.230703697</v>
      </c>
      <c r="DO71" s="116">
        <f>'Контроль экономии'!GQ71*'Контроль экономии'!XI71</f>
        <v>98523137.698155418</v>
      </c>
      <c r="DP71" s="116">
        <f>'Контроль экономии'!GR71*'Контроль экономии'!XJ71</f>
        <v>118299068.21535015</v>
      </c>
      <c r="DQ71" s="116">
        <f>'Контроль экономии'!GS71*'Контроль экономии'!XK71</f>
        <v>133296050.74874765</v>
      </c>
      <c r="DR71" s="116">
        <f>'Контроль экономии'!GT71*'Контроль экономии'!XL71</f>
        <v>154343786.14223912</v>
      </c>
      <c r="DS71" s="116">
        <f>'Контроль экономии'!GU71*'Контроль экономии'!XM71</f>
        <v>161548501.64150995</v>
      </c>
      <c r="DT71" s="116">
        <f>'Контроль экономии'!GV71*'Контроль экономии'!XN71</f>
        <v>161536409.7287764</v>
      </c>
      <c r="DU71" s="116">
        <f>'Контроль экономии'!GW71*'Контроль экономии'!XO71</f>
        <v>172340039.7536312</v>
      </c>
      <c r="DV71" s="116">
        <f>'Контроль экономии'!GX71*'Контроль экономии'!XP71</f>
        <v>202295369.93924183</v>
      </c>
      <c r="DW71" s="116" t="e">
        <f>'Контроль экономии'!GY71*'Контроль экономии'!XQ71</f>
        <v>#VALUE!</v>
      </c>
      <c r="DX71" s="122">
        <f>'Контроль экономии'!FU71*'Контроль экономии'!XR71</f>
        <v>2273714.0650097192</v>
      </c>
      <c r="DY71" s="122">
        <f>'Контроль экономии'!FV71*'Контроль экономии'!XS71</f>
        <v>10104879.032624047</v>
      </c>
      <c r="DZ71" s="122">
        <f>'Контроль экономии'!FW71*'Контроль экономии'!XT71</f>
        <v>21604194.190820783</v>
      </c>
      <c r="EA71" s="122">
        <f>'Контроль экономии'!FX71*'Контроль экономии'!XU71</f>
        <v>35738771.664192103</v>
      </c>
      <c r="EB71" s="122">
        <f>'Контроль экономии'!FY71*'Контроль экономии'!XV71</f>
        <v>49808866.601480544</v>
      </c>
      <c r="EC71" s="122">
        <f>'Контроль экономии'!FZ71*'Контроль экономии'!XW71</f>
        <v>71890181.188088849</v>
      </c>
      <c r="ED71" s="122">
        <f>'Контроль экономии'!GA71*'Контроль экономии'!XX71</f>
        <v>107869185.7442802</v>
      </c>
      <c r="EE71" s="122">
        <f>'Контроль экономии'!GB71*'Контроль экономии'!XY71</f>
        <v>146549669.62690014</v>
      </c>
      <c r="EF71" s="122">
        <f>'Контроль экономии'!GC71*'Контроль экономии'!XZ71</f>
        <v>182709512.11700517</v>
      </c>
      <c r="EG71" s="122">
        <f>'Контроль экономии'!GD71*'Контроль экономии'!YA71</f>
        <v>222569614.0359464</v>
      </c>
      <c r="EH71" s="122">
        <f>'Контроль экономии'!GE71*'Контроль экономии'!YB71</f>
        <v>270950450.74533194</v>
      </c>
      <c r="EI71" s="122">
        <f>'Контроль экономии'!GF71*'Контроль экономии'!YC71</f>
        <v>316250036.10625923</v>
      </c>
      <c r="EJ71" s="122">
        <f>'Контроль экономии'!GG71*'Контроль экономии'!YD71</f>
        <v>375218845.36186033</v>
      </c>
      <c r="EK71" s="122">
        <f>'Контроль экономии'!GH71*'Контроль экономии'!YE71</f>
        <v>428122847.17425388</v>
      </c>
      <c r="EL71" s="122">
        <f>'Контроль экономии'!GI71*'Контроль экономии'!YF71</f>
        <v>493218848.32579225</v>
      </c>
      <c r="EM71" s="122">
        <f>'Контроль экономии'!GJ71*'Контроль экономии'!YG71</f>
        <v>563416214.76164603</v>
      </c>
      <c r="EN71" s="122">
        <f>'Контроль экономии'!GK71*'Контроль экономии'!YH71</f>
        <v>650153921.77683413</v>
      </c>
      <c r="EO71" s="122">
        <f>'Контроль экономии'!GL71*'Контроль экономии'!YI71</f>
        <v>739611141.55881572</v>
      </c>
      <c r="EP71" s="122">
        <f>'Контроль экономии'!GM71*'Контроль экономии'!YJ71</f>
        <v>832665574.7777468</v>
      </c>
      <c r="EQ71" s="122">
        <f>'Контроль экономии'!GN71*'Контроль экономии'!YK71</f>
        <v>921274013.1882323</v>
      </c>
      <c r="ER71" s="122">
        <f>'Контроль экономии'!GO71*'Контроль экономии'!YL71</f>
        <v>1033057888.3354118</v>
      </c>
      <c r="ES71" s="122">
        <f>'Контроль экономии'!GP71*'Контроль экономии'!YM71</f>
        <v>1141029703.060071</v>
      </c>
      <c r="ET71" s="122">
        <f>'Контроль экономии'!GQ71*'Контроль экономии'!YN71</f>
        <v>1269814056.3309088</v>
      </c>
      <c r="EU71" s="122">
        <f>'Контроль экономии'!GR71*'Контроль экономии'!YO71</f>
        <v>1401609750.8836722</v>
      </c>
      <c r="EV71" s="122">
        <f>'Контроль экономии'!GS71*'Контроль экономии'!YP71</f>
        <v>1548209943.2926865</v>
      </c>
      <c r="EW71" s="122">
        <f>'Контроль экономии'!GT71*'Контроль экономии'!YQ71</f>
        <v>1699419221.7512097</v>
      </c>
      <c r="EX71" s="122">
        <f>'Контроль экономии'!GU71*'Контроль экономии'!YR71</f>
        <v>1895776687.0758855</v>
      </c>
      <c r="EY71" s="122">
        <f>'Контроль экономии'!GV71*'Контроль экономии'!YS71</f>
        <v>2128439244.5005026</v>
      </c>
      <c r="EZ71" s="122">
        <f>'Контроль экономии'!GW71*'Контроль экономии'!YT71</f>
        <v>2330742209.9910469</v>
      </c>
      <c r="FA71" s="122">
        <f>'Контроль экономии'!GX71*'Контроль экономии'!YU71</f>
        <v>2484205050.1901703</v>
      </c>
      <c r="FB71" s="122" t="e">
        <f>'Контроль экономии'!GY71*'Контроль экономии'!YV71</f>
        <v>#VALUE!</v>
      </c>
    </row>
    <row r="72" spans="1:158" s="116" customFormat="1">
      <c r="A72" s="116">
        <f>'Контроль экономии'!A72</f>
        <v>69</v>
      </c>
      <c r="B72" s="123" t="str">
        <f>'Контроль экономии'!C72</f>
        <v>Муниципальное бюджетное дошкольное образовательное учреждение детский сад комбинированного вида № 52 г. Белгорода</v>
      </c>
      <c r="C72" s="124">
        <f>'Контроль экономии'!D72</f>
        <v>2654</v>
      </c>
      <c r="D72" s="119">
        <f>IF('Контроль экономии'!JJ72="",0,'Контроль экономии'!JJ72)</f>
        <v>2.4113000000000002</v>
      </c>
      <c r="E72" s="119">
        <f>IF('Контроль экономии'!JK72="",0,'Контроль экономии'!JK72)</f>
        <v>1.51772</v>
      </c>
      <c r="F72" s="119">
        <f>IF('Контроль экономии'!JL72="",0,'Контроль экономии'!JL72)</f>
        <v>0.72136</v>
      </c>
      <c r="G72" s="119">
        <f>IF('Контроль экономии'!JM72="",0,'Контроль экономии'!JM72)</f>
        <v>0.78851000000000004</v>
      </c>
      <c r="H72" s="119">
        <f>IF('Контроль экономии'!JN72="",0,'Контроль экономии'!JN72)</f>
        <v>0.75444999999999995</v>
      </c>
      <c r="I72" s="119">
        <f>IF('Контроль экономии'!JO72="",0,'Контроль экономии'!JO72)</f>
        <v>0.81445999999999996</v>
      </c>
      <c r="J72" s="119">
        <f>IF('Контроль экономии'!JP72="",0,'Контроль экономии'!JP72)</f>
        <v>0.79990000000000006</v>
      </c>
      <c r="K72" s="119">
        <f>IF('Контроль экономии'!JQ72="",0,'Контроль экономии'!JQ72)</f>
        <v>0.96211000000000002</v>
      </c>
      <c r="L72" s="119">
        <f>IF('Контроль экономии'!JR72="",0,'Контроль экономии'!JR72)</f>
        <v>1.5436399999999999</v>
      </c>
      <c r="M72" s="119">
        <f>IF('Контроль экономии'!JS72="",0,'Контроль экономии'!JS72)</f>
        <v>1.8692299999999999</v>
      </c>
      <c r="N72" s="119">
        <f>IF('Контроль экономии'!JT72="",0,'Контроль экономии'!JT72)</f>
        <v>2.2634099999999999</v>
      </c>
      <c r="O72" s="119">
        <f>IF('Контроль экономии'!JU72="",0,'Контроль экономии'!JU72)</f>
        <v>2.16737</v>
      </c>
      <c r="P72" s="119">
        <f>IF('Контроль экономии'!JV72="",0,'Контроль экономии'!JV72)</f>
        <v>1.95085</v>
      </c>
      <c r="Q72" s="119">
        <f>IF('Контроль экономии'!JW72="",0,'Контроль экономии'!JW72)</f>
        <v>0.84445999999999999</v>
      </c>
      <c r="R72" s="119">
        <f>IF('Контроль экономии'!JX72="",0,'Контроль экономии'!JX72)</f>
        <v>1.77278</v>
      </c>
      <c r="S72" s="119" t="str">
        <f>IF('Контроль экономии'!JY72="",0,'Контроль экономии'!JY72)</f>
        <v>-</v>
      </c>
      <c r="T72" s="119" t="str">
        <f>IF('Контроль экономии'!JZ72="",0,'Контроль экономии'!JZ72)</f>
        <v>-</v>
      </c>
      <c r="U72" s="119" t="str">
        <f>IF('Контроль экономии'!KA72="",0,'Контроль экономии'!KA72)</f>
        <v>-</v>
      </c>
      <c r="V72" s="119" t="str">
        <f>IF('Контроль экономии'!KB72="",0,'Контроль экономии'!KB72)</f>
        <v>-</v>
      </c>
      <c r="W72" s="119" t="str">
        <f>IF('Контроль экономии'!KC72="",0,'Контроль экономии'!KC72)</f>
        <v>-</v>
      </c>
      <c r="X72" s="119" t="str">
        <f>IF('Контроль экономии'!KD72="",0,'Контроль экономии'!KD72)</f>
        <v>-</v>
      </c>
      <c r="Y72" s="119" t="str">
        <f>IF('Контроль экономии'!KE72="",0,'Контроль экономии'!KE72)</f>
        <v>-</v>
      </c>
      <c r="Z72" s="119" t="str">
        <f>IF('Контроль экономии'!KF72="",0,'Контроль экономии'!KF72)</f>
        <v>-</v>
      </c>
      <c r="AA72" s="119" t="str">
        <f>IF('Контроль экономии'!KG72="",0,'Контроль экономии'!KG72)</f>
        <v>-</v>
      </c>
      <c r="AB72" s="119" t="str">
        <f>IF('Контроль экономии'!KH72="",0,'Контроль экономии'!KH72)</f>
        <v>-</v>
      </c>
      <c r="AC72" s="119" t="str">
        <f>IF('Контроль экономии'!KI72="",0,'Контроль экономии'!KI72)</f>
        <v>-</v>
      </c>
      <c r="AD72" s="119" t="str">
        <f>IF('Контроль экономии'!KJ72="",0,'Контроль экономии'!KJ72)</f>
        <v>-</v>
      </c>
      <c r="AE72" s="119" t="str">
        <f>IF('Контроль экономии'!KK72="",0,'Контроль экономии'!KK72)</f>
        <v>-</v>
      </c>
      <c r="AF72" s="119" t="str">
        <f>IF('Контроль экономии'!KL72="",0,'Контроль экономии'!KL72)</f>
        <v>-</v>
      </c>
      <c r="AG72" s="119" t="str">
        <f>IF('Контроль экономии'!KM72="",0,'Контроль экономии'!KM72)</f>
        <v>-</v>
      </c>
      <c r="AH72" s="119">
        <f>IF('Контроль экономии'!KN72="",0,'Контроль экономии'!KN72)</f>
        <v>0</v>
      </c>
      <c r="AI72" s="125">
        <f>IF(D72&gt;0,'Контроль экономии'!FU72,0)</f>
        <v>1655.8351011004518</v>
      </c>
      <c r="AJ72" s="125">
        <f>IF(E72&gt;0,'Контроль экономии'!FV72,0)</f>
        <v>3147.282240900317</v>
      </c>
      <c r="AK72" s="125">
        <f>IF(F72&gt;0,'Контроль экономии'!FW72,0)</f>
        <v>4274.0869938152455</v>
      </c>
      <c r="AL72" s="125">
        <f>IF(G72&gt;0,'Контроль экономии'!FX72,0)</f>
        <v>5475.6135473213499</v>
      </c>
      <c r="AM72" s="125">
        <f>IF(H72&gt;0,'Контроль экономии'!FY72,0)</f>
        <v>6818.6133766134135</v>
      </c>
      <c r="AN72" s="125">
        <f>IF(I72&gt;0,'Контроль экономии'!FZ72,0)</f>
        <v>8380.7971543062595</v>
      </c>
      <c r="AO72" s="125">
        <f>IF(J72&gt;0,'Контроль экономии'!GA72,0)</f>
        <v>9923.055118508124</v>
      </c>
      <c r="AP72" s="125">
        <f>IF(K72&gt;0,'Контроль экономии'!GB72,0)</f>
        <v>11450.368722591753</v>
      </c>
      <c r="AQ72" s="125">
        <f>IF(L72&gt;0,'Контроль экономии'!GC72,0)</f>
        <v>13010.5599189355</v>
      </c>
      <c r="AR72" s="125">
        <f>IF(M72&gt;0,'Контроль экономии'!GD72,0)</f>
        <v>14549.829011113718</v>
      </c>
      <c r="AS72" s="125">
        <f>IF(N72&gt;0,'Контроль экономии'!GE72,0)</f>
        <v>15972.532094369702</v>
      </c>
      <c r="AT72" s="125">
        <f>IF(O72&gt;0,'Контроль экономии'!GF72,0)</f>
        <v>17230.847216325099</v>
      </c>
      <c r="AU72" s="125">
        <f>IF(P72&gt;0,'Контроль экономии'!GG72,0)</f>
        <v>18667.498369024768</v>
      </c>
      <c r="AV72" s="125">
        <f>IF(Q72&gt;0,'Контроль экономии'!GH72,0)</f>
        <v>19760.429239005029</v>
      </c>
      <c r="AW72" s="125">
        <f>IF(R72&gt;0,'Контроль экономии'!GI72,0)</f>
        <v>21334.568504792464</v>
      </c>
      <c r="AX72" s="125">
        <f>IF(S72&gt;0,'Контроль экономии'!GJ72,0)</f>
        <v>23018.299744780288</v>
      </c>
      <c r="AY72" s="125">
        <f>IF(T72&gt;0,'Контроль экономии'!GK72,0)</f>
        <v>24585.46497584588</v>
      </c>
      <c r="AZ72" s="125">
        <f>IF(U72&gt;0,'Контроль экономии'!GL72,0)</f>
        <v>26196.466996591626</v>
      </c>
      <c r="BA72" s="125">
        <f>IF(V72&gt;0,'Контроль экономии'!GM72,0)</f>
        <v>27791.52836654459</v>
      </c>
      <c r="BB72" s="125">
        <f>IF(W72&gt;0,'Контроль экономии'!GN72,0)</f>
        <v>29397.548933917591</v>
      </c>
      <c r="BC72" s="125">
        <f>IF(X72&gt;0,'Контроль экономии'!GO72,0)</f>
        <v>31113.161475490982</v>
      </c>
      <c r="BD72" s="125">
        <f>IF(Y72&gt;0,'Контроль экономии'!GP72,0)</f>
        <v>32933.384537892023</v>
      </c>
      <c r="BE72" s="125">
        <f>IF(Z72&gt;0,'Контроль экономии'!GQ72,0)</f>
        <v>34804.418424695061</v>
      </c>
      <c r="BF72" s="125">
        <f>IF(AA72&gt;0,'Контроль экономии'!GR72,0)</f>
        <v>36779.066541651198</v>
      </c>
      <c r="BG72" s="125">
        <f>IF(AB72&gt;0,'Контроль экономии'!GS72,0)</f>
        <v>38735.781426465452</v>
      </c>
      <c r="BH72" s="125">
        <f>IF(AC72&gt;0,'Контроль экономии'!GT72,0)</f>
        <v>40626.741126759473</v>
      </c>
      <c r="BI72" s="125">
        <f>IF(AD72&gt;0,'Контроль экономии'!GU72,0)</f>
        <v>42723.932996685136</v>
      </c>
      <c r="BJ72" s="125">
        <f>IF(AE72&gt;0,'Контроль экономии'!GV72,0)</f>
        <v>44883.891179107384</v>
      </c>
      <c r="BK72" s="125">
        <f>IF(AF72&gt;0,'Контроль экономии'!GW72,0)</f>
        <v>46925.290771258304</v>
      </c>
      <c r="BL72" s="125">
        <f>IF(AG72&gt;0,'Контроль экономии'!GX72,0)</f>
        <v>48748.502705682986</v>
      </c>
      <c r="BM72" s="125">
        <f>IF(AH72&gt;0,'Контроль экономии'!GY72,0)</f>
        <v>0</v>
      </c>
      <c r="BN72" s="120">
        <f>'Контроль экономии'!FU72*Ср.вз.!AI72</f>
        <v>2741789.8820363432</v>
      </c>
      <c r="BO72" s="120">
        <f>'Контроль экономии'!FV72*Ср.вз.!AJ72</f>
        <v>9905385.5038865209</v>
      </c>
      <c r="BP72" s="120">
        <f>'Контроль экономии'!FW72*Ср.вз.!AK72</f>
        <v>18267819.63070064</v>
      </c>
      <c r="BQ72" s="120">
        <f>'Контроль экономии'!FX72*Ср.вз.!AL72</f>
        <v>29982343.719609097</v>
      </c>
      <c r="BR72" s="120">
        <f>'Контроль экономии'!FY72*Ср.вз.!AM72</f>
        <v>46493488.379731379</v>
      </c>
      <c r="BS72" s="120">
        <f>'Контроль экономии'!FZ72*Ср.вз.!AN72</f>
        <v>70237760.94162789</v>
      </c>
      <c r="BT72" s="120">
        <f>'Контроль экономии'!GA72*Ср.вз.!AO72</f>
        <v>98467022.88495028</v>
      </c>
      <c r="BU72" s="120">
        <f>'Контроль экономии'!GB72*Ср.вз.!AP72</f>
        <v>131110943.88330749</v>
      </c>
      <c r="BV72" s="120">
        <f>'Контроль экономии'!GC72*Ср.вз.!AQ72</f>
        <v>169274669.40421093</v>
      </c>
      <c r="BW72" s="120">
        <f>'Контроль экономии'!GD72*Ср.вз.!AR72</f>
        <v>211697524.25264639</v>
      </c>
      <c r="BX72" s="120">
        <f>'Контроль экономии'!GE72*Ср.вз.!AS72</f>
        <v>255121781.50567019</v>
      </c>
      <c r="BY72" s="120">
        <f>'Контроль экономии'!GF72*Ср.вз.!AT72</f>
        <v>296902095.79233843</v>
      </c>
      <c r="BZ72" s="120">
        <f>'Контроль экономии'!GG72*Ср.вз.!AU72</f>
        <v>348475495.3575424</v>
      </c>
      <c r="CA72" s="120">
        <f>'Контроль экономии'!GH72*Ср.вз.!AV72</f>
        <v>390474563.70972484</v>
      </c>
      <c r="CB72" s="120">
        <f>'Контроль экономии'!GI72*Ср.вз.!AW72</f>
        <v>455163813.28568256</v>
      </c>
      <c r="CC72" s="120">
        <f>'Контроль экономии'!GJ72*Ср.вз.!AX72</f>
        <v>529842123.14055228</v>
      </c>
      <c r="CD72" s="120">
        <f>'Контроль экономии'!GK72*Ср.вз.!AY72</f>
        <v>604445088.0785445</v>
      </c>
      <c r="CE72" s="120">
        <f>'Контроль экономии'!GL72*Ср.вз.!AZ72</f>
        <v>686254883.10351431</v>
      </c>
      <c r="CF72" s="120">
        <f>'Контроль экономии'!GM72*Ср.вз.!BA72</f>
        <v>772369048.94845259</v>
      </c>
      <c r="CG72" s="120">
        <f>'Контроль экономии'!GN72*Ср.вз.!BB72</f>
        <v>864215883.3220793</v>
      </c>
      <c r="CH72" s="120">
        <f>'Контроль экономии'!GO72*Ср.вз.!BC72</f>
        <v>968028816.99997616</v>
      </c>
      <c r="CI72" s="120">
        <f>'Контроль экономии'!GP72*Ср.вз.!BD72</f>
        <v>1084607817.1206653</v>
      </c>
      <c r="CJ72" s="120">
        <f>'Контроль экономии'!GQ72*Ср.вз.!BE72</f>
        <v>1211347541.881253</v>
      </c>
      <c r="CK72" s="120">
        <f>'Контроль экономии'!GR72*Ср.вз.!BF72</f>
        <v>1352699735.6752067</v>
      </c>
      <c r="CL72" s="120">
        <f>'Контроль экономии'!GS72*Ср.вз.!BG72</f>
        <v>1500460762.7189059</v>
      </c>
      <c r="CM72" s="120">
        <f>'Контроль экономии'!GT72*Ср.вз.!BH72</f>
        <v>1650532094.5807295</v>
      </c>
      <c r="CN72" s="120">
        <f>'Контроль экономии'!GU72*Ср.вз.!BI72</f>
        <v>1825334450.705241</v>
      </c>
      <c r="CO72" s="120">
        <f>'Контроль экономии'!GV72*Ср.вз.!BJ72</f>
        <v>2014563687.3779538</v>
      </c>
      <c r="CP72" s="120">
        <f>'Контроль экономии'!GW72*Ср.вз.!BK72</f>
        <v>2201982913.9671397</v>
      </c>
      <c r="CQ72" s="120">
        <f>'Контроль экономии'!GX72*Ср.вз.!BL72</f>
        <v>2376416516.0459814</v>
      </c>
      <c r="CR72" s="120">
        <f>'Контроль экономии'!GY72*Ср.вз.!BM72</f>
        <v>0</v>
      </c>
      <c r="CS72" s="116">
        <f>'Контроль экономии'!FU72*'Контроль экономии'!WM72</f>
        <v>288609.46126698353</v>
      </c>
      <c r="CT72" s="116">
        <f>'Контроль экономии'!FV72*'Контроль экономии'!WN72</f>
        <v>2240737.4683747282</v>
      </c>
      <c r="CU72" s="116">
        <f>'Контроль экономии'!FW72*'Контроль экономии'!WO72</f>
        <v>12121766.081958389</v>
      </c>
      <c r="CV72" s="116">
        <f>'Контроль экономии'!FX72*'Контроль экономии'!WP72</f>
        <v>13085327.207651747</v>
      </c>
      <c r="CW72" s="116">
        <f>'Контроль экономии'!FY72*'Контроль экономии'!WQ72</f>
        <v>14214148.909478052</v>
      </c>
      <c r="CX72" s="116">
        <f>'Контроль экономии'!FZ72*'Контроль экономии'!WR72</f>
        <v>10330568.702765182</v>
      </c>
      <c r="CY72" s="116">
        <f>'Контроль экономии'!GA72*'Контроль экономии'!WS72</f>
        <v>0</v>
      </c>
      <c r="CZ72" s="116">
        <f>'Контроль экономии'!GB72*'Контроль экономии'!WT72</f>
        <v>0</v>
      </c>
      <c r="DA72" s="116">
        <f>'Контроль экономии'!GC72*'Контроль экономии'!WU72</f>
        <v>0</v>
      </c>
      <c r="DB72" s="116">
        <f>'Контроль экономии'!GD72*'Контроль экономии'!WV72</f>
        <v>0</v>
      </c>
      <c r="DC72" s="116">
        <f>'Контроль экономии'!GE72*'Контроль экономии'!WW72</f>
        <v>0</v>
      </c>
      <c r="DD72" s="116">
        <f>'Контроль экономии'!GF72*'Контроль экономии'!WX72</f>
        <v>3229050.3112893617</v>
      </c>
      <c r="DE72" s="116">
        <f>'Контроль экономии'!GG72*'Контроль экономии'!WY72</f>
        <v>12174590.072249888</v>
      </c>
      <c r="DF72" s="116">
        <f>'Контроль экономии'!GH72*'Контроль экономии'!WZ72</f>
        <v>0</v>
      </c>
      <c r="DG72" s="116">
        <f>'Контроль экономии'!GI72*'Контроль экономии'!XA72</f>
        <v>0</v>
      </c>
      <c r="DH72" s="116" t="e">
        <f>'Контроль экономии'!GJ72*'Контроль экономии'!XB72</f>
        <v>#VALUE!</v>
      </c>
      <c r="DI72" s="116" t="e">
        <f>'Контроль экономии'!GK72*'Контроль экономии'!XC72</f>
        <v>#VALUE!</v>
      </c>
      <c r="DJ72" s="116" t="e">
        <f>'Контроль экономии'!GL72*'Контроль экономии'!XD72</f>
        <v>#VALUE!</v>
      </c>
      <c r="DK72" s="116" t="e">
        <f>'Контроль экономии'!GM72*'Контроль экономии'!XE72</f>
        <v>#VALUE!</v>
      </c>
      <c r="DL72" s="116" t="e">
        <f>'Контроль экономии'!GN72*'Контроль экономии'!XF72</f>
        <v>#VALUE!</v>
      </c>
      <c r="DM72" s="116" t="e">
        <f>'Контроль экономии'!GO72*'Контроль экономии'!XG72</f>
        <v>#VALUE!</v>
      </c>
      <c r="DN72" s="116" t="e">
        <f>'Контроль экономии'!GP72*'Контроль экономии'!XH72</f>
        <v>#VALUE!</v>
      </c>
      <c r="DO72" s="116" t="e">
        <f>'Контроль экономии'!GQ72*'Контроль экономии'!XI72</f>
        <v>#VALUE!</v>
      </c>
      <c r="DP72" s="116" t="e">
        <f>'Контроль экономии'!GR72*'Контроль экономии'!XJ72</f>
        <v>#VALUE!</v>
      </c>
      <c r="DQ72" s="116" t="e">
        <f>'Контроль экономии'!GS72*'Контроль экономии'!XK72</f>
        <v>#VALUE!</v>
      </c>
      <c r="DR72" s="116" t="e">
        <f>'Контроль экономии'!GT72*'Контроль экономии'!XL72</f>
        <v>#VALUE!</v>
      </c>
      <c r="DS72" s="116" t="e">
        <f>'Контроль экономии'!GU72*'Контроль экономии'!XM72</f>
        <v>#VALUE!</v>
      </c>
      <c r="DT72" s="116" t="e">
        <f>'Контроль экономии'!GV72*'Контроль экономии'!XN72</f>
        <v>#VALUE!</v>
      </c>
      <c r="DU72" s="116" t="e">
        <f>'Контроль экономии'!GW72*'Контроль экономии'!XO72</f>
        <v>#VALUE!</v>
      </c>
      <c r="DV72" s="116" t="e">
        <f>'Контроль экономии'!GX72*'Контроль экономии'!XP72</f>
        <v>#VALUE!</v>
      </c>
      <c r="DW72" s="116" t="e">
        <f>'Контроль экономии'!GY72*'Контроль экономии'!XQ72</f>
        <v>#VALUE!</v>
      </c>
      <c r="DX72" s="122">
        <f>'Контроль экономии'!FU72*'Контроль экономии'!XR72</f>
        <v>0</v>
      </c>
      <c r="DY72" s="122">
        <f>'Контроль экономии'!FV72*'Контроль экономии'!XS72</f>
        <v>0</v>
      </c>
      <c r="DZ72" s="122">
        <f>'Контроль экономии'!FW72*'Контроль экономии'!XT72</f>
        <v>0</v>
      </c>
      <c r="EA72" s="122">
        <f>'Контроль экономии'!FX72*'Контроль экономии'!XU72</f>
        <v>9592419.7200416494</v>
      </c>
      <c r="EB72" s="122">
        <f>'Контроль экономии'!FY72*'Контроль экономии'!XV72</f>
        <v>25159726.244029216</v>
      </c>
      <c r="EC72" s="122">
        <f>'Контроль экономии'!FZ72*'Контроль экономии'!XW72</f>
        <v>57939552.195696004</v>
      </c>
      <c r="ED72" s="122">
        <f>'Контроль экономии'!GA72*'Контроль экономии'!XX72</f>
        <v>109556034.5926328</v>
      </c>
      <c r="EE72" s="122">
        <f>'Контроль экономии'!GB72*'Контроль экономии'!XY72</f>
        <v>151135260.83629596</v>
      </c>
      <c r="EF72" s="122">
        <f>'Контроль экономии'!GC72*'Контроль экономии'!XZ72</f>
        <v>194028895.68729913</v>
      </c>
      <c r="EG72" s="122">
        <f>'Контроль экономии'!GD72*'Контроль экономии'!YA72</f>
        <v>243124963.75275353</v>
      </c>
      <c r="EH72" s="122">
        <f>'Контроль экономии'!GE72*'Контроль экономии'!YB72</f>
        <v>280201402.43218815</v>
      </c>
      <c r="EI72" s="122">
        <f>'Контроль экономии'!GF72*'Контроль экономии'!YC72</f>
        <v>306737579.38789666</v>
      </c>
      <c r="EJ72" s="122">
        <f>'Контроль экономии'!GG72*'Контроль экономии'!YD72</f>
        <v>342212220.29983532</v>
      </c>
      <c r="EK72" s="122">
        <f>'Контроль экономии'!GH72*'Контроль экономии'!YE72</f>
        <v>420567280.86192918</v>
      </c>
      <c r="EL72" s="122">
        <f>'Контроль экономии'!GI72*'Контроль экономии'!YF72</f>
        <v>494363135.25040358</v>
      </c>
      <c r="EM72" s="122" t="e">
        <f>'Контроль экономии'!GJ72*'Контроль экономии'!YG72</f>
        <v>#VALUE!</v>
      </c>
      <c r="EN72" s="122" t="e">
        <f>'Контроль экономии'!GK72*'Контроль экономии'!YH72</f>
        <v>#VALUE!</v>
      </c>
      <c r="EO72" s="122" t="e">
        <f>'Контроль экономии'!GL72*'Контроль экономии'!YI72</f>
        <v>#VALUE!</v>
      </c>
      <c r="EP72" s="122" t="e">
        <f>'Контроль экономии'!GM72*'Контроль экономии'!YJ72</f>
        <v>#VALUE!</v>
      </c>
      <c r="EQ72" s="122" t="e">
        <f>'Контроль экономии'!GN72*'Контроль экономии'!YK72</f>
        <v>#VALUE!</v>
      </c>
      <c r="ER72" s="122" t="e">
        <f>'Контроль экономии'!GO72*'Контроль экономии'!YL72</f>
        <v>#VALUE!</v>
      </c>
      <c r="ES72" s="122" t="e">
        <f>'Контроль экономии'!GP72*'Контроль экономии'!YM72</f>
        <v>#VALUE!</v>
      </c>
      <c r="ET72" s="122" t="e">
        <f>'Контроль экономии'!GQ72*'Контроль экономии'!YN72</f>
        <v>#VALUE!</v>
      </c>
      <c r="EU72" s="122" t="e">
        <f>'Контроль экономии'!GR72*'Контроль экономии'!YO72</f>
        <v>#VALUE!</v>
      </c>
      <c r="EV72" s="122" t="e">
        <f>'Контроль экономии'!GS72*'Контроль экономии'!YP72</f>
        <v>#VALUE!</v>
      </c>
      <c r="EW72" s="122" t="e">
        <f>'Контроль экономии'!GT72*'Контроль экономии'!YQ72</f>
        <v>#VALUE!</v>
      </c>
      <c r="EX72" s="122" t="e">
        <f>'Контроль экономии'!GU72*'Контроль экономии'!YR72</f>
        <v>#VALUE!</v>
      </c>
      <c r="EY72" s="122" t="e">
        <f>'Контроль экономии'!GV72*'Контроль экономии'!YS72</f>
        <v>#VALUE!</v>
      </c>
      <c r="EZ72" s="122" t="e">
        <f>'Контроль экономии'!GW72*'Контроль экономии'!YT72</f>
        <v>#VALUE!</v>
      </c>
      <c r="FA72" s="122" t="e">
        <f>'Контроль экономии'!GX72*'Контроль экономии'!YU72</f>
        <v>#VALUE!</v>
      </c>
      <c r="FB72" s="122" t="e">
        <f>'Контроль экономии'!GY72*'Контроль экономии'!YV72</f>
        <v>#VALUE!</v>
      </c>
    </row>
    <row r="73" spans="1:158" s="116" customFormat="1">
      <c r="A73" s="116">
        <f>'Контроль экономии'!A73</f>
        <v>70</v>
      </c>
      <c r="B73" s="123" t="str">
        <f>'Контроль экономии'!C73</f>
        <v>Муниципальное бюджетное дошкольное образовательное учреждение детский сад общеразвивающего вида № 56 «Солнышко» г. Белгорода</v>
      </c>
      <c r="C73" s="124">
        <f>'Контроль экономии'!D73</f>
        <v>803442</v>
      </c>
      <c r="D73" s="119">
        <f>IF('Контроль экономии'!JJ73="",0,'Контроль экономии'!JJ73)</f>
        <v>0</v>
      </c>
      <c r="E73" s="119">
        <f>IF('Контроль экономии'!JK73="",0,'Контроль экономии'!JK73)</f>
        <v>0</v>
      </c>
      <c r="F73" s="119">
        <f>IF('Контроль экономии'!JL73="",0,'Контроль экономии'!JL73)</f>
        <v>0</v>
      </c>
      <c r="G73" s="119">
        <f>IF('Контроль экономии'!JM73="",0,'Контроль экономии'!JM73)</f>
        <v>0</v>
      </c>
      <c r="H73" s="119">
        <f>IF('Контроль экономии'!JN73="",0,'Контроль экономии'!JN73)</f>
        <v>0</v>
      </c>
      <c r="I73" s="119">
        <f>IF('Контроль экономии'!JO73="",0,'Контроль экономии'!JO73)</f>
        <v>0</v>
      </c>
      <c r="J73" s="119">
        <f>IF('Контроль экономии'!JP73="",0,'Контроль экономии'!JP73)</f>
        <v>0</v>
      </c>
      <c r="K73" s="119">
        <f>IF('Контроль экономии'!JQ73="",0,'Контроль экономии'!JQ73)</f>
        <v>0</v>
      </c>
      <c r="L73" s="119">
        <f>IF('Контроль экономии'!JR73="",0,'Контроль экономии'!JR73)</f>
        <v>0</v>
      </c>
      <c r="M73" s="119">
        <f>IF('Контроль экономии'!JS73="",0,'Контроль экономии'!JS73)</f>
        <v>1.7063150855068301</v>
      </c>
      <c r="N73" s="119">
        <f>IF('Контроль экономии'!JT73="",0,'Контроль экономии'!JT73)</f>
        <v>2.6688640489156401</v>
      </c>
      <c r="O73" s="119">
        <f>IF('Контроль экономии'!JU73="",0,'Контроль экономии'!JU73)</f>
        <v>2.9153530142352202</v>
      </c>
      <c r="P73" s="119">
        <f>IF('Контроль экономии'!JV73="",0,'Контроль экономии'!JV73)</f>
        <v>2.4861469379956098</v>
      </c>
      <c r="Q73" s="119">
        <f>IF('Контроль экономии'!JW73="",0,'Контроль экономии'!JW73)</f>
        <v>4.69045571797077</v>
      </c>
      <c r="R73" s="119">
        <f>IF('Контроль экономии'!JX73="",0,'Контроль экономии'!JX73)</f>
        <v>4.0161937517913504</v>
      </c>
      <c r="S73" s="119">
        <f>IF('Контроль экономии'!JY73="",0,'Контроль экономии'!JY73)</f>
        <v>2.2816948504824701</v>
      </c>
      <c r="T73" s="119">
        <f>IF('Контроль экономии'!JZ73="",0,'Контроль экономии'!JZ73)</f>
        <v>2.0973058182860398</v>
      </c>
      <c r="U73" s="119">
        <f>IF('Контроль экономии'!KA73="",0,'Контроль экономии'!KA73)</f>
        <v>1.75503964841884</v>
      </c>
      <c r="V73" s="119">
        <f>IF('Контроль экономии'!KB73="",0,'Контроль экономии'!KB73)</f>
        <v>1.46723034298271</v>
      </c>
      <c r="W73" s="119">
        <f>IF('Контроль экономии'!KC73="",0,'Контроль экономии'!KC73)</f>
        <v>0.49154485525938701</v>
      </c>
      <c r="X73" s="119">
        <f>IF('Контроль экономии'!KD73="",0,'Контроль экономии'!KD73)</f>
        <v>0.96995318620426096</v>
      </c>
      <c r="Y73" s="119">
        <f>IF('Контроль экономии'!KE73="",0,'Контроль экономии'!KE73)</f>
        <v>1.42591000286615</v>
      </c>
      <c r="Z73" s="119">
        <f>IF('Контроль экономии'!KF73="",0,'Контроль экономии'!KF73)</f>
        <v>1.83863571223846</v>
      </c>
      <c r="AA73" s="119">
        <f>IF('Контроль экономии'!KG73="",0,'Контроль экономии'!KG73)</f>
        <v>2.01227667908665</v>
      </c>
      <c r="AB73" s="119">
        <f>IF('Контроль экономии'!KH73="",0,'Контроль экономии'!KH73)</f>
        <v>1.45839304480749</v>
      </c>
      <c r="AC73" s="119">
        <f>IF('Контроль экономии'!KI73="",0,'Контроль экономии'!KI73)</f>
        <v>1.7944492213623799</v>
      </c>
      <c r="AD73" s="119">
        <f>IF('Контроль экономии'!KJ73="",0,'Контроль экономии'!KJ73)</f>
        <v>0.54934556224324105</v>
      </c>
      <c r="AE73" s="119">
        <f>IF('Контроль экономии'!KK73="",0,'Контроль экономии'!KK73)</f>
        <v>0.88564058469475504</v>
      </c>
      <c r="AF73" s="119">
        <f>IF('Контроль экономии'!KL73="",0,'Контроль экономии'!KL73)</f>
        <v>1.2857074615458099</v>
      </c>
      <c r="AG73" s="119">
        <f>IF('Контроль экономии'!KM73="",0,'Контроль экономии'!KM73)</f>
        <v>1.73139390465272</v>
      </c>
      <c r="AH73" s="119">
        <f>IF('Контроль экономии'!KN73="",0,'Контроль экономии'!KN73)</f>
        <v>0</v>
      </c>
      <c r="AI73" s="125">
        <f>IF(D73&gt;0,'Контроль экономии'!FU73,0)</f>
        <v>0</v>
      </c>
      <c r="AJ73" s="125">
        <f>IF(E73&gt;0,'Контроль экономии'!FV73,0)</f>
        <v>0</v>
      </c>
      <c r="AK73" s="125">
        <f>IF(F73&gt;0,'Контроль экономии'!FW73,0)</f>
        <v>0</v>
      </c>
      <c r="AL73" s="125">
        <f>IF(G73&gt;0,'Контроль экономии'!FX73,0)</f>
        <v>0</v>
      </c>
      <c r="AM73" s="125">
        <f>IF(H73&gt;0,'Контроль экономии'!FY73,0)</f>
        <v>0</v>
      </c>
      <c r="AN73" s="125">
        <f>IF(I73&gt;0,'Контроль экономии'!FZ73,0)</f>
        <v>0</v>
      </c>
      <c r="AO73" s="125">
        <f>IF(J73&gt;0,'Контроль экономии'!GA73,0)</f>
        <v>0</v>
      </c>
      <c r="AP73" s="125">
        <f>IF(K73&gt;0,'Контроль экономии'!GB73,0)</f>
        <v>0</v>
      </c>
      <c r="AQ73" s="125">
        <f>IF(L73&gt;0,'Контроль экономии'!GC73,0)</f>
        <v>0</v>
      </c>
      <c r="AR73" s="125">
        <f>IF(M73&gt;0,'Контроль экономии'!GD73,0)</f>
        <v>6828.6816232310757</v>
      </c>
      <c r="AS73" s="125">
        <f>IF(N73&gt;0,'Контроль экономии'!GE73,0)</f>
        <v>7496.399875625897</v>
      </c>
      <c r="AT73" s="125">
        <f>IF(O73&gt;0,'Контроль экономии'!GF73,0)</f>
        <v>8086.9658089414852</v>
      </c>
      <c r="AU73" s="125">
        <f>IF(P73&gt;0,'Контроль экономии'!GG73,0)</f>
        <v>8761.2303187127272</v>
      </c>
      <c r="AV73" s="125">
        <f>IF(Q73&gt;0,'Контроль экономии'!GH73,0)</f>
        <v>9274.1763431364798</v>
      </c>
      <c r="AW73" s="125">
        <f>IF(R73&gt;0,'Контроль экономии'!GI73,0)</f>
        <v>10012.968247046716</v>
      </c>
      <c r="AX73" s="125">
        <f>IF(S73&gt;0,'Контроль экономии'!GJ73,0)</f>
        <v>10803.195030343109</v>
      </c>
      <c r="AY73" s="125">
        <f>IF(T73&gt;0,'Контроль экономии'!GK73,0)</f>
        <v>11538.713805565136</v>
      </c>
      <c r="AZ73" s="125">
        <f>IF(U73&gt;0,'Контроль экономии'!GL73,0)</f>
        <v>12294.806532541625</v>
      </c>
      <c r="BA73" s="125">
        <f>IF(V73&gt;0,'Контроль экономии'!GM73,0)</f>
        <v>13043.417822516491</v>
      </c>
      <c r="BB73" s="125">
        <f>IF(W73&gt;0,'Контроль экономии'!GN73,0)</f>
        <v>13797.172600429973</v>
      </c>
      <c r="BC73" s="125">
        <f>IF(X73&gt;0,'Контроль экономии'!GO73,0)</f>
        <v>14602.36225772961</v>
      </c>
      <c r="BD73" s="125">
        <f>IF(Y73&gt;0,'Контроль экономии'!GP73,0)</f>
        <v>15456.648845352396</v>
      </c>
      <c r="BE73" s="125">
        <f>IF(Z73&gt;0,'Контроль экономии'!GQ73,0)</f>
        <v>16334.782513417855</v>
      </c>
      <c r="BF73" s="125">
        <f>IF(AA73&gt;0,'Контроль экономии'!GR73,0)</f>
        <v>17261.545521993859</v>
      </c>
      <c r="BG73" s="125">
        <f>IF(AB73&gt;0,'Контроль экономии'!GS73,0)</f>
        <v>18179.89191394304</v>
      </c>
      <c r="BH73" s="125">
        <f>IF(AC73&gt;0,'Контроль экономии'!GT73,0)</f>
        <v>19067.377378260528</v>
      </c>
      <c r="BI73" s="125">
        <f>IF(AD73&gt;0,'Контроль экономии'!GU73,0)</f>
        <v>20051.653933786507</v>
      </c>
      <c r="BJ73" s="125">
        <f>IF(AE73&gt;0,'Контроль экономии'!GV73,0)</f>
        <v>21065.388647506377</v>
      </c>
      <c r="BK73" s="125">
        <f>IF(AF73&gt;0,'Контроль экономии'!GW73,0)</f>
        <v>22023.480173526677</v>
      </c>
      <c r="BL73" s="125">
        <f>IF(AG73&gt;0,'Контроль экономии'!GX73,0)</f>
        <v>22879.169530587267</v>
      </c>
      <c r="BM73" s="125">
        <f>IF(AH73&gt;0,'Контроль экономии'!GY73,0)</f>
        <v>0</v>
      </c>
      <c r="BN73" s="120">
        <f>'Контроль экономии'!FU73*Ср.вз.!AI73</f>
        <v>0</v>
      </c>
      <c r="BO73" s="120">
        <f>'Контроль экономии'!FV73*Ср.вз.!AJ73</f>
        <v>0</v>
      </c>
      <c r="BP73" s="120">
        <f>'Контроль экономии'!FW73*Ср.вз.!AK73</f>
        <v>0</v>
      </c>
      <c r="BQ73" s="120">
        <f>'Контроль экономии'!FX73*Ср.вз.!AL73</f>
        <v>0</v>
      </c>
      <c r="BR73" s="120">
        <f>'Контроль экономии'!FY73*Ср.вз.!AM73</f>
        <v>0</v>
      </c>
      <c r="BS73" s="120">
        <f>'Контроль экономии'!FZ73*Ср.вз.!AN73</f>
        <v>0</v>
      </c>
      <c r="BT73" s="120">
        <f>'Контроль экономии'!GA73*Ср.вз.!AO73</f>
        <v>0</v>
      </c>
      <c r="BU73" s="120">
        <f>'Контроль экономии'!GB73*Ср.вз.!AP73</f>
        <v>0</v>
      </c>
      <c r="BV73" s="120">
        <f>'Контроль экономии'!GC73*Ср.вз.!AQ73</f>
        <v>0</v>
      </c>
      <c r="BW73" s="120">
        <f>'Контроль экономии'!GD73*Ср.вз.!AR73</f>
        <v>46630892.711453795</v>
      </c>
      <c r="BX73" s="120">
        <f>'Контроль экономии'!GE73*Ср.вз.!AS73</f>
        <v>56196011.095283963</v>
      </c>
      <c r="BY73" s="120">
        <f>'Контроль экономии'!GF73*Ср.вз.!AT73</f>
        <v>65399015.994988613</v>
      </c>
      <c r="BZ73" s="120">
        <f>'Контроль экономии'!GG73*Ср.вз.!AU73</f>
        <v>76759156.697531119</v>
      </c>
      <c r="CA73" s="120">
        <f>'Контроль экономии'!GH73*Ср.вз.!AV73</f>
        <v>86010346.843592331</v>
      </c>
      <c r="CB73" s="120">
        <f>'Контроль экономии'!GI73*Ср.вз.!AW73</f>
        <v>100259533.11636579</v>
      </c>
      <c r="CC73" s="120">
        <f>'Контроль экономии'!GJ73*Ср.вз.!AX73</f>
        <v>116709022.86363006</v>
      </c>
      <c r="CD73" s="120">
        <f>'Контроль экономии'!GK73*Ср.вз.!AY73</f>
        <v>133141916.28673945</v>
      </c>
      <c r="CE73" s="120">
        <f>'Контроль экономии'!GL73*Ср.вз.!AZ73</f>
        <v>151162267.67262819</v>
      </c>
      <c r="CF73" s="120">
        <f>'Контроль экономии'!GM73*Ср.вз.!BA73</f>
        <v>170130748.49274084</v>
      </c>
      <c r="CG73" s="120">
        <f>'Контроль экономии'!GN73*Ср.вз.!BB73</f>
        <v>190361971.76605558</v>
      </c>
      <c r="CH73" s="120">
        <f>'Контроль экономии'!GO73*Ср.вз.!BC73</f>
        <v>213228983.50596619</v>
      </c>
      <c r="CI73" s="120">
        <f>'Контроль экономии'!GP73*Ср.вз.!BD73</f>
        <v>238907993.52853355</v>
      </c>
      <c r="CJ73" s="120">
        <f>'Контроль экономии'!GQ73*Ср.вз.!BE73</f>
        <v>266825119.76066172</v>
      </c>
      <c r="CK73" s="120">
        <f>'Контроль экономии'!GR73*Ср.вз.!BF73</f>
        <v>297960953.80786628</v>
      </c>
      <c r="CL73" s="120">
        <f>'Контроль экономии'!GS73*Ср.вз.!BG73</f>
        <v>330508470.00265151</v>
      </c>
      <c r="CM73" s="120">
        <f>'Контроль экономии'!GT73*Ср.вз.!BH73</f>
        <v>363564880.08500129</v>
      </c>
      <c r="CN73" s="120">
        <f>'Контроль экономии'!GU73*Ср.вз.!BI73</f>
        <v>402068825.48033589</v>
      </c>
      <c r="CO73" s="120">
        <f>'Контроль экономии'!GV73*Ср.вз.!BJ73</f>
        <v>443750598.87049055</v>
      </c>
      <c r="CP73" s="120">
        <f>'Контроль экономии'!GW73*Ср.вз.!BK73</f>
        <v>485033678.95372266</v>
      </c>
      <c r="CQ73" s="120">
        <f>'Контроль экономии'!GX73*Ср.вз.!BL73</f>
        <v>523456398.40935278</v>
      </c>
      <c r="CR73" s="120">
        <f>'Контроль экономии'!GY73*Ср.вз.!BM73</f>
        <v>0</v>
      </c>
      <c r="CS73" s="116" t="e">
        <f>'Контроль экономии'!FU73*'Контроль экономии'!WM73</f>
        <v>#VALUE!</v>
      </c>
      <c r="CT73" s="116" t="e">
        <f>'Контроль экономии'!FV73*'Контроль экономии'!WN73</f>
        <v>#VALUE!</v>
      </c>
      <c r="CU73" s="116" t="e">
        <f>'Контроль экономии'!FW73*'Контроль экономии'!WO73</f>
        <v>#VALUE!</v>
      </c>
      <c r="CV73" s="116" t="e">
        <f>'Контроль экономии'!FX73*'Контроль экономии'!WP73</f>
        <v>#VALUE!</v>
      </c>
      <c r="CW73" s="116" t="e">
        <f>'Контроль экономии'!FY73*'Контроль экономии'!WQ73</f>
        <v>#VALUE!</v>
      </c>
      <c r="CX73" s="116" t="e">
        <f>'Контроль экономии'!FZ73*'Контроль экономии'!WR73</f>
        <v>#VALUE!</v>
      </c>
      <c r="CY73" s="116" t="e">
        <f>'Контроль экономии'!GA73*'Контроль экономии'!WS73</f>
        <v>#VALUE!</v>
      </c>
      <c r="CZ73" s="116" t="e">
        <f>'Контроль экономии'!GB73*'Контроль экономии'!WT73</f>
        <v>#VALUE!</v>
      </c>
      <c r="DA73" s="116" t="e">
        <f>'Контроль экономии'!GC73*'Контроль экономии'!WU73</f>
        <v>#VALUE!</v>
      </c>
      <c r="DB73" s="116" t="e">
        <f>'Контроль экономии'!GD73*'Контроль экономии'!WV73</f>
        <v>#VALUE!</v>
      </c>
      <c r="DC73" s="116" t="e">
        <f>'Контроль экономии'!GE73*'Контроль экономии'!WW73</f>
        <v>#VALUE!</v>
      </c>
      <c r="DD73" s="116" t="e">
        <f>'Контроль экономии'!GF73*'Контроль экономии'!WX73</f>
        <v>#VALUE!</v>
      </c>
      <c r="DE73" s="116" t="e">
        <f>'Контроль экономии'!GG73*'Контроль экономии'!WY73</f>
        <v>#VALUE!</v>
      </c>
      <c r="DF73" s="116" t="e">
        <f>'Контроль экономии'!GH73*'Контроль экономии'!WZ73</f>
        <v>#VALUE!</v>
      </c>
      <c r="DG73" s="116" t="e">
        <f>'Контроль экономии'!GI73*'Контроль экономии'!XA73</f>
        <v>#VALUE!</v>
      </c>
      <c r="DH73" s="116" t="e">
        <f>'Контроль экономии'!GJ73*'Контроль экономии'!XB73</f>
        <v>#VALUE!</v>
      </c>
      <c r="DI73" s="116" t="e">
        <f>'Контроль экономии'!GK73*'Контроль экономии'!XC73</f>
        <v>#VALUE!</v>
      </c>
      <c r="DJ73" s="116" t="e">
        <f>'Контроль экономии'!GL73*'Контроль экономии'!XD73</f>
        <v>#VALUE!</v>
      </c>
      <c r="DK73" s="116" t="e">
        <f>'Контроль экономии'!GM73*'Контроль экономии'!XE73</f>
        <v>#VALUE!</v>
      </c>
      <c r="DL73" s="116" t="e">
        <f>'Контроль экономии'!GN73*'Контроль экономии'!XF73</f>
        <v>#VALUE!</v>
      </c>
      <c r="DM73" s="116" t="e">
        <f>'Контроль экономии'!GO73*'Контроль экономии'!XG73</f>
        <v>#VALUE!</v>
      </c>
      <c r="DN73" s="116" t="e">
        <f>'Контроль экономии'!GP73*'Контроль экономии'!XH73</f>
        <v>#VALUE!</v>
      </c>
      <c r="DO73" s="116" t="e">
        <f>'Контроль экономии'!GQ73*'Контроль экономии'!XI73</f>
        <v>#VALUE!</v>
      </c>
      <c r="DP73" s="116" t="e">
        <f>'Контроль экономии'!GR73*'Контроль экономии'!XJ73</f>
        <v>#VALUE!</v>
      </c>
      <c r="DQ73" s="116" t="e">
        <f>'Контроль экономии'!GS73*'Контроль экономии'!XK73</f>
        <v>#VALUE!</v>
      </c>
      <c r="DR73" s="116" t="e">
        <f>'Контроль экономии'!GT73*'Контроль экономии'!XL73</f>
        <v>#VALUE!</v>
      </c>
      <c r="DS73" s="116" t="e">
        <f>'Контроль экономии'!GU73*'Контроль экономии'!XM73</f>
        <v>#VALUE!</v>
      </c>
      <c r="DT73" s="116" t="e">
        <f>'Контроль экономии'!GV73*'Контроль экономии'!XN73</f>
        <v>#VALUE!</v>
      </c>
      <c r="DU73" s="116" t="e">
        <f>'Контроль экономии'!GW73*'Контроль экономии'!XO73</f>
        <v>#VALUE!</v>
      </c>
      <c r="DV73" s="116" t="e">
        <f>'Контроль экономии'!GX73*'Контроль экономии'!XP73</f>
        <v>#VALUE!</v>
      </c>
      <c r="DW73" s="116" t="e">
        <f>'Контроль экономии'!GY73*'Контроль экономии'!XQ73</f>
        <v>#VALUE!</v>
      </c>
      <c r="DX73" s="122" t="e">
        <f>'Контроль экономии'!FU73*'Контроль экономии'!XR73</f>
        <v>#VALUE!</v>
      </c>
      <c r="DY73" s="122" t="e">
        <f>'Контроль экономии'!FV73*'Контроль экономии'!XS73</f>
        <v>#VALUE!</v>
      </c>
      <c r="DZ73" s="122" t="e">
        <f>'Контроль экономии'!FW73*'Контроль экономии'!XT73</f>
        <v>#VALUE!</v>
      </c>
      <c r="EA73" s="122" t="e">
        <f>'Контроль экономии'!FX73*'Контроль экономии'!XU73</f>
        <v>#VALUE!</v>
      </c>
      <c r="EB73" s="122" t="e">
        <f>'Контроль экономии'!FY73*'Контроль экономии'!XV73</f>
        <v>#VALUE!</v>
      </c>
      <c r="EC73" s="122" t="e">
        <f>'Контроль экономии'!FZ73*'Контроль экономии'!XW73</f>
        <v>#VALUE!</v>
      </c>
      <c r="ED73" s="122" t="e">
        <f>'Контроль экономии'!GA73*'Контроль экономии'!XX73</f>
        <v>#VALUE!</v>
      </c>
      <c r="EE73" s="122" t="e">
        <f>'Контроль экономии'!GB73*'Контроль экономии'!XY73</f>
        <v>#VALUE!</v>
      </c>
      <c r="EF73" s="122" t="e">
        <f>'Контроль экономии'!GC73*'Контроль экономии'!XZ73</f>
        <v>#VALUE!</v>
      </c>
      <c r="EG73" s="122" t="e">
        <f>'Контроль экономии'!GD73*'Контроль экономии'!YA73</f>
        <v>#VALUE!</v>
      </c>
      <c r="EH73" s="122" t="e">
        <f>'Контроль экономии'!GE73*'Контроль экономии'!YB73</f>
        <v>#VALUE!</v>
      </c>
      <c r="EI73" s="122" t="e">
        <f>'Контроль экономии'!GF73*'Контроль экономии'!YC73</f>
        <v>#VALUE!</v>
      </c>
      <c r="EJ73" s="122" t="e">
        <f>'Контроль экономии'!GG73*'Контроль экономии'!YD73</f>
        <v>#VALUE!</v>
      </c>
      <c r="EK73" s="122" t="e">
        <f>'Контроль экономии'!GH73*'Контроль экономии'!YE73</f>
        <v>#VALUE!</v>
      </c>
      <c r="EL73" s="122" t="e">
        <f>'Контроль экономии'!GI73*'Контроль экономии'!YF73</f>
        <v>#VALUE!</v>
      </c>
      <c r="EM73" s="122" t="e">
        <f>'Контроль экономии'!GJ73*'Контроль экономии'!YG73</f>
        <v>#VALUE!</v>
      </c>
      <c r="EN73" s="122" t="e">
        <f>'Контроль экономии'!GK73*'Контроль экономии'!YH73</f>
        <v>#VALUE!</v>
      </c>
      <c r="EO73" s="122" t="e">
        <f>'Контроль экономии'!GL73*'Контроль экономии'!YI73</f>
        <v>#VALUE!</v>
      </c>
      <c r="EP73" s="122" t="e">
        <f>'Контроль экономии'!GM73*'Контроль экономии'!YJ73</f>
        <v>#VALUE!</v>
      </c>
      <c r="EQ73" s="122" t="e">
        <f>'Контроль экономии'!GN73*'Контроль экономии'!YK73</f>
        <v>#VALUE!</v>
      </c>
      <c r="ER73" s="122" t="e">
        <f>'Контроль экономии'!GO73*'Контроль экономии'!YL73</f>
        <v>#VALUE!</v>
      </c>
      <c r="ES73" s="122" t="e">
        <f>'Контроль экономии'!GP73*'Контроль экономии'!YM73</f>
        <v>#VALUE!</v>
      </c>
      <c r="ET73" s="122" t="e">
        <f>'Контроль экономии'!GQ73*'Контроль экономии'!YN73</f>
        <v>#VALUE!</v>
      </c>
      <c r="EU73" s="122" t="e">
        <f>'Контроль экономии'!GR73*'Контроль экономии'!YO73</f>
        <v>#VALUE!</v>
      </c>
      <c r="EV73" s="122" t="e">
        <f>'Контроль экономии'!GS73*'Контроль экономии'!YP73</f>
        <v>#VALUE!</v>
      </c>
      <c r="EW73" s="122" t="e">
        <f>'Контроль экономии'!GT73*'Контроль экономии'!YQ73</f>
        <v>#VALUE!</v>
      </c>
      <c r="EX73" s="122" t="e">
        <f>'Контроль экономии'!GU73*'Контроль экономии'!YR73</f>
        <v>#VALUE!</v>
      </c>
      <c r="EY73" s="122" t="e">
        <f>'Контроль экономии'!GV73*'Контроль экономии'!YS73</f>
        <v>#VALUE!</v>
      </c>
      <c r="EZ73" s="122" t="e">
        <f>'Контроль экономии'!GW73*'Контроль экономии'!YT73</f>
        <v>#VALUE!</v>
      </c>
      <c r="FA73" s="122" t="e">
        <f>'Контроль экономии'!GX73*'Контроль экономии'!YU73</f>
        <v>#VALUE!</v>
      </c>
      <c r="FB73" s="122" t="e">
        <f>'Контроль экономии'!GY73*'Контроль экономии'!YV73</f>
        <v>#VALUE!</v>
      </c>
    </row>
    <row r="74" spans="1:158" s="116" customFormat="1">
      <c r="A74" s="116">
        <f>'Контроль экономии'!A74</f>
        <v>57</v>
      </c>
      <c r="B74" s="123" t="str">
        <f>'Контроль экономии'!C74</f>
        <v>Общество с ограниченной ответственностью "Клиника Сердца"</v>
      </c>
      <c r="C74" s="124">
        <f>'Контроль экономии'!D74</f>
        <v>475646</v>
      </c>
      <c r="D74" s="119">
        <f>IF('Контроль экономии'!JJ74="",0,'Контроль экономии'!JJ74)</f>
        <v>1.1455030094583001</v>
      </c>
      <c r="E74" s="119">
        <f>IF('Контроль экономии'!JK74="",0,'Контроль экономии'!JK74)</f>
        <v>0.83137575236457495</v>
      </c>
      <c r="F74" s="119">
        <f>IF('Контроль экономии'!JL74="",0,'Контроль экономии'!JL74)</f>
        <v>0.908607050730869</v>
      </c>
      <c r="G74" s="119">
        <f>IF('Контроль экономии'!JM74="",0,'Контроль экономии'!JM74)</f>
        <v>0.80544282029234804</v>
      </c>
      <c r="H74" s="119">
        <f>IF('Контроль экономии'!JN74="",0,'Контроль экономии'!JN74)</f>
        <v>0.76674118658641499</v>
      </c>
      <c r="I74" s="119">
        <f>IF('Контроль экономии'!JO74="",0,'Контроль экономии'!JO74)</f>
        <v>0.81355116079105805</v>
      </c>
      <c r="J74" s="119">
        <f>IF('Контроль экономии'!JP74="",0,'Контроль экономии'!JP74)</f>
        <v>0.89355975924333697</v>
      </c>
      <c r="K74" s="119">
        <f>IF('Контроль экономии'!JQ74="",0,'Контроль экономии'!JQ74)</f>
        <v>0.90912295786758401</v>
      </c>
      <c r="L74" s="119">
        <f>IF('Контроль экономии'!JR74="",0,'Контроль экономии'!JR74)</f>
        <v>1.23900257953568</v>
      </c>
      <c r="M74" s="119">
        <f>IF('Контроль экономии'!JS74="",0,'Контроль экономии'!JS74)</f>
        <v>1.7924677558039599</v>
      </c>
      <c r="N74" s="119">
        <f>IF('Контроль экономии'!JT74="",0,'Контроль экономии'!JT74)</f>
        <v>1.6302149613069701</v>
      </c>
      <c r="O74" s="119">
        <f>IF('Контроль экономии'!JU74="",0,'Контроль экономии'!JU74)</f>
        <v>1.39</v>
      </c>
      <c r="P74" s="119">
        <f>IF('Контроль экономии'!JV74="",0,'Контроль экономии'!JV74)</f>
        <v>1.33000859845228</v>
      </c>
      <c r="Q74" s="119">
        <f>IF('Контроль экономии'!JW74="",0,'Контроль экономии'!JW74)</f>
        <v>1.3412983662940701</v>
      </c>
      <c r="R74" s="119">
        <f>IF('Контроль экономии'!JX74="",0,'Контроль экономии'!JX74)</f>
        <v>1.5676096302665501</v>
      </c>
      <c r="S74" s="119">
        <f>IF('Контроль экономии'!JY74="",0,'Контроль экономии'!JY74)</f>
        <v>1.8299398108340501</v>
      </c>
      <c r="T74" s="119">
        <f>IF('Контроль экономии'!JZ74="",0,'Контроль экономии'!JZ74)</f>
        <v>1.8995872742906299</v>
      </c>
      <c r="U74" s="119">
        <f>IF('Контроль экономии'!KA74="",0,'Контроль экономии'!KA74)</f>
        <v>1.9337489251934701</v>
      </c>
      <c r="V74" s="119">
        <f>IF('Контроль экономии'!KB74="",0,'Контроль экономии'!KB74)</f>
        <v>1.73356835769562</v>
      </c>
      <c r="W74" s="119">
        <f>IF('Контроль экономии'!KC74="",0,'Контроль экономии'!KC74)</f>
        <v>1.3958555460017199</v>
      </c>
      <c r="X74" s="119">
        <f>IF('Контроль экономии'!KD74="",0,'Контроль экономии'!KD74)</f>
        <v>1.3752622527945</v>
      </c>
      <c r="Y74" s="119">
        <f>IF('Контроль экономии'!KE74="",0,'Контроль экономии'!KE74)</f>
        <v>1.38106620808255</v>
      </c>
      <c r="Z74" s="119">
        <f>IF('Контроль экономии'!KF74="",0,'Контроль экономии'!KF74)</f>
        <v>1.8551418744626</v>
      </c>
      <c r="AA74" s="119">
        <f>IF('Контроль экономии'!KG74="",0,'Контроль экономии'!KG74)</f>
        <v>2.0368701633705899</v>
      </c>
      <c r="AB74" s="119">
        <f>IF('Контроль экономии'!KH74="",0,'Контроль экономии'!KH74)</f>
        <v>1.61592433361995</v>
      </c>
      <c r="AC74" s="119">
        <f>IF('Контроль экономии'!KI74="",0,'Контроль экономии'!KI74)</f>
        <v>1.8683319002579599</v>
      </c>
      <c r="AD74" s="119">
        <f>IF('Контроль экономии'!KJ74="",0,'Контроль экономии'!KJ74)</f>
        <v>1.6836285468615699</v>
      </c>
      <c r="AE74" s="119">
        <f>IF('Контроль экономии'!KK74="",0,'Контроль экономии'!KK74)</f>
        <v>1.2628374892519401</v>
      </c>
      <c r="AF74" s="119">
        <f>IF('Контроль экономии'!KL74="",0,'Контроль экономии'!KL74)</f>
        <v>1.10214961306965</v>
      </c>
      <c r="AG74" s="119">
        <f>IF('Контроль экономии'!KM74="",0,'Контроль экономии'!KM74)</f>
        <v>1.3301461736887401</v>
      </c>
      <c r="AH74" s="119">
        <f>IF('Контроль экономии'!KN74="",0,'Контроль экономии'!KN74)</f>
        <v>0</v>
      </c>
      <c r="AI74" s="125">
        <f>IF(D74&gt;0,'Контроль экономии'!FU74,0)</f>
        <v>57.668655483870957</v>
      </c>
      <c r="AJ74" s="125">
        <f>IF(E74&gt;0,'Контроль экономии'!FV74,0)</f>
        <v>117.52767373271888</v>
      </c>
      <c r="AK74" s="125">
        <f>IF(F74&gt;0,'Контроль экономии'!FW74,0)</f>
        <v>164.0156715207373</v>
      </c>
      <c r="AL74" s="125">
        <f>IF(G74&gt;0,'Контроль экономии'!FX74,0)</f>
        <v>213.08633585253452</v>
      </c>
      <c r="AM74" s="125">
        <f>IF(H74&gt;0,'Контроль экономии'!FY74,0)</f>
        <v>265.29543041474648</v>
      </c>
      <c r="AN74" s="125">
        <f>IF(I74&gt;0,'Контроль экономии'!FZ74,0)</f>
        <v>318.91028018433173</v>
      </c>
      <c r="AO74" s="125">
        <f>IF(J74&gt;0,'Контроль экономии'!GA74,0)</f>
        <v>374.97702857142849</v>
      </c>
      <c r="AP74" s="125">
        <f>IF(K74&gt;0,'Контроль экономии'!GB74,0)</f>
        <v>429.04956608294924</v>
      </c>
      <c r="AQ74" s="125">
        <f>IF(L74&gt;0,'Контроль экономии'!GC74,0)</f>
        <v>483.28556350230406</v>
      </c>
      <c r="AR74" s="125">
        <f>IF(M74&gt;0,'Контроль экономии'!GD74,0)</f>
        <v>539.25423594470033</v>
      </c>
      <c r="AS74" s="125">
        <f>IF(N74&gt;0,'Контроль экономии'!GE74,0)</f>
        <v>591.59409843317962</v>
      </c>
      <c r="AT74" s="125">
        <f>IF(O74&gt;0,'Контроль экономии'!GF74,0)</f>
        <v>639.09554764976951</v>
      </c>
      <c r="AU74" s="125">
        <f>IF(P74&gt;0,'Контроль экономии'!GG74,0)</f>
        <v>693.82192479262665</v>
      </c>
      <c r="AV74" s="125">
        <f>IF(Q74&gt;0,'Контроль экономии'!GH74,0)</f>
        <v>735.86381308755756</v>
      </c>
      <c r="AW74" s="125">
        <f>IF(R74&gt;0,'Контроль экономии'!GI74,0)</f>
        <v>791.63633364055295</v>
      </c>
      <c r="AX74" s="125">
        <f>IF(S74&gt;0,'Контроль экономии'!GJ74,0)</f>
        <v>849.30498912442386</v>
      </c>
      <c r="AY74" s="125">
        <f>IF(T74&gt;0,'Контроль экономии'!GK74,0)</f>
        <v>910.99475834101372</v>
      </c>
      <c r="AZ74" s="125">
        <f>IF(U74&gt;0,'Контроль экономии'!GL74,0)</f>
        <v>971.1153124423962</v>
      </c>
      <c r="BA74" s="125">
        <f>IF(V74&gt;0,'Контроль экономии'!GM74,0)</f>
        <v>1027.345520737327</v>
      </c>
      <c r="BB74" s="125">
        <f>IF(W74&gt;0,'Контроль экономии'!GN74,0)</f>
        <v>1083.1834252534561</v>
      </c>
      <c r="BC74" s="125">
        <f>IF(X74&gt;0,'Контроль экономии'!GO74,0)</f>
        <v>1142.9770595391703</v>
      </c>
      <c r="BD74" s="125">
        <f>IF(Y74&gt;0,'Контроль экономии'!GP74,0)</f>
        <v>1206.1706599078339</v>
      </c>
      <c r="BE74" s="125">
        <f>IF(Z74&gt;0,'Контроль экономии'!GQ74,0)</f>
        <v>1272.4046145622117</v>
      </c>
      <c r="BF74" s="125">
        <f>IF(AA74&gt;0,'Контроль экономии'!GR74,0)</f>
        <v>1343.1500626728107</v>
      </c>
      <c r="BG74" s="125">
        <f>IF(AB74&gt;0,'Контроль экономии'!GS74,0)</f>
        <v>1412.5878315207369</v>
      </c>
      <c r="BH74" s="125">
        <f>IF(AC74&gt;0,'Контроль экономии'!GT74,0)</f>
        <v>1484.5101909677414</v>
      </c>
      <c r="BI74" s="125">
        <f>IF(AD74&gt;0,'Контроль экономии'!GU74,0)</f>
        <v>1559.4729047004603</v>
      </c>
      <c r="BJ74" s="125">
        <f>IF(AE74&gt;0,'Контроль экономии'!GV74,0)</f>
        <v>1638.2278882949304</v>
      </c>
      <c r="BK74" s="125">
        <f>IF(AF74&gt;0,'Контроль экономии'!GW74,0)</f>
        <v>1710.5425515207369</v>
      </c>
      <c r="BL74" s="125">
        <f>IF(AG74&gt;0,'Контроль экономии'!GX74,0)</f>
        <v>1776.4495863594466</v>
      </c>
      <c r="BM74" s="125">
        <f>IF(AH74&gt;0,'Контроль экономии'!GY74,0)</f>
        <v>0</v>
      </c>
      <c r="BN74" s="120">
        <f>'Контроль экономии'!FU74*Ср.вз.!AI74</f>
        <v>3325.6738253173999</v>
      </c>
      <c r="BO74" s="120">
        <f>'Контроль экономии'!FV74*Ср.вз.!AJ74</f>
        <v>13812.754093024419</v>
      </c>
      <c r="BP74" s="120">
        <f>'Контроль экономии'!FW74*Ср.вз.!AK74</f>
        <v>26901.140504398398</v>
      </c>
      <c r="BQ74" s="120">
        <f>'Контроль экономии'!FX74*Ср.вз.!AL74</f>
        <v>45405.786527059136</v>
      </c>
      <c r="BR74" s="120">
        <f>'Контроль экономии'!FY74*Ср.вз.!AM74</f>
        <v>70381.665398945595</v>
      </c>
      <c r="BS74" s="120">
        <f>'Контроль экономии'!FZ74*Ср.вз.!AN74</f>
        <v>101703.76680724896</v>
      </c>
      <c r="BT74" s="120">
        <f>'Контроль экономии'!GA74*Ср.вз.!AO74</f>
        <v>140607.7719562579</v>
      </c>
      <c r="BU74" s="120">
        <f>'Контроль экономии'!GB74*Ср.вз.!AP74</f>
        <v>184083.53015596702</v>
      </c>
      <c r="BV74" s="120">
        <f>'Контроль экономии'!GC74*Ср.вз.!AQ74</f>
        <v>233564.93588973957</v>
      </c>
      <c r="BW74" s="120">
        <f>'Контроль экономии'!GD74*Ср.вз.!AR74</f>
        <v>290795.13098430255</v>
      </c>
      <c r="BX74" s="120">
        <f>'Контроль экономии'!GE74*Ср.вз.!AS74</f>
        <v>349983.5773009666</v>
      </c>
      <c r="BY74" s="120">
        <f>'Контроль экономии'!GF74*Ср.вз.!AT74</f>
        <v>408443.11902575882</v>
      </c>
      <c r="BZ74" s="120">
        <f>'Контроль экономии'!GG74*Ср.вз.!AU74</f>
        <v>481388.86332294525</v>
      </c>
      <c r="CA74" s="120">
        <f>'Контроль экономии'!GH74*Ср.вз.!AV74</f>
        <v>541495.55141175981</v>
      </c>
      <c r="CB74" s="120">
        <f>'Контроль экономии'!GI74*Ср.вз.!AW74</f>
        <v>626688.08473985689</v>
      </c>
      <c r="CC74" s="120">
        <f>'Контроль экономии'!GJ74*Ср.вз.!AX74</f>
        <v>721318.96455163776</v>
      </c>
      <c r="CD74" s="120">
        <f>'Контроль экономии'!GK74*Ср.вз.!AY74</f>
        <v>829911.44972480193</v>
      </c>
      <c r="CE74" s="120">
        <f>'Контроль экономии'!GL74*Ср.вз.!AZ74</f>
        <v>943064.95006009284</v>
      </c>
      <c r="CF74" s="120">
        <f>'Контроль экономии'!GM74*Ср.вз.!BA74</f>
        <v>1055438.8189790496</v>
      </c>
      <c r="CG74" s="120">
        <f>'Контроль экономии'!GN74*Ср.вз.!BB74</f>
        <v>1173286.3327438096</v>
      </c>
      <c r="CH74" s="120">
        <f>'Контроль экономии'!GO74*Ср.вз.!BC74</f>
        <v>1306396.558632808</v>
      </c>
      <c r="CI74" s="120">
        <f>'Контроль экономии'!GP74*Ср.вз.!BD74</f>
        <v>1454847.6608224993</v>
      </c>
      <c r="CJ74" s="120">
        <f>'Контроль экономии'!GQ74*Ср.вз.!BE74</f>
        <v>1619013.5031592106</v>
      </c>
      <c r="CK74" s="120">
        <f>'Контроль экономии'!GR74*Ср.вз.!BF74</f>
        <v>1804052.0908579752</v>
      </c>
      <c r="CL74" s="120">
        <f>'Контроль экономии'!GS74*Ср.вз.!BG74</f>
        <v>1995404.3817604578</v>
      </c>
      <c r="CM74" s="120">
        <f>'Контроль экономии'!GT74*Ср.вз.!BH74</f>
        <v>2203770.5070870803</v>
      </c>
      <c r="CN74" s="120">
        <f>'Контроль экономии'!GU74*Ср.вз.!BI74</f>
        <v>2431955.7404948911</v>
      </c>
      <c r="CO74" s="120">
        <f>'Контроль экономии'!GV74*Ср.вз.!BJ74</f>
        <v>2683790.613987267</v>
      </c>
      <c r="CP74" s="120">
        <f>'Контроль экономии'!GW74*Ср.вз.!BK74</f>
        <v>2925955.8205630728</v>
      </c>
      <c r="CQ74" s="120">
        <f>'Контроль экономии'!GX74*Ср.вз.!BL74</f>
        <v>3155773.132876649</v>
      </c>
      <c r="CR74" s="120">
        <f>'Контроль экономии'!GY74*Ср.вз.!BM74</f>
        <v>0</v>
      </c>
      <c r="CS74" s="116">
        <f>'Контроль экономии'!FU74*'Контроль экономии'!WM74</f>
        <v>369.51931392415554</v>
      </c>
      <c r="CT74" s="116">
        <f>'Контроль экономии'!FV74*'Контроль экономии'!WN74</f>
        <v>1534.7504547804913</v>
      </c>
      <c r="CU74" s="116">
        <f>'Контроль экономии'!FW74*'Контроль экономии'!WO74</f>
        <v>2989.015611599822</v>
      </c>
      <c r="CV74" s="116">
        <f>'Контроль экономии'!FX74*'Контроль экономии'!WP74</f>
        <v>5045.0873918954603</v>
      </c>
      <c r="CW74" s="116">
        <f>'Контроль экономии'!FY74*'Контроль экономии'!WQ74</f>
        <v>7820.1850443272879</v>
      </c>
      <c r="CX74" s="116">
        <f>'Контроль экономии'!FZ74*'Контроль экономии'!WR74</f>
        <v>11300.418534138777</v>
      </c>
      <c r="CY74" s="116">
        <f>'Контроль экономии'!GA74*'Контроль экономии'!WS74</f>
        <v>15623.085772917548</v>
      </c>
      <c r="CZ74" s="116">
        <f>'Контроль экономии'!GB74*'Контроль экономии'!WT74</f>
        <v>20453.725572885225</v>
      </c>
      <c r="DA74" s="116">
        <f>'Контроль экономии'!GC74*'Контроль экономии'!WU74</f>
        <v>25951.659543304395</v>
      </c>
      <c r="DB74" s="116">
        <f>'Контроль экономии'!GD74*'Контроль экономии'!WV74</f>
        <v>32310.570109366956</v>
      </c>
      <c r="DC74" s="116">
        <f>'Контроль экономии'!GE74*'Контроль экономии'!WW74</f>
        <v>38887.064144551849</v>
      </c>
      <c r="DD74" s="116">
        <f>'Контроль экономии'!GF74*'Контроль экономии'!WX74</f>
        <v>45382.568780639871</v>
      </c>
      <c r="DE74" s="116">
        <f>'Контроль экономии'!GG74*'Контроль экономии'!WY74</f>
        <v>53487.651480327251</v>
      </c>
      <c r="DF74" s="116">
        <f>'Контроль экономии'!GH74*'Контроль экономии'!WZ74</f>
        <v>60166.172379084426</v>
      </c>
      <c r="DG74" s="116">
        <f>'Контроль экономии'!GI74*'Контроль экономии'!XA74</f>
        <v>69632.009415539651</v>
      </c>
      <c r="DH74" s="116">
        <f>'Контроль экономии'!GJ74*'Контроль экономии'!XB74</f>
        <v>80146.551616848621</v>
      </c>
      <c r="DI74" s="116">
        <f>'Контроль экономии'!GK74*'Контроль экономии'!XC74</f>
        <v>92212.38330275577</v>
      </c>
      <c r="DJ74" s="116">
        <f>'Контроль экономии'!GL74*'Контроль экономии'!XD74</f>
        <v>104784.99445112141</v>
      </c>
      <c r="DK74" s="116">
        <f>'Контроль экономии'!GM74*'Контроль экономии'!XE74</f>
        <v>117270.97988656108</v>
      </c>
      <c r="DL74" s="116">
        <f>'Контроль экономии'!GN74*'Контроль экономии'!XF74</f>
        <v>130365.14808264549</v>
      </c>
      <c r="DM74" s="116">
        <f>'Контроль экономии'!GO74*'Контроль экономии'!XG74</f>
        <v>145155.1731814231</v>
      </c>
      <c r="DN74" s="116">
        <f>'Контроль экономии'!GP74*'Контроль экономии'!XH74</f>
        <v>161649.74009138884</v>
      </c>
      <c r="DO74" s="116">
        <f>'Контроль экономии'!GQ74*'Контроль экономии'!XI74</f>
        <v>179890.38923991227</v>
      </c>
      <c r="DP74" s="116">
        <f>'Контроль экономии'!GR74*'Контроль экономии'!XJ74</f>
        <v>200450.23231755284</v>
      </c>
      <c r="DQ74" s="116">
        <f>'Контроль экономии'!GS74*'Контроль экономии'!XK74</f>
        <v>221711.59797338423</v>
      </c>
      <c r="DR74" s="116">
        <f>'Контроль экономии'!GT74*'Контроль экономии'!XL74</f>
        <v>244863.38967634225</v>
      </c>
      <c r="DS74" s="116">
        <f>'Контроль экономии'!GU74*'Контроль экономии'!XM74</f>
        <v>270217.30449943233</v>
      </c>
      <c r="DT74" s="116">
        <f>'Контроль экономии'!GV74*'Контроль экономии'!XN74</f>
        <v>298198.95710969635</v>
      </c>
      <c r="DU74" s="116">
        <f>'Контроль экономии'!GW74*'Контроль экономии'!XO74</f>
        <v>325106.20228478586</v>
      </c>
      <c r="DV74" s="116">
        <f>'Контроль экономии'!GX74*'Контроль экономии'!XP74</f>
        <v>350641.45920851652</v>
      </c>
      <c r="DW74" s="116" t="e">
        <f>'Контроль экономии'!GY74*'Контроль экономии'!XQ74</f>
        <v>#VALUE!</v>
      </c>
      <c r="DX74" s="122">
        <f>'Контроль экономии'!FU74*'Контроль экономии'!XR74</f>
        <v>0</v>
      </c>
      <c r="DY74" s="122">
        <f>'Контроль экономии'!FV74*'Контроль экономии'!XS74</f>
        <v>0</v>
      </c>
      <c r="DZ74" s="122">
        <f>'Контроль экономии'!FW74*'Контроль экономии'!XT74</f>
        <v>0</v>
      </c>
      <c r="EA74" s="122">
        <f>'Контроль экономии'!FX74*'Контроль экономии'!XU74</f>
        <v>0</v>
      </c>
      <c r="EB74" s="122">
        <f>'Контроль экономии'!FY74*'Контроль экономии'!XV74</f>
        <v>0</v>
      </c>
      <c r="EC74" s="122">
        <f>'Контроль экономии'!FZ74*'Контроль экономии'!XW74</f>
        <v>0</v>
      </c>
      <c r="ED74" s="122">
        <f>'Контроль экономии'!GA74*'Контроль экономии'!XX74</f>
        <v>0</v>
      </c>
      <c r="EE74" s="122">
        <f>'Контроль экономии'!GB74*'Контроль экономии'!XY74</f>
        <v>0</v>
      </c>
      <c r="EF74" s="122">
        <f>'Контроль экономии'!GC74*'Контроль экономии'!XZ74</f>
        <v>0</v>
      </c>
      <c r="EG74" s="122">
        <f>'Контроль экономии'!GD74*'Контроль экономии'!YA74</f>
        <v>0</v>
      </c>
      <c r="EH74" s="122">
        <f>'Контроль экономии'!GE74*'Контроль экономии'!YB74</f>
        <v>0</v>
      </c>
      <c r="EI74" s="122">
        <f>'Контроль экономии'!GF74*'Контроль экономии'!YC74</f>
        <v>0</v>
      </c>
      <c r="EJ74" s="122">
        <f>'Контроль экономии'!GG74*'Контроль экономии'!YD74</f>
        <v>0</v>
      </c>
      <c r="EK74" s="122">
        <f>'Контроль экономии'!GH74*'Контроль экономии'!YE74</f>
        <v>0</v>
      </c>
      <c r="EL74" s="122">
        <f>'Контроль экономии'!GI74*'Контроль экономии'!YF74</f>
        <v>0</v>
      </c>
      <c r="EM74" s="122">
        <f>'Контроль экономии'!GJ74*'Контроль экономии'!YG74</f>
        <v>0</v>
      </c>
      <c r="EN74" s="122">
        <f>'Контроль экономии'!GK74*'Контроль экономии'!YH74</f>
        <v>0</v>
      </c>
      <c r="EO74" s="122">
        <f>'Контроль экономии'!GL74*'Контроль экономии'!YI74</f>
        <v>0</v>
      </c>
      <c r="EP74" s="122">
        <f>'Контроль экономии'!GM74*'Контроль экономии'!YJ74</f>
        <v>0</v>
      </c>
      <c r="EQ74" s="122">
        <f>'Контроль экономии'!GN74*'Контроль экономии'!YK74</f>
        <v>0</v>
      </c>
      <c r="ER74" s="122">
        <f>'Контроль экономии'!GO74*'Контроль экономии'!YL74</f>
        <v>0</v>
      </c>
      <c r="ES74" s="122">
        <f>'Контроль экономии'!GP74*'Контроль экономии'!YM74</f>
        <v>0</v>
      </c>
      <c r="ET74" s="122">
        <f>'Контроль экономии'!GQ74*'Контроль экономии'!YN74</f>
        <v>0</v>
      </c>
      <c r="EU74" s="122">
        <f>'Контроль экономии'!GR74*'Контроль экономии'!YO74</f>
        <v>0</v>
      </c>
      <c r="EV74" s="122">
        <f>'Контроль экономии'!GS74*'Контроль экономии'!YP74</f>
        <v>0</v>
      </c>
      <c r="EW74" s="122">
        <f>'Контроль экономии'!GT74*'Контроль экономии'!YQ74</f>
        <v>0</v>
      </c>
      <c r="EX74" s="122">
        <f>'Контроль экономии'!GU74*'Контроль экономии'!YR74</f>
        <v>0</v>
      </c>
      <c r="EY74" s="122">
        <f>'Контроль экономии'!GV74*'Контроль экономии'!YS74</f>
        <v>0</v>
      </c>
      <c r="EZ74" s="122">
        <f>'Контроль экономии'!GW74*'Контроль экономии'!YT74</f>
        <v>0</v>
      </c>
      <c r="FA74" s="122">
        <f>'Контроль экономии'!GX74*'Контроль экономии'!YU74</f>
        <v>0</v>
      </c>
      <c r="FB74" s="122" t="e">
        <f>'Контроль экономии'!GY74*'Контроль экономии'!YV74</f>
        <v>#VALUE!</v>
      </c>
    </row>
    <row r="75" spans="1:158" s="116" customFormat="1">
      <c r="A75" s="116">
        <f>'Контроль экономии'!A75</f>
        <v>5</v>
      </c>
      <c r="B75" s="123" t="str">
        <f>'Контроль экономии'!C75</f>
        <v>Муниципальное бюджетное общеобразовательное учреждение «Средняя общеобразовательная школа им. В.Г. Шухова» города Грайворона  Грайворонского района Белгородской области</v>
      </c>
      <c r="C75" s="124">
        <f>'Контроль экономии'!D75</f>
        <v>902360</v>
      </c>
      <c r="D75" s="119">
        <f>IF('Контроль экономии'!JJ75="",0,'Контроль экономии'!JJ75)</f>
        <v>3.4233782363618999</v>
      </c>
      <c r="E75" s="119">
        <f>IF('Контроль экономии'!JK75="",0,'Контроль экономии'!JK75)</f>
        <v>2.9241903124104298</v>
      </c>
      <c r="F75" s="119">
        <f>IF('Контроль экономии'!JL75="",0,'Контроль экономии'!JL75)</f>
        <v>2.6846278780930599</v>
      </c>
      <c r="G75" s="119">
        <f>IF('Контроль экономии'!JM75="",0,'Контроль экономии'!JM75)</f>
        <v>2.7135282315849798</v>
      </c>
      <c r="H75" s="119">
        <f>IF('Контроль экономии'!JN75="",0,'Контроль экономии'!JN75)</f>
        <v>2.7073182382726699</v>
      </c>
      <c r="I75" s="119">
        <f>IF('Контроль экономии'!JO75="",0,'Контроль экономии'!JO75)</f>
        <v>2.8267411865864198</v>
      </c>
      <c r="J75" s="119">
        <f>IF('Контроль экономии'!JP75="",0,'Контроль экономии'!JP75)</f>
        <v>1.7882392280500601</v>
      </c>
      <c r="K75" s="119">
        <f>IF('Контроль экономии'!JQ75="",0,'Контроль экономии'!JQ75)</f>
        <v>2.97052641635617</v>
      </c>
      <c r="L75" s="119">
        <f>IF('Контроль экономии'!JR75="",0,'Контроль экономии'!JR75)</f>
        <v>3.6175599503200502</v>
      </c>
      <c r="M75" s="119">
        <f>IF('Контроль экономии'!JS75="",0,'Контроль экономии'!JS75)</f>
        <v>4.4582975064488402</v>
      </c>
      <c r="N75" s="119">
        <f>IF('Контроль экономии'!JT75="",0,'Контроль экономии'!JT75)</f>
        <v>4.1067163466131698</v>
      </c>
      <c r="O75" s="119">
        <f>IF('Контроль экономии'!JU75="",0,'Контроль экономии'!JU75)</f>
        <v>3.9361803764211301</v>
      </c>
      <c r="P75" s="119">
        <f>IF('Контроль экономии'!JV75="",0,'Контроль экономии'!JV75)</f>
        <v>3.9985191554409099</v>
      </c>
      <c r="Q75" s="119">
        <f>IF('Контроль экономии'!JW75="",0,'Контроль экономии'!JW75)</f>
        <v>3.03405942485908</v>
      </c>
      <c r="R75" s="119">
        <f>IF('Контроль экономии'!JX75="",0,'Контроль экономии'!JX75)</f>
        <v>4.1315563198624297</v>
      </c>
      <c r="S75" s="119">
        <f>IF('Контроль экономии'!JY75="",0,'Контроль экономии'!JY75)</f>
        <v>4.8457055507786402</v>
      </c>
      <c r="T75" s="119">
        <f>IF('Контроль экономии'!JZ75="",0,'Контроль экономии'!JZ75)</f>
        <v>5.2180663036209101</v>
      </c>
      <c r="U75" s="119">
        <f>IF('Контроль экономии'!KA75="",0,'Контроль экономии'!KA75)</f>
        <v>5.17220789146843</v>
      </c>
      <c r="V75" s="119">
        <f>IF('Контроль экономии'!KB75="",0,'Контроль экономии'!KB75)</f>
        <v>4.0663513900831196</v>
      </c>
      <c r="W75" s="119">
        <f>IF('Контроль экономии'!KC75="",0,'Контроль экономии'!KC75)</f>
        <v>2.7921085315754302</v>
      </c>
      <c r="X75" s="119">
        <f>IF('Контроль экономии'!KD75="",0,'Контроль экономии'!KD75)</f>
        <v>0.73779497468233501</v>
      </c>
      <c r="Y75" s="119">
        <f>IF('Контроль экономии'!KE75="",0,'Контроль экономии'!KE75)</f>
        <v>3.3481417789242398</v>
      </c>
      <c r="Z75" s="119">
        <f>IF('Контроль экономии'!KF75="",0,'Контроль экономии'!KF75)</f>
        <v>5.9049871023215799</v>
      </c>
      <c r="AA75" s="119">
        <f>IF('Контроль экономии'!KG75="",0,'Контроль экономии'!KG75)</f>
        <v>6.2212190694563896</v>
      </c>
      <c r="AB75" s="119">
        <f>IF('Контроль экономии'!KH75="",0,'Контроль экономии'!KH75)</f>
        <v>2.9659883443202499</v>
      </c>
      <c r="AC75" s="119">
        <f>IF('Контроль экономии'!KI75="",0,'Контроль экономии'!KI75)</f>
        <v>2.6533390656348499</v>
      </c>
      <c r="AD75" s="119">
        <f>IF('Контроль экономии'!KJ75="",0,'Контроль экономии'!KJ75)</f>
        <v>5.9004490302856603</v>
      </c>
      <c r="AE75" s="119">
        <f>IF('Контроль экономии'!KK75="",0,'Контроль экономии'!KK75)</f>
        <v>4.7355975924333604</v>
      </c>
      <c r="AF75" s="119">
        <f>IF('Контроль экономии'!KL75="",0,'Контроль экономии'!KL75)</f>
        <v>4.2478742715200202</v>
      </c>
      <c r="AG75" s="119">
        <f>IF('Контроль экономии'!KM75="",0,'Контроль экономии'!KM75)</f>
        <v>5.3355784847616299</v>
      </c>
      <c r="AH75" s="119">
        <f>IF('Контроль экономии'!KN75="",0,'Контроль экономии'!KN75)</f>
        <v>0</v>
      </c>
      <c r="AI75" s="125">
        <f>IF(D75&gt;0,'Контроль экономии'!FU75,0)</f>
        <v>3742.3665946376332</v>
      </c>
      <c r="AJ75" s="125">
        <f>IF(E75&gt;0,'Контроль экономии'!FV75,0)</f>
        <v>7008.2131984468087</v>
      </c>
      <c r="AK75" s="125">
        <f>IF(F75&gt;0,'Контроль экономии'!FW75,0)</f>
        <v>9398.0331524501325</v>
      </c>
      <c r="AL75" s="125">
        <f>IF(G75&gt;0,'Контроль экономии'!FX75,0)</f>
        <v>12006.85976890492</v>
      </c>
      <c r="AM75" s="125">
        <f>IF(H75&gt;0,'Контроль экономии'!FY75,0)</f>
        <v>15044.073043781249</v>
      </c>
      <c r="AN75" s="125">
        <f>IF(I75&gt;0,'Контроль экономии'!FZ75,0)</f>
        <v>18413.406312265291</v>
      </c>
      <c r="AO75" s="125">
        <f>IF(J75&gt;0,'Контроль экономии'!GA75,0)</f>
        <v>21883.819578803854</v>
      </c>
      <c r="AP75" s="125">
        <f>IF(K75&gt;0,'Контроль экономии'!GB75,0)</f>
        <v>25277.219513491353</v>
      </c>
      <c r="AQ75" s="125">
        <f>IF(L75&gt;0,'Контроль экономии'!GC75,0)</f>
        <v>28783.732779335103</v>
      </c>
      <c r="AR75" s="125">
        <f>IF(M75&gt;0,'Контроль экономии'!GD75,0)</f>
        <v>32121.779381754652</v>
      </c>
      <c r="AS75" s="125">
        <f>IF(N75&gt;0,'Контроль экономии'!GE75,0)</f>
        <v>35197.499322556512</v>
      </c>
      <c r="AT75" s="125">
        <f>IF(O75&gt;0,'Контроль экономии'!GF75,0)</f>
        <v>37933.879269889621</v>
      </c>
      <c r="AU75" s="125">
        <f>IF(P75&gt;0,'Контроль экономии'!GG75,0)</f>
        <v>41197.31920707845</v>
      </c>
      <c r="AV75" s="125">
        <f>IF(Q75&gt;0,'Контроль экономии'!GH75,0)</f>
        <v>43652.119159831112</v>
      </c>
      <c r="AW75" s="125">
        <f>IF(R75&gt;0,'Контроль экономии'!GI75,0)</f>
        <v>47206.765758081776</v>
      </c>
      <c r="AX75" s="125">
        <f>IF(S75&gt;0,'Контроль экономии'!GJ75,0)</f>
        <v>50944.319019478717</v>
      </c>
      <c r="AY75" s="125">
        <f>IF(T75&gt;0,'Контроль экономии'!GK75,0)</f>
        <v>54414.732286017279</v>
      </c>
      <c r="AZ75" s="125">
        <f>IF(U75&gt;0,'Контроль экономии'!GL75,0)</f>
        <v>58056.018882600394</v>
      </c>
      <c r="BA75" s="125">
        <f>IF(V75&gt;0,'Контроль экономии'!GM75,0)</f>
        <v>61629.918813813827</v>
      </c>
      <c r="BB75" s="125">
        <f>IF(W75&gt;0,'Контроль экономии'!GN75,0)</f>
        <v>65138.838746277921</v>
      </c>
      <c r="BC75" s="125">
        <f>IF(X75&gt;0,'Контроль экономии'!GO75,0)</f>
        <v>69042.45200447872</v>
      </c>
      <c r="BD75" s="125">
        <f>IF(Y75&gt;0,'Контроль экономии'!GP75,0)</f>
        <v>73198.765257815816</v>
      </c>
      <c r="BE75" s="125">
        <f>IF(Z75&gt;0,'Контроль экономии'!GQ75,0)</f>
        <v>77371.925177495345</v>
      </c>
      <c r="BF75" s="125">
        <f>IF(AA75&gt;0,'Контроль экономии'!GR75,0)</f>
        <v>81898.865090365696</v>
      </c>
      <c r="BG75" s="125">
        <f>IF(AB75&gt;0,'Контроль экономии'!GS75,0)</f>
        <v>86315.098338700132</v>
      </c>
      <c r="BH75" s="125">
        <f>IF(AC75&gt;0,'Контроль экономии'!GT75,0)</f>
        <v>90399.211593426866</v>
      </c>
      <c r="BI75" s="125">
        <f>IF(AD75&gt;0,'Контроль экономии'!GU75,0)</f>
        <v>95051.298170555194</v>
      </c>
      <c r="BJ75" s="125">
        <f>IF(AE75&gt;0,'Контроль экономии'!GV75,0)</f>
        <v>99660.064748517296</v>
      </c>
      <c r="BK75" s="125">
        <f>IF(AF75&gt;0,'Контроль экономии'!GW75,0)</f>
        <v>104304.93132578458</v>
      </c>
      <c r="BL75" s="125">
        <f>IF(AG75&gt;0,'Контроль экономии'!GX75,0)</f>
        <v>108381.82458065027</v>
      </c>
      <c r="BM75" s="125">
        <f>IF(AH75&gt;0,'Контроль экономии'!GY75,0)</f>
        <v>0</v>
      </c>
      <c r="BN75" s="120">
        <f>'Контроль экономии'!FU75*Ср.вз.!AI75</f>
        <v>14005307.728659675</v>
      </c>
      <c r="BO75" s="120">
        <f>'Контроль экономии'!FV75*Ср.вз.!AJ75</f>
        <v>49115052.234884046</v>
      </c>
      <c r="BP75" s="120">
        <f>'Контроль экономии'!FW75*Ср.вз.!AK75</f>
        <v>88323027.134551778</v>
      </c>
      <c r="BQ75" s="120">
        <f>'Контроль экономии'!FX75*Ср.вз.!AL75</f>
        <v>144164681.51014751</v>
      </c>
      <c r="BR75" s="120">
        <f>'Контроль экономии'!FY75*Ср.вз.!AM75</f>
        <v>226324133.7466256</v>
      </c>
      <c r="BS75" s="120">
        <f>'Контроль экономии'!FZ75*Ср.вз.!AN75</f>
        <v>339053532.02057129</v>
      </c>
      <c r="BT75" s="120">
        <f>'Контроль экономии'!GA75*Ср.вз.!AO75</f>
        <v>478901559.3576389</v>
      </c>
      <c r="BU75" s="120">
        <f>'Контроль экономии'!GB75*Ср.вз.!AP75</f>
        <v>638937826.33322799</v>
      </c>
      <c r="BV75" s="120">
        <f>'Контроль экономии'!GC75*Ср.вз.!AQ75</f>
        <v>828503272.71217012</v>
      </c>
      <c r="BW75" s="120">
        <f>'Контроль экономии'!GD75*Ср.вз.!AR75</f>
        <v>1031808710.6501182</v>
      </c>
      <c r="BX75" s="120">
        <f>'Контроль экономии'!GE75*Ср.вз.!AS75</f>
        <v>1238863958.5613661</v>
      </c>
      <c r="BY75" s="120">
        <f>'Контроль экономии'!GF75*Ср.вз.!AT75</f>
        <v>1438979196.4625616</v>
      </c>
      <c r="BZ75" s="120">
        <f>'Контроль экономии'!GG75*Ср.вз.!AU75</f>
        <v>1697219109.849915</v>
      </c>
      <c r="CA75" s="120">
        <f>'Контроль экономии'!GH75*Ср.вз.!AV75</f>
        <v>1905507507.1440945</v>
      </c>
      <c r="CB75" s="120">
        <f>'Контроль экономии'!GI75*Ср.вз.!AW75</f>
        <v>2228478733.3384023</v>
      </c>
      <c r="CC75" s="120">
        <f>'Контроль экономии'!GJ75*Ср.вз.!AX75</f>
        <v>2595323640.3584208</v>
      </c>
      <c r="CD75" s="120">
        <f>'Контроль экономии'!GK75*Ср.вз.!AY75</f>
        <v>2960963089.7589312</v>
      </c>
      <c r="CE75" s="120">
        <f>'Контроль экономии'!GL75*Ср.вз.!AZ75</f>
        <v>3370501328.4968534</v>
      </c>
      <c r="CF75" s="120">
        <f>'Контроль экономии'!GM75*Ср.вз.!BA75</f>
        <v>3798246892.9972835</v>
      </c>
      <c r="CG75" s="120">
        <f>'Контроль экономии'!GN75*Ср.вз.!BB75</f>
        <v>4243068313.2135978</v>
      </c>
      <c r="CH75" s="120">
        <f>'Контроль экономии'!GO75*Ср.вз.!BC75</f>
        <v>4766860178.7907476</v>
      </c>
      <c r="CI75" s="120">
        <f>'Контроль экономии'!GP75*Ср.вз.!BD75</f>
        <v>5358059235.2688236</v>
      </c>
      <c r="CJ75" s="120">
        <f>'Контроль экономии'!GQ75*Ср.вз.!BE75</f>
        <v>5986414805.6719379</v>
      </c>
      <c r="CK75" s="120">
        <f>'Контроль экономии'!GR75*Ср.вз.!BF75</f>
        <v>6707424103.089921</v>
      </c>
      <c r="CL75" s="120">
        <f>'Контроль экономии'!GS75*Ср.вз.!BG75</f>
        <v>7450296201.2194748</v>
      </c>
      <c r="CM75" s="120">
        <f>'Контроль экономии'!GT75*Ср.вз.!BH75</f>
        <v>8172017456.7131624</v>
      </c>
      <c r="CN75" s="120">
        <f>'Контроль экономии'!GU75*Ср.вз.!BI75</f>
        <v>9034749283.9077892</v>
      </c>
      <c r="CO75" s="120">
        <f>'Контроль экономии'!GV75*Ср.вз.!BJ75</f>
        <v>9932128505.6786594</v>
      </c>
      <c r="CP75" s="120">
        <f>'Контроль экономии'!GW75*Ср.вз.!BK75</f>
        <v>10879518698.876637</v>
      </c>
      <c r="CQ75" s="120">
        <f>'Контроль экономии'!GX75*Ср.вз.!BL75</f>
        <v>11746619899.430847</v>
      </c>
      <c r="CR75" s="120">
        <f>'Контроль экономии'!GY75*Ср.вз.!BM75</f>
        <v>0</v>
      </c>
      <c r="CS75" s="116">
        <f>'Контроль экономии'!FU75*'Контроль экономии'!WM75</f>
        <v>0</v>
      </c>
      <c r="CT75" s="116">
        <f>'Контроль экономии'!FV75*'Контроль экономии'!WN75</f>
        <v>0</v>
      </c>
      <c r="CU75" s="116">
        <f>'Контроль экономии'!FW75*'Контроль экономии'!WO75</f>
        <v>0</v>
      </c>
      <c r="CV75" s="116">
        <f>'Контроль экономии'!FX75*'Контроль экономии'!WP75</f>
        <v>1127543.095217838</v>
      </c>
      <c r="CW75" s="116">
        <f>'Контроль экономии'!FY75*'Контроль экономии'!WQ75</f>
        <v>72946846.853765443</v>
      </c>
      <c r="CX75" s="116">
        <f>'Контроль экономии'!FZ75*'Контроль экономии'!WR75</f>
        <v>108179397.9259699</v>
      </c>
      <c r="CY75" s="116">
        <f>'Контроль экономии'!GA75*'Контроль экономии'!WS75</f>
        <v>0</v>
      </c>
      <c r="CZ75" s="116">
        <f>'Контроль экономии'!GB75*'Контроль экономии'!WT75</f>
        <v>0</v>
      </c>
      <c r="DA75" s="116">
        <f>'Контроль экономии'!GC75*'Контроль экономии'!WU75</f>
        <v>0</v>
      </c>
      <c r="DB75" s="116">
        <f>'Контроль экономии'!GD75*'Контроль экономии'!WV75</f>
        <v>0</v>
      </c>
      <c r="DC75" s="116">
        <f>'Контроль экономии'!GE75*'Контроль экономии'!WW75</f>
        <v>0</v>
      </c>
      <c r="DD75" s="116">
        <f>'Контроль экономии'!GF75*'Контроль экономии'!WX75</f>
        <v>0</v>
      </c>
      <c r="DE75" s="116">
        <f>'Контроль экономии'!GG75*'Контроль экономии'!WY75</f>
        <v>0</v>
      </c>
      <c r="DF75" s="116">
        <f>'Контроль экономии'!GH75*'Контроль экономии'!WZ75</f>
        <v>0</v>
      </c>
      <c r="DG75" s="116">
        <f>'Контроль экономии'!GI75*'Контроль экономии'!XA75</f>
        <v>0</v>
      </c>
      <c r="DH75" s="116">
        <f>'Контроль экономии'!GJ75*'Контроль экономии'!XB75</f>
        <v>0</v>
      </c>
      <c r="DI75" s="116">
        <f>'Контроль экономии'!GK75*'Контроль экономии'!XC75</f>
        <v>0</v>
      </c>
      <c r="DJ75" s="116">
        <f>'Контроль экономии'!GL75*'Контроль экономии'!XD75</f>
        <v>0</v>
      </c>
      <c r="DK75" s="116">
        <f>'Контроль экономии'!GM75*'Контроль экономии'!XE75</f>
        <v>0</v>
      </c>
      <c r="DL75" s="116">
        <f>'Контроль экономии'!GN75*'Контроль экономии'!XF75</f>
        <v>0</v>
      </c>
      <c r="DM75" s="116">
        <f>'Контроль экономии'!GO75*'Контроль экономии'!XG75</f>
        <v>0</v>
      </c>
      <c r="DN75" s="116">
        <f>'Контроль экономии'!GP75*'Контроль экономии'!XH75</f>
        <v>0</v>
      </c>
      <c r="DO75" s="116">
        <f>'Контроль экономии'!GQ75*'Контроль экономии'!XI75</f>
        <v>0</v>
      </c>
      <c r="DP75" s="116">
        <f>'Контроль экономии'!GR75*'Контроль экономии'!XJ75</f>
        <v>0</v>
      </c>
      <c r="DQ75" s="116">
        <f>'Контроль экономии'!GS75*'Контроль экономии'!XK75</f>
        <v>0</v>
      </c>
      <c r="DR75" s="116">
        <f>'Контроль экономии'!GT75*'Контроль экономии'!XL75</f>
        <v>0</v>
      </c>
      <c r="DS75" s="116">
        <f>'Контроль экономии'!GU75*'Контроль экономии'!XM75</f>
        <v>0</v>
      </c>
      <c r="DT75" s="116">
        <f>'Контроль экономии'!GV75*'Контроль экономии'!XN75</f>
        <v>0</v>
      </c>
      <c r="DU75" s="116">
        <f>'Контроль экономии'!GW75*'Контроль экономии'!XO75</f>
        <v>0</v>
      </c>
      <c r="DV75" s="116">
        <f>'Контроль экономии'!GX75*'Контроль экономии'!XP75</f>
        <v>0</v>
      </c>
      <c r="DW75" s="116" t="e">
        <f>'Контроль экономии'!GY75*'Контроль экономии'!XQ75</f>
        <v>#VALUE!</v>
      </c>
      <c r="DX75" s="122">
        <f>'Контроль экономии'!FU75*'Контроль экономии'!XR75</f>
        <v>21597133.374604452</v>
      </c>
      <c r="DY75" s="122">
        <f>'Контроль экономии'!FV75*'Контроль экономии'!XS75</f>
        <v>63487662.917235538</v>
      </c>
      <c r="DZ75" s="122">
        <f>'Контроль экономии'!FW75*'Контроль экономии'!XT75</f>
        <v>104597165.52040771</v>
      </c>
      <c r="EA75" s="122">
        <f>'Контроль экономии'!FX75*'Контроль экономии'!XU75</f>
        <v>142022349.62923363</v>
      </c>
      <c r="EB75" s="122">
        <f>'Контроль экономии'!FY75*'Контроль экономии'!XV75</f>
        <v>106413742.32654046</v>
      </c>
      <c r="EC75" s="122">
        <f>'Контроль экономии'!FZ75*'Контроль экономии'!XW75</f>
        <v>156386874.21325716</v>
      </c>
      <c r="ED75" s="122">
        <f>'Контроль экономии'!GA75*'Контроль экономии'!XX75</f>
        <v>543471859.84404719</v>
      </c>
      <c r="EE75" s="122">
        <f>'Контроль экономии'!GB75*'Контроль экономии'!XY75</f>
        <v>749733128.40145504</v>
      </c>
      <c r="EF75" s="122">
        <f>'Контроль экономии'!GC75*'Контроль экономии'!XZ75</f>
        <v>1024482364.7450564</v>
      </c>
      <c r="EG75" s="122">
        <f>'Контроль экономии'!GD75*'Контроль экономии'!YA75</f>
        <v>1339788680.5381105</v>
      </c>
      <c r="EH75" s="122">
        <f>'Контроль экономии'!GE75*'Контроль экономии'!YB75</f>
        <v>1648795583.4160895</v>
      </c>
      <c r="EI75" s="122">
        <f>'Контроль экономии'!GF75*'Контроль экономии'!YC75</f>
        <v>1921045036.9671781</v>
      </c>
      <c r="EJ75" s="122">
        <f>'Контроль экономии'!GG75*'Контроль экономии'!YD75</f>
        <v>2287698195.9204755</v>
      </c>
      <c r="EK75" s="122">
        <f>'Контроль экономии'!GH75*'Контроль экономии'!YE75</f>
        <v>2723401540.9634204</v>
      </c>
      <c r="EL75" s="122">
        <f>'Контроль экономии'!GI75*'Контроль экономии'!YF75</f>
        <v>3258577184.4246192</v>
      </c>
      <c r="EM75" s="122">
        <f>'Контроль экономии'!GJ75*'Контроль экономии'!YG75</f>
        <v>3862336011.2360759</v>
      </c>
      <c r="EN75" s="122">
        <f>'Контроль экономии'!GK75*'Контроль экономии'!YH75</f>
        <v>4452441375.8487749</v>
      </c>
      <c r="EO75" s="122">
        <f>'Контроль экономии'!GL75*'Контроль экономии'!YI75</f>
        <v>5102281384.4894056</v>
      </c>
      <c r="EP75" s="122">
        <f>'Контроль экономии'!GM75*'Контроль экономии'!YJ75</f>
        <v>5845921550.4778223</v>
      </c>
      <c r="EQ75" s="122">
        <f>'Контроль экономии'!GN75*'Контроль экономии'!YK75</f>
        <v>6674201431.0614138</v>
      </c>
      <c r="ER75" s="122">
        <f>'Контроль экономии'!GO75*'Контроль экономии'!YL75</f>
        <v>8259686717.0082703</v>
      </c>
      <c r="ES75" s="122">
        <f>'Контроль экономии'!GP75*'Контроль экономии'!YM75</f>
        <v>9296121004.6098137</v>
      </c>
      <c r="ET75" s="122">
        <f>'Контроль экономии'!GQ75*'Контроль экономии'!YN75</f>
        <v>10149785725.1401</v>
      </c>
      <c r="EU75" s="122">
        <f>'Контроль экономии'!GR75*'Контроль экономии'!YO75</f>
        <v>11172052853.364315</v>
      </c>
      <c r="EV75" s="122">
        <f>'Контроль экономии'!GS75*'Контроль экономии'!YP75</f>
        <v>12778410208.44035</v>
      </c>
      <c r="EW75" s="122">
        <f>'Контроль экономии'!GT75*'Контроль экономии'!YQ75</f>
        <v>14512410732.4105</v>
      </c>
      <c r="EX75" s="122">
        <f>'Контроль экономии'!GU75*'Контроль экономии'!YR75</f>
        <v>15280455879.759024</v>
      </c>
      <c r="EY75" s="122">
        <f>'Контроль экономии'!GV75*'Контроль экономии'!YS75</f>
        <v>16021361640.228415</v>
      </c>
      <c r="EZ75" s="122">
        <f>'Контроль экономии'!GW75*'Контроль экономии'!YT75</f>
        <v>16768070840.074848</v>
      </c>
      <c r="FA75" s="122">
        <f>'Контроль экономии'!GX75*'Контроль экономии'!YU75</f>
        <v>17423472593.722443</v>
      </c>
      <c r="FB75" s="122" t="e">
        <f>'Контроль экономии'!GY75*'Контроль экономии'!YV75</f>
        <v>#VALUE!</v>
      </c>
    </row>
    <row r="76" spans="1:158" s="116" customFormat="1">
      <c r="A76" s="116">
        <f>'Контроль экономии'!A76</f>
        <v>73</v>
      </c>
      <c r="B76" s="123" t="str">
        <f>'Контроль экономии'!C76</f>
        <v>Муниципальное бюджетное дошкольное образовательное учреждение детский сад № 70 «Центр развития ребенка «Светлячок» г.Белгорода</v>
      </c>
      <c r="C76" s="124" t="str">
        <f>'Контроль экономии'!D76</f>
        <v>-</v>
      </c>
      <c r="D76" s="119" t="e">
        <f>IF('Контроль экономии'!JJ76="",0,'Контроль экономии'!JJ76)</f>
        <v>#N/A</v>
      </c>
      <c r="E76" s="119" t="e">
        <f>IF('Контроль экономии'!JK76="",0,'Контроль экономии'!JK76)</f>
        <v>#N/A</v>
      </c>
      <c r="F76" s="119" t="e">
        <f>IF('Контроль экономии'!JL76="",0,'Контроль экономии'!JL76)</f>
        <v>#N/A</v>
      </c>
      <c r="G76" s="119" t="e">
        <f>IF('Контроль экономии'!JM76="",0,'Контроль экономии'!JM76)</f>
        <v>#N/A</v>
      </c>
      <c r="H76" s="119" t="e">
        <f>IF('Контроль экономии'!JN76="",0,'Контроль экономии'!JN76)</f>
        <v>#N/A</v>
      </c>
      <c r="I76" s="119" t="e">
        <f>IF('Контроль экономии'!JO76="",0,'Контроль экономии'!JO76)</f>
        <v>#N/A</v>
      </c>
      <c r="J76" s="119" t="e">
        <f>IF('Контроль экономии'!JP76="",0,'Контроль экономии'!JP76)</f>
        <v>#N/A</v>
      </c>
      <c r="K76" s="119" t="e">
        <f>IF('Контроль экономии'!JQ76="",0,'Контроль экономии'!JQ76)</f>
        <v>#N/A</v>
      </c>
      <c r="L76" s="119" t="e">
        <f>IF('Контроль экономии'!JR76="",0,'Контроль экономии'!JR76)</f>
        <v>#N/A</v>
      </c>
      <c r="M76" s="119" t="e">
        <f>IF('Контроль экономии'!JS76="",0,'Контроль экономии'!JS76)</f>
        <v>#N/A</v>
      </c>
      <c r="N76" s="119" t="e">
        <f>IF('Контроль экономии'!JT76="",0,'Контроль экономии'!JT76)</f>
        <v>#N/A</v>
      </c>
      <c r="O76" s="119" t="e">
        <f>IF('Контроль экономии'!JU76="",0,'Контроль экономии'!JU76)</f>
        <v>#N/A</v>
      </c>
      <c r="P76" s="119" t="e">
        <f>IF('Контроль экономии'!JV76="",0,'Контроль экономии'!JV76)</f>
        <v>#N/A</v>
      </c>
      <c r="Q76" s="119" t="e">
        <f>IF('Контроль экономии'!JW76="",0,'Контроль экономии'!JW76)</f>
        <v>#N/A</v>
      </c>
      <c r="R76" s="119" t="e">
        <f>IF('Контроль экономии'!JX76="",0,'Контроль экономии'!JX76)</f>
        <v>#N/A</v>
      </c>
      <c r="S76" s="119" t="e">
        <f>IF('Контроль экономии'!JY76="",0,'Контроль экономии'!JY76)</f>
        <v>#N/A</v>
      </c>
      <c r="T76" s="119" t="e">
        <f>IF('Контроль экономии'!JZ76="",0,'Контроль экономии'!JZ76)</f>
        <v>#N/A</v>
      </c>
      <c r="U76" s="119" t="e">
        <f>IF('Контроль экономии'!KA76="",0,'Контроль экономии'!KA76)</f>
        <v>#N/A</v>
      </c>
      <c r="V76" s="119" t="e">
        <f>IF('Контроль экономии'!KB76="",0,'Контроль экономии'!KB76)</f>
        <v>#N/A</v>
      </c>
      <c r="W76" s="119" t="e">
        <f>IF('Контроль экономии'!KC76="",0,'Контроль экономии'!KC76)</f>
        <v>#N/A</v>
      </c>
      <c r="X76" s="119" t="e">
        <f>IF('Контроль экономии'!KD76="",0,'Контроль экономии'!KD76)</f>
        <v>#N/A</v>
      </c>
      <c r="Y76" s="119" t="e">
        <f>IF('Контроль экономии'!KE76="",0,'Контроль экономии'!KE76)</f>
        <v>#N/A</v>
      </c>
      <c r="Z76" s="119" t="e">
        <f>IF('Контроль экономии'!KF76="",0,'Контроль экономии'!KF76)</f>
        <v>#N/A</v>
      </c>
      <c r="AA76" s="119" t="e">
        <f>IF('Контроль экономии'!KG76="",0,'Контроль экономии'!KG76)</f>
        <v>#N/A</v>
      </c>
      <c r="AB76" s="119" t="e">
        <f>IF('Контроль экономии'!KH76="",0,'Контроль экономии'!KH76)</f>
        <v>#N/A</v>
      </c>
      <c r="AC76" s="119" t="e">
        <f>IF('Контроль экономии'!KI76="",0,'Контроль экономии'!KI76)</f>
        <v>#N/A</v>
      </c>
      <c r="AD76" s="119" t="e">
        <f>IF('Контроль экономии'!KJ76="",0,'Контроль экономии'!KJ76)</f>
        <v>#N/A</v>
      </c>
      <c r="AE76" s="119" t="e">
        <f>IF('Контроль экономии'!KK76="",0,'Контроль экономии'!KK76)</f>
        <v>#N/A</v>
      </c>
      <c r="AF76" s="119" t="e">
        <f>IF('Контроль экономии'!KL76="",0,'Контроль экономии'!KL76)</f>
        <v>#N/A</v>
      </c>
      <c r="AG76" s="119" t="e">
        <f>IF('Контроль экономии'!KM76="",0,'Контроль экономии'!KM76)</f>
        <v>#N/A</v>
      </c>
      <c r="AH76" s="119" t="e">
        <f>IF('Контроль экономии'!KN76="",0,'Контроль экономии'!KN76)</f>
        <v>#N/A</v>
      </c>
      <c r="AI76" s="125" t="e">
        <f>IF(D76&gt;0,'Контроль экономии'!FU76,0)</f>
        <v>#N/A</v>
      </c>
      <c r="AJ76" s="125" t="e">
        <f>IF(E76&gt;0,'Контроль экономии'!FV76,0)</f>
        <v>#N/A</v>
      </c>
      <c r="AK76" s="125" t="e">
        <f>IF(F76&gt;0,'Контроль экономии'!FW76,0)</f>
        <v>#N/A</v>
      </c>
      <c r="AL76" s="125" t="e">
        <f>IF(G76&gt;0,'Контроль экономии'!FX76,0)</f>
        <v>#N/A</v>
      </c>
      <c r="AM76" s="125" t="e">
        <f>IF(H76&gt;0,'Контроль экономии'!FY76,0)</f>
        <v>#N/A</v>
      </c>
      <c r="AN76" s="125" t="e">
        <f>IF(I76&gt;0,'Контроль экономии'!FZ76,0)</f>
        <v>#N/A</v>
      </c>
      <c r="AO76" s="125" t="e">
        <f>IF(J76&gt;0,'Контроль экономии'!GA76,0)</f>
        <v>#N/A</v>
      </c>
      <c r="AP76" s="125" t="e">
        <f>IF(K76&gt;0,'Контроль экономии'!GB76,0)</f>
        <v>#N/A</v>
      </c>
      <c r="AQ76" s="125" t="e">
        <f>IF(L76&gt;0,'Контроль экономии'!GC76,0)</f>
        <v>#N/A</v>
      </c>
      <c r="AR76" s="125" t="e">
        <f>IF(M76&gt;0,'Контроль экономии'!GD76,0)</f>
        <v>#N/A</v>
      </c>
      <c r="AS76" s="125" t="e">
        <f>IF(N76&gt;0,'Контроль экономии'!GE76,0)</f>
        <v>#N/A</v>
      </c>
      <c r="AT76" s="125" t="e">
        <f>IF(O76&gt;0,'Контроль экономии'!GF76,0)</f>
        <v>#N/A</v>
      </c>
      <c r="AU76" s="125" t="e">
        <f>IF(P76&gt;0,'Контроль экономии'!GG76,0)</f>
        <v>#N/A</v>
      </c>
      <c r="AV76" s="125" t="e">
        <f>IF(Q76&gt;0,'Контроль экономии'!GH76,0)</f>
        <v>#N/A</v>
      </c>
      <c r="AW76" s="125" t="e">
        <f>IF(R76&gt;0,'Контроль экономии'!GI76,0)</f>
        <v>#N/A</v>
      </c>
      <c r="AX76" s="125" t="e">
        <f>IF(S76&gt;0,'Контроль экономии'!GJ76,0)</f>
        <v>#N/A</v>
      </c>
      <c r="AY76" s="125" t="e">
        <f>IF(T76&gt;0,'Контроль экономии'!GK76,0)</f>
        <v>#N/A</v>
      </c>
      <c r="AZ76" s="125" t="e">
        <f>IF(U76&gt;0,'Контроль экономии'!GL76,0)</f>
        <v>#N/A</v>
      </c>
      <c r="BA76" s="125" t="e">
        <f>IF(V76&gt;0,'Контроль экономии'!GM76,0)</f>
        <v>#N/A</v>
      </c>
      <c r="BB76" s="125" t="e">
        <f>IF(W76&gt;0,'Контроль экономии'!GN76,0)</f>
        <v>#N/A</v>
      </c>
      <c r="BC76" s="125" t="e">
        <f>IF(X76&gt;0,'Контроль экономии'!GO76,0)</f>
        <v>#N/A</v>
      </c>
      <c r="BD76" s="125" t="e">
        <f>IF(Y76&gt;0,'Контроль экономии'!GP76,0)</f>
        <v>#N/A</v>
      </c>
      <c r="BE76" s="125" t="e">
        <f>IF(Z76&gt;0,'Контроль экономии'!GQ76,0)</f>
        <v>#N/A</v>
      </c>
      <c r="BF76" s="125" t="e">
        <f>IF(AA76&gt;0,'Контроль экономии'!GR76,0)</f>
        <v>#N/A</v>
      </c>
      <c r="BG76" s="125" t="e">
        <f>IF(AB76&gt;0,'Контроль экономии'!GS76,0)</f>
        <v>#N/A</v>
      </c>
      <c r="BH76" s="125" t="e">
        <f>IF(AC76&gt;0,'Контроль экономии'!GT76,0)</f>
        <v>#N/A</v>
      </c>
      <c r="BI76" s="125" t="e">
        <f>IF(AD76&gt;0,'Контроль экономии'!GU76,0)</f>
        <v>#N/A</v>
      </c>
      <c r="BJ76" s="125" t="e">
        <f>IF(AE76&gt;0,'Контроль экономии'!GV76,0)</f>
        <v>#N/A</v>
      </c>
      <c r="BK76" s="125" t="e">
        <f>IF(AF76&gt;0,'Контроль экономии'!GW76,0)</f>
        <v>#N/A</v>
      </c>
      <c r="BL76" s="125" t="e">
        <f>IF(AG76&gt;0,'Контроль экономии'!GX76,0)</f>
        <v>#N/A</v>
      </c>
      <c r="BM76" s="125" t="e">
        <f>IF(AH76&gt;0,'Контроль экономии'!GY76,0)</f>
        <v>#N/A</v>
      </c>
      <c r="BN76" s="120" t="e">
        <f>'Контроль экономии'!FU76*Ср.вз.!AI76</f>
        <v>#N/A</v>
      </c>
      <c r="BO76" s="120" t="e">
        <f>'Контроль экономии'!FV76*Ср.вз.!AJ76</f>
        <v>#N/A</v>
      </c>
      <c r="BP76" s="120" t="e">
        <f>'Контроль экономии'!FW76*Ср.вз.!AK76</f>
        <v>#N/A</v>
      </c>
      <c r="BQ76" s="120" t="e">
        <f>'Контроль экономии'!FX76*Ср.вз.!AL76</f>
        <v>#N/A</v>
      </c>
      <c r="BR76" s="120" t="e">
        <f>'Контроль экономии'!FY76*Ср.вз.!AM76</f>
        <v>#N/A</v>
      </c>
      <c r="BS76" s="120" t="e">
        <f>'Контроль экономии'!FZ76*Ср.вз.!AN76</f>
        <v>#N/A</v>
      </c>
      <c r="BT76" s="120" t="e">
        <f>'Контроль экономии'!GA76*Ср.вз.!AO76</f>
        <v>#N/A</v>
      </c>
      <c r="BU76" s="120" t="e">
        <f>'Контроль экономии'!GB76*Ср.вз.!AP76</f>
        <v>#N/A</v>
      </c>
      <c r="BV76" s="120" t="e">
        <f>'Контроль экономии'!GC76*Ср.вз.!AQ76</f>
        <v>#N/A</v>
      </c>
      <c r="BW76" s="120" t="e">
        <f>'Контроль экономии'!GD76*Ср.вз.!AR76</f>
        <v>#N/A</v>
      </c>
      <c r="BX76" s="120" t="e">
        <f>'Контроль экономии'!GE76*Ср.вз.!AS76</f>
        <v>#N/A</v>
      </c>
      <c r="BY76" s="120" t="e">
        <f>'Контроль экономии'!GF76*Ср.вз.!AT76</f>
        <v>#N/A</v>
      </c>
      <c r="BZ76" s="120" t="e">
        <f>'Контроль экономии'!GG76*Ср.вз.!AU76</f>
        <v>#N/A</v>
      </c>
      <c r="CA76" s="120" t="e">
        <f>'Контроль экономии'!GH76*Ср.вз.!AV76</f>
        <v>#N/A</v>
      </c>
      <c r="CB76" s="120" t="e">
        <f>'Контроль экономии'!GI76*Ср.вз.!AW76</f>
        <v>#N/A</v>
      </c>
      <c r="CC76" s="120" t="e">
        <f>'Контроль экономии'!GJ76*Ср.вз.!AX76</f>
        <v>#N/A</v>
      </c>
      <c r="CD76" s="120" t="e">
        <f>'Контроль экономии'!GK76*Ср.вз.!AY76</f>
        <v>#N/A</v>
      </c>
      <c r="CE76" s="120" t="e">
        <f>'Контроль экономии'!GL76*Ср.вз.!AZ76</f>
        <v>#N/A</v>
      </c>
      <c r="CF76" s="120" t="e">
        <f>'Контроль экономии'!GM76*Ср.вз.!BA76</f>
        <v>#N/A</v>
      </c>
      <c r="CG76" s="120" t="e">
        <f>'Контроль экономии'!GN76*Ср.вз.!BB76</f>
        <v>#N/A</v>
      </c>
      <c r="CH76" s="120" t="e">
        <f>'Контроль экономии'!GO76*Ср.вз.!BC76</f>
        <v>#N/A</v>
      </c>
      <c r="CI76" s="120" t="e">
        <f>'Контроль экономии'!GP76*Ср.вз.!BD76</f>
        <v>#N/A</v>
      </c>
      <c r="CJ76" s="120" t="e">
        <f>'Контроль экономии'!GQ76*Ср.вз.!BE76</f>
        <v>#N/A</v>
      </c>
      <c r="CK76" s="120" t="e">
        <f>'Контроль экономии'!GR76*Ср.вз.!BF76</f>
        <v>#N/A</v>
      </c>
      <c r="CL76" s="120" t="e">
        <f>'Контроль экономии'!GS76*Ср.вз.!BG76</f>
        <v>#N/A</v>
      </c>
      <c r="CM76" s="120" t="e">
        <f>'Контроль экономии'!GT76*Ср.вз.!BH76</f>
        <v>#N/A</v>
      </c>
      <c r="CN76" s="120" t="e">
        <f>'Контроль экономии'!GU76*Ср.вз.!BI76</f>
        <v>#N/A</v>
      </c>
      <c r="CO76" s="120" t="e">
        <f>'Контроль экономии'!GV76*Ср.вз.!BJ76</f>
        <v>#N/A</v>
      </c>
      <c r="CP76" s="120" t="e">
        <f>'Контроль экономии'!GW76*Ср.вз.!BK76</f>
        <v>#N/A</v>
      </c>
      <c r="CQ76" s="120" t="e">
        <f>'Контроль экономии'!GX76*Ср.вз.!BL76</f>
        <v>#N/A</v>
      </c>
      <c r="CR76" s="120" t="e">
        <f>'Контроль экономии'!GY76*Ср.вз.!BM76</f>
        <v>#N/A</v>
      </c>
      <c r="CS76" s="116" t="e">
        <f>'Контроль экономии'!FU76*'Контроль экономии'!WM76</f>
        <v>#N/A</v>
      </c>
      <c r="CT76" s="116" t="e">
        <f>'Контроль экономии'!FV76*'Контроль экономии'!WN76</f>
        <v>#N/A</v>
      </c>
      <c r="CU76" s="116" t="e">
        <f>'Контроль экономии'!FW76*'Контроль экономии'!WO76</f>
        <v>#N/A</v>
      </c>
      <c r="CV76" s="116" t="e">
        <f>'Контроль экономии'!FX76*'Контроль экономии'!WP76</f>
        <v>#N/A</v>
      </c>
      <c r="CW76" s="116" t="e">
        <f>'Контроль экономии'!FY76*'Контроль экономии'!WQ76</f>
        <v>#N/A</v>
      </c>
      <c r="CX76" s="116" t="e">
        <f>'Контроль экономии'!FZ76*'Контроль экономии'!WR76</f>
        <v>#N/A</v>
      </c>
      <c r="CY76" s="116" t="e">
        <f>'Контроль экономии'!GA76*'Контроль экономии'!WS76</f>
        <v>#N/A</v>
      </c>
      <c r="CZ76" s="116" t="e">
        <f>'Контроль экономии'!GB76*'Контроль экономии'!WT76</f>
        <v>#N/A</v>
      </c>
      <c r="DA76" s="116" t="e">
        <f>'Контроль экономии'!GC76*'Контроль экономии'!WU76</f>
        <v>#N/A</v>
      </c>
      <c r="DB76" s="116" t="e">
        <f>'Контроль экономии'!GD76*'Контроль экономии'!WV76</f>
        <v>#N/A</v>
      </c>
      <c r="DC76" s="116" t="e">
        <f>'Контроль экономии'!GE76*'Контроль экономии'!WW76</f>
        <v>#N/A</v>
      </c>
      <c r="DD76" s="116" t="e">
        <f>'Контроль экономии'!GF76*'Контроль экономии'!WX76</f>
        <v>#N/A</v>
      </c>
      <c r="DE76" s="116" t="e">
        <f>'Контроль экономии'!GG76*'Контроль экономии'!WY76</f>
        <v>#N/A</v>
      </c>
      <c r="DF76" s="116" t="e">
        <f>'Контроль экономии'!GH76*'Контроль экономии'!WZ76</f>
        <v>#N/A</v>
      </c>
      <c r="DG76" s="116" t="e">
        <f>'Контроль экономии'!GI76*'Контроль экономии'!XA76</f>
        <v>#N/A</v>
      </c>
      <c r="DH76" s="116" t="e">
        <f>'Контроль экономии'!GJ76*'Контроль экономии'!XB76</f>
        <v>#N/A</v>
      </c>
      <c r="DI76" s="116" t="e">
        <f>'Контроль экономии'!GK76*'Контроль экономии'!XC76</f>
        <v>#N/A</v>
      </c>
      <c r="DJ76" s="116" t="e">
        <f>'Контроль экономии'!GL76*'Контроль экономии'!XD76</f>
        <v>#N/A</v>
      </c>
      <c r="DK76" s="116" t="e">
        <f>'Контроль экономии'!GM76*'Контроль экономии'!XE76</f>
        <v>#N/A</v>
      </c>
      <c r="DL76" s="116" t="e">
        <f>'Контроль экономии'!GN76*'Контроль экономии'!XF76</f>
        <v>#N/A</v>
      </c>
      <c r="DM76" s="116" t="e">
        <f>'Контроль экономии'!GO76*'Контроль экономии'!XG76</f>
        <v>#N/A</v>
      </c>
      <c r="DN76" s="116" t="e">
        <f>'Контроль экономии'!GP76*'Контроль экономии'!XH76</f>
        <v>#N/A</v>
      </c>
      <c r="DO76" s="116" t="e">
        <f>'Контроль экономии'!GQ76*'Контроль экономии'!XI76</f>
        <v>#N/A</v>
      </c>
      <c r="DP76" s="116" t="e">
        <f>'Контроль экономии'!GR76*'Контроль экономии'!XJ76</f>
        <v>#N/A</v>
      </c>
      <c r="DQ76" s="116" t="e">
        <f>'Контроль экономии'!GS76*'Контроль экономии'!XK76</f>
        <v>#N/A</v>
      </c>
      <c r="DR76" s="116" t="e">
        <f>'Контроль экономии'!GT76*'Контроль экономии'!XL76</f>
        <v>#N/A</v>
      </c>
      <c r="DS76" s="116" t="e">
        <f>'Контроль экономии'!GU76*'Контроль экономии'!XM76</f>
        <v>#N/A</v>
      </c>
      <c r="DT76" s="116" t="e">
        <f>'Контроль экономии'!GV76*'Контроль экономии'!XN76</f>
        <v>#N/A</v>
      </c>
      <c r="DU76" s="116" t="e">
        <f>'Контроль экономии'!GW76*'Контроль экономии'!XO76</f>
        <v>#N/A</v>
      </c>
      <c r="DV76" s="116" t="e">
        <f>'Контроль экономии'!GX76*'Контроль экономии'!XP76</f>
        <v>#N/A</v>
      </c>
      <c r="DW76" s="116" t="e">
        <f>'Контроль экономии'!GY76*'Контроль экономии'!XQ76</f>
        <v>#N/A</v>
      </c>
      <c r="DX76" s="122" t="e">
        <f>'Контроль экономии'!FU76*'Контроль экономии'!XR76</f>
        <v>#N/A</v>
      </c>
      <c r="DY76" s="122" t="e">
        <f>'Контроль экономии'!FV76*'Контроль экономии'!XS76</f>
        <v>#N/A</v>
      </c>
      <c r="DZ76" s="122" t="e">
        <f>'Контроль экономии'!FW76*'Контроль экономии'!XT76</f>
        <v>#N/A</v>
      </c>
      <c r="EA76" s="122" t="e">
        <f>'Контроль экономии'!FX76*'Контроль экономии'!XU76</f>
        <v>#N/A</v>
      </c>
      <c r="EB76" s="122" t="e">
        <f>'Контроль экономии'!FY76*'Контроль экономии'!XV76</f>
        <v>#N/A</v>
      </c>
      <c r="EC76" s="122" t="e">
        <f>'Контроль экономии'!FZ76*'Контроль экономии'!XW76</f>
        <v>#N/A</v>
      </c>
      <c r="ED76" s="122" t="e">
        <f>'Контроль экономии'!GA76*'Контроль экономии'!XX76</f>
        <v>#N/A</v>
      </c>
      <c r="EE76" s="122" t="e">
        <f>'Контроль экономии'!GB76*'Контроль экономии'!XY76</f>
        <v>#N/A</v>
      </c>
      <c r="EF76" s="122" t="e">
        <f>'Контроль экономии'!GC76*'Контроль экономии'!XZ76</f>
        <v>#N/A</v>
      </c>
      <c r="EG76" s="122" t="e">
        <f>'Контроль экономии'!GD76*'Контроль экономии'!YA76</f>
        <v>#N/A</v>
      </c>
      <c r="EH76" s="122" t="e">
        <f>'Контроль экономии'!GE76*'Контроль экономии'!YB76</f>
        <v>#N/A</v>
      </c>
      <c r="EI76" s="122" t="e">
        <f>'Контроль экономии'!GF76*'Контроль экономии'!YC76</f>
        <v>#N/A</v>
      </c>
      <c r="EJ76" s="122" t="e">
        <f>'Контроль экономии'!GG76*'Контроль экономии'!YD76</f>
        <v>#N/A</v>
      </c>
      <c r="EK76" s="122" t="e">
        <f>'Контроль экономии'!GH76*'Контроль экономии'!YE76</f>
        <v>#N/A</v>
      </c>
      <c r="EL76" s="122" t="e">
        <f>'Контроль экономии'!GI76*'Контроль экономии'!YF76</f>
        <v>#N/A</v>
      </c>
      <c r="EM76" s="122" t="e">
        <f>'Контроль экономии'!GJ76*'Контроль экономии'!YG76</f>
        <v>#N/A</v>
      </c>
      <c r="EN76" s="122" t="e">
        <f>'Контроль экономии'!GK76*'Контроль экономии'!YH76</f>
        <v>#N/A</v>
      </c>
      <c r="EO76" s="122" t="e">
        <f>'Контроль экономии'!GL76*'Контроль экономии'!YI76</f>
        <v>#N/A</v>
      </c>
      <c r="EP76" s="122" t="e">
        <f>'Контроль экономии'!GM76*'Контроль экономии'!YJ76</f>
        <v>#N/A</v>
      </c>
      <c r="EQ76" s="122" t="e">
        <f>'Контроль экономии'!GN76*'Контроль экономии'!YK76</f>
        <v>#N/A</v>
      </c>
      <c r="ER76" s="122" t="e">
        <f>'Контроль экономии'!GO76*'Контроль экономии'!YL76</f>
        <v>#N/A</v>
      </c>
      <c r="ES76" s="122" t="e">
        <f>'Контроль экономии'!GP76*'Контроль экономии'!YM76</f>
        <v>#N/A</v>
      </c>
      <c r="ET76" s="122" t="e">
        <f>'Контроль экономии'!GQ76*'Контроль экономии'!YN76</f>
        <v>#N/A</v>
      </c>
      <c r="EU76" s="122" t="e">
        <f>'Контроль экономии'!GR76*'Контроль экономии'!YO76</f>
        <v>#N/A</v>
      </c>
      <c r="EV76" s="122" t="e">
        <f>'Контроль экономии'!GS76*'Контроль экономии'!YP76</f>
        <v>#N/A</v>
      </c>
      <c r="EW76" s="122" t="e">
        <f>'Контроль экономии'!GT76*'Контроль экономии'!YQ76</f>
        <v>#N/A</v>
      </c>
      <c r="EX76" s="122" t="e">
        <f>'Контроль экономии'!GU76*'Контроль экономии'!YR76</f>
        <v>#N/A</v>
      </c>
      <c r="EY76" s="122" t="e">
        <f>'Контроль экономии'!GV76*'Контроль экономии'!YS76</f>
        <v>#N/A</v>
      </c>
      <c r="EZ76" s="122" t="e">
        <f>'Контроль экономии'!GW76*'Контроль экономии'!YT76</f>
        <v>#N/A</v>
      </c>
      <c r="FA76" s="122" t="e">
        <f>'Контроль экономии'!GX76*'Контроль экономии'!YU76</f>
        <v>#N/A</v>
      </c>
      <c r="FB76" s="122" t="e">
        <f>'Контроль экономии'!GY76*'Контроль экономии'!YV76</f>
        <v>#N/A</v>
      </c>
    </row>
    <row r="77" spans="1:158" s="116" customFormat="1">
      <c r="A77" s="116">
        <f>'Контроль экономии'!A77</f>
        <v>74</v>
      </c>
      <c r="B77" s="123" t="str">
        <f>'Контроль экономии'!C77</f>
        <v>Муниципальное бюджетное дошкольное образовательное учреждение детский сад № 75 «Центр развития ребенка» г. Белгорода</v>
      </c>
      <c r="C77" s="124">
        <f>'Контроль экономии'!D77</f>
        <v>1217979</v>
      </c>
      <c r="D77" s="119" t="str">
        <f>IF('Контроль экономии'!JJ77="",0,'Контроль экономии'!JJ77)</f>
        <v>-</v>
      </c>
      <c r="E77" s="119" t="str">
        <f>IF('Контроль экономии'!JK77="",0,'Контроль экономии'!JK77)</f>
        <v>-</v>
      </c>
      <c r="F77" s="119" t="str">
        <f>IF('Контроль экономии'!JL77="",0,'Контроль экономии'!JL77)</f>
        <v>-</v>
      </c>
      <c r="G77" s="119" t="str">
        <f>IF('Контроль экономии'!JM77="",0,'Контроль экономии'!JM77)</f>
        <v>-</v>
      </c>
      <c r="H77" s="119" t="str">
        <f>IF('Контроль экономии'!JN77="",0,'Контроль экономии'!JN77)</f>
        <v>-</v>
      </c>
      <c r="I77" s="119" t="str">
        <f>IF('Контроль экономии'!JO77="",0,'Контроль экономии'!JO77)</f>
        <v>-</v>
      </c>
      <c r="J77" s="119" t="str">
        <f>IF('Контроль экономии'!JP77="",0,'Контроль экономии'!JP77)</f>
        <v>-</v>
      </c>
      <c r="K77" s="119" t="str">
        <f>IF('Контроль экономии'!JQ77="",0,'Контроль экономии'!JQ77)</f>
        <v>-</v>
      </c>
      <c r="L77" s="119" t="str">
        <f>IF('Контроль экономии'!JR77="",0,'Контроль экономии'!JR77)</f>
        <v>-</v>
      </c>
      <c r="M77" s="119" t="str">
        <f>IF('Контроль экономии'!JS77="",0,'Контроль экономии'!JS77)</f>
        <v>-</v>
      </c>
      <c r="N77" s="119" t="str">
        <f>IF('Контроль экономии'!JT77="",0,'Контроль экономии'!JT77)</f>
        <v>-</v>
      </c>
      <c r="O77" s="119" t="str">
        <f>IF('Контроль экономии'!JU77="",0,'Контроль экономии'!JU77)</f>
        <v>-</v>
      </c>
      <c r="P77" s="119" t="str">
        <f>IF('Контроль экономии'!JV77="",0,'Контроль экономии'!JV77)</f>
        <v>-</v>
      </c>
      <c r="Q77" s="119" t="str">
        <f>IF('Контроль экономии'!JW77="",0,'Контроль экономии'!JW77)</f>
        <v>-</v>
      </c>
      <c r="R77" s="119" t="str">
        <f>IF('Контроль экономии'!JX77="",0,'Контроль экономии'!JX77)</f>
        <v>-</v>
      </c>
      <c r="S77" s="119" t="str">
        <f>IF('Контроль экономии'!JY77="",0,'Контроль экономии'!JY77)</f>
        <v>-</v>
      </c>
      <c r="T77" s="119" t="str">
        <f>IF('Контроль экономии'!JZ77="",0,'Контроль экономии'!JZ77)</f>
        <v>-</v>
      </c>
      <c r="U77" s="119" t="str">
        <f>IF('Контроль экономии'!KA77="",0,'Контроль экономии'!KA77)</f>
        <v>-</v>
      </c>
      <c r="V77" s="119" t="str">
        <f>IF('Контроль экономии'!KB77="",0,'Контроль экономии'!KB77)</f>
        <v>-</v>
      </c>
      <c r="W77" s="119" t="str">
        <f>IF('Контроль экономии'!KC77="",0,'Контроль экономии'!KC77)</f>
        <v>-</v>
      </c>
      <c r="X77" s="119" t="str">
        <f>IF('Контроль экономии'!KD77="",0,'Контроль экономии'!KD77)</f>
        <v>-</v>
      </c>
      <c r="Y77" s="119" t="str">
        <f>IF('Контроль экономии'!KE77="",0,'Контроль экономии'!KE77)</f>
        <v>-</v>
      </c>
      <c r="Z77" s="119" t="str">
        <f>IF('Контроль экономии'!KF77="",0,'Контроль экономии'!KF77)</f>
        <v>-</v>
      </c>
      <c r="AA77" s="119" t="str">
        <f>IF('Контроль экономии'!KG77="",0,'Контроль экономии'!KG77)</f>
        <v>-</v>
      </c>
      <c r="AB77" s="119" t="str">
        <f>IF('Контроль экономии'!KH77="",0,'Контроль экономии'!KH77)</f>
        <v>-</v>
      </c>
      <c r="AC77" s="119" t="str">
        <f>IF('Контроль экономии'!KI77="",0,'Контроль экономии'!KI77)</f>
        <v>-</v>
      </c>
      <c r="AD77" s="119" t="str">
        <f>IF('Контроль экономии'!KJ77="",0,'Контроль экономии'!KJ77)</f>
        <v>-</v>
      </c>
      <c r="AE77" s="119" t="str">
        <f>IF('Контроль экономии'!KK77="",0,'Контроль экономии'!KK77)</f>
        <v>-</v>
      </c>
      <c r="AF77" s="119" t="str">
        <f>IF('Контроль экономии'!KL77="",0,'Контроль экономии'!KL77)</f>
        <v>-</v>
      </c>
      <c r="AG77" s="119" t="str">
        <f>IF('Контроль экономии'!KM77="",0,'Контроль экономии'!KM77)</f>
        <v>-</v>
      </c>
      <c r="AH77" s="119">
        <f>IF('Контроль экономии'!KN77="",0,'Контроль экономии'!KN77)</f>
        <v>0</v>
      </c>
      <c r="AI77" s="125">
        <f>IF(D77&gt;0,'Контроль экономии'!FU77,0)</f>
        <v>774.78402765324768</v>
      </c>
      <c r="AJ77" s="125">
        <f>IF(E77&gt;0,'Контроль экономии'!FV77,0)</f>
        <v>1472.6490633914618</v>
      </c>
      <c r="AK77" s="125">
        <f>IF(F77&gt;0,'Контроль экономии'!FW77,0)</f>
        <v>1999.8937897908741</v>
      </c>
      <c r="AL77" s="125">
        <f>IF(G77&gt;0,'Контроль экономии'!FX77,0)</f>
        <v>2562.1016943334835</v>
      </c>
      <c r="AM77" s="125">
        <f>IF(H77&gt;0,'Контроль экономии'!FY77,0)</f>
        <v>3190.5065494938794</v>
      </c>
      <c r="AN77" s="125">
        <f>IF(I77&gt;0,'Контроль экономии'!FZ77,0)</f>
        <v>3921.4700605409871</v>
      </c>
      <c r="AO77" s="125">
        <f>IF(J77&gt;0,'Контроль экономии'!GA77,0)</f>
        <v>4643.1100574165757</v>
      </c>
      <c r="AP77" s="125">
        <f>IF(K77&gt;0,'Контроль экономии'!GB77,0)</f>
        <v>5357.7574186635247</v>
      </c>
      <c r="AQ77" s="125">
        <f>IF(L77&gt;0,'Контроль экономии'!GC77,0)</f>
        <v>6087.78857829348</v>
      </c>
      <c r="AR77" s="125">
        <f>IF(M77&gt;0,'Контроль экономии'!GD77,0)</f>
        <v>6808.0300480433398</v>
      </c>
      <c r="AS77" s="125">
        <f>IF(N77&gt;0,'Контроль экономии'!GE77,0)</f>
        <v>7473.7289598898124</v>
      </c>
      <c r="AT77" s="125">
        <f>IF(O77&gt;0,'Контроль экономии'!GF77,0)</f>
        <v>8062.508879821251</v>
      </c>
      <c r="AU77" s="125">
        <f>IF(P77&gt;0,'Контроль экономии'!GG77,0)</f>
        <v>8734.7342515877863</v>
      </c>
      <c r="AV77" s="125">
        <f>IF(Q77&gt;0,'Контроль экономии'!GH77,0)</f>
        <v>9246.1290038956158</v>
      </c>
      <c r="AW77" s="125">
        <f>IF(R77&gt;0,'Контроль экономии'!GI77,0)</f>
        <v>9982.6866234456356</v>
      </c>
      <c r="AX77" s="125">
        <f>IF(S77&gt;0,'Контроль экономии'!GJ77,0)</f>
        <v>10770.523570939011</v>
      </c>
      <c r="AY77" s="125">
        <f>IF(T77&gt;0,'Контроль экономии'!GK77,0)</f>
        <v>11503.817960528999</v>
      </c>
      <c r="AZ77" s="125">
        <f>IF(U77&gt;0,'Контроль экономии'!GL77,0)</f>
        <v>12257.624081296328</v>
      </c>
      <c r="BA77" s="125">
        <f>IF(V77&gt;0,'Контроль экономии'!GM77,0)</f>
        <v>13003.971390726441</v>
      </c>
      <c r="BB77" s="125">
        <f>IF(W77&gt;0,'Контроль экономии'!GN77,0)</f>
        <v>13755.44663295089</v>
      </c>
      <c r="BC77" s="125">
        <f>IF(X77&gt;0,'Контроль экономии'!GO77,0)</f>
        <v>14558.201203118697</v>
      </c>
      <c r="BD77" s="125">
        <f>IF(Y77&gt;0,'Контроль экономии'!GP77,0)</f>
        <v>15409.904222686979</v>
      </c>
      <c r="BE77" s="125">
        <f>IF(Z77&gt;0,'Контроль экономии'!GQ77,0)</f>
        <v>16285.382203392634</v>
      </c>
      <c r="BF77" s="125">
        <f>IF(AA77&gt;0,'Контроль экономии'!GR77,0)</f>
        <v>17209.34245779019</v>
      </c>
      <c r="BG77" s="125">
        <f>IF(AB77&gt;0,'Контроль экономии'!GS77,0)</f>
        <v>18124.911549433378</v>
      </c>
      <c r="BH77" s="125">
        <f>IF(AC77&gt;0,'Контроль экономии'!GT77,0)</f>
        <v>19009.713044310553</v>
      </c>
      <c r="BI77" s="125">
        <f>IF(AD77&gt;0,'Контроль экономии'!GU77,0)</f>
        <v>19991.012910862952</v>
      </c>
      <c r="BJ77" s="125">
        <f>IF(AE77&gt;0,'Контроль экономии'!GV77,0)</f>
        <v>21001.681847055635</v>
      </c>
      <c r="BK77" s="125">
        <f>IF(AF77&gt;0,'Контроль экономии'!GW77,0)</f>
        <v>21956.87587392778</v>
      </c>
      <c r="BL77" s="125">
        <f>IF(AG77&gt;0,'Контроль экономии'!GX77,0)</f>
        <v>22809.977420621788</v>
      </c>
      <c r="BM77" s="125">
        <f>IF(AH77&gt;0,'Контроль экономии'!GY77,0)</f>
        <v>0</v>
      </c>
      <c r="BN77" s="120">
        <f>'Контроль экономии'!FU77*Ср.вз.!AI77</f>
        <v>600290.28950658848</v>
      </c>
      <c r="BO77" s="120">
        <f>'Контроль экономии'!FV77*Ср.вз.!AJ77</f>
        <v>2168695.2639077497</v>
      </c>
      <c r="BP77" s="120">
        <f>'Контроль экономии'!FW77*Ср.вз.!AK77</f>
        <v>3999575.1704441048</v>
      </c>
      <c r="BQ77" s="120">
        <f>'Контроль экономии'!FX77*Ср.вз.!AL77</f>
        <v>6564365.0921065072</v>
      </c>
      <c r="BR77" s="120">
        <f>'Контроль экономии'!FY77*Ср.вз.!AM77</f>
        <v>10179332.04236334</v>
      </c>
      <c r="BS77" s="120">
        <f>'Контроль экономии'!FZ77*Ср.вз.!AN77</f>
        <v>15377927.435719334</v>
      </c>
      <c r="BT77" s="120">
        <f>'Контроль экономии'!GA77*Ср.вз.!AO77</f>
        <v>21558471.005282957</v>
      </c>
      <c r="BU77" s="120">
        <f>'Контроль экономии'!GB77*Ср.вз.!AP77</f>
        <v>28705564.557244036</v>
      </c>
      <c r="BV77" s="120">
        <f>'Контроль экономии'!GC77*Ср.вз.!AQ77</f>
        <v>37061169.774000548</v>
      </c>
      <c r="BW77" s="120">
        <f>'Контроль экономии'!GD77*Ср.вз.!AR77</f>
        <v>46349273.135060996</v>
      </c>
      <c r="BX77" s="120">
        <f>'Контроль экономии'!GE77*Ср.вз.!AS77</f>
        <v>55856624.565895654</v>
      </c>
      <c r="BY77" s="120">
        <f>'Контроль экономии'!GF77*Ср.вз.!AT77</f>
        <v>65004049.437196523</v>
      </c>
      <c r="BZ77" s="120">
        <f>'Контроль экономии'!GG77*Ср.вз.!AU77</f>
        <v>76295582.445860848</v>
      </c>
      <c r="CA77" s="120">
        <f>'Контроль экономии'!GH77*Ср.вз.!AV77</f>
        <v>85490901.556679726</v>
      </c>
      <c r="CB77" s="120">
        <f>'Контроль экономии'!GI77*Ср.вз.!AW77</f>
        <v>99654032.221920431</v>
      </c>
      <c r="CC77" s="120">
        <f>'Контроль экономии'!GJ77*Ср.вз.!AX77</f>
        <v>116004177.99215282</v>
      </c>
      <c r="CD77" s="120">
        <f>'Контроль экономии'!GK77*Ср.вз.!AY77</f>
        <v>132337827.66898957</v>
      </c>
      <c r="CE77" s="120">
        <f>'Контроль экономии'!GL77*Ср.вз.!AZ77</f>
        <v>150249348.11837566</v>
      </c>
      <c r="CF77" s="120">
        <f>'Контроль экономии'!GM77*Ср.вз.!BA77</f>
        <v>169103271.93083179</v>
      </c>
      <c r="CG77" s="120">
        <f>'Контроль экономии'!GN77*Ср.вз.!BB77</f>
        <v>189212312.07196</v>
      </c>
      <c r="CH77" s="120">
        <f>'Контроль экономии'!GO77*Ср.вз.!BC77</f>
        <v>211941222.27048668</v>
      </c>
      <c r="CI77" s="120">
        <f>'Контроль экономии'!GP77*Ср.вз.!BD77</f>
        <v>237465148.15238598</v>
      </c>
      <c r="CJ77" s="120">
        <f>'Контроль экономии'!GQ77*Ср.вз.!BE77</f>
        <v>265213673.5105775</v>
      </c>
      <c r="CK77" s="120">
        <f>'Контроль экономии'!GR77*Ср.вз.!BF77</f>
        <v>296161467.82950008</v>
      </c>
      <c r="CL77" s="120">
        <f>'Контроль экономии'!GS77*Ср.вз.!BG77</f>
        <v>328512418.67478347</v>
      </c>
      <c r="CM77" s="120">
        <f>'Контроль экономии'!GT77*Ср.вз.!BH77</f>
        <v>361369190.02703077</v>
      </c>
      <c r="CN77" s="120">
        <f>'Контроль экономии'!GU77*Ср.вз.!BI77</f>
        <v>399640597.20228922</v>
      </c>
      <c r="CO77" s="120">
        <f>'Контроль экономии'!GV77*Ср.вз.!BJ77</f>
        <v>441070640.40494621</v>
      </c>
      <c r="CP77" s="120">
        <f>'Контроль экономии'!GW77*Ср.вз.!BK77</f>
        <v>482104398.14307183</v>
      </c>
      <c r="CQ77" s="120">
        <f>'Контроль экономии'!GX77*Ср.вз.!BL77</f>
        <v>520295069.92927581</v>
      </c>
      <c r="CR77" s="120">
        <f>'Контроль экономии'!GY77*Ср.вз.!BM77</f>
        <v>0</v>
      </c>
      <c r="CS77" s="116" t="e">
        <f>'Контроль экономии'!FU77*'Контроль экономии'!WM77</f>
        <v>#VALUE!</v>
      </c>
      <c r="CT77" s="116" t="e">
        <f>'Контроль экономии'!FV77*'Контроль экономии'!WN77</f>
        <v>#VALUE!</v>
      </c>
      <c r="CU77" s="116" t="e">
        <f>'Контроль экономии'!FW77*'Контроль экономии'!WO77</f>
        <v>#VALUE!</v>
      </c>
      <c r="CV77" s="116" t="e">
        <f>'Контроль экономии'!FX77*'Контроль экономии'!WP77</f>
        <v>#VALUE!</v>
      </c>
      <c r="CW77" s="116" t="e">
        <f>'Контроль экономии'!FY77*'Контроль экономии'!WQ77</f>
        <v>#VALUE!</v>
      </c>
      <c r="CX77" s="116" t="e">
        <f>'Контроль экономии'!FZ77*'Контроль экономии'!WR77</f>
        <v>#VALUE!</v>
      </c>
      <c r="CY77" s="116" t="e">
        <f>'Контроль экономии'!GA77*'Контроль экономии'!WS77</f>
        <v>#VALUE!</v>
      </c>
      <c r="CZ77" s="116" t="e">
        <f>'Контроль экономии'!GB77*'Контроль экономии'!WT77</f>
        <v>#VALUE!</v>
      </c>
      <c r="DA77" s="116" t="e">
        <f>'Контроль экономии'!GC77*'Контроль экономии'!WU77</f>
        <v>#VALUE!</v>
      </c>
      <c r="DB77" s="116" t="e">
        <f>'Контроль экономии'!GD77*'Контроль экономии'!WV77</f>
        <v>#VALUE!</v>
      </c>
      <c r="DC77" s="116" t="e">
        <f>'Контроль экономии'!GE77*'Контроль экономии'!WW77</f>
        <v>#VALUE!</v>
      </c>
      <c r="DD77" s="116" t="e">
        <f>'Контроль экономии'!GF77*'Контроль экономии'!WX77</f>
        <v>#VALUE!</v>
      </c>
      <c r="DE77" s="116" t="e">
        <f>'Контроль экономии'!GG77*'Контроль экономии'!WY77</f>
        <v>#VALUE!</v>
      </c>
      <c r="DF77" s="116" t="e">
        <f>'Контроль экономии'!GH77*'Контроль экономии'!WZ77</f>
        <v>#VALUE!</v>
      </c>
      <c r="DG77" s="116" t="e">
        <f>'Контроль экономии'!GI77*'Контроль экономии'!XA77</f>
        <v>#VALUE!</v>
      </c>
      <c r="DH77" s="116" t="e">
        <f>'Контроль экономии'!GJ77*'Контроль экономии'!XB77</f>
        <v>#VALUE!</v>
      </c>
      <c r="DI77" s="116" t="e">
        <f>'Контроль экономии'!GK77*'Контроль экономии'!XC77</f>
        <v>#VALUE!</v>
      </c>
      <c r="DJ77" s="116" t="e">
        <f>'Контроль экономии'!GL77*'Контроль экономии'!XD77</f>
        <v>#VALUE!</v>
      </c>
      <c r="DK77" s="116" t="e">
        <f>'Контроль экономии'!GM77*'Контроль экономии'!XE77</f>
        <v>#VALUE!</v>
      </c>
      <c r="DL77" s="116" t="e">
        <f>'Контроль экономии'!GN77*'Контроль экономии'!XF77</f>
        <v>#VALUE!</v>
      </c>
      <c r="DM77" s="116" t="e">
        <f>'Контроль экономии'!GO77*'Контроль экономии'!XG77</f>
        <v>#VALUE!</v>
      </c>
      <c r="DN77" s="116" t="e">
        <f>'Контроль экономии'!GP77*'Контроль экономии'!XH77</f>
        <v>#VALUE!</v>
      </c>
      <c r="DO77" s="116" t="e">
        <f>'Контроль экономии'!GQ77*'Контроль экономии'!XI77</f>
        <v>#VALUE!</v>
      </c>
      <c r="DP77" s="116" t="e">
        <f>'Контроль экономии'!GR77*'Контроль экономии'!XJ77</f>
        <v>#VALUE!</v>
      </c>
      <c r="DQ77" s="116" t="e">
        <f>'Контроль экономии'!GS77*'Контроль экономии'!XK77</f>
        <v>#VALUE!</v>
      </c>
      <c r="DR77" s="116" t="e">
        <f>'Контроль экономии'!GT77*'Контроль экономии'!XL77</f>
        <v>#VALUE!</v>
      </c>
      <c r="DS77" s="116" t="e">
        <f>'Контроль экономии'!GU77*'Контроль экономии'!XM77</f>
        <v>#VALUE!</v>
      </c>
      <c r="DT77" s="116" t="e">
        <f>'Контроль экономии'!GV77*'Контроль экономии'!XN77</f>
        <v>#VALUE!</v>
      </c>
      <c r="DU77" s="116" t="e">
        <f>'Контроль экономии'!GW77*'Контроль экономии'!XO77</f>
        <v>#VALUE!</v>
      </c>
      <c r="DV77" s="116" t="e">
        <f>'Контроль экономии'!GX77*'Контроль экономии'!XP77</f>
        <v>#VALUE!</v>
      </c>
      <c r="DW77" s="116" t="e">
        <f>'Контроль экономии'!GY77*'Контроль экономии'!XQ77</f>
        <v>#VALUE!</v>
      </c>
      <c r="DX77" s="122" t="e">
        <f>'Контроль экономии'!FU77*'Контроль экономии'!XR77</f>
        <v>#VALUE!</v>
      </c>
      <c r="DY77" s="122" t="e">
        <f>'Контроль экономии'!FV77*'Контроль экономии'!XS77</f>
        <v>#VALUE!</v>
      </c>
      <c r="DZ77" s="122" t="e">
        <f>'Контроль экономии'!FW77*'Контроль экономии'!XT77</f>
        <v>#VALUE!</v>
      </c>
      <c r="EA77" s="122" t="e">
        <f>'Контроль экономии'!FX77*'Контроль экономии'!XU77</f>
        <v>#VALUE!</v>
      </c>
      <c r="EB77" s="122" t="e">
        <f>'Контроль экономии'!FY77*'Контроль экономии'!XV77</f>
        <v>#VALUE!</v>
      </c>
      <c r="EC77" s="122" t="e">
        <f>'Контроль экономии'!FZ77*'Контроль экономии'!XW77</f>
        <v>#VALUE!</v>
      </c>
      <c r="ED77" s="122" t="e">
        <f>'Контроль экономии'!GA77*'Контроль экономии'!XX77</f>
        <v>#VALUE!</v>
      </c>
      <c r="EE77" s="122" t="e">
        <f>'Контроль экономии'!GB77*'Контроль экономии'!XY77</f>
        <v>#VALUE!</v>
      </c>
      <c r="EF77" s="122" t="e">
        <f>'Контроль экономии'!GC77*'Контроль экономии'!XZ77</f>
        <v>#VALUE!</v>
      </c>
      <c r="EG77" s="122" t="e">
        <f>'Контроль экономии'!GD77*'Контроль экономии'!YA77</f>
        <v>#VALUE!</v>
      </c>
      <c r="EH77" s="122" t="e">
        <f>'Контроль экономии'!GE77*'Контроль экономии'!YB77</f>
        <v>#VALUE!</v>
      </c>
      <c r="EI77" s="122" t="e">
        <f>'Контроль экономии'!GF77*'Контроль экономии'!YC77</f>
        <v>#VALUE!</v>
      </c>
      <c r="EJ77" s="122" t="e">
        <f>'Контроль экономии'!GG77*'Контроль экономии'!YD77</f>
        <v>#VALUE!</v>
      </c>
      <c r="EK77" s="122" t="e">
        <f>'Контроль экономии'!GH77*'Контроль экономии'!YE77</f>
        <v>#VALUE!</v>
      </c>
      <c r="EL77" s="122" t="e">
        <f>'Контроль экономии'!GI77*'Контроль экономии'!YF77</f>
        <v>#VALUE!</v>
      </c>
      <c r="EM77" s="122" t="e">
        <f>'Контроль экономии'!GJ77*'Контроль экономии'!YG77</f>
        <v>#VALUE!</v>
      </c>
      <c r="EN77" s="122" t="e">
        <f>'Контроль экономии'!GK77*'Контроль экономии'!YH77</f>
        <v>#VALUE!</v>
      </c>
      <c r="EO77" s="122" t="e">
        <f>'Контроль экономии'!GL77*'Контроль экономии'!YI77</f>
        <v>#VALUE!</v>
      </c>
      <c r="EP77" s="122" t="e">
        <f>'Контроль экономии'!GM77*'Контроль экономии'!YJ77</f>
        <v>#VALUE!</v>
      </c>
      <c r="EQ77" s="122" t="e">
        <f>'Контроль экономии'!GN77*'Контроль экономии'!YK77</f>
        <v>#VALUE!</v>
      </c>
      <c r="ER77" s="122" t="e">
        <f>'Контроль экономии'!GO77*'Контроль экономии'!YL77</f>
        <v>#VALUE!</v>
      </c>
      <c r="ES77" s="122" t="e">
        <f>'Контроль экономии'!GP77*'Контроль экономии'!YM77</f>
        <v>#VALUE!</v>
      </c>
      <c r="ET77" s="122" t="e">
        <f>'Контроль экономии'!GQ77*'Контроль экономии'!YN77</f>
        <v>#VALUE!</v>
      </c>
      <c r="EU77" s="122" t="e">
        <f>'Контроль экономии'!GR77*'Контроль экономии'!YO77</f>
        <v>#VALUE!</v>
      </c>
      <c r="EV77" s="122" t="e">
        <f>'Контроль экономии'!GS77*'Контроль экономии'!YP77</f>
        <v>#VALUE!</v>
      </c>
      <c r="EW77" s="122" t="e">
        <f>'Контроль экономии'!GT77*'Контроль экономии'!YQ77</f>
        <v>#VALUE!</v>
      </c>
      <c r="EX77" s="122" t="e">
        <f>'Контроль экономии'!GU77*'Контроль экономии'!YR77</f>
        <v>#VALUE!</v>
      </c>
      <c r="EY77" s="122" t="e">
        <f>'Контроль экономии'!GV77*'Контроль экономии'!YS77</f>
        <v>#VALUE!</v>
      </c>
      <c r="EZ77" s="122" t="e">
        <f>'Контроль экономии'!GW77*'Контроль экономии'!YT77</f>
        <v>#VALUE!</v>
      </c>
      <c r="FA77" s="122" t="e">
        <f>'Контроль экономии'!GX77*'Контроль экономии'!YU77</f>
        <v>#VALUE!</v>
      </c>
      <c r="FB77" s="122" t="e">
        <f>'Контроль экономии'!GY77*'Контроль экономии'!YV77</f>
        <v>#VALUE!</v>
      </c>
    </row>
    <row r="78" spans="1:158" s="116" customFormat="1">
      <c r="A78" s="116">
        <f>'Контроль экономии'!A78</f>
        <v>75</v>
      </c>
      <c r="B78" s="123" t="str">
        <f>'Контроль экономии'!C78</f>
        <v>Муниципальное автономное дошкольное образовательное учреждение детский сад общеразвивающего вида № 78 «Гномик» г. Белгорода</v>
      </c>
      <c r="C78" s="124" t="str">
        <f>'Контроль экономии'!D78</f>
        <v>-</v>
      </c>
      <c r="D78" s="119" t="e">
        <f>IF('Контроль экономии'!JJ78="",0,'Контроль экономии'!JJ78)</f>
        <v>#N/A</v>
      </c>
      <c r="E78" s="119" t="e">
        <f>IF('Контроль экономии'!JK78="",0,'Контроль экономии'!JK78)</f>
        <v>#N/A</v>
      </c>
      <c r="F78" s="119" t="e">
        <f>IF('Контроль экономии'!JL78="",0,'Контроль экономии'!JL78)</f>
        <v>#N/A</v>
      </c>
      <c r="G78" s="119" t="e">
        <f>IF('Контроль экономии'!JM78="",0,'Контроль экономии'!JM78)</f>
        <v>#N/A</v>
      </c>
      <c r="H78" s="119" t="e">
        <f>IF('Контроль экономии'!JN78="",0,'Контроль экономии'!JN78)</f>
        <v>#N/A</v>
      </c>
      <c r="I78" s="119" t="e">
        <f>IF('Контроль экономии'!JO78="",0,'Контроль экономии'!JO78)</f>
        <v>#N/A</v>
      </c>
      <c r="J78" s="119" t="e">
        <f>IF('Контроль экономии'!JP78="",0,'Контроль экономии'!JP78)</f>
        <v>#N/A</v>
      </c>
      <c r="K78" s="119" t="e">
        <f>IF('Контроль экономии'!JQ78="",0,'Контроль экономии'!JQ78)</f>
        <v>#N/A</v>
      </c>
      <c r="L78" s="119" t="e">
        <f>IF('Контроль экономии'!JR78="",0,'Контроль экономии'!JR78)</f>
        <v>#N/A</v>
      </c>
      <c r="M78" s="119" t="e">
        <f>IF('Контроль экономии'!JS78="",0,'Контроль экономии'!JS78)</f>
        <v>#N/A</v>
      </c>
      <c r="N78" s="119" t="e">
        <f>IF('Контроль экономии'!JT78="",0,'Контроль экономии'!JT78)</f>
        <v>#N/A</v>
      </c>
      <c r="O78" s="119" t="e">
        <f>IF('Контроль экономии'!JU78="",0,'Контроль экономии'!JU78)</f>
        <v>#N/A</v>
      </c>
      <c r="P78" s="119" t="e">
        <f>IF('Контроль экономии'!JV78="",0,'Контроль экономии'!JV78)</f>
        <v>#N/A</v>
      </c>
      <c r="Q78" s="119" t="e">
        <f>IF('Контроль экономии'!JW78="",0,'Контроль экономии'!JW78)</f>
        <v>#N/A</v>
      </c>
      <c r="R78" s="119" t="e">
        <f>IF('Контроль экономии'!JX78="",0,'Контроль экономии'!JX78)</f>
        <v>#N/A</v>
      </c>
      <c r="S78" s="119" t="e">
        <f>IF('Контроль экономии'!JY78="",0,'Контроль экономии'!JY78)</f>
        <v>#N/A</v>
      </c>
      <c r="T78" s="119" t="e">
        <f>IF('Контроль экономии'!JZ78="",0,'Контроль экономии'!JZ78)</f>
        <v>#N/A</v>
      </c>
      <c r="U78" s="119" t="e">
        <f>IF('Контроль экономии'!KA78="",0,'Контроль экономии'!KA78)</f>
        <v>#N/A</v>
      </c>
      <c r="V78" s="119" t="e">
        <f>IF('Контроль экономии'!KB78="",0,'Контроль экономии'!KB78)</f>
        <v>#N/A</v>
      </c>
      <c r="W78" s="119" t="e">
        <f>IF('Контроль экономии'!KC78="",0,'Контроль экономии'!KC78)</f>
        <v>#N/A</v>
      </c>
      <c r="X78" s="119" t="e">
        <f>IF('Контроль экономии'!KD78="",0,'Контроль экономии'!KD78)</f>
        <v>#N/A</v>
      </c>
      <c r="Y78" s="119" t="e">
        <f>IF('Контроль экономии'!KE78="",0,'Контроль экономии'!KE78)</f>
        <v>#N/A</v>
      </c>
      <c r="Z78" s="119" t="e">
        <f>IF('Контроль экономии'!KF78="",0,'Контроль экономии'!KF78)</f>
        <v>#N/A</v>
      </c>
      <c r="AA78" s="119" t="e">
        <f>IF('Контроль экономии'!KG78="",0,'Контроль экономии'!KG78)</f>
        <v>#N/A</v>
      </c>
      <c r="AB78" s="119" t="e">
        <f>IF('Контроль экономии'!KH78="",0,'Контроль экономии'!KH78)</f>
        <v>#N/A</v>
      </c>
      <c r="AC78" s="119" t="e">
        <f>IF('Контроль экономии'!KI78="",0,'Контроль экономии'!KI78)</f>
        <v>#N/A</v>
      </c>
      <c r="AD78" s="119" t="e">
        <f>IF('Контроль экономии'!KJ78="",0,'Контроль экономии'!KJ78)</f>
        <v>#N/A</v>
      </c>
      <c r="AE78" s="119" t="e">
        <f>IF('Контроль экономии'!KK78="",0,'Контроль экономии'!KK78)</f>
        <v>#N/A</v>
      </c>
      <c r="AF78" s="119" t="e">
        <f>IF('Контроль экономии'!KL78="",0,'Контроль экономии'!KL78)</f>
        <v>#N/A</v>
      </c>
      <c r="AG78" s="119" t="e">
        <f>IF('Контроль экономии'!KM78="",0,'Контроль экономии'!KM78)</f>
        <v>#N/A</v>
      </c>
      <c r="AH78" s="119" t="e">
        <f>IF('Контроль экономии'!KN78="",0,'Контроль экономии'!KN78)</f>
        <v>#N/A</v>
      </c>
      <c r="AI78" s="125" t="e">
        <f>IF(D78&gt;0,'Контроль экономии'!FU78,0)</f>
        <v>#N/A</v>
      </c>
      <c r="AJ78" s="125" t="e">
        <f>IF(E78&gt;0,'Контроль экономии'!FV78,0)</f>
        <v>#N/A</v>
      </c>
      <c r="AK78" s="125" t="e">
        <f>IF(F78&gt;0,'Контроль экономии'!FW78,0)</f>
        <v>#N/A</v>
      </c>
      <c r="AL78" s="125" t="e">
        <f>IF(G78&gt;0,'Контроль экономии'!FX78,0)</f>
        <v>#N/A</v>
      </c>
      <c r="AM78" s="125" t="e">
        <f>IF(H78&gt;0,'Контроль экономии'!FY78,0)</f>
        <v>#N/A</v>
      </c>
      <c r="AN78" s="125" t="e">
        <f>IF(I78&gt;0,'Контроль экономии'!FZ78,0)</f>
        <v>#N/A</v>
      </c>
      <c r="AO78" s="125" t="e">
        <f>IF(J78&gt;0,'Контроль экономии'!GA78,0)</f>
        <v>#N/A</v>
      </c>
      <c r="AP78" s="125" t="e">
        <f>IF(K78&gt;0,'Контроль экономии'!GB78,0)</f>
        <v>#N/A</v>
      </c>
      <c r="AQ78" s="125" t="e">
        <f>IF(L78&gt;0,'Контроль экономии'!GC78,0)</f>
        <v>#N/A</v>
      </c>
      <c r="AR78" s="125" t="e">
        <f>IF(M78&gt;0,'Контроль экономии'!GD78,0)</f>
        <v>#N/A</v>
      </c>
      <c r="AS78" s="125" t="e">
        <f>IF(N78&gt;0,'Контроль экономии'!GE78,0)</f>
        <v>#N/A</v>
      </c>
      <c r="AT78" s="125" t="e">
        <f>IF(O78&gt;0,'Контроль экономии'!GF78,0)</f>
        <v>#N/A</v>
      </c>
      <c r="AU78" s="125" t="e">
        <f>IF(P78&gt;0,'Контроль экономии'!GG78,0)</f>
        <v>#N/A</v>
      </c>
      <c r="AV78" s="125" t="e">
        <f>IF(Q78&gt;0,'Контроль экономии'!GH78,0)</f>
        <v>#N/A</v>
      </c>
      <c r="AW78" s="125" t="e">
        <f>IF(R78&gt;0,'Контроль экономии'!GI78,0)</f>
        <v>#N/A</v>
      </c>
      <c r="AX78" s="125" t="e">
        <f>IF(S78&gt;0,'Контроль экономии'!GJ78,0)</f>
        <v>#N/A</v>
      </c>
      <c r="AY78" s="125" t="e">
        <f>IF(T78&gt;0,'Контроль экономии'!GK78,0)</f>
        <v>#N/A</v>
      </c>
      <c r="AZ78" s="125" t="e">
        <f>IF(U78&gt;0,'Контроль экономии'!GL78,0)</f>
        <v>#N/A</v>
      </c>
      <c r="BA78" s="125" t="e">
        <f>IF(V78&gt;0,'Контроль экономии'!GM78,0)</f>
        <v>#N/A</v>
      </c>
      <c r="BB78" s="125" t="e">
        <f>IF(W78&gt;0,'Контроль экономии'!GN78,0)</f>
        <v>#N/A</v>
      </c>
      <c r="BC78" s="125" t="e">
        <f>IF(X78&gt;0,'Контроль экономии'!GO78,0)</f>
        <v>#N/A</v>
      </c>
      <c r="BD78" s="125" t="e">
        <f>IF(Y78&gt;0,'Контроль экономии'!GP78,0)</f>
        <v>#N/A</v>
      </c>
      <c r="BE78" s="125" t="e">
        <f>IF(Z78&gt;0,'Контроль экономии'!GQ78,0)</f>
        <v>#N/A</v>
      </c>
      <c r="BF78" s="125" t="e">
        <f>IF(AA78&gt;0,'Контроль экономии'!GR78,0)</f>
        <v>#N/A</v>
      </c>
      <c r="BG78" s="125" t="e">
        <f>IF(AB78&gt;0,'Контроль экономии'!GS78,0)</f>
        <v>#N/A</v>
      </c>
      <c r="BH78" s="125" t="e">
        <f>IF(AC78&gt;0,'Контроль экономии'!GT78,0)</f>
        <v>#N/A</v>
      </c>
      <c r="BI78" s="125" t="e">
        <f>IF(AD78&gt;0,'Контроль экономии'!GU78,0)</f>
        <v>#N/A</v>
      </c>
      <c r="BJ78" s="125" t="e">
        <f>IF(AE78&gt;0,'Контроль экономии'!GV78,0)</f>
        <v>#N/A</v>
      </c>
      <c r="BK78" s="125" t="e">
        <f>IF(AF78&gt;0,'Контроль экономии'!GW78,0)</f>
        <v>#N/A</v>
      </c>
      <c r="BL78" s="125" t="e">
        <f>IF(AG78&gt;0,'Контроль экономии'!GX78,0)</f>
        <v>#N/A</v>
      </c>
      <c r="BM78" s="125" t="e">
        <f>IF(AH78&gt;0,'Контроль экономии'!GY78,0)</f>
        <v>#N/A</v>
      </c>
      <c r="BN78" s="120" t="e">
        <f>'Контроль экономии'!FU78*Ср.вз.!AI78</f>
        <v>#N/A</v>
      </c>
      <c r="BO78" s="120" t="e">
        <f>'Контроль экономии'!FV78*Ср.вз.!AJ78</f>
        <v>#N/A</v>
      </c>
      <c r="BP78" s="120" t="e">
        <f>'Контроль экономии'!FW78*Ср.вз.!AK78</f>
        <v>#N/A</v>
      </c>
      <c r="BQ78" s="120" t="e">
        <f>'Контроль экономии'!FX78*Ср.вз.!AL78</f>
        <v>#N/A</v>
      </c>
      <c r="BR78" s="120" t="e">
        <f>'Контроль экономии'!FY78*Ср.вз.!AM78</f>
        <v>#N/A</v>
      </c>
      <c r="BS78" s="120" t="e">
        <f>'Контроль экономии'!FZ78*Ср.вз.!AN78</f>
        <v>#N/A</v>
      </c>
      <c r="BT78" s="120" t="e">
        <f>'Контроль экономии'!GA78*Ср.вз.!AO78</f>
        <v>#N/A</v>
      </c>
      <c r="BU78" s="120" t="e">
        <f>'Контроль экономии'!GB78*Ср.вз.!AP78</f>
        <v>#N/A</v>
      </c>
      <c r="BV78" s="120" t="e">
        <f>'Контроль экономии'!GC78*Ср.вз.!AQ78</f>
        <v>#N/A</v>
      </c>
      <c r="BW78" s="120" t="e">
        <f>'Контроль экономии'!GD78*Ср.вз.!AR78</f>
        <v>#N/A</v>
      </c>
      <c r="BX78" s="120" t="e">
        <f>'Контроль экономии'!GE78*Ср.вз.!AS78</f>
        <v>#N/A</v>
      </c>
      <c r="BY78" s="120" t="e">
        <f>'Контроль экономии'!GF78*Ср.вз.!AT78</f>
        <v>#N/A</v>
      </c>
      <c r="BZ78" s="120" t="e">
        <f>'Контроль экономии'!GG78*Ср.вз.!AU78</f>
        <v>#N/A</v>
      </c>
      <c r="CA78" s="120" t="e">
        <f>'Контроль экономии'!GH78*Ср.вз.!AV78</f>
        <v>#N/A</v>
      </c>
      <c r="CB78" s="120" t="e">
        <f>'Контроль экономии'!GI78*Ср.вз.!AW78</f>
        <v>#N/A</v>
      </c>
      <c r="CC78" s="120" t="e">
        <f>'Контроль экономии'!GJ78*Ср.вз.!AX78</f>
        <v>#N/A</v>
      </c>
      <c r="CD78" s="120" t="e">
        <f>'Контроль экономии'!GK78*Ср.вз.!AY78</f>
        <v>#N/A</v>
      </c>
      <c r="CE78" s="120" t="e">
        <f>'Контроль экономии'!GL78*Ср.вз.!AZ78</f>
        <v>#N/A</v>
      </c>
      <c r="CF78" s="120" t="e">
        <f>'Контроль экономии'!GM78*Ср.вз.!BA78</f>
        <v>#N/A</v>
      </c>
      <c r="CG78" s="120" t="e">
        <f>'Контроль экономии'!GN78*Ср.вз.!BB78</f>
        <v>#N/A</v>
      </c>
      <c r="CH78" s="120" t="e">
        <f>'Контроль экономии'!GO78*Ср.вз.!BC78</f>
        <v>#N/A</v>
      </c>
      <c r="CI78" s="120" t="e">
        <f>'Контроль экономии'!GP78*Ср.вз.!BD78</f>
        <v>#N/A</v>
      </c>
      <c r="CJ78" s="120" t="e">
        <f>'Контроль экономии'!GQ78*Ср.вз.!BE78</f>
        <v>#N/A</v>
      </c>
      <c r="CK78" s="120" t="e">
        <f>'Контроль экономии'!GR78*Ср.вз.!BF78</f>
        <v>#N/A</v>
      </c>
      <c r="CL78" s="120" t="e">
        <f>'Контроль экономии'!GS78*Ср.вз.!BG78</f>
        <v>#N/A</v>
      </c>
      <c r="CM78" s="120" t="e">
        <f>'Контроль экономии'!GT78*Ср.вз.!BH78</f>
        <v>#N/A</v>
      </c>
      <c r="CN78" s="120" t="e">
        <f>'Контроль экономии'!GU78*Ср.вз.!BI78</f>
        <v>#N/A</v>
      </c>
      <c r="CO78" s="120" t="e">
        <f>'Контроль экономии'!GV78*Ср.вз.!BJ78</f>
        <v>#N/A</v>
      </c>
      <c r="CP78" s="120" t="e">
        <f>'Контроль экономии'!GW78*Ср.вз.!BK78</f>
        <v>#N/A</v>
      </c>
      <c r="CQ78" s="120" t="e">
        <f>'Контроль экономии'!GX78*Ср.вз.!BL78</f>
        <v>#N/A</v>
      </c>
      <c r="CR78" s="120" t="e">
        <f>'Контроль экономии'!GY78*Ср.вз.!BM78</f>
        <v>#N/A</v>
      </c>
      <c r="CS78" s="116" t="e">
        <f>'Контроль экономии'!FU78*'Контроль экономии'!WM78</f>
        <v>#N/A</v>
      </c>
      <c r="CT78" s="116" t="e">
        <f>'Контроль экономии'!FV78*'Контроль экономии'!WN78</f>
        <v>#N/A</v>
      </c>
      <c r="CU78" s="116" t="e">
        <f>'Контроль экономии'!FW78*'Контроль экономии'!WO78</f>
        <v>#N/A</v>
      </c>
      <c r="CV78" s="116" t="e">
        <f>'Контроль экономии'!FX78*'Контроль экономии'!WP78</f>
        <v>#N/A</v>
      </c>
      <c r="CW78" s="116" t="e">
        <f>'Контроль экономии'!FY78*'Контроль экономии'!WQ78</f>
        <v>#N/A</v>
      </c>
      <c r="CX78" s="116" t="e">
        <f>'Контроль экономии'!FZ78*'Контроль экономии'!WR78</f>
        <v>#N/A</v>
      </c>
      <c r="CY78" s="116" t="e">
        <f>'Контроль экономии'!GA78*'Контроль экономии'!WS78</f>
        <v>#N/A</v>
      </c>
      <c r="CZ78" s="116" t="e">
        <f>'Контроль экономии'!GB78*'Контроль экономии'!WT78</f>
        <v>#N/A</v>
      </c>
      <c r="DA78" s="116" t="e">
        <f>'Контроль экономии'!GC78*'Контроль экономии'!WU78</f>
        <v>#N/A</v>
      </c>
      <c r="DB78" s="116" t="e">
        <f>'Контроль экономии'!GD78*'Контроль экономии'!WV78</f>
        <v>#N/A</v>
      </c>
      <c r="DC78" s="116" t="e">
        <f>'Контроль экономии'!GE78*'Контроль экономии'!WW78</f>
        <v>#N/A</v>
      </c>
      <c r="DD78" s="116" t="e">
        <f>'Контроль экономии'!GF78*'Контроль экономии'!WX78</f>
        <v>#N/A</v>
      </c>
      <c r="DE78" s="116" t="e">
        <f>'Контроль экономии'!GG78*'Контроль экономии'!WY78</f>
        <v>#N/A</v>
      </c>
      <c r="DF78" s="116" t="e">
        <f>'Контроль экономии'!GH78*'Контроль экономии'!WZ78</f>
        <v>#N/A</v>
      </c>
      <c r="DG78" s="116" t="e">
        <f>'Контроль экономии'!GI78*'Контроль экономии'!XA78</f>
        <v>#N/A</v>
      </c>
      <c r="DH78" s="116" t="e">
        <f>'Контроль экономии'!GJ78*'Контроль экономии'!XB78</f>
        <v>#N/A</v>
      </c>
      <c r="DI78" s="116" t="e">
        <f>'Контроль экономии'!GK78*'Контроль экономии'!XC78</f>
        <v>#N/A</v>
      </c>
      <c r="DJ78" s="116" t="e">
        <f>'Контроль экономии'!GL78*'Контроль экономии'!XD78</f>
        <v>#N/A</v>
      </c>
      <c r="DK78" s="116" t="e">
        <f>'Контроль экономии'!GM78*'Контроль экономии'!XE78</f>
        <v>#N/A</v>
      </c>
      <c r="DL78" s="116" t="e">
        <f>'Контроль экономии'!GN78*'Контроль экономии'!XF78</f>
        <v>#N/A</v>
      </c>
      <c r="DM78" s="116" t="e">
        <f>'Контроль экономии'!GO78*'Контроль экономии'!XG78</f>
        <v>#N/A</v>
      </c>
      <c r="DN78" s="116" t="e">
        <f>'Контроль экономии'!GP78*'Контроль экономии'!XH78</f>
        <v>#N/A</v>
      </c>
      <c r="DO78" s="116" t="e">
        <f>'Контроль экономии'!GQ78*'Контроль экономии'!XI78</f>
        <v>#N/A</v>
      </c>
      <c r="DP78" s="116" t="e">
        <f>'Контроль экономии'!GR78*'Контроль экономии'!XJ78</f>
        <v>#N/A</v>
      </c>
      <c r="DQ78" s="116" t="e">
        <f>'Контроль экономии'!GS78*'Контроль экономии'!XK78</f>
        <v>#N/A</v>
      </c>
      <c r="DR78" s="116" t="e">
        <f>'Контроль экономии'!GT78*'Контроль экономии'!XL78</f>
        <v>#N/A</v>
      </c>
      <c r="DS78" s="116" t="e">
        <f>'Контроль экономии'!GU78*'Контроль экономии'!XM78</f>
        <v>#N/A</v>
      </c>
      <c r="DT78" s="116" t="e">
        <f>'Контроль экономии'!GV78*'Контроль экономии'!XN78</f>
        <v>#N/A</v>
      </c>
      <c r="DU78" s="116" t="e">
        <f>'Контроль экономии'!GW78*'Контроль экономии'!XO78</f>
        <v>#N/A</v>
      </c>
      <c r="DV78" s="116" t="e">
        <f>'Контроль экономии'!GX78*'Контроль экономии'!XP78</f>
        <v>#N/A</v>
      </c>
      <c r="DW78" s="116" t="e">
        <f>'Контроль экономии'!GY78*'Контроль экономии'!XQ78</f>
        <v>#N/A</v>
      </c>
      <c r="DX78" s="122" t="e">
        <f>'Контроль экономии'!FU78*'Контроль экономии'!XR78</f>
        <v>#N/A</v>
      </c>
      <c r="DY78" s="122" t="e">
        <f>'Контроль экономии'!FV78*'Контроль экономии'!XS78</f>
        <v>#N/A</v>
      </c>
      <c r="DZ78" s="122" t="e">
        <f>'Контроль экономии'!FW78*'Контроль экономии'!XT78</f>
        <v>#N/A</v>
      </c>
      <c r="EA78" s="122" t="e">
        <f>'Контроль экономии'!FX78*'Контроль экономии'!XU78</f>
        <v>#N/A</v>
      </c>
      <c r="EB78" s="122" t="e">
        <f>'Контроль экономии'!FY78*'Контроль экономии'!XV78</f>
        <v>#N/A</v>
      </c>
      <c r="EC78" s="122" t="e">
        <f>'Контроль экономии'!FZ78*'Контроль экономии'!XW78</f>
        <v>#N/A</v>
      </c>
      <c r="ED78" s="122" t="e">
        <f>'Контроль экономии'!GA78*'Контроль экономии'!XX78</f>
        <v>#N/A</v>
      </c>
      <c r="EE78" s="122" t="e">
        <f>'Контроль экономии'!GB78*'Контроль экономии'!XY78</f>
        <v>#N/A</v>
      </c>
      <c r="EF78" s="122" t="e">
        <f>'Контроль экономии'!GC78*'Контроль экономии'!XZ78</f>
        <v>#N/A</v>
      </c>
      <c r="EG78" s="122" t="e">
        <f>'Контроль экономии'!GD78*'Контроль экономии'!YA78</f>
        <v>#N/A</v>
      </c>
      <c r="EH78" s="122" t="e">
        <f>'Контроль экономии'!GE78*'Контроль экономии'!YB78</f>
        <v>#N/A</v>
      </c>
      <c r="EI78" s="122" t="e">
        <f>'Контроль экономии'!GF78*'Контроль экономии'!YC78</f>
        <v>#N/A</v>
      </c>
      <c r="EJ78" s="122" t="e">
        <f>'Контроль экономии'!GG78*'Контроль экономии'!YD78</f>
        <v>#N/A</v>
      </c>
      <c r="EK78" s="122" t="e">
        <f>'Контроль экономии'!GH78*'Контроль экономии'!YE78</f>
        <v>#N/A</v>
      </c>
      <c r="EL78" s="122" t="e">
        <f>'Контроль экономии'!GI78*'Контроль экономии'!YF78</f>
        <v>#N/A</v>
      </c>
      <c r="EM78" s="122" t="e">
        <f>'Контроль экономии'!GJ78*'Контроль экономии'!YG78</f>
        <v>#N/A</v>
      </c>
      <c r="EN78" s="122" t="e">
        <f>'Контроль экономии'!GK78*'Контроль экономии'!YH78</f>
        <v>#N/A</v>
      </c>
      <c r="EO78" s="122" t="e">
        <f>'Контроль экономии'!GL78*'Контроль экономии'!YI78</f>
        <v>#N/A</v>
      </c>
      <c r="EP78" s="122" t="e">
        <f>'Контроль экономии'!GM78*'Контроль экономии'!YJ78</f>
        <v>#N/A</v>
      </c>
      <c r="EQ78" s="122" t="e">
        <f>'Контроль экономии'!GN78*'Контроль экономии'!YK78</f>
        <v>#N/A</v>
      </c>
      <c r="ER78" s="122" t="e">
        <f>'Контроль экономии'!GO78*'Контроль экономии'!YL78</f>
        <v>#N/A</v>
      </c>
      <c r="ES78" s="122" t="e">
        <f>'Контроль экономии'!GP78*'Контроль экономии'!YM78</f>
        <v>#N/A</v>
      </c>
      <c r="ET78" s="122" t="e">
        <f>'Контроль экономии'!GQ78*'Контроль экономии'!YN78</f>
        <v>#N/A</v>
      </c>
      <c r="EU78" s="122" t="e">
        <f>'Контроль экономии'!GR78*'Контроль экономии'!YO78</f>
        <v>#N/A</v>
      </c>
      <c r="EV78" s="122" t="e">
        <f>'Контроль экономии'!GS78*'Контроль экономии'!YP78</f>
        <v>#N/A</v>
      </c>
      <c r="EW78" s="122" t="e">
        <f>'Контроль экономии'!GT78*'Контроль экономии'!YQ78</f>
        <v>#N/A</v>
      </c>
      <c r="EX78" s="122" t="e">
        <f>'Контроль экономии'!GU78*'Контроль экономии'!YR78</f>
        <v>#N/A</v>
      </c>
      <c r="EY78" s="122" t="e">
        <f>'Контроль экономии'!GV78*'Контроль экономии'!YS78</f>
        <v>#N/A</v>
      </c>
      <c r="EZ78" s="122" t="e">
        <f>'Контроль экономии'!GW78*'Контроль экономии'!YT78</f>
        <v>#N/A</v>
      </c>
      <c r="FA78" s="122" t="e">
        <f>'Контроль экономии'!GX78*'Контроль экономии'!YU78</f>
        <v>#N/A</v>
      </c>
      <c r="FB78" s="122" t="e">
        <f>'Контроль экономии'!GY78*'Контроль экономии'!YV78</f>
        <v>#N/A</v>
      </c>
    </row>
    <row r="79" spans="1:158" s="116" customFormat="1">
      <c r="A79" s="116">
        <f>'Контроль экономии'!A79</f>
        <v>88</v>
      </c>
      <c r="B79" s="123" t="str">
        <f>'Контроль экономии'!C79</f>
        <v>Муниципальное бюджетное общеобразовательное учреждение «Средняя общеобразовательная школа № 40» г. Белгорода</v>
      </c>
      <c r="C79" s="124">
        <f>'Контроль экономии'!D79</f>
        <v>1401529</v>
      </c>
      <c r="D79" s="119">
        <f>IF('Контроль экономии'!JJ79="",0,'Контроль экономии'!JJ79)</f>
        <v>1.27042132416165</v>
      </c>
      <c r="E79" s="119">
        <f>IF('Контроль экономии'!JK79="",0,'Контроль экономии'!JK79)</f>
        <v>1.0674023120282801</v>
      </c>
      <c r="F79" s="119">
        <f>IF('Контроль экономии'!JL79="",0,'Контроль экономии'!JL79)</f>
        <v>1.06573039075189</v>
      </c>
      <c r="G79" s="119">
        <f>IF('Контроль экономии'!JM79="",0,'Контроль экономии'!JM79)</f>
        <v>1.0862711378618499</v>
      </c>
      <c r="H79" s="119">
        <f>IF('Контроль экономии'!JN79="",0,'Контроль экономии'!JN79)</f>
        <v>1.0807776822394199</v>
      </c>
      <c r="I79" s="119">
        <f>IF('Контроль экономии'!JO79="",0,'Контроль экономии'!JO79)</f>
        <v>1.1041845801089101</v>
      </c>
      <c r="J79" s="119">
        <f>IF('Контроль экономии'!JP79="",0,'Контроль экономии'!JP79)</f>
        <v>1.2109486959014</v>
      </c>
      <c r="K79" s="119">
        <f>IF('Контроль экономии'!JQ79="",0,'Контроль экономии'!JQ79)</f>
        <v>1.73258813413586</v>
      </c>
      <c r="L79" s="119">
        <f>IF('Контроль экономии'!JR79="",0,'Контроль экономии'!JR79)</f>
        <v>2.2905321486576899</v>
      </c>
      <c r="M79" s="119">
        <f>IF('Контроль экономии'!JS79="",0,'Контроль экономии'!JS79)</f>
        <v>3.0663036209037902</v>
      </c>
      <c r="N79" s="119">
        <f>IF('Контроль экономии'!JT79="",0,'Контроль экономии'!JT79)</f>
        <v>2.6913155631986201</v>
      </c>
      <c r="O79" s="119">
        <f>IF('Контроль экономии'!JU79="",0,'Контроль экономии'!JU79)</f>
        <v>2.4591573516767</v>
      </c>
      <c r="P79" s="119">
        <f>IF('Контроль экономии'!JV79="",0,'Контроль экономии'!JV79)</f>
        <v>2.24252412343556</v>
      </c>
      <c r="Q79" s="119">
        <f>IF('Контроль экономии'!JW79="",0,'Контроль экономии'!JW79)</f>
        <v>1.7545619566255899</v>
      </c>
      <c r="R79" s="119">
        <f>IF('Контроль экономии'!JX79="",0,'Контроль экономии'!JX79)</f>
        <v>3.0130409859558598</v>
      </c>
      <c r="S79" s="119">
        <f>IF('Контроль экономии'!JY79="",0,'Контроль экономии'!JY79)</f>
        <v>3.5540269418171402</v>
      </c>
      <c r="T79" s="119">
        <f>IF('Контроль экономии'!JZ79="",0,'Контроль экономии'!JZ79)</f>
        <v>3.6607910576096301</v>
      </c>
      <c r="U79" s="119">
        <f>IF('Контроль экономии'!KA79="",0,'Контроль экономии'!KA79)</f>
        <v>3.8052928250692699</v>
      </c>
      <c r="V79" s="119">
        <f>IF('Контроль экономии'!KB79="",0,'Контроль экономии'!KB79)</f>
        <v>3.0268940479602602</v>
      </c>
      <c r="W79" s="119">
        <f>IF('Контроль экономии'!KC79="",0,'Контроль экономии'!KC79)</f>
        <v>2.2367918219164999</v>
      </c>
      <c r="X79" s="119">
        <f>IF('Контроль экономии'!KD79="",0,'Контроль экономии'!KD79)</f>
        <v>1.66475589949365</v>
      </c>
      <c r="Y79" s="119">
        <f>IF('Контроль экономии'!KE79="",0,'Контроль экономии'!KE79)</f>
        <v>2.37173975351104</v>
      </c>
      <c r="Z79" s="119">
        <f>IF('Контроль экономии'!KF79="",0,'Контроль экономии'!KF79)</f>
        <v>3.27601031814274</v>
      </c>
      <c r="AA79" s="119">
        <f>IF('Контроль экономии'!KG79="",0,'Контроль экономии'!KG79)</f>
        <v>3.7594344129167898</v>
      </c>
      <c r="AB79" s="119">
        <f>IF('Контроль экономии'!KH79="",0,'Контроль экономии'!KH79)</f>
        <v>2.9901117798796202</v>
      </c>
      <c r="AC79" s="119">
        <f>IF('Контроль экономии'!KI79="",0,'Контроль экономии'!KI79)</f>
        <v>3.4761631795165799</v>
      </c>
      <c r="AD79" s="119">
        <f>IF('Контроль экономии'!KJ79="",0,'Контроль экономии'!KJ79)</f>
        <v>2.7510270373555001</v>
      </c>
      <c r="AE79" s="119">
        <f>IF('Контроль экономии'!KK79="",0,'Контроль экономии'!KK79)</f>
        <v>1.3344320244578201</v>
      </c>
      <c r="AF79" s="119">
        <f>IF('Контроль экономии'!KL79="",0,'Контроль экономии'!KL79)</f>
        <v>2.1684818954810399</v>
      </c>
      <c r="AG79" s="119">
        <f>IF('Контроль экономии'!KM79="",0,'Контроль экономии'!KM79)</f>
        <v>2.3574089997133898</v>
      </c>
      <c r="AH79" s="119">
        <f>IF('Контроль экономии'!KN79="",0,'Контроль экономии'!KN79)</f>
        <v>0</v>
      </c>
      <c r="AI79" s="125">
        <f>IF(D79&gt;0,'Контроль экономии'!FU79,0)</f>
        <v>1379.576267034234</v>
      </c>
      <c r="AJ79" s="125">
        <f>IF(E79&gt;0,'Контроль экономии'!FV79,0)</f>
        <v>2611.5325054947652</v>
      </c>
      <c r="AK79" s="125">
        <f>IF(F79&gt;0,'Контроль экономии'!FW79,0)</f>
        <v>3516.0406805736307</v>
      </c>
      <c r="AL79" s="125">
        <f>IF(G79&gt;0,'Контроль экономии'!FX79,0)</f>
        <v>4487.6488686405428</v>
      </c>
      <c r="AM79" s="125">
        <f>IF(H79&gt;0,'Контроль экономии'!FY79,0)</f>
        <v>5586.2997479648229</v>
      </c>
      <c r="AN79" s="125">
        <f>IF(I79&gt;0,'Контроль экономии'!FZ79,0)</f>
        <v>6881.7773320540382</v>
      </c>
      <c r="AO79" s="125">
        <f>IF(J79&gt;0,'Контроль экономии'!GA79,0)</f>
        <v>8159.3615793464414</v>
      </c>
      <c r="AP79" s="125">
        <f>IF(K79&gt;0,'Контроль экономии'!GB79,0)</f>
        <v>9423.5258240412368</v>
      </c>
      <c r="AQ79" s="125">
        <f>IF(L79&gt;0,'Контроль экономии'!GC79,0)</f>
        <v>10717.214074450771</v>
      </c>
      <c r="AR79" s="125">
        <f>IF(M79&gt;0,'Контроль экономии'!GD79,0)</f>
        <v>11992.114321223653</v>
      </c>
      <c r="AS79" s="125">
        <f>IF(N79&gt;0,'Контроль экономии'!GE79,0)</f>
        <v>13162.338547735182</v>
      </c>
      <c r="AT79" s="125">
        <f>IF(O79&gt;0,'Контроль экономии'!GF79,0)</f>
        <v>14184.942745673008</v>
      </c>
      <c r="AU79" s="125">
        <f>IF(P79&gt;0,'Контроль экономии'!GG79,0)</f>
        <v>15367.692307942307</v>
      </c>
      <c r="AV79" s="125">
        <f>IF(Q79&gt;0,'Контроль экономии'!GH79,0)</f>
        <v>16241.781810466591</v>
      </c>
      <c r="AW79" s="125">
        <f>IF(R79&gt;0,'Контроль экономии'!GI79,0)</f>
        <v>17547.995396633894</v>
      </c>
      <c r="AX79" s="125">
        <f>IF(S79&gt;0,'Контроль экономии'!GJ79,0)</f>
        <v>18952.622335183667</v>
      </c>
      <c r="AY79" s="125">
        <f>IF(T79&gt;0,'Контроль экономии'!GK79,0)</f>
        <v>20252.573253472085</v>
      </c>
      <c r="AZ79" s="125">
        <f>IF(U79&gt;0,'Контроль экономии'!GL79,0)</f>
        <v>21591.889512713489</v>
      </c>
      <c r="BA79" s="125">
        <f>IF(V79&gt;0,'Контроль экономии'!GM79,0)</f>
        <v>22916.891102517446</v>
      </c>
      <c r="BB79" s="125">
        <f>IF(W79&gt;0,'Контроль экономии'!GN79,0)</f>
        <v>24251.734027559647</v>
      </c>
      <c r="BC79" s="125">
        <f>IF(X79&gt;0,'Контроль экономии'!GO79,0)</f>
        <v>25684.99030498432</v>
      </c>
      <c r="BD79" s="125">
        <f>IF(Y79&gt;0,'Контроль экономии'!GP79,0)</f>
        <v>27212.186600592257</v>
      </c>
      <c r="BE79" s="125">
        <f>IF(Z79&gt;0,'Контроль экономии'!GQ79,0)</f>
        <v>28785.010905032064</v>
      </c>
      <c r="BF79" s="125">
        <f>IF(AA79&gt;0,'Контроль экономии'!GR79,0)</f>
        <v>30450.880560815298</v>
      </c>
      <c r="BG79" s="125">
        <f>IF(AB79&gt;0,'Контроль экономии'!GS79,0)</f>
        <v>32100.646213481399</v>
      </c>
      <c r="BH79" s="125">
        <f>IF(AC79&gt;0,'Контроль экономии'!GT79,0)</f>
        <v>33691.363854718016</v>
      </c>
      <c r="BI79" s="125">
        <f>IF(AD79&gt;0,'Контроль экономии'!GU79,0)</f>
        <v>35467.277531801643</v>
      </c>
      <c r="BJ79" s="125">
        <f>IF(AE79&gt;0,'Контроль экономии'!GV79,0)</f>
        <v>37299.555219795227</v>
      </c>
      <c r="BK79" s="125">
        <f>IF(AF79&gt;0,'Контроль экономии'!GW79,0)</f>
        <v>39025.367553847784</v>
      </c>
      <c r="BL79" s="125">
        <f>IF(AG79&gt;0,'Контроль экономии'!GX79,0)</f>
        <v>40555.24784997524</v>
      </c>
      <c r="BM79" s="125">
        <f>IF(AH79&gt;0,'Контроль экономии'!GY79,0)</f>
        <v>0</v>
      </c>
      <c r="BN79" s="120">
        <f>'Контроль экономии'!FU79*Ср.вз.!AI79</f>
        <v>1903230.6765641121</v>
      </c>
      <c r="BO79" s="120">
        <f>'Контроль экономии'!FV79*Ср.вз.!AJ79</f>
        <v>6820102.0272557661</v>
      </c>
      <c r="BP79" s="120">
        <f>'Контроль экономии'!FW79*Ср.вз.!AK79</f>
        <v>12362542.067448679</v>
      </c>
      <c r="BQ79" s="120">
        <f>'Контроль экономии'!FX79*Ср.вз.!AL79</f>
        <v>20138992.368210744</v>
      </c>
      <c r="BR79" s="120">
        <f>'Контроль экономии'!FY79*Ср.вз.!AM79</f>
        <v>31206744.874111842</v>
      </c>
      <c r="BS79" s="120">
        <f>'Контроль экономии'!FZ79*Ср.вз.!AN79</f>
        <v>47358859.247972794</v>
      </c>
      <c r="BT79" s="120">
        <f>'Контроль экономии'!GA79*Ср.вз.!AO79</f>
        <v>66575181.382514857</v>
      </c>
      <c r="BU79" s="120">
        <f>'Контроль экономии'!GB79*Ср.вз.!AP79</f>
        <v>88802838.956372067</v>
      </c>
      <c r="BV79" s="120">
        <f>'Контроль экономии'!GC79*Ср.вз.!AQ79</f>
        <v>114858677.51760569</v>
      </c>
      <c r="BW79" s="120">
        <f>'Контроль экономии'!GD79*Ср.вз.!AR79</f>
        <v>143810805.89329743</v>
      </c>
      <c r="BX79" s="120">
        <f>'Контроль экономии'!GE79*Ср.вз.!AS79</f>
        <v>173247156.04519549</v>
      </c>
      <c r="BY79" s="120">
        <f>'Контроль экономии'!GF79*Ср.вз.!AT79</f>
        <v>201212600.69802129</v>
      </c>
      <c r="BZ79" s="120">
        <f>'Контроль экономии'!GG79*Ср.вз.!AU79</f>
        <v>236165966.87158915</v>
      </c>
      <c r="CA79" s="120">
        <f>'Контроль экономии'!GH79*Ср.вз.!AV79</f>
        <v>263795476.37880343</v>
      </c>
      <c r="CB79" s="120">
        <f>'Контроль экономии'!GI79*Ср.вз.!AW79</f>
        <v>307932142.44028437</v>
      </c>
      <c r="CC79" s="120">
        <f>'Контроль экономии'!GJ79*Ср.вз.!AX79</f>
        <v>359201893.38010281</v>
      </c>
      <c r="CD79" s="120">
        <f>'Контроль экономии'!GK79*Ср.вз.!AY79</f>
        <v>410166723.38725287</v>
      </c>
      <c r="CE79" s="120">
        <f>'Контроль экономии'!GL79*Ср.вз.!AZ79</f>
        <v>466209692.72922677</v>
      </c>
      <c r="CF79" s="120">
        <f>'Контроль экономии'!GM79*Ср.вз.!BA79</f>
        <v>525183897.80464327</v>
      </c>
      <c r="CG79" s="120">
        <f>'Контроль экономии'!GN79*Ср.вз.!BB79</f>
        <v>588146603.34349442</v>
      </c>
      <c r="CH79" s="120">
        <f>'Контроль экономии'!GO79*Ср.вз.!BC79</f>
        <v>659718726.96713853</v>
      </c>
      <c r="CI79" s="120">
        <f>'Контроль экономии'!GP79*Ср.вз.!BD79</f>
        <v>740503099.5854528</v>
      </c>
      <c r="CJ79" s="120">
        <f>'Контроль экономии'!GQ79*Ср.вз.!BE79</f>
        <v>828576852.80281484</v>
      </c>
      <c r="CK79" s="120">
        <f>'Контроль экономии'!GR79*Ср.вз.!BF79</f>
        <v>927256126.929039</v>
      </c>
      <c r="CL79" s="120">
        <f>'Контроль экономии'!GS79*Ср.вз.!BG79</f>
        <v>1030451487.3230977</v>
      </c>
      <c r="CM79" s="120">
        <f>'Контроль экономии'!GT79*Ср.вз.!BH79</f>
        <v>1135107998.3909996</v>
      </c>
      <c r="CN79" s="120">
        <f>'Контроль экономии'!GU79*Ср.вз.!BI79</f>
        <v>1257927775.5178416</v>
      </c>
      <c r="CO79" s="120">
        <f>'Контроль экономии'!GV79*Ср.вз.!BJ79</f>
        <v>1391256819.5945535</v>
      </c>
      <c r="CP79" s="120">
        <f>'Контроль экономии'!GW79*Ср.вз.!BK79</f>
        <v>1522979312.7129154</v>
      </c>
      <c r="CQ79" s="120">
        <f>'Контроль экономии'!GX79*Ср.вз.!BL79</f>
        <v>1644728128.1729212</v>
      </c>
      <c r="CR79" s="120">
        <f>'Контроль экономии'!GY79*Ср.вз.!BM79</f>
        <v>0</v>
      </c>
      <c r="CS79" s="116">
        <f>'Контроль экономии'!FU79*'Контроль экономии'!WM79</f>
        <v>0</v>
      </c>
      <c r="CT79" s="116">
        <f>'Контроль экономии'!FV79*'Контроль экономии'!WN79</f>
        <v>0</v>
      </c>
      <c r="CU79" s="116">
        <f>'Контроль экономии'!FW79*'Контроль экономии'!WO79</f>
        <v>0</v>
      </c>
      <c r="CV79" s="116">
        <f>'Контроль экономии'!FX79*'Контроль экономии'!WP79</f>
        <v>0</v>
      </c>
      <c r="CW79" s="116">
        <f>'Контроль экономии'!FY79*'Контроль экономии'!WQ79</f>
        <v>0</v>
      </c>
      <c r="CX79" s="116">
        <f>'Контроль экономии'!FZ79*'Контроль экономии'!WR79</f>
        <v>0</v>
      </c>
      <c r="CY79" s="116">
        <f>'Контроль экономии'!GA79*'Контроль экономии'!WS79</f>
        <v>0</v>
      </c>
      <c r="CZ79" s="116">
        <f>'Контроль экономии'!GB79*'Контроль экономии'!WT79</f>
        <v>0</v>
      </c>
      <c r="DA79" s="116">
        <f>'Контроль экономии'!GC79*'Контроль экономии'!WU79</f>
        <v>0</v>
      </c>
      <c r="DB79" s="116">
        <f>'Контроль экономии'!GD79*'Контроль экономии'!WV79</f>
        <v>0</v>
      </c>
      <c r="DC79" s="116">
        <f>'Контроль экономии'!GE79*'Контроль экономии'!WW79</f>
        <v>0</v>
      </c>
      <c r="DD79" s="116">
        <f>'Контроль экономии'!GF79*'Контроль экономии'!WX79</f>
        <v>0</v>
      </c>
      <c r="DE79" s="116">
        <f>'Контроль экономии'!GG79*'Контроль экономии'!WY79</f>
        <v>0</v>
      </c>
      <c r="DF79" s="116">
        <f>'Контроль экономии'!GH79*'Контроль экономии'!WZ79</f>
        <v>0</v>
      </c>
      <c r="DG79" s="116">
        <f>'Контроль экономии'!GI79*'Контроль экономии'!XA79</f>
        <v>0</v>
      </c>
      <c r="DH79" s="116">
        <f>'Контроль экономии'!GJ79*'Контроль экономии'!XB79</f>
        <v>0</v>
      </c>
      <c r="DI79" s="116">
        <f>'Контроль экономии'!GK79*'Контроль экономии'!XC79</f>
        <v>0</v>
      </c>
      <c r="DJ79" s="116">
        <f>'Контроль экономии'!GL79*'Контроль экономии'!XD79</f>
        <v>0</v>
      </c>
      <c r="DK79" s="116">
        <f>'Контроль экономии'!GM79*'Контроль экономии'!XE79</f>
        <v>0</v>
      </c>
      <c r="DL79" s="116">
        <f>'Контроль экономии'!GN79*'Контроль экономии'!XF79</f>
        <v>0</v>
      </c>
      <c r="DM79" s="116">
        <f>'Контроль экономии'!GO79*'Контроль экономии'!XG79</f>
        <v>0</v>
      </c>
      <c r="DN79" s="116">
        <f>'Контроль экономии'!GP79*'Контроль экономии'!XH79</f>
        <v>0</v>
      </c>
      <c r="DO79" s="116">
        <f>'Контроль экономии'!GQ79*'Контроль экономии'!XI79</f>
        <v>0</v>
      </c>
      <c r="DP79" s="116">
        <f>'Контроль экономии'!GR79*'Контроль экономии'!XJ79</f>
        <v>0</v>
      </c>
      <c r="DQ79" s="116">
        <f>'Контроль экономии'!GS79*'Контроль экономии'!XK79</f>
        <v>0</v>
      </c>
      <c r="DR79" s="116">
        <f>'Контроль экономии'!GT79*'Контроль экономии'!XL79</f>
        <v>0</v>
      </c>
      <c r="DS79" s="116">
        <f>'Контроль экономии'!GU79*'Контроль экономии'!XM79</f>
        <v>0</v>
      </c>
      <c r="DT79" s="116">
        <f>'Контроль экономии'!GV79*'Контроль экономии'!XN79</f>
        <v>0</v>
      </c>
      <c r="DU79" s="116">
        <f>'Контроль экономии'!GW79*'Контроль экономии'!XO79</f>
        <v>0</v>
      </c>
      <c r="DV79" s="116">
        <f>'Контроль экономии'!GX79*'Контроль экономии'!XP79</f>
        <v>0</v>
      </c>
      <c r="DW79" s="116" t="e">
        <f>'Контроль экономии'!GY79*'Контроль экономии'!XQ79</f>
        <v>#VALUE!</v>
      </c>
      <c r="DX79" s="122">
        <f>'Контроль экономии'!FU79*'Контроль экономии'!XR79</f>
        <v>4895090.9020628957</v>
      </c>
      <c r="DY79" s="122">
        <f>'Контроль экономии'!FV79*'Контроль экономии'!XS79</f>
        <v>17069662.790667027</v>
      </c>
      <c r="DZ79" s="122">
        <f>'Контроль экономии'!FW79*'Контроль экономии'!XT79</f>
        <v>31724799.460725792</v>
      </c>
      <c r="EA79" s="122">
        <f>'Контроль экономии'!FX79*'Контроль экономии'!XU79</f>
        <v>48535819.008731283</v>
      </c>
      <c r="EB79" s="122">
        <f>'Контроль экономии'!FY79*'Контроль экономии'!XV79</f>
        <v>68959723.031269133</v>
      </c>
      <c r="EC79" s="122">
        <f>'Контроль экономии'!FZ79*'Контроль экономии'!XW79</f>
        <v>104922138.69728628</v>
      </c>
      <c r="ED79" s="122">
        <f>'Контроль экономии'!GA79*'Контроль экономии'!XX79</f>
        <v>152371040.76452982</v>
      </c>
      <c r="EE79" s="122">
        <f>'Контроль экономии'!GB79*'Контроль экономии'!XY79</f>
        <v>189836768.82403463</v>
      </c>
      <c r="EF79" s="122">
        <f>'Контроль экономии'!GC79*'Контроль экономии'!XZ79</f>
        <v>234769928.75758138</v>
      </c>
      <c r="EG79" s="122">
        <f>'Контроль экономии'!GD79*'Контроль экономии'!YA79</f>
        <v>280864067.01574939</v>
      </c>
      <c r="EH79" s="122">
        <f>'Контроль экономии'!GE79*'Контроль экономии'!YB79</f>
        <v>329506013.41150248</v>
      </c>
      <c r="EI79" s="122">
        <f>'Контроль экономии'!GF79*'Контроль экономии'!YC79</f>
        <v>372334356.78706914</v>
      </c>
      <c r="EJ79" s="122">
        <f>'Контроль экономии'!GG79*'Контроль экономии'!YD79</f>
        <v>432768540.53048629</v>
      </c>
      <c r="EK79" s="122">
        <f>'Контроль экономии'!GH79*'Контроль экономии'!YE79</f>
        <v>492626870.62606317</v>
      </c>
      <c r="EL79" s="122">
        <f>'Контроль экономии'!GI79*'Контроль экономии'!YF79</f>
        <v>557657338.64494801</v>
      </c>
      <c r="EM79" s="122">
        <f>'Контроль экономии'!GJ79*'Контроль экономии'!YG79</f>
        <v>625194169.07107902</v>
      </c>
      <c r="EN79" s="122">
        <f>'Контроль экономии'!GK79*'Контроль экономии'!YH79</f>
        <v>691734633.64182234</v>
      </c>
      <c r="EO79" s="122">
        <f>'Контроль экономии'!GL79*'Контроль экономии'!YI79</f>
        <v>763334101.29304993</v>
      </c>
      <c r="EP79" s="122">
        <f>'Контроль экономии'!GM79*'Контроль экономии'!YJ79</f>
        <v>842727994.07744598</v>
      </c>
      <c r="EQ79" s="122">
        <f>'Контроль экономии'!GN79*'Контроль экономии'!YK79</f>
        <v>930555524.92582035</v>
      </c>
      <c r="ER79" s="122">
        <f>'Контроль экономии'!GO79*'Контроль экономии'!YL79</f>
        <v>1071146625.0611073</v>
      </c>
      <c r="ES79" s="122">
        <f>'Контроль экономии'!GP79*'Контроль экономии'!YM79</f>
        <v>1169656428.4302611</v>
      </c>
      <c r="ET79" s="122">
        <f>'Контроль экономии'!GQ79*'Контроль экономии'!YN79</f>
        <v>1283605693.8187289</v>
      </c>
      <c r="EU79" s="122">
        <f>'Контроль экономии'!GR79*'Контроль экономии'!YO79</f>
        <v>1399722411.3120074</v>
      </c>
      <c r="EV79" s="122">
        <f>'Контроль экономии'!GS79*'Контроль экономии'!YP79</f>
        <v>1524317301.3375154</v>
      </c>
      <c r="EW79" s="122">
        <f>'Контроль экономии'!GT79*'Контроль экономии'!YQ79</f>
        <v>1640833492.5285308</v>
      </c>
      <c r="EX79" s="122">
        <f>'Контроль экономии'!GU79*'Контроль экономии'!YR79</f>
        <v>1805598353.5567303</v>
      </c>
      <c r="EY79" s="122">
        <f>'Контроль экономии'!GV79*'Контроль экономии'!YS79</f>
        <v>2060112108.6997261</v>
      </c>
      <c r="EZ79" s="122">
        <f>'Контроль экономии'!GW79*'Контроль экономии'!YT79</f>
        <v>2155431392.4223948</v>
      </c>
      <c r="FA79" s="122">
        <f>'Контроль экономии'!GX79*'Контроль экономии'!YU79</f>
        <v>2296790321.2999978</v>
      </c>
      <c r="FB79" s="122" t="e">
        <f>'Контроль экономии'!GY79*'Контроль экономии'!YV79</f>
        <v>#VALUE!</v>
      </c>
    </row>
    <row r="80" spans="1:158" s="116" customFormat="1">
      <c r="A80" s="116">
        <f>'Контроль экономии'!A80</f>
        <v>77</v>
      </c>
      <c r="B80" s="123" t="str">
        <f>'Контроль экономии'!C80</f>
        <v>Муниципальное бюджетное дошкольное образовательное учреждение детский сад № 88 «Центр развития ребенка «Улыбка» г. Белгорода</v>
      </c>
      <c r="C80" s="124">
        <f>'Контроль экономии'!D80</f>
        <v>18069242</v>
      </c>
      <c r="D80" s="119" t="e">
        <f>IF('Контроль экономии'!JJ80="",0,'Контроль экономии'!JJ80)</f>
        <v>#N/A</v>
      </c>
      <c r="E80" s="119" t="str">
        <f>IF('Контроль экономии'!JK80="",0,'Контроль экономии'!JK80)</f>
        <v>-</v>
      </c>
      <c r="F80" s="119" t="str">
        <f>IF('Контроль экономии'!JL80="",0,'Контроль экономии'!JL80)</f>
        <v>-</v>
      </c>
      <c r="G80" s="119" t="e">
        <f>IF('Контроль экономии'!JM80="",0,'Контроль экономии'!JM80)</f>
        <v>#N/A</v>
      </c>
      <c r="H80" s="119" t="e">
        <f>IF('Контроль экономии'!JN80="",0,'Контроль экономии'!JN80)</f>
        <v>#N/A</v>
      </c>
      <c r="I80" s="119" t="e">
        <f>IF('Контроль экономии'!JO80="",0,'Контроль экономии'!JO80)</f>
        <v>#N/A</v>
      </c>
      <c r="J80" s="119" t="e">
        <f>IF('Контроль экономии'!JP80="",0,'Контроль экономии'!JP80)</f>
        <v>#N/A</v>
      </c>
      <c r="K80" s="119" t="e">
        <f>IF('Контроль экономии'!JQ80="",0,'Контроль экономии'!JQ80)</f>
        <v>#N/A</v>
      </c>
      <c r="L80" s="119" t="e">
        <f>IF('Контроль экономии'!JR80="",0,'Контроль экономии'!JR80)</f>
        <v>#N/A</v>
      </c>
      <c r="M80" s="119" t="e">
        <f>IF('Контроль экономии'!JS80="",0,'Контроль экономии'!JS80)</f>
        <v>#N/A</v>
      </c>
      <c r="N80" s="119" t="e">
        <f>IF('Контроль экономии'!JT80="",0,'Контроль экономии'!JT80)</f>
        <v>#N/A</v>
      </c>
      <c r="O80" s="119" t="e">
        <f>IF('Контроль экономии'!JU80="",0,'Контроль экономии'!JU80)</f>
        <v>#N/A</v>
      </c>
      <c r="P80" s="119" t="str">
        <f>IF('Контроль экономии'!JV80="",0,'Контроль экономии'!JV80)</f>
        <v>-</v>
      </c>
      <c r="Q80" s="119" t="str">
        <f>IF('Контроль экономии'!JW80="",0,'Контроль экономии'!JW80)</f>
        <v>-</v>
      </c>
      <c r="R80" s="119" t="str">
        <f>IF('Контроль экономии'!JX80="",0,'Контроль экономии'!JX80)</f>
        <v>-</v>
      </c>
      <c r="S80" s="119" t="str">
        <f>IF('Контроль экономии'!JY80="",0,'Контроль экономии'!JY80)</f>
        <v>-</v>
      </c>
      <c r="T80" s="119" t="str">
        <f>IF('Контроль экономии'!JZ80="",0,'Контроль экономии'!JZ80)</f>
        <v>-</v>
      </c>
      <c r="U80" s="119" t="str">
        <f>IF('Контроль экономии'!KA80="",0,'Контроль экономии'!KA80)</f>
        <v>-</v>
      </c>
      <c r="V80" s="119" t="str">
        <f>IF('Контроль экономии'!KB80="",0,'Контроль экономии'!KB80)</f>
        <v>-</v>
      </c>
      <c r="W80" s="119" t="str">
        <f>IF('Контроль экономии'!KC80="",0,'Контроль экономии'!KC80)</f>
        <v>-</v>
      </c>
      <c r="X80" s="119" t="str">
        <f>IF('Контроль экономии'!KD80="",0,'Контроль экономии'!KD80)</f>
        <v>-</v>
      </c>
      <c r="Y80" s="119" t="str">
        <f>IF('Контроль экономии'!KE80="",0,'Контроль экономии'!KE80)</f>
        <v>-</v>
      </c>
      <c r="Z80" s="119" t="str">
        <f>IF('Контроль экономии'!KF80="",0,'Контроль экономии'!KF80)</f>
        <v>-</v>
      </c>
      <c r="AA80" s="119" t="str">
        <f>IF('Контроль экономии'!KG80="",0,'Контроль экономии'!KG80)</f>
        <v>-</v>
      </c>
      <c r="AB80" s="119" t="str">
        <f>IF('Контроль экономии'!KH80="",0,'Контроль экономии'!KH80)</f>
        <v>-</v>
      </c>
      <c r="AC80" s="119" t="str">
        <f>IF('Контроль экономии'!KI80="",0,'Контроль экономии'!KI80)</f>
        <v>-</v>
      </c>
      <c r="AD80" s="119" t="str">
        <f>IF('Контроль экономии'!KJ80="",0,'Контроль экономии'!KJ80)</f>
        <v>-</v>
      </c>
      <c r="AE80" s="119" t="str">
        <f>IF('Контроль экономии'!KK80="",0,'Контроль экономии'!KK80)</f>
        <v>-</v>
      </c>
      <c r="AF80" s="119" t="str">
        <f>IF('Контроль экономии'!KL80="",0,'Контроль экономии'!KL80)</f>
        <v>-</v>
      </c>
      <c r="AG80" s="119" t="str">
        <f>IF('Контроль экономии'!KM80="",0,'Контроль экономии'!KM80)</f>
        <v>-</v>
      </c>
      <c r="AH80" s="119">
        <f>IF('Контроль экономии'!KN80="",0,'Контроль экономии'!KN80)</f>
        <v>0</v>
      </c>
      <c r="AI80" s="125" t="e">
        <f>IF(D80&gt;0,'Контроль экономии'!FU80,0)</f>
        <v>#N/A</v>
      </c>
      <c r="AJ80" s="125">
        <f>IF(E80&gt;0,'Контроль экономии'!FV80,0)</f>
        <v>1963.1426402733391</v>
      </c>
      <c r="AK80" s="125">
        <f>IF(F80&gt;0,'Контроль экономии'!FW80,0)</f>
        <v>2665.9961781489787</v>
      </c>
      <c r="AL80" s="125" t="e">
        <f>IF(G80&gt;0,'Контроль экономии'!FX80,0)</f>
        <v>#N/A</v>
      </c>
      <c r="AM80" s="125" t="e">
        <f>IF(H80&gt;0,'Контроль экономии'!FY80,0)</f>
        <v>#N/A</v>
      </c>
      <c r="AN80" s="125" t="e">
        <f>IF(I80&gt;0,'Контроль экономии'!FZ80,0)</f>
        <v>#N/A</v>
      </c>
      <c r="AO80" s="125" t="e">
        <f>IF(J80&gt;0,'Контроль экономии'!GA80,0)</f>
        <v>#N/A</v>
      </c>
      <c r="AP80" s="125" t="e">
        <f>IF(K80&gt;0,'Контроль экономии'!GB80,0)</f>
        <v>#N/A</v>
      </c>
      <c r="AQ80" s="125" t="e">
        <f>IF(L80&gt;0,'Контроль экономии'!GC80,0)</f>
        <v>#N/A</v>
      </c>
      <c r="AR80" s="125" t="e">
        <f>IF(M80&gt;0,'Контроль экономии'!GD80,0)</f>
        <v>#N/A</v>
      </c>
      <c r="AS80" s="125" t="e">
        <f>IF(N80&gt;0,'Контроль экономии'!GE80,0)</f>
        <v>#N/A</v>
      </c>
      <c r="AT80" s="125" t="e">
        <f>IF(O80&gt;0,'Контроль экономии'!GF80,0)</f>
        <v>#N/A</v>
      </c>
      <c r="AU80" s="125">
        <f>IF(P80&gt;0,'Контроль экономии'!GG80,0)</f>
        <v>11644.002421906158</v>
      </c>
      <c r="AV80" s="125">
        <f>IF(Q80&gt;0,'Контроль экономии'!GH80,0)</f>
        <v>12325.726852542388</v>
      </c>
      <c r="AW80" s="125">
        <f>IF(R80&gt;0,'Контроль экономии'!GI80,0)</f>
        <v>13307.608894844343</v>
      </c>
      <c r="AX80" s="125">
        <f>IF(S80&gt;0,'Контроль экономии'!GJ80,0)</f>
        <v>14357.849813509092</v>
      </c>
      <c r="AY80" s="125">
        <f>IF(T80&gt;0,'Контроль экономии'!GK80,0)</f>
        <v>15335.381745497052</v>
      </c>
      <c r="AZ80" s="125">
        <f>IF(U80&gt;0,'Контроль экономии'!GL80,0)</f>
        <v>16340.257228030128</v>
      </c>
      <c r="BA80" s="125">
        <f>IF(V80&gt;0,'Контроль экономии'!GM80,0)</f>
        <v>17335.189601274073</v>
      </c>
      <c r="BB80" s="125">
        <f>IF(W80&gt;0,'Контроль экономии'!GN80,0)</f>
        <v>18336.957862154293</v>
      </c>
      <c r="BC80" s="125">
        <f>IF(X80&gt;0,'Контроль экономии'!GO80,0)</f>
        <v>19407.08499939731</v>
      </c>
      <c r="BD80" s="125">
        <f>IF(Y80&gt;0,'Контроль экономии'!GP80,0)</f>
        <v>20542.463791350267</v>
      </c>
      <c r="BE80" s="125">
        <f>IF(Z80&gt;0,'Контроль экономии'!GQ80,0)</f>
        <v>21709.536244162337</v>
      </c>
      <c r="BF80" s="125">
        <f>IF(AA80&gt;0,'Контроль экономии'!GR80,0)</f>
        <v>22941.238907353778</v>
      </c>
      <c r="BG80" s="125">
        <f>IF(AB80&gt;0,'Контроль экономии'!GS80,0)</f>
        <v>24161.755572594942</v>
      </c>
      <c r="BH80" s="125">
        <f>IF(AC80&gt;0,'Контроль экономии'!GT80,0)</f>
        <v>25341.256912018431</v>
      </c>
      <c r="BI80" s="125">
        <f>IF(AD80&gt;0,'Контроль экономии'!GU80,0)</f>
        <v>26649.397227870086</v>
      </c>
      <c r="BJ80" s="125">
        <f>IF(AE80&gt;0,'Контроль экономии'!GV80,0)</f>
        <v>27996.688536547706</v>
      </c>
      <c r="BK80" s="125">
        <f>IF(AF80&gt;0,'Контроль экономии'!GW80,0)</f>
        <v>29270.027969887393</v>
      </c>
      <c r="BL80" s="125">
        <f>IF(AG80&gt;0,'Контроль экономии'!GX80,0)</f>
        <v>30407.271094832064</v>
      </c>
      <c r="BM80" s="125">
        <f>IF(AH80&gt;0,'Контроль экономии'!GY80,0)</f>
        <v>0</v>
      </c>
      <c r="BN80" s="120" t="e">
        <f>'Контроль экономии'!FU80*Ср.вз.!AI80</f>
        <v>#N/A</v>
      </c>
      <c r="BO80" s="120">
        <f>'Контроль экономии'!FV80*Ср.вз.!AJ80</f>
        <v>3853929.026059377</v>
      </c>
      <c r="BP80" s="120">
        <f>'Контроль экономии'!FW80*Ср.вз.!AK80</f>
        <v>7107535.6219049608</v>
      </c>
      <c r="BQ80" s="120" t="e">
        <f>'Контроль экономии'!FX80*Ср.вз.!AL80</f>
        <v>#N/A</v>
      </c>
      <c r="BR80" s="120" t="e">
        <f>'Контроль экономии'!FY80*Ср.вз.!AM80</f>
        <v>#N/A</v>
      </c>
      <c r="BS80" s="120" t="e">
        <f>'Контроль экономии'!FZ80*Ср.вз.!AN80</f>
        <v>#N/A</v>
      </c>
      <c r="BT80" s="120" t="e">
        <f>'Контроль экономии'!GA80*Ср.вз.!AO80</f>
        <v>#N/A</v>
      </c>
      <c r="BU80" s="120" t="e">
        <f>'Контроль экономии'!GB80*Ср.вз.!AP80</f>
        <v>#N/A</v>
      </c>
      <c r="BV80" s="120" t="e">
        <f>'Контроль экономии'!GC80*Ср.вз.!AQ80</f>
        <v>#N/A</v>
      </c>
      <c r="BW80" s="120" t="e">
        <f>'Контроль экономии'!GD80*Ср.вз.!AR80</f>
        <v>#N/A</v>
      </c>
      <c r="BX80" s="120" t="e">
        <f>'Контроль экономии'!GE80*Ср.вз.!AS80</f>
        <v>#N/A</v>
      </c>
      <c r="BY80" s="120" t="e">
        <f>'Контроль экономии'!GF80*Ср.вз.!AT80</f>
        <v>#N/A</v>
      </c>
      <c r="BZ80" s="120">
        <f>'Контроль экономии'!GG80*Ср.вз.!AU80</f>
        <v>135582792.40135646</v>
      </c>
      <c r="CA80" s="120">
        <f>'Контроль экономии'!GH80*Ср.вз.!AV80</f>
        <v>151923542.44348449</v>
      </c>
      <c r="CB80" s="120">
        <f>'Контроль экономии'!GI80*Ср.вз.!AW80</f>
        <v>177092454.49814028</v>
      </c>
      <c r="CC80" s="120">
        <f>'Контроль экономии'!GJ80*Ср.вз.!AX80</f>
        <v>206147851.26728308</v>
      </c>
      <c r="CD80" s="120">
        <f>'Контроль экономии'!GK80*Ср.вз.!AY80</f>
        <v>235173933.28012422</v>
      </c>
      <c r="CE80" s="120">
        <f>'Контроль экономии'!GL80*Ср.вз.!AZ80</f>
        <v>267004006.27819085</v>
      </c>
      <c r="CF80" s="120">
        <f>'Контроль экономии'!GM80*Ср.вз.!BA80</f>
        <v>300508798.51212072</v>
      </c>
      <c r="CG80" s="120">
        <f>'Контроль экономии'!GN80*Ср.вз.!BB80</f>
        <v>336244023.63842213</v>
      </c>
      <c r="CH80" s="120">
        <f>'Контроль экономии'!GO80*Ср.вз.!BC80</f>
        <v>376634948.17383206</v>
      </c>
      <c r="CI80" s="120">
        <f>'Контроль экономии'!GP80*Ср.вз.!BD80</f>
        <v>421992818.61893678</v>
      </c>
      <c r="CJ80" s="120">
        <f>'Контроль экономии'!GQ80*Ср.вз.!BE80</f>
        <v>471303963.93659812</v>
      </c>
      <c r="CK80" s="120">
        <f>'Контроль экономии'!GR80*Ср.вз.!BF80</f>
        <v>526300442.60428274</v>
      </c>
      <c r="CL80" s="120">
        <f>'Контроль экономии'!GS80*Ср.вз.!BG80</f>
        <v>583790432.34982276</v>
      </c>
      <c r="CM80" s="120">
        <f>'Контроль экономии'!GT80*Ср.вз.!BH80</f>
        <v>642179301.88092184</v>
      </c>
      <c r="CN80" s="120">
        <f>'Контроль экономии'!GU80*Ср.вз.!BI80</f>
        <v>710190372.60880983</v>
      </c>
      <c r="CO80" s="120">
        <f>'Контроль экономии'!GV80*Ср.вз.!BJ80</f>
        <v>783814569.01246178</v>
      </c>
      <c r="CP80" s="120">
        <f>'Контроль экономии'!GW80*Ср.вз.!BK80</f>
        <v>856734537.35799026</v>
      </c>
      <c r="CQ80" s="120">
        <f>'Контроль экономии'!GX80*Ср.вз.!BL80</f>
        <v>924602135.43460953</v>
      </c>
      <c r="CR80" s="120">
        <f>'Контроль экономии'!GY80*Ср.вз.!BM80</f>
        <v>0</v>
      </c>
      <c r="CS80" s="116" t="e">
        <f>'Контроль экономии'!FU80*'Контроль экономии'!WM80</f>
        <v>#N/A</v>
      </c>
      <c r="CT80" s="116" t="e">
        <f>'Контроль экономии'!FV80*'Контроль экономии'!WN80</f>
        <v>#N/A</v>
      </c>
      <c r="CU80" s="116" t="e">
        <f>'Контроль экономии'!FW80*'Контроль экономии'!WO80</f>
        <v>#N/A</v>
      </c>
      <c r="CV80" s="116" t="e">
        <f>'Контроль экономии'!FX80*'Контроль экономии'!WP80</f>
        <v>#N/A</v>
      </c>
      <c r="CW80" s="116" t="e">
        <f>'Контроль экономии'!FY80*'Контроль экономии'!WQ80</f>
        <v>#N/A</v>
      </c>
      <c r="CX80" s="116" t="e">
        <f>'Контроль экономии'!FZ80*'Контроль экономии'!WR80</f>
        <v>#N/A</v>
      </c>
      <c r="CY80" s="116" t="e">
        <f>'Контроль экономии'!GA80*'Контроль экономии'!WS80</f>
        <v>#N/A</v>
      </c>
      <c r="CZ80" s="116" t="e">
        <f>'Контроль экономии'!GB80*'Контроль экономии'!WT80</f>
        <v>#N/A</v>
      </c>
      <c r="DA80" s="116" t="e">
        <f>'Контроль экономии'!GC80*'Контроль экономии'!WU80</f>
        <v>#N/A</v>
      </c>
      <c r="DB80" s="116" t="e">
        <f>'Контроль экономии'!GD80*'Контроль экономии'!WV80</f>
        <v>#N/A</v>
      </c>
      <c r="DC80" s="116" t="e">
        <f>'Контроль экономии'!GE80*'Контроль экономии'!WW80</f>
        <v>#N/A</v>
      </c>
      <c r="DD80" s="116" t="e">
        <f>'Контроль экономии'!GF80*'Контроль экономии'!WX80</f>
        <v>#N/A</v>
      </c>
      <c r="DE80" s="116" t="e">
        <f>'Контроль экономии'!GG80*'Контроль экономии'!WY80</f>
        <v>#N/A</v>
      </c>
      <c r="DF80" s="116" t="e">
        <f>'Контроль экономии'!GH80*'Контроль экономии'!WZ80</f>
        <v>#N/A</v>
      </c>
      <c r="DG80" s="116" t="e">
        <f>'Контроль экономии'!GI80*'Контроль экономии'!XA80</f>
        <v>#N/A</v>
      </c>
      <c r="DH80" s="116" t="e">
        <f>'Контроль экономии'!GJ80*'Контроль экономии'!XB80</f>
        <v>#N/A</v>
      </c>
      <c r="DI80" s="116" t="e">
        <f>'Контроль экономии'!GK80*'Контроль экономии'!XC80</f>
        <v>#N/A</v>
      </c>
      <c r="DJ80" s="116" t="e">
        <f>'Контроль экономии'!GL80*'Контроль экономии'!XD80</f>
        <v>#N/A</v>
      </c>
      <c r="DK80" s="116" t="e">
        <f>'Контроль экономии'!GM80*'Контроль экономии'!XE80</f>
        <v>#N/A</v>
      </c>
      <c r="DL80" s="116" t="e">
        <f>'Контроль экономии'!GN80*'Контроль экономии'!XF80</f>
        <v>#N/A</v>
      </c>
      <c r="DM80" s="116" t="e">
        <f>'Контроль экономии'!GO80*'Контроль экономии'!XG80</f>
        <v>#N/A</v>
      </c>
      <c r="DN80" s="116" t="e">
        <f>'Контроль экономии'!GP80*'Контроль экономии'!XH80</f>
        <v>#N/A</v>
      </c>
      <c r="DO80" s="116" t="e">
        <f>'Контроль экономии'!GQ80*'Контроль экономии'!XI80</f>
        <v>#N/A</v>
      </c>
      <c r="DP80" s="116" t="e">
        <f>'Контроль экономии'!GR80*'Контроль экономии'!XJ80</f>
        <v>#N/A</v>
      </c>
      <c r="DQ80" s="116" t="e">
        <f>'Контроль экономии'!GS80*'Контроль экономии'!XK80</f>
        <v>#N/A</v>
      </c>
      <c r="DR80" s="116" t="e">
        <f>'Контроль экономии'!GT80*'Контроль экономии'!XL80</f>
        <v>#N/A</v>
      </c>
      <c r="DS80" s="116" t="e">
        <f>'Контроль экономии'!GU80*'Контроль экономии'!XM80</f>
        <v>#N/A</v>
      </c>
      <c r="DT80" s="116" t="e">
        <f>'Контроль экономии'!GV80*'Контроль экономии'!XN80</f>
        <v>#N/A</v>
      </c>
      <c r="DU80" s="116" t="e">
        <f>'Контроль экономии'!GW80*'Контроль экономии'!XO80</f>
        <v>#N/A</v>
      </c>
      <c r="DV80" s="116" t="e">
        <f>'Контроль экономии'!GX80*'Контроль экономии'!XP80</f>
        <v>#N/A</v>
      </c>
      <c r="DW80" s="116" t="e">
        <f>'Контроль экономии'!GY80*'Контроль экономии'!XQ80</f>
        <v>#N/A</v>
      </c>
      <c r="DX80" s="122" t="e">
        <f>'Контроль экономии'!FU80*'Контроль экономии'!XR80</f>
        <v>#N/A</v>
      </c>
      <c r="DY80" s="122" t="e">
        <f>'Контроль экономии'!FV80*'Контроль экономии'!XS80</f>
        <v>#N/A</v>
      </c>
      <c r="DZ80" s="122" t="e">
        <f>'Контроль экономии'!FW80*'Контроль экономии'!XT80</f>
        <v>#N/A</v>
      </c>
      <c r="EA80" s="122" t="e">
        <f>'Контроль экономии'!FX80*'Контроль экономии'!XU80</f>
        <v>#N/A</v>
      </c>
      <c r="EB80" s="122" t="e">
        <f>'Контроль экономии'!FY80*'Контроль экономии'!XV80</f>
        <v>#N/A</v>
      </c>
      <c r="EC80" s="122" t="e">
        <f>'Контроль экономии'!FZ80*'Контроль экономии'!XW80</f>
        <v>#N/A</v>
      </c>
      <c r="ED80" s="122" t="e">
        <f>'Контроль экономии'!GA80*'Контроль экономии'!XX80</f>
        <v>#N/A</v>
      </c>
      <c r="EE80" s="122" t="e">
        <f>'Контроль экономии'!GB80*'Контроль экономии'!XY80</f>
        <v>#N/A</v>
      </c>
      <c r="EF80" s="122" t="e">
        <f>'Контроль экономии'!GC80*'Контроль экономии'!XZ80</f>
        <v>#N/A</v>
      </c>
      <c r="EG80" s="122" t="e">
        <f>'Контроль экономии'!GD80*'Контроль экономии'!YA80</f>
        <v>#N/A</v>
      </c>
      <c r="EH80" s="122" t="e">
        <f>'Контроль экономии'!GE80*'Контроль экономии'!YB80</f>
        <v>#N/A</v>
      </c>
      <c r="EI80" s="122" t="e">
        <f>'Контроль экономии'!GF80*'Контроль экономии'!YC80</f>
        <v>#N/A</v>
      </c>
      <c r="EJ80" s="122" t="e">
        <f>'Контроль экономии'!GG80*'Контроль экономии'!YD80</f>
        <v>#N/A</v>
      </c>
      <c r="EK80" s="122" t="e">
        <f>'Контроль экономии'!GH80*'Контроль экономии'!YE80</f>
        <v>#N/A</v>
      </c>
      <c r="EL80" s="122" t="e">
        <f>'Контроль экономии'!GI80*'Контроль экономии'!YF80</f>
        <v>#N/A</v>
      </c>
      <c r="EM80" s="122" t="e">
        <f>'Контроль экономии'!GJ80*'Контроль экономии'!YG80</f>
        <v>#N/A</v>
      </c>
      <c r="EN80" s="122" t="e">
        <f>'Контроль экономии'!GK80*'Контроль экономии'!YH80</f>
        <v>#N/A</v>
      </c>
      <c r="EO80" s="122" t="e">
        <f>'Контроль экономии'!GL80*'Контроль экономии'!YI80</f>
        <v>#N/A</v>
      </c>
      <c r="EP80" s="122" t="e">
        <f>'Контроль экономии'!GM80*'Контроль экономии'!YJ80</f>
        <v>#N/A</v>
      </c>
      <c r="EQ80" s="122" t="e">
        <f>'Контроль экономии'!GN80*'Контроль экономии'!YK80</f>
        <v>#N/A</v>
      </c>
      <c r="ER80" s="122" t="e">
        <f>'Контроль экономии'!GO80*'Контроль экономии'!YL80</f>
        <v>#N/A</v>
      </c>
      <c r="ES80" s="122" t="e">
        <f>'Контроль экономии'!GP80*'Контроль экономии'!YM80</f>
        <v>#N/A</v>
      </c>
      <c r="ET80" s="122" t="e">
        <f>'Контроль экономии'!GQ80*'Контроль экономии'!YN80</f>
        <v>#N/A</v>
      </c>
      <c r="EU80" s="122" t="e">
        <f>'Контроль экономии'!GR80*'Контроль экономии'!YO80</f>
        <v>#N/A</v>
      </c>
      <c r="EV80" s="122" t="e">
        <f>'Контроль экономии'!GS80*'Контроль экономии'!YP80</f>
        <v>#N/A</v>
      </c>
      <c r="EW80" s="122" t="e">
        <f>'Контроль экономии'!GT80*'Контроль экономии'!YQ80</f>
        <v>#N/A</v>
      </c>
      <c r="EX80" s="122" t="e">
        <f>'Контроль экономии'!GU80*'Контроль экономии'!YR80</f>
        <v>#N/A</v>
      </c>
      <c r="EY80" s="122" t="e">
        <f>'Контроль экономии'!GV80*'Контроль экономии'!YS80</f>
        <v>#N/A</v>
      </c>
      <c r="EZ80" s="122" t="e">
        <f>'Контроль экономии'!GW80*'Контроль экономии'!YT80</f>
        <v>#N/A</v>
      </c>
      <c r="FA80" s="122" t="e">
        <f>'Контроль экономии'!GX80*'Контроль экономии'!YU80</f>
        <v>#N/A</v>
      </c>
      <c r="FB80" s="122" t="e">
        <f>'Контроль экономии'!GY80*'Контроль экономии'!YV80</f>
        <v>#N/A</v>
      </c>
    </row>
    <row r="81" spans="1:158" s="116" customFormat="1">
      <c r="A81" s="116">
        <f>'Контроль экономии'!A81</f>
        <v>61</v>
      </c>
      <c r="B81" s="123" t="str">
        <f>'Контроль экономии'!C81</f>
        <v>Муниципальное бюджетное общеобразовательное учреждение «Большетроицкая средняя общеобразовательная школа Шебекинского района Белгородской области»</v>
      </c>
      <c r="C81" s="124">
        <f>'Контроль экономии'!D81</f>
        <v>1217891</v>
      </c>
      <c r="D81" s="119">
        <f>IF('Контроль экономии'!JJ81="",0,'Контроль экономии'!JJ81)</f>
        <v>1.22790675456196</v>
      </c>
      <c r="E81" s="119">
        <f>IF('Контроль экономии'!JK81="",0,'Контроль экономии'!JK81)</f>
        <v>0.62912009171682404</v>
      </c>
      <c r="F81" s="119">
        <f>IF('Контроль экономии'!JL81="",0,'Контроль экономии'!JL81)</f>
        <v>0.594965128499093</v>
      </c>
      <c r="G81" s="119">
        <f>IF('Контроль экономии'!JM81="",0,'Контроль экономии'!JM81)</f>
        <v>0.544090952517436</v>
      </c>
      <c r="H81" s="119">
        <f>IF('Контроль экономии'!JN81="",0,'Контроль экономии'!JN81)</f>
        <v>0.53358173306582601</v>
      </c>
      <c r="I81" s="119">
        <f>IF('Контроль экономии'!JO81="",0,'Контроль экономии'!JO81)</f>
        <v>0.73588420750931505</v>
      </c>
      <c r="J81" s="119">
        <f>IF('Контроль экономии'!JP81="",0,'Контроль экономии'!JP81)</f>
        <v>1.1132607241807599</v>
      </c>
      <c r="K81" s="119">
        <f>IF('Контроль экономии'!JQ81="",0,'Контроль экономии'!JQ81)</f>
        <v>1.35831661412057</v>
      </c>
      <c r="L81" s="119">
        <f>IF('Контроль экономии'!JR81="",0,'Контроль экономии'!JR81)</f>
        <v>2.30510174835196</v>
      </c>
      <c r="M81" s="119">
        <f>IF('Контроль экономии'!JS81="",0,'Контроль экономии'!JS81)</f>
        <v>2.6488009935989298</v>
      </c>
      <c r="N81" s="119">
        <f>IF('Контроль экономии'!JT81="",0,'Контроль экономии'!JT81)</f>
        <v>2.5582783987771101</v>
      </c>
      <c r="O81" s="119">
        <f>IF('Контроль экономии'!JU81="",0,'Контроль экономии'!JU81)</f>
        <v>2.2026368586987699</v>
      </c>
      <c r="P81" s="119">
        <f>IF('Контроль экономии'!JV81="",0,'Контроль экономии'!JV81)</f>
        <v>2.19451609821343</v>
      </c>
      <c r="Q81" s="119">
        <f>IF('Контроль экономии'!JW81="",0,'Контроль экономии'!JW81)</f>
        <v>1.51523836820483</v>
      </c>
      <c r="R81" s="119">
        <f>IF('Контроль экономии'!JX81="",0,'Контроль экономии'!JX81)</f>
        <v>2.0578962453425098</v>
      </c>
      <c r="S81" s="119">
        <f>IF('Контроль экономии'!JY81="",0,'Контроль экономии'!JY81)</f>
        <v>2.9695710327696601</v>
      </c>
      <c r="T81" s="119">
        <f>IF('Контроль экономии'!JZ81="",0,'Контроль экономии'!JZ81)</f>
        <v>3.2045953950511099</v>
      </c>
      <c r="U81" s="119">
        <f>IF('Контроль экономии'!KA81="",0,'Контроль экономии'!KA81)</f>
        <v>3.1692462023502399</v>
      </c>
      <c r="V81" s="119">
        <f>IF('Контроль экономии'!KB81="",0,'Контроль экономии'!KB81)</f>
        <v>2.4632177319193702</v>
      </c>
      <c r="W81" s="119">
        <f>IF('Контроль экономии'!KC81="",0,'Контроль экономии'!KC81)</f>
        <v>1.80304767364097</v>
      </c>
      <c r="X81" s="119">
        <f>IF('Контроль экономии'!KD81="",0,'Контроль экономии'!KD81)</f>
        <v>0.96971434030763404</v>
      </c>
      <c r="Y81" s="119">
        <f>IF('Контроль экономии'!KE81="",0,'Контроль экономии'!KE81)</f>
        <v>1.7958822967421399</v>
      </c>
      <c r="Z81" s="119">
        <f>IF('Контроль экономии'!KF81="",0,'Контроль экономии'!KF81)</f>
        <v>2.4964173115505899</v>
      </c>
      <c r="AA81" s="119">
        <f>IF('Контроль экономии'!KG81="",0,'Контроль экономии'!KG81)</f>
        <v>3.1147893379191798</v>
      </c>
      <c r="AB81" s="119">
        <f>IF('Контроль экономии'!KH81="",0,'Контроль экономии'!KH81)</f>
        <v>2.4455431355689301</v>
      </c>
      <c r="AC81" s="119">
        <f>IF('Контроль экономии'!KI81="",0,'Контроль экономии'!KI81)</f>
        <v>2.8119327409955099</v>
      </c>
      <c r="AD81" s="119">
        <f>IF('Контроль экономии'!KJ81="",0,'Контроль экономии'!KJ81)</f>
        <v>2.3562147702302498</v>
      </c>
      <c r="AE81" s="119">
        <f>IF('Контроль экономии'!KK81="",0,'Контроль экономии'!KK81)</f>
        <v>0.64751122575714204</v>
      </c>
      <c r="AF81" s="119">
        <f>IF('Контроль экономии'!KL81="",0,'Контроль экономии'!KL81)</f>
        <v>1.27161555364479</v>
      </c>
      <c r="AG81" s="119">
        <f>IF('Контроль экономии'!KM81="",0,'Контроль экономии'!KM81)</f>
        <v>1.89810834049871</v>
      </c>
      <c r="AH81" s="119">
        <f>IF('Контроль экономии'!KN81="",0,'Контроль экономии'!KN81)</f>
        <v>0</v>
      </c>
      <c r="AI81" s="125">
        <f>IF(D81&gt;0,'Контроль экономии'!FU81,0)</f>
        <v>1672.0363460000001</v>
      </c>
      <c r="AJ81" s="125">
        <f>IF(E81&gt;0,'Контроль экономии'!FV81,0)</f>
        <v>3165.1582969999999</v>
      </c>
      <c r="AK81" s="125">
        <f>IF(F81&gt;0,'Контроль экономии'!FW81,0)</f>
        <v>4261.4155899999996</v>
      </c>
      <c r="AL81" s="125">
        <f>IF(G81&gt;0,'Контроль экономии'!FX81,0)</f>
        <v>5438.9976079999997</v>
      </c>
      <c r="AM81" s="125">
        <f>IF(H81&gt;0,'Контроль экономии'!FY81,0)</f>
        <v>6770.554438666667</v>
      </c>
      <c r="AN81" s="125">
        <f>IF(I81&gt;0,'Контроль экономии'!FZ81,0)</f>
        <v>8340.6637960000007</v>
      </c>
      <c r="AO81" s="125">
        <f>IF(J81&gt;0,'Контроль экономии'!GA81,0)</f>
        <v>9889.0865600000016</v>
      </c>
      <c r="AP81" s="125">
        <f>IF(K81&gt;0,'Контроль экономии'!GB81,0)</f>
        <v>11421.244379000002</v>
      </c>
      <c r="AQ81" s="125">
        <f>IF(L81&gt;0,'Контроль экономии'!GC81,0)</f>
        <v>12989.185077000002</v>
      </c>
      <c r="AR81" s="125">
        <f>IF(M81&gt;0,'Контроль экономии'!GD81,0)</f>
        <v>14534.354852000002</v>
      </c>
      <c r="AS81" s="125">
        <f>IF(N81&gt;0,'Контроль экономии'!GE81,0)</f>
        <v>15952.658056000002</v>
      </c>
      <c r="AT81" s="125">
        <f>IF(O81&gt;0,'Контроль экономии'!GF81,0)</f>
        <v>17192.046865</v>
      </c>
      <c r="AU81" s="125">
        <f>IF(P81&gt;0,'Контроль экономии'!GG81,0)</f>
        <v>18625.530684333335</v>
      </c>
      <c r="AV81" s="125">
        <f>IF(Q81&gt;0,'Контроль экономии'!GH81,0)</f>
        <v>19684.920768666667</v>
      </c>
      <c r="AW81" s="125">
        <f>IF(R81&gt;0,'Контроль экономии'!GI81,0)</f>
        <v>21268.042082</v>
      </c>
      <c r="AX81" s="125">
        <f>IF(S81&gt;0,'Контроль экономии'!GJ81,0)</f>
        <v>22970.439658666666</v>
      </c>
      <c r="AY81" s="125">
        <f>IF(T81&gt;0,'Контроль экономии'!GK81,0)</f>
        <v>24545.970664333334</v>
      </c>
      <c r="AZ81" s="125">
        <f>IF(U81&gt;0,'Контроль экономии'!GL81,0)</f>
        <v>26169.212175333334</v>
      </c>
      <c r="BA81" s="125">
        <f>IF(V81&gt;0,'Контроль экономии'!GM81,0)</f>
        <v>27775.104411666667</v>
      </c>
      <c r="BB81" s="125">
        <f>IF(W81&gt;0,'Контроль экономии'!GN81,0)</f>
        <v>29392.924274333334</v>
      </c>
      <c r="BC81" s="125">
        <f>IF(X81&gt;0,'Контроль экономии'!GO81,0)</f>
        <v>31130.020400333335</v>
      </c>
      <c r="BD81" s="125">
        <f>IF(Y81&gt;0,'Контроль экономии'!GP81,0)</f>
        <v>32980.971141333335</v>
      </c>
      <c r="BE81" s="125">
        <f>IF(Z81&gt;0,'Контроль экономии'!GQ81,0)</f>
        <v>34887.222695333337</v>
      </c>
      <c r="BF81" s="125">
        <f>IF(AA81&gt;0,'Контроль экономии'!GR81,0)</f>
        <v>36906.244534666672</v>
      </c>
      <c r="BG81" s="125">
        <f>IF(AB81&gt;0,'Контроль экономии'!GS81,0)</f>
        <v>38905.748440000003</v>
      </c>
      <c r="BH81" s="125">
        <f>IF(AC81&gt;0,'Контроль экономии'!GT81,0)</f>
        <v>40833.686587333337</v>
      </c>
      <c r="BI81" s="125">
        <f>IF(AD81&gt;0,'Контроль экономии'!GU81,0)</f>
        <v>42986.080975666671</v>
      </c>
      <c r="BJ81" s="125">
        <f>IF(AE81&gt;0,'Контроль экономии'!GV81,0)</f>
        <v>45206.788133000002</v>
      </c>
      <c r="BK81" s="125">
        <f>IF(AF81&gt;0,'Контроль экономии'!GW81,0)</f>
        <v>47298.460060000005</v>
      </c>
      <c r="BL81" s="125">
        <f>IF(AG81&gt;0,'Контроль экономии'!GX81,0)</f>
        <v>49152.663790000006</v>
      </c>
      <c r="BM81" s="125">
        <f>IF(AH81&gt;0,'Контроль экономии'!GY81,0)</f>
        <v>0</v>
      </c>
      <c r="BN81" s="120">
        <f>'Контроль экономии'!FU81*Ср.вз.!AI81</f>
        <v>2795705.5423450321</v>
      </c>
      <c r="BO81" s="120">
        <f>'Контроль экономии'!FV81*Ср.вз.!AJ81</f>
        <v>10018227.04506794</v>
      </c>
      <c r="BP81" s="120">
        <f>'Контроль экономии'!FW81*Ср.вз.!AK81</f>
        <v>18159662.830695044</v>
      </c>
      <c r="BQ81" s="120">
        <f>'Контроль экономии'!FX81*Ср.вз.!AL81</f>
        <v>29582694.979829717</v>
      </c>
      <c r="BR81" s="120">
        <f>'Контроль экономии'!FY81*Ср.вз.!AM81</f>
        <v>45840407.406948909</v>
      </c>
      <c r="BS81" s="120">
        <f>'Контроль экономии'!FZ81*Ср.вз.!AN81</f>
        <v>69566672.557905138</v>
      </c>
      <c r="BT81" s="120">
        <f>'Контроль экономии'!GA81*Ср.вз.!AO81</f>
        <v>97794032.991172671</v>
      </c>
      <c r="BU81" s="120">
        <f>'Контроль экономии'!GB81*Ср.вз.!AP81</f>
        <v>130444823.16483913</v>
      </c>
      <c r="BV81" s="120">
        <f>'Контроль экономии'!GC81*Ср.вз.!AQ81</f>
        <v>168718928.96455956</v>
      </c>
      <c r="BW81" s="120">
        <f>'Контроль экономии'!GD81*Ср.вз.!AR81</f>
        <v>211247470.96385601</v>
      </c>
      <c r="BX81" s="120">
        <f>'Контроль экономии'!GE81*Ср.вз.!AS81</f>
        <v>254487299.05166176</v>
      </c>
      <c r="BY81" s="120">
        <f>'Контроль экономии'!GF81*Ср.вз.!AT81</f>
        <v>295566475.40835631</v>
      </c>
      <c r="BZ81" s="120">
        <f>'Контроль экономии'!GG81*Ср.вз.!AU81</f>
        <v>346910393.27304256</v>
      </c>
      <c r="CA81" s="120">
        <f>'Контроль экономии'!GH81*Ср.вз.!AV81</f>
        <v>387496105.6686843</v>
      </c>
      <c r="CB81" s="120">
        <f>'Контроль экономии'!GI81*Ср.вз.!AW81</f>
        <v>452329614.00172287</v>
      </c>
      <c r="CC81" s="120">
        <f>'Контроль экономии'!GJ81*Ср.вз.!AX81</f>
        <v>527641098.11244637</v>
      </c>
      <c r="CD81" s="120">
        <f>'Контроль экономии'!GK81*Ср.вз.!AY81</f>
        <v>602504675.85431266</v>
      </c>
      <c r="CE81" s="120">
        <f>'Контроль экономии'!GL81*Ср.вз.!AZ81</f>
        <v>684827665.87761438</v>
      </c>
      <c r="CF81" s="120">
        <f>'Контроль экономии'!GM81*Ср.вз.!BA81</f>
        <v>771456425.07898521</v>
      </c>
      <c r="CG81" s="120">
        <f>'Контроль экономии'!GN81*Ср.вз.!BB81</f>
        <v>863943997.39669383</v>
      </c>
      <c r="CH81" s="120">
        <f>'Контроль экономии'!GO81*Ср.вз.!BC81</f>
        <v>969078170.12516963</v>
      </c>
      <c r="CI81" s="120">
        <f>'Контроль экономии'!GP81*Ср.вз.!BD81</f>
        <v>1087744457.4254622</v>
      </c>
      <c r="CJ81" s="120">
        <f>'Контроль экономии'!GQ81*Ср.вз.!BE81</f>
        <v>1217118307.3937814</v>
      </c>
      <c r="CK81" s="120">
        <f>'Контроль экономии'!GR81*Ср.вз.!BF81</f>
        <v>1362070885.6526136</v>
      </c>
      <c r="CL81" s="120">
        <f>'Контроль экономии'!GS81*Ср.вз.!BG81</f>
        <v>1513657261.6765628</v>
      </c>
      <c r="CM81" s="120">
        <f>'Контроль экономии'!GT81*Ср.вз.!BH81</f>
        <v>1667389960.3125665</v>
      </c>
      <c r="CN81" s="120">
        <f>'Контроль экономии'!GU81*Ср.вз.!BI81</f>
        <v>1847803157.6465721</v>
      </c>
      <c r="CO81" s="120">
        <f>'Контроль экономии'!GV81*Ср.вз.!BJ81</f>
        <v>2043653693.3019497</v>
      </c>
      <c r="CP81" s="120">
        <f>'Контроль экономии'!GW81*Ср.вз.!BK81</f>
        <v>2237144324.0474157</v>
      </c>
      <c r="CQ81" s="120">
        <f>'Контроль экономии'!GX81*Ср.вз.!BL81</f>
        <v>2415984357.6527777</v>
      </c>
      <c r="CR81" s="120">
        <f>'Контроль экономии'!GY81*Ср.вз.!BM81</f>
        <v>0</v>
      </c>
      <c r="CS81" s="116">
        <f>'Контроль экономии'!FU81*'Контроль экономии'!WM81</f>
        <v>0</v>
      </c>
      <c r="CT81" s="116">
        <f>'Контроль экономии'!FV81*'Контроль экономии'!WN81</f>
        <v>0</v>
      </c>
      <c r="CU81" s="116">
        <f>'Контроль экономии'!FW81*'Контроль экономии'!WO81</f>
        <v>0</v>
      </c>
      <c r="CV81" s="116">
        <f>'Контроль экономии'!FX81*'Контроль экономии'!WP81</f>
        <v>0</v>
      </c>
      <c r="CW81" s="116">
        <f>'Контроль экономии'!FY81*'Контроль экономии'!WQ81</f>
        <v>0</v>
      </c>
      <c r="CX81" s="116">
        <f>'Контроль экономии'!FZ81*'Контроль экономии'!WR81</f>
        <v>0</v>
      </c>
      <c r="CY81" s="116">
        <f>'Контроль экономии'!GA81*'Контроль экономии'!WS81</f>
        <v>0</v>
      </c>
      <c r="CZ81" s="116">
        <f>'Контроль экономии'!GB81*'Контроль экономии'!WT81</f>
        <v>0</v>
      </c>
      <c r="DA81" s="116">
        <f>'Контроль экономии'!GC81*'Контроль экономии'!WU81</f>
        <v>0</v>
      </c>
      <c r="DB81" s="116">
        <f>'Контроль экономии'!GD81*'Контроль экономии'!WV81</f>
        <v>0</v>
      </c>
      <c r="DC81" s="116">
        <f>'Контроль экономии'!GE81*'Контроль экономии'!WW81</f>
        <v>0</v>
      </c>
      <c r="DD81" s="116">
        <f>'Контроль экономии'!GF81*'Контроль экономии'!WX81</f>
        <v>0</v>
      </c>
      <c r="DE81" s="116">
        <f>'Контроль экономии'!GG81*'Контроль экономии'!WY81</f>
        <v>0</v>
      </c>
      <c r="DF81" s="116">
        <f>'Контроль экономии'!GH81*'Контроль экономии'!WZ81</f>
        <v>0</v>
      </c>
      <c r="DG81" s="116">
        <f>'Контроль экономии'!GI81*'Контроль экономии'!XA81</f>
        <v>0</v>
      </c>
      <c r="DH81" s="116">
        <f>'Контроль экономии'!GJ81*'Контроль экономии'!XB81</f>
        <v>0</v>
      </c>
      <c r="DI81" s="116">
        <f>'Контроль экономии'!GK81*'Контроль экономии'!XC81</f>
        <v>0</v>
      </c>
      <c r="DJ81" s="116">
        <f>'Контроль экономии'!GL81*'Контроль экономии'!XD81</f>
        <v>0</v>
      </c>
      <c r="DK81" s="116">
        <f>'Контроль экономии'!GM81*'Контроль экономии'!XE81</f>
        <v>0</v>
      </c>
      <c r="DL81" s="116">
        <f>'Контроль экономии'!GN81*'Контроль экономии'!XF81</f>
        <v>0</v>
      </c>
      <c r="DM81" s="116">
        <f>'Контроль экономии'!GO81*'Контроль экономии'!XG81</f>
        <v>0</v>
      </c>
      <c r="DN81" s="116">
        <f>'Контроль экономии'!GP81*'Контроль экономии'!XH81</f>
        <v>0</v>
      </c>
      <c r="DO81" s="116">
        <f>'Контроль экономии'!GQ81*'Контроль экономии'!XI81</f>
        <v>0</v>
      </c>
      <c r="DP81" s="116">
        <f>'Контроль экономии'!GR81*'Контроль экономии'!XJ81</f>
        <v>0</v>
      </c>
      <c r="DQ81" s="116">
        <f>'Контроль экономии'!GS81*'Контроль экономии'!XK81</f>
        <v>0</v>
      </c>
      <c r="DR81" s="116">
        <f>'Контроль экономии'!GT81*'Контроль экономии'!XL81</f>
        <v>0</v>
      </c>
      <c r="DS81" s="116">
        <f>'Контроль экономии'!GU81*'Контроль экономии'!XM81</f>
        <v>0</v>
      </c>
      <c r="DT81" s="116">
        <f>'Контроль экономии'!GV81*'Контроль экономии'!XN81</f>
        <v>0</v>
      </c>
      <c r="DU81" s="116">
        <f>'Контроль экономии'!GW81*'Контроль экономии'!XO81</f>
        <v>0</v>
      </c>
      <c r="DV81" s="116">
        <f>'Контроль экономии'!GX81*'Контроль экономии'!XP81</f>
        <v>0</v>
      </c>
      <c r="DW81" s="116" t="e">
        <f>'Контроль экономии'!GY81*'Контроль экономии'!XQ81</f>
        <v>#VALUE!</v>
      </c>
      <c r="DX81" s="122">
        <f>'Контроль экономии'!FU81*'Контроль экономии'!XR81</f>
        <v>5514003.0518705593</v>
      </c>
      <c r="DY81" s="122">
        <f>'Контроль экономии'!FV81*'Контроль экономии'!XS81</f>
        <v>24917239.976818051</v>
      </c>
      <c r="DZ81" s="122">
        <f>'Контроль экономии'!FW81*'Контроль экономии'!XT81</f>
        <v>49492782.0936701</v>
      </c>
      <c r="EA81" s="122">
        <f>'Контроль экономии'!FX81*'Контроль экономии'!XU81</f>
        <v>82209420.1720507</v>
      </c>
      <c r="EB81" s="122">
        <f>'Контроль экономии'!FY81*'Контроль экономии'!XV81</f>
        <v>126687027.64594282</v>
      </c>
      <c r="EC81" s="122">
        <f>'Контроль экономии'!FZ81*'Контроль экономии'!XW81</f>
        <v>190575690.98335007</v>
      </c>
      <c r="ED81" s="122">
        <f>'Контроль экономии'!GA81*'Контроль экономии'!XX81</f>
        <v>260582403.42545205</v>
      </c>
      <c r="EE81" s="122">
        <f>'Контроль экономии'!GB81*'Контроль экономии'!XY81</f>
        <v>319644589.18746752</v>
      </c>
      <c r="EF81" s="122">
        <f>'Контроль экономии'!GC81*'Контроль экономии'!XZ81</f>
        <v>367636689.13095963</v>
      </c>
      <c r="EG81" s="122">
        <f>'Контроль экономии'!GD81*'Контроль экономии'!YA81</f>
        <v>426856231.37941074</v>
      </c>
      <c r="EH81" s="122">
        <f>'Контроль экономии'!GE81*'Контроль экономии'!YB81</f>
        <v>479686798.42489868</v>
      </c>
      <c r="EI81" s="122">
        <f>'Контроль экономии'!GF81*'Контроль экономии'!YC81</f>
        <v>528195079.71566957</v>
      </c>
      <c r="EJ81" s="122">
        <f>'Контроль экономии'!GG81*'Контроль экономии'!YD81</f>
        <v>590219105.67761099</v>
      </c>
      <c r="EK81" s="122">
        <f>'Контроль экономии'!GH81*'Контроль экономии'!YE81</f>
        <v>669622225.95758033</v>
      </c>
      <c r="EL81" s="122">
        <f>'Контроль экономии'!GI81*'Контроль экономии'!YF81</f>
        <v>775088418.32883084</v>
      </c>
      <c r="EM81" s="122">
        <f>'Контроль экономии'!GJ81*'Контроль экономии'!YG81</f>
        <v>855251726.68347287</v>
      </c>
      <c r="EN81" s="122">
        <f>'Контроль экономии'!GK81*'Контроль экономии'!YH81</f>
        <v>925100473.9274013</v>
      </c>
      <c r="EO81" s="122">
        <f>'Контроль экономии'!GL81*'Контроль экономии'!YI81</f>
        <v>1008210548.8882731</v>
      </c>
      <c r="EP81" s="122">
        <f>'Контроль экономии'!GM81*'Контроль экономии'!YJ81</f>
        <v>1106468279.7672229</v>
      </c>
      <c r="EQ81" s="122">
        <f>'Контроль экономии'!GN81*'Контроль экономии'!YK81</f>
        <v>1218067726.822463</v>
      </c>
      <c r="ER81" s="122">
        <f>'Контроль экономии'!GO81*'Контроль экономии'!YL81</f>
        <v>1452740148.872555</v>
      </c>
      <c r="ES81" s="122">
        <f>'Контроль экономии'!GP81*'Контроль экономии'!YM81</f>
        <v>1592375682.0291207</v>
      </c>
      <c r="ET81" s="122">
        <f>'Контроль экономии'!GQ81*'Контроль экономии'!YN81</f>
        <v>1753345760.0555153</v>
      </c>
      <c r="EU81" s="122">
        <f>'Контроль экономии'!GR81*'Контроль экономии'!YO81</f>
        <v>1889272283.4627931</v>
      </c>
      <c r="EV81" s="122">
        <f>'Контроль экономии'!GS81*'Контроль экономии'!YP81</f>
        <v>2040450001.0967495</v>
      </c>
      <c r="EW81" s="122">
        <f>'Контроль экономии'!GT81*'Контроль экономии'!YQ81</f>
        <v>2181395831.4698997</v>
      </c>
      <c r="EX81" s="122">
        <f>'Контроль экономии'!GU81*'Контроль экономии'!YR81</f>
        <v>2369452277.7491059</v>
      </c>
      <c r="EY81" s="122">
        <f>'Контроль экономии'!GV81*'Контроль экономии'!YS81</f>
        <v>2830643734.3537188</v>
      </c>
      <c r="EZ81" s="122">
        <f>'Контроль экономии'!GW81*'Контроль экономии'!YT81</f>
        <v>3062222957.4530954</v>
      </c>
      <c r="FA81" s="122">
        <f>'Контроль экономии'!GX81*'Контроль экономии'!YU81</f>
        <v>3245331450.1793709</v>
      </c>
      <c r="FB81" s="122" t="e">
        <f>'Контроль экономии'!GY81*'Контроль экономии'!YV81</f>
        <v>#VALUE!</v>
      </c>
    </row>
    <row r="82" spans="1:158" s="116" customFormat="1">
      <c r="A82" s="116">
        <f>'Контроль экономии'!A82</f>
        <v>90</v>
      </c>
      <c r="B82" s="123" t="str">
        <f>'Контроль экономии'!C82</f>
        <v>Муниципальное бюджетное общеобразовательное учреждение «Средняя общеобразовательная школа № 48» г. Белгорода</v>
      </c>
      <c r="C82" s="124">
        <f>'Контроль экономии'!D82</f>
        <v>1401728</v>
      </c>
      <c r="D82" s="119">
        <f>IF('Контроль экономии'!JJ82="",0,'Контроль экономии'!JJ82)</f>
        <v>1.94874367058374</v>
      </c>
      <c r="E82" s="119">
        <f>IF('Контроль экономии'!JK82="",0,'Контроль экономии'!JK82)</f>
        <v>1.4763064870545499</v>
      </c>
      <c r="F82" s="119">
        <f>IF('Контроль экономии'!JL82="",0,'Контроль экономии'!JL82)</f>
        <v>1.4125346326550099</v>
      </c>
      <c r="G82" s="119">
        <f>IF('Контроль экономии'!JM82="",0,'Контроль экономии'!JM82)</f>
        <v>1.3501958536352301</v>
      </c>
      <c r="H82" s="119">
        <f>IF('Контроль экономии'!JN82="",0,'Контроль экономии'!JN82)</f>
        <v>1.3630935320531199</v>
      </c>
      <c r="I82" s="119">
        <f>IF('Контроль экономии'!JO82="",0,'Контроль экономии'!JO82)</f>
        <v>1.4691411101557299</v>
      </c>
      <c r="J82" s="119">
        <f>IF('Контроль экономии'!JP82="",0,'Контроль экономии'!JP82)</f>
        <v>1.84174070889462</v>
      </c>
      <c r="K82" s="119">
        <f>IF('Контроль экономии'!JQ82="",0,'Контроль экономии'!JQ82)</f>
        <v>2.2845610012419999</v>
      </c>
      <c r="L82" s="119">
        <f>IF('Контроль экономии'!JR82="",0,'Контроль экономии'!JR82)</f>
        <v>3.4377089901595501</v>
      </c>
      <c r="M82" s="119">
        <f>IF('Контроль экономии'!JS82="",0,'Контроль экономии'!JS82)</f>
        <v>4.50248399732493</v>
      </c>
      <c r="N82" s="119">
        <f>IF('Контроль экономии'!JT82="",0,'Контроль экономии'!JT82)</f>
        <v>4.0467660265596699</v>
      </c>
      <c r="O82" s="119">
        <f>IF('Контроль экономии'!JU82="",0,'Контроль экономии'!JU82)</f>
        <v>3.5084073755612901</v>
      </c>
      <c r="P82" s="119">
        <f>IF('Контроль экономии'!JV82="",0,'Контроль экономии'!JV82)</f>
        <v>3.4021209515620501</v>
      </c>
      <c r="Q82" s="119">
        <f>IF('Контроль экономии'!JW82="",0,'Контроль экономии'!JW82)</f>
        <v>2.6578771376707802</v>
      </c>
      <c r="R82" s="119">
        <f>IF('Контроль экономии'!JX82="",0,'Контроль экономии'!JX82)</f>
        <v>4.2796407757714698</v>
      </c>
      <c r="S82" s="119">
        <f>IF('Контроль экономии'!JY82="",0,'Контроль экономии'!JY82)</f>
        <v>4.5891850578007096</v>
      </c>
      <c r="T82" s="119">
        <f>IF('Контроль экономии'!JZ82="",0,'Контроль экономии'!JZ82)</f>
        <v>4.8048629024553398</v>
      </c>
      <c r="U82" s="119">
        <f>IF('Контроль экономии'!KA82="",0,'Контроль экономии'!KA82)</f>
        <v>5.0690264641253497</v>
      </c>
      <c r="V82" s="119">
        <f>IF('Контроль экономии'!KB82="",0,'Контроль экономии'!KB82)</f>
        <v>4.2791630839782204</v>
      </c>
      <c r="W82" s="119">
        <f>IF('Контроль экономии'!KC82="",0,'Контроль экономии'!KC82)</f>
        <v>3.3581733065825898</v>
      </c>
      <c r="X82" s="119">
        <f>IF('Контроль экономии'!KD82="",0,'Контроль экономии'!KD82)</f>
        <v>2.3963408808636699</v>
      </c>
      <c r="Y82" s="119">
        <f>IF('Контроль экономии'!KE82="",0,'Контроль экономии'!KE82)</f>
        <v>3.2514091907900999</v>
      </c>
      <c r="Z82" s="119">
        <f>IF('Контроль экономии'!KF82="",0,'Контроль экономии'!KF82)</f>
        <v>4.5870354447310602</v>
      </c>
      <c r="AA82" s="119">
        <f>IF('Контроль экономии'!KG82="",0,'Контроль экономии'!KG82)</f>
        <v>5.0088372981752203</v>
      </c>
      <c r="AB82" s="119">
        <f>IF('Контроль экономии'!KH82="",0,'Контроль экономии'!KH82)</f>
        <v>4.0954905894716704</v>
      </c>
      <c r="AC82" s="119">
        <f>IF('Контроль экономии'!KI82="",0,'Контроль экономии'!KI82)</f>
        <v>4.8213432693226297</v>
      </c>
      <c r="AD82" s="119">
        <f>IF('Контроль экономии'!KJ82="",0,'Контроль экономии'!KJ82)</f>
        <v>4.2223177605808697</v>
      </c>
      <c r="AE82" s="119">
        <f>IF('Контроль экономии'!KK82="",0,'Контроль экономии'!KK82)</f>
        <v>1.9661794210375501</v>
      </c>
      <c r="AF82" s="119">
        <f>IF('Контроль экономии'!KL82="",0,'Контроль экономии'!KL82)</f>
        <v>2.7144836151714902</v>
      </c>
      <c r="AG82" s="119">
        <f>IF('Контроль экономии'!KM82="",0,'Контроль экономии'!KM82)</f>
        <v>3.3369160217827498</v>
      </c>
      <c r="AH82" s="119">
        <f>IF('Контроль экономии'!KN82="",0,'Контроль экономии'!KN82)</f>
        <v>0</v>
      </c>
      <c r="AI82" s="125">
        <f>IF(D82&gt;0,'Контроль экономии'!FU82,0)</f>
        <v>2028.8099276096618</v>
      </c>
      <c r="AJ82" s="125">
        <f>IF(E82&gt;0,'Контроль экономии'!FV82,0)</f>
        <v>3840.5292987630364</v>
      </c>
      <c r="AK82" s="125">
        <f>IF(F82&gt;0,'Контроль экономии'!FW82,0)</f>
        <v>5170.7023446861022</v>
      </c>
      <c r="AL82" s="125">
        <f>IF(G82&gt;0,'Контроль экономии'!FX82,0)</f>
        <v>6599.5529162711164</v>
      </c>
      <c r="AM82" s="125">
        <f>IF(H82&gt;0,'Контроль экономии'!FY82,0)</f>
        <v>8215.2329364427533</v>
      </c>
      <c r="AN82" s="125">
        <f>IF(I82&gt;0,'Контроль экономии'!FZ82,0)</f>
        <v>10120.36703188944</v>
      </c>
      <c r="AO82" s="125">
        <f>IF(J82&gt;0,'Контроль экономии'!GA82,0)</f>
        <v>11999.187120492939</v>
      </c>
      <c r="AP82" s="125">
        <f>IF(K82&gt;0,'Контроль экономии'!GB82,0)</f>
        <v>13858.27170396405</v>
      </c>
      <c r="AQ82" s="125">
        <f>IF(L82&gt;0,'Контроль экономии'!GC82,0)</f>
        <v>15760.774398726418</v>
      </c>
      <c r="AR82" s="125">
        <f>IF(M82&gt;0,'Контроль экономии'!GD82,0)</f>
        <v>17635.647386303441</v>
      </c>
      <c r="AS82" s="125">
        <f>IF(N82&gt;0,'Контроль экономии'!GE82,0)</f>
        <v>19356.583433847823</v>
      </c>
      <c r="AT82" s="125">
        <f>IF(O82&gt;0,'Контроль экономии'!GF82,0)</f>
        <v>20860.428924935917</v>
      </c>
      <c r="AU82" s="125">
        <f>IF(P82&gt;0,'Контроль экономии'!GG82,0)</f>
        <v>22599.784777270528</v>
      </c>
      <c r="AV82" s="125">
        <f>IF(Q82&gt;0,'Контроль экономии'!GH82,0)</f>
        <v>23885.224011560178</v>
      </c>
      <c r="AW82" s="125">
        <f>IF(R82&gt;0,'Контроль экономии'!GI82,0)</f>
        <v>25806.146511112776</v>
      </c>
      <c r="AX82" s="125">
        <f>IF(S82&gt;0,'Контроль экономии'!GJ82,0)</f>
        <v>27871.796048302898</v>
      </c>
      <c r="AY82" s="125">
        <f>IF(T82&gt;0,'Контроль экономии'!GK82,0)</f>
        <v>29783.508645460381</v>
      </c>
      <c r="AZ82" s="125">
        <f>IF(U82&gt;0,'Контроль экономии'!GL82,0)</f>
        <v>31753.112057672872</v>
      </c>
      <c r="BA82" s="125">
        <f>IF(V82&gt;0,'Контроль экономии'!GM82,0)</f>
        <v>33701.664264410814</v>
      </c>
      <c r="BB82" s="125">
        <f>IF(W82&gt;0,'Контроль экономии'!GN82,0)</f>
        <v>35664.689174912513</v>
      </c>
      <c r="BC82" s="125">
        <f>IF(X82&gt;0,'Контроль экономии'!GO82,0)</f>
        <v>37772.441123051736</v>
      </c>
      <c r="BD82" s="125">
        <f>IF(Y82&gt;0,'Контроль экономии'!GP82,0)</f>
        <v>40018.341607117683</v>
      </c>
      <c r="BE82" s="125">
        <f>IF(Z82&gt;0,'Контроль экономии'!GQ82,0)</f>
        <v>42331.342808633759</v>
      </c>
      <c r="BF82" s="125">
        <f>IF(AA82&gt;0,'Контроль экономии'!GR82,0)</f>
        <v>44781.176845734401</v>
      </c>
      <c r="BG82" s="125">
        <f>IF(AB82&gt;0,'Контроль экономии'!GS82,0)</f>
        <v>47207.328276676177</v>
      </c>
      <c r="BH82" s="125">
        <f>IF(AC82&gt;0,'Контроль экономии'!GT82,0)</f>
        <v>49546.643485035434</v>
      </c>
      <c r="BI82" s="125">
        <f>IF(AD82&gt;0,'Контроль экономии'!GU82,0)</f>
        <v>52158.308664221673</v>
      </c>
      <c r="BJ82" s="125">
        <f>IF(AE82&gt;0,'Контроль экономии'!GV82,0)</f>
        <v>54852.862964963948</v>
      </c>
      <c r="BK82" s="125">
        <f>IF(AF82&gt;0,'Контроль экономии'!GW82,0)</f>
        <v>57390.848924989266</v>
      </c>
      <c r="BL82" s="125">
        <f>IF(AG82&gt;0,'Контроль экономии'!GX82,0)</f>
        <v>59640.696510081689</v>
      </c>
      <c r="BM82" s="125">
        <f>IF(AH82&gt;0,'Контроль экономии'!GY82,0)</f>
        <v>0</v>
      </c>
      <c r="BN82" s="120">
        <f>'Контроль экономии'!FU82*Ср.вз.!AI82</f>
        <v>4116069.7223675214</v>
      </c>
      <c r="BO82" s="120">
        <f>'Контроль экономии'!FV82*Ср.вз.!AJ82</f>
        <v>14749665.294657301</v>
      </c>
      <c r="BP82" s="120">
        <f>'Контроль экономии'!FW82*Ср.вз.!AK82</f>
        <v>26736162.737342354</v>
      </c>
      <c r="BQ82" s="120">
        <f>'Контроль экономии'!FX82*Ср.вз.!AL82</f>
        <v>43554098.694662593</v>
      </c>
      <c r="BR82" s="120">
        <f>'Контроль экономии'!FY82*Ср.вз.!AM82</f>
        <v>67490052.200013816</v>
      </c>
      <c r="BS82" s="120">
        <f>'Контроль экономии'!FZ82*Ср.вз.!AN82</f>
        <v>102421828.86015467</v>
      </c>
      <c r="BT82" s="120">
        <f>'Контроль экономии'!GA82*Ср.вз.!AO82</f>
        <v>143980491.55260363</v>
      </c>
      <c r="BU82" s="120">
        <f>'Контроль экономии'!GB82*Ср.вз.!AP82</f>
        <v>192051694.62089065</v>
      </c>
      <c r="BV82" s="120">
        <f>'Контроль экономии'!GC82*Ср.вз.!AQ82</f>
        <v>248402009.64755011</v>
      </c>
      <c r="BW82" s="120">
        <f>'Контроль экономии'!GD82*Ср.вз.!AR82</f>
        <v>311016058.73403138</v>
      </c>
      <c r="BX82" s="120">
        <f>'Контроль экономии'!GE82*Ср.вз.!AS82</f>
        <v>374677322.23151201</v>
      </c>
      <c r="BY82" s="120">
        <f>'Контроль экономии'!GF82*Ср.вз.!AT82</f>
        <v>435157494.93230307</v>
      </c>
      <c r="BZ82" s="120">
        <f>'Контроль экономии'!GG82*Ср.вз.!AU82</f>
        <v>510750271.97894871</v>
      </c>
      <c r="CA82" s="120">
        <f>'Контроль экономии'!GH82*Ср.вз.!AV82</f>
        <v>570503926.08241093</v>
      </c>
      <c r="CB82" s="120">
        <f>'Контроль экономии'!GI82*Ср.вз.!AW82</f>
        <v>665957197.75301814</v>
      </c>
      <c r="CC82" s="120">
        <f>'Контроль экономии'!GJ82*Ср.вз.!AX82</f>
        <v>776837014.95819306</v>
      </c>
      <c r="CD82" s="120">
        <f>'Контроль экономии'!GK82*Ср.вз.!AY82</f>
        <v>887057387.23421323</v>
      </c>
      <c r="CE82" s="120">
        <f>'Контроль экономии'!GL82*Ср.вз.!AZ82</f>
        <v>1008260125.3471303</v>
      </c>
      <c r="CF82" s="120">
        <f>'Контроль экономии'!GM82*Ср.вз.!BA82</f>
        <v>1135802174.1910648</v>
      </c>
      <c r="CG82" s="120">
        <f>'Контроль экономии'!GN82*Ср.вз.!BB82</f>
        <v>1271970053.9431219</v>
      </c>
      <c r="CH82" s="120">
        <f>'Контроль экономии'!GO82*Ср.вз.!BC82</f>
        <v>1426757308.3944099</v>
      </c>
      <c r="CI82" s="120">
        <f>'Контроль экономии'!GP82*Ср.вз.!BD82</f>
        <v>1601467664.9839664</v>
      </c>
      <c r="CJ82" s="120">
        <f>'Контроль экономии'!GQ82*Ср.вз.!BE82</f>
        <v>1791942583.982069</v>
      </c>
      <c r="CK82" s="120">
        <f>'Контроль экономии'!GR82*Ср.вз.!BF82</f>
        <v>2005353799.6889389</v>
      </c>
      <c r="CL82" s="120">
        <f>'Контроль экономии'!GS82*Ср.вз.!BG82</f>
        <v>2228531843.0218701</v>
      </c>
      <c r="CM82" s="120">
        <f>'Контроль экономии'!GT82*Ср.вз.!BH82</f>
        <v>2454869880.6332045</v>
      </c>
      <c r="CN82" s="120">
        <f>'Контроль экономии'!GU82*Ср.вз.!BI82</f>
        <v>2720489162.7122216</v>
      </c>
      <c r="CO82" s="120">
        <f>'Контроль экономии'!GV82*Ср.вз.!BJ82</f>
        <v>3008836575.4531136</v>
      </c>
      <c r="CP82" s="120">
        <f>'Контроль экономии'!GW82*Ср.вз.!BK82</f>
        <v>3293709540.3309417</v>
      </c>
      <c r="CQ82" s="120">
        <f>'Контроль экономии'!GX82*Ср.вз.!BL82</f>
        <v>3557012680.2076702</v>
      </c>
      <c r="CR82" s="120">
        <f>'Контроль экономии'!GY82*Ср.вз.!BM82</f>
        <v>0</v>
      </c>
      <c r="CS82" s="116">
        <f>'Контроль экономии'!FU82*'Контроль экономии'!WM82</f>
        <v>0</v>
      </c>
      <c r="CT82" s="116">
        <f>'Контроль экономии'!FV82*'Контроль экономии'!WN82</f>
        <v>0</v>
      </c>
      <c r="CU82" s="116">
        <f>'Контроль экономии'!FW82*'Контроль экономии'!WO82</f>
        <v>0</v>
      </c>
      <c r="CV82" s="116">
        <f>'Контроль экономии'!FX82*'Контроль экономии'!WP82</f>
        <v>0</v>
      </c>
      <c r="CW82" s="116">
        <f>'Контроль экономии'!FY82*'Контроль экономии'!WQ82</f>
        <v>0</v>
      </c>
      <c r="CX82" s="116">
        <f>'Контроль экономии'!FZ82*'Контроль экономии'!WR82</f>
        <v>0</v>
      </c>
      <c r="CY82" s="116">
        <f>'Контроль экономии'!GA82*'Контроль экономии'!WS82</f>
        <v>0</v>
      </c>
      <c r="CZ82" s="116">
        <f>'Контроль экономии'!GB82*'Контроль экономии'!WT82</f>
        <v>0</v>
      </c>
      <c r="DA82" s="116">
        <f>'Контроль экономии'!GC82*'Контроль экономии'!WU82</f>
        <v>0</v>
      </c>
      <c r="DB82" s="116">
        <f>'Контроль экономии'!GD82*'Контроль экономии'!WV82</f>
        <v>0</v>
      </c>
      <c r="DC82" s="116">
        <f>'Контроль экономии'!GE82*'Контроль экономии'!WW82</f>
        <v>0</v>
      </c>
      <c r="DD82" s="116">
        <f>'Контроль экономии'!GF82*'Контроль экономии'!WX82</f>
        <v>0</v>
      </c>
      <c r="DE82" s="116">
        <f>'Контроль экономии'!GG82*'Контроль экономии'!WY82</f>
        <v>0</v>
      </c>
      <c r="DF82" s="116">
        <f>'Контроль экономии'!GH82*'Контроль экономии'!WZ82</f>
        <v>0</v>
      </c>
      <c r="DG82" s="116">
        <f>'Контроль экономии'!GI82*'Контроль экономии'!XA82</f>
        <v>0</v>
      </c>
      <c r="DH82" s="116">
        <f>'Контроль экономии'!GJ82*'Контроль экономии'!XB82</f>
        <v>0</v>
      </c>
      <c r="DI82" s="116">
        <f>'Контроль экономии'!GK82*'Контроль экономии'!XC82</f>
        <v>0</v>
      </c>
      <c r="DJ82" s="116">
        <f>'Контроль экономии'!GL82*'Контроль экономии'!XD82</f>
        <v>0</v>
      </c>
      <c r="DK82" s="116">
        <f>'Контроль экономии'!GM82*'Контроль экономии'!XE82</f>
        <v>0</v>
      </c>
      <c r="DL82" s="116">
        <f>'Контроль экономии'!GN82*'Контроль экономии'!XF82</f>
        <v>0</v>
      </c>
      <c r="DM82" s="116">
        <f>'Контроль экономии'!GO82*'Контроль экономии'!XG82</f>
        <v>0</v>
      </c>
      <c r="DN82" s="116">
        <f>'Контроль экономии'!GP82*'Контроль экономии'!XH82</f>
        <v>0</v>
      </c>
      <c r="DO82" s="116">
        <f>'Контроль экономии'!GQ82*'Контроль экономии'!XI82</f>
        <v>0</v>
      </c>
      <c r="DP82" s="116">
        <f>'Контроль экономии'!GR82*'Контроль экономии'!XJ82</f>
        <v>0</v>
      </c>
      <c r="DQ82" s="116">
        <f>'Контроль экономии'!GS82*'Контроль экономии'!XK82</f>
        <v>0</v>
      </c>
      <c r="DR82" s="116">
        <f>'Контроль экономии'!GT82*'Контроль экономии'!XL82</f>
        <v>0</v>
      </c>
      <c r="DS82" s="116">
        <f>'Контроль экономии'!GU82*'Контроль экономии'!XM82</f>
        <v>0</v>
      </c>
      <c r="DT82" s="116">
        <f>'Контроль экономии'!GV82*'Контроль экономии'!XN82</f>
        <v>0</v>
      </c>
      <c r="DU82" s="116">
        <f>'Контроль экономии'!GW82*'Контроль экономии'!XO82</f>
        <v>0</v>
      </c>
      <c r="DV82" s="116">
        <f>'Контроль экономии'!GX82*'Контроль экономии'!XP82</f>
        <v>0</v>
      </c>
      <c r="DW82" s="116" t="e">
        <f>'Контроль экономии'!GY82*'Контроль экономии'!XQ82</f>
        <v>#VALUE!</v>
      </c>
      <c r="DX82" s="122">
        <f>'Контроль экономии'!FU82*'Контроль экономии'!XR82</f>
        <v>9420967.9102687649</v>
      </c>
      <c r="DY82" s="122">
        <f>'Контроль экономии'!FV82*'Контроль экономии'!XS82</f>
        <v>34495755.425085761</v>
      </c>
      <c r="DZ82" s="122">
        <f>'Контроль экономии'!FW82*'Контроль экономии'!XT82</f>
        <v>65600598.544789389</v>
      </c>
      <c r="EA82" s="122">
        <f>'Контроль экономии'!FX82*'Контроль экономии'!XU82</f>
        <v>103948925.19686371</v>
      </c>
      <c r="EB82" s="122">
        <f>'Контроль экономии'!FY82*'Контроль экономии'!XV82</f>
        <v>152189303.95057186</v>
      </c>
      <c r="EC82" s="122">
        <f>'Контроль экономии'!FZ82*'Контроль экономии'!XW82</f>
        <v>232157414.34696203</v>
      </c>
      <c r="ED82" s="122">
        <f>'Контроль экономии'!GA82*'Контроль экономии'!XX82</f>
        <v>329924122.930291</v>
      </c>
      <c r="EE82" s="122">
        <f>'Контроль экономии'!GB82*'Контроль экономии'!XY82</f>
        <v>416430296.43580544</v>
      </c>
      <c r="EF82" s="122">
        <f>'Контроль экономии'!GC82*'Контроль экономии'!XZ82</f>
        <v>506778931.79812223</v>
      </c>
      <c r="EG82" s="122">
        <f>'Контроль экономии'!GD82*'Контроль экономии'!YA82</f>
        <v>600560545.24115181</v>
      </c>
      <c r="EH82" s="122">
        <f>'Контроль экономии'!GE82*'Контроль экономии'!YB82</f>
        <v>696392752.37730742</v>
      </c>
      <c r="EI82" s="122">
        <f>'Контроль экономии'!GF82*'Контроль экономии'!YC82</f>
        <v>785606080.93362701</v>
      </c>
      <c r="EJ82" s="122">
        <f>'Контроль экономии'!GG82*'Контроль экономии'!YD82</f>
        <v>903420155.31133449</v>
      </c>
      <c r="EK82" s="122">
        <f>'Контроль экономии'!GH82*'Контроль экономии'!YE82</f>
        <v>1023195204.4929301</v>
      </c>
      <c r="EL82" s="122">
        <f>'Контроль экономии'!GI82*'Контроль экономии'!YF82</f>
        <v>1157975787.9653599</v>
      </c>
      <c r="EM82" s="122">
        <f>'Контроль экономии'!GJ82*'Контроль экономии'!YG82</f>
        <v>1318474131.8688769</v>
      </c>
      <c r="EN82" s="122">
        <f>'Контроль экономии'!GK82*'Контроль экономии'!YH82</f>
        <v>1474557244.5732925</v>
      </c>
      <c r="EO82" s="122">
        <f>'Контроль экономии'!GL82*'Контроль экономии'!YI82</f>
        <v>1640550497.032414</v>
      </c>
      <c r="EP82" s="122">
        <f>'Контроль экономии'!GM82*'Контроль экономии'!YJ82</f>
        <v>1809590265.4437778</v>
      </c>
      <c r="EQ82" s="122">
        <f>'Контроль экономии'!GN82*'Контроль экономии'!YK82</f>
        <v>1980628287.6109929</v>
      </c>
      <c r="ER82" s="122">
        <f>'Контроль экономии'!GO82*'Контроль экономии'!YL82</f>
        <v>2272821077.3723989</v>
      </c>
      <c r="ES82" s="122">
        <f>'Контроль экономии'!GP82*'Контроль экономии'!YM82</f>
        <v>2492053811.0542374</v>
      </c>
      <c r="ET82" s="122">
        <f>'Контроль экономии'!GQ82*'Контроль экономии'!YN82</f>
        <v>2737006777.6565843</v>
      </c>
      <c r="EU82" s="122">
        <f>'Контроль экономии'!GR82*'Контроль экономии'!YO82</f>
        <v>3008555845.5996428</v>
      </c>
      <c r="EV82" s="122">
        <f>'Контроль экономии'!GS82*'Контроль экономии'!YP82</f>
        <v>3287943852.2532306</v>
      </c>
      <c r="EW82" s="122">
        <f>'Контроль экономии'!GT82*'Контроль экономии'!YQ82</f>
        <v>3546109437.7074704</v>
      </c>
      <c r="EX82" s="122">
        <f>'Контроль экономии'!GU82*'Контроль экономии'!YR82</f>
        <v>3855638960.0568595</v>
      </c>
      <c r="EY82" s="122">
        <f>'Контроль экономии'!GV82*'Контроль экономии'!YS82</f>
        <v>4376058590.4801292</v>
      </c>
      <c r="EZ82" s="122">
        <f>'Контроль экономии'!GW82*'Контроль экономии'!YT82</f>
        <v>4637561187.5582647</v>
      </c>
      <c r="FA82" s="122">
        <f>'Контроль экономии'!GX82*'Контроль экономии'!YU82</f>
        <v>4938334741.4734697</v>
      </c>
      <c r="FB82" s="122" t="e">
        <f>'Контроль экономии'!GY82*'Контроль экономии'!YV82</f>
        <v>#VALUE!</v>
      </c>
    </row>
    <row r="83" spans="1:158" s="116" customFormat="1">
      <c r="A83" s="116">
        <f>'Контроль экономии'!A83</f>
        <v>80</v>
      </c>
      <c r="B83" s="123" t="str">
        <f>'Контроль экономии'!C83</f>
        <v>Муниципальное бюджетное общеобразовательное учреждение «Лицей № 10» г. Белгорода</v>
      </c>
      <c r="C83" s="124">
        <f>'Контроль экономии'!D83</f>
        <v>24722</v>
      </c>
      <c r="D83" s="119">
        <f>IF('Контроль экономии'!JJ83="",0,'Контроль экономии'!JJ83)</f>
        <v>2.7850549999999998</v>
      </c>
      <c r="E83" s="119">
        <f>IF('Контроль экономии'!JK83="",0,'Контроль экономии'!JK83)</f>
        <v>2.784011</v>
      </c>
      <c r="F83" s="119">
        <f>IF('Контроль экономии'!JL83="",0,'Контроль экономии'!JL83)</f>
        <v>2.7547440000000001</v>
      </c>
      <c r="G83" s="119">
        <f>IF('Контроль экономии'!JM83="",0,'Контроль экономии'!JM83)</f>
        <v>2.6980050000000002</v>
      </c>
      <c r="H83" s="119">
        <f>IF('Контроль экономии'!JN83="",0,'Контроль экономии'!JN83)</f>
        <v>2.6979989999999998</v>
      </c>
      <c r="I83" s="119">
        <f>IF('Контроль экономии'!JO83="",0,'Контроль экономии'!JO83)</f>
        <v>2.7215980000000002</v>
      </c>
      <c r="J83" s="119">
        <f>IF('Контроль экономии'!JP83="",0,'Контроль экономии'!JP83)</f>
        <v>2.6681020000000002</v>
      </c>
      <c r="K83" s="119">
        <f>IF('Контроль экономии'!JQ83="",0,'Контроль экономии'!JQ83)</f>
        <v>2.5386649999999999</v>
      </c>
      <c r="L83" s="119">
        <f>IF('Контроль экономии'!JR83="",0,'Контроль экономии'!JR83)</f>
        <v>2.421592</v>
      </c>
      <c r="M83" s="119">
        <f>IF('Контроль экономии'!JS83="",0,'Контроль экономии'!JS83)</f>
        <v>-0.34509380000000001</v>
      </c>
      <c r="N83" s="119">
        <f>IF('Контроль экономии'!JT83="",0,'Контроль экономии'!JT83)</f>
        <v>-1.244926</v>
      </c>
      <c r="O83" s="119">
        <f>IF('Контроль экономии'!JU83="",0,'Контроль экономии'!JU83)</f>
        <v>-0.6634215</v>
      </c>
      <c r="P83" s="119">
        <f>IF('Контроль экономии'!JV83="",0,'Контроль экономии'!JV83)</f>
        <v>-2.2349579999999998</v>
      </c>
      <c r="Q83" s="119">
        <f>IF('Контроль экономии'!JW83="",0,'Контроль экономии'!JW83)</f>
        <v>-4.5202229999999997</v>
      </c>
      <c r="R83" s="119">
        <f>IF('Контроль экономии'!JX83="",0,'Контроль экономии'!JX83)</f>
        <v>-3.9375309999999999</v>
      </c>
      <c r="S83" s="119">
        <f>IF('Контроль экономии'!JY83="",0,'Контроль экономии'!JY83)</f>
        <v>-4.8929</v>
      </c>
      <c r="T83" s="119">
        <f>IF('Контроль экономии'!JZ83="",0,'Контроль экономии'!JZ83)</f>
        <v>-3.9859939999999998</v>
      </c>
      <c r="U83" s="119">
        <f>IF('Контроль экономии'!KA83="",0,'Контроль экономии'!KA83)</f>
        <v>-4.2274289999999999</v>
      </c>
      <c r="V83" s="119">
        <f>IF('Контроль экономии'!KB83="",0,'Контроль экономии'!KB83)</f>
        <v>-3.8634140000000001</v>
      </c>
      <c r="W83" s="119">
        <f>IF('Контроль экономии'!KC83="",0,'Контроль экономии'!KC83)</f>
        <v>-2.977563</v>
      </c>
      <c r="X83" s="119">
        <f>IF('Контроль экономии'!KD83="",0,'Контроль экономии'!KD83)</f>
        <v>-1.0874999999999999</v>
      </c>
      <c r="Y83" s="119">
        <f>IF('Контроль экономии'!KE83="",0,'Контроль экономии'!KE83)</f>
        <v>-3.1064929999999999</v>
      </c>
      <c r="Z83" s="119">
        <f>IF('Контроль экономии'!KF83="",0,'Контроль экономии'!KF83)</f>
        <v>-4.6470120000000001</v>
      </c>
      <c r="AA83" s="119">
        <f>IF('Контроль экономии'!KG83="",0,'Контроль экономии'!KG83)</f>
        <v>-5.8710250000000004</v>
      </c>
      <c r="AB83" s="119">
        <f>IF('Контроль экономии'!KH83="",0,'Контроль экономии'!KH83)</f>
        <v>-3.888671</v>
      </c>
      <c r="AC83" s="119">
        <f>IF('Контроль экономии'!KI83="",0,'Контроль экономии'!KI83)</f>
        <v>-5.7980790000000004</v>
      </c>
      <c r="AD83" s="119">
        <f>IF('Контроль экономии'!KJ83="",0,'Контроль экономии'!KJ83)</f>
        <v>-4.838692</v>
      </c>
      <c r="AE83" s="119">
        <f>IF('Контроль экономии'!KK83="",0,'Контроль экономии'!KK83)</f>
        <v>-1.25657</v>
      </c>
      <c r="AF83" s="119">
        <f>IF('Контроль экономии'!KL83="",0,'Контроль экономии'!KL83)</f>
        <v>-2.1972260000000001</v>
      </c>
      <c r="AG83" s="119">
        <f>IF('Контроль экономии'!KM83="",0,'Контроль экономии'!KM83)</f>
        <v>-4.0034349999999996</v>
      </c>
      <c r="AH83" s="119">
        <f>IF('Контроль экономии'!KN83="",0,'Контроль экономии'!KN83)</f>
        <v>0</v>
      </c>
      <c r="AI83" s="125">
        <f>IF(D83&gt;0,'Контроль экономии'!FU83,0)</f>
        <v>1803.225671871518</v>
      </c>
      <c r="AJ83" s="125">
        <f>IF(E83&gt;0,'Контроль экономии'!FV83,0)</f>
        <v>3413.4991804104807</v>
      </c>
      <c r="AK83" s="125">
        <f>IF(F83&gt;0,'Контроль экономии'!FW83,0)</f>
        <v>4595.7697084663205</v>
      </c>
      <c r="AL83" s="125">
        <f>IF(G83&gt;0,'Контроль экономии'!FX83,0)</f>
        <v>5865.7457653096853</v>
      </c>
      <c r="AM83" s="125">
        <f>IF(H83&gt;0,'Контроль экономии'!FY83,0)</f>
        <v>7301.7776233240984</v>
      </c>
      <c r="AN83" s="125">
        <f>IF(I83&gt;0,'Контроль экономии'!FZ83,0)</f>
        <v>8995.0790324485861</v>
      </c>
      <c r="AO83" s="125">
        <f>IF(J83&gt;0,'Контроль экономии'!GA83,0)</f>
        <v>10664.992300563066</v>
      </c>
      <c r="AP83" s="125">
        <f>IF(K83&gt;0,'Контроль экономии'!GB83,0)</f>
        <v>12317.364462920041</v>
      </c>
      <c r="AQ83" s="125">
        <f>IF(L83&gt;0,'Контроль экономии'!GC83,0)</f>
        <v>14008.327057943527</v>
      </c>
      <c r="AR83" s="125">
        <f>IF(M83&gt;0,'Контроль экономии'!GD83,0)</f>
        <v>0</v>
      </c>
      <c r="AS83" s="125">
        <f>IF(N83&gt;0,'Контроль экономии'!GE83,0)</f>
        <v>0</v>
      </c>
      <c r="AT83" s="125">
        <f>IF(O83&gt;0,'Контроль экономии'!GF83,0)</f>
        <v>0</v>
      </c>
      <c r="AU83" s="125">
        <f>IF(P83&gt;0,'Контроль экономии'!GG83,0)</f>
        <v>0</v>
      </c>
      <c r="AV83" s="125">
        <f>IF(Q83&gt;0,'Контроль экономии'!GH83,0)</f>
        <v>0</v>
      </c>
      <c r="AW83" s="125">
        <f>IF(R83&gt;0,'Контроль экономии'!GI83,0)</f>
        <v>0</v>
      </c>
      <c r="AX83" s="125">
        <f>IF(S83&gt;0,'Контроль экономии'!GJ83,0)</f>
        <v>0</v>
      </c>
      <c r="AY83" s="125">
        <f>IF(T83&gt;0,'Контроль экономии'!GK83,0)</f>
        <v>0</v>
      </c>
      <c r="AZ83" s="125">
        <f>IF(U83&gt;0,'Контроль экономии'!GL83,0)</f>
        <v>0</v>
      </c>
      <c r="BA83" s="125">
        <f>IF(V83&gt;0,'Контроль экономии'!GM83,0)</f>
        <v>0</v>
      </c>
      <c r="BB83" s="125">
        <f>IF(W83&gt;0,'Контроль экономии'!GN83,0)</f>
        <v>0</v>
      </c>
      <c r="BC83" s="125">
        <f>IF(X83&gt;0,'Контроль экономии'!GO83,0)</f>
        <v>0</v>
      </c>
      <c r="BD83" s="125">
        <f>IF(Y83&gt;0,'Контроль экономии'!GP83,0)</f>
        <v>0</v>
      </c>
      <c r="BE83" s="125">
        <f>IF(Z83&gt;0,'Контроль экономии'!GQ83,0)</f>
        <v>0</v>
      </c>
      <c r="BF83" s="125">
        <f>IF(AA83&gt;0,'Контроль экономии'!GR83,0)</f>
        <v>0</v>
      </c>
      <c r="BG83" s="125">
        <f>IF(AB83&gt;0,'Контроль экономии'!GS83,0)</f>
        <v>0</v>
      </c>
      <c r="BH83" s="125">
        <f>IF(AC83&gt;0,'Контроль экономии'!GT83,0)</f>
        <v>0</v>
      </c>
      <c r="BI83" s="125">
        <f>IF(AD83&gt;0,'Контроль экономии'!GU83,0)</f>
        <v>0</v>
      </c>
      <c r="BJ83" s="125">
        <f>IF(AE83&gt;0,'Контроль экономии'!GV83,0)</f>
        <v>0</v>
      </c>
      <c r="BK83" s="125">
        <f>IF(AF83&gt;0,'Контроль экономии'!GW83,0)</f>
        <v>0</v>
      </c>
      <c r="BL83" s="125">
        <f>IF(AG83&gt;0,'Контроль экономии'!GX83,0)</f>
        <v>0</v>
      </c>
      <c r="BM83" s="125">
        <f>IF(AH83&gt;0,'Контроль экономии'!GY83,0)</f>
        <v>0</v>
      </c>
      <c r="BN83" s="120">
        <f>'Контроль экономии'!FU83*Ср.вз.!AI83</f>
        <v>3251622.8236964876</v>
      </c>
      <c r="BO83" s="120">
        <f>'Контроль экономии'!FV83*Ср.вз.!AJ83</f>
        <v>11651976.654663023</v>
      </c>
      <c r="BP83" s="120">
        <f>'Контроль экономии'!FW83*Ср.вз.!AK83</f>
        <v>21121099.213256609</v>
      </c>
      <c r="BQ83" s="120">
        <f>'Контроль экономии'!FX83*Ср.вз.!AL83</f>
        <v>34406973.383248508</v>
      </c>
      <c r="BR83" s="120">
        <f>'Контроль экономии'!FY83*Ср.вз.!AM83</f>
        <v>53315956.460476518</v>
      </c>
      <c r="BS83" s="120">
        <f>'Контроль экономии'!FZ83*Ср.вз.!AN83</f>
        <v>80911446.799996197</v>
      </c>
      <c r="BT83" s="120">
        <f>'Контроль экономии'!GA83*Ср.вз.!AO83</f>
        <v>113742060.77106948</v>
      </c>
      <c r="BU83" s="120">
        <f>'Контроль экономии'!GB83*Ср.вз.!AP83</f>
        <v>151717467.3124055</v>
      </c>
      <c r="BV83" s="120">
        <f>'Контроль экономии'!GC83*Ср.вз.!AQ83</f>
        <v>196233226.96231273</v>
      </c>
      <c r="BW83" s="120">
        <f>'Контроль экономии'!GD83*Ср.вз.!AR83</f>
        <v>0</v>
      </c>
      <c r="BX83" s="120">
        <f>'Контроль экономии'!GE83*Ср.вз.!AS83</f>
        <v>0</v>
      </c>
      <c r="BY83" s="120">
        <f>'Контроль экономии'!GF83*Ср.вз.!AT83</f>
        <v>0</v>
      </c>
      <c r="BZ83" s="120">
        <f>'Контроль экономии'!GG83*Ср.вз.!AU83</f>
        <v>0</v>
      </c>
      <c r="CA83" s="120">
        <f>'Контроль экономии'!GH83*Ср.вз.!AV83</f>
        <v>0</v>
      </c>
      <c r="CB83" s="120">
        <f>'Контроль экономии'!GI83*Ср.вз.!AW83</f>
        <v>0</v>
      </c>
      <c r="CC83" s="120">
        <f>'Контроль экономии'!GJ83*Ср.вз.!AX83</f>
        <v>0</v>
      </c>
      <c r="CD83" s="120">
        <f>'Контроль экономии'!GK83*Ср.вз.!AY83</f>
        <v>0</v>
      </c>
      <c r="CE83" s="120">
        <f>'Контроль экономии'!GL83*Ср.вз.!AZ83</f>
        <v>0</v>
      </c>
      <c r="CF83" s="120">
        <f>'Контроль экономии'!GM83*Ср.вз.!BA83</f>
        <v>0</v>
      </c>
      <c r="CG83" s="120">
        <f>'Контроль экономии'!GN83*Ср.вз.!BB83</f>
        <v>0</v>
      </c>
      <c r="CH83" s="120">
        <f>'Контроль экономии'!GO83*Ср.вз.!BC83</f>
        <v>0</v>
      </c>
      <c r="CI83" s="120">
        <f>'Контроль экономии'!GP83*Ср.вз.!BD83</f>
        <v>0</v>
      </c>
      <c r="CJ83" s="120">
        <f>'Контроль экономии'!GQ83*Ср.вз.!BE83</f>
        <v>0</v>
      </c>
      <c r="CK83" s="120">
        <f>'Контроль экономии'!GR83*Ср.вз.!BF83</f>
        <v>0</v>
      </c>
      <c r="CL83" s="120">
        <f>'Контроль экономии'!GS83*Ср.вз.!BG83</f>
        <v>0</v>
      </c>
      <c r="CM83" s="120">
        <f>'Контроль экономии'!GT83*Ср.вз.!BH83</f>
        <v>0</v>
      </c>
      <c r="CN83" s="120">
        <f>'Контроль экономии'!GU83*Ср.вз.!BI83</f>
        <v>0</v>
      </c>
      <c r="CO83" s="120">
        <f>'Контроль экономии'!GV83*Ср.вз.!BJ83</f>
        <v>0</v>
      </c>
      <c r="CP83" s="120">
        <f>'Контроль экономии'!GW83*Ср.вз.!BK83</f>
        <v>0</v>
      </c>
      <c r="CQ83" s="120">
        <f>'Контроль экономии'!GX83*Ср.вз.!BL83</f>
        <v>0</v>
      </c>
      <c r="CR83" s="120">
        <f>'Контроль экономии'!GY83*Ср.вз.!BM83</f>
        <v>0</v>
      </c>
      <c r="CS83" s="116">
        <f>'Контроль экономии'!FU83*'Контроль экономии'!WM83</f>
        <v>0</v>
      </c>
      <c r="CT83" s="116">
        <f>'Контроль экономии'!FV83*'Контроль экономии'!WN83</f>
        <v>0</v>
      </c>
      <c r="CU83" s="116">
        <f>'Контроль экономии'!FW83*'Контроль экономии'!WO83</f>
        <v>0</v>
      </c>
      <c r="CV83" s="116">
        <f>'Контроль экономии'!FX83*'Контроль экономии'!WP83</f>
        <v>0</v>
      </c>
      <c r="CW83" s="116">
        <f>'Контроль экономии'!FY83*'Контроль экономии'!WQ83</f>
        <v>0</v>
      </c>
      <c r="CX83" s="116">
        <f>'Контроль экономии'!FZ83*'Контроль экономии'!WR83</f>
        <v>0</v>
      </c>
      <c r="CY83" s="116">
        <f>'Контроль экономии'!GA83*'Контроль экономии'!WS83</f>
        <v>0</v>
      </c>
      <c r="CZ83" s="116">
        <f>'Контроль экономии'!GB83*'Контроль экономии'!WT83</f>
        <v>0</v>
      </c>
      <c r="DA83" s="116">
        <f>'Контроль экономии'!GC83*'Контроль экономии'!WU83</f>
        <v>0</v>
      </c>
      <c r="DB83" s="116" t="e">
        <f>'Контроль экономии'!GD83*'Контроль экономии'!WV83</f>
        <v>#VALUE!</v>
      </c>
      <c r="DC83" s="116" t="e">
        <f>'Контроль экономии'!GE83*'Контроль экономии'!WW83</f>
        <v>#VALUE!</v>
      </c>
      <c r="DD83" s="116" t="e">
        <f>'Контроль экономии'!GF83*'Контроль экономии'!WX83</f>
        <v>#VALUE!</v>
      </c>
      <c r="DE83" s="116" t="e">
        <f>'Контроль экономии'!GG83*'Контроль экономии'!WY83</f>
        <v>#VALUE!</v>
      </c>
      <c r="DF83" s="116" t="e">
        <f>'Контроль экономии'!GH83*'Контроль экономии'!WZ83</f>
        <v>#VALUE!</v>
      </c>
      <c r="DG83" s="116" t="e">
        <f>'Контроль экономии'!GI83*'Контроль экономии'!XA83</f>
        <v>#VALUE!</v>
      </c>
      <c r="DH83" s="116" t="e">
        <f>'Контроль экономии'!GJ83*'Контроль экономии'!XB83</f>
        <v>#VALUE!</v>
      </c>
      <c r="DI83" s="116" t="e">
        <f>'Контроль экономии'!GK83*'Контроль экономии'!XC83</f>
        <v>#VALUE!</v>
      </c>
      <c r="DJ83" s="116" t="e">
        <f>'Контроль экономии'!GL83*'Контроль экономии'!XD83</f>
        <v>#VALUE!</v>
      </c>
      <c r="DK83" s="116" t="e">
        <f>'Контроль экономии'!GM83*'Контроль экономии'!XE83</f>
        <v>#VALUE!</v>
      </c>
      <c r="DL83" s="116" t="e">
        <f>'Контроль экономии'!GN83*'Контроль экономии'!XF83</f>
        <v>#VALUE!</v>
      </c>
      <c r="DM83" s="116" t="e">
        <f>'Контроль экономии'!GO83*'Контроль экономии'!XG83</f>
        <v>#VALUE!</v>
      </c>
      <c r="DN83" s="116" t="e">
        <f>'Контроль экономии'!GP83*'Контроль экономии'!XH83</f>
        <v>#VALUE!</v>
      </c>
      <c r="DO83" s="116" t="e">
        <f>'Контроль экономии'!GQ83*'Контроль экономии'!XI83</f>
        <v>#VALUE!</v>
      </c>
      <c r="DP83" s="116" t="e">
        <f>'Контроль экономии'!GR83*'Контроль экономии'!XJ83</f>
        <v>#VALUE!</v>
      </c>
      <c r="DQ83" s="116" t="e">
        <f>'Контроль экономии'!GS83*'Контроль экономии'!XK83</f>
        <v>#VALUE!</v>
      </c>
      <c r="DR83" s="116" t="e">
        <f>'Контроль экономии'!GT83*'Контроль экономии'!XL83</f>
        <v>#VALUE!</v>
      </c>
      <c r="DS83" s="116" t="e">
        <f>'Контроль экономии'!GU83*'Контроль экономии'!XM83</f>
        <v>#VALUE!</v>
      </c>
      <c r="DT83" s="116" t="e">
        <f>'Контроль экономии'!GV83*'Контроль экономии'!XN83</f>
        <v>#VALUE!</v>
      </c>
      <c r="DU83" s="116" t="e">
        <f>'Контроль экономии'!GW83*'Контроль экономии'!XO83</f>
        <v>#VALUE!</v>
      </c>
      <c r="DV83" s="116" t="e">
        <f>'Контроль экономии'!GX83*'Контроль экономии'!XP83</f>
        <v>#VALUE!</v>
      </c>
      <c r="DW83" s="116" t="e">
        <f>'Контроль экономии'!GY83*'Контроль экономии'!XQ83</f>
        <v>#VALUE!</v>
      </c>
      <c r="DX83" s="122">
        <f>'Контроль экономии'!FU83*'Контроль экономии'!XR83</f>
        <v>8546292.8217907902</v>
      </c>
      <c r="DY83" s="122">
        <f>'Контроль экономии'!FV83*'Контроль экономии'!XS83</f>
        <v>24861825.588943791</v>
      </c>
      <c r="DZ83" s="122">
        <f>'Контроль экономии'!FW83*'Контроль экономии'!XT83</f>
        <v>45779945.904549018</v>
      </c>
      <c r="EA83" s="122">
        <f>'Контроль экономии'!FX83*'Контроль экономии'!XU83</f>
        <v>63771514.57403446</v>
      </c>
      <c r="EB83" s="122">
        <f>'Контроль экономии'!FY83*'Контроль экономии'!XV83</f>
        <v>77511630.560678616</v>
      </c>
      <c r="EC83" s="122">
        <f>'Контроль экономии'!FZ83*'Контроль экономии'!XW83</f>
        <v>118440251.23274972</v>
      </c>
      <c r="ED83" s="122">
        <f>'Контроль экономии'!GA83*'Контроль экономии'!XX83</f>
        <v>190217394.07640153</v>
      </c>
      <c r="EE83" s="122">
        <f>'Контроль экономии'!GB83*'Контроль экономии'!XY83</f>
        <v>267933376.51447368</v>
      </c>
      <c r="EF83" s="122">
        <f>'Контроль экономии'!GC83*'Контроль экономии'!XZ83</f>
        <v>392638115.96180183</v>
      </c>
      <c r="EG83" s="122" t="e">
        <f>'Контроль экономии'!GD83*'Контроль экономии'!YA83</f>
        <v>#VALUE!</v>
      </c>
      <c r="EH83" s="122" t="e">
        <f>'Контроль экономии'!GE83*'Контроль экономии'!YB83</f>
        <v>#VALUE!</v>
      </c>
      <c r="EI83" s="122" t="e">
        <f>'Контроль экономии'!GF83*'Контроль экономии'!YC83</f>
        <v>#VALUE!</v>
      </c>
      <c r="EJ83" s="122" t="e">
        <f>'Контроль экономии'!GG83*'Контроль экономии'!YD83</f>
        <v>#VALUE!</v>
      </c>
      <c r="EK83" s="122" t="e">
        <f>'Контроль экономии'!GH83*'Контроль экономии'!YE83</f>
        <v>#VALUE!</v>
      </c>
      <c r="EL83" s="122" t="e">
        <f>'Контроль экономии'!GI83*'Контроль экономии'!YF83</f>
        <v>#VALUE!</v>
      </c>
      <c r="EM83" s="122" t="e">
        <f>'Контроль экономии'!GJ83*'Контроль экономии'!YG83</f>
        <v>#VALUE!</v>
      </c>
      <c r="EN83" s="122" t="e">
        <f>'Контроль экономии'!GK83*'Контроль экономии'!YH83</f>
        <v>#VALUE!</v>
      </c>
      <c r="EO83" s="122" t="e">
        <f>'Контроль экономии'!GL83*'Контроль экономии'!YI83</f>
        <v>#VALUE!</v>
      </c>
      <c r="EP83" s="122" t="e">
        <f>'Контроль экономии'!GM83*'Контроль экономии'!YJ83</f>
        <v>#VALUE!</v>
      </c>
      <c r="EQ83" s="122" t="e">
        <f>'Контроль экономии'!GN83*'Контроль экономии'!YK83</f>
        <v>#VALUE!</v>
      </c>
      <c r="ER83" s="122" t="e">
        <f>'Контроль экономии'!GO83*'Контроль экономии'!YL83</f>
        <v>#VALUE!</v>
      </c>
      <c r="ES83" s="122" t="e">
        <f>'Контроль экономии'!GP83*'Контроль экономии'!YM83</f>
        <v>#VALUE!</v>
      </c>
      <c r="ET83" s="122" t="e">
        <f>'Контроль экономии'!GQ83*'Контроль экономии'!YN83</f>
        <v>#VALUE!</v>
      </c>
      <c r="EU83" s="122" t="e">
        <f>'Контроль экономии'!GR83*'Контроль экономии'!YO83</f>
        <v>#VALUE!</v>
      </c>
      <c r="EV83" s="122" t="e">
        <f>'Контроль экономии'!GS83*'Контроль экономии'!YP83</f>
        <v>#VALUE!</v>
      </c>
      <c r="EW83" s="122" t="e">
        <f>'Контроль экономии'!GT83*'Контроль экономии'!YQ83</f>
        <v>#VALUE!</v>
      </c>
      <c r="EX83" s="122" t="e">
        <f>'Контроль экономии'!GU83*'Контроль экономии'!YR83</f>
        <v>#VALUE!</v>
      </c>
      <c r="EY83" s="122" t="e">
        <f>'Контроль экономии'!GV83*'Контроль экономии'!YS83</f>
        <v>#VALUE!</v>
      </c>
      <c r="EZ83" s="122" t="e">
        <f>'Контроль экономии'!GW83*'Контроль экономии'!YT83</f>
        <v>#VALUE!</v>
      </c>
      <c r="FA83" s="122" t="e">
        <f>'Контроль экономии'!GX83*'Контроль экономии'!YU83</f>
        <v>#VALUE!</v>
      </c>
      <c r="FB83" s="122" t="e">
        <f>'Контроль экономии'!GY83*'Контроль экономии'!YV83</f>
        <v>#VALUE!</v>
      </c>
    </row>
    <row r="84" spans="1:158" s="116" customFormat="1">
      <c r="A84" s="116" t="e">
        <f>'Контроль экономии'!#REF!</f>
        <v>#REF!</v>
      </c>
      <c r="B84" s="123" t="e">
        <f>'Контроль экономии'!#REF!</f>
        <v>#REF!</v>
      </c>
      <c r="C84" s="124" t="e">
        <f>'Контроль экономии'!#REF!</f>
        <v>#REF!</v>
      </c>
      <c r="D84" s="119" t="e">
        <f>IF('Контроль экономии'!#REF!="",0,'Контроль экономии'!#REF!)</f>
        <v>#REF!</v>
      </c>
      <c r="E84" s="119" t="e">
        <f>IF('Контроль экономии'!#REF!="",0,'Контроль экономии'!#REF!)</f>
        <v>#REF!</v>
      </c>
      <c r="F84" s="119" t="e">
        <f>IF('Контроль экономии'!#REF!="",0,'Контроль экономии'!#REF!)</f>
        <v>#REF!</v>
      </c>
      <c r="G84" s="119" t="e">
        <f>IF('Контроль экономии'!#REF!="",0,'Контроль экономии'!#REF!)</f>
        <v>#REF!</v>
      </c>
      <c r="H84" s="119" t="e">
        <f>IF('Контроль экономии'!#REF!="",0,'Контроль экономии'!#REF!)</f>
        <v>#REF!</v>
      </c>
      <c r="I84" s="119" t="e">
        <f>IF('Контроль экономии'!#REF!="",0,'Контроль экономии'!#REF!)</f>
        <v>#REF!</v>
      </c>
      <c r="J84" s="119" t="e">
        <f>IF('Контроль экономии'!#REF!="",0,'Контроль экономии'!#REF!)</f>
        <v>#REF!</v>
      </c>
      <c r="K84" s="119" t="e">
        <f>IF('Контроль экономии'!#REF!="",0,'Контроль экономии'!#REF!)</f>
        <v>#REF!</v>
      </c>
      <c r="L84" s="119" t="e">
        <f>IF('Контроль экономии'!#REF!="",0,'Контроль экономии'!#REF!)</f>
        <v>#REF!</v>
      </c>
      <c r="M84" s="119" t="e">
        <f>IF('Контроль экономии'!#REF!="",0,'Контроль экономии'!#REF!)</f>
        <v>#REF!</v>
      </c>
      <c r="N84" s="119" t="e">
        <f>IF('Контроль экономии'!#REF!="",0,'Контроль экономии'!#REF!)</f>
        <v>#REF!</v>
      </c>
      <c r="O84" s="119" t="e">
        <f>IF('Контроль экономии'!#REF!="",0,'Контроль экономии'!#REF!)</f>
        <v>#REF!</v>
      </c>
      <c r="P84" s="119" t="e">
        <f>IF('Контроль экономии'!#REF!="",0,'Контроль экономии'!#REF!)</f>
        <v>#REF!</v>
      </c>
      <c r="Q84" s="119" t="e">
        <f>IF('Контроль экономии'!#REF!="",0,'Контроль экономии'!#REF!)</f>
        <v>#REF!</v>
      </c>
      <c r="R84" s="119" t="e">
        <f>IF('Контроль экономии'!#REF!="",0,'Контроль экономии'!#REF!)</f>
        <v>#REF!</v>
      </c>
      <c r="S84" s="119" t="e">
        <f>IF('Контроль экономии'!#REF!="",0,'Контроль экономии'!#REF!)</f>
        <v>#REF!</v>
      </c>
      <c r="T84" s="119" t="e">
        <f>IF('Контроль экономии'!#REF!="",0,'Контроль экономии'!#REF!)</f>
        <v>#REF!</v>
      </c>
      <c r="U84" s="119" t="e">
        <f>IF('Контроль экономии'!#REF!="",0,'Контроль экономии'!#REF!)</f>
        <v>#REF!</v>
      </c>
      <c r="V84" s="119" t="e">
        <f>IF('Контроль экономии'!#REF!="",0,'Контроль экономии'!#REF!)</f>
        <v>#REF!</v>
      </c>
      <c r="W84" s="119" t="e">
        <f>IF('Контроль экономии'!#REF!="",0,'Контроль экономии'!#REF!)</f>
        <v>#REF!</v>
      </c>
      <c r="X84" s="119" t="e">
        <f>IF('Контроль экономии'!#REF!="",0,'Контроль экономии'!#REF!)</f>
        <v>#REF!</v>
      </c>
      <c r="Y84" s="119" t="e">
        <f>IF('Контроль экономии'!#REF!="",0,'Контроль экономии'!#REF!)</f>
        <v>#REF!</v>
      </c>
      <c r="Z84" s="119" t="e">
        <f>IF('Контроль экономии'!#REF!="",0,'Контроль экономии'!#REF!)</f>
        <v>#REF!</v>
      </c>
      <c r="AA84" s="119" t="e">
        <f>IF('Контроль экономии'!#REF!="",0,'Контроль экономии'!#REF!)</f>
        <v>#REF!</v>
      </c>
      <c r="AB84" s="119" t="e">
        <f>IF('Контроль экономии'!#REF!="",0,'Контроль экономии'!#REF!)</f>
        <v>#REF!</v>
      </c>
      <c r="AC84" s="119" t="e">
        <f>IF('Контроль экономии'!#REF!="",0,'Контроль экономии'!#REF!)</f>
        <v>#REF!</v>
      </c>
      <c r="AD84" s="119" t="e">
        <f>IF('Контроль экономии'!#REF!="",0,'Контроль экономии'!#REF!)</f>
        <v>#REF!</v>
      </c>
      <c r="AE84" s="119" t="e">
        <f>IF('Контроль экономии'!#REF!="",0,'Контроль экономии'!#REF!)</f>
        <v>#REF!</v>
      </c>
      <c r="AF84" s="119" t="e">
        <f>IF('Контроль экономии'!#REF!="",0,'Контроль экономии'!#REF!)</f>
        <v>#REF!</v>
      </c>
      <c r="AG84" s="119" t="e">
        <f>IF('Контроль экономии'!#REF!="",0,'Контроль экономии'!#REF!)</f>
        <v>#REF!</v>
      </c>
      <c r="AH84" s="119" t="e">
        <f>IF('Контроль экономии'!#REF!="",0,'Контроль экономии'!#REF!)</f>
        <v>#REF!</v>
      </c>
      <c r="AI84" s="125" t="e">
        <f>IF(D84&gt;0,'Контроль экономии'!#REF!,0)</f>
        <v>#REF!</v>
      </c>
      <c r="AJ84" s="125" t="e">
        <f>IF(E84&gt;0,'Контроль экономии'!#REF!,0)</f>
        <v>#REF!</v>
      </c>
      <c r="AK84" s="125" t="e">
        <f>IF(F84&gt;0,'Контроль экономии'!#REF!,0)</f>
        <v>#REF!</v>
      </c>
      <c r="AL84" s="125" t="e">
        <f>IF(G84&gt;0,'Контроль экономии'!#REF!,0)</f>
        <v>#REF!</v>
      </c>
      <c r="AM84" s="125" t="e">
        <f>IF(H84&gt;0,'Контроль экономии'!#REF!,0)</f>
        <v>#REF!</v>
      </c>
      <c r="AN84" s="125" t="e">
        <f>IF(I84&gt;0,'Контроль экономии'!#REF!,0)</f>
        <v>#REF!</v>
      </c>
      <c r="AO84" s="125" t="e">
        <f>IF(J84&gt;0,'Контроль экономии'!#REF!,0)</f>
        <v>#REF!</v>
      </c>
      <c r="AP84" s="125" t="e">
        <f>IF(K84&gt;0,'Контроль экономии'!#REF!,0)</f>
        <v>#REF!</v>
      </c>
      <c r="AQ84" s="125" t="e">
        <f>IF(L84&gt;0,'Контроль экономии'!#REF!,0)</f>
        <v>#REF!</v>
      </c>
      <c r="AR84" s="125" t="e">
        <f>IF(M84&gt;0,'Контроль экономии'!#REF!,0)</f>
        <v>#REF!</v>
      </c>
      <c r="AS84" s="125" t="e">
        <f>IF(N84&gt;0,'Контроль экономии'!#REF!,0)</f>
        <v>#REF!</v>
      </c>
      <c r="AT84" s="125" t="e">
        <f>IF(O84&gt;0,'Контроль экономии'!#REF!,0)</f>
        <v>#REF!</v>
      </c>
      <c r="AU84" s="125" t="e">
        <f>IF(P84&gt;0,'Контроль экономии'!#REF!,0)</f>
        <v>#REF!</v>
      </c>
      <c r="AV84" s="125" t="e">
        <f>IF(Q84&gt;0,'Контроль экономии'!#REF!,0)</f>
        <v>#REF!</v>
      </c>
      <c r="AW84" s="125" t="e">
        <f>IF(R84&gt;0,'Контроль экономии'!#REF!,0)</f>
        <v>#REF!</v>
      </c>
      <c r="AX84" s="125" t="e">
        <f>IF(S84&gt;0,'Контроль экономии'!#REF!,0)</f>
        <v>#REF!</v>
      </c>
      <c r="AY84" s="125" t="e">
        <f>IF(T84&gt;0,'Контроль экономии'!#REF!,0)</f>
        <v>#REF!</v>
      </c>
      <c r="AZ84" s="125" t="e">
        <f>IF(U84&gt;0,'Контроль экономии'!#REF!,0)</f>
        <v>#REF!</v>
      </c>
      <c r="BA84" s="125" t="e">
        <f>IF(V84&gt;0,'Контроль экономии'!#REF!,0)</f>
        <v>#REF!</v>
      </c>
      <c r="BB84" s="125" t="e">
        <f>IF(W84&gt;0,'Контроль экономии'!#REF!,0)</f>
        <v>#REF!</v>
      </c>
      <c r="BC84" s="125" t="e">
        <f>IF(X84&gt;0,'Контроль экономии'!#REF!,0)</f>
        <v>#REF!</v>
      </c>
      <c r="BD84" s="125" t="e">
        <f>IF(Y84&gt;0,'Контроль экономии'!#REF!,0)</f>
        <v>#REF!</v>
      </c>
      <c r="BE84" s="125" t="e">
        <f>IF(Z84&gt;0,'Контроль экономии'!#REF!,0)</f>
        <v>#REF!</v>
      </c>
      <c r="BF84" s="125" t="e">
        <f>IF(AA84&gt;0,'Контроль экономии'!#REF!,0)</f>
        <v>#REF!</v>
      </c>
      <c r="BG84" s="125" t="e">
        <f>IF(AB84&gt;0,'Контроль экономии'!#REF!,0)</f>
        <v>#REF!</v>
      </c>
      <c r="BH84" s="125" t="e">
        <f>IF(AC84&gt;0,'Контроль экономии'!#REF!,0)</f>
        <v>#REF!</v>
      </c>
      <c r="BI84" s="125" t="e">
        <f>IF(AD84&gt;0,'Контроль экономии'!#REF!,0)</f>
        <v>#REF!</v>
      </c>
      <c r="BJ84" s="125" t="e">
        <f>IF(AE84&gt;0,'Контроль экономии'!#REF!,0)</f>
        <v>#REF!</v>
      </c>
      <c r="BK84" s="125" t="e">
        <f>IF(AF84&gt;0,'Контроль экономии'!#REF!,0)</f>
        <v>#REF!</v>
      </c>
      <c r="BL84" s="125" t="e">
        <f>IF(AG84&gt;0,'Контроль экономии'!#REF!,0)</f>
        <v>#REF!</v>
      </c>
      <c r="BM84" s="125" t="e">
        <f>IF(AH84&gt;0,'Контроль экономии'!#REF!,0)</f>
        <v>#REF!</v>
      </c>
      <c r="BN84" s="120" t="e">
        <f>'Контроль экономии'!#REF!*Ср.вз.!AI84</f>
        <v>#REF!</v>
      </c>
      <c r="BO84" s="120" t="e">
        <f>'Контроль экономии'!#REF!*Ср.вз.!AJ84</f>
        <v>#REF!</v>
      </c>
      <c r="BP84" s="120" t="e">
        <f>'Контроль экономии'!#REF!*Ср.вз.!AK84</f>
        <v>#REF!</v>
      </c>
      <c r="BQ84" s="120" t="e">
        <f>'Контроль экономии'!#REF!*Ср.вз.!AL84</f>
        <v>#REF!</v>
      </c>
      <c r="BR84" s="120" t="e">
        <f>'Контроль экономии'!#REF!*Ср.вз.!AM84</f>
        <v>#REF!</v>
      </c>
      <c r="BS84" s="120" t="e">
        <f>'Контроль экономии'!#REF!*Ср.вз.!AN84</f>
        <v>#REF!</v>
      </c>
      <c r="BT84" s="120" t="e">
        <f>'Контроль экономии'!#REF!*Ср.вз.!AO84</f>
        <v>#REF!</v>
      </c>
      <c r="BU84" s="120" t="e">
        <f>'Контроль экономии'!#REF!*Ср.вз.!AP84</f>
        <v>#REF!</v>
      </c>
      <c r="BV84" s="120" t="e">
        <f>'Контроль экономии'!#REF!*Ср.вз.!AQ84</f>
        <v>#REF!</v>
      </c>
      <c r="BW84" s="120" t="e">
        <f>'Контроль экономии'!#REF!*Ср.вз.!AR84</f>
        <v>#REF!</v>
      </c>
      <c r="BX84" s="120" t="e">
        <f>'Контроль экономии'!#REF!*Ср.вз.!AS84</f>
        <v>#REF!</v>
      </c>
      <c r="BY84" s="120" t="e">
        <f>'Контроль экономии'!#REF!*Ср.вз.!AT84</f>
        <v>#REF!</v>
      </c>
      <c r="BZ84" s="120" t="e">
        <f>'Контроль экономии'!#REF!*Ср.вз.!AU84</f>
        <v>#REF!</v>
      </c>
      <c r="CA84" s="120" t="e">
        <f>'Контроль экономии'!#REF!*Ср.вз.!AV84</f>
        <v>#REF!</v>
      </c>
      <c r="CB84" s="120" t="e">
        <f>'Контроль экономии'!#REF!*Ср.вз.!AW84</f>
        <v>#REF!</v>
      </c>
      <c r="CC84" s="120" t="e">
        <f>'Контроль экономии'!#REF!*Ср.вз.!AX84</f>
        <v>#REF!</v>
      </c>
      <c r="CD84" s="120" t="e">
        <f>'Контроль экономии'!#REF!*Ср.вз.!AY84</f>
        <v>#REF!</v>
      </c>
      <c r="CE84" s="120" t="e">
        <f>'Контроль экономии'!#REF!*Ср.вз.!AZ84</f>
        <v>#REF!</v>
      </c>
      <c r="CF84" s="120" t="e">
        <f>'Контроль экономии'!#REF!*Ср.вз.!BA84</f>
        <v>#REF!</v>
      </c>
      <c r="CG84" s="120" t="e">
        <f>'Контроль экономии'!#REF!*Ср.вз.!BB84</f>
        <v>#REF!</v>
      </c>
      <c r="CH84" s="120" t="e">
        <f>'Контроль экономии'!#REF!*Ср.вз.!BC84</f>
        <v>#REF!</v>
      </c>
      <c r="CI84" s="120" t="e">
        <f>'Контроль экономии'!#REF!*Ср.вз.!BD84</f>
        <v>#REF!</v>
      </c>
      <c r="CJ84" s="120" t="e">
        <f>'Контроль экономии'!#REF!*Ср.вз.!BE84</f>
        <v>#REF!</v>
      </c>
      <c r="CK84" s="120" t="e">
        <f>'Контроль экономии'!#REF!*Ср.вз.!BF84</f>
        <v>#REF!</v>
      </c>
      <c r="CL84" s="120" t="e">
        <f>'Контроль экономии'!#REF!*Ср.вз.!BG84</f>
        <v>#REF!</v>
      </c>
      <c r="CM84" s="120" t="e">
        <f>'Контроль экономии'!#REF!*Ср.вз.!BH84</f>
        <v>#REF!</v>
      </c>
      <c r="CN84" s="120" t="e">
        <f>'Контроль экономии'!#REF!*Ср.вз.!BI84</f>
        <v>#REF!</v>
      </c>
      <c r="CO84" s="120" t="e">
        <f>'Контроль экономии'!#REF!*Ср.вз.!BJ84</f>
        <v>#REF!</v>
      </c>
      <c r="CP84" s="120" t="e">
        <f>'Контроль экономии'!#REF!*Ср.вз.!BK84</f>
        <v>#REF!</v>
      </c>
      <c r="CQ84" s="120" t="e">
        <f>'Контроль экономии'!#REF!*Ср.вз.!BL84</f>
        <v>#REF!</v>
      </c>
      <c r="CR84" s="120" t="e">
        <f>'Контроль экономии'!#REF!*Ср.вз.!BM84</f>
        <v>#REF!</v>
      </c>
      <c r="CS84" s="116" t="e">
        <f>'Контроль экономии'!#REF!*'Контроль экономии'!#REF!</f>
        <v>#REF!</v>
      </c>
      <c r="CT84" s="116" t="e">
        <f>'Контроль экономии'!#REF!*'Контроль экономии'!#REF!</f>
        <v>#REF!</v>
      </c>
      <c r="CU84" s="116" t="e">
        <f>'Контроль экономии'!#REF!*'Контроль экономии'!#REF!</f>
        <v>#REF!</v>
      </c>
      <c r="CV84" s="116" t="e">
        <f>'Контроль экономии'!#REF!*'Контроль экономии'!#REF!</f>
        <v>#REF!</v>
      </c>
      <c r="CW84" s="116" t="e">
        <f>'Контроль экономии'!#REF!*'Контроль экономии'!#REF!</f>
        <v>#REF!</v>
      </c>
      <c r="CX84" s="116" t="e">
        <f>'Контроль экономии'!#REF!*'Контроль экономии'!#REF!</f>
        <v>#REF!</v>
      </c>
      <c r="CY84" s="116" t="e">
        <f>'Контроль экономии'!#REF!*'Контроль экономии'!#REF!</f>
        <v>#REF!</v>
      </c>
      <c r="CZ84" s="116" t="e">
        <f>'Контроль экономии'!#REF!*'Контроль экономии'!#REF!</f>
        <v>#REF!</v>
      </c>
      <c r="DA84" s="116" t="e">
        <f>'Контроль экономии'!#REF!*'Контроль экономии'!#REF!</f>
        <v>#REF!</v>
      </c>
      <c r="DB84" s="116" t="e">
        <f>'Контроль экономии'!#REF!*'Контроль экономии'!#REF!</f>
        <v>#REF!</v>
      </c>
      <c r="DC84" s="116" t="e">
        <f>'Контроль экономии'!#REF!*'Контроль экономии'!#REF!</f>
        <v>#REF!</v>
      </c>
      <c r="DD84" s="116" t="e">
        <f>'Контроль экономии'!#REF!*'Контроль экономии'!#REF!</f>
        <v>#REF!</v>
      </c>
      <c r="DE84" s="116" t="e">
        <f>'Контроль экономии'!#REF!*'Контроль экономии'!#REF!</f>
        <v>#REF!</v>
      </c>
      <c r="DF84" s="116" t="e">
        <f>'Контроль экономии'!#REF!*'Контроль экономии'!#REF!</f>
        <v>#REF!</v>
      </c>
      <c r="DG84" s="116" t="e">
        <f>'Контроль экономии'!#REF!*'Контроль экономии'!#REF!</f>
        <v>#REF!</v>
      </c>
      <c r="DH84" s="116" t="e">
        <f>'Контроль экономии'!#REF!*'Контроль экономии'!#REF!</f>
        <v>#REF!</v>
      </c>
      <c r="DI84" s="116" t="e">
        <f>'Контроль экономии'!#REF!*'Контроль экономии'!#REF!</f>
        <v>#REF!</v>
      </c>
      <c r="DJ84" s="116" t="e">
        <f>'Контроль экономии'!#REF!*'Контроль экономии'!#REF!</f>
        <v>#REF!</v>
      </c>
      <c r="DK84" s="116" t="e">
        <f>'Контроль экономии'!#REF!*'Контроль экономии'!#REF!</f>
        <v>#REF!</v>
      </c>
      <c r="DL84" s="116" t="e">
        <f>'Контроль экономии'!#REF!*'Контроль экономии'!#REF!</f>
        <v>#REF!</v>
      </c>
      <c r="DM84" s="116" t="e">
        <f>'Контроль экономии'!#REF!*'Контроль экономии'!#REF!</f>
        <v>#REF!</v>
      </c>
      <c r="DN84" s="116" t="e">
        <f>'Контроль экономии'!#REF!*'Контроль экономии'!#REF!</f>
        <v>#REF!</v>
      </c>
      <c r="DO84" s="116" t="e">
        <f>'Контроль экономии'!#REF!*'Контроль экономии'!#REF!</f>
        <v>#REF!</v>
      </c>
      <c r="DP84" s="116" t="e">
        <f>'Контроль экономии'!#REF!*'Контроль экономии'!#REF!</f>
        <v>#REF!</v>
      </c>
      <c r="DQ84" s="116" t="e">
        <f>'Контроль экономии'!#REF!*'Контроль экономии'!#REF!</f>
        <v>#REF!</v>
      </c>
      <c r="DR84" s="116" t="e">
        <f>'Контроль экономии'!#REF!*'Контроль экономии'!#REF!</f>
        <v>#REF!</v>
      </c>
      <c r="DS84" s="116" t="e">
        <f>'Контроль экономии'!#REF!*'Контроль экономии'!#REF!</f>
        <v>#REF!</v>
      </c>
      <c r="DT84" s="116" t="e">
        <f>'Контроль экономии'!#REF!*'Контроль экономии'!#REF!</f>
        <v>#REF!</v>
      </c>
      <c r="DU84" s="116" t="e">
        <f>'Контроль экономии'!#REF!*'Контроль экономии'!#REF!</f>
        <v>#REF!</v>
      </c>
      <c r="DV84" s="116" t="e">
        <f>'Контроль экономии'!#REF!*'Контроль экономии'!#REF!</f>
        <v>#REF!</v>
      </c>
      <c r="DW84" s="116" t="e">
        <f>'Контроль экономии'!#REF!*'Контроль экономии'!#REF!</f>
        <v>#REF!</v>
      </c>
      <c r="DX84" s="122" t="e">
        <f>'Контроль экономии'!#REF!*'Контроль экономии'!#REF!</f>
        <v>#REF!</v>
      </c>
      <c r="DY84" s="122" t="e">
        <f>'Контроль экономии'!#REF!*'Контроль экономии'!#REF!</f>
        <v>#REF!</v>
      </c>
      <c r="DZ84" s="122" t="e">
        <f>'Контроль экономии'!#REF!*'Контроль экономии'!#REF!</f>
        <v>#REF!</v>
      </c>
      <c r="EA84" s="122" t="e">
        <f>'Контроль экономии'!#REF!*'Контроль экономии'!#REF!</f>
        <v>#REF!</v>
      </c>
      <c r="EB84" s="122" t="e">
        <f>'Контроль экономии'!#REF!*'Контроль экономии'!#REF!</f>
        <v>#REF!</v>
      </c>
      <c r="EC84" s="122" t="e">
        <f>'Контроль экономии'!#REF!*'Контроль экономии'!#REF!</f>
        <v>#REF!</v>
      </c>
      <c r="ED84" s="122" t="e">
        <f>'Контроль экономии'!#REF!*'Контроль экономии'!#REF!</f>
        <v>#REF!</v>
      </c>
      <c r="EE84" s="122" t="e">
        <f>'Контроль экономии'!#REF!*'Контроль экономии'!#REF!</f>
        <v>#REF!</v>
      </c>
      <c r="EF84" s="122" t="e">
        <f>'Контроль экономии'!#REF!*'Контроль экономии'!#REF!</f>
        <v>#REF!</v>
      </c>
      <c r="EG84" s="122" t="e">
        <f>'Контроль экономии'!#REF!*'Контроль экономии'!#REF!</f>
        <v>#REF!</v>
      </c>
      <c r="EH84" s="122" t="e">
        <f>'Контроль экономии'!#REF!*'Контроль экономии'!#REF!</f>
        <v>#REF!</v>
      </c>
      <c r="EI84" s="122" t="e">
        <f>'Контроль экономии'!#REF!*'Контроль экономии'!#REF!</f>
        <v>#REF!</v>
      </c>
      <c r="EJ84" s="122" t="e">
        <f>'Контроль экономии'!#REF!*'Контроль экономии'!#REF!</f>
        <v>#REF!</v>
      </c>
      <c r="EK84" s="122" t="e">
        <f>'Контроль экономии'!#REF!*'Контроль экономии'!#REF!</f>
        <v>#REF!</v>
      </c>
      <c r="EL84" s="122" t="e">
        <f>'Контроль экономии'!#REF!*'Контроль экономии'!#REF!</f>
        <v>#REF!</v>
      </c>
      <c r="EM84" s="122" t="e">
        <f>'Контроль экономии'!#REF!*'Контроль экономии'!#REF!</f>
        <v>#REF!</v>
      </c>
      <c r="EN84" s="122" t="e">
        <f>'Контроль экономии'!#REF!*'Контроль экономии'!#REF!</f>
        <v>#REF!</v>
      </c>
      <c r="EO84" s="122" t="e">
        <f>'Контроль экономии'!#REF!*'Контроль экономии'!#REF!</f>
        <v>#REF!</v>
      </c>
      <c r="EP84" s="122" t="e">
        <f>'Контроль экономии'!#REF!*'Контроль экономии'!#REF!</f>
        <v>#REF!</v>
      </c>
      <c r="EQ84" s="122" t="e">
        <f>'Контроль экономии'!#REF!*'Контроль экономии'!#REF!</f>
        <v>#REF!</v>
      </c>
      <c r="ER84" s="122" t="e">
        <f>'Контроль экономии'!#REF!*'Контроль экономии'!#REF!</f>
        <v>#REF!</v>
      </c>
      <c r="ES84" s="122" t="e">
        <f>'Контроль экономии'!#REF!*'Контроль экономии'!#REF!</f>
        <v>#REF!</v>
      </c>
      <c r="ET84" s="122" t="e">
        <f>'Контроль экономии'!#REF!*'Контроль экономии'!#REF!</f>
        <v>#REF!</v>
      </c>
      <c r="EU84" s="122" t="e">
        <f>'Контроль экономии'!#REF!*'Контроль экономии'!#REF!</f>
        <v>#REF!</v>
      </c>
      <c r="EV84" s="122" t="e">
        <f>'Контроль экономии'!#REF!*'Контроль экономии'!#REF!</f>
        <v>#REF!</v>
      </c>
      <c r="EW84" s="122" t="e">
        <f>'Контроль экономии'!#REF!*'Контроль экономии'!#REF!</f>
        <v>#REF!</v>
      </c>
      <c r="EX84" s="122" t="e">
        <f>'Контроль экономии'!#REF!*'Контроль экономии'!#REF!</f>
        <v>#REF!</v>
      </c>
      <c r="EY84" s="122" t="e">
        <f>'Контроль экономии'!#REF!*'Контроль экономии'!#REF!</f>
        <v>#REF!</v>
      </c>
      <c r="EZ84" s="122" t="e">
        <f>'Контроль экономии'!#REF!*'Контроль экономии'!#REF!</f>
        <v>#REF!</v>
      </c>
      <c r="FA84" s="122" t="e">
        <f>'Контроль экономии'!#REF!*'Контроль экономии'!#REF!</f>
        <v>#REF!</v>
      </c>
      <c r="FB84" s="122" t="e">
        <f>'Контроль экономии'!#REF!*'Контроль экономии'!#REF!</f>
        <v>#REF!</v>
      </c>
    </row>
    <row r="85" spans="1:158" s="116" customFormat="1">
      <c r="A85" s="116">
        <f>'Контроль экономии'!A84</f>
        <v>82</v>
      </c>
      <c r="B85" s="123" t="str">
        <f>'Контроль экономии'!C84</f>
        <v>Областное государственное автономное общеобразовательное учреждение «Шуховский лицей» Белгородской области</v>
      </c>
      <c r="C85" s="124">
        <f>'Контроль экономии'!D84</f>
        <v>165085</v>
      </c>
      <c r="D85" s="119" t="str">
        <f>IF('Контроль экономии'!JJ84="",0,'Контроль экономии'!JJ84)</f>
        <v>-</v>
      </c>
      <c r="E85" s="119" t="str">
        <f>IF('Контроль экономии'!JK84="",0,'Контроль экономии'!JK84)</f>
        <v>-</v>
      </c>
      <c r="F85" s="119" t="str">
        <f>IF('Контроль экономии'!JL84="",0,'Контроль экономии'!JL84)</f>
        <v>-</v>
      </c>
      <c r="G85" s="119" t="str">
        <f>IF('Контроль экономии'!JM84="",0,'Контроль экономии'!JM84)</f>
        <v>-</v>
      </c>
      <c r="H85" s="119" t="str">
        <f>IF('Контроль экономии'!JN84="",0,'Контроль экономии'!JN84)</f>
        <v>-</v>
      </c>
      <c r="I85" s="119" t="str">
        <f>IF('Контроль экономии'!JO84="",0,'Контроль экономии'!JO84)</f>
        <v>-</v>
      </c>
      <c r="J85" s="119" t="str">
        <f>IF('Контроль экономии'!JP84="",0,'Контроль экономии'!JP84)</f>
        <v>-</v>
      </c>
      <c r="K85" s="119" t="str">
        <f>IF('Контроль экономии'!JQ84="",0,'Контроль экономии'!JQ84)</f>
        <v>-</v>
      </c>
      <c r="L85" s="119" t="str">
        <f>IF('Контроль экономии'!JR84="",0,'Контроль экономии'!JR84)</f>
        <v>-</v>
      </c>
      <c r="M85" s="119" t="str">
        <f>IF('Контроль экономии'!JS84="",0,'Контроль экономии'!JS84)</f>
        <v>-</v>
      </c>
      <c r="N85" s="119" t="str">
        <f>IF('Контроль экономии'!JT84="",0,'Контроль экономии'!JT84)</f>
        <v>-</v>
      </c>
      <c r="O85" s="119" t="str">
        <f>IF('Контроль экономии'!JU84="",0,'Контроль экономии'!JU84)</f>
        <v>-</v>
      </c>
      <c r="P85" s="119" t="str">
        <f>IF('Контроль экономии'!JV84="",0,'Контроль экономии'!JV84)</f>
        <v>-</v>
      </c>
      <c r="Q85" s="119" t="str">
        <f>IF('Контроль экономии'!JW84="",0,'Контроль экономии'!JW84)</f>
        <v>-</v>
      </c>
      <c r="R85" s="119" t="str">
        <f>IF('Контроль экономии'!JX84="",0,'Контроль экономии'!JX84)</f>
        <v>-</v>
      </c>
      <c r="S85" s="119" t="str">
        <f>IF('Контроль экономии'!JY84="",0,'Контроль экономии'!JY84)</f>
        <v>-</v>
      </c>
      <c r="T85" s="119" t="str">
        <f>IF('Контроль экономии'!JZ84="",0,'Контроль экономии'!JZ84)</f>
        <v>-</v>
      </c>
      <c r="U85" s="119" t="str">
        <f>IF('Контроль экономии'!KA84="",0,'Контроль экономии'!KA84)</f>
        <v>-</v>
      </c>
      <c r="V85" s="119" t="str">
        <f>IF('Контроль экономии'!KB84="",0,'Контроль экономии'!KB84)</f>
        <v>-</v>
      </c>
      <c r="W85" s="119" t="str">
        <f>IF('Контроль экономии'!KC84="",0,'Контроль экономии'!KC84)</f>
        <v>-</v>
      </c>
      <c r="X85" s="119" t="str">
        <f>IF('Контроль экономии'!KD84="",0,'Контроль экономии'!KD84)</f>
        <v>-</v>
      </c>
      <c r="Y85" s="119" t="str">
        <f>IF('Контроль экономии'!KE84="",0,'Контроль экономии'!KE84)</f>
        <v>-</v>
      </c>
      <c r="Z85" s="119" t="str">
        <f>IF('Контроль экономии'!KF84="",0,'Контроль экономии'!KF84)</f>
        <v>-</v>
      </c>
      <c r="AA85" s="119" t="str">
        <f>IF('Контроль экономии'!KG84="",0,'Контроль экономии'!KG84)</f>
        <v>-</v>
      </c>
      <c r="AB85" s="119" t="str">
        <f>IF('Контроль экономии'!KH84="",0,'Контроль экономии'!KH84)</f>
        <v>-</v>
      </c>
      <c r="AC85" s="119" t="str">
        <f>IF('Контроль экономии'!KI84="",0,'Контроль экономии'!KI84)</f>
        <v>-</v>
      </c>
      <c r="AD85" s="119" t="str">
        <f>IF('Контроль экономии'!KJ84="",0,'Контроль экономии'!KJ84)</f>
        <v>-</v>
      </c>
      <c r="AE85" s="119" t="str">
        <f>IF('Контроль экономии'!KK84="",0,'Контроль экономии'!KK84)</f>
        <v>-</v>
      </c>
      <c r="AF85" s="119" t="str">
        <f>IF('Контроль экономии'!KL84="",0,'Контроль экономии'!KL84)</f>
        <v>-</v>
      </c>
      <c r="AG85" s="119" t="str">
        <f>IF('Контроль экономии'!KM84="",0,'Контроль экономии'!KM84)</f>
        <v>-</v>
      </c>
      <c r="AH85" s="119">
        <f>IF('Контроль экономии'!KN84="",0,'Контроль экономии'!KN84)</f>
        <v>0</v>
      </c>
      <c r="AI85" s="125">
        <f>IF(D85&gt;0,'Контроль экономии'!FU84,0)</f>
        <v>1906.9368757007803</v>
      </c>
      <c r="AJ85" s="125">
        <f>IF(E85&gt;0,'Контроль экономии'!FV84,0)</f>
        <v>3609.8240857137343</v>
      </c>
      <c r="AK85" s="125">
        <f>IF(F85&gt;0,'Контроль экономии'!FW84,0)</f>
        <v>4860.0920372918727</v>
      </c>
      <c r="AL85" s="125">
        <f>IF(G85&gt;0,'Контроль экономии'!FX84,0)</f>
        <v>6203.1098369099327</v>
      </c>
      <c r="AM85" s="125">
        <f>IF(H85&gt;0,'Контроль экономии'!FY84,0)</f>
        <v>7721.7340154835765</v>
      </c>
      <c r="AN85" s="125">
        <f>IF(I85&gt;0,'Контроль экономии'!FZ84,0)</f>
        <v>9512.4244149743226</v>
      </c>
      <c r="AO85" s="125">
        <f>IF(J85&gt;0,'Контроль экономии'!GA84,0)</f>
        <v>11278.381521654424</v>
      </c>
      <c r="AP85" s="125">
        <f>IF(K85&gt;0,'Контроль экономии'!GB84,0)</f>
        <v>13025.78865872654</v>
      </c>
      <c r="AQ85" s="125">
        <f>IF(L85&gt;0,'Контроль экономии'!GC84,0)</f>
        <v>14814.005728936221</v>
      </c>
      <c r="AR85" s="125">
        <f>IF(M85&gt;0,'Контроль экономии'!GD84,0)</f>
        <v>16576.252841694724</v>
      </c>
      <c r="AS85" s="125">
        <f>IF(N85&gt;0,'Контроль экономии'!GE84,0)</f>
        <v>18193.810191510951</v>
      </c>
      <c r="AT85" s="125">
        <f>IF(O85&gt;0,'Контроль экономии'!GF84,0)</f>
        <v>19607.31787563935</v>
      </c>
      <c r="AU85" s="125">
        <f>IF(P85&gt;0,'Контроль экономии'!GG84,0)</f>
        <v>21242.188530423027</v>
      </c>
      <c r="AV85" s="125">
        <f>IF(Q85&gt;0,'Контроль экономии'!GH84,0)</f>
        <v>22450.409884223067</v>
      </c>
      <c r="AW85" s="125">
        <f>IF(R85&gt;0,'Контроль экономии'!GI84,0)</f>
        <v>24255.940259400202</v>
      </c>
      <c r="AX85" s="125">
        <f>IF(S85&gt;0,'Контроль экономии'!GJ84,0)</f>
        <v>26197.503745035887</v>
      </c>
      <c r="AY85" s="125">
        <f>IF(T85&gt;0,'Контроль экономии'!GK84,0)</f>
        <v>27994.377467729293</v>
      </c>
      <c r="AZ85" s="125">
        <f>IF(U85&gt;0,'Контроль экономии'!GL84,0)</f>
        <v>29845.664434606122</v>
      </c>
      <c r="BA85" s="125">
        <f>IF(V85&gt;0,'Контроль экономии'!GM84,0)</f>
        <v>31677.164767234433</v>
      </c>
      <c r="BB85" s="125">
        <f>IF(W85&gt;0,'Контроль экономии'!GN84,0)</f>
        <v>33522.268410908597</v>
      </c>
      <c r="BC85" s="125">
        <f>IF(X85&gt;0,'Контроль экономии'!GO84,0)</f>
        <v>35503.405165041317</v>
      </c>
      <c r="BD85" s="125">
        <f>IF(Y85&gt;0,'Контроль экономии'!GP84,0)</f>
        <v>37614.391706429924</v>
      </c>
      <c r="BE85" s="125">
        <f>IF(Z85&gt;0,'Контроль экономии'!GQ84,0)</f>
        <v>39788.448144485679</v>
      </c>
      <c r="BF85" s="125">
        <f>IF(AA85&gt;0,'Контроль экономии'!GR84,0)</f>
        <v>42091.117705156794</v>
      </c>
      <c r="BG85" s="125">
        <f>IF(AB85&gt;0,'Контроль экономии'!GS84,0)</f>
        <v>44371.527302298324</v>
      </c>
      <c r="BH85" s="125">
        <f>IF(AC85&gt;0,'Контроль экономии'!GT84,0)</f>
        <v>46570.317033164727</v>
      </c>
      <c r="BI85" s="125">
        <f>IF(AD85&gt;0,'Контроль экономии'!GU84,0)</f>
        <v>49025.096344621306</v>
      </c>
      <c r="BJ85" s="125">
        <f>IF(AE85&gt;0,'Контроль экономии'!GV84,0)</f>
        <v>51557.785528431421</v>
      </c>
      <c r="BK85" s="125">
        <f>IF(AF85&gt;0,'Контроль экономии'!GW84,0)</f>
        <v>53943.311620018198</v>
      </c>
      <c r="BL85" s="125">
        <f>IF(AG85&gt;0,'Контроль экономии'!GX84,0)</f>
        <v>56058.008155328404</v>
      </c>
      <c r="BM85" s="125">
        <f>IF(AH85&gt;0,'Контроль экономии'!GY84,0)</f>
        <v>0</v>
      </c>
      <c r="BN85" s="120">
        <f>'Контроль экономии'!FU84*Ср.вз.!AI85</f>
        <v>3636408.2479074532</v>
      </c>
      <c r="BO85" s="120">
        <f>'Контроль экономии'!FV84*Ср.вз.!AJ85</f>
        <v>13030829.929798998</v>
      </c>
      <c r="BP85" s="120">
        <f>'Контроль экономии'!FW84*Ср.вз.!AK85</f>
        <v>23620494.610947866</v>
      </c>
      <c r="BQ85" s="120">
        <f>'Контроль экономии'!FX84*Ср.вз.!AL85</f>
        <v>38478571.648768775</v>
      </c>
      <c r="BR85" s="120">
        <f>'Контроль экономии'!FY84*Ср.вз.!AM85</f>
        <v>59625176.205876119</v>
      </c>
      <c r="BS85" s="120">
        <f>'Контроль экономии'!FZ84*Ср.вз.!AN85</f>
        <v>90486218.250599578</v>
      </c>
      <c r="BT85" s="120">
        <f>'Контроль экономии'!GA84*Ср.вз.!AO85</f>
        <v>127201889.74799597</v>
      </c>
      <c r="BU85" s="120">
        <f>'Контроль экономии'!GB84*Ср.вз.!AP85</f>
        <v>169671170.18180895</v>
      </c>
      <c r="BV85" s="120">
        <f>'Контроль экономии'!GC84*Ср.вз.!AQ85</f>
        <v>219454765.7369552</v>
      </c>
      <c r="BW85" s="120">
        <f>'Контроль экономии'!GD84*Ср.вз.!AR85</f>
        <v>274772158.27179241</v>
      </c>
      <c r="BX85" s="120">
        <f>'Контроль экономии'!GE84*Ср.вз.!AS85</f>
        <v>331014729.28472775</v>
      </c>
      <c r="BY85" s="120">
        <f>'Контроль экономии'!GF84*Ср.вз.!AT85</f>
        <v>384446914.27636641</v>
      </c>
      <c r="BZ85" s="120">
        <f>'Контроль экономии'!GG84*Ср.вз.!AU85</f>
        <v>451230573.56203562</v>
      </c>
      <c r="CA85" s="120">
        <f>'Контроль экономии'!GH84*Ср.вз.!AV85</f>
        <v>504020903.96962076</v>
      </c>
      <c r="CB85" s="120">
        <f>'Контроль экономии'!GI84*Ср.вз.!AW85</f>
        <v>588350637.8675915</v>
      </c>
      <c r="CC85" s="120">
        <f>'Контроль экономии'!GJ84*Ср.вз.!AX85</f>
        <v>686309202.47116935</v>
      </c>
      <c r="CD85" s="120">
        <f>'Контроль экономии'!GK84*Ср.вз.!AY85</f>
        <v>783685169.8057096</v>
      </c>
      <c r="CE85" s="120">
        <f>'Контроль экономии'!GL84*Ср.вз.!AZ85</f>
        <v>890763685.54311275</v>
      </c>
      <c r="CF85" s="120">
        <f>'Контроль экономии'!GM84*Ср.вз.!BA85</f>
        <v>1003442767.6905185</v>
      </c>
      <c r="CG85" s="120">
        <f>'Контроль экономии'!GN84*Ср.вз.!BB85</f>
        <v>1123742479.4130003</v>
      </c>
      <c r="CH85" s="120">
        <f>'Контроль экономии'!GO84*Ср.вз.!BC85</f>
        <v>1260491778.3130825</v>
      </c>
      <c r="CI85" s="120">
        <f>'Контроль экономии'!GP84*Ср.вз.!BD85</f>
        <v>1414842463.4447443</v>
      </c>
      <c r="CJ85" s="120">
        <f>'Контроль экономии'!GQ84*Ср.вз.!BE85</f>
        <v>1583120605.7464259</v>
      </c>
      <c r="CK85" s="120">
        <f>'Контроль экономии'!GR84*Ср.вз.!BF85</f>
        <v>1771662189.6693637</v>
      </c>
      <c r="CL85" s="120">
        <f>'Контроль экономии'!GS84*Ср.вз.!BG85</f>
        <v>1968832435.1386056</v>
      </c>
      <c r="CM85" s="120">
        <f>'Контроль экономии'!GT84*Ср.вз.!BH85</f>
        <v>2168794428.5694728</v>
      </c>
      <c r="CN85" s="120">
        <f>'Контроль экономии'!GU84*Ср.вз.!BI85</f>
        <v>2403460071.5994015</v>
      </c>
      <c r="CO85" s="120">
        <f>'Контроль экономии'!GV84*Ср.вз.!BJ85</f>
        <v>2658205248.5957327</v>
      </c>
      <c r="CP85" s="120">
        <f>'Контроль экономии'!GW84*Ср.вз.!BK85</f>
        <v>2909880868.5343904</v>
      </c>
      <c r="CQ85" s="120">
        <f>'Контроль экономии'!GX84*Ср.вз.!BL85</f>
        <v>3142500278.3428659</v>
      </c>
      <c r="CR85" s="120">
        <f>'Контроль экономии'!GY84*Ср.вз.!BM85</f>
        <v>0</v>
      </c>
      <c r="CS85" s="116" t="e">
        <f>'Контроль экономии'!FU84*'Контроль экономии'!WM84</f>
        <v>#VALUE!</v>
      </c>
      <c r="CT85" s="116" t="e">
        <f>'Контроль экономии'!FV84*'Контроль экономии'!WN84</f>
        <v>#VALUE!</v>
      </c>
      <c r="CU85" s="116" t="e">
        <f>'Контроль экономии'!FW84*'Контроль экономии'!WO84</f>
        <v>#VALUE!</v>
      </c>
      <c r="CV85" s="116" t="e">
        <f>'Контроль экономии'!FX84*'Контроль экономии'!WP84</f>
        <v>#VALUE!</v>
      </c>
      <c r="CW85" s="116" t="e">
        <f>'Контроль экономии'!FY84*'Контроль экономии'!WQ84</f>
        <v>#VALUE!</v>
      </c>
      <c r="CX85" s="116" t="e">
        <f>'Контроль экономии'!FZ84*'Контроль экономии'!WR84</f>
        <v>#VALUE!</v>
      </c>
      <c r="CY85" s="116" t="e">
        <f>'Контроль экономии'!GA84*'Контроль экономии'!WS84</f>
        <v>#VALUE!</v>
      </c>
      <c r="CZ85" s="116" t="e">
        <f>'Контроль экономии'!GB84*'Контроль экономии'!WT84</f>
        <v>#VALUE!</v>
      </c>
      <c r="DA85" s="116" t="e">
        <f>'Контроль экономии'!GC84*'Контроль экономии'!WU84</f>
        <v>#VALUE!</v>
      </c>
      <c r="DB85" s="116" t="e">
        <f>'Контроль экономии'!GD84*'Контроль экономии'!WV84</f>
        <v>#VALUE!</v>
      </c>
      <c r="DC85" s="116" t="e">
        <f>'Контроль экономии'!GE84*'Контроль экономии'!WW84</f>
        <v>#VALUE!</v>
      </c>
      <c r="DD85" s="116" t="e">
        <f>'Контроль экономии'!GF84*'Контроль экономии'!WX84</f>
        <v>#VALUE!</v>
      </c>
      <c r="DE85" s="116" t="e">
        <f>'Контроль экономии'!GG84*'Контроль экономии'!WY84</f>
        <v>#VALUE!</v>
      </c>
      <c r="DF85" s="116" t="e">
        <f>'Контроль экономии'!GH84*'Контроль экономии'!WZ84</f>
        <v>#VALUE!</v>
      </c>
      <c r="DG85" s="116" t="e">
        <f>'Контроль экономии'!GI84*'Контроль экономии'!XA84</f>
        <v>#VALUE!</v>
      </c>
      <c r="DH85" s="116" t="e">
        <f>'Контроль экономии'!GJ84*'Контроль экономии'!XB84</f>
        <v>#VALUE!</v>
      </c>
      <c r="DI85" s="116" t="e">
        <f>'Контроль экономии'!GK84*'Контроль экономии'!XC84</f>
        <v>#VALUE!</v>
      </c>
      <c r="DJ85" s="116" t="e">
        <f>'Контроль экономии'!GL84*'Контроль экономии'!XD84</f>
        <v>#VALUE!</v>
      </c>
      <c r="DK85" s="116" t="e">
        <f>'Контроль экономии'!GM84*'Контроль экономии'!XE84</f>
        <v>#VALUE!</v>
      </c>
      <c r="DL85" s="116" t="e">
        <f>'Контроль экономии'!GN84*'Контроль экономии'!XF84</f>
        <v>#VALUE!</v>
      </c>
      <c r="DM85" s="116" t="e">
        <f>'Контроль экономии'!GO84*'Контроль экономии'!XG84</f>
        <v>#VALUE!</v>
      </c>
      <c r="DN85" s="116" t="e">
        <f>'Контроль экономии'!GP84*'Контроль экономии'!XH84</f>
        <v>#VALUE!</v>
      </c>
      <c r="DO85" s="116" t="e">
        <f>'Контроль экономии'!GQ84*'Контроль экономии'!XI84</f>
        <v>#VALUE!</v>
      </c>
      <c r="DP85" s="116" t="e">
        <f>'Контроль экономии'!GR84*'Контроль экономии'!XJ84</f>
        <v>#VALUE!</v>
      </c>
      <c r="DQ85" s="116" t="e">
        <f>'Контроль экономии'!GS84*'Контроль экономии'!XK84</f>
        <v>#VALUE!</v>
      </c>
      <c r="DR85" s="116" t="e">
        <f>'Контроль экономии'!GT84*'Контроль экономии'!XL84</f>
        <v>#VALUE!</v>
      </c>
      <c r="DS85" s="116" t="e">
        <f>'Контроль экономии'!GU84*'Контроль экономии'!XM84</f>
        <v>#VALUE!</v>
      </c>
      <c r="DT85" s="116" t="e">
        <f>'Контроль экономии'!GV84*'Контроль экономии'!XN84</f>
        <v>#VALUE!</v>
      </c>
      <c r="DU85" s="116" t="e">
        <f>'Контроль экономии'!GW84*'Контроль экономии'!XO84</f>
        <v>#VALUE!</v>
      </c>
      <c r="DV85" s="116" t="e">
        <f>'Контроль экономии'!GX84*'Контроль экономии'!XP84</f>
        <v>#VALUE!</v>
      </c>
      <c r="DW85" s="116" t="e">
        <f>'Контроль экономии'!GY84*'Контроль экономии'!XQ84</f>
        <v>#VALUE!</v>
      </c>
      <c r="DX85" s="122" t="e">
        <f>'Контроль экономии'!FU84*'Контроль экономии'!XR84</f>
        <v>#VALUE!</v>
      </c>
      <c r="DY85" s="122" t="e">
        <f>'Контроль экономии'!FV84*'Контроль экономии'!XS84</f>
        <v>#VALUE!</v>
      </c>
      <c r="DZ85" s="122" t="e">
        <f>'Контроль экономии'!FW84*'Контроль экономии'!XT84</f>
        <v>#VALUE!</v>
      </c>
      <c r="EA85" s="122" t="e">
        <f>'Контроль экономии'!FX84*'Контроль экономии'!XU84</f>
        <v>#VALUE!</v>
      </c>
      <c r="EB85" s="122" t="e">
        <f>'Контроль экономии'!FY84*'Контроль экономии'!XV84</f>
        <v>#VALUE!</v>
      </c>
      <c r="EC85" s="122" t="e">
        <f>'Контроль экономии'!FZ84*'Контроль экономии'!XW84</f>
        <v>#VALUE!</v>
      </c>
      <c r="ED85" s="122" t="e">
        <f>'Контроль экономии'!GA84*'Контроль экономии'!XX84</f>
        <v>#VALUE!</v>
      </c>
      <c r="EE85" s="122" t="e">
        <f>'Контроль экономии'!GB84*'Контроль экономии'!XY84</f>
        <v>#VALUE!</v>
      </c>
      <c r="EF85" s="122" t="e">
        <f>'Контроль экономии'!GC84*'Контроль экономии'!XZ84</f>
        <v>#VALUE!</v>
      </c>
      <c r="EG85" s="122" t="e">
        <f>'Контроль экономии'!GD84*'Контроль экономии'!YA84</f>
        <v>#VALUE!</v>
      </c>
      <c r="EH85" s="122" t="e">
        <f>'Контроль экономии'!GE84*'Контроль экономии'!YB84</f>
        <v>#VALUE!</v>
      </c>
      <c r="EI85" s="122" t="e">
        <f>'Контроль экономии'!GF84*'Контроль экономии'!YC84</f>
        <v>#VALUE!</v>
      </c>
      <c r="EJ85" s="122" t="e">
        <f>'Контроль экономии'!GG84*'Контроль экономии'!YD84</f>
        <v>#VALUE!</v>
      </c>
      <c r="EK85" s="122" t="e">
        <f>'Контроль экономии'!GH84*'Контроль экономии'!YE84</f>
        <v>#VALUE!</v>
      </c>
      <c r="EL85" s="122" t="e">
        <f>'Контроль экономии'!GI84*'Контроль экономии'!YF84</f>
        <v>#VALUE!</v>
      </c>
      <c r="EM85" s="122" t="e">
        <f>'Контроль экономии'!GJ84*'Контроль экономии'!YG84</f>
        <v>#VALUE!</v>
      </c>
      <c r="EN85" s="122" t="e">
        <f>'Контроль экономии'!GK84*'Контроль экономии'!YH84</f>
        <v>#VALUE!</v>
      </c>
      <c r="EO85" s="122" t="e">
        <f>'Контроль экономии'!GL84*'Контроль экономии'!YI84</f>
        <v>#VALUE!</v>
      </c>
      <c r="EP85" s="122" t="e">
        <f>'Контроль экономии'!GM84*'Контроль экономии'!YJ84</f>
        <v>#VALUE!</v>
      </c>
      <c r="EQ85" s="122" t="e">
        <f>'Контроль экономии'!GN84*'Контроль экономии'!YK84</f>
        <v>#VALUE!</v>
      </c>
      <c r="ER85" s="122" t="e">
        <f>'Контроль экономии'!GO84*'Контроль экономии'!YL84</f>
        <v>#VALUE!</v>
      </c>
      <c r="ES85" s="122" t="e">
        <f>'Контроль экономии'!GP84*'Контроль экономии'!YM84</f>
        <v>#VALUE!</v>
      </c>
      <c r="ET85" s="122" t="e">
        <f>'Контроль экономии'!GQ84*'Контроль экономии'!YN84</f>
        <v>#VALUE!</v>
      </c>
      <c r="EU85" s="122" t="e">
        <f>'Контроль экономии'!GR84*'Контроль экономии'!YO84</f>
        <v>#VALUE!</v>
      </c>
      <c r="EV85" s="122" t="e">
        <f>'Контроль экономии'!GS84*'Контроль экономии'!YP84</f>
        <v>#VALUE!</v>
      </c>
      <c r="EW85" s="122" t="e">
        <f>'Контроль экономии'!GT84*'Контроль экономии'!YQ84</f>
        <v>#VALUE!</v>
      </c>
      <c r="EX85" s="122" t="e">
        <f>'Контроль экономии'!GU84*'Контроль экономии'!YR84</f>
        <v>#VALUE!</v>
      </c>
      <c r="EY85" s="122" t="e">
        <f>'Контроль экономии'!GV84*'Контроль экономии'!YS84</f>
        <v>#VALUE!</v>
      </c>
      <c r="EZ85" s="122" t="e">
        <f>'Контроль экономии'!GW84*'Контроль экономии'!YT84</f>
        <v>#VALUE!</v>
      </c>
      <c r="FA85" s="122" t="e">
        <f>'Контроль экономии'!GX84*'Контроль экономии'!YU84</f>
        <v>#VALUE!</v>
      </c>
      <c r="FB85" s="122" t="e">
        <f>'Контроль экономии'!GY84*'Контроль экономии'!YV84</f>
        <v>#VALUE!</v>
      </c>
    </row>
    <row r="86" spans="1:158" s="116" customFormat="1">
      <c r="A86" s="116">
        <f>'Контроль экономии'!A85</f>
        <v>3</v>
      </c>
      <c r="B86" s="123" t="str">
        <f>'Контроль экономии'!C85</f>
        <v>Муниципальное автономное учреждение «Спортивный парк «Алексеевский» Алексеевского района Белгородской области, Ледовый Дворец.</v>
      </c>
      <c r="C86" s="124">
        <f>'Контроль экономии'!D85</f>
        <v>63841</v>
      </c>
      <c r="D86" s="119">
        <f>IF('Контроль экономии'!JJ85="",0,'Контроль экономии'!JJ85)</f>
        <v>0.01</v>
      </c>
      <c r="E86" s="119">
        <f>IF('Контроль экономии'!JK85="",0,'Контроль экономии'!JK85)</f>
        <v>0.01</v>
      </c>
      <c r="F86" s="119">
        <f>IF('Контроль экономии'!JL85="",0,'Контроль экономии'!JL85)</f>
        <v>0.01</v>
      </c>
      <c r="G86" s="119">
        <f>IF('Контроль экономии'!JM85="",0,'Контроль экономии'!JM85)</f>
        <v>0.01</v>
      </c>
      <c r="H86" s="119">
        <f>IF('Контроль экономии'!JN85="",0,'Контроль экономии'!JN85)</f>
        <v>0.01</v>
      </c>
      <c r="I86" s="119">
        <f>IF('Контроль экономии'!JO85="",0,'Контроль экономии'!JO85)</f>
        <v>0.01</v>
      </c>
      <c r="J86" s="119">
        <f>IF('Контроль экономии'!JP85="",0,'Контроль экономии'!JP85)</f>
        <v>0.01</v>
      </c>
      <c r="K86" s="119">
        <f>IF('Контроль экономии'!JQ85="",0,'Контроль экономии'!JQ85)</f>
        <v>0.39559369999999999</v>
      </c>
      <c r="L86" s="119">
        <f>IF('Контроль экономии'!JR85="",0,'Контроль экономии'!JR85)</f>
        <v>1.245579</v>
      </c>
      <c r="M86" s="119">
        <f>IF('Контроль экономии'!JS85="",0,'Контроль экономии'!JS85)</f>
        <v>1.417197</v>
      </c>
      <c r="N86" s="119">
        <f>IF('Контроль экономии'!JT85="",0,'Контроль экономии'!JT85)</f>
        <v>1.5504690000000001</v>
      </c>
      <c r="O86" s="119">
        <f>IF('Контроль экономии'!JU85="",0,'Контроль экономии'!JU85)</f>
        <v>1.4898469999999999</v>
      </c>
      <c r="P86" s="119">
        <f>IF('Контроль экономии'!JV85="",0,'Контроль экономии'!JV85)</f>
        <v>1.2786960000000001</v>
      </c>
      <c r="Q86" s="119">
        <f>IF('Контроль экономии'!JW85="",0,'Контроль экономии'!JW85)</f>
        <v>1.235562</v>
      </c>
      <c r="R86" s="119">
        <f>IF('Контроль экономии'!JX85="",0,'Контроль экономии'!JX85)</f>
        <v>1.4093009999999999</v>
      </c>
      <c r="S86" s="119">
        <f>IF('Контроль экономии'!JY85="",0,'Контроль экономии'!JY85)</f>
        <v>1.2724549999999999</v>
      </c>
      <c r="T86" s="119">
        <f>IF('Контроль экономии'!JZ85="",0,'Контроль экономии'!JZ85)</f>
        <v>1.4381919999999999</v>
      </c>
      <c r="U86" s="119">
        <f>IF('Контроль экономии'!KA85="",0,'Контроль экономии'!KA85)</f>
        <v>1.696337</v>
      </c>
      <c r="V86" s="119">
        <f>IF('Контроль экономии'!KB85="",0,'Контроль экономии'!KB85)</f>
        <v>1.739365</v>
      </c>
      <c r="W86" s="119">
        <f>IF('Контроль экономии'!KC85="",0,'Контроль экономии'!KC85)</f>
        <v>1.5991649999999999</v>
      </c>
      <c r="X86" s="119">
        <f>IF('Контроль экономии'!KD85="",0,'Контроль экономии'!KD85)</f>
        <v>1.201735</v>
      </c>
      <c r="Y86" s="119">
        <f>IF('Контроль экономии'!KE85="",0,'Контроль экономии'!KE85)</f>
        <v>1.6514310000000001</v>
      </c>
      <c r="Z86" s="119">
        <f>IF('Контроль экономии'!KF85="",0,'Контроль экономии'!KF85)</f>
        <v>1.2334309999999999</v>
      </c>
      <c r="AA86" s="119">
        <f>IF('Контроль экономии'!KG85="",0,'Контроль экономии'!KG85)</f>
        <v>1.3244279999999999</v>
      </c>
      <c r="AB86" s="119">
        <f>IF('Контроль экономии'!KH85="",0,'Контроль экономии'!KH85)</f>
        <v>1.5660160000000001</v>
      </c>
      <c r="AC86" s="119">
        <f>IF('Контроль экономии'!KI85="",0,'Контроль экономии'!KI85)</f>
        <v>1.616188</v>
      </c>
      <c r="AD86" s="119">
        <f>IF('Контроль экономии'!KJ85="",0,'Контроль экономии'!KJ85)</f>
        <v>1.3191219999999999</v>
      </c>
      <c r="AE86" s="119">
        <f>IF('Контроль экономии'!KK85="",0,'Контроль экономии'!KK85)</f>
        <v>1.218375</v>
      </c>
      <c r="AF86" s="119">
        <f>IF('Контроль экономии'!KL85="",0,'Контроль экономии'!KL85)</f>
        <v>1.179081</v>
      </c>
      <c r="AG86" s="119">
        <f>IF('Контроль экономии'!KM85="",0,'Контроль экономии'!KM85)</f>
        <v>1.234575</v>
      </c>
      <c r="AH86" s="119">
        <f>IF('Контроль экономии'!KN85="",0,'Контроль экономии'!KN85)</f>
        <v>0</v>
      </c>
      <c r="AI86" s="125">
        <f>IF(D86&gt;0,'Контроль экономии'!FU85,0)</f>
        <v>33.306480000000001</v>
      </c>
      <c r="AJ86" s="125">
        <f>IF(E86&gt;0,'Контроль экономии'!FV85,0)</f>
        <v>66.612960000000001</v>
      </c>
      <c r="AK86" s="125">
        <f>IF(F86&gt;0,'Контроль экономии'!FW85,0)</f>
        <v>99.919440000000009</v>
      </c>
      <c r="AL86" s="125">
        <f>IF(G86&gt;0,'Контроль экономии'!FX85,0)</f>
        <v>133.22592</v>
      </c>
      <c r="AM86" s="125">
        <f>IF(H86&gt;0,'Контроль экономии'!FY85,0)</f>
        <v>166.5324</v>
      </c>
      <c r="AN86" s="125">
        <f>IF(I86&gt;0,'Контроль экономии'!FZ85,0)</f>
        <v>199.83887999999999</v>
      </c>
      <c r="AO86" s="125">
        <f>IF(J86&gt;0,'Контроль экономии'!GA85,0)</f>
        <v>233.14535999999998</v>
      </c>
      <c r="AP86" s="125">
        <f>IF(K86&gt;0,'Контроль экономии'!GB85,0)</f>
        <v>1382.9467610744682</v>
      </c>
      <c r="AQ86" s="125">
        <f>IF(L86&gt;0,'Контроль экономии'!GC85,0)</f>
        <v>2542.9084101702128</v>
      </c>
      <c r="AR86" s="125">
        <f>IF(M86&gt;0,'Контроль экономии'!GD85,0)</f>
        <v>3749.4378626968082</v>
      </c>
      <c r="AS86" s="125">
        <f>IF(N86&gt;0,'Контроль экономии'!GE85,0)</f>
        <v>4859.4449590212762</v>
      </c>
      <c r="AT86" s="125">
        <f>IF(O86&gt;0,'Контроль экономии'!GF85,0)</f>
        <v>5797.5745263191484</v>
      </c>
      <c r="AU86" s="125">
        <f>IF(P86&gt;0,'Контроль экономии'!GG85,0)</f>
        <v>6868.6340052287233</v>
      </c>
      <c r="AV86" s="125">
        <f>IF(Q86&gt;0,'Контроль экономии'!GH85,0)</f>
        <v>7614.5655474574469</v>
      </c>
      <c r="AW86" s="125">
        <f>IF(R86&gt;0,'Контроль экономии'!GI85,0)</f>
        <v>8805.0079406170207</v>
      </c>
      <c r="AX86" s="125">
        <f>IF(S86&gt;0,'Контроль экономии'!GJ85,0)</f>
        <v>10113.986560691488</v>
      </c>
      <c r="AY86" s="125">
        <f>IF(T86&gt;0,'Контроль экономии'!GK85,0)</f>
        <v>11535.574596335106</v>
      </c>
      <c r="AZ86" s="125">
        <f>IF(U86&gt;0,'Контроль экономии'!GL85,0)</f>
        <v>12980.869877361702</v>
      </c>
      <c r="BA86" s="125">
        <f>IF(V86&gt;0,'Контроль экономии'!GM85,0)</f>
        <v>14179.77914387234</v>
      </c>
      <c r="BB86" s="125">
        <f>IF(W86&gt;0,'Контроль экономии'!GN85,0)</f>
        <v>15335.507356292552</v>
      </c>
      <c r="BC86" s="125">
        <f>IF(X86&gt;0,'Контроль экономии'!GO85,0)</f>
        <v>16613.158544968082</v>
      </c>
      <c r="BD86" s="125">
        <f>IF(Y86&gt;0,'Контроль экономии'!GP85,0)</f>
        <v>17994.952275861699</v>
      </c>
      <c r="BE86" s="125">
        <f>IF(Z86&gt;0,'Контроль экономии'!GQ85,0)</f>
        <v>19463.108114936167</v>
      </c>
      <c r="BF86" s="125">
        <f>IF(AA86&gt;0,'Контроль экономии'!GR85,0)</f>
        <v>21048.106806255317</v>
      </c>
      <c r="BG86" s="125">
        <f>IF(AB86&gt;0,'Контроль экономии'!GS85,0)</f>
        <v>22586.537694143615</v>
      </c>
      <c r="BH86" s="125">
        <f>IF(AC86&gt;0,'Контроль экономии'!GT85,0)</f>
        <v>24198.630380186169</v>
      </c>
      <c r="BI86" s="125">
        <f>IF(AD86&gt;0,'Контроль экономии'!GU85,0)</f>
        <v>25892.005050398933</v>
      </c>
      <c r="BJ86" s="125">
        <f>IF(AE86&gt;0,'Контроль экономии'!GV85,0)</f>
        <v>27713.229508212764</v>
      </c>
      <c r="BK86" s="125">
        <f>IF(AF86&gt;0,'Контроль экономии'!GW85,0)</f>
        <v>29305.001698212764</v>
      </c>
      <c r="BL86" s="125">
        <f>IF(AG86&gt;0,'Контроль экономии'!GX85,0)</f>
        <v>30743.52348055851</v>
      </c>
      <c r="BM86" s="125">
        <f>IF(AH86&gt;0,'Контроль экономии'!GY85,0)</f>
        <v>0</v>
      </c>
      <c r="BN86" s="120">
        <f>'Контроль экономии'!FU85*Ср.вз.!AI86</f>
        <v>1109.3216099904</v>
      </c>
      <c r="BO86" s="120">
        <f>'Контроль экономии'!FV85*Ср.вз.!AJ86</f>
        <v>4437.2864399616001</v>
      </c>
      <c r="BP86" s="120">
        <f>'Контроль экономии'!FW85*Ср.вз.!AK86</f>
        <v>9983.8944899136022</v>
      </c>
      <c r="BQ86" s="120">
        <f>'Контроль экономии'!FX85*Ср.вз.!AL86</f>
        <v>17749.1457598464</v>
      </c>
      <c r="BR86" s="120">
        <f>'Контроль экономии'!FY85*Ср.вз.!AM86</f>
        <v>27733.040249759997</v>
      </c>
      <c r="BS86" s="120">
        <f>'Контроль экономии'!FZ85*Ср.вз.!AN86</f>
        <v>39935.577959654394</v>
      </c>
      <c r="BT86" s="120">
        <f>'Контроль экономии'!GA85*Ср.вз.!AO86</f>
        <v>54356.758889529592</v>
      </c>
      <c r="BU86" s="120">
        <f>'Контроль экономии'!GB85*Ср.вз.!AP86</f>
        <v>1912541.7439663622</v>
      </c>
      <c r="BV86" s="120">
        <f>'Контроль экономии'!GC85*Ср.вз.!AQ86</f>
        <v>6466383.1825143993</v>
      </c>
      <c r="BW86" s="120">
        <f>'Контроль экономии'!GD85*Ср.вз.!AR86</f>
        <v>14058284.28622441</v>
      </c>
      <c r="BX86" s="120">
        <f>'Контроль экономии'!GE85*Ср.вз.!AS86</f>
        <v>23614205.309757292</v>
      </c>
      <c r="BY86" s="120">
        <f>'Контроль экономии'!GF85*Ср.вз.!AT86</f>
        <v>33611870.388224699</v>
      </c>
      <c r="BZ86" s="120">
        <f>'Контроль экономии'!GG85*Ср.вз.!AU86</f>
        <v>47178133.09778437</v>
      </c>
      <c r="CA86" s="120">
        <f>'Контроль экономии'!GH85*Ср.вз.!AV86</f>
        <v>57981608.476525925</v>
      </c>
      <c r="CB86" s="120">
        <f>'Контроль экономии'!GI85*Ср.вз.!AW86</f>
        <v>77528164.834328786</v>
      </c>
      <c r="CC86" s="120">
        <f>'Контроль экономии'!GJ85*Ср.вз.!AX86</f>
        <v>102292724.14984804</v>
      </c>
      <c r="CD86" s="120">
        <f>'Контроль экономии'!GK85*Ср.вз.!AY86</f>
        <v>133069481.26761183</v>
      </c>
      <c r="CE86" s="120">
        <f>'Контроль экономии'!GL85*Ср.вз.!AZ86</f>
        <v>168502982.7729964</v>
      </c>
      <c r="CF86" s="120">
        <f>'Контроль экономии'!GM85*Ср.вз.!BA86</f>
        <v>201066136.568997</v>
      </c>
      <c r="CG86" s="120">
        <f>'Контроль экономии'!GN85*Ср.вз.!BB86</f>
        <v>235177785.87490296</v>
      </c>
      <c r="CH86" s="120">
        <f>'Контроль экономии'!GO85*Ср.вз.!BC86</f>
        <v>275997036.84024602</v>
      </c>
      <c r="CI86" s="120">
        <f>'Контроль экономии'!GP85*Ср.вз.!BD86</f>
        <v>323818307.4105401</v>
      </c>
      <c r="CJ86" s="120">
        <f>'Контроль экономии'!GQ85*Ср.вз.!BE86</f>
        <v>378812577.49369407</v>
      </c>
      <c r="CK86" s="120">
        <f>'Контроль экономии'!GR85*Ср.вз.!BF86</f>
        <v>443022800.12753141</v>
      </c>
      <c r="CL86" s="120">
        <f>'Контроль экономии'!GS85*Ср.вз.!BG86</f>
        <v>510151685.00897038</v>
      </c>
      <c r="CM86" s="120">
        <f>'Контроль экономии'!GT85*Ср.вз.!BH86</f>
        <v>585573712.27686894</v>
      </c>
      <c r="CN86" s="120">
        <f>'Контроль экономии'!GU85*Ср.вз.!BI86</f>
        <v>670395925.52988386</v>
      </c>
      <c r="CO86" s="120">
        <f>'Контроль экономии'!GV85*Ср.вз.!BJ86</f>
        <v>768023089.77487469</v>
      </c>
      <c r="CP86" s="120">
        <f>'Контроль экономии'!GW85*Ср.вз.!BK86</f>
        <v>858783124.53225291</v>
      </c>
      <c r="CQ86" s="120">
        <f>'Контроль экономии'!GX85*Ср.вз.!BL86</f>
        <v>945164235.99965239</v>
      </c>
      <c r="CR86" s="120">
        <f>'Контроль экономии'!GY85*Ср.вз.!BM86</f>
        <v>0</v>
      </c>
      <c r="CS86" s="116">
        <f>'Контроль экономии'!FU85*'Контроль экономии'!WM85</f>
        <v>123.25795666560001</v>
      </c>
      <c r="CT86" s="116">
        <f>'Контроль экономии'!FV85*'Контроль экономии'!WN85</f>
        <v>493.03182666240002</v>
      </c>
      <c r="CU86" s="116">
        <f>'Контроль экономии'!FW85*'Контроль экономии'!WO85</f>
        <v>1109.3216099904</v>
      </c>
      <c r="CV86" s="116">
        <f>'Контроль экономии'!FX85*'Контроль экономии'!WP85</f>
        <v>1972.1273066496001</v>
      </c>
      <c r="CW86" s="116">
        <f>'Контроль экономии'!FY85*'Контроль экономии'!WQ85</f>
        <v>3081.4489166400003</v>
      </c>
      <c r="CX86" s="116">
        <f>'Контроль экономии'!FZ85*'Контроль экономии'!WR85</f>
        <v>4437.2864399616001</v>
      </c>
      <c r="CY86" s="116">
        <f>'Контроль экономии'!GA85*'Контроль экономии'!WS85</f>
        <v>6039.6398766144002</v>
      </c>
      <c r="CZ86" s="116">
        <f>'Контроль экономии'!GB85*'Контроль экономии'!WT85</f>
        <v>0</v>
      </c>
      <c r="DA86" s="116">
        <f>'Контроль экономии'!GC85*'Контроль экономии'!WU85</f>
        <v>0</v>
      </c>
      <c r="DB86" s="116">
        <f>'Контроль экономии'!GD85*'Контроль экономии'!WV85</f>
        <v>762182.27140551317</v>
      </c>
      <c r="DC86" s="116">
        <f>'Контроль экономии'!GE85*'Контроль экономии'!WW85</f>
        <v>4397123.2439873144</v>
      </c>
      <c r="DD86" s="116">
        <f>'Контроль экономии'!GF85*'Контроль экономии'!WX85</f>
        <v>13249329.241281968</v>
      </c>
      <c r="DE86" s="116">
        <f>'Контроль экономии'!GG85*'Контроль экономии'!WY85</f>
        <v>23211281.95956691</v>
      </c>
      <c r="DF86" s="116">
        <f>'Контроль экономии'!GH85*'Контроль экономии'!WZ85</f>
        <v>29555834.603549678</v>
      </c>
      <c r="DG86" s="116">
        <f>'Контроль экономии'!GI85*'Контроль экономии'!XA85</f>
        <v>42274366.505836844</v>
      </c>
      <c r="DH86" s="116">
        <f>'Контроль экономии'!GJ85*'Контроль экономии'!XB85</f>
        <v>45000222.397735886</v>
      </c>
      <c r="DI86" s="116">
        <f>'Контроль экономии'!GK85*'Контроль экономии'!XC85</f>
        <v>49717975.035497718</v>
      </c>
      <c r="DJ86" s="116">
        <f>'Контроль экономии'!GL85*'Контроль экономии'!XD85</f>
        <v>61647835.81433849</v>
      </c>
      <c r="DK86" s="116">
        <f>'Контроль экономии'!GM85*'Контроль экономии'!XE85</f>
        <v>84245714.049400598</v>
      </c>
      <c r="DL86" s="116">
        <f>'Контроль экономии'!GN85*'Контроль экономии'!XF85</f>
        <v>132381291.32528886</v>
      </c>
      <c r="DM86" s="116">
        <f>'Контроль экономии'!GO85*'Контроль экономии'!XG85</f>
        <v>158437257.47936428</v>
      </c>
      <c r="DN86" s="116">
        <f>'Контроль экономии'!GP85*'Контроль экономии'!XH85</f>
        <v>211356368.25607696</v>
      </c>
      <c r="DO86" s="116">
        <f>'Контроль экономии'!GQ85*'Контроль экономии'!XI85</f>
        <v>264232173.75780857</v>
      </c>
      <c r="DP86" s="116">
        <f>'Контроль экономии'!GR85*'Контроль экономии'!XJ85</f>
        <v>273911810.77601153</v>
      </c>
      <c r="DQ86" s="116">
        <f>'Контроль экономии'!GS85*'Контроль экономии'!XK85</f>
        <v>330164610.66977757</v>
      </c>
      <c r="DR86" s="116">
        <f>'Контроль экономии'!GT85*'Контроль экономии'!XL85</f>
        <v>378406216.22548848</v>
      </c>
      <c r="DS86" s="116">
        <f>'Контроль экономии'!GU85*'Контроль экономии'!XM85</f>
        <v>422806612.24510878</v>
      </c>
      <c r="DT86" s="116">
        <f>'Контроль экономии'!GV85*'Контроль экономии'!XN85</f>
        <v>511686595.43839735</v>
      </c>
      <c r="DU86" s="116">
        <f>'Контроль экономии'!GW85*'Контроль экономии'!XO85</f>
        <v>546259462.95962226</v>
      </c>
      <c r="DV86" s="116">
        <f>'Контроль экономии'!GX85*'Контроль экономии'!XP85</f>
        <v>577988121.81145298</v>
      </c>
      <c r="DW86" s="116" t="e">
        <f>'Контроль экономии'!GY85*'Контроль экономии'!XQ85</f>
        <v>#VALUE!</v>
      </c>
      <c r="DX86" s="122">
        <f>'Контроль экономии'!FU85*'Контроль экономии'!XR85</f>
        <v>0</v>
      </c>
      <c r="DY86" s="122">
        <f>'Контроль экономии'!FV85*'Контроль экономии'!XS85</f>
        <v>0</v>
      </c>
      <c r="DZ86" s="122">
        <f>'Контроль экономии'!FW85*'Контроль экономии'!XT85</f>
        <v>0</v>
      </c>
      <c r="EA86" s="122">
        <f>'Контроль экономии'!FX85*'Контроль экономии'!XU85</f>
        <v>0</v>
      </c>
      <c r="EB86" s="122">
        <f>'Контроль экономии'!FY85*'Контроль экономии'!XV85</f>
        <v>0</v>
      </c>
      <c r="EC86" s="122">
        <f>'Контроль экономии'!FZ85*'Контроль экономии'!XW85</f>
        <v>0</v>
      </c>
      <c r="ED86" s="122">
        <f>'Контроль экономии'!GA85*'Контроль экономии'!XX85</f>
        <v>0</v>
      </c>
      <c r="EE86" s="122">
        <f>'Контроль экономии'!GB85*'Контроль экономии'!XY85</f>
        <v>3737218.6429382316</v>
      </c>
      <c r="EF86" s="122">
        <f>'Контроль экономии'!GC85*'Контроль экономии'!XZ85</f>
        <v>7267257.1644660505</v>
      </c>
      <c r="EG86" s="122">
        <f>'Контроль экономии'!GD85*'Контроль экономии'!YA85</f>
        <v>13155132.394021185</v>
      </c>
      <c r="EH86" s="122">
        <f>'Контроль экономии'!GE85*'Контроль экономии'!YB85</f>
        <v>15966009.136246866</v>
      </c>
      <c r="EI86" s="122">
        <f>'Контроль экономии'!GF85*'Контроль экономии'!YC85</f>
        <v>11044963.329013487</v>
      </c>
      <c r="EJ86" s="122">
        <f>'Контроль экономии'!GG85*'Контроль экономии'!YD85</f>
        <v>6165106.5201815786</v>
      </c>
      <c r="EK86" s="122">
        <f>'Контроль экономии'!GH85*'Контроль экономии'!YE85</f>
        <v>5249332.1594935646</v>
      </c>
      <c r="EL86" s="122">
        <f>'Контроль экономии'!GI85*'Контроль экономии'!YF85</f>
        <v>1165947.822925396</v>
      </c>
      <c r="EM86" s="122">
        <f>'Контроль экономии'!GJ85*'Контроль экономии'!YG85</f>
        <v>21339949.433367543</v>
      </c>
      <c r="EN86" s="122">
        <f>'Контроль экономии'!GK85*'Контроль экономии'!YH85</f>
        <v>43792178.669993602</v>
      </c>
      <c r="EO86" s="122">
        <f>'Контроль экономии'!GL85*'Контроль экономии'!YI85</f>
        <v>57208806.540101714</v>
      </c>
      <c r="EP86" s="122">
        <f>'Контроль экономии'!GM85*'Контроль экономии'!YJ85</f>
        <v>47375068.650141492</v>
      </c>
      <c r="EQ86" s="122">
        <f>'Контроль экономии'!GN85*'Контроль экономии'!YK85</f>
        <v>9967292.5877458379</v>
      </c>
      <c r="ER86" s="122">
        <f>'Контроль экономии'!GO85*'Контроль экономии'!YL85</f>
        <v>3472509.8029327407</v>
      </c>
      <c r="ES86" s="122">
        <f>'Контроль экономии'!GP85*'Контроль экономии'!YM85</f>
        <v>0</v>
      </c>
      <c r="ET86" s="122">
        <f>'Контроль экономии'!GQ85*'Контроль экономии'!YN85</f>
        <v>0</v>
      </c>
      <c r="EU86" s="122">
        <f>'Контроль экономии'!GR85*'Контроль экономии'!YO85</f>
        <v>10761459.583049949</v>
      </c>
      <c r="EV86" s="122">
        <f>'Контроль экономии'!GS85*'Контроль экономии'!YP85</f>
        <v>0</v>
      </c>
      <c r="EW86" s="122">
        <f>'Контроль экономии'!GT85*'Контроль экономии'!YQ85</f>
        <v>0</v>
      </c>
      <c r="EX86" s="122">
        <f>'Контроль экономии'!GU85*'Контроль экономии'!YR85</f>
        <v>0</v>
      </c>
      <c r="EY86" s="122">
        <f>'Контроль экономии'!GV85*'Контроль экономии'!YS85</f>
        <v>0</v>
      </c>
      <c r="EZ86" s="122">
        <f>'Контроль экономии'!GW85*'Контроль экономии'!YT85</f>
        <v>0</v>
      </c>
      <c r="FA86" s="122">
        <f>'Контроль экономии'!GX85*'Контроль экономии'!YU85</f>
        <v>0</v>
      </c>
      <c r="FB86" s="122" t="e">
        <f>'Контроль экономии'!GY85*'Контроль экономии'!YV85</f>
        <v>#VALUE!</v>
      </c>
    </row>
    <row r="87" spans="1:158" s="116" customFormat="1">
      <c r="A87" s="116">
        <f>'Контроль экономии'!A86</f>
        <v>84</v>
      </c>
      <c r="B87" s="123" t="str">
        <f>'Контроль экономии'!C86</f>
        <v>Муниципальное бюджетное общеобразовательное учреждение «Средняя общеобразовательная школа № 18» г. Белгорода</v>
      </c>
      <c r="C87" s="124">
        <f>'Контроль экономии'!D86</f>
        <v>1422</v>
      </c>
      <c r="D87" s="119" t="str">
        <f>IF('Контроль экономии'!JJ86="",0,'Контроль экономии'!JJ86)</f>
        <v>-</v>
      </c>
      <c r="E87" s="119" t="str">
        <f>IF('Контроль экономии'!JK86="",0,'Контроль экономии'!JK86)</f>
        <v>-</v>
      </c>
      <c r="F87" s="119" t="str">
        <f>IF('Контроль экономии'!JL86="",0,'Контроль экономии'!JL86)</f>
        <v>-</v>
      </c>
      <c r="G87" s="119" t="str">
        <f>IF('Контроль экономии'!JM86="",0,'Контроль экономии'!JM86)</f>
        <v>-</v>
      </c>
      <c r="H87" s="119" t="str">
        <f>IF('Контроль экономии'!JN86="",0,'Контроль экономии'!JN86)</f>
        <v>-</v>
      </c>
      <c r="I87" s="119" t="str">
        <f>IF('Контроль экономии'!JO86="",0,'Контроль экономии'!JO86)</f>
        <v>-</v>
      </c>
      <c r="J87" s="119" t="str">
        <f>IF('Контроль экономии'!JP86="",0,'Контроль экономии'!JP86)</f>
        <v>-</v>
      </c>
      <c r="K87" s="119" t="str">
        <f>IF('Контроль экономии'!JQ86="",0,'Контроль экономии'!JQ86)</f>
        <v>-</v>
      </c>
      <c r="L87" s="119" t="str">
        <f>IF('Контроль экономии'!JR86="",0,'Контроль экономии'!JR86)</f>
        <v>-</v>
      </c>
      <c r="M87" s="119" t="str">
        <f>IF('Контроль экономии'!JS86="",0,'Контроль экономии'!JS86)</f>
        <v>-</v>
      </c>
      <c r="N87" s="119" t="str">
        <f>IF('Контроль экономии'!JT86="",0,'Контроль экономии'!JT86)</f>
        <v>-</v>
      </c>
      <c r="O87" s="119" t="str">
        <f>IF('Контроль экономии'!JU86="",0,'Контроль экономии'!JU86)</f>
        <v>-</v>
      </c>
      <c r="P87" s="119" t="str">
        <f>IF('Контроль экономии'!JV86="",0,'Контроль экономии'!JV86)</f>
        <v>-</v>
      </c>
      <c r="Q87" s="119" t="str">
        <f>IF('Контроль экономии'!JW86="",0,'Контроль экономии'!JW86)</f>
        <v>-</v>
      </c>
      <c r="R87" s="119" t="str">
        <f>IF('Контроль экономии'!JX86="",0,'Контроль экономии'!JX86)</f>
        <v>-</v>
      </c>
      <c r="S87" s="119" t="str">
        <f>IF('Контроль экономии'!JY86="",0,'Контроль экономии'!JY86)</f>
        <v>-</v>
      </c>
      <c r="T87" s="119" t="str">
        <f>IF('Контроль экономии'!JZ86="",0,'Контроль экономии'!JZ86)</f>
        <v>-</v>
      </c>
      <c r="U87" s="119" t="str">
        <f>IF('Контроль экономии'!KA86="",0,'Контроль экономии'!KA86)</f>
        <v>-</v>
      </c>
      <c r="V87" s="119" t="str">
        <f>IF('Контроль экономии'!KB86="",0,'Контроль экономии'!KB86)</f>
        <v>-</v>
      </c>
      <c r="W87" s="119" t="str">
        <f>IF('Контроль экономии'!KC86="",0,'Контроль экономии'!KC86)</f>
        <v>-</v>
      </c>
      <c r="X87" s="119" t="str">
        <f>IF('Контроль экономии'!KD86="",0,'Контроль экономии'!KD86)</f>
        <v>-</v>
      </c>
      <c r="Y87" s="119" t="str">
        <f>IF('Контроль экономии'!KE86="",0,'Контроль экономии'!KE86)</f>
        <v>-</v>
      </c>
      <c r="Z87" s="119" t="str">
        <f>IF('Контроль экономии'!KF86="",0,'Контроль экономии'!KF86)</f>
        <v>-</v>
      </c>
      <c r="AA87" s="119" t="str">
        <f>IF('Контроль экономии'!KG86="",0,'Контроль экономии'!KG86)</f>
        <v>-</v>
      </c>
      <c r="AB87" s="119" t="str">
        <f>IF('Контроль экономии'!KH86="",0,'Контроль экономии'!KH86)</f>
        <v>-</v>
      </c>
      <c r="AC87" s="119" t="str">
        <f>IF('Контроль экономии'!KI86="",0,'Контроль экономии'!KI86)</f>
        <v>-</v>
      </c>
      <c r="AD87" s="119" t="str">
        <f>IF('Контроль экономии'!KJ86="",0,'Контроль экономии'!KJ86)</f>
        <v>-</v>
      </c>
      <c r="AE87" s="119" t="str">
        <f>IF('Контроль экономии'!KK86="",0,'Контроль экономии'!KK86)</f>
        <v>-</v>
      </c>
      <c r="AF87" s="119" t="str">
        <f>IF('Контроль экономии'!KL86="",0,'Контроль экономии'!KL86)</f>
        <v>-</v>
      </c>
      <c r="AG87" s="119" t="str">
        <f>IF('Контроль экономии'!KM86="",0,'Контроль экономии'!KM86)</f>
        <v>-</v>
      </c>
      <c r="AH87" s="119">
        <f>IF('Контроль экономии'!KN86="",0,'Контроль экономии'!KN86)</f>
        <v>0</v>
      </c>
      <c r="AI87" s="125">
        <f>IF(D87&gt;0,'Контроль экономии'!FU86,0)</f>
        <v>2435.621984305978</v>
      </c>
      <c r="AJ87" s="125">
        <f>IF(E87&gt;0,'Контроль экономии'!FV86,0)</f>
        <v>4610.6229391628722</v>
      </c>
      <c r="AK87" s="125">
        <f>IF(F87&gt;0,'Контроль экономии'!FW86,0)</f>
        <v>6207.5190650599816</v>
      </c>
      <c r="AL87" s="125">
        <f>IF(G87&gt;0,'Контроль экономии'!FX86,0)</f>
        <v>7922.8792952521289</v>
      </c>
      <c r="AM87" s="125">
        <f>IF(H87&gt;0,'Контроль экономии'!FY86,0)</f>
        <v>9862.5315629095494</v>
      </c>
      <c r="AN87" s="125">
        <f>IF(I87&gt;0,'Контроль экономии'!FZ86,0)</f>
        <v>12149.678536499079</v>
      </c>
      <c r="AO87" s="125">
        <f>IF(J87&gt;0,'Контроль экономии'!GA86,0)</f>
        <v>14405.2350822766</v>
      </c>
      <c r="AP87" s="125">
        <f>IF(K87&gt;0,'Контроль экономии'!GB86,0)</f>
        <v>16637.098807195114</v>
      </c>
      <c r="AQ87" s="125">
        <f>IF(L87&gt;0,'Контроль экономии'!GC86,0)</f>
        <v>18921.086738003443</v>
      </c>
      <c r="AR87" s="125">
        <f>IF(M87&gt;0,'Контроль экономии'!GD86,0)</f>
        <v>21171.904719609163</v>
      </c>
      <c r="AS87" s="125">
        <f>IF(N87&gt;0,'Контроль экономии'!GE86,0)</f>
        <v>23237.918698514623</v>
      </c>
      <c r="AT87" s="125">
        <f>IF(O87&gt;0,'Контроль экономии'!GF86,0)</f>
        <v>25043.311647970997</v>
      </c>
      <c r="AU87" s="125">
        <f>IF(P87&gt;0,'Контроль экономии'!GG86,0)</f>
        <v>27131.438926344865</v>
      </c>
      <c r="AV87" s="125">
        <f>IF(Q87&gt;0,'Контроль экономии'!GH86,0)</f>
        <v>28674.631324961556</v>
      </c>
      <c r="AW87" s="125">
        <f>IF(R87&gt;0,'Контроль экономии'!GI86,0)</f>
        <v>30980.732555238294</v>
      </c>
      <c r="AX87" s="125">
        <f>IF(S87&gt;0,'Контроль экономии'!GJ86,0)</f>
        <v>33460.581138481088</v>
      </c>
      <c r="AY87" s="125">
        <f>IF(T87&gt;0,'Контроль экономии'!GK86,0)</f>
        <v>35755.625719023621</v>
      </c>
      <c r="AZ87" s="125">
        <f>IF(U87&gt;0,'Контроль экономии'!GL86,0)</f>
        <v>38120.169240752577</v>
      </c>
      <c r="BA87" s="125">
        <f>IF(V87&gt;0,'Контроль экономии'!GM86,0)</f>
        <v>40459.440420231927</v>
      </c>
      <c r="BB87" s="125">
        <f>IF(W87&gt;0,'Контроль экономии'!GN86,0)</f>
        <v>42816.08633500788</v>
      </c>
      <c r="BC87" s="125">
        <f>IF(X87&gt;0,'Контроль экономии'!GO86,0)</f>
        <v>45346.479602749889</v>
      </c>
      <c r="BD87" s="125">
        <f>IF(Y87&gt;0,'Контроль экономии'!GP86,0)</f>
        <v>48042.722616504951</v>
      </c>
      <c r="BE87" s="125">
        <f>IF(Z87&gt;0,'Контроль экономии'!GQ86,0)</f>
        <v>50819.521221180636</v>
      </c>
      <c r="BF87" s="125">
        <f>IF(AA87&gt;0,'Контроль экономии'!GR86,0)</f>
        <v>53760.590050478771</v>
      </c>
      <c r="BG87" s="125">
        <f>IF(AB87&gt;0,'Контроль экономии'!GS86,0)</f>
        <v>56673.227494746105</v>
      </c>
      <c r="BH87" s="125">
        <f>IF(AC87&gt;0,'Контроль экономии'!GT86,0)</f>
        <v>59481.616527233804</v>
      </c>
      <c r="BI87" s="125">
        <f>IF(AD87&gt;0,'Контроль экономии'!GU86,0)</f>
        <v>62616.966487575803</v>
      </c>
      <c r="BJ87" s="125">
        <f>IF(AE87&gt;0,'Контроль экономии'!GV86,0)</f>
        <v>65851.826295525636</v>
      </c>
      <c r="BK87" s="125">
        <f>IF(AF87&gt;0,'Контроль экономии'!GW86,0)</f>
        <v>68898.723057994008</v>
      </c>
      <c r="BL87" s="125">
        <f>IF(AG87&gt;0,'Контроль экономии'!GX86,0)</f>
        <v>71599.704635920876</v>
      </c>
      <c r="BM87" s="125">
        <f>IF(AH87&gt;0,'Контроль экономии'!GY86,0)</f>
        <v>0</v>
      </c>
      <c r="BN87" s="120">
        <f>'Контроль экономии'!FU86*Ср.вз.!AI87</f>
        <v>5932254.4504345898</v>
      </c>
      <c r="BO87" s="120">
        <f>'Контроль экономии'!FV86*Ср.вз.!AJ87</f>
        <v>21257843.887134884</v>
      </c>
      <c r="BP87" s="120">
        <f>'Контроль экономии'!FW86*Ср.вз.!AK87</f>
        <v>38533292.943083145</v>
      </c>
      <c r="BQ87" s="120">
        <f>'Контроль экономии'!FX86*Ср.вз.!AL87</f>
        <v>62772016.32713487</v>
      </c>
      <c r="BR87" s="120">
        <f>'Контроль экономии'!FY86*Ср.вз.!AM87</f>
        <v>97269528.829387084</v>
      </c>
      <c r="BS87" s="120">
        <f>'Контроль экономии'!FZ86*Ср.вз.!AN87</f>
        <v>147614688.54026639</v>
      </c>
      <c r="BT87" s="120">
        <f>'Контроль экономии'!GA86*Ср.вз.!AO87</f>
        <v>207510797.77565253</v>
      </c>
      <c r="BU87" s="120">
        <f>'Контроль экономии'!GB86*Ср.вз.!AP87</f>
        <v>276793056.72037309</v>
      </c>
      <c r="BV87" s="120">
        <f>'Контроль экономии'!GC86*Ср.вз.!AQ87</f>
        <v>358007523.34704977</v>
      </c>
      <c r="BW87" s="120">
        <f>'Контроль экономии'!GD86*Ср.вз.!AR87</f>
        <v>448249549.45620877</v>
      </c>
      <c r="BX87" s="120">
        <f>'Контроль экономии'!GE86*Ср.вз.!AS87</f>
        <v>540000865.43877554</v>
      </c>
      <c r="BY87" s="120">
        <f>'Контроль экономии'!GF86*Ср.вз.!AT87</f>
        <v>627167458.29739976</v>
      </c>
      <c r="BZ87" s="120">
        <f>'Контроль экономии'!GG86*Ср.вз.!AU87</f>
        <v>736114978.21398139</v>
      </c>
      <c r="CA87" s="120">
        <f>'Контроль экономии'!GH86*Ср.вз.!AV87</f>
        <v>822234481.62246656</v>
      </c>
      <c r="CB87" s="120">
        <f>'Контроль экономии'!GI86*Ср.вз.!AW87</f>
        <v>959805789.65920186</v>
      </c>
      <c r="CC87" s="120">
        <f>'Контроль экономии'!GJ86*Ср.вз.!AX87</f>
        <v>1119610490.1248763</v>
      </c>
      <c r="CD87" s="120">
        <f>'Контроль экономии'!GK86*Ср.вз.!AY87</f>
        <v>1278464770.5589035</v>
      </c>
      <c r="CE87" s="120">
        <f>'Контроль экономии'!GL86*Ср.вз.!AZ87</f>
        <v>1453147302.943619</v>
      </c>
      <c r="CF87" s="120">
        <f>'Контроль экономии'!GM86*Ср.вз.!BA87</f>
        <v>1636966319.1182971</v>
      </c>
      <c r="CG87" s="120">
        <f>'Контроль экономии'!GN86*Ср.вз.!BB87</f>
        <v>1833217249.0468485</v>
      </c>
      <c r="CH87" s="120">
        <f>'Контроль экономии'!GO86*Ср.вз.!BC87</f>
        <v>2056303212.3626118</v>
      </c>
      <c r="CI87" s="120">
        <f>'Контроль экономии'!GP86*Ср.вз.!BD87</f>
        <v>2308103196.4064364</v>
      </c>
      <c r="CJ87" s="120">
        <f>'Контроль экономии'!GQ86*Ср.вз.!BE87</f>
        <v>2582623737.1500292</v>
      </c>
      <c r="CK87" s="120">
        <f>'Контроль экономии'!GR86*Ср.вз.!BF87</f>
        <v>2890201042.5756369</v>
      </c>
      <c r="CL87" s="120">
        <f>'Контроль экономии'!GS86*Ср.вз.!BG87</f>
        <v>3211854714.6712461</v>
      </c>
      <c r="CM87" s="120">
        <f>'Контроль экономии'!GT86*Ср.вз.!BH87</f>
        <v>3538062704.6928935</v>
      </c>
      <c r="CN87" s="120">
        <f>'Контроль экономии'!GU86*Ср.вз.!BI87</f>
        <v>3920884492.1061912</v>
      </c>
      <c r="CO87" s="120">
        <f>'Контроль экономии'!GV86*Ср.вз.!BJ87</f>
        <v>4336463026.4560814</v>
      </c>
      <c r="CP87" s="120">
        <f>'Контроль экономии'!GW86*Ср.вз.!BK87</f>
        <v>4747034039.0221548</v>
      </c>
      <c r="CQ87" s="120">
        <f>'Контроль экономии'!GX86*Ср.вз.!BL87</f>
        <v>5126517703.9511089</v>
      </c>
      <c r="CR87" s="120">
        <f>'Контроль экономии'!GY86*Ср.вз.!BM87</f>
        <v>0</v>
      </c>
      <c r="CS87" s="116" t="e">
        <f>'Контроль экономии'!FU86*'Контроль экономии'!WM86</f>
        <v>#VALUE!</v>
      </c>
      <c r="CT87" s="116" t="e">
        <f>'Контроль экономии'!FV86*'Контроль экономии'!WN86</f>
        <v>#VALUE!</v>
      </c>
      <c r="CU87" s="116" t="e">
        <f>'Контроль экономии'!FW86*'Контроль экономии'!WO86</f>
        <v>#VALUE!</v>
      </c>
      <c r="CV87" s="116" t="e">
        <f>'Контроль экономии'!FX86*'Контроль экономии'!WP86</f>
        <v>#VALUE!</v>
      </c>
      <c r="CW87" s="116" t="e">
        <f>'Контроль экономии'!FY86*'Контроль экономии'!WQ86</f>
        <v>#VALUE!</v>
      </c>
      <c r="CX87" s="116" t="e">
        <f>'Контроль экономии'!FZ86*'Контроль экономии'!WR86</f>
        <v>#VALUE!</v>
      </c>
      <c r="CY87" s="116" t="e">
        <f>'Контроль экономии'!GA86*'Контроль экономии'!WS86</f>
        <v>#VALUE!</v>
      </c>
      <c r="CZ87" s="116" t="e">
        <f>'Контроль экономии'!GB86*'Контроль экономии'!WT86</f>
        <v>#VALUE!</v>
      </c>
      <c r="DA87" s="116" t="e">
        <f>'Контроль экономии'!GC86*'Контроль экономии'!WU86</f>
        <v>#VALUE!</v>
      </c>
      <c r="DB87" s="116" t="e">
        <f>'Контроль экономии'!GD86*'Контроль экономии'!WV86</f>
        <v>#VALUE!</v>
      </c>
      <c r="DC87" s="116" t="e">
        <f>'Контроль экономии'!GE86*'Контроль экономии'!WW86</f>
        <v>#VALUE!</v>
      </c>
      <c r="DD87" s="116" t="e">
        <f>'Контроль экономии'!GF86*'Контроль экономии'!WX86</f>
        <v>#VALUE!</v>
      </c>
      <c r="DE87" s="116" t="e">
        <f>'Контроль экономии'!GG86*'Контроль экономии'!WY86</f>
        <v>#VALUE!</v>
      </c>
      <c r="DF87" s="116" t="e">
        <f>'Контроль экономии'!GH86*'Контроль экономии'!WZ86</f>
        <v>#VALUE!</v>
      </c>
      <c r="DG87" s="116" t="e">
        <f>'Контроль экономии'!GI86*'Контроль экономии'!XA86</f>
        <v>#VALUE!</v>
      </c>
      <c r="DH87" s="116" t="e">
        <f>'Контроль экономии'!GJ86*'Контроль экономии'!XB86</f>
        <v>#VALUE!</v>
      </c>
      <c r="DI87" s="116" t="e">
        <f>'Контроль экономии'!GK86*'Контроль экономии'!XC86</f>
        <v>#VALUE!</v>
      </c>
      <c r="DJ87" s="116" t="e">
        <f>'Контроль экономии'!GL86*'Контроль экономии'!XD86</f>
        <v>#VALUE!</v>
      </c>
      <c r="DK87" s="116" t="e">
        <f>'Контроль экономии'!GM86*'Контроль экономии'!XE86</f>
        <v>#VALUE!</v>
      </c>
      <c r="DL87" s="116" t="e">
        <f>'Контроль экономии'!GN86*'Контроль экономии'!XF86</f>
        <v>#VALUE!</v>
      </c>
      <c r="DM87" s="116" t="e">
        <f>'Контроль экономии'!GO86*'Контроль экономии'!XG86</f>
        <v>#VALUE!</v>
      </c>
      <c r="DN87" s="116" t="e">
        <f>'Контроль экономии'!GP86*'Контроль экономии'!XH86</f>
        <v>#VALUE!</v>
      </c>
      <c r="DO87" s="116" t="e">
        <f>'Контроль экономии'!GQ86*'Контроль экономии'!XI86</f>
        <v>#VALUE!</v>
      </c>
      <c r="DP87" s="116" t="e">
        <f>'Контроль экономии'!GR86*'Контроль экономии'!XJ86</f>
        <v>#VALUE!</v>
      </c>
      <c r="DQ87" s="116" t="e">
        <f>'Контроль экономии'!GS86*'Контроль экономии'!XK86</f>
        <v>#VALUE!</v>
      </c>
      <c r="DR87" s="116" t="e">
        <f>'Контроль экономии'!GT86*'Контроль экономии'!XL86</f>
        <v>#VALUE!</v>
      </c>
      <c r="DS87" s="116" t="e">
        <f>'Контроль экономии'!GU86*'Контроль экономии'!XM86</f>
        <v>#VALUE!</v>
      </c>
      <c r="DT87" s="116" t="e">
        <f>'Контроль экономии'!GV86*'Контроль экономии'!XN86</f>
        <v>#VALUE!</v>
      </c>
      <c r="DU87" s="116" t="e">
        <f>'Контроль экономии'!GW86*'Контроль экономии'!XO86</f>
        <v>#VALUE!</v>
      </c>
      <c r="DV87" s="116" t="e">
        <f>'Контроль экономии'!GX86*'Контроль экономии'!XP86</f>
        <v>#VALUE!</v>
      </c>
      <c r="DW87" s="116" t="e">
        <f>'Контроль экономии'!GY86*'Контроль экономии'!XQ86</f>
        <v>#VALUE!</v>
      </c>
      <c r="DX87" s="122" t="e">
        <f>'Контроль экономии'!FU86*'Контроль экономии'!XR86</f>
        <v>#VALUE!</v>
      </c>
      <c r="DY87" s="122" t="e">
        <f>'Контроль экономии'!FV86*'Контроль экономии'!XS86</f>
        <v>#VALUE!</v>
      </c>
      <c r="DZ87" s="122" t="e">
        <f>'Контроль экономии'!FW86*'Контроль экономии'!XT86</f>
        <v>#VALUE!</v>
      </c>
      <c r="EA87" s="122" t="e">
        <f>'Контроль экономии'!FX86*'Контроль экономии'!XU86</f>
        <v>#VALUE!</v>
      </c>
      <c r="EB87" s="122" t="e">
        <f>'Контроль экономии'!FY86*'Контроль экономии'!XV86</f>
        <v>#VALUE!</v>
      </c>
      <c r="EC87" s="122" t="e">
        <f>'Контроль экономии'!FZ86*'Контроль экономии'!XW86</f>
        <v>#VALUE!</v>
      </c>
      <c r="ED87" s="122" t="e">
        <f>'Контроль экономии'!GA86*'Контроль экономии'!XX86</f>
        <v>#VALUE!</v>
      </c>
      <c r="EE87" s="122" t="e">
        <f>'Контроль экономии'!GB86*'Контроль экономии'!XY86</f>
        <v>#VALUE!</v>
      </c>
      <c r="EF87" s="122" t="e">
        <f>'Контроль экономии'!GC86*'Контроль экономии'!XZ86</f>
        <v>#VALUE!</v>
      </c>
      <c r="EG87" s="122" t="e">
        <f>'Контроль экономии'!GD86*'Контроль экономии'!YA86</f>
        <v>#VALUE!</v>
      </c>
      <c r="EH87" s="122" t="e">
        <f>'Контроль экономии'!GE86*'Контроль экономии'!YB86</f>
        <v>#VALUE!</v>
      </c>
      <c r="EI87" s="122" t="e">
        <f>'Контроль экономии'!GF86*'Контроль экономии'!YC86</f>
        <v>#VALUE!</v>
      </c>
      <c r="EJ87" s="122" t="e">
        <f>'Контроль экономии'!GG86*'Контроль экономии'!YD86</f>
        <v>#VALUE!</v>
      </c>
      <c r="EK87" s="122" t="e">
        <f>'Контроль экономии'!GH86*'Контроль экономии'!YE86</f>
        <v>#VALUE!</v>
      </c>
      <c r="EL87" s="122" t="e">
        <f>'Контроль экономии'!GI86*'Контроль экономии'!YF86</f>
        <v>#VALUE!</v>
      </c>
      <c r="EM87" s="122" t="e">
        <f>'Контроль экономии'!GJ86*'Контроль экономии'!YG86</f>
        <v>#VALUE!</v>
      </c>
      <c r="EN87" s="122" t="e">
        <f>'Контроль экономии'!GK86*'Контроль экономии'!YH86</f>
        <v>#VALUE!</v>
      </c>
      <c r="EO87" s="122" t="e">
        <f>'Контроль экономии'!GL86*'Контроль экономии'!YI86</f>
        <v>#VALUE!</v>
      </c>
      <c r="EP87" s="122" t="e">
        <f>'Контроль экономии'!GM86*'Контроль экономии'!YJ86</f>
        <v>#VALUE!</v>
      </c>
      <c r="EQ87" s="122" t="e">
        <f>'Контроль экономии'!GN86*'Контроль экономии'!YK86</f>
        <v>#VALUE!</v>
      </c>
      <c r="ER87" s="122" t="e">
        <f>'Контроль экономии'!GO86*'Контроль экономии'!YL86</f>
        <v>#VALUE!</v>
      </c>
      <c r="ES87" s="122" t="e">
        <f>'Контроль экономии'!GP86*'Контроль экономии'!YM86</f>
        <v>#VALUE!</v>
      </c>
      <c r="ET87" s="122" t="e">
        <f>'Контроль экономии'!GQ86*'Контроль экономии'!YN86</f>
        <v>#VALUE!</v>
      </c>
      <c r="EU87" s="122" t="e">
        <f>'Контроль экономии'!GR86*'Контроль экономии'!YO86</f>
        <v>#VALUE!</v>
      </c>
      <c r="EV87" s="122" t="e">
        <f>'Контроль экономии'!GS86*'Контроль экономии'!YP86</f>
        <v>#VALUE!</v>
      </c>
      <c r="EW87" s="122" t="e">
        <f>'Контроль экономии'!GT86*'Контроль экономии'!YQ86</f>
        <v>#VALUE!</v>
      </c>
      <c r="EX87" s="122" t="e">
        <f>'Контроль экономии'!GU86*'Контроль экономии'!YR86</f>
        <v>#VALUE!</v>
      </c>
      <c r="EY87" s="122" t="e">
        <f>'Контроль экономии'!GV86*'Контроль экономии'!YS86</f>
        <v>#VALUE!</v>
      </c>
      <c r="EZ87" s="122" t="e">
        <f>'Контроль экономии'!GW86*'Контроль экономии'!YT86</f>
        <v>#VALUE!</v>
      </c>
      <c r="FA87" s="122" t="e">
        <f>'Контроль экономии'!GX86*'Контроль экономии'!YU86</f>
        <v>#VALUE!</v>
      </c>
      <c r="FB87" s="122" t="e">
        <f>'Контроль экономии'!GY86*'Контроль экономии'!YV86</f>
        <v>#VALUE!</v>
      </c>
    </row>
    <row r="88" spans="1:158" s="116" customFormat="1">
      <c r="A88" s="116">
        <f>'Контроль экономии'!A88</f>
        <v>71</v>
      </c>
      <c r="B88" s="123" t="str">
        <f>'Контроль экономии'!C88</f>
        <v>Муниципальное бюджетное дошкольное образовательное учреждение детский сад комбинированного вида № 60 г. Белгорода</v>
      </c>
      <c r="C88" s="124">
        <f>'Контроль экономии'!D88</f>
        <v>2632</v>
      </c>
      <c r="D88" s="119">
        <f>IF('Контроль экономии'!JJ88="",0,'Контроль экономии'!JJ88)</f>
        <v>0.93033999999999994</v>
      </c>
      <c r="E88" s="119">
        <f>IF('Контроль экономии'!JK88="",0,'Контроль экономии'!JK88)</f>
        <v>1.5030600000000001</v>
      </c>
      <c r="F88" s="119">
        <f>IF('Контроль экономии'!JL88="",0,'Контроль экономии'!JL88)</f>
        <v>0.89395000000000002</v>
      </c>
      <c r="G88" s="119">
        <f>IF('Контроль экономии'!JM88="",0,'Контроль экономии'!JM88)</f>
        <v>0.77061999999999997</v>
      </c>
      <c r="H88" s="119">
        <f>IF('Контроль экономии'!JN88="",0,'Контроль экономии'!JN88)</f>
        <v>0.60246</v>
      </c>
      <c r="I88" s="119">
        <f>IF('Контроль экономии'!JO88="",0,'Контроль экономии'!JO88)</f>
        <v>0.80042999999999997</v>
      </c>
      <c r="J88" s="119">
        <f>IF('Контроль экономии'!JP88="",0,'Контроль экономии'!JP88)</f>
        <v>0.63055000000000005</v>
      </c>
      <c r="K88" s="119">
        <f>IF('Контроль экономии'!JQ88="",0,'Контроль экономии'!JQ88)</f>
        <v>1.03806</v>
      </c>
      <c r="L88" s="119">
        <f>IF('Контроль экономии'!JR88="",0,'Контроль экономии'!JR88)</f>
        <v>1.6405700000000001</v>
      </c>
      <c r="M88" s="119">
        <f>IF('Контроль экономии'!JS88="",0,'Контроль экономии'!JS88)</f>
        <v>1.9645300000000001</v>
      </c>
      <c r="N88" s="119">
        <f>IF('Контроль экономии'!JT88="",0,'Контроль экономии'!JT88)</f>
        <v>2.44191</v>
      </c>
      <c r="O88" s="119">
        <f>IF('Контроль экономии'!JU88="",0,'Контроль экономии'!JU88)</f>
        <v>2.1879900000000001</v>
      </c>
      <c r="P88" s="119">
        <f>IF('Контроль экономии'!JV88="",0,'Контроль экономии'!JV88)</f>
        <v>1.8535200000000001</v>
      </c>
      <c r="Q88" s="119">
        <f>IF('Контроль экономии'!JW88="",0,'Контроль экономии'!JW88)</f>
        <v>0.49369000000000002</v>
      </c>
      <c r="R88" s="119">
        <f>IF('Контроль экономии'!JX88="",0,'Контроль экономии'!JX88)</f>
        <v>1.0556700000000001</v>
      </c>
      <c r="S88" s="119">
        <f>IF('Контроль экономии'!JY88="",0,'Контроль экономии'!JY88)</f>
        <v>2.4529299999999998</v>
      </c>
      <c r="T88" s="119">
        <f>IF('Контроль экономии'!JZ88="",0,'Контроль экономии'!JZ88)</f>
        <v>2.5516299999999998</v>
      </c>
      <c r="U88" s="119">
        <f>IF('Контроль экономии'!KA88="",0,'Контроль экономии'!KA88)</f>
        <v>2.6141000000000001</v>
      </c>
      <c r="V88" s="119">
        <f>IF('Контроль экономии'!KB88="",0,'Контроль экономии'!KB88)</f>
        <v>2.6206</v>
      </c>
      <c r="W88" s="119">
        <f>IF('Контроль экономии'!KC88="",0,'Контроль экономии'!KC88)</f>
        <v>2.0442100000000001</v>
      </c>
      <c r="X88" s="119">
        <f>IF('Контроль экономии'!KD88="",0,'Контроль экономии'!KD88)</f>
        <v>0.39123999999999998</v>
      </c>
      <c r="Y88" s="119">
        <f>IF('Контроль экономии'!KE88="",0,'Контроль экономии'!KE88)</f>
        <v>0.94623999999999997</v>
      </c>
      <c r="Z88" s="119">
        <f>IF('Контроль экономии'!KF88="",0,'Контроль экономии'!KF88)</f>
        <v>1.92286</v>
      </c>
      <c r="AA88" s="119">
        <f>IF('Контроль экономии'!KG88="",0,'Контроль экономии'!KG88)</f>
        <v>2.1951000000000001</v>
      </c>
      <c r="AB88" s="119">
        <f>IF('Контроль экономии'!KH88="",0,'Контроль экономии'!KH88)</f>
        <v>2.48814</v>
      </c>
      <c r="AC88" s="119">
        <f>IF('Контроль экономии'!KI88="",0,'Контроль экономии'!KI88)</f>
        <v>2.1145</v>
      </c>
      <c r="AD88" s="119">
        <f>IF('Контроль экономии'!KJ88="",0,'Контроль экономии'!KJ88)</f>
        <v>2.33514</v>
      </c>
      <c r="AE88" s="119">
        <f>IF('Контроль экономии'!KK88="",0,'Контроль экономии'!KK88)</f>
        <v>0.73699000000000003</v>
      </c>
      <c r="AF88" s="119">
        <f>IF('Контроль экономии'!KL88="",0,'Контроль экономии'!KL88)</f>
        <v>0.87565000000000004</v>
      </c>
      <c r="AG88" s="119">
        <f>IF('Контроль экономии'!KM88="",0,'Контроль экономии'!KM88)</f>
        <v>1.44655</v>
      </c>
      <c r="AH88" s="119">
        <f>IF('Контроль экономии'!KN88="",0,'Контроль экономии'!KN88)</f>
        <v>0</v>
      </c>
      <c r="AI88" s="125">
        <f>IF(D88&gt;0,'Контроль экономии'!FU88,0)</f>
        <v>1003.2274421909191</v>
      </c>
      <c r="AJ88" s="125">
        <f>IF(E88&gt;0,'Контроль экономии'!FV88,0)</f>
        <v>1906.8564921065663</v>
      </c>
      <c r="AK88" s="125">
        <f>IF(F88&gt;0,'Контроль экономии'!FW88,0)</f>
        <v>2589.5581991570652</v>
      </c>
      <c r="AL88" s="125">
        <f>IF(G88&gt;0,'Контроль экономии'!FX88,0)</f>
        <v>3317.5319026963243</v>
      </c>
      <c r="AM88" s="125">
        <f>IF(H88&gt;0,'Контроль экономии'!FY88,0)</f>
        <v>4131.2205862543024</v>
      </c>
      <c r="AN88" s="125">
        <f>IF(I88&gt;0,'Контроль экономии'!FZ88,0)</f>
        <v>5077.7071261793089</v>
      </c>
      <c r="AO88" s="125">
        <f>IF(J88&gt;0,'Контроль экономии'!GA88,0)</f>
        <v>6012.1211337073128</v>
      </c>
      <c r="AP88" s="125">
        <f>IF(K88&gt;0,'Контроль экономии'!GB88,0)</f>
        <v>6937.4807419375647</v>
      </c>
      <c r="AQ88" s="125">
        <f>IF(L88&gt;0,'Контроль экономии'!GC88,0)</f>
        <v>7882.7600286228708</v>
      </c>
      <c r="AR88" s="125">
        <f>IF(M88&gt;0,'Контроль экономии'!GD88,0)</f>
        <v>8815.3631562913251</v>
      </c>
      <c r="AS88" s="125">
        <f>IF(N88&gt;0,'Контроль экономии'!GE88,0)</f>
        <v>9677.3419694373133</v>
      </c>
      <c r="AT88" s="125">
        <f>IF(O88&gt;0,'Контроль экономии'!GF88,0)</f>
        <v>10439.72239030803</v>
      </c>
      <c r="AU88" s="125">
        <f>IF(P88&gt;0,'Контроль экономии'!GG88,0)</f>
        <v>11310.15197613192</v>
      </c>
      <c r="AV88" s="125">
        <f>IF(Q88&gt;0,'Контроль экономии'!GH88,0)</f>
        <v>11972.330378107514</v>
      </c>
      <c r="AW88" s="125">
        <f>IF(R88&gt;0,'Контроль экономии'!GI88,0)</f>
        <v>12926.060437470722</v>
      </c>
      <c r="AX88" s="125">
        <f>IF(S88&gt;0,'Контроль экономии'!GJ88,0)</f>
        <v>13946.189425017445</v>
      </c>
      <c r="AY88" s="125">
        <f>IF(T88&gt;0,'Контроль экономии'!GK88,0)</f>
        <v>14895.694098041702</v>
      </c>
      <c r="AZ88" s="125">
        <f>IF(U88&gt;0,'Контроль экономии'!GL88,0)</f>
        <v>15871.758342339364</v>
      </c>
      <c r="BA88" s="125">
        <f>IF(V88&gt;0,'Контроль экономии'!GM88,0)</f>
        <v>16838.164560719426</v>
      </c>
      <c r="BB88" s="125">
        <f>IF(W88&gt;0,'Контроль экономии'!GN88,0)</f>
        <v>17811.210671917837</v>
      </c>
      <c r="BC88" s="125">
        <f>IF(X88&gt;0,'Контроль экономии'!GO88,0)</f>
        <v>18850.655711299765</v>
      </c>
      <c r="BD88" s="125">
        <f>IF(Y88&gt;0,'Контроль экономии'!GP88,0)</f>
        <v>19953.481545765957</v>
      </c>
      <c r="BE88" s="125">
        <f>IF(Z88&gt;0,'Контроль экономии'!GQ88,0)</f>
        <v>21087.092337844504</v>
      </c>
      <c r="BF88" s="125">
        <f>IF(AA88&gt;0,'Контроль экономии'!GR88,0)</f>
        <v>22283.480298387465</v>
      </c>
      <c r="BG88" s="125">
        <f>IF(AB88&gt;0,'Контроль экономии'!GS88,0)</f>
        <v>23469.002979773126</v>
      </c>
      <c r="BH88" s="125">
        <f>IF(AC88&gt;0,'Контроль экономии'!GT88,0)</f>
        <v>24614.686304248677</v>
      </c>
      <c r="BI88" s="125">
        <f>IF(AD88&gt;0,'Контроль экономии'!GU88,0)</f>
        <v>25885.320339033206</v>
      </c>
      <c r="BJ88" s="125">
        <f>IF(AE88&gt;0,'Контроль экономии'!GV88,0)</f>
        <v>27193.982850868291</v>
      </c>
      <c r="BK88" s="125">
        <f>IF(AF88&gt;0,'Контроль экономии'!GW88,0)</f>
        <v>28430.813794941212</v>
      </c>
      <c r="BL88" s="125">
        <f>IF(AG88&gt;0,'Контроль экономии'!GX88,0)</f>
        <v>29535.450509266953</v>
      </c>
      <c r="BM88" s="125">
        <f>IF(AH88&gt;0,'Контроль экономии'!GY88,0)</f>
        <v>0</v>
      </c>
      <c r="BN88" s="120">
        <f>'Контроль экономии'!FU88*Ср.вз.!AI88</f>
        <v>1006465.3007649339</v>
      </c>
      <c r="BO88" s="120">
        <f>'Контроль экономии'!FV88*Ср.вз.!AJ88</f>
        <v>3636101.6814889591</v>
      </c>
      <c r="BP88" s="120">
        <f>'Контроль экономии'!FW88*Ср.вз.!AK88</f>
        <v>6705811.6668215832</v>
      </c>
      <c r="BQ88" s="120">
        <f>'Контроль экономии'!FX88*Ср.вз.!AL88</f>
        <v>11006017.925407894</v>
      </c>
      <c r="BR88" s="120">
        <f>'Контроль экономии'!FY88*Ср.вз.!AM88</f>
        <v>17066983.532291342</v>
      </c>
      <c r="BS88" s="120">
        <f>'Контроль экономии'!FZ88*Ср.вз.!AN88</f>
        <v>25783109.659252137</v>
      </c>
      <c r="BT88" s="120">
        <f>'Контроль экономии'!GA88*Ср.вз.!AO88</f>
        <v>36145600.526370101</v>
      </c>
      <c r="BU88" s="120">
        <f>'Контроль экономии'!GB88*Ср.вз.!AP88</f>
        <v>48128639.044754587</v>
      </c>
      <c r="BV88" s="120">
        <f>'Контроль экономии'!GC88*Ср.вз.!AQ88</f>
        <v>62137905.668854445</v>
      </c>
      <c r="BW88" s="120">
        <f>'Контроль экономии'!GD88*Ср.вз.!AR88</f>
        <v>77710627.577298552</v>
      </c>
      <c r="BX88" s="120">
        <f>'Контроль экономии'!GE88*Ср.вз.!AS88</f>
        <v>93650947.593432859</v>
      </c>
      <c r="BY88" s="120">
        <f>'Контроль экономии'!GF88*Ср.вз.!AT88</f>
        <v>108987803.58669882</v>
      </c>
      <c r="BZ88" s="120">
        <f>'Контроль экономии'!GG88*Ср.вз.!AU88</f>
        <v>127919537.72320077</v>
      </c>
      <c r="CA88" s="120">
        <f>'Контроль экономии'!GH88*Ср.вз.!AV88</f>
        <v>143336694.682556</v>
      </c>
      <c r="CB88" s="120">
        <f>'Контроль экономии'!GI88*Ср.вз.!AW88</f>
        <v>167083038.43314579</v>
      </c>
      <c r="CC88" s="120">
        <f>'Контроль экономии'!GJ88*Ср.вз.!AX88</f>
        <v>194496199.47846839</v>
      </c>
      <c r="CD88" s="120">
        <f>'Контроль экономии'!GK88*Ср.вз.!AY88</f>
        <v>221881702.6624344</v>
      </c>
      <c r="CE88" s="120">
        <f>'Контроль экономии'!GL88*Ср.вз.!AZ88</f>
        <v>251912712.87761921</v>
      </c>
      <c r="CF88" s="120">
        <f>'Контроль экономии'!GM88*Ср.вз.!BA88</f>
        <v>283523785.77386761</v>
      </c>
      <c r="CG88" s="120">
        <f>'Контроль экономии'!GN88*Ср.вз.!BB88</f>
        <v>317239225.59943986</v>
      </c>
      <c r="CH88" s="120">
        <f>'Контроль экономии'!GO88*Ср.вз.!BC88</f>
        <v>355347220.74595845</v>
      </c>
      <c r="CI88" s="120">
        <f>'Контроль экономии'!GP88*Ср.вз.!BD88</f>
        <v>398141425.79722261</v>
      </c>
      <c r="CJ88" s="120">
        <f>'Контроль экономии'!GQ88*Ср.вз.!BE88</f>
        <v>444665463.2647804</v>
      </c>
      <c r="CK88" s="120">
        <f>'Контроль экономии'!GR88*Ср.вз.!BF88</f>
        <v>496553494.20862234</v>
      </c>
      <c r="CL88" s="120">
        <f>'Контроль экономии'!GS88*Ср.вз.!BG88</f>
        <v>550794100.86459982</v>
      </c>
      <c r="CM88" s="120">
        <f>'Контроль экономии'!GT88*Ср.вз.!BH88</f>
        <v>605882781.85656738</v>
      </c>
      <c r="CN88" s="120">
        <f>'Контроль экономии'!GU88*Ср.вз.!BI88</f>
        <v>670049809.05436611</v>
      </c>
      <c r="CO88" s="120">
        <f>'Контроль экономии'!GV88*Ср.вз.!BJ88</f>
        <v>739512703.29331875</v>
      </c>
      <c r="CP88" s="120">
        <f>'Контроль экономии'!GW88*Ср.вз.!BK88</f>
        <v>808311173.04261959</v>
      </c>
      <c r="CQ88" s="120">
        <f>'Контроль экономии'!GX88*Ср.вз.!BL88</f>
        <v>872342836.78535748</v>
      </c>
      <c r="CR88" s="120">
        <f>'Контроль экономии'!GY88*Ср.вз.!BM88</f>
        <v>0</v>
      </c>
      <c r="CS88" s="116">
        <f>'Контроль экономии'!FU88*'Контроль экономии'!WM88</f>
        <v>0</v>
      </c>
      <c r="CT88" s="116">
        <f>'Контроль экономии'!FV88*'Контроль экономии'!WN88</f>
        <v>50862.292448109692</v>
      </c>
      <c r="CU88" s="116">
        <f>'Контроль экономии'!FW88*'Контроль экономии'!WO88</f>
        <v>0</v>
      </c>
      <c r="CV88" s="116">
        <f>'Контроль экономии'!FX88*'Контроль экономии'!WP88</f>
        <v>0</v>
      </c>
      <c r="CW88" s="116">
        <f>'Контроль экономии'!FY88*'Контроль экономии'!WQ88</f>
        <v>0</v>
      </c>
      <c r="CX88" s="116">
        <f>'Контроль экономии'!FZ88*'Контроль экономии'!WR88</f>
        <v>0</v>
      </c>
      <c r="CY88" s="116">
        <f>'Контроль экономии'!GA88*'Контроль экономии'!WS88</f>
        <v>0</v>
      </c>
      <c r="CZ88" s="116">
        <f>'Контроль экономии'!GB88*'Контроль экономии'!WT88</f>
        <v>0</v>
      </c>
      <c r="DA88" s="116">
        <f>'Контроль экономии'!GC88*'Контроль экономии'!WU88</f>
        <v>0</v>
      </c>
      <c r="DB88" s="116">
        <f>'Контроль экономии'!GD88*'Контроль экономии'!WV88</f>
        <v>0</v>
      </c>
      <c r="DC88" s="116">
        <f>'Контроль экономии'!GE88*'Контроль экономии'!WW88</f>
        <v>0</v>
      </c>
      <c r="DD88" s="116">
        <f>'Контроль экономии'!GF88*'Контроль экономии'!WX88</f>
        <v>0</v>
      </c>
      <c r="DE88" s="116">
        <f>'Контроль экономии'!GG88*'Контроль экономии'!WY88</f>
        <v>0</v>
      </c>
      <c r="DF88" s="116">
        <f>'Контроль экономии'!GH88*'Контроль экономии'!WZ88</f>
        <v>0</v>
      </c>
      <c r="DG88" s="116">
        <f>'Контроль экономии'!GI88*'Контроль экономии'!XA88</f>
        <v>0</v>
      </c>
      <c r="DH88" s="116">
        <f>'Контроль экономии'!GJ88*'Контроль экономии'!XB88</f>
        <v>0</v>
      </c>
      <c r="DI88" s="116">
        <f>'Контроль экономии'!GK88*'Контроль экономии'!XC88</f>
        <v>0</v>
      </c>
      <c r="DJ88" s="116">
        <f>'Контроль экономии'!GL88*'Контроль экономии'!XD88</f>
        <v>0</v>
      </c>
      <c r="DK88" s="116">
        <f>'Контроль экономии'!GM88*'Контроль экономии'!XE88</f>
        <v>0</v>
      </c>
      <c r="DL88" s="116">
        <f>'Контроль экономии'!GN88*'Контроль экономии'!XF88</f>
        <v>0</v>
      </c>
      <c r="DM88" s="116">
        <f>'Контроль экономии'!GO88*'Контроль экономии'!XG88</f>
        <v>0</v>
      </c>
      <c r="DN88" s="116">
        <f>'Контроль экономии'!GP88*'Контроль экономии'!XH88</f>
        <v>0</v>
      </c>
      <c r="DO88" s="116">
        <f>'Контроль экономии'!GQ88*'Контроль экономии'!XI88</f>
        <v>0</v>
      </c>
      <c r="DP88" s="116">
        <f>'Контроль экономии'!GR88*'Контроль экономии'!XJ88</f>
        <v>0</v>
      </c>
      <c r="DQ88" s="116">
        <f>'Контроль экономии'!GS88*'Контроль экономии'!XK88</f>
        <v>0</v>
      </c>
      <c r="DR88" s="116">
        <f>'Контроль экономии'!GT88*'Контроль экономии'!XL88</f>
        <v>0</v>
      </c>
      <c r="DS88" s="116">
        <f>'Контроль экономии'!GU88*'Контроль экономии'!XM88</f>
        <v>0</v>
      </c>
      <c r="DT88" s="116">
        <f>'Контроль экономии'!GV88*'Контроль экономии'!XN88</f>
        <v>0</v>
      </c>
      <c r="DU88" s="116">
        <f>'Контроль экономии'!GW88*'Контроль экономии'!XO88</f>
        <v>0</v>
      </c>
      <c r="DV88" s="116">
        <f>'Контроль экономии'!GX88*'Контроль экономии'!XP88</f>
        <v>0</v>
      </c>
      <c r="DW88" s="116" t="e">
        <f>'Контроль экономии'!GY88*'Контроль экономии'!XQ88</f>
        <v>#VALUE!</v>
      </c>
      <c r="DX88" s="122">
        <f>'Контроль экономии'!FU88*'Контроль экономии'!XR88</f>
        <v>2092437.794445446</v>
      </c>
      <c r="DY88" s="122">
        <f>'Контроль экономии'!FV88*'Контроль экономии'!XS88</f>
        <v>3926280.3024093895</v>
      </c>
      <c r="DZ88" s="122">
        <f>'Контроль экономии'!FW88*'Контроль экономии'!XT88</f>
        <v>8872939.7112254091</v>
      </c>
      <c r="EA88" s="122">
        <f>'Контроль экономии'!FX88*'Контроль экономии'!XU88</f>
        <v>15244964.249793733</v>
      </c>
      <c r="EB88" s="122">
        <f>'Контроль экономии'!FY88*'Контроль экономии'!XV88</f>
        <v>25496167.040545274</v>
      </c>
      <c r="EC88" s="122">
        <f>'Контроль экономии'!FZ88*'Контроль экономии'!XW88</f>
        <v>40266474.239050522</v>
      </c>
      <c r="ED88" s="122">
        <f>'Контроль экономии'!GA88*'Контроль экономии'!XX88</f>
        <v>63568776.827094033</v>
      </c>
      <c r="EE88" s="122">
        <f>'Контроль экономии'!GB88*'Контроль экономии'!XY88</f>
        <v>82481545.811553493</v>
      </c>
      <c r="EF88" s="122">
        <f>'Контроль экономии'!GC88*'Контроль экономии'!XZ88</f>
        <v>100534797.80622363</v>
      </c>
      <c r="EG88" s="122">
        <f>'Контроль экономии'!GD88*'Контроль экономии'!YA88</f>
        <v>121244853.45286803</v>
      </c>
      <c r="EH88" s="122">
        <f>'Контроль экономии'!GE88*'Контроль экономии'!YB88</f>
        <v>133100348.57274584</v>
      </c>
      <c r="EI88" s="122">
        <f>'Контроль экономии'!GF88*'Контроль экономии'!YC88</f>
        <v>143585986.06322601</v>
      </c>
      <c r="EJ88" s="122">
        <f>'Контроль экономии'!GG88*'Контроль экономии'!YD88</f>
        <v>161938726.78177363</v>
      </c>
      <c r="EK88" s="122">
        <f>'Контроль экономии'!GH88*'Контроль экономии'!YE88</f>
        <v>198812960.18284887</v>
      </c>
      <c r="EL88" s="122">
        <f>'Контроль экономии'!GI88*'Контроль экономии'!YF88</f>
        <v>246077983.84687293</v>
      </c>
      <c r="EM88" s="122">
        <f>'Контроль экономии'!GJ88*'Контроль экономии'!YG88</f>
        <v>272402943.61163467</v>
      </c>
      <c r="EN88" s="122">
        <f>'Контроль экономии'!GK88*'Контроль экономии'!YH88</f>
        <v>297658344.76581174</v>
      </c>
      <c r="EO88" s="122">
        <f>'Контроль экономии'!GL88*'Контроль экономии'!YI88</f>
        <v>325188942.4628374</v>
      </c>
      <c r="EP88" s="122">
        <f>'Контроль экономии'!GM88*'Контроль экономии'!YJ88</f>
        <v>344989181.94268084</v>
      </c>
      <c r="EQ88" s="122">
        <f>'Контроль экономии'!GN88*'Контроль экономии'!YK88</f>
        <v>364925463.04293543</v>
      </c>
      <c r="ER88" s="122">
        <f>'Контроль экономии'!GO88*'Контроль экономии'!YL88</f>
        <v>456152456.11268741</v>
      </c>
      <c r="ES88" s="122">
        <f>'Контроль экономии'!GP88*'Контроль экономии'!YM88</f>
        <v>531184875.97265595</v>
      </c>
      <c r="ET88" s="122">
        <f>'Контроль экономии'!GQ88*'Контроль экономии'!YN88</f>
        <v>590368038.09929919</v>
      </c>
      <c r="EU88" s="122">
        <f>'Контроль экономии'!GR88*'Контроль экономии'!YO88</f>
        <v>651871627.4923836</v>
      </c>
      <c r="EV88" s="122">
        <f>'Контроль экономии'!GS88*'Контроль экономии'!YP88</f>
        <v>686552412.96196437</v>
      </c>
      <c r="EW88" s="122">
        <f>'Контроль экономии'!GT88*'Контроль экономии'!YQ88</f>
        <v>744883126.47086716</v>
      </c>
      <c r="EX88" s="122">
        <f>'Контроль экономии'!GU88*'Контроль экономии'!YR88</f>
        <v>786011679.01934874</v>
      </c>
      <c r="EY88" s="122">
        <f>'Контроль экономии'!GV88*'Контроль экономии'!YS88</f>
        <v>914747156.70456851</v>
      </c>
      <c r="EZ88" s="122">
        <f>'Контроль экономии'!GW88*'Контроль экономии'!YT88</f>
        <v>1016398460.7429034</v>
      </c>
      <c r="FA88" s="122">
        <f>'Контроль экономии'!GX88*'Контроль экономии'!YU88</f>
        <v>1090778561.548424</v>
      </c>
      <c r="FB88" s="122" t="e">
        <f>'Контроль экономии'!GY88*'Контроль экономии'!YV88</f>
        <v>#VALUE!</v>
      </c>
    </row>
    <row r="89" spans="1:158" s="116" customFormat="1">
      <c r="A89" s="116">
        <f>'Контроль экономии'!A89</f>
        <v>8</v>
      </c>
      <c r="B89" s="123" t="str">
        <f>'Контроль экономии'!C89</f>
        <v>Областное государственное автономное профессиональное образовательное учреждение «Новооскольский колледж»</v>
      </c>
      <c r="C89" s="124">
        <f>'Контроль экономии'!D89</f>
        <v>18061604</v>
      </c>
      <c r="D89" s="119" t="e">
        <f>IF('Контроль экономии'!JJ89="",0,'Контроль экономии'!JJ89)</f>
        <v>#VALUE!</v>
      </c>
      <c r="E89" s="119" t="e">
        <f>IF('Контроль экономии'!JK89="",0,'Контроль экономии'!JK89)</f>
        <v>#VALUE!</v>
      </c>
      <c r="F89" s="119" t="e">
        <f>IF('Контроль экономии'!JL89="",0,'Контроль экономии'!JL89)</f>
        <v>#VALUE!</v>
      </c>
      <c r="G89" s="119" t="e">
        <f>IF('Контроль экономии'!JM89="",0,'Контроль экономии'!JM89)</f>
        <v>#VALUE!</v>
      </c>
      <c r="H89" s="119" t="e">
        <f>IF('Контроль экономии'!JN89="",0,'Контроль экономии'!JN89)</f>
        <v>#VALUE!</v>
      </c>
      <c r="I89" s="119" t="e">
        <f>IF('Контроль экономии'!JO89="",0,'Контроль экономии'!JO89)</f>
        <v>#VALUE!</v>
      </c>
      <c r="J89" s="119" t="e">
        <f>IF('Контроль экономии'!JP89="",0,'Контроль экономии'!JP89)</f>
        <v>#VALUE!</v>
      </c>
      <c r="K89" s="119" t="e">
        <f>IF('Контроль экономии'!JQ89="",0,'Контроль экономии'!JQ89)</f>
        <v>#VALUE!</v>
      </c>
      <c r="L89" s="119" t="e">
        <f>IF('Контроль экономии'!JR89="",0,'Контроль экономии'!JR89)</f>
        <v>#VALUE!</v>
      </c>
      <c r="M89" s="119" t="e">
        <f>IF('Контроль экономии'!JS89="",0,'Контроль экономии'!JS89)</f>
        <v>#VALUE!</v>
      </c>
      <c r="N89" s="119" t="e">
        <f>IF('Контроль экономии'!JT89="",0,'Контроль экономии'!JT89)</f>
        <v>#VALUE!</v>
      </c>
      <c r="O89" s="119" t="e">
        <f>IF('Контроль экономии'!JU89="",0,'Контроль экономии'!JU89)</f>
        <v>#VALUE!</v>
      </c>
      <c r="P89" s="119" t="e">
        <f>IF('Контроль экономии'!JV89="",0,'Контроль экономии'!JV89)</f>
        <v>#VALUE!</v>
      </c>
      <c r="Q89" s="119" t="e">
        <f>IF('Контроль экономии'!JW89="",0,'Контроль экономии'!JW89)</f>
        <v>#VALUE!</v>
      </c>
      <c r="R89" s="119" t="e">
        <f>IF('Контроль экономии'!JX89="",0,'Контроль экономии'!JX89)</f>
        <v>#VALUE!</v>
      </c>
      <c r="S89" s="119" t="e">
        <f>IF('Контроль экономии'!JY89="",0,'Контроль экономии'!JY89)</f>
        <v>#VALUE!</v>
      </c>
      <c r="T89" s="119" t="e">
        <f>IF('Контроль экономии'!JZ89="",0,'Контроль экономии'!JZ89)</f>
        <v>#VALUE!</v>
      </c>
      <c r="U89" s="119" t="e">
        <f>IF('Контроль экономии'!KA89="",0,'Контроль экономии'!KA89)</f>
        <v>#VALUE!</v>
      </c>
      <c r="V89" s="119" t="e">
        <f>IF('Контроль экономии'!KB89="",0,'Контроль экономии'!KB89)</f>
        <v>#VALUE!</v>
      </c>
      <c r="W89" s="119" t="e">
        <f>IF('Контроль экономии'!KC89="",0,'Контроль экономии'!KC89)</f>
        <v>#VALUE!</v>
      </c>
      <c r="X89" s="119" t="e">
        <f>IF('Контроль экономии'!KD89="",0,'Контроль экономии'!KD89)</f>
        <v>#VALUE!</v>
      </c>
      <c r="Y89" s="119" t="e">
        <f>IF('Контроль экономии'!KE89="",0,'Контроль экономии'!KE89)</f>
        <v>#VALUE!</v>
      </c>
      <c r="Z89" s="119" t="e">
        <f>IF('Контроль экономии'!KF89="",0,'Контроль экономии'!KF89)</f>
        <v>#VALUE!</v>
      </c>
      <c r="AA89" s="119" t="e">
        <f>IF('Контроль экономии'!KG89="",0,'Контроль экономии'!KG89)</f>
        <v>#VALUE!</v>
      </c>
      <c r="AB89" s="119" t="e">
        <f>IF('Контроль экономии'!KH89="",0,'Контроль экономии'!KH89)</f>
        <v>#VALUE!</v>
      </c>
      <c r="AC89" s="119" t="e">
        <f>IF('Контроль экономии'!KI89="",0,'Контроль экономии'!KI89)</f>
        <v>#VALUE!</v>
      </c>
      <c r="AD89" s="119" t="e">
        <f>IF('Контроль экономии'!KJ89="",0,'Контроль экономии'!KJ89)</f>
        <v>#VALUE!</v>
      </c>
      <c r="AE89" s="119" t="e">
        <f>IF('Контроль экономии'!KK89="",0,'Контроль экономии'!KK89)</f>
        <v>#VALUE!</v>
      </c>
      <c r="AF89" s="119" t="e">
        <f>IF('Контроль экономии'!KL89="",0,'Контроль экономии'!KL89)</f>
        <v>#VALUE!</v>
      </c>
      <c r="AG89" s="119" t="e">
        <f>IF('Контроль экономии'!KM89="",0,'Контроль экономии'!KM89)</f>
        <v>#VALUE!</v>
      </c>
      <c r="AH89" s="119">
        <f>IF('Контроль экономии'!KN89="",0,'Контроль экономии'!KN89)</f>
        <v>0</v>
      </c>
      <c r="AI89" s="125" t="e">
        <f>IF(D89&gt;0,'Контроль экономии'!FU89,0)</f>
        <v>#VALUE!</v>
      </c>
      <c r="AJ89" s="125" t="e">
        <f>IF(E89&gt;0,'Контроль экономии'!FV89,0)</f>
        <v>#VALUE!</v>
      </c>
      <c r="AK89" s="125" t="e">
        <f>IF(F89&gt;0,'Контроль экономии'!FW89,0)</f>
        <v>#VALUE!</v>
      </c>
      <c r="AL89" s="125" t="e">
        <f>IF(G89&gt;0,'Контроль экономии'!FX89,0)</f>
        <v>#VALUE!</v>
      </c>
      <c r="AM89" s="125" t="e">
        <f>IF(H89&gt;0,'Контроль экономии'!FY89,0)</f>
        <v>#VALUE!</v>
      </c>
      <c r="AN89" s="125" t="e">
        <f>IF(I89&gt;0,'Контроль экономии'!FZ89,0)</f>
        <v>#VALUE!</v>
      </c>
      <c r="AO89" s="125" t="e">
        <f>IF(J89&gt;0,'Контроль экономии'!GA89,0)</f>
        <v>#VALUE!</v>
      </c>
      <c r="AP89" s="125" t="e">
        <f>IF(K89&gt;0,'Контроль экономии'!GB89,0)</f>
        <v>#VALUE!</v>
      </c>
      <c r="AQ89" s="125" t="e">
        <f>IF(L89&gt;0,'Контроль экономии'!GC89,0)</f>
        <v>#VALUE!</v>
      </c>
      <c r="AR89" s="125" t="e">
        <f>IF(M89&gt;0,'Контроль экономии'!GD89,0)</f>
        <v>#VALUE!</v>
      </c>
      <c r="AS89" s="125" t="e">
        <f>IF(N89&gt;0,'Контроль экономии'!GE89,0)</f>
        <v>#VALUE!</v>
      </c>
      <c r="AT89" s="125" t="e">
        <f>IF(O89&gt;0,'Контроль экономии'!GF89,0)</f>
        <v>#VALUE!</v>
      </c>
      <c r="AU89" s="125" t="e">
        <f>IF(P89&gt;0,'Контроль экономии'!GG89,0)</f>
        <v>#VALUE!</v>
      </c>
      <c r="AV89" s="125" t="e">
        <f>IF(Q89&gt;0,'Контроль экономии'!GH89,0)</f>
        <v>#VALUE!</v>
      </c>
      <c r="AW89" s="125" t="e">
        <f>IF(R89&gt;0,'Контроль экономии'!GI89,0)</f>
        <v>#VALUE!</v>
      </c>
      <c r="AX89" s="125" t="e">
        <f>IF(S89&gt;0,'Контроль экономии'!GJ89,0)</f>
        <v>#VALUE!</v>
      </c>
      <c r="AY89" s="125" t="e">
        <f>IF(T89&gt;0,'Контроль экономии'!GK89,0)</f>
        <v>#VALUE!</v>
      </c>
      <c r="AZ89" s="125" t="e">
        <f>IF(U89&gt;0,'Контроль экономии'!GL89,0)</f>
        <v>#VALUE!</v>
      </c>
      <c r="BA89" s="125" t="e">
        <f>IF(V89&gt;0,'Контроль экономии'!GM89,0)</f>
        <v>#VALUE!</v>
      </c>
      <c r="BB89" s="125" t="e">
        <f>IF(W89&gt;0,'Контроль экономии'!GN89,0)</f>
        <v>#VALUE!</v>
      </c>
      <c r="BC89" s="125" t="e">
        <f>IF(X89&gt;0,'Контроль экономии'!GO89,0)</f>
        <v>#VALUE!</v>
      </c>
      <c r="BD89" s="125" t="e">
        <f>IF(Y89&gt;0,'Контроль экономии'!GP89,0)</f>
        <v>#VALUE!</v>
      </c>
      <c r="BE89" s="125" t="e">
        <f>IF(Z89&gt;0,'Контроль экономии'!GQ89,0)</f>
        <v>#VALUE!</v>
      </c>
      <c r="BF89" s="125" t="e">
        <f>IF(AA89&gt;0,'Контроль экономии'!GR89,0)</f>
        <v>#VALUE!</v>
      </c>
      <c r="BG89" s="125" t="e">
        <f>IF(AB89&gt;0,'Контроль экономии'!GS89,0)</f>
        <v>#VALUE!</v>
      </c>
      <c r="BH89" s="125" t="e">
        <f>IF(AC89&gt;0,'Контроль экономии'!GT89,0)</f>
        <v>#VALUE!</v>
      </c>
      <c r="BI89" s="125" t="e">
        <f>IF(AD89&gt;0,'Контроль экономии'!GU89,0)</f>
        <v>#VALUE!</v>
      </c>
      <c r="BJ89" s="125" t="e">
        <f>IF(AE89&gt;0,'Контроль экономии'!GV89,0)</f>
        <v>#VALUE!</v>
      </c>
      <c r="BK89" s="125" t="e">
        <f>IF(AF89&gt;0,'Контроль экономии'!GW89,0)</f>
        <v>#VALUE!</v>
      </c>
      <c r="BL89" s="125" t="e">
        <f>IF(AG89&gt;0,'Контроль экономии'!GX89,0)</f>
        <v>#VALUE!</v>
      </c>
      <c r="BM89" s="125">
        <f>IF(AH89&gt;0,'Контроль экономии'!GY89,0)</f>
        <v>0</v>
      </c>
      <c r="BN89" s="120" t="e">
        <f>'Контроль экономии'!FU89*Ср.вз.!AI89</f>
        <v>#VALUE!</v>
      </c>
      <c r="BO89" s="120" t="e">
        <f>'Контроль экономии'!FV89*Ср.вз.!AJ89</f>
        <v>#VALUE!</v>
      </c>
      <c r="BP89" s="120" t="e">
        <f>'Контроль экономии'!FW89*Ср.вз.!AK89</f>
        <v>#VALUE!</v>
      </c>
      <c r="BQ89" s="120" t="e">
        <f>'Контроль экономии'!FX89*Ср.вз.!AL89</f>
        <v>#VALUE!</v>
      </c>
      <c r="BR89" s="120" t="e">
        <f>'Контроль экономии'!FY89*Ср.вз.!AM89</f>
        <v>#VALUE!</v>
      </c>
      <c r="BS89" s="120" t="e">
        <f>'Контроль экономии'!FZ89*Ср.вз.!AN89</f>
        <v>#VALUE!</v>
      </c>
      <c r="BT89" s="120" t="e">
        <f>'Контроль экономии'!GA89*Ср.вз.!AO89</f>
        <v>#VALUE!</v>
      </c>
      <c r="BU89" s="120" t="e">
        <f>'Контроль экономии'!GB89*Ср.вз.!AP89</f>
        <v>#VALUE!</v>
      </c>
      <c r="BV89" s="120" t="e">
        <f>'Контроль экономии'!GC89*Ср.вз.!AQ89</f>
        <v>#VALUE!</v>
      </c>
      <c r="BW89" s="120" t="e">
        <f>'Контроль экономии'!GD89*Ср.вз.!AR89</f>
        <v>#VALUE!</v>
      </c>
      <c r="BX89" s="120" t="e">
        <f>'Контроль экономии'!GE89*Ср.вз.!AS89</f>
        <v>#VALUE!</v>
      </c>
      <c r="BY89" s="120" t="e">
        <f>'Контроль экономии'!GF89*Ср.вз.!AT89</f>
        <v>#VALUE!</v>
      </c>
      <c r="BZ89" s="120" t="e">
        <f>'Контроль экономии'!GG89*Ср.вз.!AU89</f>
        <v>#VALUE!</v>
      </c>
      <c r="CA89" s="120" t="e">
        <f>'Контроль экономии'!GH89*Ср.вз.!AV89</f>
        <v>#VALUE!</v>
      </c>
      <c r="CB89" s="120" t="e">
        <f>'Контроль экономии'!GI89*Ср.вз.!AW89</f>
        <v>#VALUE!</v>
      </c>
      <c r="CC89" s="120" t="e">
        <f>'Контроль экономии'!GJ89*Ср.вз.!AX89</f>
        <v>#VALUE!</v>
      </c>
      <c r="CD89" s="120" t="e">
        <f>'Контроль экономии'!GK89*Ср.вз.!AY89</f>
        <v>#VALUE!</v>
      </c>
      <c r="CE89" s="120" t="e">
        <f>'Контроль экономии'!GL89*Ср.вз.!AZ89</f>
        <v>#VALUE!</v>
      </c>
      <c r="CF89" s="120" t="e">
        <f>'Контроль экономии'!GM89*Ср.вз.!BA89</f>
        <v>#VALUE!</v>
      </c>
      <c r="CG89" s="120" t="e">
        <f>'Контроль экономии'!GN89*Ср.вз.!BB89</f>
        <v>#VALUE!</v>
      </c>
      <c r="CH89" s="120" t="e">
        <f>'Контроль экономии'!GO89*Ср.вз.!BC89</f>
        <v>#VALUE!</v>
      </c>
      <c r="CI89" s="120" t="e">
        <f>'Контроль экономии'!GP89*Ср.вз.!BD89</f>
        <v>#VALUE!</v>
      </c>
      <c r="CJ89" s="120" t="e">
        <f>'Контроль экономии'!GQ89*Ср.вз.!BE89</f>
        <v>#VALUE!</v>
      </c>
      <c r="CK89" s="120" t="e">
        <f>'Контроль экономии'!GR89*Ср.вз.!BF89</f>
        <v>#VALUE!</v>
      </c>
      <c r="CL89" s="120" t="e">
        <f>'Контроль экономии'!GS89*Ср.вз.!BG89</f>
        <v>#VALUE!</v>
      </c>
      <c r="CM89" s="120" t="e">
        <f>'Контроль экономии'!GT89*Ср.вз.!BH89</f>
        <v>#VALUE!</v>
      </c>
      <c r="CN89" s="120" t="e">
        <f>'Контроль экономии'!GU89*Ср.вз.!BI89</f>
        <v>#VALUE!</v>
      </c>
      <c r="CO89" s="120" t="e">
        <f>'Контроль экономии'!GV89*Ср.вз.!BJ89</f>
        <v>#VALUE!</v>
      </c>
      <c r="CP89" s="120" t="e">
        <f>'Контроль экономии'!GW89*Ср.вз.!BK89</f>
        <v>#VALUE!</v>
      </c>
      <c r="CQ89" s="120" t="e">
        <f>'Контроль экономии'!GX89*Ср.вз.!BL89</f>
        <v>#VALUE!</v>
      </c>
      <c r="CR89" s="120">
        <f>'Контроль экономии'!GY89*Ср.вз.!BM89</f>
        <v>0</v>
      </c>
      <c r="CS89" s="116" t="e">
        <f>'Контроль экономии'!FU89*'Контроль экономии'!WM89</f>
        <v>#VALUE!</v>
      </c>
      <c r="CT89" s="116" t="e">
        <f>'Контроль экономии'!FV89*'Контроль экономии'!WN89</f>
        <v>#VALUE!</v>
      </c>
      <c r="CU89" s="116" t="e">
        <f>'Контроль экономии'!FW89*'Контроль экономии'!WO89</f>
        <v>#VALUE!</v>
      </c>
      <c r="CV89" s="116" t="e">
        <f>'Контроль экономии'!FX89*'Контроль экономии'!WP89</f>
        <v>#VALUE!</v>
      </c>
      <c r="CW89" s="116" t="e">
        <f>'Контроль экономии'!FY89*'Контроль экономии'!WQ89</f>
        <v>#VALUE!</v>
      </c>
      <c r="CX89" s="116" t="e">
        <f>'Контроль экономии'!FZ89*'Контроль экономии'!WR89</f>
        <v>#VALUE!</v>
      </c>
      <c r="CY89" s="116" t="e">
        <f>'Контроль экономии'!GA89*'Контроль экономии'!WS89</f>
        <v>#VALUE!</v>
      </c>
      <c r="CZ89" s="116" t="e">
        <f>'Контроль экономии'!GB89*'Контроль экономии'!WT89</f>
        <v>#VALUE!</v>
      </c>
      <c r="DA89" s="116" t="e">
        <f>'Контроль экономии'!GC89*'Контроль экономии'!WU89</f>
        <v>#VALUE!</v>
      </c>
      <c r="DB89" s="116" t="e">
        <f>'Контроль экономии'!GD89*'Контроль экономии'!WV89</f>
        <v>#VALUE!</v>
      </c>
      <c r="DC89" s="116" t="e">
        <f>'Контроль экономии'!GE89*'Контроль экономии'!WW89</f>
        <v>#VALUE!</v>
      </c>
      <c r="DD89" s="116" t="e">
        <f>'Контроль экономии'!GF89*'Контроль экономии'!WX89</f>
        <v>#VALUE!</v>
      </c>
      <c r="DE89" s="116" t="e">
        <f>'Контроль экономии'!GG89*'Контроль экономии'!WY89</f>
        <v>#VALUE!</v>
      </c>
      <c r="DF89" s="116" t="e">
        <f>'Контроль экономии'!GH89*'Контроль экономии'!WZ89</f>
        <v>#VALUE!</v>
      </c>
      <c r="DG89" s="116" t="e">
        <f>'Контроль экономии'!GI89*'Контроль экономии'!XA89</f>
        <v>#VALUE!</v>
      </c>
      <c r="DH89" s="116" t="e">
        <f>'Контроль экономии'!GJ89*'Контроль экономии'!XB89</f>
        <v>#VALUE!</v>
      </c>
      <c r="DI89" s="116" t="e">
        <f>'Контроль экономии'!GK89*'Контроль экономии'!XC89</f>
        <v>#VALUE!</v>
      </c>
      <c r="DJ89" s="116" t="e">
        <f>'Контроль экономии'!GL89*'Контроль экономии'!XD89</f>
        <v>#VALUE!</v>
      </c>
      <c r="DK89" s="116" t="e">
        <f>'Контроль экономии'!GM89*'Контроль экономии'!XE89</f>
        <v>#VALUE!</v>
      </c>
      <c r="DL89" s="116" t="e">
        <f>'Контроль экономии'!GN89*'Контроль экономии'!XF89</f>
        <v>#VALUE!</v>
      </c>
      <c r="DM89" s="116" t="e">
        <f>'Контроль экономии'!GO89*'Контроль экономии'!XG89</f>
        <v>#VALUE!</v>
      </c>
      <c r="DN89" s="116" t="e">
        <f>'Контроль экономии'!GP89*'Контроль экономии'!XH89</f>
        <v>#VALUE!</v>
      </c>
      <c r="DO89" s="116" t="e">
        <f>'Контроль экономии'!GQ89*'Контроль экономии'!XI89</f>
        <v>#VALUE!</v>
      </c>
      <c r="DP89" s="116" t="e">
        <f>'Контроль экономии'!GR89*'Контроль экономии'!XJ89</f>
        <v>#VALUE!</v>
      </c>
      <c r="DQ89" s="116" t="e">
        <f>'Контроль экономии'!GS89*'Контроль экономии'!XK89</f>
        <v>#VALUE!</v>
      </c>
      <c r="DR89" s="116" t="e">
        <f>'Контроль экономии'!GT89*'Контроль экономии'!XL89</f>
        <v>#VALUE!</v>
      </c>
      <c r="DS89" s="116" t="e">
        <f>'Контроль экономии'!GU89*'Контроль экономии'!XM89</f>
        <v>#VALUE!</v>
      </c>
      <c r="DT89" s="116" t="e">
        <f>'Контроль экономии'!GV89*'Контроль экономии'!XN89</f>
        <v>#VALUE!</v>
      </c>
      <c r="DU89" s="116" t="e">
        <f>'Контроль экономии'!GW89*'Контроль экономии'!XO89</f>
        <v>#VALUE!</v>
      </c>
      <c r="DV89" s="116" t="e">
        <f>'Контроль экономии'!GX89*'Контроль экономии'!XP89</f>
        <v>#VALUE!</v>
      </c>
      <c r="DW89" s="116" t="e">
        <f>'Контроль экономии'!GY89*'Контроль экономии'!XQ89</f>
        <v>#VALUE!</v>
      </c>
      <c r="DX89" s="122" t="e">
        <f>'Контроль экономии'!FU89*'Контроль экономии'!XR89</f>
        <v>#VALUE!</v>
      </c>
      <c r="DY89" s="122" t="e">
        <f>'Контроль экономии'!FV89*'Контроль экономии'!XS89</f>
        <v>#VALUE!</v>
      </c>
      <c r="DZ89" s="122" t="e">
        <f>'Контроль экономии'!FW89*'Контроль экономии'!XT89</f>
        <v>#VALUE!</v>
      </c>
      <c r="EA89" s="122" t="e">
        <f>'Контроль экономии'!FX89*'Контроль экономии'!XU89</f>
        <v>#VALUE!</v>
      </c>
      <c r="EB89" s="122" t="e">
        <f>'Контроль экономии'!FY89*'Контроль экономии'!XV89</f>
        <v>#VALUE!</v>
      </c>
      <c r="EC89" s="122" t="e">
        <f>'Контроль экономии'!FZ89*'Контроль экономии'!XW89</f>
        <v>#VALUE!</v>
      </c>
      <c r="ED89" s="122" t="e">
        <f>'Контроль экономии'!GA89*'Контроль экономии'!XX89</f>
        <v>#VALUE!</v>
      </c>
      <c r="EE89" s="122" t="e">
        <f>'Контроль экономии'!GB89*'Контроль экономии'!XY89</f>
        <v>#VALUE!</v>
      </c>
      <c r="EF89" s="122" t="e">
        <f>'Контроль экономии'!GC89*'Контроль экономии'!XZ89</f>
        <v>#VALUE!</v>
      </c>
      <c r="EG89" s="122" t="e">
        <f>'Контроль экономии'!GD89*'Контроль экономии'!YA89</f>
        <v>#VALUE!</v>
      </c>
      <c r="EH89" s="122" t="e">
        <f>'Контроль экономии'!GE89*'Контроль экономии'!YB89</f>
        <v>#VALUE!</v>
      </c>
      <c r="EI89" s="122" t="e">
        <f>'Контроль экономии'!GF89*'Контроль экономии'!YC89</f>
        <v>#VALUE!</v>
      </c>
      <c r="EJ89" s="122" t="e">
        <f>'Контроль экономии'!GG89*'Контроль экономии'!YD89</f>
        <v>#VALUE!</v>
      </c>
      <c r="EK89" s="122" t="e">
        <f>'Контроль экономии'!GH89*'Контроль экономии'!YE89</f>
        <v>#VALUE!</v>
      </c>
      <c r="EL89" s="122" t="e">
        <f>'Контроль экономии'!GI89*'Контроль экономии'!YF89</f>
        <v>#VALUE!</v>
      </c>
      <c r="EM89" s="122" t="e">
        <f>'Контроль экономии'!GJ89*'Контроль экономии'!YG89</f>
        <v>#VALUE!</v>
      </c>
      <c r="EN89" s="122" t="e">
        <f>'Контроль экономии'!GK89*'Контроль экономии'!YH89</f>
        <v>#VALUE!</v>
      </c>
      <c r="EO89" s="122" t="e">
        <f>'Контроль экономии'!GL89*'Контроль экономии'!YI89</f>
        <v>#VALUE!</v>
      </c>
      <c r="EP89" s="122" t="e">
        <f>'Контроль экономии'!GM89*'Контроль экономии'!YJ89</f>
        <v>#VALUE!</v>
      </c>
      <c r="EQ89" s="122" t="e">
        <f>'Контроль экономии'!GN89*'Контроль экономии'!YK89</f>
        <v>#VALUE!</v>
      </c>
      <c r="ER89" s="122" t="e">
        <f>'Контроль экономии'!GO89*'Контроль экономии'!YL89</f>
        <v>#VALUE!</v>
      </c>
      <c r="ES89" s="122" t="e">
        <f>'Контроль экономии'!GP89*'Контроль экономии'!YM89</f>
        <v>#VALUE!</v>
      </c>
      <c r="ET89" s="122" t="e">
        <f>'Контроль экономии'!GQ89*'Контроль экономии'!YN89</f>
        <v>#VALUE!</v>
      </c>
      <c r="EU89" s="122" t="e">
        <f>'Контроль экономии'!GR89*'Контроль экономии'!YO89</f>
        <v>#VALUE!</v>
      </c>
      <c r="EV89" s="122" t="e">
        <f>'Контроль экономии'!GS89*'Контроль экономии'!YP89</f>
        <v>#VALUE!</v>
      </c>
      <c r="EW89" s="122" t="e">
        <f>'Контроль экономии'!GT89*'Контроль экономии'!YQ89</f>
        <v>#VALUE!</v>
      </c>
      <c r="EX89" s="122" t="e">
        <f>'Контроль экономии'!GU89*'Контроль экономии'!YR89</f>
        <v>#VALUE!</v>
      </c>
      <c r="EY89" s="122" t="e">
        <f>'Контроль экономии'!GV89*'Контроль экономии'!YS89</f>
        <v>#VALUE!</v>
      </c>
      <c r="EZ89" s="122" t="e">
        <f>'Контроль экономии'!GW89*'Контроль экономии'!YT89</f>
        <v>#VALUE!</v>
      </c>
      <c r="FA89" s="122" t="e">
        <f>'Контроль экономии'!GX89*'Контроль экономии'!YU89</f>
        <v>#VALUE!</v>
      </c>
      <c r="FB89" s="122" t="e">
        <f>'Контроль экономии'!GY89*'Контроль экономии'!YV89</f>
        <v>#VALUE!</v>
      </c>
    </row>
    <row r="90" spans="1:158" s="116" customFormat="1">
      <c r="A90" s="116">
        <f>'Контроль экономии'!A90</f>
        <v>95</v>
      </c>
      <c r="B90" s="123" t="str">
        <f>'Контроль экономии'!C90</f>
        <v>Государственное бюджетное учреждение культуры «Белгородская государственная универсальная научная библиотека»</v>
      </c>
      <c r="C90" s="124">
        <f>'Контроль экономии'!D90</f>
        <v>1100358</v>
      </c>
      <c r="D90" s="119">
        <f>IF('Контроль экономии'!JJ90="",0,'Контроль экономии'!JJ90)</f>
        <v>0.90946000000000005</v>
      </c>
      <c r="E90" s="119">
        <f>IF('Контроль экономии'!JK90="",0,'Контроль экономии'!JK90)</f>
        <v>0.79879999999999995</v>
      </c>
      <c r="F90" s="119">
        <f>IF('Контроль экономии'!JL90="",0,'Контроль экономии'!JL90)</f>
        <v>0.80042999999999997</v>
      </c>
      <c r="G90" s="119">
        <f>IF('Контроль экономии'!JM90="",0,'Контроль экономии'!JM90)</f>
        <v>0.78420999999999996</v>
      </c>
      <c r="H90" s="119">
        <f>IF('Контроль экономии'!JN90="",0,'Контроль экономии'!JN90)</f>
        <v>0.77644999999999997</v>
      </c>
      <c r="I90" s="119">
        <f>IF('Контроль экономии'!JO90="",0,'Контроль экономии'!JO90)</f>
        <v>0.79059000000000001</v>
      </c>
      <c r="J90" s="119">
        <f>IF('Контроль экономии'!JP90="",0,'Контроль экономии'!JP90)</f>
        <v>0.87475000000000003</v>
      </c>
      <c r="K90" s="119">
        <f>IF('Контроль экономии'!JQ90="",0,'Контроль экономии'!JQ90)</f>
        <v>1.11622</v>
      </c>
      <c r="L90" s="119">
        <f>IF('Контроль экономии'!JR90="",0,'Контроль экономии'!JR90)</f>
        <v>1.41553</v>
      </c>
      <c r="M90" s="119">
        <f>IF('Контроль экономии'!JS90="",0,'Контроль экономии'!JS90)</f>
        <v>1.7851399999999999</v>
      </c>
      <c r="N90" s="119">
        <f>IF('Контроль экономии'!JT90="",0,'Контроль экономии'!JT90)</f>
        <v>1.6351899999999999</v>
      </c>
      <c r="O90" s="119">
        <f>IF('Контроль экономии'!JU90="",0,'Контроль экономии'!JU90)</f>
        <v>1.46116</v>
      </c>
      <c r="P90" s="119">
        <f>IF('Контроль экономии'!JV90="",0,'Контроль экономии'!JV90)</f>
        <v>1.43946</v>
      </c>
      <c r="Q90" s="119">
        <f>IF('Контроль экономии'!JW90="",0,'Контроль экономии'!JW90)</f>
        <v>1.4403999999999999</v>
      </c>
      <c r="R90" s="119">
        <f>IF('Контроль экономии'!JX90="",0,'Контроль экономии'!JX90)</f>
        <v>1.7054199999999999</v>
      </c>
      <c r="S90" s="119">
        <f>IF('Контроль экономии'!JY90="",0,'Контроль экономии'!JY90)</f>
        <v>2.0167299999999999</v>
      </c>
      <c r="T90" s="119">
        <f>IF('Контроль экономии'!JZ90="",0,'Контроль экономии'!JZ90)</f>
        <v>2.1509399999999999</v>
      </c>
      <c r="U90" s="119">
        <f>IF('Контроль экономии'!KA90="",0,'Контроль экономии'!KA90)</f>
        <v>2.2335600000000002</v>
      </c>
      <c r="V90" s="119">
        <f>IF('Контроль экономии'!KB90="",0,'Контроль экономии'!KB90)</f>
        <v>1.7254100000000001</v>
      </c>
      <c r="W90" s="119">
        <f>IF('Контроль экономии'!KC90="",0,'Контроль экономии'!KC90)</f>
        <v>1.34755</v>
      </c>
      <c r="X90" s="119">
        <f>IF('Контроль экономии'!KD90="",0,'Контроль экономии'!KD90)</f>
        <v>1.4364399999999999</v>
      </c>
      <c r="Y90" s="119">
        <f>IF('Контроль экономии'!KE90="",0,'Контроль экономии'!KE90)</f>
        <v>1.3319099999999999</v>
      </c>
      <c r="Z90" s="119">
        <f>IF('Контроль экономии'!KF90="",0,'Контроль экономии'!KF90)</f>
        <v>1.8736600000000001</v>
      </c>
      <c r="AA90" s="119">
        <f>IF('Контроль экономии'!KG90="",0,'Контроль экономии'!KG90)</f>
        <v>2.13951</v>
      </c>
      <c r="AB90" s="119">
        <f>IF('Контроль экономии'!KH90="",0,'Контроль экономии'!KH90)</f>
        <v>1.6898</v>
      </c>
      <c r="AC90" s="119">
        <f>IF('Контроль экономии'!KI90="",0,'Контроль экономии'!KI90)</f>
        <v>2.38775</v>
      </c>
      <c r="AD90" s="119">
        <f>IF('Контроль экономии'!KJ90="",0,'Контроль экономии'!KJ90)</f>
        <v>2.1153900000000001</v>
      </c>
      <c r="AE90" s="119">
        <f>IF('Контроль экономии'!KK90="",0,'Контроль экономии'!KK90)</f>
        <v>1.3828800000000001</v>
      </c>
      <c r="AF90" s="119">
        <f>IF('Контроль экономии'!KL90="",0,'Контроль экономии'!KL90)</f>
        <v>1.30497</v>
      </c>
      <c r="AG90" s="119">
        <f>IF('Контроль экономии'!KM90="",0,'Контроль экономии'!KM90)</f>
        <v>1.6011599999999999</v>
      </c>
      <c r="AH90" s="119">
        <f>IF('Контроль экономии'!KN90="",0,'Контроль экономии'!KN90)</f>
        <v>0</v>
      </c>
      <c r="AI90" s="125">
        <f>IF(D90&gt;0,'Контроль экономии'!FU90,0)</f>
        <v>901.61283593575899</v>
      </c>
      <c r="AJ90" s="125">
        <f>IF(E90&gt;0,'Контроль экономии'!FV90,0)</f>
        <v>1706.7495902052403</v>
      </c>
      <c r="AK90" s="125">
        <f>IF(F90&gt;0,'Контроль экономии'!FW90,0)</f>
        <v>2297.8848542331602</v>
      </c>
      <c r="AL90" s="125">
        <f>IF(G90&gt;0,'Контроль экономии'!FX90,0)</f>
        <v>2932.8728826548427</v>
      </c>
      <c r="AM90" s="125">
        <f>IF(H90&gt;0,'Контроль экономии'!FY90,0)</f>
        <v>3650.8888116620492</v>
      </c>
      <c r="AN90" s="125">
        <f>IF(I90&gt;0,'Контроль экономии'!FZ90,0)</f>
        <v>4497.539516224293</v>
      </c>
      <c r="AO90" s="125">
        <f>IF(J90&gt;0,'Контроль экономии'!GA90,0)</f>
        <v>5332.4961502815331</v>
      </c>
      <c r="AP90" s="125">
        <f>IF(K90&gt;0,'Контроль экономии'!GB90,0)</f>
        <v>6158.6822314600204</v>
      </c>
      <c r="AQ90" s="125">
        <f>IF(L90&gt;0,'Контроль экономии'!GC90,0)</f>
        <v>7004.1635289717633</v>
      </c>
      <c r="AR90" s="125">
        <f>IF(M90&gt;0,'Контроль экономии'!GD90,0)</f>
        <v>7837.3660524532525</v>
      </c>
      <c r="AS90" s="125">
        <f>IF(N90&gt;0,'Контроль экономии'!GE90,0)</f>
        <v>8602.1582634804727</v>
      </c>
      <c r="AT90" s="125">
        <f>IF(O90&gt;0,'Контроль экономии'!GF90,0)</f>
        <v>9270.4743928414136</v>
      </c>
      <c r="AU90" s="125">
        <f>IF(P90&gt;0,'Контроль экономии'!GG90,0)</f>
        <v>10043.452453222137</v>
      </c>
      <c r="AV90" s="125">
        <f>IF(Q90&gt;0,'Контроль экономии'!GH90,0)</f>
        <v>10614.707797391551</v>
      </c>
      <c r="AW90" s="125">
        <f>IF(R90&gt;0,'Контроль экономии'!GI90,0)</f>
        <v>11468.374944256797</v>
      </c>
      <c r="AX90" s="125">
        <f>IF(S90&gt;0,'Контроль экономии'!GJ90,0)</f>
        <v>12386.359478899562</v>
      </c>
      <c r="AY90" s="125">
        <f>IF(T90&gt;0,'Контроль экономии'!GK90,0)</f>
        <v>13235.933701088055</v>
      </c>
      <c r="AZ90" s="125">
        <f>IF(U90&gt;0,'Контроль экономии'!GL90,0)</f>
        <v>14111.234878387557</v>
      </c>
      <c r="BA90" s="125">
        <f>IF(V90&gt;0,'Контроль экономии'!GM90,0)</f>
        <v>14977.180799283056</v>
      </c>
      <c r="BB90" s="125">
        <f>IF(W90&gt;0,'Контроль экономии'!GN90,0)</f>
        <v>15849.558458956308</v>
      </c>
      <c r="BC90" s="125">
        <f>IF(X90&gt;0,'Контроль экономии'!GO90,0)</f>
        <v>16786.253506407076</v>
      </c>
      <c r="BD90" s="125">
        <f>IF(Y90&gt;0,'Контроль экономии'!GP90,0)</f>
        <v>17784.342424009112</v>
      </c>
      <c r="BE90" s="125">
        <f>IF(Z90&gt;0,'Контроль экономии'!GQ90,0)</f>
        <v>18812.251221398907</v>
      </c>
      <c r="BF90" s="125">
        <f>IF(AA90&gt;0,'Контроль экономии'!GR90,0)</f>
        <v>19900.96918541472</v>
      </c>
      <c r="BG90" s="125">
        <f>IF(AB90&gt;0,'Контроль экономии'!GS90,0)</f>
        <v>20979.16248597603</v>
      </c>
      <c r="BH90" s="125">
        <f>IF(AC90&gt;0,'Контроль экономии'!GT90,0)</f>
        <v>22018.765353870829</v>
      </c>
      <c r="BI90" s="125">
        <f>IF(AD90&gt;0,'Контроль экономии'!GU90,0)</f>
        <v>23179.401851492414</v>
      </c>
      <c r="BJ90" s="125">
        <f>IF(AE90&gt;0,'Контроль экономии'!GV90,0)</f>
        <v>24376.874671204758</v>
      </c>
      <c r="BK90" s="125">
        <f>IF(AF90&gt;0,'Контроль экономии'!GW90,0)</f>
        <v>25504.767771412331</v>
      </c>
      <c r="BL90" s="125">
        <f>IF(AG90&gt;0,'Контроль экономии'!GX90,0)</f>
        <v>26504.610799590118</v>
      </c>
      <c r="BM90" s="125">
        <f>IF(AH90&gt;0,'Контроль экономии'!GY90,0)</f>
        <v>0</v>
      </c>
      <c r="BN90" s="120">
        <f>'Контроль экономии'!FU90*Ср.вз.!AI90</f>
        <v>812905.7059241219</v>
      </c>
      <c r="BO90" s="120">
        <f>'Контроль экономии'!FV90*Ср.вз.!AJ90</f>
        <v>2912994.1636657557</v>
      </c>
      <c r="BP90" s="120">
        <f>'Контроль экономии'!FW90*Ср.вз.!AK90</f>
        <v>5280274.8033141522</v>
      </c>
      <c r="BQ90" s="120">
        <f>'Контроль экономии'!FX90*Ср.вз.!AL90</f>
        <v>8601743.345812127</v>
      </c>
      <c r="BR90" s="120">
        <f>'Контроль экономии'!FY90*Ср.вз.!AM90</f>
        <v>13328989.115119129</v>
      </c>
      <c r="BS90" s="120">
        <f>'Контроль экономии'!FZ90*Ср.вз.!AN90</f>
        <v>20227861.699999049</v>
      </c>
      <c r="BT90" s="120">
        <f>'Контроль экономии'!GA90*Ср.вз.!AO90</f>
        <v>28435515.19276737</v>
      </c>
      <c r="BU90" s="120">
        <f>'Контроль экономии'!GB90*Ср.вз.!AP90</f>
        <v>37929366.828101374</v>
      </c>
      <c r="BV90" s="120">
        <f>'Контроль экономии'!GC90*Ср.вз.!AQ90</f>
        <v>49058306.740578182</v>
      </c>
      <c r="BW90" s="120">
        <f>'Контроль экономии'!GD90*Ср.вз.!AR90</f>
        <v>61424306.64014668</v>
      </c>
      <c r="BX90" s="120">
        <f>'Контроль экономии'!GE90*Ср.вз.!AS90</f>
        <v>73997126.789965376</v>
      </c>
      <c r="BY90" s="120">
        <f>'Контроль экономии'!GF90*Ср.вз.!AT90</f>
        <v>85941695.468328372</v>
      </c>
      <c r="BZ90" s="120">
        <f>'Контроль экономии'!GG90*Ср.вз.!AU90</f>
        <v>100870937.18013376</v>
      </c>
      <c r="CA90" s="120">
        <f>'Контроль экономии'!GH90*Ср.вз.!AV90</f>
        <v>112672021.62400499</v>
      </c>
      <c r="CB90" s="120">
        <f>'Контроль экономии'!GI90*Ср.вз.!AW90</f>
        <v>131523623.86205709</v>
      </c>
      <c r="CC90" s="120">
        <f>'Контроль экономии'!GJ90*Ср.вз.!AX90</f>
        <v>153421901.14052501</v>
      </c>
      <c r="CD90" s="120">
        <f>'Контроль экономии'!GK90*Ср.вз.!AY90</f>
        <v>175189940.93959856</v>
      </c>
      <c r="CE90" s="120">
        <f>'Контроль экономии'!GL90*Ср.вз.!AZ90</f>
        <v>199126949.7930215</v>
      </c>
      <c r="CF90" s="120">
        <f>'Контроль экономии'!GM90*Ср.вз.!BA90</f>
        <v>224315944.69441304</v>
      </c>
      <c r="CG90" s="120">
        <f>'Контроль экономии'!GN90*Ср.вз.!BB90</f>
        <v>251208503.34387344</v>
      </c>
      <c r="CH90" s="120">
        <f>'Контроль экономии'!GO90*Ср.вз.!BC90</f>
        <v>281778306.78136384</v>
      </c>
      <c r="CI90" s="120">
        <f>'Контроль экономии'!GP90*Ср.вз.!BD90</f>
        <v>316282835.45441031</v>
      </c>
      <c r="CJ90" s="120">
        <f>'Контроль экономии'!GQ90*Ср.вз.!BE90</f>
        <v>353900796.01702464</v>
      </c>
      <c r="CK90" s="120">
        <f>'Контроль экономии'!GR90*Ср.вз.!BF90</f>
        <v>396048574.51882625</v>
      </c>
      <c r="CL90" s="120">
        <f>'Контроль экономии'!GS90*Ср.вз.!BG90</f>
        <v>440125258.612984</v>
      </c>
      <c r="CM90" s="120">
        <f>'Контроль экономии'!GT90*Ср.вз.!BH90</f>
        <v>484826027.70882237</v>
      </c>
      <c r="CN90" s="120">
        <f>'Контроль экономии'!GU90*Ср.вз.!BI90</f>
        <v>537284670.19296992</v>
      </c>
      <c r="CO90" s="120">
        <f>'Контроль экономии'!GV90*Ср.вз.!BJ90</f>
        <v>594232018.73562407</v>
      </c>
      <c r="CP90" s="120">
        <f>'Контроль экономии'!GW90*Ср.вз.!BK90</f>
        <v>650493179.07367313</v>
      </c>
      <c r="CQ90" s="120">
        <f>'Контроль экономии'!GX90*Ср.вз.!BL90</f>
        <v>702494393.6377492</v>
      </c>
      <c r="CR90" s="120">
        <f>'Контроль экономии'!GY90*Ср.вз.!BM90</f>
        <v>0</v>
      </c>
      <c r="CS90" s="116">
        <f>'Контроль экономии'!FU90*'Контроль экономии'!WM90</f>
        <v>0</v>
      </c>
      <c r="CT90" s="116">
        <f>'Контроль экономии'!FV90*'Контроль экономии'!WN90</f>
        <v>0</v>
      </c>
      <c r="CU90" s="116">
        <f>'Контроль экономии'!FW90*'Контроль экономии'!WO90</f>
        <v>0</v>
      </c>
      <c r="CV90" s="116">
        <f>'Контроль экономии'!FX90*'Контроль экономии'!WP90</f>
        <v>0</v>
      </c>
      <c r="CW90" s="116">
        <f>'Контроль экономии'!FY90*'Контроль экономии'!WQ90</f>
        <v>0</v>
      </c>
      <c r="CX90" s="116">
        <f>'Контроль экономии'!FZ90*'Контроль экономии'!WR90</f>
        <v>0</v>
      </c>
      <c r="CY90" s="116">
        <f>'Контроль экономии'!GA90*'Контроль экономии'!WS90</f>
        <v>0</v>
      </c>
      <c r="CZ90" s="116">
        <f>'Контроль экономии'!GB90*'Контроль экономии'!WT90</f>
        <v>0</v>
      </c>
      <c r="DA90" s="116">
        <f>'Контроль экономии'!GC90*'Контроль экономии'!WU90</f>
        <v>0</v>
      </c>
      <c r="DB90" s="116">
        <f>'Контроль экономии'!GD90*'Контроль экономии'!WV90</f>
        <v>0</v>
      </c>
      <c r="DC90" s="116">
        <f>'Контроль экономии'!GE90*'Контроль экономии'!WW90</f>
        <v>0</v>
      </c>
      <c r="DD90" s="116">
        <f>'Контроль экономии'!GF90*'Контроль экономии'!WX90</f>
        <v>0</v>
      </c>
      <c r="DE90" s="116">
        <f>'Контроль экономии'!GG90*'Контроль экономии'!WY90</f>
        <v>0</v>
      </c>
      <c r="DF90" s="116">
        <f>'Контроль экономии'!GH90*'Контроль экономии'!WZ90</f>
        <v>0</v>
      </c>
      <c r="DG90" s="116">
        <f>'Контроль экономии'!GI90*'Контроль экономии'!XA90</f>
        <v>0</v>
      </c>
      <c r="DH90" s="116">
        <f>'Контроль экономии'!GJ90*'Контроль экономии'!XB90</f>
        <v>0</v>
      </c>
      <c r="DI90" s="116">
        <f>'Контроль экономии'!GK90*'Контроль экономии'!XC90</f>
        <v>0</v>
      </c>
      <c r="DJ90" s="116">
        <f>'Контроль экономии'!GL90*'Контроль экономии'!XD90</f>
        <v>0</v>
      </c>
      <c r="DK90" s="116">
        <f>'Контроль экономии'!GM90*'Контроль экономии'!XE90</f>
        <v>0</v>
      </c>
      <c r="DL90" s="116">
        <f>'Контроль экономии'!GN90*'Контроль экономии'!XF90</f>
        <v>0</v>
      </c>
      <c r="DM90" s="116">
        <f>'Контроль экономии'!GO90*'Контроль экономии'!XG90</f>
        <v>0</v>
      </c>
      <c r="DN90" s="116">
        <f>'Контроль экономии'!GP90*'Контроль экономии'!XH90</f>
        <v>0</v>
      </c>
      <c r="DO90" s="116">
        <f>'Контроль экономии'!GQ90*'Контроль экономии'!XI90</f>
        <v>0</v>
      </c>
      <c r="DP90" s="116">
        <f>'Контроль экономии'!GR90*'Контроль экономии'!XJ90</f>
        <v>0</v>
      </c>
      <c r="DQ90" s="116">
        <f>'Контроль экономии'!GS90*'Контроль экономии'!XK90</f>
        <v>0</v>
      </c>
      <c r="DR90" s="116">
        <f>'Контроль экономии'!GT90*'Контроль экономии'!XL90</f>
        <v>0</v>
      </c>
      <c r="DS90" s="116">
        <f>'Контроль экономии'!GU90*'Контроль экономии'!XM90</f>
        <v>0</v>
      </c>
      <c r="DT90" s="116">
        <f>'Контроль экономии'!GV90*'Контроль экономии'!XN90</f>
        <v>0</v>
      </c>
      <c r="DU90" s="116">
        <f>'Контроль экономии'!GW90*'Контроль экономии'!XO90</f>
        <v>0</v>
      </c>
      <c r="DV90" s="116">
        <f>'Контроль экономии'!GX90*'Контроль экономии'!XP90</f>
        <v>0</v>
      </c>
      <c r="DW90" s="116" t="e">
        <f>'Контроль экономии'!GY90*'Контроль экономии'!XQ90</f>
        <v>#VALUE!</v>
      </c>
      <c r="DX90" s="122">
        <f>'Контроль экономии'!FU90*'Контроль экономии'!XR90</f>
        <v>1775477.2070024775</v>
      </c>
      <c r="DY90" s="122">
        <f>'Контроль экономии'!FV90*'Контроль экономии'!XS90</f>
        <v>5969401.0509201633</v>
      </c>
      <c r="DZ90" s="122">
        <f>'Контроль экономии'!FW90*'Контроль экономии'!XT90</f>
        <v>11106505.617393587</v>
      </c>
      <c r="EA90" s="122">
        <f>'Контроль экономии'!FX90*'Контроль экономии'!XU90</f>
        <v>16706475.226545056</v>
      </c>
      <c r="EB90" s="122">
        <f>'Контроль экономии'!FY90*'Контроль экономии'!XV90</f>
        <v>23096588.213447608</v>
      </c>
      <c r="EC90" s="122">
        <f>'Контроль экономии'!FZ90*'Контроль экономии'!XW90</f>
        <v>35383067.240022041</v>
      </c>
      <c r="ED90" s="122">
        <f>'Контроль экономии'!GA90*'Контроль экономии'!XX90</f>
        <v>52118560.003378384</v>
      </c>
      <c r="EE90" s="122">
        <f>'Контроль экономии'!GB90*'Контроль экономии'!XY90</f>
        <v>65565598.380455166</v>
      </c>
      <c r="EF90" s="122">
        <f>'Контроль экономии'!GC90*'Контроль экономии'!XZ90</f>
        <v>82827148.390610278</v>
      </c>
      <c r="EG90" s="122">
        <f>'Контроль экономии'!GD90*'Контроль экономии'!YA90</f>
        <v>102066461.01547146</v>
      </c>
      <c r="EH90" s="122">
        <f>'Контроль экономии'!GE90*'Контроль экономии'!YB90</f>
        <v>121686017.8994444</v>
      </c>
      <c r="EI90" s="122">
        <f>'Контроль экономии'!GF90*'Контроль экономии'!YC90</f>
        <v>139615357.92754316</v>
      </c>
      <c r="EJ90" s="122">
        <f>'Контроль экономии'!GG90*'Контроль экономии'!YD90</f>
        <v>163017611.94327635</v>
      </c>
      <c r="EK90" s="122">
        <f>'Контроль экономии'!GH90*'Контроль экономии'!YE90</f>
        <v>182535909.09011206</v>
      </c>
      <c r="EL90" s="122">
        <f>'Контроль экономии'!GI90*'Контроль экономии'!YF90</f>
        <v>211524173.7817471</v>
      </c>
      <c r="EM90" s="122">
        <f>'Контроль экономии'!GJ90*'Контроль экономии'!YG90</f>
        <v>242524375.72415367</v>
      </c>
      <c r="EN90" s="122">
        <f>'Контроль экономии'!GK90*'Контроль экономии'!YH90</f>
        <v>272046716.63552004</v>
      </c>
      <c r="EO90" s="122">
        <f>'Контроль экономии'!GL90*'Контроль экономии'!YI90</f>
        <v>304188509.73819208</v>
      </c>
      <c r="EP90" s="122">
        <f>'Контроль экономии'!GM90*'Контроль экономии'!YJ90</f>
        <v>341089518.0766058</v>
      </c>
      <c r="EQ90" s="122">
        <f>'Контроль экономии'!GN90*'Контроль экономии'!YK90</f>
        <v>379328163.91052747</v>
      </c>
      <c r="ER90" s="122">
        <f>'Контроль экономии'!GO90*'Контроль экономии'!YL90</f>
        <v>422563547.46624988</v>
      </c>
      <c r="ES90" s="122">
        <f>'Контроль экономии'!GP90*'Контроль экономии'!YM90</f>
        <v>469963169.53799152</v>
      </c>
      <c r="ET90" s="122">
        <f>'Контроль экономии'!GQ90*'Контроль экономии'!YN90</f>
        <v>523276609.02912933</v>
      </c>
      <c r="EU90" s="122">
        <f>'Контроль экономии'!GR90*'Контроль экономии'!YO90</f>
        <v>579473109.13949358</v>
      </c>
      <c r="EV90" s="122">
        <f>'Контроль экономии'!GS90*'Контроль экономии'!YP90</f>
        <v>640367719.54230058</v>
      </c>
      <c r="EW90" s="122">
        <f>'Контроль экономии'!GT90*'Контроль экономии'!YQ90</f>
        <v>681025270.28241527</v>
      </c>
      <c r="EX90" s="122">
        <f>'Контроль экономии'!GU90*'Контроль экономии'!YR90</f>
        <v>728415820.30484021</v>
      </c>
      <c r="EY90" s="122">
        <f>'Контроль экономии'!GV90*'Контроль экономии'!YS90</f>
        <v>785953206.46627593</v>
      </c>
      <c r="EZ90" s="122">
        <f>'Контроль экономии'!GW90*'Контроль экономии'!YT90</f>
        <v>824279135.58281398</v>
      </c>
      <c r="FA90" s="122">
        <f>'Контроль экономии'!GX90*'Контроль экономии'!YU90</f>
        <v>872409910.87755024</v>
      </c>
      <c r="FB90" s="122" t="e">
        <f>'Контроль экономии'!GY90*'Контроль экономии'!YV90</f>
        <v>#VALUE!</v>
      </c>
    </row>
    <row r="91" spans="1:158" s="116" customFormat="1">
      <c r="A91" s="116">
        <f>'Контроль экономии'!A91</f>
        <v>79</v>
      </c>
      <c r="B91" s="123" t="str">
        <f>'Контроль экономии'!C91</f>
        <v>Муниципальное бюджетное общеобразовательное учреждение «Гимназия № 5» г. Белгорода</v>
      </c>
      <c r="C91" s="124">
        <f>'Контроль экономии'!D91</f>
        <v>1401</v>
      </c>
      <c r="D91" s="119">
        <f>IF('Контроль экономии'!JJ91="",0,'Контроль экономии'!JJ91)</f>
        <v>1.6158999999999999</v>
      </c>
      <c r="E91" s="119">
        <f>IF('Контроль экономии'!JK91="",0,'Контроль экономии'!JK91)</f>
        <v>1.34457</v>
      </c>
      <c r="F91" s="119">
        <f>IF('Контроль экономии'!JL91="",0,'Контроль экономии'!JL91)</f>
        <v>1.28034</v>
      </c>
      <c r="G91" s="119">
        <f>IF('Контроль экономии'!JM91="",0,'Контроль экономии'!JM91)</f>
        <v>1.2579100000000001</v>
      </c>
      <c r="H91" s="119">
        <f>IF('Контроль экономии'!JN91="",0,'Контроль экономии'!JN91)</f>
        <v>1.21929</v>
      </c>
      <c r="I91" s="119">
        <f>IF('Контроль экономии'!JO91="",0,'Контроль экономии'!JO91)</f>
        <v>1.1996199999999999</v>
      </c>
      <c r="J91" s="119">
        <f>IF('Контроль экономии'!JP91="",0,'Контроль экономии'!JP91)</f>
        <v>1.17093</v>
      </c>
      <c r="K91" s="119">
        <f>IF('Контроль экономии'!JQ91="",0,'Контроль экономии'!JQ91)</f>
        <v>1.2134799999999999</v>
      </c>
      <c r="L91" s="119">
        <f>IF('Контроль экономии'!JR91="",0,'Контроль экономии'!JR91)</f>
        <v>1.53047</v>
      </c>
      <c r="M91" s="119">
        <f>IF('Контроль экономии'!JS91="",0,'Контроль экономии'!JS91)</f>
        <v>1.62073</v>
      </c>
      <c r="N91" s="119">
        <f>IF('Контроль экономии'!JT91="",0,'Контроль экономии'!JT91)</f>
        <v>2.36069</v>
      </c>
      <c r="O91" s="119">
        <f>IF('Контроль экономии'!JU91="",0,'Контроль экономии'!JU91)</f>
        <v>2.3362799999999999</v>
      </c>
      <c r="P91" s="119">
        <f>IF('Контроль экономии'!JV91="",0,'Контроль экономии'!JV91)</f>
        <v>1.97512</v>
      </c>
      <c r="Q91" s="119">
        <f>IF('Контроль экономии'!JW91="",0,'Контроль экономии'!JW91)</f>
        <v>1.7925899999999999</v>
      </c>
      <c r="R91" s="119">
        <f>IF('Контроль экономии'!JX91="",0,'Контроль экономии'!JX91)</f>
        <v>1.3782399999999999</v>
      </c>
      <c r="S91" s="119">
        <f>IF('Контроль экономии'!JY91="",0,'Контроль экономии'!JY91)</f>
        <v>2.2401399999999998</v>
      </c>
      <c r="T91" s="119">
        <f>IF('Контроль экономии'!JZ91="",0,'Контроль экономии'!JZ91)</f>
        <v>2.5595699999999999</v>
      </c>
      <c r="U91" s="119">
        <f>IF('Контроль экономии'!KA91="",0,'Контроль экономии'!KA91)</f>
        <v>2.8050199999999998</v>
      </c>
      <c r="V91" s="119">
        <f>IF('Контроль экономии'!KB91="",0,'Контроль экономии'!KB91)</f>
        <v>2.91594</v>
      </c>
      <c r="W91" s="119">
        <f>IF('Контроль экономии'!KC91="",0,'Контроль экономии'!KC91)</f>
        <v>2.0811299999999999</v>
      </c>
      <c r="X91" s="119">
        <f>IF('Контроль экономии'!KD91="",0,'Контроль экономии'!KD91)</f>
        <v>1.7035400000000001</v>
      </c>
      <c r="Y91" s="119">
        <f>IF('Контроль экономии'!KE91="",0,'Контроль экономии'!KE91)</f>
        <v>1.30071</v>
      </c>
      <c r="Z91" s="119">
        <f>IF('Контроль экономии'!KF91="",0,'Контроль экономии'!KF91)</f>
        <v>1.66082</v>
      </c>
      <c r="AA91" s="119">
        <f>IF('Контроль экономии'!KG91="",0,'Контроль экономии'!KG91)</f>
        <v>2.17001</v>
      </c>
      <c r="AB91" s="119">
        <f>IF('Контроль экономии'!KH91="",0,'Контроль экономии'!KH91)</f>
        <v>2.58169</v>
      </c>
      <c r="AC91" s="119">
        <f>IF('Контроль экономии'!KI91="",0,'Контроль экономии'!KI91)</f>
        <v>2.5218799999999999</v>
      </c>
      <c r="AD91" s="119">
        <f>IF('Контроль экономии'!KJ91="",0,'Контроль экономии'!KJ91)</f>
        <v>2.3330000000000002</v>
      </c>
      <c r="AE91" s="119">
        <f>IF('Контроль экономии'!KK91="",0,'Контроль экономии'!KK91)</f>
        <v>2.3896799999999998</v>
      </c>
      <c r="AF91" s="119">
        <f>IF('Контроль экономии'!KL91="",0,'Контроль экономии'!KL91)</f>
        <v>1.3849400000000001</v>
      </c>
      <c r="AG91" s="119">
        <f>IF('Контроль экономии'!KM91="",0,'Контроль экономии'!KM91)</f>
        <v>1.61693</v>
      </c>
      <c r="AH91" s="119">
        <f>IF('Контроль экономии'!KN91="",0,'Контроль экономии'!KN91)</f>
        <v>0</v>
      </c>
      <c r="AI91" s="125">
        <f>IF(D91&gt;0,'Контроль экономии'!FU91,0)</f>
        <v>2451.3006332200407</v>
      </c>
      <c r="AJ91" s="125">
        <f>IF(E91&gt;0,'Контроль экономии'!FV91,0)</f>
        <v>4640.3025605507773</v>
      </c>
      <c r="AK91" s="125">
        <f>IF(F91&gt;0,'Контроль экономии'!FW91,0)</f>
        <v>6247.4782675452398</v>
      </c>
      <c r="AL91" s="125">
        <f>IF(G91&gt;0,'Контроль экономии'!FX91,0)</f>
        <v>7973.8806590348404</v>
      </c>
      <c r="AM91" s="125">
        <f>IF(H91&gt;0,'Контроль экономии'!FY91,0)</f>
        <v>9926.0189065019022</v>
      </c>
      <c r="AN91" s="125">
        <f>IF(I91&gt;0,'Контроль экономии'!FZ91,0)</f>
        <v>12227.88876182137</v>
      </c>
      <c r="AO91" s="125">
        <f>IF(J91&gt;0,'Контроль экономии'!GA91,0)</f>
        <v>14497.964834608802</v>
      </c>
      <c r="AP91" s="125">
        <f>IF(K91&gt;0,'Контроль экономии'!GB91,0)</f>
        <v>16744.195570497206</v>
      </c>
      <c r="AQ91" s="125">
        <f>IF(L91&gt;0,'Контроль экономии'!GC91,0)</f>
        <v>19042.886047563468</v>
      </c>
      <c r="AR91" s="125">
        <f>IF(M91&gt;0,'Контроль экономии'!GD91,0)</f>
        <v>21308.193052971095</v>
      </c>
      <c r="AS91" s="125">
        <f>IF(N91&gt;0,'Контроль экономии'!GE91,0)</f>
        <v>23387.506430566304</v>
      </c>
      <c r="AT91" s="125">
        <f>IF(O91&gt;0,'Контроль экономии'!GF91,0)</f>
        <v>25204.521102272211</v>
      </c>
      <c r="AU91" s="125">
        <f>IF(P91&gt;0,'Контроль экономии'!GG91,0)</f>
        <v>27306.090127639847</v>
      </c>
      <c r="AV91" s="125">
        <f>IF(Q91&gt;0,'Контроль экономии'!GH91,0)</f>
        <v>28859.216404329847</v>
      </c>
      <c r="AW91" s="125">
        <f>IF(R91&gt;0,'Контроль экономии'!GI91,0)</f>
        <v>31180.162529168538</v>
      </c>
      <c r="AX91" s="125">
        <f>IF(S91&gt;0,'Контроль экономии'!GJ91,0)</f>
        <v>33675.974457933429</v>
      </c>
      <c r="AY91" s="125">
        <f>IF(T91&gt;0,'Контроль экономии'!GK91,0)</f>
        <v>35985.792758885909</v>
      </c>
      <c r="AZ91" s="125">
        <f>IF(U91&gt;0,'Контроль экономии'!GL91,0)</f>
        <v>38365.557381408864</v>
      </c>
      <c r="BA91" s="125">
        <f>IF(V91&gt;0,'Контроль экономии'!GM91,0)</f>
        <v>40719.886977906193</v>
      </c>
      <c r="BB91" s="125">
        <f>IF(W91&gt;0,'Контроль экономии'!GN91,0)</f>
        <v>43091.703154796145</v>
      </c>
      <c r="BC91" s="125">
        <f>IF(X91&gt;0,'Контроль экономии'!GO91,0)</f>
        <v>45638.385135612298</v>
      </c>
      <c r="BD91" s="125">
        <f>IF(Y91&gt;0,'Контроль экономии'!GP91,0)</f>
        <v>48351.984474721641</v>
      </c>
      <c r="BE91" s="125">
        <f>IF(Z91&gt;0,'Контроль экономии'!GQ91,0)</f>
        <v>51146.657959287681</v>
      </c>
      <c r="BF91" s="125">
        <f>IF(AA91&gt;0,'Контроль экономии'!GR91,0)</f>
        <v>54106.659113020309</v>
      </c>
      <c r="BG91" s="125">
        <f>IF(AB91&gt;0,'Контроль экономии'!GS91,0)</f>
        <v>57038.045862474108</v>
      </c>
      <c r="BH91" s="125">
        <f>IF(AC91&gt;0,'Контроль экономии'!GT91,0)</f>
        <v>59864.51312957218</v>
      </c>
      <c r="BI91" s="125">
        <f>IF(AD91&gt;0,'Контроль экономии'!GU91,0)</f>
        <v>63020.046045876836</v>
      </c>
      <c r="BJ91" s="125">
        <f>IF(AE91&gt;0,'Контроль экономии'!GV91,0)</f>
        <v>66275.729377157404</v>
      </c>
      <c r="BK91" s="125">
        <f>IF(AF91&gt;0,'Контроль экономии'!GW91,0)</f>
        <v>69342.239702372361</v>
      </c>
      <c r="BL91" s="125">
        <f>IF(AG91&gt;0,'Контроль экономии'!GX91,0)</f>
        <v>72060.608108861517</v>
      </c>
      <c r="BM91" s="125">
        <f>IF(AH91&gt;0,'Контроль экономии'!GY91,0)</f>
        <v>0</v>
      </c>
      <c r="BN91" s="120">
        <f>'Контроль экономии'!FU91*Ср.вз.!AI91</f>
        <v>6008874.7944249725</v>
      </c>
      <c r="BO91" s="120">
        <f>'Контроль экономии'!FV91*Ср.вз.!AJ91</f>
        <v>21532407.853454102</v>
      </c>
      <c r="BP91" s="120">
        <f>'Контроль экономии'!FW91*Ср.вз.!AK91</f>
        <v>39030984.703450069</v>
      </c>
      <c r="BQ91" s="120">
        <f>'Контроль экономии'!FX91*Ср.вз.!AL91</f>
        <v>63582772.764529899</v>
      </c>
      <c r="BR91" s="120">
        <f>'Контроль экономии'!FY91*Ср.вз.!AM91</f>
        <v>98525851.33223322</v>
      </c>
      <c r="BS91" s="120">
        <f>'Контроль экономии'!FZ91*Ср.вз.!AN91</f>
        <v>149521263.57147735</v>
      </c>
      <c r="BT91" s="120">
        <f>'Контроль экономии'!GA91*Ср.вз.!AO91</f>
        <v>210190984.34555343</v>
      </c>
      <c r="BU91" s="120">
        <f>'Контроль экономии'!GB91*Ср.вз.!AP91</f>
        <v>280368085.30305827</v>
      </c>
      <c r="BV91" s="120">
        <f>'Контроль экономии'!GC91*Ср.вз.!AQ91</f>
        <v>362631509.02048743</v>
      </c>
      <c r="BW91" s="120">
        <f>'Контроль экономии'!GD91*Ср.вз.!AR91</f>
        <v>454039091.18268567</v>
      </c>
      <c r="BX91" s="120">
        <f>'Контроль экономии'!GE91*Ср.вз.!AS91</f>
        <v>546975457.03978026</v>
      </c>
      <c r="BY91" s="120">
        <f>'Контроль экономии'!GF91*Ср.вз.!AT91</f>
        <v>635267883.99488521</v>
      </c>
      <c r="BZ91" s="120">
        <f>'Контроль экономии'!GG91*Ср.вз.!AU91</f>
        <v>745622558.05879033</v>
      </c>
      <c r="CA91" s="120">
        <f>'Контроль экономии'!GH91*Ср.вз.!AV91</f>
        <v>832854371.47194099</v>
      </c>
      <c r="CB91" s="120">
        <f>'Контроль экономии'!GI91*Ср.вз.!AW91</f>
        <v>972202535.34536576</v>
      </c>
      <c r="CC91" s="120">
        <f>'Контроль экономии'!GJ91*Ср.вз.!AX91</f>
        <v>1134071255.6913848</v>
      </c>
      <c r="CD91" s="120">
        <f>'Контроль экономии'!GK91*Ср.вз.!AY91</f>
        <v>1294977280.4854856</v>
      </c>
      <c r="CE91" s="120">
        <f>'Контроль экономии'!GL91*Ср.вз.!AZ91</f>
        <v>1471915993.1861761</v>
      </c>
      <c r="CF91" s="120">
        <f>'Контроль экономии'!GM91*Ср.вз.!BA91</f>
        <v>1658109195.4934545</v>
      </c>
      <c r="CG91" s="120">
        <f>'Контроль экономии'!GN91*Ср.вз.!BB91</f>
        <v>1856894880.7810681</v>
      </c>
      <c r="CH91" s="120">
        <f>'Контроль экономии'!GO91*Ср.вз.!BC91</f>
        <v>2082862197.7864776</v>
      </c>
      <c r="CI91" s="120">
        <f>'Контроль экономии'!GP91*Ср.вз.!BD91</f>
        <v>2337914402.6437225</v>
      </c>
      <c r="CJ91" s="120">
        <f>'Контроль экономии'!GQ91*Ср.вз.!BE91</f>
        <v>2615980620.404366</v>
      </c>
      <c r="CK91" s="120">
        <f>'Контроль экономии'!GR91*Ср.вз.!BF91</f>
        <v>2927530560.3725834</v>
      </c>
      <c r="CL91" s="120">
        <f>'Контроль экономии'!GS91*Ср.вз.!BG91</f>
        <v>3253338675.8096995</v>
      </c>
      <c r="CM91" s="120">
        <f>'Контроль экономии'!GT91*Ср.вз.!BH91</f>
        <v>3583759932.2407198</v>
      </c>
      <c r="CN91" s="120">
        <f>'Контроль экономии'!GU91*Ср.вз.!BI91</f>
        <v>3971526203.6244364</v>
      </c>
      <c r="CO91" s="120">
        <f>'Контроль экономии'!GV91*Ср.вз.!BJ91</f>
        <v>4392472304.474205</v>
      </c>
      <c r="CP91" s="120">
        <f>'Контроль экономии'!GW91*Ср.вз.!BK91</f>
        <v>4808346206.9412661</v>
      </c>
      <c r="CQ91" s="120">
        <f>'Контроль экономии'!GX91*Ср.вз.!BL91</f>
        <v>5192731241.018918</v>
      </c>
      <c r="CR91" s="120">
        <f>'Контроль экономии'!GY91*Ср.вз.!BM91</f>
        <v>0</v>
      </c>
      <c r="CS91" s="116">
        <f>'Контроль экономии'!FU91*'Контроль экономии'!WM91</f>
        <v>2362285.538662802</v>
      </c>
      <c r="CT91" s="116">
        <f>'Контроль экономии'!FV91*'Контроль экономии'!WN91</f>
        <v>9400677.1094879117</v>
      </c>
      <c r="CU91" s="116">
        <f>'Контроль экономии'!FW91*'Контроль экономии'!WO91</f>
        <v>14340951.492218575</v>
      </c>
      <c r="CV91" s="116">
        <f>'Контроль экономии'!FX91*'Контроль экономии'!WP91</f>
        <v>28374818.129559636</v>
      </c>
      <c r="CW91" s="116">
        <f>'Контроль экономии'!FY91*'Контроль экономии'!WQ91</f>
        <v>54303307.400983073</v>
      </c>
      <c r="CX91" s="116">
        <f>'Контроль экономии'!FZ91*'Контроль экономии'!WR91</f>
        <v>76626988.215385929</v>
      </c>
      <c r="CY91" s="116">
        <f>'Контроль экономии'!GA91*'Контроль экономии'!WS91</f>
        <v>87568656.460104957</v>
      </c>
      <c r="CZ91" s="116">
        <f>'Контроль экономии'!GB91*'Контроль экономии'!WT91</f>
        <v>107653113.12385638</v>
      </c>
      <c r="DA91" s="116">
        <f>'Контроль экономии'!GC91*'Контроль экономии'!WU91</f>
        <v>123427663.13953698</v>
      </c>
      <c r="DB91" s="116">
        <f>'Контроль экономии'!GD91*'Контроль экономии'!WV91</f>
        <v>127504150.27461898</v>
      </c>
      <c r="DC91" s="116">
        <f>'Контроль экономии'!GE91*'Контроль экономии'!WW91</f>
        <v>162202987.46429762</v>
      </c>
      <c r="DD91" s="116">
        <f>'Контроль экономии'!GF91*'Контроль экономии'!WX91</f>
        <v>207742021.21146962</v>
      </c>
      <c r="DE91" s="116">
        <f>'Контроль экономии'!GG91*'Контроль экономии'!WY91</f>
        <v>244630380.86194333</v>
      </c>
      <c r="DF91" s="116">
        <f>'Контроль экономии'!GH91*'Контроль экономии'!WZ91</f>
        <v>262807596.98431814</v>
      </c>
      <c r="DG91" s="116">
        <f>'Контроль экономии'!GI91*'Контроль экономии'!XA91</f>
        <v>258137493.63269964</v>
      </c>
      <c r="DH91" s="116">
        <f>'Контроль экономии'!GJ91*'Контроль экономии'!XB91</f>
        <v>289672820.89969522</v>
      </c>
      <c r="DI91" s="116">
        <f>'Контроль экономии'!GK91*'Контроль экономии'!XC91</f>
        <v>332832356.52542365</v>
      </c>
      <c r="DJ91" s="116">
        <f>'Контроль экономии'!GL91*'Контроль экономии'!XD91</f>
        <v>388919926.86384457</v>
      </c>
      <c r="DK91" s="116">
        <f>'Контроль экономии'!GM91*'Контроль экономии'!XE91</f>
        <v>490907554.42987806</v>
      </c>
      <c r="DL91" s="116">
        <f>'Контроль экономии'!GN91*'Контроль экономии'!XF91</f>
        <v>588032030.67832923</v>
      </c>
      <c r="DM91" s="116">
        <f>'Контроль экономии'!GO91*'Контроль экономии'!XG91</f>
        <v>645199190.74281478</v>
      </c>
      <c r="DN91" s="116">
        <f>'Контроль экономии'!GP91*'Контроль экономии'!XH91</f>
        <v>675468949.36514652</v>
      </c>
      <c r="DO91" s="116">
        <f>'Контроль экономии'!GQ91*'Контроль экономии'!XI91</f>
        <v>683291535.61005723</v>
      </c>
      <c r="DP91" s="116">
        <f>'Контроль экономии'!GR91*'Контроль экономии'!XJ91</f>
        <v>724911386.9914211</v>
      </c>
      <c r="DQ91" s="116">
        <f>'Контроль экономии'!GS91*'Контроль экономии'!XK91</f>
        <v>875008716.64209867</v>
      </c>
      <c r="DR91" s="116">
        <f>'Контроль экономии'!GT91*'Контроль экономии'!XL91</f>
        <v>986196667.20688522</v>
      </c>
      <c r="DS91" s="116">
        <f>'Контроль экономии'!GU91*'Контроль экономии'!XM91</f>
        <v>1130533546.9941971</v>
      </c>
      <c r="DT91" s="116">
        <f>'Контроль экономии'!GV91*'Контроль экономии'!XN91</f>
        <v>1480028288.6026447</v>
      </c>
      <c r="DU91" s="116">
        <f>'Контроль экономии'!GW91*'Контроль экономии'!XO91</f>
        <v>1663704384.5652094</v>
      </c>
      <c r="DV91" s="116">
        <f>'Контроль экономии'!GX91*'Контроль экономии'!XP91</f>
        <v>1776150452.9623895</v>
      </c>
      <c r="DW91" s="116" t="e">
        <f>'Контроль экономии'!GY91*'Контроль экономии'!XQ91</f>
        <v>#VALUE!</v>
      </c>
      <c r="DX91" s="122">
        <f>'Контроль экономии'!FU91*'Контроль экономии'!XR91</f>
        <v>1402417.9940325096</v>
      </c>
      <c r="DY91" s="122">
        <f>'Контроль экономии'!FV91*'Контроль экономии'!XS91</f>
        <v>3201087.489952676</v>
      </c>
      <c r="DZ91" s="122">
        <f>'Контроль экономии'!FW91*'Контроль экономии'!XT91</f>
        <v>11066129.293623852</v>
      </c>
      <c r="EA91" s="122">
        <f>'Контроль экономии'!FX91*'Контроль экономии'!XU91</f>
        <v>8251877.4118886171</v>
      </c>
      <c r="EB91" s="122">
        <f>'Контроль экономии'!FY91*'Контроль экономии'!XV91</f>
        <v>0</v>
      </c>
      <c r="EC91" s="122">
        <f>'Контроль экономии'!FZ91*'Контроль экономии'!XW91</f>
        <v>98636.551474812077</v>
      </c>
      <c r="ED91" s="122">
        <f>'Контроль экономии'!GA91*'Контроль экономии'!XX91</f>
        <v>39432104.248348743</v>
      </c>
      <c r="EE91" s="122">
        <f>'Контроль экономии'!GB91*'Контроль экономии'!XY91</f>
        <v>70444514.711538315</v>
      </c>
      <c r="EF91" s="122">
        <f>'Контроль экономии'!GC91*'Контроль экономии'!XZ91</f>
        <v>121947565.89839035</v>
      </c>
      <c r="EG91" s="122">
        <f>'Контроль экономии'!GD91*'Контроль экономии'!YA91</f>
        <v>205405998.14717862</v>
      </c>
      <c r="EH91" s="122">
        <f>'Контроль экономии'!GE91*'Контроль экономии'!YB91</f>
        <v>230679631.48439988</v>
      </c>
      <c r="EI91" s="122">
        <f>'Контроль экономии'!GF91*'Контроль экономии'!YC91</f>
        <v>230170942.63251942</v>
      </c>
      <c r="EJ91" s="122">
        <f>'Контроль экономии'!GG91*'Контроль экономии'!YD91</f>
        <v>268593315.37800086</v>
      </c>
      <c r="EK91" s="122">
        <f>'Контроль экономии'!GH91*'Контроль экономии'!YE91</f>
        <v>320379557.3525207</v>
      </c>
      <c r="EL91" s="122">
        <f>'Контроль экономии'!GI91*'Контроль экономии'!YF91</f>
        <v>468834422.76160157</v>
      </c>
      <c r="EM91" s="122">
        <f>'Контроль экономии'!GJ91*'Контроль экономии'!YG91</f>
        <v>569209254.93697917</v>
      </c>
      <c r="EN91" s="122">
        <f>'Контроль экономии'!GK91*'Контроль экономии'!YH91</f>
        <v>645954185.26090956</v>
      </c>
      <c r="EO91" s="122">
        <f>'Контроль экономии'!GL91*'Контроль экономии'!YI91</f>
        <v>713522135.80167937</v>
      </c>
      <c r="EP91" s="122">
        <f>'Контроль экономии'!GM91*'Контроль экономии'!YJ91</f>
        <v>700839464.35519254</v>
      </c>
      <c r="EQ91" s="122">
        <f>'Контроль экономии'!GN91*'Контроль экономии'!YK91</f>
        <v>710232420.95832634</v>
      </c>
      <c r="ER91" s="122">
        <f>'Контроль экономии'!GO91*'Контроль экономии'!YL91</f>
        <v>824723775.83798909</v>
      </c>
      <c r="ES91" s="122">
        <f>'Контроль экономии'!GP91*'Контроль экономии'!YM91</f>
        <v>1020749951.3816872</v>
      </c>
      <c r="ET91" s="122">
        <f>'Контроль экономии'!GQ91*'Контроль экономии'!YN91</f>
        <v>1283562125.9647548</v>
      </c>
      <c r="EU91" s="122">
        <f>'Контроль экономии'!GR91*'Контроль экономии'!YO91</f>
        <v>1513953355.7393131</v>
      </c>
      <c r="EV91" s="122">
        <f>'Контроль экономии'!GS91*'Контроль экономии'!YP91</f>
        <v>1547071678.3576076</v>
      </c>
      <c r="EW91" s="122">
        <f>'Контроль экономии'!GT91*'Контроль экономии'!YQ91</f>
        <v>1660676431.1872945</v>
      </c>
      <c r="EX91" s="122">
        <f>'Контроль экономии'!GU91*'Контроль экономии'!YR91</f>
        <v>1766985786.9857533</v>
      </c>
      <c r="EY91" s="122">
        <f>'Контроль экономии'!GV91*'Контроль экономии'!YS91</f>
        <v>1567180009.2799098</v>
      </c>
      <c r="EZ91" s="122">
        <f>'Контроль экономии'!GW91*'Контроль экономии'!YT91</f>
        <v>1627696960.4589627</v>
      </c>
      <c r="FA91" s="122">
        <f>'Контроль экономии'!GX91*'Контроль экономии'!YU91</f>
        <v>1795304413.7721076</v>
      </c>
      <c r="FB91" s="122" t="e">
        <f>'Контроль экономии'!GY91*'Контроль экономии'!YV91</f>
        <v>#VALUE!</v>
      </c>
    </row>
    <row r="92" spans="1:158" s="116" customFormat="1">
      <c r="A92" s="116">
        <f>'Контроль экономии'!A92</f>
        <v>78</v>
      </c>
      <c r="B92" s="123" t="str">
        <f>'Контроль экономии'!C92</f>
        <v>Муниципальное бюджетное общеобразовательное учреждение «Гимназия № 2» г. Белгорода</v>
      </c>
      <c r="C92" s="124">
        <f>'Контроль экономии'!D92</f>
        <v>198246</v>
      </c>
      <c r="D92" s="119">
        <f>IF('Контроль экономии'!JJ92="",0,'Контроль экономии'!JJ92)</f>
        <v>2.42</v>
      </c>
      <c r="E92" s="119">
        <f>IF('Контроль экономии'!JK92="",0,'Контроль экономии'!JK92)</f>
        <v>2.423</v>
      </c>
      <c r="F92" s="119">
        <f>IF('Контроль экономии'!JL92="",0,'Контроль экономии'!JL92)</f>
        <v>1.694</v>
      </c>
      <c r="G92" s="119">
        <f>IF('Контроль экономии'!JM92="",0,'Контроль экономии'!JM92)</f>
        <v>0.45900000000000002</v>
      </c>
      <c r="H92" s="119">
        <f>IF('Контроль экономии'!JN92="",0,'Контроль экономии'!JN92)</f>
        <v>0.52700000000000002</v>
      </c>
      <c r="I92" s="119">
        <f>IF('Контроль экономии'!JO92="",0,'Контроль экономии'!JO92)</f>
        <v>0.90700000000000003</v>
      </c>
      <c r="J92" s="119">
        <f>IF('Контроль экономии'!JP92="",0,'Контроль экономии'!JP92)</f>
        <v>1.31</v>
      </c>
      <c r="K92" s="119">
        <f>IF('Контроль экономии'!JQ92="",0,'Контроль экономии'!JQ92)</f>
        <v>1.2569999999999999</v>
      </c>
      <c r="L92" s="119">
        <f>IF('Контроль экономии'!JR92="",0,'Контроль экономии'!JR92)</f>
        <v>2.1749999999999998</v>
      </c>
      <c r="M92" s="119">
        <f>IF('Контроль экономии'!JS92="",0,'Контроль экономии'!JS92)</f>
        <v>3.1589999999999998</v>
      </c>
      <c r="N92" s="119">
        <f>IF('Контроль экономии'!JT92="",0,'Контроль экономии'!JT92)</f>
        <v>2.8580000000000001</v>
      </c>
      <c r="O92" s="119">
        <f>IF('Контроль экономии'!JU92="",0,'Контроль экономии'!JU92)</f>
        <v>2.4350000000000001</v>
      </c>
      <c r="P92" s="119">
        <f>IF('Контроль экономии'!JV92="",0,'Контроль экономии'!JV92)</f>
        <v>2.3650000000000002</v>
      </c>
      <c r="Q92" s="119">
        <f>IF('Контроль экономии'!JW92="",0,'Контроль экономии'!JW92)</f>
        <v>1.8109999999999999</v>
      </c>
      <c r="R92" s="119">
        <f>IF('Контроль экономии'!JX92="",0,'Контроль экономии'!JX92)</f>
        <v>2.8639999999999999</v>
      </c>
      <c r="S92" s="119">
        <f>IF('Контроль экономии'!JY92="",0,'Контроль экономии'!JY92)</f>
        <v>3.2</v>
      </c>
      <c r="T92" s="119">
        <f>IF('Контроль экономии'!JZ92="",0,'Контроль экономии'!JZ92)</f>
        <v>3.3919999999999999</v>
      </c>
      <c r="U92" s="119">
        <f>IF('Контроль экономии'!KA92="",0,'Контроль экономии'!KA92)</f>
        <v>3.3740000000000001</v>
      </c>
      <c r="V92" s="119">
        <f>IF('Контроль экономии'!KB92="",0,'Контроль экономии'!KB92)</f>
        <v>2.8860000000000001</v>
      </c>
      <c r="W92" s="119">
        <f>IF('Контроль экономии'!KC92="",0,'Контроль экономии'!KC92)</f>
        <v>2.2309999999999999</v>
      </c>
      <c r="X92" s="119">
        <f>IF('Контроль экономии'!KD92="",0,'Контроль экономии'!KD92)</f>
        <v>2.2240000000000002</v>
      </c>
      <c r="Y92" s="119">
        <f>IF('Контроль экономии'!KE92="",0,'Контроль экономии'!KE92)</f>
        <v>2.3069999999999999</v>
      </c>
      <c r="Z92" s="119">
        <f>IF('Контроль экономии'!KF92="",0,'Контроль экономии'!KF92)</f>
        <v>2.9809999999999999</v>
      </c>
      <c r="AA92" s="119">
        <f>IF('Контроль экономии'!KG92="",0,'Контроль экономии'!KG92)</f>
        <v>3.2709999999999999</v>
      </c>
      <c r="AB92" s="119">
        <f>IF('Контроль экономии'!KH92="",0,'Контроль экономии'!KH92)</f>
        <v>2.6869999999999998</v>
      </c>
      <c r="AC92" s="119">
        <f>IF('Контроль экономии'!KI92="",0,'Контроль экономии'!KI92)</f>
        <v>3.2170000000000001</v>
      </c>
      <c r="AD92" s="119">
        <f>IF('Контроль экономии'!KJ92="",0,'Контроль экономии'!KJ92)</f>
        <v>2.5099999999999998</v>
      </c>
      <c r="AE92" s="119">
        <f>IF('Контроль экономии'!KK92="",0,'Контроль экономии'!KK92)</f>
        <v>1.2190000000000001</v>
      </c>
      <c r="AF92" s="119">
        <f>IF('Контроль экономии'!KL92="",0,'Контроль экономии'!KL92)</f>
        <v>1.542</v>
      </c>
      <c r="AG92" s="119">
        <f>IF('Контроль экономии'!KM92="",0,'Контроль экономии'!KM92)</f>
        <v>2.4009999999999998</v>
      </c>
      <c r="AH92" s="119">
        <f>IF('Контроль экономии'!KN92="",0,'Контроль экономии'!KN92)</f>
        <v>0</v>
      </c>
      <c r="AI92" s="125">
        <f>IF(D92&gt;0,'Контроль экономии'!FU92,0)</f>
        <v>1488.2043195566143</v>
      </c>
      <c r="AJ92" s="125">
        <f>IF(E92&gt;0,'Контроль экономии'!FV92,0)</f>
        <v>2817.1649862423847</v>
      </c>
      <c r="AK92" s="125">
        <f>IF(F92&gt;0,'Контроль экономии'!FW92,0)</f>
        <v>3792.8942774691923</v>
      </c>
      <c r="AL92" s="125">
        <f>IF(G92&gt;0,'Контроль экономии'!FX92,0)</f>
        <v>4841.0070472736561</v>
      </c>
      <c r="AM92" s="125">
        <f>IF(H92&gt;0,'Контроль экономии'!FY92,0)</f>
        <v>6026.1658698518158</v>
      </c>
      <c r="AN92" s="125">
        <f>IF(I92&gt;0,'Контроль экономии'!FZ92,0)</f>
        <v>7423.6495629244346</v>
      </c>
      <c r="AO92" s="125">
        <f>IF(J92&gt;0,'Контроль экономии'!GA92,0)</f>
        <v>8801.8309950430121</v>
      </c>
      <c r="AP92" s="125">
        <f>IF(K92&gt;0,'Контроль экономии'!GB92,0)</f>
        <v>10165.535731446058</v>
      </c>
      <c r="AQ92" s="125">
        <f>IF(L92&gt;0,'Контроль экономии'!GC92,0)</f>
        <v>11561.089198423273</v>
      </c>
      <c r="AR92" s="125">
        <f>IF(M92&gt;0,'Контроль экономии'!GD92,0)</f>
        <v>12936.375291398745</v>
      </c>
      <c r="AS92" s="125">
        <f>IF(N92&gt;0,'Контроль экономии'!GE92,0)</f>
        <v>14198.743157793071</v>
      </c>
      <c r="AT92" s="125">
        <f>IF(O92&gt;0,'Контроль экономии'!GF92,0)</f>
        <v>15301.867371316554</v>
      </c>
      <c r="AU92" s="125">
        <f>IF(P92&gt;0,'Контроль экономии'!GG92,0)</f>
        <v>16577.74682037871</v>
      </c>
      <c r="AV92" s="125">
        <f>IF(Q92&gt;0,'Контроль экономии'!GH92,0)</f>
        <v>17520.662267983647</v>
      </c>
      <c r="AW92" s="125">
        <f>IF(R92&gt;0,'Контроль экономии'!GI92,0)</f>
        <v>18929.727317628691</v>
      </c>
      <c r="AX92" s="125">
        <f>IF(S92&gt;0,'Контроль экономии'!GJ92,0)</f>
        <v>20444.954802520962</v>
      </c>
      <c r="AY92" s="125">
        <f>IF(T92&gt;0,'Контроль экономии'!GK92,0)</f>
        <v>21847.264060832091</v>
      </c>
      <c r="AZ92" s="125">
        <f>IF(U92&gt;0,'Контроль экономии'!GL92,0)</f>
        <v>23292.038293242113</v>
      </c>
      <c r="BA92" s="125">
        <f>IF(V92&gt;0,'Контроль экономии'!GM92,0)</f>
        <v>24721.370716888901</v>
      </c>
      <c r="BB92" s="125">
        <f>IF(W92&gt;0,'Контроль экономии'!GN92,0)</f>
        <v>26161.319384060411</v>
      </c>
      <c r="BC92" s="125">
        <f>IF(X92&gt;0,'Контроль экономии'!GO92,0)</f>
        <v>27707.430486479152</v>
      </c>
      <c r="BD92" s="125">
        <f>IF(Y92&gt;0,'Контроль экономии'!GP92,0)</f>
        <v>29354.878458906609</v>
      </c>
      <c r="BE92" s="125">
        <f>IF(Z92&gt;0,'Контроль экономии'!GQ92,0)</f>
        <v>31051.547196766875</v>
      </c>
      <c r="BF92" s="125">
        <f>IF(AA92&gt;0,'Контроль экономии'!GR92,0)</f>
        <v>32848.587691588153</v>
      </c>
      <c r="BG92" s="125">
        <f>IF(AB92&gt;0,'Контроль экономии'!GS92,0)</f>
        <v>34628.256151550799</v>
      </c>
      <c r="BH92" s="125">
        <f>IF(AC92&gt;0,'Контроль экономии'!GT92,0)</f>
        <v>36344.227150365106</v>
      </c>
      <c r="BI92" s="125">
        <f>IF(AD92&gt;0,'Контроль экономии'!GU92,0)</f>
        <v>38259.976550053747</v>
      </c>
      <c r="BJ92" s="125">
        <f>IF(AE92&gt;0,'Контроль экономии'!GV92,0)</f>
        <v>40236.528071747613</v>
      </c>
      <c r="BK92" s="125">
        <f>IF(AF92&gt;0,'Контроль экономии'!GW92,0)</f>
        <v>42098.231140764932</v>
      </c>
      <c r="BL92" s="125">
        <f>IF(AG92&gt;0,'Контроль экономии'!GX92,0)</f>
        <v>43748.574452335495</v>
      </c>
      <c r="BM92" s="125">
        <f>IF(AH92&gt;0,'Контроль экономии'!GY92,0)</f>
        <v>0</v>
      </c>
      <c r="BN92" s="120">
        <f>'Контроль экономии'!FU92*Ср.вз.!AI92</f>
        <v>2214752.0967469653</v>
      </c>
      <c r="BO92" s="120">
        <f>'Контроль экономии'!FV92*Ср.вз.!AJ92</f>
        <v>7936418.5597100556</v>
      </c>
      <c r="BP92" s="120">
        <f>'Контроль экономии'!FW92*Ср.вз.!AK92</f>
        <v>14386047.000058547</v>
      </c>
      <c r="BQ92" s="120">
        <f>'Контроль экономии'!FX92*Ср.вз.!AL92</f>
        <v>23435349.231753204</v>
      </c>
      <c r="BR92" s="120">
        <f>'Контроль экономии'!FY92*Ср.вз.!AM92</f>
        <v>36314675.090966895</v>
      </c>
      <c r="BS92" s="120">
        <f>'Контроль экономии'!FZ92*Ср.вз.!AN92</f>
        <v>55110572.833108149</v>
      </c>
      <c r="BT92" s="120">
        <f>'Контроль экономии'!GA92*Ср.вз.!AO92</f>
        <v>77472228.865299866</v>
      </c>
      <c r="BU92" s="120">
        <f>'Контроль экономии'!GB92*Ср.вз.!AP92</f>
        <v>103338116.70730653</v>
      </c>
      <c r="BV92" s="120">
        <f>'Контроль экономии'!GC92*Ср.вз.!AQ92</f>
        <v>133658783.45389928</v>
      </c>
      <c r="BW92" s="120">
        <f>'Контроль экономии'!GD92*Ср.вз.!AR92</f>
        <v>167349805.67991194</v>
      </c>
      <c r="BX92" s="120">
        <f>'Контроль экономии'!GE92*Ср.вз.!AS92</f>
        <v>201604307.26097554</v>
      </c>
      <c r="BY92" s="120">
        <f>'Контроль экономии'!GF92*Ср.вз.!AT92</f>
        <v>234147145.04936218</v>
      </c>
      <c r="BZ92" s="120">
        <f>'Контроль экономии'!GG92*Ср.вз.!AU92</f>
        <v>274821689.64057642</v>
      </c>
      <c r="CA92" s="120">
        <f>'Контроль экономии'!GH92*Ср.вз.!AV92</f>
        <v>306973606.30874586</v>
      </c>
      <c r="CB92" s="120">
        <f>'Контроль экономии'!GI92*Ср.вз.!AW92</f>
        <v>358334576.31977791</v>
      </c>
      <c r="CC92" s="120">
        <f>'Контроль экономии'!GJ92*Ср.вз.!AX92</f>
        <v>417996176.87712497</v>
      </c>
      <c r="CD92" s="120">
        <f>'Контроль экономии'!GK92*Ср.вз.!AY92</f>
        <v>477302946.94372553</v>
      </c>
      <c r="CE92" s="120">
        <f>'Контроль экономии'!GL92*Ср.вз.!AZ92</f>
        <v>542519047.85385692</v>
      </c>
      <c r="CF92" s="120">
        <f>'Контроль экономии'!GM92*Ср.вз.!BA92</f>
        <v>611146170.12185204</v>
      </c>
      <c r="CG92" s="120">
        <f>'Контроль экономии'!GN92*Ср.вз.!BB92</f>
        <v>684414631.91481495</v>
      </c>
      <c r="CH92" s="120">
        <f>'Контроль экономии'!GO92*Ср.вз.!BC92</f>
        <v>767701704.16307437</v>
      </c>
      <c r="CI92" s="120">
        <f>'Контроль экономии'!GP92*Ср.вз.!BD92</f>
        <v>861708889.3371793</v>
      </c>
      <c r="CJ92" s="120">
        <f>'Контроль экономии'!GQ92*Ср.вз.!BE92</f>
        <v>964198583.31304073</v>
      </c>
      <c r="CK92" s="120">
        <f>'Контроль экономии'!GR92*Ср.вз.!BF92</f>
        <v>1079029713.3319566</v>
      </c>
      <c r="CL92" s="120">
        <f>'Контроль экономии'!GS92*Ср.вз.!BG92</f>
        <v>1199116124.0974157</v>
      </c>
      <c r="CM92" s="120">
        <f>'Контроль экономии'!GT92*Ср.вз.!BH92</f>
        <v>1320902847.1573362</v>
      </c>
      <c r="CN92" s="120">
        <f>'Контроль экономии'!GU92*Ср.вз.!BI92</f>
        <v>1463825805.6106627</v>
      </c>
      <c r="CO92" s="120">
        <f>'Контроль экономии'!GV92*Ср.вз.!BJ92</f>
        <v>1618978191.2685337</v>
      </c>
      <c r="CP92" s="120">
        <f>'Контроль экономии'!GW92*Ср.вз.!BK92</f>
        <v>1772261065.1812704</v>
      </c>
      <c r="CQ92" s="120">
        <f>'Контроль экономии'!GX92*Ср.вз.!BL92</f>
        <v>1913937766.611542</v>
      </c>
      <c r="CR92" s="120">
        <f>'Контроль экономии'!GY92*Ср.вз.!BM92</f>
        <v>0</v>
      </c>
      <c r="CS92" s="116">
        <f>'Контроль экономии'!FU92*'Контроль экономии'!WM92</f>
        <v>824017.60757292621</v>
      </c>
      <c r="CT92" s="116">
        <f>'Контроль экономии'!FV92*'Контроль экономии'!WN92</f>
        <v>3546060.5627997583</v>
      </c>
      <c r="CU92" s="116">
        <f>'Контроль экономии'!FW92*'Контроль экономии'!WO92</f>
        <v>7532939.9029168664</v>
      </c>
      <c r="CV92" s="116">
        <f>'Контроль экономии'!FX92*'Контроль экономии'!WP92</f>
        <v>0</v>
      </c>
      <c r="CW92" s="116">
        <f>'Контроль экономии'!FY92*'Контроль экономии'!WQ92</f>
        <v>0</v>
      </c>
      <c r="CX92" s="116">
        <f>'Контроль экономии'!FZ92*'Контроль экономии'!WR92</f>
        <v>0</v>
      </c>
      <c r="CY92" s="116">
        <f>'Контроль экономии'!GA92*'Контроль экономии'!WS92</f>
        <v>0</v>
      </c>
      <c r="CZ92" s="116">
        <f>'Контроль экономии'!GB92*'Контроль экономии'!WT92</f>
        <v>0</v>
      </c>
      <c r="DA92" s="116">
        <f>'Контроль экономии'!GC92*'Контроль экономии'!WU92</f>
        <v>0</v>
      </c>
      <c r="DB92" s="116">
        <f>'Контроль экономии'!GD92*'Контроль экономии'!WV92</f>
        <v>0</v>
      </c>
      <c r="DC92" s="116">
        <f>'Контроль экономии'!GE92*'Контроль экономии'!WW92</f>
        <v>0</v>
      </c>
      <c r="DD92" s="116">
        <f>'Контроль экономии'!GF92*'Контроль экономии'!WX92</f>
        <v>0</v>
      </c>
      <c r="DE92" s="116">
        <f>'Контроль экономии'!GG92*'Контроль экономии'!WY92</f>
        <v>0</v>
      </c>
      <c r="DF92" s="116">
        <f>'Контроль экономии'!GH92*'Контроль экономии'!WZ92</f>
        <v>0</v>
      </c>
      <c r="DG92" s="116">
        <f>'Контроль экономии'!GI92*'Контроль экономии'!XA92</f>
        <v>0</v>
      </c>
      <c r="DH92" s="116">
        <f>'Контроль экономии'!GJ92*'Контроль экономии'!XB92</f>
        <v>0</v>
      </c>
      <c r="DI92" s="116">
        <f>'Контроль экономии'!GK92*'Контроль экономии'!XC92</f>
        <v>0</v>
      </c>
      <c r="DJ92" s="116">
        <f>'Контроль экономии'!GL92*'Контроль экономии'!XD92</f>
        <v>0</v>
      </c>
      <c r="DK92" s="116">
        <f>'Контроль экономии'!GM92*'Контроль экономии'!XE92</f>
        <v>0</v>
      </c>
      <c r="DL92" s="116">
        <f>'Контроль экономии'!GN92*'Контроль экономии'!XF92</f>
        <v>0</v>
      </c>
      <c r="DM92" s="116">
        <f>'Контроль экономии'!GO92*'Контроль экономии'!XG92</f>
        <v>0</v>
      </c>
      <c r="DN92" s="116">
        <f>'Контроль экономии'!GP92*'Контроль экономии'!XH92</f>
        <v>0</v>
      </c>
      <c r="DO92" s="116">
        <f>'Контроль экономии'!GQ92*'Контроль экономии'!XI92</f>
        <v>0</v>
      </c>
      <c r="DP92" s="116">
        <f>'Контроль экономии'!GR92*'Контроль экономии'!XJ92</f>
        <v>0</v>
      </c>
      <c r="DQ92" s="116">
        <f>'Контроль экономии'!GS92*'Контроль экономии'!XK92</f>
        <v>0</v>
      </c>
      <c r="DR92" s="116">
        <f>'Контроль экономии'!GT92*'Контроль экономии'!XL92</f>
        <v>0</v>
      </c>
      <c r="DS92" s="116">
        <f>'Контроль экономии'!GU92*'Контроль экономии'!XM92</f>
        <v>0</v>
      </c>
      <c r="DT92" s="116">
        <f>'Контроль экономии'!GV92*'Контроль экономии'!XN92</f>
        <v>0</v>
      </c>
      <c r="DU92" s="116">
        <f>'Контроль экономии'!GW92*'Контроль экономии'!XO92</f>
        <v>0</v>
      </c>
      <c r="DV92" s="116">
        <f>'Контроль экономии'!GX92*'Контроль экономии'!XP92</f>
        <v>0</v>
      </c>
      <c r="DW92" s="116" t="e">
        <f>'Контроль экономии'!GY92*'Контроль экономии'!XQ92</f>
        <v>#VALUE!</v>
      </c>
      <c r="DX92" s="122">
        <f>'Контроль экономии'!FU92*'Контроль экономии'!XR92</f>
        <v>607917.76197975955</v>
      </c>
      <c r="DY92" s="122">
        <f>'Контроль экономии'!FV92*'Контроль экономии'!XS92</f>
        <v>0</v>
      </c>
      <c r="DZ92" s="122">
        <f>'Контроль экономии'!FW92*'Контроль экономии'!XT92</f>
        <v>2045400.4527591842</v>
      </c>
      <c r="EA92" s="122">
        <f>'Контроль экономии'!FX92*'Контроль экономии'!XU92</f>
        <v>30623526.483249769</v>
      </c>
      <c r="EB92" s="122">
        <f>'Контроль экономии'!FY92*'Контроль экономии'!XV92</f>
        <v>61218248.61355973</v>
      </c>
      <c r="EC92" s="122">
        <f>'Контроль экономии'!FZ92*'Контроль экономии'!XW92</f>
        <v>104252893.03889592</v>
      </c>
      <c r="ED92" s="122">
        <f>'Контроль экономии'!GA92*'Контроль экономии'!XX92</f>
        <v>154790051.30991119</v>
      </c>
      <c r="EE92" s="122">
        <f>'Контроль экономии'!GB92*'Контроль экономии'!XY92</f>
        <v>210605245.0712876</v>
      </c>
      <c r="EF92" s="122">
        <f>'Контроль экономии'!GC92*'Контроль экономии'!XZ92</f>
        <v>266694698.24466458</v>
      </c>
      <c r="EG92" s="122">
        <f>'Контроль экономии'!GD92*'Контроль экономии'!YA92</f>
        <v>320678782.08024925</v>
      </c>
      <c r="EH92" s="122">
        <f>'Контроль экономии'!GE92*'Контроль экономии'!YB92</f>
        <v>375775251.19121045</v>
      </c>
      <c r="EI92" s="122">
        <f>'Контроль экономии'!GF92*'Контроль экономии'!YC92</f>
        <v>428436614.89429998</v>
      </c>
      <c r="EJ92" s="122">
        <f>'Контроль экономии'!GG92*'Контроль экономии'!YD92</f>
        <v>497688883.75214261</v>
      </c>
      <c r="EK92" s="122">
        <f>'Контроль экономии'!GH92*'Контроль экономии'!YE92</f>
        <v>567012652.79756308</v>
      </c>
      <c r="EL92" s="122">
        <f>'Контроль экономии'!GI92*'Контроль экономии'!YF92</f>
        <v>651522429.46263278</v>
      </c>
      <c r="EM92" s="122">
        <f>'Контроль экономии'!GJ92*'Контроль экономии'!YG92</f>
        <v>747966686.06281674</v>
      </c>
      <c r="EN92" s="122">
        <f>'Контроль экономии'!GK92*'Контроль экономии'!YH92</f>
        <v>841045282.66352892</v>
      </c>
      <c r="EO92" s="122">
        <f>'Контроль экономии'!GL92*'Контроль экономии'!YI92</f>
        <v>947466429.18802893</v>
      </c>
      <c r="EP92" s="122">
        <f>'Контроль экономии'!GM92*'Контроль экономии'!YJ92</f>
        <v>1055641048.4369633</v>
      </c>
      <c r="EQ92" s="122">
        <f>'Контроль экономии'!GN92*'Контроль экономии'!YK92</f>
        <v>1168864564.4259589</v>
      </c>
      <c r="ER92" s="122">
        <f>'Контроль экономии'!GO92*'Контроль экономии'!YL92</f>
        <v>1306217964.8402901</v>
      </c>
      <c r="ES92" s="122">
        <f>'Контроль экономии'!GP92*'Контроль экономии'!YM92</f>
        <v>1438805904.6074746</v>
      </c>
      <c r="ET92" s="122">
        <f>'Контроль экономии'!GQ92*'Контроль экономии'!YN92</f>
        <v>1602650638.1034112</v>
      </c>
      <c r="EU92" s="122">
        <f>'Контроль экономии'!GR92*'Контроль экономии'!YO92</f>
        <v>1784887767.6117935</v>
      </c>
      <c r="EV92" s="122">
        <f>'Контроль экономии'!GS92*'Контроль экономии'!YP92</f>
        <v>1973222194.0168169</v>
      </c>
      <c r="EW92" s="122">
        <f>'Контроль экономии'!GT92*'Контроль экономии'!YQ92</f>
        <v>2149140524.71035</v>
      </c>
      <c r="EX92" s="122">
        <f>'Контроль экономии'!GU92*'Контроль экономии'!YR92</f>
        <v>2387605141.4572563</v>
      </c>
      <c r="EY92" s="122">
        <f>'Контроль экономии'!GV92*'Контроль экономии'!YS92</f>
        <v>2721665682.9218926</v>
      </c>
      <c r="EZ92" s="122">
        <f>'Контроль экономии'!GW92*'Контроль экономии'!YT92</f>
        <v>2962318285.1118999</v>
      </c>
      <c r="FA92" s="122">
        <f>'Контроль экономии'!GX92*'Контроль экономии'!YU92</f>
        <v>3153205851.6671243</v>
      </c>
      <c r="FB92" s="122" t="e">
        <f>'Контроль экономии'!GY92*'Контроль экономии'!YV92</f>
        <v>#VALUE!</v>
      </c>
    </row>
    <row r="93" spans="1:158" s="116" customFormat="1">
      <c r="A93" s="116">
        <f>'Контроль экономии'!A93</f>
        <v>87</v>
      </c>
      <c r="B93" s="123" t="str">
        <f>'Контроль экономии'!C93</f>
        <v>Муниципальное бюджетное общеобразовательное учреждение «Средняя общеобразовательная школа № 29» г. Белгорода им. Д.Б. Мурачева</v>
      </c>
      <c r="C93" s="124">
        <f>'Контроль экономии'!D93</f>
        <v>2287</v>
      </c>
      <c r="D93" s="119">
        <f>IF('Контроль экономии'!JJ93="",0,'Контроль экономии'!JJ93)</f>
        <v>1.4969399999999999</v>
      </c>
      <c r="E93" s="119">
        <f>IF('Контроль экономии'!JK93="",0,'Контроль экономии'!JK93)</f>
        <v>1.4602900000000001</v>
      </c>
      <c r="F93" s="119">
        <f>IF('Контроль экономии'!JL93="",0,'Контроль экономии'!JL93)</f>
        <v>1.4446399999999999</v>
      </c>
      <c r="G93" s="119">
        <f>IF('Контроль экономии'!JM93="",0,'Контроль экономии'!JM93)</f>
        <v>1.4359299999999999</v>
      </c>
      <c r="H93" s="119">
        <f>IF('Контроль экономии'!JN93="",0,'Контроль экономии'!JN93)</f>
        <v>1.4182300000000001</v>
      </c>
      <c r="I93" s="119">
        <f>IF('Контроль экономии'!JO93="",0,'Контроль экономии'!JO93)</f>
        <v>1.3945399999999999</v>
      </c>
      <c r="J93" s="119">
        <f>IF('Контроль экономии'!JP93="",0,'Контроль экономии'!JP93)</f>
        <v>1.3801099999999999</v>
      </c>
      <c r="K93" s="119">
        <f>IF('Контроль экономии'!JQ93="",0,'Контроль экономии'!JQ93)</f>
        <v>1.40954</v>
      </c>
      <c r="L93" s="119">
        <f>IF('Контроль экономии'!JR93="",0,'Контроль экономии'!JR93)</f>
        <v>2.0602399999999998</v>
      </c>
      <c r="M93" s="119">
        <f>IF('Контроль экономии'!JS93="",0,'Контроль экономии'!JS93)</f>
        <v>2.0806300000000002</v>
      </c>
      <c r="N93" s="119">
        <f>IF('Контроль экономии'!JT93="",0,'Контроль экономии'!JT93)</f>
        <v>2.5871400000000002</v>
      </c>
      <c r="O93" s="119">
        <f>IF('Контроль экономии'!JU93="",0,'Контроль экономии'!JU93)</f>
        <v>2.6620200000000001</v>
      </c>
      <c r="P93" s="119">
        <f>IF('Контроль экономии'!JV93="",0,'Контроль экономии'!JV93)</f>
        <v>2.8126000000000002</v>
      </c>
      <c r="Q93" s="119">
        <f>IF('Контроль экономии'!JW93="",0,'Контроль экономии'!JW93)</f>
        <v>1.9874700000000001</v>
      </c>
      <c r="R93" s="119">
        <f>IF('Контроль экономии'!JX93="",0,'Контроль экономии'!JX93)</f>
        <v>1.5362800000000001</v>
      </c>
      <c r="S93" s="119">
        <f>IF('Контроль экономии'!JY93="",0,'Контроль экономии'!JY93)</f>
        <v>3.1000999999999999</v>
      </c>
      <c r="T93" s="119">
        <f>IF('Контроль экономии'!JZ93="",0,'Контроль экономии'!JZ93)</f>
        <v>3.0794000000000001</v>
      </c>
      <c r="U93" s="119">
        <f>IF('Контроль экономии'!KA93="",0,'Контроль экономии'!KA93)</f>
        <v>3.1381000000000001</v>
      </c>
      <c r="V93" s="119">
        <f>IF('Контроль экономии'!KB93="",0,'Контроль экономии'!KB93)</f>
        <v>3.1633100000000001</v>
      </c>
      <c r="W93" s="119">
        <f>IF('Контроль экономии'!KC93="",0,'Контроль экономии'!KC93)</f>
        <v>3.3361200000000002</v>
      </c>
      <c r="X93" s="119">
        <f>IF('Контроль экономии'!KD93="",0,'Контроль экономии'!KD93)</f>
        <v>2.4181400000000002</v>
      </c>
      <c r="Y93" s="119">
        <f>IF('Контроль экономии'!KE93="",0,'Контроль экономии'!KE93)</f>
        <v>1.6335900000000001</v>
      </c>
      <c r="Z93" s="119">
        <f>IF('Контроль экономии'!KF93="",0,'Контроль экономии'!KF93)</f>
        <v>2.4501599999999999</v>
      </c>
      <c r="AA93" s="119">
        <f>IF('Контроль экономии'!KG93="",0,'Контроль экономии'!KG93)</f>
        <v>2.64757</v>
      </c>
      <c r="AB93" s="119">
        <f>IF('Контроль экономии'!KH93="",0,'Контроль экономии'!KH93)</f>
        <v>3.06725</v>
      </c>
      <c r="AC93" s="119">
        <f>IF('Контроль экономии'!KI93="",0,'Контроль экономии'!KI93)</f>
        <v>3.2289400000000001</v>
      </c>
      <c r="AD93" s="119">
        <f>IF('Контроль экономии'!KJ93="",0,'Контроль экономии'!KJ93)</f>
        <v>2.9926400000000002</v>
      </c>
      <c r="AE93" s="119">
        <f>IF('Контроль экономии'!KK93="",0,'Контроль экономии'!KK93)</f>
        <v>2.6401599999999998</v>
      </c>
      <c r="AF93" s="119">
        <f>IF('Контроль экономии'!KL93="",0,'Контроль экономии'!KL93)</f>
        <v>1.5922799999999999</v>
      </c>
      <c r="AG93" s="119">
        <f>IF('Контроль экономии'!KM93="",0,'Контроль экономии'!KM93)</f>
        <v>2.3056199999999998</v>
      </c>
      <c r="AH93" s="119">
        <f>IF('Контроль экономии'!KN93="",0,'Контроль экономии'!KN93)</f>
        <v>0</v>
      </c>
      <c r="AI93" s="125">
        <f>IF(D93&gt;0,'Контроль экономии'!FU93,0)</f>
        <v>1258.6732445768241</v>
      </c>
      <c r="AJ93" s="125">
        <f>IF(E93&gt;0,'Контроль экономии'!FV93,0)</f>
        <v>2382.6635544226647</v>
      </c>
      <c r="AK93" s="125">
        <f>IF(F93&gt;0,'Контроль экономии'!FW93,0)</f>
        <v>3207.9026272288706</v>
      </c>
      <c r="AL93" s="125">
        <f>IF(G93&gt;0,'Контроль экономии'!FX93,0)</f>
        <v>4094.3612158218866</v>
      </c>
      <c r="AM93" s="125">
        <f>IF(H93&gt;0,'Контроль экономии'!FY93,0)</f>
        <v>5096.7287543045977</v>
      </c>
      <c r="AN93" s="125">
        <f>IF(I93&gt;0,'Контроль экономии'!FZ93,0)</f>
        <v>6278.6735390952863</v>
      </c>
      <c r="AO93" s="125">
        <f>IF(J93&gt;0,'Контроль экономии'!GA93,0)</f>
        <v>7444.2931196761583</v>
      </c>
      <c r="AP93" s="125">
        <f>IF(K93&gt;0,'Контроль экономии'!GB93,0)</f>
        <v>8597.6687970996682</v>
      </c>
      <c r="AQ93" s="125">
        <f>IF(L93&gt;0,'Контроль экономии'!GC93,0)</f>
        <v>9777.9810614693743</v>
      </c>
      <c r="AR93" s="125">
        <f>IF(M93&gt;0,'Контроль экономии'!GD93,0)</f>
        <v>10941.151861418773</v>
      </c>
      <c r="AS93" s="125">
        <f>IF(N93&gt;0,'Контроль экономии'!GE93,0)</f>
        <v>12008.820216740749</v>
      </c>
      <c r="AT93" s="125">
        <f>IF(O93&gt;0,'Контроль экономии'!GF93,0)</f>
        <v>12941.805637331741</v>
      </c>
      <c r="AU93" s="125">
        <f>IF(P93&gt;0,'Контроль экономии'!GG93,0)</f>
        <v>14020.901635600589</v>
      </c>
      <c r="AV93" s="125">
        <f>IF(Q93&gt;0,'Контроль экономии'!GH93,0)</f>
        <v>14818.387861250107</v>
      </c>
      <c r="AW93" s="125">
        <f>IF(R93&gt;0,'Контроль экономии'!GI93,0)</f>
        <v>16010.127768566685</v>
      </c>
      <c r="AX93" s="125">
        <f>IF(S93&gt;0,'Контроль экономии'!GJ93,0)</f>
        <v>17291.656299037251</v>
      </c>
      <c r="AY93" s="125">
        <f>IF(T93&gt;0,'Контроль экономии'!GK93,0)</f>
        <v>18477.682384880394</v>
      </c>
      <c r="AZ93" s="125">
        <f>IF(U93&gt;0,'Контроль экономии'!GL93,0)</f>
        <v>19699.623919985133</v>
      </c>
      <c r="BA93" s="125">
        <f>IF(V93&gt;0,'Контроль экономии'!GM93,0)</f>
        <v>20908.50529172202</v>
      </c>
      <c r="BB93" s="125">
        <f>IF(W93&gt;0,'Контроль экономии'!GN93,0)</f>
        <v>22126.365525774305</v>
      </c>
      <c r="BC93" s="125">
        <f>IF(X93&gt;0,'Контроль экономии'!GO93,0)</f>
        <v>23434.014382980578</v>
      </c>
      <c r="BD93" s="125">
        <f>IF(Y93&gt;0,'Контроль экономии'!GP93,0)</f>
        <v>24827.370562288386</v>
      </c>
      <c r="BE93" s="125">
        <f>IF(Z93&gt;0,'Контроль экономии'!GQ93,0)</f>
        <v>26262.356012331224</v>
      </c>
      <c r="BF93" s="125">
        <f>IF(AA93&gt;0,'Контроль экономии'!GR93,0)</f>
        <v>27782.232524265106</v>
      </c>
      <c r="BG93" s="125">
        <f>IF(AB93&gt;0,'Контроль экономии'!GS93,0)</f>
        <v>29287.416352410153</v>
      </c>
      <c r="BH93" s="125">
        <f>IF(AC93&gt;0,'Контроль экономии'!GT93,0)</f>
        <v>30738.727006662808</v>
      </c>
      <c r="BI93" s="125">
        <f>IF(AD93&gt;0,'Контроль экономии'!GU93,0)</f>
        <v>32359.00352448706</v>
      </c>
      <c r="BJ93" s="125">
        <f>IF(AE93&gt;0,'Контроль экономии'!GV93,0)</f>
        <v>34030.704435572232</v>
      </c>
      <c r="BK93" s="125">
        <f>IF(AF93&gt;0,'Контроль экономии'!GW93,0)</f>
        <v>35605.270381609</v>
      </c>
      <c r="BL93" s="125">
        <f>IF(AG93&gt;0,'Контроль экономии'!GX93,0)</f>
        <v>37001.075341548283</v>
      </c>
      <c r="BM93" s="125">
        <f>IF(AH93&gt;0,'Контроль экономии'!GY93,0)</f>
        <v>0</v>
      </c>
      <c r="BN93" s="120">
        <f>'Контроль экономии'!FU93*Ср.вз.!AI93</f>
        <v>1584258.3366135496</v>
      </c>
      <c r="BO93" s="120">
        <f>'Контроль экономии'!FV93*Ср.вз.!AJ93</f>
        <v>5677085.6135740466</v>
      </c>
      <c r="BP93" s="120">
        <f>'Контроль экономии'!FW93*Ср.вз.!AK93</f>
        <v>10290639.265781891</v>
      </c>
      <c r="BQ93" s="120">
        <f>'Контроль экономии'!FX93*Ср.вз.!AL93</f>
        <v>16763793.765626477</v>
      </c>
      <c r="BR93" s="120">
        <f>'Контроль экономии'!FY93*Ср.вз.!AM93</f>
        <v>25976643.994955298</v>
      </c>
      <c r="BS93" s="120">
        <f>'Контроль экономии'!FZ93*Ср.вз.!AN93</f>
        <v>39421741.410535328</v>
      </c>
      <c r="BT93" s="120">
        <f>'Контроль экономии'!GA93*Ср.вз.!AO93</f>
        <v>55417500.051657788</v>
      </c>
      <c r="BU93" s="120">
        <f>'Контроль экономии'!GB93*Ср.вз.!AP93</f>
        <v>73919908.744621262</v>
      </c>
      <c r="BV93" s="120">
        <f>'Контроль экономии'!GC93*Ср.вз.!AQ93</f>
        <v>95608913.638453752</v>
      </c>
      <c r="BW93" s="120">
        <f>'Контроль экономии'!GD93*Ср.вз.!AR93</f>
        <v>119708804.05462749</v>
      </c>
      <c r="BX93" s="120">
        <f>'Контроль экономии'!GE93*Ср.вз.!AS93</f>
        <v>144211762.99800134</v>
      </c>
      <c r="BY93" s="120">
        <f>'Контроль экономии'!GF93*Ср.вз.!AT93</f>
        <v>167490333.15447164</v>
      </c>
      <c r="BZ93" s="120">
        <f>'Контроль экономии'!GG93*Ср.вз.!AU93</f>
        <v>196585682.67518726</v>
      </c>
      <c r="CA93" s="120">
        <f>'Контроль экономии'!GH93*Ср.вз.!AV93</f>
        <v>219584618.8064445</v>
      </c>
      <c r="CB93" s="120">
        <f>'Контроль экономии'!GI93*Ср.вз.!AW93</f>
        <v>256324191.16583005</v>
      </c>
      <c r="CC93" s="120">
        <f>'Контроль экономии'!GJ93*Ср.вз.!AX93</f>
        <v>299001377.56403464</v>
      </c>
      <c r="CD93" s="120">
        <f>'Контроль экономии'!GK93*Ср.вз.!AY93</f>
        <v>341424746.3165192</v>
      </c>
      <c r="CE93" s="120">
        <f>'Контроль экономии'!GL93*Ср.вз.!AZ93</f>
        <v>388075182.58885044</v>
      </c>
      <c r="CF93" s="120">
        <f>'Контроль экономии'!GM93*Ср.вз.!BA93</f>
        <v>437165593.53396773</v>
      </c>
      <c r="CG93" s="120">
        <f>'Контроль экономии'!GN93*Ср.вз.!BB93</f>
        <v>489576051.38017362</v>
      </c>
      <c r="CH93" s="120">
        <f>'Контроль экономии'!GO93*Ср.вз.!BC93</f>
        <v>549153030.1017406</v>
      </c>
      <c r="CI93" s="120">
        <f>'Контроль экономии'!GP93*Ср.вз.!BD93</f>
        <v>616398329.037184</v>
      </c>
      <c r="CJ93" s="120">
        <f>'Контроль экономии'!GQ93*Ср.вз.!BE93</f>
        <v>689711343.31842995</v>
      </c>
      <c r="CK93" s="120">
        <f>'Контроль экономии'!GR93*Ср.вз.!BF93</f>
        <v>771852444.03233385</v>
      </c>
      <c r="CL93" s="120">
        <f>'Контроль экономии'!GS93*Ср.вз.!BG93</f>
        <v>857752756.59942162</v>
      </c>
      <c r="CM93" s="120">
        <f>'Контроль экономии'!GT93*Ср.вз.!BH93</f>
        <v>944869337.99014151</v>
      </c>
      <c r="CN93" s="120">
        <f>'Контроль экономии'!GU93*Ср.вз.!BI93</f>
        <v>1047105109.0977659</v>
      </c>
      <c r="CO93" s="120">
        <f>'Контроль экономии'!GV93*Ср.вз.!BJ93</f>
        <v>1158088844.3812757</v>
      </c>
      <c r="CP93" s="120">
        <f>'Контроль экономии'!GW93*Ср.вз.!BK93</f>
        <v>1267735278.9474831</v>
      </c>
      <c r="CQ93" s="120">
        <f>'Контроль экономии'!GX93*Ср.вз.!BL93</f>
        <v>1369079576.4309323</v>
      </c>
      <c r="CR93" s="120">
        <f>'Контроль экономии'!GY93*Ср.вз.!BM93</f>
        <v>0</v>
      </c>
      <c r="CS93" s="116">
        <f>'Контроль экономии'!FU93*'Контроль экономии'!WM93</f>
        <v>0</v>
      </c>
      <c r="CT93" s="116">
        <f>'Контроль экономии'!FV93*'Контроль экономии'!WN93</f>
        <v>0</v>
      </c>
      <c r="CU93" s="116">
        <f>'Контроль экономии'!FW93*'Контроль экономии'!WO93</f>
        <v>0</v>
      </c>
      <c r="CV93" s="116">
        <f>'Контроль экономии'!FX93*'Контроль экономии'!WP93</f>
        <v>0</v>
      </c>
      <c r="CW93" s="116">
        <f>'Контроль экономии'!FY93*'Контроль экономии'!WQ93</f>
        <v>1220611.2419280992</v>
      </c>
      <c r="CX93" s="116">
        <f>'Контроль экономии'!FZ93*'Контроль экономии'!WR93</f>
        <v>600119.29164861003</v>
      </c>
      <c r="CY93" s="116">
        <f>'Контроль экономии'!GA93*'Контроль экономии'!WS93</f>
        <v>0</v>
      </c>
      <c r="CZ93" s="116">
        <f>'Контроль экономии'!GB93*'Контроль экономии'!WT93</f>
        <v>0</v>
      </c>
      <c r="DA93" s="116">
        <f>'Контроль экономии'!GC93*'Контроль экономии'!WU93</f>
        <v>0</v>
      </c>
      <c r="DB93" s="116">
        <f>'Контроль экономии'!GD93*'Контроль экономии'!WV93</f>
        <v>0</v>
      </c>
      <c r="DC93" s="116">
        <f>'Контроль экономии'!GE93*'Контроль экономии'!WW93</f>
        <v>0</v>
      </c>
      <c r="DD93" s="116">
        <f>'Контроль экономии'!GF93*'Контроль экономии'!WX93</f>
        <v>0</v>
      </c>
      <c r="DE93" s="116">
        <f>'Контроль экономии'!GG93*'Контроль экономии'!WY93</f>
        <v>0</v>
      </c>
      <c r="DF93" s="116">
        <f>'Контроль экономии'!GH93*'Контроль экономии'!WZ93</f>
        <v>0</v>
      </c>
      <c r="DG93" s="116">
        <f>'Контроль экономии'!GI93*'Контроль экономии'!XA93</f>
        <v>0</v>
      </c>
      <c r="DH93" s="116">
        <f>'Контроль экономии'!GJ93*'Контроль экономии'!XB93</f>
        <v>0</v>
      </c>
      <c r="DI93" s="116">
        <f>'Контроль экономии'!GK93*'Контроль экономии'!XC93</f>
        <v>0</v>
      </c>
      <c r="DJ93" s="116">
        <f>'Контроль экономии'!GL93*'Контроль экономии'!XD93</f>
        <v>0</v>
      </c>
      <c r="DK93" s="116">
        <f>'Контроль экономии'!GM93*'Контроль экономии'!XE93</f>
        <v>0</v>
      </c>
      <c r="DL93" s="116">
        <f>'Контроль экономии'!GN93*'Контроль экономии'!XF93</f>
        <v>0</v>
      </c>
      <c r="DM93" s="116">
        <f>'Контроль экономии'!GO93*'Контроль экономии'!XG93</f>
        <v>0</v>
      </c>
      <c r="DN93" s="116">
        <f>'Контроль экономии'!GP93*'Контроль экономии'!XH93</f>
        <v>0</v>
      </c>
      <c r="DO93" s="116">
        <f>'Контроль экономии'!GQ93*'Контроль экономии'!XI93</f>
        <v>0</v>
      </c>
      <c r="DP93" s="116">
        <f>'Контроль экономии'!GR93*'Контроль экономии'!XJ93</f>
        <v>0</v>
      </c>
      <c r="DQ93" s="116">
        <f>'Контроль экономии'!GS93*'Контроль экономии'!XK93</f>
        <v>0</v>
      </c>
      <c r="DR93" s="116">
        <f>'Контроль экономии'!GT93*'Контроль экономии'!XL93</f>
        <v>0</v>
      </c>
      <c r="DS93" s="116">
        <f>'Контроль экономии'!GU93*'Контроль экономии'!XM93</f>
        <v>0</v>
      </c>
      <c r="DT93" s="116">
        <f>'Контроль экономии'!GV93*'Контроль экономии'!XN93</f>
        <v>39950557.803771414</v>
      </c>
      <c r="DU93" s="116">
        <f>'Контроль экономии'!GW93*'Контроль экономии'!XO93</f>
        <v>57151737.965028115</v>
      </c>
      <c r="DV93" s="116">
        <f>'Контроль экономии'!GX93*'Контроль экономии'!XP93</f>
        <v>84272531.576033339</v>
      </c>
      <c r="DW93" s="116" t="e">
        <f>'Контроль экономии'!GY93*'Контроль экономии'!XQ93</f>
        <v>#VALUE!</v>
      </c>
      <c r="DX93" s="122">
        <f>'Контроль экономии'!FU93*'Контроль экономии'!XR93</f>
        <v>2844673.6127844136</v>
      </c>
      <c r="DY93" s="122">
        <f>'Контроль экономии'!FV93*'Контроль экономии'!XS93</f>
        <v>8281778.2482912317</v>
      </c>
      <c r="DZ93" s="122">
        <f>'Контроль экономии'!FW93*'Контроль экономии'!XT93</f>
        <v>15378689.595668714</v>
      </c>
      <c r="EA93" s="122">
        <f>'Контроль экономии'!FX93*'Контроль экономии'!XU93</f>
        <v>20965147.608904582</v>
      </c>
      <c r="EB93" s="122">
        <f>'Контроль экономии'!FY93*'Контроль экономии'!XV93</f>
        <v>23596452.073195506</v>
      </c>
      <c r="EC93" s="122">
        <f>'Контроль экономии'!FZ93*'Контроль экономии'!XW93</f>
        <v>38251508.791820541</v>
      </c>
      <c r="ED93" s="122">
        <f>'Контроль экономии'!GA93*'Контроль экономии'!XX93</f>
        <v>63722720.401917592</v>
      </c>
      <c r="EE93" s="122">
        <f>'Контроль экономии'!GB93*'Контроль экономии'!XY93</f>
        <v>88362890.651072979</v>
      </c>
      <c r="EF93" s="122">
        <f>'Контроль экономии'!GC93*'Контроль экономии'!XZ93</f>
        <v>115818874.33573949</v>
      </c>
      <c r="EG93" s="122">
        <f>'Контроль экономии'!GD93*'Контроль экономии'!YA93</f>
        <v>155910460.87277851</v>
      </c>
      <c r="EH93" s="122">
        <f>'Контроль экономии'!GE93*'Контроль экономии'!YB93</f>
        <v>185269651.5157558</v>
      </c>
      <c r="EI93" s="122">
        <f>'Контроль экономии'!GF93*'Контроль экономии'!YC93</f>
        <v>204525253.57671171</v>
      </c>
      <c r="EJ93" s="122">
        <f>'Контроль экономии'!GG93*'Контроль экономии'!YD93</f>
        <v>225890243.76749393</v>
      </c>
      <c r="EK93" s="122">
        <f>'Контроль экономии'!GH93*'Контроль экономии'!YE93</f>
        <v>260046237.56462267</v>
      </c>
      <c r="EL93" s="122">
        <f>'Контроль экономии'!GI93*'Контроль экономии'!YF93</f>
        <v>332822772.34399194</v>
      </c>
      <c r="EM93" s="122">
        <f>'Контроль экономии'!GJ93*'Контроль экономии'!YG93</f>
        <v>380643548.0059852</v>
      </c>
      <c r="EN93" s="122">
        <f>'Контроль экономии'!GK93*'Контроль экономии'!YH93</f>
        <v>431527519.38697988</v>
      </c>
      <c r="EO93" s="122">
        <f>'Контроль экономии'!GL93*'Контроль экономии'!YI93</f>
        <v>488943640.05072552</v>
      </c>
      <c r="EP93" s="122">
        <f>'Контроль экономии'!GM93*'Контроль экономии'!YJ93</f>
        <v>529673325.2235204</v>
      </c>
      <c r="EQ93" s="122">
        <f>'Контроль экономии'!GN93*'Контроль экономии'!YK93</f>
        <v>526356331.88432658</v>
      </c>
      <c r="ER93" s="122">
        <f>'Контроль экономии'!GO93*'Контроль экономии'!YL93</f>
        <v>578562513.25421309</v>
      </c>
      <c r="ES93" s="122">
        <f>'Контроль экономии'!GP93*'Контроль экономии'!YM93</f>
        <v>673883607.07417512</v>
      </c>
      <c r="ET93" s="122">
        <f>'Контроль экономии'!GQ93*'Контроль экономии'!YN93</f>
        <v>774900694.77625716</v>
      </c>
      <c r="EU93" s="122">
        <f>'Контроль экономии'!GR93*'Контроль экономии'!YO93</f>
        <v>890732361.68321741</v>
      </c>
      <c r="EV93" s="122">
        <f>'Контроль экономии'!GS93*'Контроль экономии'!YP93</f>
        <v>953807033.27827954</v>
      </c>
      <c r="EW93" s="122">
        <f>'Контроль экономии'!GT93*'Контроль экономии'!YQ93</f>
        <v>1028059602.3157954</v>
      </c>
      <c r="EX93" s="122">
        <f>'Контроль экономии'!GU93*'Контроль экономии'!YR93</f>
        <v>1105646354.3464291</v>
      </c>
      <c r="EY93" s="122">
        <f>'Контроль экономии'!GV93*'Контроль экономии'!YS93</f>
        <v>1080185256.6639214</v>
      </c>
      <c r="EZ93" s="122">
        <f>'Контроль экономии'!GW93*'Контроль экономии'!YT93</f>
        <v>1156289389.9156785</v>
      </c>
      <c r="FA93" s="122">
        <f>'Контроль экономии'!GX93*'Контроль экономии'!YU93</f>
        <v>1204748139.8576674</v>
      </c>
      <c r="FB93" s="122" t="e">
        <f>'Контроль экономии'!GY93*'Контроль экономии'!YV93</f>
        <v>#VALUE!</v>
      </c>
    </row>
    <row r="94" spans="1:158" s="116" customFormat="1">
      <c r="A94" s="116">
        <f>'Контроль экономии'!A94</f>
        <v>50</v>
      </c>
      <c r="B94" s="123" t="str">
        <f>'Контроль экономии'!C94</f>
        <v>Муниципальное бюджетное общеобразовательное учреждение «Средняя общеобразовательная Ивановская школа»</v>
      </c>
      <c r="C94" s="124">
        <f>'Контроль экономии'!D94</f>
        <v>1542093</v>
      </c>
      <c r="D94" s="119">
        <f>IF('Контроль экономии'!JJ94="",0,'Контроль экономии'!JJ94)</f>
        <v>0.90171990000000002</v>
      </c>
      <c r="E94" s="119">
        <f>IF('Контроль экономии'!JK94="",0,'Контроль экономии'!JK94)</f>
        <v>0.67614373000000005</v>
      </c>
      <c r="F94" s="119">
        <f>IF('Контроль экономии'!JL94="",0,'Контроль экономии'!JL94)</f>
        <v>0.67896336999999995</v>
      </c>
      <c r="G94" s="119">
        <f>IF('Контроль экономии'!JM94="",0,'Контроль экономии'!JM94)</f>
        <v>0.60565659999999999</v>
      </c>
      <c r="H94" s="119">
        <f>IF('Контроль экономии'!JN94="",0,'Контроль экономии'!JN94)</f>
        <v>0.54387030000000003</v>
      </c>
      <c r="I94" s="119">
        <f>IF('Контроль экономии'!JO94="",0,'Контроль экономии'!JO94)</f>
        <v>0.56316750000000004</v>
      </c>
      <c r="J94" s="119">
        <f>IF('Контроль экономии'!JP94="",0,'Контроль экономии'!JP94)</f>
        <v>0.68245339999999999</v>
      </c>
      <c r="K94" s="119">
        <f>IF('Контроль экономии'!JQ94="",0,'Контроль экономии'!JQ94)</f>
        <v>0.82886559999999998</v>
      </c>
      <c r="L94" s="119">
        <f>IF('Контроль экономии'!JR94="",0,'Контроль экономии'!JR94)</f>
        <v>0.97118349999999998</v>
      </c>
      <c r="M94" s="119">
        <f>IF('Контроль экономии'!JS94="",0,'Контроль экономии'!JS94)</f>
        <v>1.3166285</v>
      </c>
      <c r="N94" s="119">
        <f>IF('Контроль экономии'!JT94="",0,'Контроль экономии'!JT94)</f>
        <v>1.2621487</v>
      </c>
      <c r="O94" s="119">
        <f>IF('Контроль экономии'!JU94="",0,'Контроль экономии'!JU94)</f>
        <v>1.0765193</v>
      </c>
      <c r="P94" s="119">
        <f>IF('Контроль экономии'!JV94="",0,'Контроль экономии'!JV94)</f>
        <v>0.9566943</v>
      </c>
      <c r="Q94" s="119">
        <f>IF('Контроль экономии'!JW94="",0,'Контроль экономии'!JW94)</f>
        <v>0.91019669999999997</v>
      </c>
      <c r="R94" s="119">
        <f>IF('Контроль экономии'!JX94="",0,'Контроль экономии'!JX94)</f>
        <v>1.1961185000000001</v>
      </c>
      <c r="S94" s="119">
        <f>IF('Контроль экономии'!JY94="",0,'Контроль экономии'!JY94)</f>
        <v>1.4862255</v>
      </c>
      <c r="T94" s="119">
        <f>IF('Контроль экономии'!JZ94="",0,'Контроль экономии'!JZ94)</f>
        <v>1.4824752000000001</v>
      </c>
      <c r="U94" s="119">
        <f>IF('Контроль экономии'!KA94="",0,'Контроль экономии'!KA94)</f>
        <v>1.5549314000000001</v>
      </c>
      <c r="V94" s="119">
        <f>IF('Контроль экономии'!KB94="",0,'Контроль экономии'!KB94)</f>
        <v>1.3135384999999999</v>
      </c>
      <c r="W94" s="119">
        <f>IF('Контроль экономии'!KC94="",0,'Контроль экономии'!KC94)</f>
        <v>1.0368831999999999</v>
      </c>
      <c r="X94" s="119">
        <f>IF('Контроль экономии'!KD94="",0,'Контроль экономии'!KD94)</f>
        <v>0.88553059999999995</v>
      </c>
      <c r="Y94" s="119">
        <f>IF('Контроль экономии'!KE94="",0,'Контроль экономии'!KE94)</f>
        <v>1.0042085999999999</v>
      </c>
      <c r="Z94" s="119">
        <f>IF('Контроль экономии'!KF94="",0,'Контроль экономии'!KF94)</f>
        <v>1.4034937999999999</v>
      </c>
      <c r="AA94" s="119">
        <f>IF('Контроль экономии'!KG94="",0,'Контроль экономии'!KG94)</f>
        <v>1.5662569</v>
      </c>
      <c r="AB94" s="119">
        <f>IF('Контроль экономии'!KH94="",0,'Контроль экономии'!KH94)</f>
        <v>1.2539906999999999</v>
      </c>
      <c r="AC94" s="119">
        <f>IF('Контроль экономии'!KI94="",0,'Контроль экономии'!KI94)</f>
        <v>1.5209872</v>
      </c>
      <c r="AD94" s="119">
        <f>IF('Контроль экономии'!KJ94="",0,'Контроль экономии'!KJ94)</f>
        <v>1.1556553000000001</v>
      </c>
      <c r="AE94" s="119">
        <f>IF('Контроль экономии'!KK94="",0,'Контроль экономии'!KK94)</f>
        <v>0.86089090000000001</v>
      </c>
      <c r="AF94" s="119">
        <f>IF('Контроль экономии'!KL94="",0,'Контроль экономии'!KL94)</f>
        <v>0.87360789999999999</v>
      </c>
      <c r="AG94" s="119">
        <f>IF('Контроль экономии'!KM94="",0,'Контроль экономии'!KM94)</f>
        <v>0.97787630000000003</v>
      </c>
      <c r="AH94" s="119">
        <f>IF('Контроль экономии'!KN94="",0,'Контроль экономии'!KN94)</f>
        <v>0</v>
      </c>
      <c r="AI94" s="125">
        <f>IF(D94&gt;0,'Контроль экономии'!FU94,0)</f>
        <v>1316.2104366824644</v>
      </c>
      <c r="AJ94" s="125">
        <f>IF(E94&gt;0,'Контроль экономии'!FV94,0)</f>
        <v>2686.0620529620855</v>
      </c>
      <c r="AK94" s="125">
        <f>IF(F94&gt;0,'Контроль экономии'!FW94,0)</f>
        <v>3728.4622893127962</v>
      </c>
      <c r="AL94" s="125">
        <f>IF(G94&gt;0,'Контроль экономии'!FX94,0)</f>
        <v>4834.1110807108998</v>
      </c>
      <c r="AM94" s="125">
        <f>IF(H94&gt;0,'Контроль экономии'!FY94,0)</f>
        <v>6016.6188757108994</v>
      </c>
      <c r="AN94" s="125">
        <f>IF(I94&gt;0,'Контроль экономии'!FZ94,0)</f>
        <v>7233.5530994075816</v>
      </c>
      <c r="AO94" s="125">
        <f>IF(J94&gt;0,'Контроль экономии'!GA94,0)</f>
        <v>8510.5334196682452</v>
      </c>
      <c r="AP94" s="125">
        <f>IF(K94&gt;0,'Контроль экономии'!GB94,0)</f>
        <v>9738.6762480568705</v>
      </c>
      <c r="AQ94" s="125">
        <f>IF(L94&gt;0,'Контроль экономии'!GC94,0)</f>
        <v>10970.822149549762</v>
      </c>
      <c r="AR94" s="125">
        <f>IF(M94&gt;0,'Контроль экономии'!GD94,0)</f>
        <v>12245.400625947867</v>
      </c>
      <c r="AS94" s="125">
        <f>IF(N94&gt;0,'Контроль экономии'!GE94,0)</f>
        <v>13431.110879431279</v>
      </c>
      <c r="AT94" s="125">
        <f>IF(O94&gt;0,'Контроль экономии'!GF94,0)</f>
        <v>14498.330169028435</v>
      </c>
      <c r="AU94" s="125">
        <f>IF(P94&gt;0,'Контроль экономии'!GG94,0)</f>
        <v>15742.485289834123</v>
      </c>
      <c r="AV94" s="125">
        <f>IF(Q94&gt;0,'Контроль экономии'!GH94,0)</f>
        <v>16676.001937748813</v>
      </c>
      <c r="AW94" s="125">
        <f>IF(R94&gt;0,'Контроль экономии'!GI94,0)</f>
        <v>17945.776726421798</v>
      </c>
      <c r="AX94" s="125">
        <f>IF(S94&gt;0,'Контроль экономии'!GJ94,0)</f>
        <v>19261.987163104262</v>
      </c>
      <c r="AY94" s="125">
        <f>IF(T94&gt;0,'Контроль экономии'!GK94,0)</f>
        <v>20676.673198151657</v>
      </c>
      <c r="AZ94" s="125">
        <f>IF(U94&gt;0,'Контроль экономии'!GL94,0)</f>
        <v>22052.929731398101</v>
      </c>
      <c r="BA94" s="125">
        <f>IF(V94&gt;0,'Контроль экономии'!GM94,0)</f>
        <v>23333.913124763028</v>
      </c>
      <c r="BB94" s="125">
        <f>IF(W94&gt;0,'Контроль экономии'!GN94,0)</f>
        <v>24605.289142677721</v>
      </c>
      <c r="BC94" s="125">
        <f>IF(X94&gt;0,'Контроль экономии'!GO94,0)</f>
        <v>25973.539529715636</v>
      </c>
      <c r="BD94" s="125">
        <f>IF(Y94&gt;0,'Контроль экономии'!GP94,0)</f>
        <v>27425.05383732227</v>
      </c>
      <c r="BE94" s="125">
        <f>IF(Z94&gt;0,'Контроль экономии'!GQ94,0)</f>
        <v>28951.025304668241</v>
      </c>
      <c r="BF94" s="125">
        <f>IF(AA94&gt;0,'Контроль экономии'!GR94,0)</f>
        <v>30587.481589691939</v>
      </c>
      <c r="BG94" s="125">
        <f>IF(AB94&gt;0,'Контроль экономии'!GS94,0)</f>
        <v>32191.913289881511</v>
      </c>
      <c r="BH94" s="125">
        <f>IF(AC94&gt;0,'Контроль экономии'!GT94,0)</f>
        <v>33857.191701255921</v>
      </c>
      <c r="BI94" s="125">
        <f>IF(AD94&gt;0,'Контроль экономии'!GU94,0)</f>
        <v>35596.927272369663</v>
      </c>
      <c r="BJ94" s="125">
        <f>IF(AE94&gt;0,'Контроль экономии'!GV94,0)</f>
        <v>37429.534139502364</v>
      </c>
      <c r="BK94" s="125">
        <f>IF(AF94&gt;0,'Контроль экономии'!GW94,0)</f>
        <v>39104.419926327006</v>
      </c>
      <c r="BL94" s="125">
        <f>IF(AG94&gt;0,'Контроль экономии'!GX94,0)</f>
        <v>40622.385247464445</v>
      </c>
      <c r="BM94" s="125">
        <f>IF(AH94&gt;0,'Контроль экономии'!GY94,0)</f>
        <v>0</v>
      </c>
      <c r="BN94" s="120">
        <f>'Контроль экономии'!FU94*Ср.вз.!AI94</f>
        <v>1732409.9136318436</v>
      </c>
      <c r="BO94" s="120">
        <f>'Контроль экономии'!FV94*Ср.вз.!AJ94</f>
        <v>7214929.3523628935</v>
      </c>
      <c r="BP94" s="120">
        <f>'Контроль экономии'!FW94*Ср.вз.!AK94</f>
        <v>13901431.042827617</v>
      </c>
      <c r="BQ94" s="120">
        <f>'Контроль экономии'!FX94*Ср.вз.!AL94</f>
        <v>23368629.940651905</v>
      </c>
      <c r="BR94" s="120">
        <f>'Контроль экономии'!FY94*Ср.вз.!AM94</f>
        <v>36199702.695560686</v>
      </c>
      <c r="BS94" s="120">
        <f>'Контроль экономии'!FZ94*Ср.вз.!AN94</f>
        <v>52324290.441949032</v>
      </c>
      <c r="BT94" s="120">
        <f>'Контроль экономии'!GA94*Ср.вз.!AO94</f>
        <v>72429179.087290078</v>
      </c>
      <c r="BU94" s="120">
        <f>'Контроль экономии'!GB94*Ср.вз.!AP94</f>
        <v>94841815.064467043</v>
      </c>
      <c r="BV94" s="120">
        <f>'Контроль экономии'!GC94*Ср.вз.!AQ94</f>
        <v>120358938.63705166</v>
      </c>
      <c r="BW94" s="120">
        <f>'Контроль экономии'!GD94*Ср.вз.!AR94</f>
        <v>149949836.4899644</v>
      </c>
      <c r="BX94" s="120">
        <f>'Контроль экономии'!GE94*Ср.вз.!AS94</f>
        <v>180394739.45557725</v>
      </c>
      <c r="BY94" s="120">
        <f>'Контроль экономии'!GF94*Ср.вз.!AT94</f>
        <v>210201577.6901601</v>
      </c>
      <c r="BZ94" s="120">
        <f>'Контроль экономии'!GG94*Ср.вз.!AU94</f>
        <v>247825843.10064375</v>
      </c>
      <c r="CA94" s="120">
        <f>'Контроль экономии'!GH94*Ср.вз.!AV94</f>
        <v>278089040.62780219</v>
      </c>
      <c r="CB94" s="120">
        <f>'Контроль экономии'!GI94*Ср.вз.!AW94</f>
        <v>322050902.31458229</v>
      </c>
      <c r="CC94" s="120">
        <f>'Контроль экономии'!GJ94*Ср.вз.!AX94</f>
        <v>371024149.47159338</v>
      </c>
      <c r="CD94" s="120">
        <f>'Контроль экономии'!GK94*Ср.вз.!AY94</f>
        <v>427524814.54316306</v>
      </c>
      <c r="CE94" s="120">
        <f>'Контроль экономии'!GL94*Ср.вз.!AZ94</f>
        <v>486331709.73798227</v>
      </c>
      <c r="CF94" s="120">
        <f>'Контроль экономии'!GM94*Ср.вз.!BA94</f>
        <v>544471501.7139883</v>
      </c>
      <c r="CG94" s="120">
        <f>'Контроль экономии'!GN94*Ср.вз.!BB94</f>
        <v>605420253.79477406</v>
      </c>
      <c r="CH94" s="120">
        <f>'Контроль экономии'!GO94*Ср.вз.!BC94</f>
        <v>674624755.70170069</v>
      </c>
      <c r="CI94" s="120">
        <f>'Контроль экономии'!GP94*Ср.вз.!BD94</f>
        <v>752133577.98002493</v>
      </c>
      <c r="CJ94" s="120">
        <f>'Контроль экономии'!GQ94*Ср.вз.!BE94</f>
        <v>838161866.19154084</v>
      </c>
      <c r="CK94" s="120">
        <f>'Контроль экономии'!GR94*Ср.вз.!BF94</f>
        <v>935594029.99974334</v>
      </c>
      <c r="CL94" s="120">
        <f>'Контроль экономии'!GS94*Ср.вз.!BG94</f>
        <v>1036319281.2632499</v>
      </c>
      <c r="CM94" s="120">
        <f>'Контроль экономии'!GT94*Ср.вз.!BH94</f>
        <v>1146309429.8955927</v>
      </c>
      <c r="CN94" s="120">
        <f>'Контроль экономии'!GU94*Ср.вз.!BI94</f>
        <v>1267141231.234375</v>
      </c>
      <c r="CO94" s="120">
        <f>'Контроль экономии'!GV94*Ср.вз.!BJ94</f>
        <v>1400970025.9001729</v>
      </c>
      <c r="CP94" s="120">
        <f>'Контроль экономии'!GW94*Ср.вз.!BK94</f>
        <v>1529155657.7745206</v>
      </c>
      <c r="CQ94" s="120">
        <f>'Контроль экономии'!GX94*Ср.вз.!BL94</f>
        <v>1650178183.1934168</v>
      </c>
      <c r="CR94" s="120">
        <f>'Контроль экономии'!GY94*Ср.вз.!BM94</f>
        <v>0</v>
      </c>
      <c r="CS94" s="116">
        <f>'Контроль экономии'!FU94*'Контроль экономии'!WM94</f>
        <v>0</v>
      </c>
      <c r="CT94" s="116">
        <f>'Контроль экономии'!FV94*'Контроль экономии'!WN94</f>
        <v>0</v>
      </c>
      <c r="CU94" s="116">
        <f>'Контроль экономии'!FW94*'Контроль экономии'!WO94</f>
        <v>0</v>
      </c>
      <c r="CV94" s="116">
        <f>'Контроль экономии'!FX94*'Контроль экономии'!WP94</f>
        <v>0</v>
      </c>
      <c r="CW94" s="116">
        <f>'Контроль экономии'!FY94*'Контроль экономии'!WQ94</f>
        <v>0</v>
      </c>
      <c r="CX94" s="116">
        <f>'Контроль экономии'!FZ94*'Контроль экономии'!WR94</f>
        <v>0</v>
      </c>
      <c r="CY94" s="116">
        <f>'Контроль экономии'!GA94*'Контроль экономии'!WS94</f>
        <v>0</v>
      </c>
      <c r="CZ94" s="116">
        <f>'Контроль экономии'!GB94*'Контроль экономии'!WT94</f>
        <v>0</v>
      </c>
      <c r="DA94" s="116">
        <f>'Контроль экономии'!GC94*'Контроль экономии'!WU94</f>
        <v>0</v>
      </c>
      <c r="DB94" s="116">
        <f>'Контроль экономии'!GD94*'Контроль экономии'!WV94</f>
        <v>0</v>
      </c>
      <c r="DC94" s="116">
        <f>'Контроль экономии'!GE94*'Контроль экономии'!WW94</f>
        <v>0</v>
      </c>
      <c r="DD94" s="116">
        <f>'Контроль экономии'!GF94*'Контроль экономии'!WX94</f>
        <v>0</v>
      </c>
      <c r="DE94" s="116">
        <f>'Контроль экономии'!GG94*'Контроль экономии'!WY94</f>
        <v>0</v>
      </c>
      <c r="DF94" s="116">
        <f>'Контроль экономии'!GH94*'Контроль экономии'!WZ94</f>
        <v>0</v>
      </c>
      <c r="DG94" s="116">
        <f>'Контроль экономии'!GI94*'Контроль экономии'!XA94</f>
        <v>0</v>
      </c>
      <c r="DH94" s="116">
        <f>'Контроль экономии'!GJ94*'Контроль экономии'!XB94</f>
        <v>0</v>
      </c>
      <c r="DI94" s="116">
        <f>'Контроль экономии'!GK94*'Контроль экономии'!XC94</f>
        <v>0</v>
      </c>
      <c r="DJ94" s="116">
        <f>'Контроль экономии'!GL94*'Контроль экономии'!XD94</f>
        <v>0</v>
      </c>
      <c r="DK94" s="116">
        <f>'Контроль экономии'!GM94*'Контроль экономии'!XE94</f>
        <v>0</v>
      </c>
      <c r="DL94" s="116">
        <f>'Контроль экономии'!GN94*'Контроль экономии'!XF94</f>
        <v>0</v>
      </c>
      <c r="DM94" s="116">
        <f>'Контроль экономии'!GO94*'Контроль экономии'!XG94</f>
        <v>0</v>
      </c>
      <c r="DN94" s="116">
        <f>'Контроль экономии'!GP94*'Контроль экономии'!XH94</f>
        <v>0</v>
      </c>
      <c r="DO94" s="116">
        <f>'Контроль экономии'!GQ94*'Контроль экономии'!XI94</f>
        <v>0</v>
      </c>
      <c r="DP94" s="116">
        <f>'Контроль экономии'!GR94*'Контроль экономии'!XJ94</f>
        <v>0</v>
      </c>
      <c r="DQ94" s="116">
        <f>'Контроль экономии'!GS94*'Контроль экономии'!XK94</f>
        <v>0</v>
      </c>
      <c r="DR94" s="116">
        <f>'Контроль экономии'!GT94*'Контроль экономии'!XL94</f>
        <v>0</v>
      </c>
      <c r="DS94" s="116">
        <f>'Контроль экономии'!GU94*'Контроль экономии'!XM94</f>
        <v>0</v>
      </c>
      <c r="DT94" s="116">
        <f>'Контроль экономии'!GV94*'Контроль экономии'!XN94</f>
        <v>0</v>
      </c>
      <c r="DU94" s="116">
        <f>'Контроль экономии'!GW94*'Контроль экономии'!XO94</f>
        <v>0</v>
      </c>
      <c r="DV94" s="116">
        <f>'Контроль экономии'!GX94*'Контроль экономии'!XP94</f>
        <v>0</v>
      </c>
      <c r="DW94" s="116" t="e">
        <f>'Контроль экономии'!GY94*'Контроль экономии'!XQ94</f>
        <v>#VALUE!</v>
      </c>
      <c r="DX94" s="122">
        <f>'Контроль экономии'!FU94*'Контроль экономии'!XR94</f>
        <v>2976389.5715078074</v>
      </c>
      <c r="DY94" s="122">
        <f>'Контроль экономии'!FV94*'Контроль экономии'!XS94</f>
        <v>12533931.15098805</v>
      </c>
      <c r="DZ94" s="122">
        <f>'Контроль экономии'!FW94*'Контроль экономии'!XT94</f>
        <v>24758383.349483334</v>
      </c>
      <c r="EA94" s="122">
        <f>'Контроль экономии'!FX94*'Контроль экономии'!XU94</f>
        <v>42296657.099943958</v>
      </c>
      <c r="EB94" s="122">
        <f>'Контроль экономии'!FY94*'Контроль экономии'!XV94</f>
        <v>66025115.690242879</v>
      </c>
      <c r="EC94" s="122">
        <f>'Контроль экономии'!FZ94*'Контроль экономии'!XW94</f>
        <v>97244134.541342139</v>
      </c>
      <c r="ED94" s="122">
        <f>'Контроль экономии'!GA94*'Контроль экономии'!XX94</f>
        <v>137339786.65401509</v>
      </c>
      <c r="EE94" s="122">
        <f>'Контроль экономии'!GB94*'Контроль экономии'!XY94</f>
        <v>178300811.89087841</v>
      </c>
      <c r="EF94" s="122">
        <f>'Контроль экономии'!GC94*'Контроль экономии'!XZ94</f>
        <v>225994738.22397333</v>
      </c>
      <c r="EG94" s="122">
        <f>'Контроль экономии'!GD94*'Контроль экономии'!YA94</f>
        <v>279994266.58117086</v>
      </c>
      <c r="EH94" s="122">
        <f>'Контроль экономии'!GE94*'Контроль экономии'!YB94</f>
        <v>334706195.10014957</v>
      </c>
      <c r="EI94" s="122">
        <f>'Контроль экономии'!GF94*'Контроль экономии'!YC94</f>
        <v>389035242.24888337</v>
      </c>
      <c r="EJ94" s="122">
        <f>'Контроль экономии'!GG94*'Контроль экономии'!YD94</f>
        <v>460597237.05961621</v>
      </c>
      <c r="EK94" s="122">
        <f>'Контроль экономии'!GH94*'Контроль экономии'!YE94</f>
        <v>519298225.86641055</v>
      </c>
      <c r="EL94" s="122">
        <f>'Контроль экономии'!GI94*'Контроль экономии'!YF94</f>
        <v>599263632.69118226</v>
      </c>
      <c r="EM94" s="122">
        <f>'Контроль экономии'!GJ94*'Контроль экономии'!YG94</f>
        <v>685027837.53191888</v>
      </c>
      <c r="EN94" s="122">
        <f>'Контроль экономии'!GK94*'Контроль экономии'!YH94</f>
        <v>785626142.00146747</v>
      </c>
      <c r="EO94" s="122">
        <f>'Контроль экономии'!GL94*'Контроль экономии'!YI94</f>
        <v>886890419.74399221</v>
      </c>
      <c r="EP94" s="122">
        <f>'Контроль экономии'!GM94*'Контроль экономии'!YJ94</f>
        <v>988938718.2499609</v>
      </c>
      <c r="EQ94" s="122">
        <f>'Контроль экономии'!GN94*'Контроль экономии'!YK94</f>
        <v>1096783384.0636158</v>
      </c>
      <c r="ER94" s="122">
        <f>'Контроль экономии'!GO94*'Контроль экономии'!YL94</f>
        <v>1230927527.1486692</v>
      </c>
      <c r="ES94" s="122">
        <f>'Контроль экономии'!GP94*'Контроль экономии'!YM94</f>
        <v>1367503071.9451518</v>
      </c>
      <c r="ET94" s="122">
        <f>'Контроль экономии'!GQ94*'Контроль экономии'!YN94</f>
        <v>1518522005.2469013</v>
      </c>
      <c r="EU94" s="122">
        <f>'Контроль экономии'!GR94*'Контроль экономии'!YO94</f>
        <v>1689375175.9909234</v>
      </c>
      <c r="EV94" s="122">
        <f>'Контроль экономии'!GS94*'Контроль экономии'!YP94</f>
        <v>1864118138.5018229</v>
      </c>
      <c r="EW94" s="122">
        <f>'Контроль экономии'!GT94*'Контроль экономии'!YQ94</f>
        <v>2046326380.6771226</v>
      </c>
      <c r="EX94" s="122">
        <f>'Контроль экономии'!GU94*'Контроль экономии'!YR94</f>
        <v>2267555673.7881813</v>
      </c>
      <c r="EY94" s="122">
        <f>'Контроль экономии'!GV94*'Контроль экономии'!YS94</f>
        <v>2511077175.5787797</v>
      </c>
      <c r="EZ94" s="122">
        <f>'Контроль экономии'!GW94*'Контроль экономии'!YT94</f>
        <v>2720529886.5803018</v>
      </c>
      <c r="FA94" s="122">
        <f>'Контроль экономии'!GX94*'Контроль экономии'!YU94</f>
        <v>2929599908.8320308</v>
      </c>
      <c r="FB94" s="122" t="e">
        <f>'Контроль экономии'!GY94*'Контроль экономии'!YV94</f>
        <v>#VALUE!</v>
      </c>
    </row>
    <row r="95" spans="1:158" s="116" customFormat="1">
      <c r="A95" s="116">
        <f>'Контроль экономии'!A95</f>
        <v>94</v>
      </c>
      <c r="B95" s="123" t="str">
        <f>'Контроль экономии'!C95</f>
        <v>Государственное бюджетное учреждение культуры «Белгородская государственная филармония»</v>
      </c>
      <c r="C95" s="124">
        <f>'Контроль экономии'!D95</f>
        <v>904035</v>
      </c>
      <c r="D95" s="119">
        <f>IF('Контроль экономии'!JJ95="",0,'Контроль экономии'!JJ95)</f>
        <v>4.9078054839017904</v>
      </c>
      <c r="E95" s="119">
        <f>IF('Контроль экономии'!JK95="",0,'Контроль экономии'!JK95)</f>
        <v>3.9889653195758101</v>
      </c>
      <c r="F95" s="119">
        <f>IF('Контроль экономии'!JL95="",0,'Контроль экономии'!JL95)</f>
        <v>3.92591000286615</v>
      </c>
      <c r="G95" s="119">
        <f>IF('Контроль экономии'!JM95="",0,'Контроль экономии'!JM95)</f>
        <v>3.8922327314416698</v>
      </c>
      <c r="H95" s="119">
        <f>IF('Контроль экономии'!JN95="",0,'Контроль экономии'!JN95)</f>
        <v>3.7145313843508201</v>
      </c>
      <c r="I95" s="119">
        <f>IF('Контроль экономии'!JO95="",0,'Контроль экономии'!JO95)</f>
        <v>3.82583357217923</v>
      </c>
      <c r="J95" s="119">
        <f>IF('Контроль экономии'!JP95="",0,'Контроль экономии'!JP95)</f>
        <v>4.1255851724467396</v>
      </c>
      <c r="K95" s="119">
        <f>IF('Контроль экономии'!JQ95="",0,'Контроль экономии'!JQ95)</f>
        <v>3.9187446259673302</v>
      </c>
      <c r="L95" s="119">
        <f>IF('Контроль экономии'!JR95="",0,'Контроль экономии'!JR95)</f>
        <v>5.1385306200439498</v>
      </c>
      <c r="M95" s="119">
        <f>IF('Контроль экономии'!JS95="",0,'Контроль экономии'!JS95)</f>
        <v>6.6153147988917604</v>
      </c>
      <c r="N95" s="119">
        <f>IF('Контроль экономии'!JT95="",0,'Контроль экономии'!JT95)</f>
        <v>5.9009267220789203</v>
      </c>
      <c r="O95" s="119">
        <f>IF('Контроль экономии'!JU95="",0,'Контроль экономии'!JU95)</f>
        <v>5.2665520206362899</v>
      </c>
      <c r="P95" s="119">
        <f>IF('Контроль экономии'!JV95="",0,'Контроль экономии'!JV95)</f>
        <v>5.4831852488774304</v>
      </c>
      <c r="Q95" s="119">
        <f>IF('Контроль экономии'!JW95="",0,'Контроль экономии'!JW95)</f>
        <v>5.9565778159931204</v>
      </c>
      <c r="R95" s="119">
        <f>IF('Контроль экономии'!JX95="",0,'Контроль экономии'!JX95)</f>
        <v>6.4208942390369703</v>
      </c>
      <c r="S95" s="119">
        <f>IF('Контроль экономии'!JY95="",0,'Контроль экономии'!JY95)</f>
        <v>7.9031718735072101</v>
      </c>
      <c r="T95" s="119">
        <f>IF('Контроль экономии'!JZ95="",0,'Контроль экономии'!JZ95)</f>
        <v>7.8785707461545798</v>
      </c>
      <c r="U95" s="119">
        <f>IF('Контроль экономии'!KA95="",0,'Контроль экономии'!KA95)</f>
        <v>8.2019680901882097</v>
      </c>
      <c r="V95" s="119">
        <f>IF('Контроль экономии'!KB95="",0,'Контроль экономии'!KB95)</f>
        <v>6.39748734116748</v>
      </c>
      <c r="W95" s="119">
        <f>IF('Контроль экономии'!KC95="",0,'Контроль экономии'!KC95)</f>
        <v>5.2560428011846803</v>
      </c>
      <c r="X95" s="119">
        <f>IF('Контроль экономии'!KD95="",0,'Контроль экономии'!KD95)</f>
        <v>5.4631221935607197</v>
      </c>
      <c r="Y95" s="119">
        <f>IF('Контроль экономии'!KE95="",0,'Контроль экономии'!KE95)</f>
        <v>5.9334097640202597</v>
      </c>
      <c r="Z95" s="119">
        <f>IF('Контроль экономии'!KF95="",0,'Контроль экономии'!KF95)</f>
        <v>7.4866246297888601</v>
      </c>
      <c r="AA95" s="119">
        <f>IF('Контроль экономии'!KG95="",0,'Контроль экономии'!KG95)</f>
        <v>9.4501767459635104</v>
      </c>
      <c r="AB95" s="119">
        <f>IF('Контроль экономии'!KH95="",0,'Контроль экономии'!KH95)</f>
        <v>7.4847138626158403</v>
      </c>
      <c r="AC95" s="119">
        <f>IF('Контроль экономии'!KI95="",0,'Контроль экономии'!KI95)</f>
        <v>7.8346231011751204</v>
      </c>
      <c r="AD95" s="119">
        <f>IF('Контроль экономии'!KJ95="",0,'Контроль экономии'!KJ95)</f>
        <v>6.68577433839687</v>
      </c>
      <c r="AE95" s="119">
        <f>IF('Контроль экономии'!KK95="",0,'Контроль экономии'!KK95)</f>
        <v>5.6157447215056902</v>
      </c>
      <c r="AF95" s="119">
        <f>IF('Контроль экономии'!KL95="",0,'Контроль экономии'!KL95)</f>
        <v>4.8163275054934598</v>
      </c>
      <c r="AG95" s="119">
        <f>IF('Контроль экономии'!KM95="",0,'Контроль экономии'!KM95)</f>
        <v>5.66303620903793</v>
      </c>
      <c r="AH95" s="119">
        <f>IF('Контроль экономии'!KN95="",0,'Контроль экономии'!KN95)</f>
        <v>0</v>
      </c>
      <c r="AI95" s="125">
        <f>IF(D95&gt;0,'Контроль экономии'!FU95,0)</f>
        <v>965.97755135137641</v>
      </c>
      <c r="AJ95" s="125">
        <f>IF(E95&gt;0,'Контроль экономии'!FV95,0)</f>
        <v>1836.0548042833925</v>
      </c>
      <c r="AK95" s="125">
        <f>IF(F95&gt;0,'Контроль экономии'!FW95,0)</f>
        <v>2493.4077589033727</v>
      </c>
      <c r="AL95" s="125">
        <f>IF(G95&gt;0,'Контроль экономии'!FX95,0)</f>
        <v>3194.3517582594259</v>
      </c>
      <c r="AM95" s="125">
        <f>IF(H95&gt;0,'Контроль экономии'!FY95,0)</f>
        <v>3977.8281356491107</v>
      </c>
      <c r="AN95" s="125">
        <f>IF(I95&gt;0,'Контроль экономии'!FZ95,0)</f>
        <v>4889.1715775979428</v>
      </c>
      <c r="AO95" s="125">
        <f>IF(J95&gt;0,'Контроль экономии'!GA95,0)</f>
        <v>5788.8907409504882</v>
      </c>
      <c r="AP95" s="125">
        <f>IF(K95&gt;0,'Контроль экономии'!GB95,0)</f>
        <v>6679.8916953558191</v>
      </c>
      <c r="AQ95" s="125">
        <f>IF(L95&gt;0,'Контроль экономии'!GC95,0)</f>
        <v>7590.0727094450222</v>
      </c>
      <c r="AR95" s="125">
        <f>IF(M95&gt;0,'Контроль экономии'!GD95,0)</f>
        <v>8488.0482310081243</v>
      </c>
      <c r="AS95" s="125">
        <f>IF(N95&gt;0,'Контроль экономии'!GE95,0)</f>
        <v>9318.0217227829526</v>
      </c>
      <c r="AT95" s="125">
        <f>IF(O95&gt;0,'Контроль экономии'!GF95,0)</f>
        <v>10052.094916138421</v>
      </c>
      <c r="AU95" s="125">
        <f>IF(P95&gt;0,'Контроль экономии'!GG95,0)</f>
        <v>10890.205402930651</v>
      </c>
      <c r="AV95" s="125">
        <f>IF(Q95&gt;0,'Контроль экономии'!GH95,0)</f>
        <v>11527.797083936945</v>
      </c>
      <c r="AW95" s="125">
        <f>IF(R95&gt;0,'Контроль экономии'!GI95,0)</f>
        <v>12446.115093043549</v>
      </c>
      <c r="AX95" s="125">
        <f>IF(S95&gt;0,'Контроль экономии'!GJ95,0)</f>
        <v>13428.366634429725</v>
      </c>
      <c r="AY95" s="125">
        <f>IF(T95&gt;0,'Контроль экономии'!GK95,0)</f>
        <v>14342.616146027629</v>
      </c>
      <c r="AZ95" s="125">
        <f>IF(U95&gt;0,'Контроль экономии'!GL95,0)</f>
        <v>15282.439070537363</v>
      </c>
      <c r="BA95" s="125">
        <f>IF(V95&gt;0,'Контроль экономии'!GM95,0)</f>
        <v>16212.962572170067</v>
      </c>
      <c r="BB95" s="125">
        <f>IF(W95&gt;0,'Контроль экономии'!GN95,0)</f>
        <v>17149.879427030726</v>
      </c>
      <c r="BC95" s="125">
        <f>IF(X95&gt;0,'Контроль экономии'!GO95,0)</f>
        <v>18150.729814170962</v>
      </c>
      <c r="BD95" s="125">
        <f>IF(Y95&gt;0,'Контроль экономии'!GP95,0)</f>
        <v>19212.607663941701</v>
      </c>
      <c r="BE95" s="125">
        <f>IF(Z95&gt;0,'Контроль экономии'!GQ95,0)</f>
        <v>20304.127424132967</v>
      </c>
      <c r="BF95" s="125">
        <f>IF(AA95&gt;0,'Контроль экономии'!GR95,0)</f>
        <v>21456.093433024922</v>
      </c>
      <c r="BG95" s="125">
        <f>IF(AB95&gt;0,'Контроль экономии'!GS95,0)</f>
        <v>22597.59759118022</v>
      </c>
      <c r="BH95" s="125">
        <f>IF(AC95&gt;0,'Контроль экономии'!GT95,0)</f>
        <v>23700.741629967772</v>
      </c>
      <c r="BI95" s="125">
        <f>IF(AD95&gt;0,'Контроль экономии'!GU95,0)</f>
        <v>24924.196952226885</v>
      </c>
      <c r="BJ95" s="125">
        <f>IF(AE95&gt;0,'Контроль экономии'!GV95,0)</f>
        <v>26184.268752064301</v>
      </c>
      <c r="BK95" s="125">
        <f>IF(AF95&gt;0,'Контроль экономии'!GW95,0)</f>
        <v>27375.176094253813</v>
      </c>
      <c r="BL95" s="125">
        <f>IF(AG95&gt;0,'Контроль экономии'!GX95,0)</f>
        <v>28438.797585813994</v>
      </c>
      <c r="BM95" s="125">
        <f>IF(AH95&gt;0,'Контроль экономии'!GY95,0)</f>
        <v>0</v>
      </c>
      <c r="BN95" s="120">
        <f>'Контроль экономии'!FU95*Ср.вз.!AI95</f>
        <v>933112.62971480109</v>
      </c>
      <c r="BO95" s="120">
        <f>'Контроль экономии'!FV95*Ср.вз.!AJ95</f>
        <v>3371097.2443321268</v>
      </c>
      <c r="BP95" s="120">
        <f>'Контроль экономии'!FW95*Ср.вз.!AK95</f>
        <v>6217082.2521595396</v>
      </c>
      <c r="BQ95" s="120">
        <f>'Контроль экономии'!FX95*Ср.вз.!AL95</f>
        <v>10203883.155495085</v>
      </c>
      <c r="BR95" s="120">
        <f>'Контроль экономии'!FY95*Ср.вз.!AM95</f>
        <v>15823116.676761679</v>
      </c>
      <c r="BS95" s="120">
        <f>'Контроль экономии'!FZ95*Ср.вз.!AN95</f>
        <v>23903998.715191558</v>
      </c>
      <c r="BT95" s="120">
        <f>'Контроль экономии'!GA95*Ср.вз.!AO95</f>
        <v>33511256.010662291</v>
      </c>
      <c r="BU95" s="120">
        <f>'Контроль экономии'!GB95*Ср.вз.!AP95</f>
        <v>44620953.06168364</v>
      </c>
      <c r="BV95" s="120">
        <f>'Контроль экономии'!GC95*Ср.вз.!AQ95</f>
        <v>57609203.734662101</v>
      </c>
      <c r="BW95" s="120">
        <f>'Контроль экономии'!GD95*Ср.вз.!AR95</f>
        <v>72046962.771920145</v>
      </c>
      <c r="BX95" s="120">
        <f>'Контроль экономии'!GE95*Ср.вз.!AS95</f>
        <v>86825528.826254979</v>
      </c>
      <c r="BY95" s="120">
        <f>'Контроль экономии'!GF95*Ср.вз.!AT95</f>
        <v>101044612.2030559</v>
      </c>
      <c r="BZ95" s="120">
        <f>'Контроль экономии'!GG95*Ср.вз.!AU95</f>
        <v>118596573.71801995</v>
      </c>
      <c r="CA95" s="120">
        <f>'Контроль экономии'!GH95*Ср.вз.!AV95</f>
        <v>132890105.60842513</v>
      </c>
      <c r="CB95" s="120">
        <f>'Контроль экономии'!GI95*Ср.вз.!AW95</f>
        <v>154905780.90928644</v>
      </c>
      <c r="CC95" s="120">
        <f>'Контроль экономии'!GJ95*Ср.вз.!AX95</f>
        <v>180321030.46866551</v>
      </c>
      <c r="CD95" s="120">
        <f>'Контроль экономии'!GK95*Ср.вз.!AY95</f>
        <v>205710637.91229242</v>
      </c>
      <c r="CE95" s="120">
        <f>'Контроль экономии'!GL95*Ср.вз.!AZ95</f>
        <v>233552943.94468689</v>
      </c>
      <c r="CF95" s="120">
        <f>'Контроль экономии'!GM95*Ср.вз.!BA95</f>
        <v>262860155.36658743</v>
      </c>
      <c r="CG95" s="120">
        <f>'Контроль экономии'!GN95*Ср.вз.!BB95</f>
        <v>294118364.36169177</v>
      </c>
      <c r="CH95" s="120">
        <f>'Контроль экономии'!GO95*Ср.вз.!BC95</f>
        <v>329448992.78703463</v>
      </c>
      <c r="CI95" s="120">
        <f>'Контроль экономии'!GP95*Ср.вз.!BD95</f>
        <v>369124293.24855137</v>
      </c>
      <c r="CJ95" s="120">
        <f>'Контроль экономии'!GQ95*Ср.вз.!BE95</f>
        <v>412257590.45542842</v>
      </c>
      <c r="CK95" s="120">
        <f>'Контроль экономии'!GR95*Ср.вз.!BF95</f>
        <v>460363945.40669519</v>
      </c>
      <c r="CL95" s="120">
        <f>'Контроль экономии'!GS95*Ср.вз.!BG95</f>
        <v>510651416.89291406</v>
      </c>
      <c r="CM95" s="120">
        <f>'Контроль экономии'!GT95*Ср.вз.!BH95</f>
        <v>561725153.81048739</v>
      </c>
      <c r="CN95" s="120">
        <f>'Контроль экономии'!GU95*Ср.вз.!BI95</f>
        <v>621215593.71339595</v>
      </c>
      <c r="CO95" s="120">
        <f>'Контроль экономии'!GV95*Ср.вз.!BJ95</f>
        <v>685615930.08033097</v>
      </c>
      <c r="CP95" s="120">
        <f>'Контроль экономии'!GW95*Ср.вз.!BK95</f>
        <v>749400266.19140542</v>
      </c>
      <c r="CQ95" s="120">
        <f>'Контроль экономии'!GX95*Ср.вз.!BL95</f>
        <v>808765208.12689984</v>
      </c>
      <c r="CR95" s="120">
        <f>'Контроль экономии'!GY95*Ср.вз.!BM95</f>
        <v>0</v>
      </c>
      <c r="CS95" s="116">
        <f>'Контроль экономии'!FU95*'Контроль экономии'!WM95</f>
        <v>0</v>
      </c>
      <c r="CT95" s="116">
        <f>'Контроль экономии'!FV95*'Контроль экономии'!WN95</f>
        <v>0</v>
      </c>
      <c r="CU95" s="116">
        <f>'Контроль экономии'!FW95*'Контроль экономии'!WO95</f>
        <v>0</v>
      </c>
      <c r="CV95" s="116">
        <f>'Контроль экономии'!FX95*'Контроль экономии'!WP95</f>
        <v>0</v>
      </c>
      <c r="CW95" s="116">
        <f>'Контроль экономии'!FY95*'Контроль экономии'!WQ95</f>
        <v>0</v>
      </c>
      <c r="CX95" s="116">
        <f>'Контроль экономии'!FZ95*'Контроль экономии'!WR95</f>
        <v>0</v>
      </c>
      <c r="CY95" s="116">
        <f>'Контроль экономии'!GA95*'Контроль экономии'!WS95</f>
        <v>0</v>
      </c>
      <c r="CZ95" s="116">
        <f>'Контроль экономии'!GB95*'Контроль экономии'!WT95</f>
        <v>0</v>
      </c>
      <c r="DA95" s="116">
        <f>'Контроль экономии'!GC95*'Контроль экономии'!WU95</f>
        <v>0</v>
      </c>
      <c r="DB95" s="116">
        <f>'Контроль экономии'!GD95*'Контроль экономии'!WV95</f>
        <v>0</v>
      </c>
      <c r="DC95" s="116">
        <f>'Контроль экономии'!GE95*'Контроль экономии'!WW95</f>
        <v>0</v>
      </c>
      <c r="DD95" s="116">
        <f>'Контроль экономии'!GF95*'Контроль экономии'!WX95</f>
        <v>0</v>
      </c>
      <c r="DE95" s="116">
        <f>'Контроль экономии'!GG95*'Контроль экономии'!WY95</f>
        <v>0</v>
      </c>
      <c r="DF95" s="116">
        <f>'Контроль экономии'!GH95*'Контроль экономии'!WZ95</f>
        <v>0</v>
      </c>
      <c r="DG95" s="116">
        <f>'Контроль экономии'!GI95*'Контроль экономии'!XA95</f>
        <v>0</v>
      </c>
      <c r="DH95" s="116">
        <f>'Контроль экономии'!GJ95*'Контроль экономии'!XB95</f>
        <v>0</v>
      </c>
      <c r="DI95" s="116">
        <f>'Контроль экономии'!GK95*'Контроль экономии'!XC95</f>
        <v>0</v>
      </c>
      <c r="DJ95" s="116">
        <f>'Контроль экономии'!GL95*'Контроль экономии'!XD95</f>
        <v>0</v>
      </c>
      <c r="DK95" s="116">
        <f>'Контроль экономии'!GM95*'Контроль экономии'!XE95</f>
        <v>0</v>
      </c>
      <c r="DL95" s="116">
        <f>'Контроль экономии'!GN95*'Контроль экономии'!XF95</f>
        <v>0</v>
      </c>
      <c r="DM95" s="116">
        <f>'Контроль экономии'!GO95*'Контроль экономии'!XG95</f>
        <v>0</v>
      </c>
      <c r="DN95" s="116">
        <f>'Контроль экономии'!GP95*'Контроль экономии'!XH95</f>
        <v>0</v>
      </c>
      <c r="DO95" s="116">
        <f>'Контроль экономии'!GQ95*'Контроль экономии'!XI95</f>
        <v>0</v>
      </c>
      <c r="DP95" s="116">
        <f>'Контроль экономии'!GR95*'Контроль экономии'!XJ95</f>
        <v>0</v>
      </c>
      <c r="DQ95" s="116">
        <f>'Контроль экономии'!GS95*'Контроль экономии'!XK95</f>
        <v>0</v>
      </c>
      <c r="DR95" s="116">
        <f>'Контроль экономии'!GT95*'Контроль экономии'!XL95</f>
        <v>0</v>
      </c>
      <c r="DS95" s="116">
        <f>'Контроль экономии'!GU95*'Контроль экономии'!XM95</f>
        <v>0</v>
      </c>
      <c r="DT95" s="116">
        <f>'Контроль экономии'!GV95*'Контроль экономии'!XN95</f>
        <v>0</v>
      </c>
      <c r="DU95" s="116">
        <f>'Контроль экономии'!GW95*'Контроль экономии'!XO95</f>
        <v>0</v>
      </c>
      <c r="DV95" s="116">
        <f>'Контроль экономии'!GX95*'Контроль экономии'!XP95</f>
        <v>0</v>
      </c>
      <c r="DW95" s="116" t="e">
        <f>'Контроль экономии'!GY95*'Контроль экономии'!XQ95</f>
        <v>#VALUE!</v>
      </c>
      <c r="DX95" s="122">
        <f>'Контроль экономии'!FU95*'Контроль экономии'!XR95</f>
        <v>2609963.9817196233</v>
      </c>
      <c r="DY95" s="122">
        <f>'Контроль экономии'!FV95*'Контроль экономии'!XS95</f>
        <v>9403182.9020409342</v>
      </c>
      <c r="DZ95" s="122">
        <f>'Контроль экономии'!FW95*'Контроль экономии'!XT95</f>
        <v>19855116.062874384</v>
      </c>
      <c r="EA95" s="122">
        <f>'Контроль экономии'!FX95*'Контроль экономии'!XU95</f>
        <v>27583214.937939845</v>
      </c>
      <c r="EB95" s="122">
        <f>'Контроль экономии'!FY95*'Контроль экономии'!XV95</f>
        <v>34348530.392150715</v>
      </c>
      <c r="EC95" s="122">
        <f>'Контроль экономии'!FZ95*'Контроль экономии'!XW95</f>
        <v>55103740.318577267</v>
      </c>
      <c r="ED95" s="122">
        <f>'Контроль экономии'!GA95*'Контроль экономии'!XX95</f>
        <v>89839486.901423767</v>
      </c>
      <c r="EE95" s="122">
        <f>'Контроль экономии'!GB95*'Контроль экономии'!XY95</f>
        <v>126235289.30100124</v>
      </c>
      <c r="EF95" s="122">
        <f>'Контроль экономии'!GC95*'Контроль экономии'!XZ95</f>
        <v>171868854.8666994</v>
      </c>
      <c r="EG95" s="122">
        <f>'Контроль экономии'!GD95*'Контроль экономии'!YA95</f>
        <v>221398675.78017437</v>
      </c>
      <c r="EH95" s="122">
        <f>'Контроль экономии'!GE95*'Контроль экономии'!YB95</f>
        <v>276118048.47216302</v>
      </c>
      <c r="EI95" s="122">
        <f>'Контроль экономии'!GF95*'Контроль экономии'!YC95</f>
        <v>328022124.03557992</v>
      </c>
      <c r="EJ95" s="122">
        <f>'Контроль экономии'!GG95*'Контроль экономии'!YD95</f>
        <v>391313786.65302181</v>
      </c>
      <c r="EK95" s="122">
        <f>'Контроль экономии'!GH95*'Контроль экономии'!YE95</f>
        <v>440593826.24024779</v>
      </c>
      <c r="EL95" s="122">
        <f>'Контроль экономии'!GI95*'Контроль экономии'!YF95</f>
        <v>518706600.41515344</v>
      </c>
      <c r="EM95" s="122">
        <f>'Контроль экономии'!GJ95*'Контроль экономии'!YG95</f>
        <v>591914950.57245874</v>
      </c>
      <c r="EN95" s="122">
        <f>'Контроль экономии'!GK95*'Контроль экономии'!YH95</f>
        <v>670653864.12369609</v>
      </c>
      <c r="EO95" s="122">
        <f>'Контроль экономии'!GL95*'Контроль экономии'!YI95</f>
        <v>755867413.28124082</v>
      </c>
      <c r="EP95" s="122">
        <f>'Контроль экономии'!GM95*'Контроль экономии'!YJ95</f>
        <v>858513648.91517925</v>
      </c>
      <c r="EQ95" s="122">
        <f>'Контроль экономии'!GN95*'Контроль экономии'!YK95</f>
        <v>958860243.5635097</v>
      </c>
      <c r="ER95" s="122">
        <f>'Контроль экономии'!GO95*'Контроль экономии'!YL95</f>
        <v>1076083612.4797812</v>
      </c>
      <c r="ES95" s="122">
        <f>'Контроль экономии'!GP95*'Контроль экономии'!YM95</f>
        <v>1164465751.8584752</v>
      </c>
      <c r="ET95" s="122">
        <f>'Контроль экономии'!GQ95*'Контроль экономии'!YN95</f>
        <v>1289242381.6388226</v>
      </c>
      <c r="EU95" s="122">
        <f>'Контроль экономии'!GR95*'Контроль экономии'!YO95</f>
        <v>1378761030.9757872</v>
      </c>
      <c r="EV95" s="122">
        <f>'Контроль экономии'!GS95*'Контроль экономии'!YP95</f>
        <v>1484027992.5628738</v>
      </c>
      <c r="EW95" s="122">
        <f>'Контроль экономии'!GT95*'Контроль экономии'!YQ95</f>
        <v>1609315459.3319585</v>
      </c>
      <c r="EX95" s="122">
        <f>'Контроль экономии'!GU95*'Контроль экономии'!YR95</f>
        <v>1774512051.2590549</v>
      </c>
      <c r="EY95" s="122">
        <f>'Контроль экономии'!GV95*'Контроль экономии'!YS95</f>
        <v>1883718568.9823985</v>
      </c>
      <c r="EZ95" s="122">
        <f>'Контроль экономии'!GW95*'Контроль экономии'!YT95</f>
        <v>1978262549.3230596</v>
      </c>
      <c r="FA95" s="122">
        <f>'Контроль экономии'!GX95*'Контроль экономии'!YU95</f>
        <v>2116324494.631</v>
      </c>
      <c r="FB95" s="122" t="e">
        <f>'Контроль экономии'!GY95*'Контроль экономии'!YV95</f>
        <v>#VALUE!</v>
      </c>
    </row>
    <row r="96" spans="1:158" s="116" customFormat="1">
      <c r="A96" s="116">
        <f>'Контроль экономии'!A96</f>
        <v>30</v>
      </c>
      <c r="B96" s="123" t="str">
        <f>'Контроль экономии'!C96</f>
        <v>Муниципальное бюджетное дошкольное образовательное учреждение детский сад № 63 «Машенька» Старооскольского городского округа</v>
      </c>
      <c r="C96" s="124">
        <f>'Контроль экономии'!D96</f>
        <v>23015</v>
      </c>
      <c r="D96" s="119">
        <f>IF('Контроль экономии'!JJ96="",0,'Контроль экономии'!JJ96)</f>
        <v>1.4669639999999999</v>
      </c>
      <c r="E96" s="119">
        <f>IF('Контроль экономии'!JK96="",0,'Контроль экономии'!JK96)</f>
        <v>0.94624350000000002</v>
      </c>
      <c r="F96" s="119">
        <f>IF('Контроль экономии'!JL96="",0,'Контроль экономии'!JL96)</f>
        <v>0.98943999999999999</v>
      </c>
      <c r="G96" s="119">
        <f>IF('Контроль экономии'!JM96="",0,'Контроль экономии'!JM96)</f>
        <v>0.96831210000000001</v>
      </c>
      <c r="H96" s="119">
        <f>IF('Контроль экономии'!JN96="",0,'Контроль экономии'!JN96)</f>
        <v>0.95266269999999997</v>
      </c>
      <c r="I96" s="119">
        <f>IF('Контроль экономии'!JO96="",0,'Контроль экономии'!JO96)</f>
        <v>0.67826640000000005</v>
      </c>
      <c r="J96" s="119">
        <f>IF('Контроль экономии'!JP96="",0,'Контроль экономии'!JP96)</f>
        <v>1.0077750000000001</v>
      </c>
      <c r="K96" s="119">
        <f>IF('Контроль экономии'!JQ96="",0,'Контроль экономии'!JQ96)</f>
        <v>1.080473</v>
      </c>
      <c r="L96" s="119">
        <f>IF('Контроль экономии'!JR96="",0,'Контроль экономии'!JR96)</f>
        <v>1.4535830000000001</v>
      </c>
      <c r="M96" s="119">
        <f>IF('Контроль экономии'!JS96="",0,'Контроль экономии'!JS96)</f>
        <v>2.174582</v>
      </c>
      <c r="N96" s="119">
        <f>IF('Контроль экономии'!JT96="",0,'Контроль экономии'!JT96)</f>
        <v>1.751031</v>
      </c>
      <c r="O96" s="119">
        <f>IF('Контроль экономии'!JU96="",0,'Контроль экономии'!JU96)</f>
        <v>1.5276179999999999</v>
      </c>
      <c r="P96" s="119">
        <f>IF('Контроль экономии'!JV96="",0,'Контроль экономии'!JV96)</f>
        <v>0.84117350000000002</v>
      </c>
      <c r="Q96" s="119">
        <f>IF('Контроль экономии'!JW96="",0,'Контроль экономии'!JW96)</f>
        <v>1.4121030000000001</v>
      </c>
      <c r="R96" s="119">
        <f>IF('Контроль экономии'!JX96="",0,'Контроль экономии'!JX96)</f>
        <v>1.8337239999999999</v>
      </c>
      <c r="S96" s="119">
        <f>IF('Контроль экономии'!JY96="",0,'Контроль экономии'!JY96)</f>
        <v>2.2955540000000001</v>
      </c>
      <c r="T96" s="119">
        <f>IF('Контроль экономии'!JZ96="",0,'Контроль экономии'!JZ96)</f>
        <v>2.1791</v>
      </c>
      <c r="U96" s="119">
        <f>IF('Контроль экономии'!KA96="",0,'Контроль экономии'!KA96)</f>
        <v>2.242944</v>
      </c>
      <c r="V96" s="119">
        <f>IF('Контроль экономии'!KB96="",0,'Контроль экономии'!KB96)</f>
        <v>1.790835</v>
      </c>
      <c r="W96" s="119">
        <f>IF('Контроль экономии'!KC96="",0,'Контроль экономии'!KC96)</f>
        <v>0.79802499999999998</v>
      </c>
      <c r="X96" s="119">
        <f>IF('Контроль экономии'!KD96="",0,'Контроль экономии'!KD96)</f>
        <v>1.2915620000000001</v>
      </c>
      <c r="Y96" s="119">
        <f>IF('Контроль экономии'!KE96="",0,'Контроль экономии'!KE96)</f>
        <v>1.4131</v>
      </c>
      <c r="Z96" s="119">
        <f>IF('Контроль экономии'!KF96="",0,'Контроль экономии'!KF96)</f>
        <v>2.1341299999999999</v>
      </c>
      <c r="AA96" s="119">
        <f>IF('Контроль экономии'!KG96="",0,'Контроль экономии'!KG96)</f>
        <v>2.4399690000000001</v>
      </c>
      <c r="AB96" s="119">
        <f>IF('Контроль экономии'!KH96="",0,'Контроль экономии'!KH96)</f>
        <v>1.6498280000000001</v>
      </c>
      <c r="AC96" s="119">
        <f>IF('Контроль экономии'!KI96="",0,'Контроль экономии'!KI96)</f>
        <v>2.122871</v>
      </c>
      <c r="AD96" s="119">
        <f>IF('Контроль экономии'!KJ96="",0,'Контроль экономии'!KJ96)</f>
        <v>0.96576790000000001</v>
      </c>
      <c r="AE96" s="119">
        <f>IF('Контроль экономии'!KK96="",0,'Контроль экономии'!KK96)</f>
        <v>1.1273010000000001</v>
      </c>
      <c r="AF96" s="119">
        <f>IF('Контроль экономии'!KL96="",0,'Контроль экономии'!KL96)</f>
        <v>1.1058319999999999</v>
      </c>
      <c r="AG96" s="119">
        <f>IF('Контроль экономии'!KM96="",0,'Контроль экономии'!KM96)</f>
        <v>1.343815</v>
      </c>
      <c r="AH96" s="119">
        <f>IF('Контроль экономии'!KN96="",0,'Контроль экономии'!KN96)</f>
        <v>0</v>
      </c>
      <c r="AI96" s="125">
        <f>IF(D96&gt;0,'Контроль экономии'!FU96,0)</f>
        <v>868.37145026086966</v>
      </c>
      <c r="AJ96" s="125">
        <f>IF(E96&gt;0,'Контроль экономии'!FV96,0)</f>
        <v>1772.1327345652176</v>
      </c>
      <c r="AK96" s="125">
        <f>IF(F96&gt;0,'Контроль экономии'!FW96,0)</f>
        <v>2459.8575692608697</v>
      </c>
      <c r="AL96" s="125">
        <f>IF(G96&gt;0,'Контроль экономии'!FX96,0)</f>
        <v>3189.3107157391305</v>
      </c>
      <c r="AM96" s="125">
        <f>IF(H96&gt;0,'Контроль экономии'!FY96,0)</f>
        <v>3969.4716841304348</v>
      </c>
      <c r="AN96" s="125">
        <f>IF(I96&gt;0,'Контроль экономии'!FZ96,0)</f>
        <v>4772.3455310869567</v>
      </c>
      <c r="AO96" s="125">
        <f>IF(J96&gt;0,'Контроль экономии'!GA96,0)</f>
        <v>5614.8348639130436</v>
      </c>
      <c r="AP96" s="125">
        <f>IF(K96&gt;0,'Контроль экономии'!GB96,0)</f>
        <v>6425.103601565218</v>
      </c>
      <c r="AQ96" s="125">
        <f>IF(L96&gt;0,'Контроль экономии'!GC96,0)</f>
        <v>7238.0133716086966</v>
      </c>
      <c r="AR96" s="125">
        <f>IF(M96&gt;0,'Контроль экономии'!GD96,0)</f>
        <v>8078.9180850000012</v>
      </c>
      <c r="AS96" s="125">
        <f>IF(N96&gt;0,'Контроль экономии'!GE96,0)</f>
        <v>8861.1918793043496</v>
      </c>
      <c r="AT96" s="125">
        <f>IF(O96&gt;0,'Контроль экономии'!GF96,0)</f>
        <v>9565.2911148260882</v>
      </c>
      <c r="AU96" s="125">
        <f>IF(P96&gt;0,'Контроль экономии'!GG96,0)</f>
        <v>10386.12398204348</v>
      </c>
      <c r="AV96" s="125">
        <f>IF(Q96&gt;0,'Контроль экономии'!GH96,0)</f>
        <v>11002.012735695655</v>
      </c>
      <c r="AW96" s="125">
        <f>IF(R96&gt;0,'Контроль экономии'!GI96,0)</f>
        <v>11839.748210217394</v>
      </c>
      <c r="AX96" s="125">
        <f>IF(S96&gt;0,'Контроль экономии'!GJ96,0)</f>
        <v>12708.119660478264</v>
      </c>
      <c r="AY96" s="125">
        <f>IF(T96&gt;0,'Контроль экономии'!GK96,0)</f>
        <v>13641.46050756522</v>
      </c>
      <c r="AZ96" s="125">
        <f>IF(U96&gt;0,'Контроль экономии'!GL96,0)</f>
        <v>14549.447443695655</v>
      </c>
      <c r="BA96" s="125">
        <f>IF(V96&gt;0,'Контроль экономии'!GM96,0)</f>
        <v>15394.577808913047</v>
      </c>
      <c r="BB96" s="125">
        <f>IF(W96&gt;0,'Контроль экономии'!GN96,0)</f>
        <v>16233.369696391308</v>
      </c>
      <c r="BC96" s="125">
        <f>IF(X96&gt;0,'Контроль экономии'!GO96,0)</f>
        <v>17136.074567739135</v>
      </c>
      <c r="BD96" s="125">
        <f>IF(Y96&gt;0,'Контроль экономии'!GP96,0)</f>
        <v>18093.712912826093</v>
      </c>
      <c r="BE96" s="125">
        <f>IF(Z96&gt;0,'Контроль экономии'!GQ96,0)</f>
        <v>19100.47446039131</v>
      </c>
      <c r="BF96" s="125">
        <f>IF(AA96&gt;0,'Контроль экономии'!GR96,0)</f>
        <v>20180.128501956526</v>
      </c>
      <c r="BG96" s="125">
        <f>IF(AB96&gt;0,'Контроль экономии'!GS96,0)</f>
        <v>21238.654284391308</v>
      </c>
      <c r="BH96" s="125">
        <f>IF(AC96&gt;0,'Контроль экономии'!GT96,0)</f>
        <v>22337.323759173916</v>
      </c>
      <c r="BI96" s="125">
        <f>IF(AD96&gt;0,'Контроль экономии'!GU96,0)</f>
        <v>23485.116436434786</v>
      </c>
      <c r="BJ96" s="125">
        <f>IF(AE96&gt;0,'Контроль экономии'!GV96,0)</f>
        <v>24694.181065173918</v>
      </c>
      <c r="BK96" s="125">
        <f>IF(AF96&gt;0,'Контроль экономии'!GW96,0)</f>
        <v>25799.189017695659</v>
      </c>
      <c r="BL96" s="125">
        <f>IF(AG96&gt;0,'Контроль экономии'!GX96,0)</f>
        <v>26800.668500478267</v>
      </c>
      <c r="BM96" s="125">
        <f>IF(AH96&gt;0,'Контроль экономии'!GY96,0)</f>
        <v>0</v>
      </c>
      <c r="BN96" s="120">
        <f>'Контроль экономии'!FU96*Ср.вз.!AI96</f>
        <v>754068.97562816599</v>
      </c>
      <c r="BO96" s="120">
        <f>'Контроль экономии'!FV96*Ср.вз.!AJ96</f>
        <v>3140454.4289175957</v>
      </c>
      <c r="BP96" s="120">
        <f>'Контроль экономии'!FW96*Ср.вз.!AK96</f>
        <v>6050899.2610499943</v>
      </c>
      <c r="BQ96" s="120">
        <f>'Контроль экономии'!FX96*Ср.вз.!AL96</f>
        <v>10171702.841528445</v>
      </c>
      <c r="BR96" s="120">
        <f>'Контроль экономии'!FY96*Ср.вз.!AM96</f>
        <v>15756705.45111331</v>
      </c>
      <c r="BS96" s="120">
        <f>'Контроль экономии'!FZ96*Ср.вз.!AN96</f>
        <v>22775281.868085649</v>
      </c>
      <c r="BT96" s="120">
        <f>'Контроль экономии'!GA96*Ср.вз.!AO96</f>
        <v>31526370.549013406</v>
      </c>
      <c r="BU96" s="120">
        <f>'Контроль экономии'!GB96*Ср.вз.!AP96</f>
        <v>41281956.290846333</v>
      </c>
      <c r="BV96" s="120">
        <f>'Контроль экономии'!GC96*Ср.вз.!AQ96</f>
        <v>52388837.567586295</v>
      </c>
      <c r="BW96" s="120">
        <f>'Контроль экономии'!GD96*Ср.вз.!AR96</f>
        <v>65268917.424140088</v>
      </c>
      <c r="BX96" s="120">
        <f>'Контроль экономии'!GE96*Ср.вз.!AS96</f>
        <v>78520721.521849349</v>
      </c>
      <c r="BY96" s="120">
        <f>'Контроль экономии'!GF96*Ср.вз.!AT96</f>
        <v>91494794.111370906</v>
      </c>
      <c r="BZ96" s="120">
        <f>'Контроль экономии'!GG96*Ср.вз.!AU96</f>
        <v>107871571.37037872</v>
      </c>
      <c r="CA96" s="120">
        <f>'Контроль экономии'!GH96*Ср.вз.!AV96</f>
        <v>121044284.23640938</v>
      </c>
      <c r="CB96" s="120">
        <f>'Контроль экономии'!GI96*Ср.вз.!AW96</f>
        <v>140179637.681346</v>
      </c>
      <c r="CC96" s="120">
        <f>'Контроль экономии'!GJ96*Ср.вз.!AX96</f>
        <v>161496305.30503419</v>
      </c>
      <c r="CD96" s="120">
        <f>'Контроль экономии'!GK96*Ср.вз.!AY96</f>
        <v>186089444.77946153</v>
      </c>
      <c r="CE96" s="120">
        <f>'Контроль экономии'!GL96*Ср.вз.!AZ96</f>
        <v>211686420.91686204</v>
      </c>
      <c r="CF96" s="120">
        <f>'Контроль экономии'!GM96*Ср.вз.!BA96</f>
        <v>236993025.91467804</v>
      </c>
      <c r="CG96" s="120">
        <f>'Контроль экономии'!GN96*Ср.вз.!BB96</f>
        <v>263522291.69971561</v>
      </c>
      <c r="CH96" s="120">
        <f>'Контроль экономии'!GO96*Ср.вз.!BC96</f>
        <v>293645051.59111601</v>
      </c>
      <c r="CI96" s="120">
        <f>'Контроль экономии'!GP96*Ср.вз.!BD96</f>
        <v>327382446.97176969</v>
      </c>
      <c r="CJ96" s="120">
        <f>'Контроль экономии'!GQ96*Ср.вз.!BE96</f>
        <v>364828124.61206067</v>
      </c>
      <c r="CK96" s="120">
        <f>'Контроль экономии'!GR96*Ср.вз.!BF96</f>
        <v>407237586.35547811</v>
      </c>
      <c r="CL96" s="120">
        <f>'Контроль экономии'!GS96*Ср.вз.!BG96</f>
        <v>451080435.81189328</v>
      </c>
      <c r="CM96" s="120">
        <f>'Контроль экономии'!GT96*Ср.вз.!BH96</f>
        <v>498956032.72215551</v>
      </c>
      <c r="CN96" s="120">
        <f>'Контроль экономии'!GU96*Ср.вз.!BI96</f>
        <v>551550694.03289938</v>
      </c>
      <c r="CO96" s="120">
        <f>'Контроль экономии'!GV96*Ср.вз.!BJ96</f>
        <v>609802578.47959411</v>
      </c>
      <c r="CP96" s="120">
        <f>'Контроль экономии'!GW96*Ср.вз.!BK96</f>
        <v>665598153.97078824</v>
      </c>
      <c r="CQ96" s="120">
        <f>'Контроль экономии'!GX96*Ср.вз.!BL96</f>
        <v>718275832.072528</v>
      </c>
      <c r="CR96" s="120">
        <f>'Контроль экономии'!GY96*Ср.вз.!BM96</f>
        <v>0</v>
      </c>
      <c r="CS96" s="116">
        <f>'Контроль экономии'!FU96*'Контроль экономии'!WM96</f>
        <v>0</v>
      </c>
      <c r="CT96" s="116">
        <f>'Контроль экономии'!FV96*'Контроль экономии'!WN96</f>
        <v>0</v>
      </c>
      <c r="CU96" s="116">
        <f>'Контроль экономии'!FW96*'Контроль экономии'!WO96</f>
        <v>0</v>
      </c>
      <c r="CV96" s="116">
        <f>'Контроль экономии'!FX96*'Контроль экономии'!WP96</f>
        <v>0</v>
      </c>
      <c r="CW96" s="116">
        <f>'Контроль экономии'!FY96*'Контроль экономии'!WQ96</f>
        <v>0</v>
      </c>
      <c r="CX96" s="116">
        <f>'Контроль экономии'!FZ96*'Контроль экономии'!WR96</f>
        <v>0</v>
      </c>
      <c r="CY96" s="116">
        <f>'Контроль экономии'!GA96*'Контроль экономии'!WS96</f>
        <v>0</v>
      </c>
      <c r="CZ96" s="116">
        <f>'Контроль экономии'!GB96*'Контроль экономии'!WT96</f>
        <v>0</v>
      </c>
      <c r="DA96" s="116">
        <f>'Контроль экономии'!GC96*'Контроль экономии'!WU96</f>
        <v>0</v>
      </c>
      <c r="DB96" s="116">
        <f>'Контроль экономии'!GD96*'Контроль экономии'!WV96</f>
        <v>0</v>
      </c>
      <c r="DC96" s="116">
        <f>'Контроль экономии'!GE96*'Контроль экономии'!WW96</f>
        <v>0</v>
      </c>
      <c r="DD96" s="116">
        <f>'Контроль экономии'!GF96*'Контроль экономии'!WX96</f>
        <v>0</v>
      </c>
      <c r="DE96" s="116">
        <f>'Контроль экономии'!GG96*'Контроль экономии'!WY96</f>
        <v>0</v>
      </c>
      <c r="DF96" s="116">
        <f>'Контроль экономии'!GH96*'Контроль экономии'!WZ96</f>
        <v>0</v>
      </c>
      <c r="DG96" s="116">
        <f>'Контроль экономии'!GI96*'Контроль экономии'!XA96</f>
        <v>0</v>
      </c>
      <c r="DH96" s="116">
        <f>'Контроль экономии'!GJ96*'Контроль экономии'!XB96</f>
        <v>0</v>
      </c>
      <c r="DI96" s="116">
        <f>'Контроль экономии'!GK96*'Контроль экономии'!XC96</f>
        <v>0</v>
      </c>
      <c r="DJ96" s="116">
        <f>'Контроль экономии'!GL96*'Контроль экономии'!XD96</f>
        <v>0</v>
      </c>
      <c r="DK96" s="116">
        <f>'Контроль экономии'!GM96*'Контроль экономии'!XE96</f>
        <v>0</v>
      </c>
      <c r="DL96" s="116">
        <f>'Контроль экономии'!GN96*'Контроль экономии'!XF96</f>
        <v>0</v>
      </c>
      <c r="DM96" s="116">
        <f>'Контроль экономии'!GO96*'Контроль экономии'!XG96</f>
        <v>0</v>
      </c>
      <c r="DN96" s="116">
        <f>'Контроль экономии'!GP96*'Контроль экономии'!XH96</f>
        <v>0</v>
      </c>
      <c r="DO96" s="116">
        <f>'Контроль экономии'!GQ96*'Контроль экономии'!XI96</f>
        <v>0</v>
      </c>
      <c r="DP96" s="116">
        <f>'Контроль экономии'!GR96*'Контроль экономии'!XJ96</f>
        <v>0</v>
      </c>
      <c r="DQ96" s="116">
        <f>'Контроль экономии'!GS96*'Контроль экономии'!XK96</f>
        <v>0</v>
      </c>
      <c r="DR96" s="116">
        <f>'Контроль экономии'!GT96*'Контроль экономии'!XL96</f>
        <v>0</v>
      </c>
      <c r="DS96" s="116">
        <f>'Контроль экономии'!GU96*'Контроль экономии'!XM96</f>
        <v>0</v>
      </c>
      <c r="DT96" s="116">
        <f>'Контроль экономии'!GV96*'Контроль экономии'!XN96</f>
        <v>0</v>
      </c>
      <c r="DU96" s="116">
        <f>'Контроль экономии'!GW96*'Контроль экономии'!XO96</f>
        <v>0</v>
      </c>
      <c r="DV96" s="116">
        <f>'Контроль экономии'!GX96*'Контроль экономии'!XP96</f>
        <v>0</v>
      </c>
      <c r="DW96" s="116" t="e">
        <f>'Контроль экономии'!GY96*'Контроль экономии'!XQ96</f>
        <v>#VALUE!</v>
      </c>
      <c r="DX96" s="122">
        <f>'Контроль экономии'!FU96*'Контроль экономии'!XR96</f>
        <v>2249200.6722776308</v>
      </c>
      <c r="DY96" s="122">
        <f>'Контроль экономии'!FV96*'Контроль экономии'!XS96</f>
        <v>10384002.085885474</v>
      </c>
      <c r="DZ96" s="122">
        <f>'Контроль экономии'!FW96*'Контроль экономии'!XT96</f>
        <v>20816806.640420709</v>
      </c>
      <c r="EA96" s="122">
        <f>'Контроль экономии'!FX96*'Контроль экономии'!XU96</f>
        <v>35157706.22044944</v>
      </c>
      <c r="EB96" s="122">
        <f>'Контроль экономии'!FY96*'Контроль экономии'!XV96</f>
        <v>53390173.214411251</v>
      </c>
      <c r="EC96" s="122">
        <f>'Контроль экономии'!FZ96*'Контроль экономии'!XW96</f>
        <v>81748039.919063985</v>
      </c>
      <c r="ED96" s="122">
        <f>'Контроль экономии'!GA96*'Контроль экономии'!XX96</f>
        <v>116170986.93064258</v>
      </c>
      <c r="EE96" s="122">
        <f>'Контроль экономии'!GB96*'Контроль экономии'!XY96</f>
        <v>153083264.10922614</v>
      </c>
      <c r="EF96" s="122">
        <f>'Контроль экономии'!GC96*'Контроль экономии'!XZ96</f>
        <v>193758185.05470997</v>
      </c>
      <c r="EG96" s="122">
        <f>'Контроль экономии'!GD96*'Контроль экономии'!YA96</f>
        <v>237133328.42813051</v>
      </c>
      <c r="EH96" s="122">
        <f>'Контроль экономии'!GE96*'Контроль экономии'!YB96</f>
        <v>285043800.35373378</v>
      </c>
      <c r="EI96" s="122">
        <f>'Контроль экономии'!GF96*'Контроль экономии'!YC96</f>
        <v>332275950.77234006</v>
      </c>
      <c r="EJ96" s="122">
        <f>'Контроль экономии'!GG96*'Контроль экономии'!YD96</f>
        <v>404406770.04240924</v>
      </c>
      <c r="EK96" s="122">
        <f>'Контроль экономии'!GH96*'Контроль экономии'!YE96</f>
        <v>454598477.3915326</v>
      </c>
      <c r="EL96" s="122">
        <f>'Контроль экономии'!GI96*'Контроль экономии'!YF96</f>
        <v>522358334.7766555</v>
      </c>
      <c r="EM96" s="122">
        <f>'Контроль экономии'!GJ96*'Контроль экономии'!YG96</f>
        <v>594024319.15300119</v>
      </c>
      <c r="EN96" s="122">
        <f>'Контроль экономии'!GK96*'Контроль экономии'!YH96</f>
        <v>680538729.44190252</v>
      </c>
      <c r="EO96" s="122">
        <f>'Контроль экономии'!GL96*'Контроль экономии'!YI96</f>
        <v>768169184.60723138</v>
      </c>
      <c r="EP96" s="122">
        <f>'Контроль экономии'!GM96*'Контроль экономии'!YJ96</f>
        <v>859227459.07913554</v>
      </c>
      <c r="EQ96" s="122">
        <f>'Контроль экономии'!GN96*'Контроль экономии'!YK96</f>
        <v>975267029.03669083</v>
      </c>
      <c r="ER96" s="122">
        <f>'Контроль экономии'!GO96*'Контроль экономии'!YL96</f>
        <v>1093637841.4503059</v>
      </c>
      <c r="ES96" s="122">
        <f>'Контроль экономии'!GP96*'Контроль экономии'!YM96</f>
        <v>1215168707.0384932</v>
      </c>
      <c r="ET96" s="122">
        <f>'Контроль экономии'!GQ96*'Контроль экономии'!YN96</f>
        <v>1344153761.5435002</v>
      </c>
      <c r="EU96" s="122">
        <f>'Контроль экономии'!GR96*'Контроль экономии'!YO96</f>
        <v>1487784215.8300376</v>
      </c>
      <c r="EV96" s="122">
        <f>'Контроль экономии'!GS96*'Контроль экономии'!YP96</f>
        <v>1647699069.5758152</v>
      </c>
      <c r="EW96" s="122">
        <f>'Контроль экономии'!GT96*'Контроль экономии'!YQ96</f>
        <v>1809773323.6227307</v>
      </c>
      <c r="EX96" s="122">
        <f>'Контроль экономии'!GU96*'Контроль экономии'!YR96</f>
        <v>2040581267.9221847</v>
      </c>
      <c r="EY96" s="122">
        <f>'Контроль экономии'!GV96*'Контроль экономии'!YS96</f>
        <v>2265547335.1545973</v>
      </c>
      <c r="EZ96" s="122">
        <f>'Контроль экономии'!GW96*'Контроль экономии'!YT96</f>
        <v>2464196784.1304975</v>
      </c>
      <c r="FA96" s="122">
        <f>'Контроль экономии'!GX96*'Контроль экономии'!YU96</f>
        <v>2654220556.8062334</v>
      </c>
      <c r="FB96" s="122" t="e">
        <f>'Контроль экономии'!GY96*'Контроль экономии'!YV96</f>
        <v>#VALUE!</v>
      </c>
    </row>
    <row r="97" spans="1:164" s="116" customFormat="1">
      <c r="A97" s="116">
        <f>'Контроль экономии'!A97</f>
        <v>86</v>
      </c>
      <c r="B97" s="123" t="str">
        <f>'Контроль экономии'!C97</f>
        <v>Муниципальное бюджетное общеобразовательное учреждение «Средняя общеобразовательная школа № 21» г. Белгорода</v>
      </c>
      <c r="C97" s="124">
        <f>'Контроль экономии'!D97</f>
        <v>18069257</v>
      </c>
      <c r="D97" s="119">
        <f>IF('Контроль экономии'!JJ97="",0,'Контроль экономии'!JJ97)</f>
        <v>2.5361975040603832</v>
      </c>
      <c r="E97" s="119">
        <f>IF('Контроль экономии'!JK97="",0,'Контроль экономии'!JK97)</f>
        <v>2.1012611564918351</v>
      </c>
      <c r="F97" s="119">
        <f>IF('Контроль экономии'!JL97="",0,'Контроль экономии'!JL97)</f>
        <v>2.0692981991019357</v>
      </c>
      <c r="G97" s="119">
        <f>IF('Контроль экономии'!JM97="",0,'Контроль экономии'!JM97)</f>
        <v>2.0930921467469243</v>
      </c>
      <c r="H97" s="119">
        <f>IF('Контроль экономии'!JN97="",0,'Контроль экономии'!JN97)</f>
        <v>2.0520499426769829</v>
      </c>
      <c r="I97" s="119">
        <f>IF('Контроль экономии'!JO97="",0,'Контроль экономии'!JO97)</f>
        <v>2.0803745915735168</v>
      </c>
      <c r="J97" s="119">
        <f>IF('Контроль экономии'!JP97="",0,'Контроль экономии'!JP97)</f>
        <v>2.2559113451800918</v>
      </c>
      <c r="K97" s="119">
        <f>IF('Контроль экономии'!JQ97="",0,'Контроль экономии'!JQ97)</f>
        <v>2.37234952708513</v>
      </c>
      <c r="L97" s="119">
        <f>IF('Контроль экономии'!JR97="",0,'Контроль экономии'!JR97)</f>
        <v>3.1198856979077103</v>
      </c>
      <c r="M97" s="119">
        <f>IF('Контроль экономии'!JS97="",0,'Контроль экономии'!JS97)</f>
        <v>4.55841573516767</v>
      </c>
      <c r="N97" s="119">
        <f>IF('Контроль экономии'!JT97="",0,'Контроль экономии'!JT97)</f>
        <v>3.8652335912869002</v>
      </c>
      <c r="O97" s="119">
        <f>IF('Контроль экономии'!JU97="",0,'Контроль экономии'!JU97)</f>
        <v>3.25718125537403</v>
      </c>
      <c r="P97" s="119">
        <f>IF('Контроль экономии'!JV97="",0,'Контроль экономии'!JV97)</f>
        <v>3.4336060953472796</v>
      </c>
      <c r="Q97" s="119">
        <f>IF('Контроль экономии'!JW97="",0,'Контроль экономии'!JW97)</f>
        <v>3.8610972580491101</v>
      </c>
      <c r="R97" s="119">
        <f>IF('Контроль экономии'!JX97="",0,'Контроль экономии'!JX97)</f>
        <v>4.2486865864144505</v>
      </c>
      <c r="S97" s="119">
        <f>IF('Контроль экономии'!JY97="",0,'Контроль экономии'!JY97)</f>
        <v>5.17000609057036</v>
      </c>
      <c r="T97" s="119">
        <f>IF('Контроль экономии'!JZ97="",0,'Контроль экономии'!JZ97)</f>
        <v>5.3562816948504901</v>
      </c>
      <c r="U97" s="119">
        <f>IF('Контроль экономии'!KA97="",0,'Контроль экономии'!KA97)</f>
        <v>5.3405622910098405</v>
      </c>
      <c r="V97" s="119">
        <f>IF('Контроль экономии'!KB97="",0,'Контроль экономии'!KB97)</f>
        <v>4.0802583118372002</v>
      </c>
      <c r="W97" s="119">
        <f>IF('Контроль экономии'!KC97="",0,'Контроль экономии'!KC97)</f>
        <v>3.0590090283748999</v>
      </c>
      <c r="X97" s="119">
        <f>IF('Контроль экономии'!KD97="",0,'Контроль экономии'!KD97)</f>
        <v>3.2087991664278199</v>
      </c>
      <c r="Y97" s="119">
        <f>IF('Контроль экономии'!KE97="",0,'Контроль экономии'!KE97)</f>
        <v>3.2348902598643301</v>
      </c>
      <c r="Z97" s="119">
        <f>IF('Контроль экономии'!KF97="",0,'Контроль экономии'!KF97)</f>
        <v>4.6620020063055296</v>
      </c>
      <c r="AA97" s="119">
        <f>IF('Контроль экономии'!KG97="",0,'Контроль экономии'!KG97)</f>
        <v>5.3049489108627101</v>
      </c>
      <c r="AB97" s="119">
        <f>IF('Контроль экономии'!KH97="",0,'Контроль экономии'!KH97)</f>
        <v>3.5268930925766702</v>
      </c>
      <c r="AC97" s="119">
        <f>IF('Контроль экономии'!KI97="",0,'Контроль экономии'!KI97)</f>
        <v>4.5209252173497703</v>
      </c>
      <c r="AD97" s="119">
        <f>IF('Контроль экономии'!KJ97="",0,'Контроль экономии'!KJ97)</f>
        <v>3.5771732588134197</v>
      </c>
      <c r="AE97" s="119">
        <f>IF('Контроль экономии'!KK97="",0,'Контроль экономии'!KK97)</f>
        <v>2.5430921945160998</v>
      </c>
      <c r="AF97" s="119">
        <f>IF('Контроль экономии'!KL97="",0,'Контроль экономии'!KL97)</f>
        <v>2.4879880768128499</v>
      </c>
      <c r="AG97" s="119">
        <f>IF('Контроль экономии'!KM97="",0,'Контроль экономии'!KM97)</f>
        <v>3.41784404079488</v>
      </c>
      <c r="AH97" s="119">
        <f>IF('Контроль экономии'!KN97="",0,'Контроль экономии'!KN97)</f>
        <v>0</v>
      </c>
      <c r="AI97" s="125">
        <f>IF(D97&gt;0,'Контроль экономии'!FU97,0)</f>
        <v>2531.0336237714682</v>
      </c>
      <c r="AJ97" s="125">
        <f>IF(E97&gt;0,'Контроль экономии'!FV97,0)</f>
        <v>4791.2368014195308</v>
      </c>
      <c r="AK97" s="125">
        <f>IF(F97&gt;0,'Контроль экономии'!FW97,0)</f>
        <v>6450.6888076665828</v>
      </c>
      <c r="AL97" s="125">
        <f>IF(G97&gt;0,'Контроль экономии'!FX97,0)</f>
        <v>8233.2455621515473</v>
      </c>
      <c r="AM97" s="125">
        <f>IF(H97&gt;0,'Контроль экономии'!FY97,0)</f>
        <v>10248.880639966957</v>
      </c>
      <c r="AN97" s="125">
        <f>IF(I97&gt;0,'Контроль экономии'!FZ97,0)</f>
        <v>12625.622979280244</v>
      </c>
      <c r="AO97" s="125">
        <f>IF(J97&gt;0,'Контроль экономии'!GA97,0)</f>
        <v>14969.537385730087</v>
      </c>
      <c r="AP97" s="125">
        <f>IF(K97&gt;0,'Контроль экономии'!GB97,0)</f>
        <v>17288.830842532348</v>
      </c>
      <c r="AQ97" s="125">
        <f>IF(L97&gt;0,'Контроль экономии'!GC97,0)</f>
        <v>19662.29038855929</v>
      </c>
      <c r="AR97" s="125">
        <f>IF(M97&gt;0,'Контроль экономии'!GD97,0)</f>
        <v>22001.280605079613</v>
      </c>
      <c r="AS97" s="125">
        <f>IF(N97&gt;0,'Контроль экономии'!GE97,0)</f>
        <v>24148.227414348796</v>
      </c>
      <c r="AT97" s="125">
        <f>IF(O97&gt;0,'Контроль экономии'!GF97,0)</f>
        <v>26024.343777494571</v>
      </c>
      <c r="AU97" s="125">
        <f>IF(P97&gt;0,'Контроль экономии'!GG97,0)</f>
        <v>28194.270139768163</v>
      </c>
      <c r="AV97" s="125">
        <f>IF(Q97&gt;0,'Контроль экономии'!GH97,0)</f>
        <v>29797.914660147362</v>
      </c>
      <c r="AW97" s="125">
        <f>IF(R97&gt;0,'Контроль экономии'!GI97,0)</f>
        <v>32194.353759178714</v>
      </c>
      <c r="AX97" s="125">
        <f>IF(S97&gt;0,'Контроль экономии'!GJ97,0)</f>
        <v>34771.346488959003</v>
      </c>
      <c r="AY97" s="125">
        <f>IF(T97&gt;0,'Контроль экономии'!GK97,0)</f>
        <v>37156.295811488148</v>
      </c>
      <c r="AZ97" s="125">
        <f>IF(U97&gt;0,'Контроль экономии'!GL97,0)</f>
        <v>39613.46658631687</v>
      </c>
      <c r="BA97" s="125">
        <f>IF(V97&gt;0,'Контроль экономии'!GM97,0)</f>
        <v>42044.375014854835</v>
      </c>
      <c r="BB97" s="125">
        <f>IF(W97&gt;0,'Контроль экономии'!GN97,0)</f>
        <v>44493.338806467698</v>
      </c>
      <c r="BC97" s="125">
        <f>IF(X97&gt;0,'Контроль экономии'!GO97,0)</f>
        <v>47122.856228829492</v>
      </c>
      <c r="BD97" s="125">
        <f>IF(Y97&gt;0,'Контроль экономии'!GP97,0)</f>
        <v>49924.720298724365</v>
      </c>
      <c r="BE97" s="125">
        <f>IF(Z97&gt;0,'Контроль экономии'!GQ97,0)</f>
        <v>52810.29559742102</v>
      </c>
      <c r="BF97" s="125">
        <f>IF(AA97&gt;0,'Контроль экономии'!GR97,0)</f>
        <v>55866.576147007581</v>
      </c>
      <c r="BG97" s="125">
        <f>IF(AB97&gt;0,'Контроль экономии'!GS97,0)</f>
        <v>58893.311557017041</v>
      </c>
      <c r="BH97" s="125">
        <f>IF(AC97&gt;0,'Контроль экономии'!GT97,0)</f>
        <v>61811.714788577141</v>
      </c>
      <c r="BI97" s="125">
        <f>IF(AD97&gt;0,'Контроль экономии'!GU97,0)</f>
        <v>65069.887125273875</v>
      </c>
      <c r="BJ97" s="125">
        <f>IF(AE97&gt;0,'Контроль экономии'!GV97,0)</f>
        <v>68431.467450490454</v>
      </c>
      <c r="BK97" s="125">
        <f>IF(AF97&gt;0,'Контроль экономии'!GW97,0)</f>
        <v>71597.721575169548</v>
      </c>
      <c r="BL97" s="125">
        <f>IF(AG97&gt;0,'Контроль экономии'!GX97,0)</f>
        <v>74404.509834993936</v>
      </c>
      <c r="BM97" s="125">
        <f>IF(AH97&gt;0,'Контроль экономии'!GY97,0)</f>
        <v>0</v>
      </c>
      <c r="BN97" s="120">
        <f>'Контроль экономии'!FU97*Ср.вз.!AI97</f>
        <v>6406131.2046617297</v>
      </c>
      <c r="BO97" s="120">
        <f>'Контроль экономии'!FV97*Ср.вз.!AJ97</f>
        <v>22955950.087276857</v>
      </c>
      <c r="BP97" s="120">
        <f>'Контроль экономии'!FW97*Ср.вз.!AK97</f>
        <v>41611386.093354918</v>
      </c>
      <c r="BQ97" s="120">
        <f>'Контроль экономии'!FX97*Ср.вз.!AL97</f>
        <v>67786332.486688152</v>
      </c>
      <c r="BR97" s="120">
        <f>'Контроль экономии'!FY97*Ср.вз.!AM97</f>
        <v>105039554.37228951</v>
      </c>
      <c r="BS97" s="120">
        <f>'Контроль экономии'!FZ97*Ср.вз.!AN97</f>
        <v>159406355.61492935</v>
      </c>
      <c r="BT97" s="120">
        <f>'Контроль экономии'!GA97*Ср.вз.!AO97</f>
        <v>224087049.54277077</v>
      </c>
      <c r="BU97" s="120">
        <f>'Контроль экономии'!GB97*Ср.вз.!AP97</f>
        <v>298903671.90169781</v>
      </c>
      <c r="BV97" s="120">
        <f>'Контроль экономии'!GC97*Ср.вз.!AQ97</f>
        <v>386605663.324031</v>
      </c>
      <c r="BW97" s="120">
        <f>'Контроль экономии'!GD97*Ср.вз.!AR97</f>
        <v>484056348.26345235</v>
      </c>
      <c r="BX97" s="120">
        <f>'Контроль экономии'!GE97*Ср.вз.!AS97</f>
        <v>583136887.25510669</v>
      </c>
      <c r="BY97" s="120">
        <f>'Контроль экономии'!GF97*Ср.вз.!AT97</f>
        <v>677266469.04922032</v>
      </c>
      <c r="BZ97" s="120">
        <f>'Контроль экономии'!GG97*Ср.вз.!AU97</f>
        <v>794916868.71422267</v>
      </c>
      <c r="CA97" s="120">
        <f>'Контроль экономии'!GH97*Ср.вз.!AV97</f>
        <v>887915718.09342504</v>
      </c>
      <c r="CB97" s="120">
        <f>'Контроль экономии'!GI97*Ср.вз.!AW97</f>
        <v>1036476413.9711446</v>
      </c>
      <c r="CC97" s="120">
        <f>'Контроль экономии'!GJ97*Ср.вз.!AX97</f>
        <v>1209046536.6552415</v>
      </c>
      <c r="CD97" s="120">
        <f>'Контроль экономии'!GK97*Ср.вз.!AY97</f>
        <v>1380590318.4308116</v>
      </c>
      <c r="CE97" s="120">
        <f>'Контроль экономии'!GL97*Ср.вз.!AZ97</f>
        <v>1569226734.9852431</v>
      </c>
      <c r="CF97" s="120">
        <f>'Контроль экономии'!GM97*Ср.вз.!BA97</f>
        <v>1767729470.3897495</v>
      </c>
      <c r="CG97" s="120">
        <f>'Контроль экономии'!GN97*Ср.вз.!BB97</f>
        <v>1979657198.1471245</v>
      </c>
      <c r="CH97" s="120">
        <f>'Контроль экономии'!GO97*Ср.вз.!BC97</f>
        <v>2220563579.1629343</v>
      </c>
      <c r="CI97" s="120">
        <f>'Контроль экономии'!GP97*Ср.вз.!BD97</f>
        <v>2492477696.9058609</v>
      </c>
      <c r="CJ97" s="120">
        <f>'Контроль экономии'!GQ97*Ср.вз.!BE97</f>
        <v>2788927321.0869861</v>
      </c>
      <c r="CK97" s="120">
        <f>'Контроль экономии'!GR97*Ср.вз.!BF97</f>
        <v>3121074330.3893967</v>
      </c>
      <c r="CL97" s="120">
        <f>'Контроль экономии'!GS97*Ср.вз.!BG97</f>
        <v>3468422146.1518769</v>
      </c>
      <c r="CM97" s="120">
        <f>'Контроль экономии'!GT97*Ср.вз.!BH97</f>
        <v>3820688085.1044059</v>
      </c>
      <c r="CN97" s="120">
        <f>'Контроль экономии'!GU97*Ср.вз.!BI97</f>
        <v>4234090210.495883</v>
      </c>
      <c r="CO97" s="120">
        <f>'Контроль экономии'!GV97*Ср.вз.!BJ97</f>
        <v>4682865737.4275341</v>
      </c>
      <c r="CP97" s="120">
        <f>'Контроль экономии'!GW97*Ср.вз.!BK97</f>
        <v>5126233734.7554989</v>
      </c>
      <c r="CQ97" s="120">
        <f>'Контроль экономии'!GX97*Ср.вз.!BL97</f>
        <v>5536031083.7857094</v>
      </c>
      <c r="CR97" s="120">
        <f>'Контроль экономии'!GY97*Ср.вз.!BM97</f>
        <v>0</v>
      </c>
      <c r="CS97" s="116">
        <f>'Контроль экономии'!FU97*'Контроль экономии'!WM97</f>
        <v>0</v>
      </c>
      <c r="CT97" s="116">
        <f>'Контроль экономии'!FV97*'Контроль экономии'!WN97</f>
        <v>0</v>
      </c>
      <c r="CU97" s="116">
        <f>'Контроль экономии'!FW97*'Контроль экономии'!WO97</f>
        <v>0</v>
      </c>
      <c r="CV97" s="116">
        <f>'Контроль экономии'!FX97*'Контроль экономии'!WP97</f>
        <v>0</v>
      </c>
      <c r="CW97" s="116">
        <f>'Контроль экономии'!FY97*'Контроль экономии'!WQ97</f>
        <v>0</v>
      </c>
      <c r="CX97" s="116">
        <f>'Контроль экономии'!FZ97*'Контроль экономии'!WR97</f>
        <v>0</v>
      </c>
      <c r="CY97" s="116">
        <f>'Контроль экономии'!GA97*'Контроль экономии'!WS97</f>
        <v>0</v>
      </c>
      <c r="CZ97" s="116">
        <f>'Контроль экономии'!GB97*'Контроль экономии'!WT97</f>
        <v>0</v>
      </c>
      <c r="DA97" s="116">
        <f>'Контроль экономии'!GC97*'Контроль экономии'!WU97</f>
        <v>0</v>
      </c>
      <c r="DB97" s="116">
        <f>'Контроль экономии'!GD97*'Контроль экономии'!WV97</f>
        <v>0</v>
      </c>
      <c r="DC97" s="116">
        <f>'Контроль экономии'!GE97*'Контроль экономии'!WW97</f>
        <v>0</v>
      </c>
      <c r="DD97" s="116">
        <f>'Контроль экономии'!GF97*'Контроль экономии'!WX97</f>
        <v>0</v>
      </c>
      <c r="DE97" s="116">
        <f>'Контроль экономии'!GG97*'Контроль экономии'!WY97</f>
        <v>0</v>
      </c>
      <c r="DF97" s="116">
        <f>'Контроль экономии'!GH97*'Контроль экономии'!WZ97</f>
        <v>0</v>
      </c>
      <c r="DG97" s="116">
        <f>'Контроль экономии'!GI97*'Контроль экономии'!XA97</f>
        <v>0</v>
      </c>
      <c r="DH97" s="116">
        <f>'Контроль экономии'!GJ97*'Контроль экономии'!XB97</f>
        <v>0</v>
      </c>
      <c r="DI97" s="116">
        <f>'Контроль экономии'!GK97*'Контроль экономии'!XC97</f>
        <v>0</v>
      </c>
      <c r="DJ97" s="116">
        <f>'Контроль экономии'!GL97*'Контроль экономии'!XD97</f>
        <v>0</v>
      </c>
      <c r="DK97" s="116">
        <f>'Контроль экономии'!GM97*'Контроль экономии'!XE97</f>
        <v>0</v>
      </c>
      <c r="DL97" s="116">
        <f>'Контроль экономии'!GN97*'Контроль экономии'!XF97</f>
        <v>0</v>
      </c>
      <c r="DM97" s="116">
        <f>'Контроль экономии'!GO97*'Контроль экономии'!XG97</f>
        <v>0</v>
      </c>
      <c r="DN97" s="116">
        <f>'Контроль экономии'!GP97*'Контроль экономии'!XH97</f>
        <v>0</v>
      </c>
      <c r="DO97" s="116">
        <f>'Контроль экономии'!GQ97*'Контроль экономии'!XI97</f>
        <v>0</v>
      </c>
      <c r="DP97" s="116">
        <f>'Контроль экономии'!GR97*'Контроль экономии'!XJ97</f>
        <v>0</v>
      </c>
      <c r="DQ97" s="116">
        <f>'Контроль экономии'!GS97*'Контроль экономии'!XK97</f>
        <v>0</v>
      </c>
      <c r="DR97" s="116">
        <f>'Контроль экономии'!GT97*'Контроль экономии'!XL97</f>
        <v>0</v>
      </c>
      <c r="DS97" s="116">
        <f>'Контроль экономии'!GU97*'Контроль экономии'!XM97</f>
        <v>0</v>
      </c>
      <c r="DT97" s="116">
        <f>'Контроль экономии'!GV97*'Контроль экономии'!XN97</f>
        <v>0</v>
      </c>
      <c r="DU97" s="116">
        <f>'Контроль экономии'!GW97*'Контроль экономии'!XO97</f>
        <v>0</v>
      </c>
      <c r="DV97" s="116">
        <f>'Контроль экономии'!GX97*'Контроль экономии'!XP97</f>
        <v>0</v>
      </c>
      <c r="DW97" s="116" t="e">
        <f>'Контроль экономии'!GY97*'Контроль экономии'!XQ97</f>
        <v>#VALUE!</v>
      </c>
      <c r="DX97" s="122">
        <f>'Контроль экономии'!FU97*'Контроль экономии'!XR97</f>
        <v>14804997.034464583</v>
      </c>
      <c r="DY97" s="122">
        <f>'Контроль экономии'!FV97*'Контроль экономии'!XS97</f>
        <v>51738952.631096542</v>
      </c>
      <c r="DZ97" s="122">
        <f>'Контроль экономии'!FW97*'Контроль экономии'!XT97</f>
        <v>97162531.39373</v>
      </c>
      <c r="EA97" s="122">
        <f>'Контроль экономии'!FX97*'Контроль экономии'!XU97</f>
        <v>148043304.03739491</v>
      </c>
      <c r="EB97" s="122">
        <f>'Контроль экономии'!FY97*'Контроль экономии'!XV97</f>
        <v>209408134.8039653</v>
      </c>
      <c r="EC97" s="122">
        <f>'Контроль экономии'!FZ97*'Контроль экономии'!XW97</f>
        <v>321453281.58000618</v>
      </c>
      <c r="ED97" s="122">
        <f>'Контроль экономии'!GA97*'Контроль экономии'!XX97</f>
        <v>472242760.38306928</v>
      </c>
      <c r="EE97" s="122">
        <f>'Контроль экономии'!GB97*'Контроль экономии'!XY97</f>
        <v>628479661.31449032</v>
      </c>
      <c r="EF97" s="122">
        <f>'Контроль экономии'!GC97*'Контроль экономии'!XZ97</f>
        <v>818985051.29521549</v>
      </c>
      <c r="EG97" s="122">
        <f>'Контроль экономии'!GD97*'Контроль экономии'!YA97</f>
        <v>1011602128.4046382</v>
      </c>
      <c r="EH97" s="122">
        <f>'Контроль экономии'!GE97*'Контроль экономии'!YB97</f>
        <v>1219303873.5048156</v>
      </c>
      <c r="EI97" s="122">
        <f>'Контроль экономии'!GF97*'Контроль экономии'!YC97</f>
        <v>1420549591.0489328</v>
      </c>
      <c r="EJ97" s="122">
        <f>'Контроль экономии'!GG97*'Контроль экономии'!YD97</f>
        <v>1668471925.1654391</v>
      </c>
      <c r="EK97" s="122">
        <f>'Контроль экономии'!GH97*'Контроль экономии'!YE97</f>
        <v>1856037865.4890628</v>
      </c>
      <c r="EL97" s="122">
        <f>'Контроль экономии'!GI97*'Контроль экономии'!YF97</f>
        <v>2155399960.8687549</v>
      </c>
      <c r="EM97" s="122">
        <f>'Контроль экономии'!GJ97*'Контроль экономии'!YG97</f>
        <v>2476236578.3980374</v>
      </c>
      <c r="EN97" s="122">
        <f>'Контроль экономии'!GK97*'Контроль экономии'!YH97</f>
        <v>2793797965.001863</v>
      </c>
      <c r="EO97" s="122">
        <f>'Контроль экономии'!GL97*'Контроль экономии'!YI97</f>
        <v>3153290530.7383509</v>
      </c>
      <c r="EP97" s="122">
        <f>'Контроль экономии'!GM97*'Контроль экономии'!YJ97</f>
        <v>3556157729.7594299</v>
      </c>
      <c r="EQ97" s="122">
        <f>'Контроль экономии'!GN97*'Контроль экономии'!YK97</f>
        <v>3992120241.2757306</v>
      </c>
      <c r="ER97" s="122">
        <f>'Контроль экономии'!GO97*'Контроль экономии'!YL97</f>
        <v>4493329168.5719519</v>
      </c>
      <c r="ES97" s="122">
        <f>'Контроль экономии'!GP97*'Контроль экономии'!YM97</f>
        <v>5017983054.9025917</v>
      </c>
      <c r="ET97" s="122">
        <f>'Контроль экономии'!GQ97*'Контроль экономии'!YN97</f>
        <v>5590292779.9683857</v>
      </c>
      <c r="EU97" s="122">
        <f>'Контроль экономии'!GR97*'Контроль экономии'!YO97</f>
        <v>6208330919.2339315</v>
      </c>
      <c r="EV97" s="122">
        <f>'Контроль экономии'!GS97*'Контроль экономии'!YP97</f>
        <v>6955935514.2903728</v>
      </c>
      <c r="EW97" s="122">
        <f>'Контроль экономии'!GT97*'Контроль экономии'!YQ97</f>
        <v>7648930183.7070026</v>
      </c>
      <c r="EX97" s="122">
        <f>'Контроль экономии'!GU97*'Контроль экономии'!YR97</f>
        <v>8533414835.5079269</v>
      </c>
      <c r="EY97" s="122">
        <f>'Контроль экономии'!GV97*'Контроль экономии'!YS97</f>
        <v>9482028710.4564953</v>
      </c>
      <c r="EZ97" s="122">
        <f>'Контроль экономии'!GW97*'Контроль экономии'!YT97</f>
        <v>10304250526.612362</v>
      </c>
      <c r="FA97" s="122">
        <f>'Контроль экономии'!GX97*'Контроль экономии'!YU97</f>
        <v>11065399318.356266</v>
      </c>
      <c r="FB97" s="122" t="e">
        <f>'Контроль экономии'!GY97*'Контроль экономии'!YV97</f>
        <v>#VALUE!</v>
      </c>
    </row>
    <row r="98" spans="1:164" s="116" customFormat="1">
      <c r="A98" s="116">
        <f>'Контроль экономии'!A87</f>
        <v>65</v>
      </c>
      <c r="B98" s="123" t="str">
        <f>'Контроль экономии'!C87</f>
        <v>Муниципальное бюджетное общеобразовательное учреждение «Средняя общеобразовательная школа № 6 г. Шебекино Белгородской области»</v>
      </c>
      <c r="C98" s="124">
        <f>'Контроль экономии'!D87</f>
        <v>18061600</v>
      </c>
      <c r="D98" s="119">
        <f>IF('Контроль экономии'!JJ87="",0,'Контроль экономии'!JJ87)</f>
        <v>0.68727023024744505</v>
      </c>
      <c r="E98" s="119">
        <f>IF('Контроль экономии'!JK87="",0,'Контроль экономии'!JK87)</f>
        <v>0.58027801662367495</v>
      </c>
      <c r="F98" s="119">
        <f>IF('Контроль экономии'!JL87="",0,'Контроль экономии'!JL87)</f>
        <v>0.482670008120761</v>
      </c>
      <c r="G98" s="119">
        <f>IF('Контроль экономии'!JM87="",0,'Контроль экономии'!JM87)</f>
        <v>0.42461105856501402</v>
      </c>
      <c r="H98" s="119">
        <f>IF('Контроль экономии'!JN87="",0,'Контроль экономии'!JN87)</f>
        <v>0.37468916356166998</v>
      </c>
      <c r="I98" s="119">
        <f>IF('Контроль экономии'!JO87="",0,'Контроль экономии'!JO87)</f>
        <v>0.611927808827744</v>
      </c>
      <c r="J98" s="119">
        <f>IF('Контроль экономии'!JP87="",0,'Контроль экономии'!JP87)</f>
        <v>0.72495055889939797</v>
      </c>
      <c r="K98" s="119">
        <f>IF('Контроль экономии'!JQ87="",0,'Контроль экономии'!JQ87)</f>
        <v>0.68613243049584405</v>
      </c>
      <c r="L98" s="119">
        <f>IF('Контроль экономии'!JR87="",0,'Контроль экономии'!JR87)</f>
        <v>0.92158239466895997</v>
      </c>
      <c r="M98" s="119">
        <f>IF('Контроль экономии'!JS87="",0,'Контроль экономии'!JS87)</f>
        <v>1.2847874271519999</v>
      </c>
      <c r="N98" s="119">
        <f>IF('Контроль экономии'!JT87="",0,'Контроль экономии'!JT87)</f>
        <v>1.2073663083978201</v>
      </c>
      <c r="O98" s="119">
        <f>IF('Контроль экономии'!JU87="",0,'Контроль экономии'!JU87)</f>
        <v>0.86398114311646101</v>
      </c>
      <c r="P98" s="119">
        <f>IF('Контроль экономии'!JV87="",0,'Контроль экономии'!JV87)</f>
        <v>0.51009133467086998</v>
      </c>
      <c r="Q98" s="119">
        <f>IF('Контроль экономии'!JW87="",0,'Контроль экономии'!JW87)</f>
        <v>0.55649138960542699</v>
      </c>
      <c r="R98" s="119">
        <f>IF('Контроль экономии'!JX87="",0,'Контроль экономии'!JX87)</f>
        <v>0.81877420464316397</v>
      </c>
      <c r="S98" s="119">
        <f>IF('Контроль экономии'!JY87="",0,'Контроль экономии'!JY87)</f>
        <v>1.3331913896054299</v>
      </c>
      <c r="T98" s="119">
        <f>IF('Контроль экономии'!JZ87="",0,'Контроль экономии'!JZ87)</f>
        <v>1.46830333667718</v>
      </c>
      <c r="U98" s="119">
        <f>IF('Контроль экономии'!KA87="",0,'Контроль экономии'!KA87)</f>
        <v>1.41430199436324</v>
      </c>
      <c r="V98" s="119">
        <f>IF('Контроль экономии'!KB87="",0,'Контроль экономии'!KB87)</f>
        <v>1.25439213719308</v>
      </c>
      <c r="W98" s="119">
        <f>IF('Контроль экономии'!KC87="",0,'Контроль экономии'!KC87)</f>
        <v>0.93904472628260305</v>
      </c>
      <c r="X98" s="119">
        <f>IF('Контроль экономии'!KD87="",0,'Контроль экономии'!KD87)</f>
        <v>0.82364177653577897</v>
      </c>
      <c r="Y98" s="119">
        <f>IF('Контроль экономии'!KE87="",0,'Контроль экономии'!KE87)</f>
        <v>0.79239662988439896</v>
      </c>
      <c r="Z98" s="119">
        <f>IF('Контроль экономии'!KF87="",0,'Контроль экономии'!KF87)</f>
        <v>1.1122679994267699</v>
      </c>
      <c r="AA98" s="119">
        <f>IF('Контроль экономии'!KG87="",0,'Контроль экономии'!KG87)</f>
        <v>1.2805827839877699</v>
      </c>
      <c r="AB98" s="119">
        <f>IF('Контроль экономии'!KH87="",0,'Контроль экономии'!KH87)</f>
        <v>1.23542986290246</v>
      </c>
      <c r="AC98" s="119">
        <f>IF('Контроль экономии'!KI87="",0,'Контроль экономии'!KI87)</f>
        <v>1.2879110537881</v>
      </c>
      <c r="AD98" s="119">
        <f>IF('Контроль экономии'!KJ87="",0,'Контроль экономии'!KJ87)</f>
        <v>1.0120483424094799</v>
      </c>
      <c r="AE98" s="119">
        <f>IF('Контроль экономии'!KK87="",0,'Контроль экономии'!KK87)</f>
        <v>0.75234952708512504</v>
      </c>
      <c r="AF98" s="119">
        <f>IF('Контроль экономии'!KL87="",0,'Контроль экономии'!KL87)</f>
        <v>0.55412314655584205</v>
      </c>
      <c r="AG98" s="119">
        <f>IF('Контроль экономии'!KM87="",0,'Контроль экономии'!KM87)</f>
        <v>1.0240976402025399</v>
      </c>
      <c r="AH98" s="119">
        <f>IF('Контроль экономии'!KN87="",0,'Контроль экономии'!KN87)</f>
        <v>0</v>
      </c>
      <c r="AI98" s="125">
        <f>IF(D98&gt;0,'Контроль экономии'!FU87,0)</f>
        <v>2789.1385029999997</v>
      </c>
      <c r="AJ98" s="125">
        <f>IF(E98&gt;0,'Контроль экономии'!FV87,0)</f>
        <v>5279.8283334999996</v>
      </c>
      <c r="AK98" s="125">
        <f>IF(F98&gt;0,'Контроль экономии'!FW87,0)</f>
        <v>7108.5047449999993</v>
      </c>
      <c r="AL98" s="125">
        <f>IF(G98&gt;0,'Контроль экономии'!FX87,0)</f>
        <v>9072.8396439999997</v>
      </c>
      <c r="AM98" s="125">
        <f>IF(H98&gt;0,'Контроль экономии'!FY87,0)</f>
        <v>11294.021279333334</v>
      </c>
      <c r="AN98" s="125">
        <f>IF(I98&gt;0,'Контроль экономии'!FZ87,0)</f>
        <v>13913.134478</v>
      </c>
      <c r="AO98" s="125">
        <f>IF(J98&gt;0,'Контроль экономии'!GA87,0)</f>
        <v>16496.072079999998</v>
      </c>
      <c r="AP98" s="125">
        <f>IF(K98&gt;0,'Контроль экономии'!GB87,0)</f>
        <v>19051.877984499999</v>
      </c>
      <c r="AQ98" s="125">
        <f>IF(L98&gt;0,'Контроль экономии'!GC87,0)</f>
        <v>21667.3736235</v>
      </c>
      <c r="AR98" s="125">
        <f>IF(M98&gt;0,'Контроль экономии'!GD87,0)</f>
        <v>24244.884886</v>
      </c>
      <c r="AS98" s="125">
        <f>IF(N98&gt;0,'Контроль экономии'!GE87,0)</f>
        <v>26610.768907999998</v>
      </c>
      <c r="AT98" s="125">
        <f>IF(O98&gt;0,'Контроль экономии'!GF87,0)</f>
        <v>28678.204257499998</v>
      </c>
      <c r="AU98" s="125">
        <f>IF(P98&gt;0,'Контроль экономии'!GG87,0)</f>
        <v>31069.411197166664</v>
      </c>
      <c r="AV98" s="125">
        <f>IF(Q98&gt;0,'Контроль экономии'!GH87,0)</f>
        <v>32836.589094333329</v>
      </c>
      <c r="AW98" s="125">
        <f>IF(R98&gt;0,'Контроль экономии'!GI87,0)</f>
        <v>35477.407650999994</v>
      </c>
      <c r="AX98" s="125">
        <f>IF(S98&gt;0,'Контроль экономии'!GJ87,0)</f>
        <v>38317.191989333325</v>
      </c>
      <c r="AY98" s="125">
        <f>IF(T98&gt;0,'Контроль экономии'!GK87,0)</f>
        <v>40945.349087166658</v>
      </c>
      <c r="AZ98" s="125">
        <f>IF(U98&gt;0,'Контроль экономии'!GL87,0)</f>
        <v>43653.092497666657</v>
      </c>
      <c r="BA98" s="125">
        <f>IF(V98&gt;0,'Контроль экономии'!GM87,0)</f>
        <v>46331.895430833327</v>
      </c>
      <c r="BB98" s="125">
        <f>IF(W98&gt;0,'Контроль экономии'!GN87,0)</f>
        <v>49030.594942166659</v>
      </c>
      <c r="BC98" s="125">
        <f>IF(X98&gt;0,'Контроль экономии'!GO87,0)</f>
        <v>51928.260235166657</v>
      </c>
      <c r="BD98" s="125">
        <f>IF(Y98&gt;0,'Контроль экономии'!GP87,0)</f>
        <v>55015.847410666654</v>
      </c>
      <c r="BE98" s="125">
        <f>IF(Z98&gt;0,'Контроль экономии'!GQ87,0)</f>
        <v>58195.682357666657</v>
      </c>
      <c r="BF98" s="125">
        <f>IF(AA98&gt;0,'Контроль экономии'!GR87,0)</f>
        <v>61563.630407333323</v>
      </c>
      <c r="BG98" s="125">
        <f>IF(AB98&gt;0,'Контроль экономии'!GS87,0)</f>
        <v>64899.020419999986</v>
      </c>
      <c r="BH98" s="125">
        <f>IF(AC98&gt;0,'Контроль экономии'!GT87,0)</f>
        <v>68115.03096366665</v>
      </c>
      <c r="BI98" s="125">
        <f>IF(AD98&gt;0,'Контроль экономии'!GU87,0)</f>
        <v>71705.45893283331</v>
      </c>
      <c r="BJ98" s="125">
        <f>IF(AE98&gt;0,'Контроль экономии'!GV87,0)</f>
        <v>75409.840031499974</v>
      </c>
      <c r="BK98" s="125">
        <f>IF(AF98&gt;0,'Контроль экономии'!GW87,0)</f>
        <v>78898.976329999976</v>
      </c>
      <c r="BL98" s="125">
        <f>IF(AG98&gt;0,'Контроль экономии'!GX87,0)</f>
        <v>81991.989844999975</v>
      </c>
      <c r="BM98" s="125">
        <f>IF(AH98&gt;0,'Контроль экономии'!GY87,0)</f>
        <v>0</v>
      </c>
      <c r="BN98" s="120">
        <f>'Контроль экономии'!FU87*Ср.вз.!AI98</f>
        <v>7779293.5889170794</v>
      </c>
      <c r="BO98" s="120">
        <f>'Контроль экономии'!FV87*Ср.вз.!AJ98</f>
        <v>27876587.231229383</v>
      </c>
      <c r="BP98" s="120">
        <f>'Контроль экономии'!FW87*Ср.вз.!AK98</f>
        <v>50530839.709687501</v>
      </c>
      <c r="BQ98" s="120">
        <f>'Контроль экономии'!FX87*Ср.вз.!AL98</f>
        <v>82316419.205738038</v>
      </c>
      <c r="BR98" s="120">
        <f>'Контроль экономии'!FY87*Ср.вз.!AM98</f>
        <v>127554916.65803416</v>
      </c>
      <c r="BS98" s="120">
        <f>'Контроль экономии'!FZ87*Ср.вз.!AN98</f>
        <v>193575311.00291234</v>
      </c>
      <c r="BT98" s="120">
        <f>'Контроль экономии'!GA87*Ср.вз.!AO98</f>
        <v>272120394.06855547</v>
      </c>
      <c r="BU98" s="120">
        <f>'Контроль экономии'!GB87*Ср.вз.!AP98</f>
        <v>362974054.73627573</v>
      </c>
      <c r="BV98" s="120">
        <f>'Контроль экономии'!GC87*Ср.вз.!AQ98</f>
        <v>469475079.74034351</v>
      </c>
      <c r="BW98" s="120">
        <f>'Контроль экономии'!GD87*Ср.вз.!AR98</f>
        <v>587814443.13539124</v>
      </c>
      <c r="BX98" s="120">
        <f>'Контроль экономии'!GE87*Ср.вз.!AS98</f>
        <v>708133021.87497938</v>
      </c>
      <c r="BY98" s="120">
        <f>'Контроль экономии'!GF87*Ср.вз.!AT98</f>
        <v>822439399.43489099</v>
      </c>
      <c r="BZ98" s="120">
        <f>'Контроль экономии'!GG87*Ср.вз.!AU98</f>
        <v>965308312.13862526</v>
      </c>
      <c r="CA98" s="120">
        <f>'Контроль экономии'!GH87*Ср.вз.!AV98</f>
        <v>1078241583.3500905</v>
      </c>
      <c r="CB98" s="120">
        <f>'Контроль экономии'!GI87*Ср.вз.!AW98</f>
        <v>1258646453.6352329</v>
      </c>
      <c r="CC98" s="120">
        <f>'Контроль экономии'!GJ87*Ср.вз.!AX98</f>
        <v>1468207201.9474299</v>
      </c>
      <c r="CD98" s="120">
        <f>'Контроль экономии'!GK87*Ср.вз.!AY98</f>
        <v>1676521611.8699396</v>
      </c>
      <c r="CE98" s="120">
        <f>'Контроль экономии'!GL87*Ср.вз.!AZ98</f>
        <v>1905592484.6098411</v>
      </c>
      <c r="CF98" s="120">
        <f>'Контроль экономии'!GM87*Ср.вз.!BA98</f>
        <v>2146644534.2136741</v>
      </c>
      <c r="CG98" s="120">
        <f>'Контроль экономии'!GN87*Ср.вз.!BB98</f>
        <v>2403999240.3828187</v>
      </c>
      <c r="CH98" s="120">
        <f>'Контроль экономии'!GO87*Ср.вз.!BC98</f>
        <v>2696544211.0511909</v>
      </c>
      <c r="CI98" s="120">
        <f>'Контроль экономии'!GP87*Ср.вз.!BD98</f>
        <v>3026743466.3137569</v>
      </c>
      <c r="CJ98" s="120">
        <f>'Контроль экономии'!GQ87*Ср.вз.!BE98</f>
        <v>3386737445.0744343</v>
      </c>
      <c r="CK98" s="120">
        <f>'Контроль экономии'!GR87*Ср.вз.!BF98</f>
        <v>3790080588.9307361</v>
      </c>
      <c r="CL98" s="120">
        <f>'Контроль экономии'!GS87*Ср.вз.!BG98</f>
        <v>4211882851.475575</v>
      </c>
      <c r="CM98" s="120">
        <f>'Контроль экономии'!GT87*Ср.вз.!BH98</f>
        <v>4639657443.1812668</v>
      </c>
      <c r="CN98" s="120">
        <f>'Контроль экономии'!GU87*Ср.вз.!BI98</f>
        <v>5141672840.7682438</v>
      </c>
      <c r="CO98" s="120">
        <f>'Контроль экономии'!GV87*Ср.вз.!BJ98</f>
        <v>5686643973.576416</v>
      </c>
      <c r="CP98" s="120">
        <f>'Контроль экономии'!GW87*Ср.вз.!BK98</f>
        <v>6225048465.9218969</v>
      </c>
      <c r="CQ98" s="120">
        <f>'Контроль экономии'!GX87*Ср.вз.!BL98</f>
        <v>6722686398.7425785</v>
      </c>
      <c r="CR98" s="120">
        <f>'Контроль экономии'!GY87*Ср.вз.!BM98</f>
        <v>0</v>
      </c>
      <c r="CS98" s="116">
        <f>'Контроль экономии'!FU87*'Контроль экономии'!WM87</f>
        <v>0</v>
      </c>
      <c r="CT98" s="116">
        <f>'Контроль экономии'!FV87*'Контроль экономии'!WN87</f>
        <v>0</v>
      </c>
      <c r="CU98" s="116">
        <f>'Контроль экономии'!FW87*'Контроль экономии'!WO87</f>
        <v>0</v>
      </c>
      <c r="CV98" s="116">
        <f>'Контроль экономии'!FX87*'Контроль экономии'!WP87</f>
        <v>0</v>
      </c>
      <c r="CW98" s="116">
        <f>'Контроль экономии'!FY87*'Контроль экономии'!WQ87</f>
        <v>0</v>
      </c>
      <c r="CX98" s="116">
        <f>'Контроль экономии'!FZ87*'Контроль экономии'!WR87</f>
        <v>0</v>
      </c>
      <c r="CY98" s="116">
        <f>'Контроль экономии'!GA87*'Контроль экономии'!WS87</f>
        <v>0</v>
      </c>
      <c r="CZ98" s="116">
        <f>'Контроль экономии'!GB87*'Контроль экономии'!WT87</f>
        <v>0</v>
      </c>
      <c r="DA98" s="116">
        <f>'Контроль экономии'!GC87*'Контроль экономии'!WU87</f>
        <v>0</v>
      </c>
      <c r="DB98" s="116">
        <f>'Контроль экономии'!GD87*'Контроль экономии'!WV87</f>
        <v>0</v>
      </c>
      <c r="DC98" s="116">
        <f>'Контроль экономии'!GE87*'Контроль экономии'!WW87</f>
        <v>0</v>
      </c>
      <c r="DD98" s="116">
        <f>'Контроль экономии'!GF87*'Контроль экономии'!WX87</f>
        <v>0</v>
      </c>
      <c r="DE98" s="116">
        <f>'Контроль экономии'!GG87*'Контроль экономии'!WY87</f>
        <v>0</v>
      </c>
      <c r="DF98" s="116">
        <f>'Контроль экономии'!GH87*'Контроль экономии'!WZ87</f>
        <v>0</v>
      </c>
      <c r="DG98" s="116">
        <f>'Контроль экономии'!GI87*'Контроль экономии'!XA87</f>
        <v>0</v>
      </c>
      <c r="DH98" s="116">
        <f>'Контроль экономии'!GJ87*'Контроль экономии'!XB87</f>
        <v>0</v>
      </c>
      <c r="DI98" s="116">
        <f>'Контроль экономии'!GK87*'Контроль экономии'!XC87</f>
        <v>0</v>
      </c>
      <c r="DJ98" s="116">
        <f>'Контроль экономии'!GL87*'Контроль экономии'!XD87</f>
        <v>0</v>
      </c>
      <c r="DK98" s="116">
        <f>'Контроль экономии'!GM87*'Контроль экономии'!XE87</f>
        <v>0</v>
      </c>
      <c r="DL98" s="116">
        <f>'Контроль экономии'!GN87*'Контроль экономии'!XF87</f>
        <v>0</v>
      </c>
      <c r="DM98" s="116">
        <f>'Контроль экономии'!GO87*'Контроль экономии'!XG87</f>
        <v>0</v>
      </c>
      <c r="DN98" s="116">
        <f>'Контроль экономии'!GP87*'Контроль экономии'!XH87</f>
        <v>0</v>
      </c>
      <c r="DO98" s="116">
        <f>'Контроль экономии'!GQ87*'Контроль экономии'!XI87</f>
        <v>0</v>
      </c>
      <c r="DP98" s="116">
        <f>'Контроль экономии'!GR87*'Контроль экономии'!XJ87</f>
        <v>0</v>
      </c>
      <c r="DQ98" s="116">
        <f>'Контроль экономии'!GS87*'Контроль экономии'!XK87</f>
        <v>0</v>
      </c>
      <c r="DR98" s="116">
        <f>'Контроль экономии'!GT87*'Контроль экономии'!XL87</f>
        <v>0</v>
      </c>
      <c r="DS98" s="116">
        <f>'Контроль экономии'!GU87*'Контроль экономии'!XM87</f>
        <v>0</v>
      </c>
      <c r="DT98" s="116">
        <f>'Контроль экономии'!GV87*'Контроль экономии'!XN87</f>
        <v>0</v>
      </c>
      <c r="DU98" s="116">
        <f>'Контроль экономии'!GW87*'Контроль экономии'!XO87</f>
        <v>0</v>
      </c>
      <c r="DV98" s="116">
        <f>'Контроль экономии'!GX87*'Контроль экономии'!XP87</f>
        <v>0</v>
      </c>
      <c r="DW98" s="116" t="e">
        <f>'Контроль экономии'!GY87*'Контроль экономии'!XQ87</f>
        <v>#VALUE!</v>
      </c>
      <c r="DX98" s="122">
        <f>'Контроль экономии'!FU87*'Контроль экономии'!XR87</f>
        <v>8636862.8171452265</v>
      </c>
      <c r="DY98" s="122">
        <f>'Контроль экономии'!FV87*'Контроль экономии'!XS87</f>
        <v>30035580.380381413</v>
      </c>
      <c r="DZ98" s="122">
        <f>'Контроль экономии'!FW87*'Контроль экономии'!XT87</f>
        <v>57911860.294746384</v>
      </c>
      <c r="EA98" s="122">
        <f>'Контроль экономии'!FX87*'Контроль экономии'!XU87</f>
        <v>94743834.389627278</v>
      </c>
      <c r="EB98" s="122">
        <f>'Контроль экономии'!FY87*'Контроль экономии'!XV87</f>
        <v>146852047.34543768</v>
      </c>
      <c r="EC98" s="122">
        <f>'Контроль экономии'!FZ87*'Контроль экономии'!XW87</f>
        <v>215022076.32480121</v>
      </c>
      <c r="ED98" s="122">
        <f>'Контроль экономии'!GA87*'Контроль экономии'!XX87</f>
        <v>299819260.11381221</v>
      </c>
      <c r="EE98" s="122">
        <f>'Контроль экономии'!GB87*'Контроль экономии'!XY87</f>
        <v>391929564.47798967</v>
      </c>
      <c r="EF98" s="122">
        <f>'Контроль экономии'!GC87*'Контроль экономии'!XZ87</f>
        <v>501422717.93472499</v>
      </c>
      <c r="EG98" s="122">
        <f>'Контроль экономии'!GD87*'Контроль экономии'!YA87</f>
        <v>615801432.3630681</v>
      </c>
      <c r="EH98" s="122">
        <f>'Контроль экономии'!GE87*'Контроль экономии'!YB87</f>
        <v>729713211.37281299</v>
      </c>
      <c r="EI98" s="122">
        <f>'Контроль экономии'!GF87*'Контроль экономии'!YC87</f>
        <v>850515177.81748927</v>
      </c>
      <c r="EJ98" s="122">
        <f>'Контроль экономии'!GG87*'Контроль экономии'!YD87</f>
        <v>1035591469.8995599</v>
      </c>
      <c r="EK98" s="122">
        <f>'Контроль экономии'!GH87*'Контроль экономии'!YE87</f>
        <v>1182523849.3573184</v>
      </c>
      <c r="EL98" s="122">
        <f>'Контроль экономии'!GI87*'Контроль экономии'!YF87</f>
        <v>1399963383.3318136</v>
      </c>
      <c r="EM98" s="122">
        <f>'Контроль экономии'!GJ87*'Контроль экономии'!YG87</f>
        <v>1611007756.9125788</v>
      </c>
      <c r="EN98" s="122">
        <f>'Контроль экономии'!GK87*'Контроль экономии'!YH87</f>
        <v>1811507035.9859562</v>
      </c>
      <c r="EO98" s="122">
        <f>'Контроль экономии'!GL87*'Контроль экономии'!YI87</f>
        <v>2041380124.5270853</v>
      </c>
      <c r="EP98" s="122">
        <f>'Контроль экономии'!GM87*'Контроль экономии'!YJ87</f>
        <v>2272249081.3892398</v>
      </c>
      <c r="EQ98" s="122">
        <f>'Контроль экономии'!GN87*'Контроль экономии'!YK87</f>
        <v>2520541269.7146549</v>
      </c>
      <c r="ER98" s="122">
        <f>'Контроль экономии'!GO87*'Контроль экономии'!YL87</f>
        <v>2835063624.3274965</v>
      </c>
      <c r="ES98" s="122">
        <f>'Контроль экономии'!GP87*'Контроль экономии'!YM87</f>
        <v>3180154040.6811681</v>
      </c>
      <c r="ET98" s="122">
        <f>'Контроль экономии'!GQ87*'Контроль экономии'!YN87</f>
        <v>3562367743.2836571</v>
      </c>
      <c r="EU98" s="122">
        <f>'Контроль экономии'!GR87*'Контроль экономии'!YO87</f>
        <v>3978742669.5599356</v>
      </c>
      <c r="EV98" s="122">
        <f>'Контроль экономии'!GS87*'Контроль экономии'!YP87</f>
        <v>4368381800.9686356</v>
      </c>
      <c r="EW98" s="122">
        <f>'Контроль экономии'!GT87*'Контроль экономии'!YQ87</f>
        <v>4781204891.6254244</v>
      </c>
      <c r="EX98" s="122">
        <f>'Контроль экономии'!GU87*'Контроль экономии'!YR87</f>
        <v>5302870185.2983608</v>
      </c>
      <c r="EY98" s="122">
        <f>'Контроль экономии'!GV87*'Контроль экономии'!YS87</f>
        <v>5847635453.740736</v>
      </c>
      <c r="EZ98" s="122">
        <f>'Контроль экономии'!GW87*'Контроль экономии'!YT87</f>
        <v>6418452266.4279737</v>
      </c>
      <c r="FA98" s="122">
        <f>'Контроль экономии'!GX87*'Контроль экономии'!YU87</f>
        <v>6856099228.6735411</v>
      </c>
      <c r="FB98" s="122" t="e">
        <f>'Контроль экономии'!GY87*'Контроль экономии'!YV87</f>
        <v>#VALUE!</v>
      </c>
    </row>
    <row r="100" spans="1:164">
      <c r="BN100" s="119">
        <f>SUMIF(BN4:BN98,"&gt;0")</f>
        <v>344322100.56287414</v>
      </c>
      <c r="BO100" s="119">
        <f t="shared" ref="BO100:DZ100" si="3">SUMIF(BO4:BO98,"&gt;0")</f>
        <v>1290069829.0594735</v>
      </c>
      <c r="BP100" s="119">
        <f t="shared" si="3"/>
        <v>2377324808.5283971</v>
      </c>
      <c r="BQ100" s="119">
        <f t="shared" si="3"/>
        <v>3901449726.3734789</v>
      </c>
      <c r="BR100" s="119">
        <f t="shared" si="3"/>
        <v>6062851695.5237799</v>
      </c>
      <c r="BS100" s="119">
        <f t="shared" si="3"/>
        <v>9070856877.6692238</v>
      </c>
      <c r="BT100" s="119">
        <f t="shared" si="3"/>
        <v>12686929848.185015</v>
      </c>
      <c r="BU100" s="119">
        <f t="shared" si="3"/>
        <v>16837548772.741348</v>
      </c>
      <c r="BV100" s="119">
        <f t="shared" si="3"/>
        <v>21671656271.836838</v>
      </c>
      <c r="BW100" s="119">
        <f t="shared" si="3"/>
        <v>26834722167.506222</v>
      </c>
      <c r="BX100" s="119">
        <f t="shared" si="3"/>
        <v>32442869813.19466</v>
      </c>
      <c r="BY100" s="119">
        <f t="shared" si="3"/>
        <v>37728876563.677254</v>
      </c>
      <c r="BZ100" s="119">
        <f t="shared" si="3"/>
        <v>44348221911.311607</v>
      </c>
      <c r="CA100" s="119">
        <f t="shared" si="3"/>
        <v>49756474242.345551</v>
      </c>
      <c r="CB100" s="119">
        <f t="shared" si="3"/>
        <v>57810160620.142685</v>
      </c>
      <c r="CC100" s="119">
        <f t="shared" si="3"/>
        <v>67466908681.587936</v>
      </c>
      <c r="CD100" s="119">
        <f t="shared" si="3"/>
        <v>77432275274.496384</v>
      </c>
      <c r="CE100" s="119">
        <f t="shared" si="3"/>
        <v>88266084671.444824</v>
      </c>
      <c r="CF100" s="119">
        <f t="shared" si="3"/>
        <v>99260499974.218185</v>
      </c>
      <c r="CG100" s="119">
        <f t="shared" si="3"/>
        <v>110860615975.36818</v>
      </c>
      <c r="CH100" s="119">
        <f t="shared" si="3"/>
        <v>124116861160.68228</v>
      </c>
      <c r="CI100" s="119">
        <f t="shared" si="3"/>
        <v>139068719328.84393</v>
      </c>
      <c r="CJ100" s="119">
        <f t="shared" si="3"/>
        <v>155452380444.75287</v>
      </c>
      <c r="CK100" s="119">
        <f t="shared" si="3"/>
        <v>173927940003.18967</v>
      </c>
      <c r="CL100" s="119">
        <f t="shared" si="3"/>
        <v>193130835028.1105</v>
      </c>
      <c r="CM100" s="119">
        <f t="shared" si="3"/>
        <v>213078618720.67535</v>
      </c>
      <c r="CN100" s="119">
        <f t="shared" si="3"/>
        <v>235986849063.43024</v>
      </c>
      <c r="CO100" s="119">
        <f t="shared" si="3"/>
        <v>261007709124.88297</v>
      </c>
      <c r="CP100" s="119">
        <f t="shared" si="3"/>
        <v>285483512934.41064</v>
      </c>
      <c r="CQ100" s="119">
        <f t="shared" si="3"/>
        <v>308270373627.33191</v>
      </c>
      <c r="CR100" s="119">
        <f t="shared" si="3"/>
        <v>0</v>
      </c>
      <c r="CS100" s="119">
        <f>SUMIF(CS4:CS98,"&gt;0")</f>
        <v>69992767.67245543</v>
      </c>
      <c r="CT100" s="119">
        <f t="shared" si="3"/>
        <v>249762208.55589387</v>
      </c>
      <c r="CU100" s="119">
        <f t="shared" si="3"/>
        <v>472694855.27597392</v>
      </c>
      <c r="CV100" s="119">
        <f t="shared" si="3"/>
        <v>711484531.89033628</v>
      </c>
      <c r="CW100" s="119">
        <f t="shared" si="3"/>
        <v>1189064784.6707177</v>
      </c>
      <c r="CX100" s="119">
        <f t="shared" si="3"/>
        <v>1676977246.3952191</v>
      </c>
      <c r="CY100" s="119">
        <f t="shared" si="3"/>
        <v>2296123886.6698608</v>
      </c>
      <c r="CZ100" s="119">
        <f t="shared" si="3"/>
        <v>2896803332.0399523</v>
      </c>
      <c r="DA100" s="119">
        <f t="shared" si="3"/>
        <v>3795859594.2360659</v>
      </c>
      <c r="DB100" s="119">
        <f t="shared" si="3"/>
        <v>4911553841.2524185</v>
      </c>
      <c r="DC100" s="119">
        <f t="shared" si="3"/>
        <v>6131298629.2656269</v>
      </c>
      <c r="DD100" s="119">
        <f t="shared" si="3"/>
        <v>7296542083.6661148</v>
      </c>
      <c r="DE100" s="119">
        <f t="shared" si="3"/>
        <v>8824866965.6194515</v>
      </c>
      <c r="DF100" s="119">
        <f t="shared" si="3"/>
        <v>9992792444.5110207</v>
      </c>
      <c r="DG100" s="119">
        <f t="shared" si="3"/>
        <v>11457789948.598791</v>
      </c>
      <c r="DH100" s="119">
        <f t="shared" si="3"/>
        <v>13561464808.081545</v>
      </c>
      <c r="DI100" s="119">
        <f t="shared" si="3"/>
        <v>15988811661.671743</v>
      </c>
      <c r="DJ100" s="119">
        <f t="shared" si="3"/>
        <v>18572226530.157764</v>
      </c>
      <c r="DK100" s="119">
        <f t="shared" si="3"/>
        <v>21161444044.205078</v>
      </c>
      <c r="DL100" s="119">
        <f t="shared" si="3"/>
        <v>23785980930.802032</v>
      </c>
      <c r="DM100" s="119">
        <f t="shared" si="3"/>
        <v>26650828382.254406</v>
      </c>
      <c r="DN100" s="119">
        <f t="shared" si="3"/>
        <v>29137916917.413872</v>
      </c>
      <c r="DO100" s="119">
        <f t="shared" si="3"/>
        <v>32747396016.679363</v>
      </c>
      <c r="DP100" s="119">
        <f t="shared" si="3"/>
        <v>37347739911.012405</v>
      </c>
      <c r="DQ100" s="119">
        <f t="shared" si="3"/>
        <v>42693423974.616684</v>
      </c>
      <c r="DR100" s="119">
        <f t="shared" si="3"/>
        <v>47012401302.588135</v>
      </c>
      <c r="DS100" s="119">
        <f t="shared" si="3"/>
        <v>52659997913.619438</v>
      </c>
      <c r="DT100" s="119">
        <f t="shared" si="3"/>
        <v>58549846232.178345</v>
      </c>
      <c r="DU100" s="119">
        <f t="shared" si="3"/>
        <v>62732249028.294212</v>
      </c>
      <c r="DV100" s="119">
        <f t="shared" si="3"/>
        <v>67516816607.972809</v>
      </c>
      <c r="DW100" s="119">
        <f t="shared" si="3"/>
        <v>0</v>
      </c>
      <c r="DX100" s="119">
        <f t="shared" si="3"/>
        <v>187288955.46492171</v>
      </c>
      <c r="DY100" s="119">
        <f t="shared" si="3"/>
        <v>534724444.60717314</v>
      </c>
      <c r="DZ100" s="119">
        <f t="shared" si="3"/>
        <v>1080616606.937886</v>
      </c>
      <c r="EA100" s="119">
        <f t="shared" ref="EA100:FH100" si="4">SUMIF(EA4:EA98,"&gt;0")</f>
        <v>1694151873.6858664</v>
      </c>
      <c r="EB100" s="119">
        <f t="shared" si="4"/>
        <v>2262897254.8424602</v>
      </c>
      <c r="EC100" s="119">
        <f t="shared" si="4"/>
        <v>3526102808.0308838</v>
      </c>
      <c r="ED100" s="119">
        <f t="shared" si="4"/>
        <v>5709270121.6440144</v>
      </c>
      <c r="EE100" s="119">
        <f t="shared" si="4"/>
        <v>7763670944.5140648</v>
      </c>
      <c r="EF100" s="119">
        <f t="shared" si="4"/>
        <v>10049293473.128719</v>
      </c>
      <c r="EG100" s="119">
        <f t="shared" si="4"/>
        <v>12007138216.483587</v>
      </c>
      <c r="EH100" s="119">
        <f t="shared" si="4"/>
        <v>13829226747.162251</v>
      </c>
      <c r="EI100" s="119">
        <f t="shared" si="4"/>
        <v>15389767793.214537</v>
      </c>
      <c r="EJ100" s="119">
        <f t="shared" si="4"/>
        <v>17834264653.851212</v>
      </c>
      <c r="EK100" s="119">
        <f t="shared" si="4"/>
        <v>20331148018.61026</v>
      </c>
      <c r="EL100" s="119">
        <f t="shared" si="4"/>
        <v>24323982076.758041</v>
      </c>
      <c r="EM100" s="119">
        <f t="shared" si="4"/>
        <v>27260041957.690422</v>
      </c>
      <c r="EN100" s="119">
        <f t="shared" si="4"/>
        <v>30492271752.497894</v>
      </c>
      <c r="EO100" s="119">
        <f t="shared" si="4"/>
        <v>33986140233.66177</v>
      </c>
      <c r="EP100" s="119">
        <f t="shared" si="4"/>
        <v>37154848497.376282</v>
      </c>
      <c r="EQ100" s="119">
        <f t="shared" si="4"/>
        <v>40287579488.496742</v>
      </c>
      <c r="ER100" s="119">
        <f t="shared" si="4"/>
        <v>46229937696.416801</v>
      </c>
      <c r="ES100" s="119">
        <f t="shared" si="4"/>
        <v>52154526904.080109</v>
      </c>
      <c r="ET100" s="119">
        <f t="shared" si="4"/>
        <v>57901451729.900085</v>
      </c>
      <c r="EU100" s="119">
        <f t="shared" si="4"/>
        <v>63002961305.885521</v>
      </c>
      <c r="EV100" s="119">
        <f t="shared" si="4"/>
        <v>67004788431.995674</v>
      </c>
      <c r="EW100" s="119">
        <f t="shared" si="4"/>
        <v>73513283657.80899</v>
      </c>
      <c r="EX100" s="119">
        <f t="shared" si="4"/>
        <v>79496227564.535873</v>
      </c>
      <c r="EY100" s="119">
        <f t="shared" si="4"/>
        <v>85896868438.933563</v>
      </c>
      <c r="EZ100" s="119">
        <f t="shared" si="4"/>
        <v>92865442320.177475</v>
      </c>
      <c r="FA100" s="119">
        <f t="shared" si="4"/>
        <v>98298476116.901505</v>
      </c>
      <c r="FB100" s="119">
        <f t="shared" si="4"/>
        <v>0</v>
      </c>
      <c r="FC100" s="119">
        <f t="shared" si="4"/>
        <v>0</v>
      </c>
      <c r="FD100" s="119">
        <f t="shared" si="4"/>
        <v>0</v>
      </c>
      <c r="FE100" s="119">
        <f t="shared" si="4"/>
        <v>0</v>
      </c>
      <c r="FF100" s="119">
        <f t="shared" si="4"/>
        <v>0</v>
      </c>
      <c r="FG100" s="119">
        <f t="shared" si="4"/>
        <v>0</v>
      </c>
      <c r="FH100" s="119">
        <f t="shared" si="4"/>
        <v>0</v>
      </c>
    </row>
  </sheetData>
  <autoFilter ref="A3:FH98"/>
  <mergeCells count="5">
    <mergeCell ref="DX1:FB1"/>
    <mergeCell ref="CS1:DW1"/>
    <mergeCell ref="AI1:BM1"/>
    <mergeCell ref="BN1:CR1"/>
    <mergeCell ref="D1:AH1"/>
  </mergeCells>
  <conditionalFormatting sqref="C4:C98">
    <cfRule type="containsBlanks" dxfId="4" priority="5">
      <formula>LEN(TRIM(C4))=0</formula>
    </cfRule>
    <cfRule type="cellIs" dxfId="3" priority="6" operator="equal">
      <formula>0</formula>
    </cfRule>
  </conditionalFormatting>
  <conditionalFormatting sqref="C4:C98">
    <cfRule type="cellIs" dxfId="2" priority="7" operator="lessThan">
      <formula>0</formula>
    </cfRule>
  </conditionalFormatting>
  <conditionalFormatting sqref="C1:C1048576">
    <cfRule type="duplicateValues" dxfId="1" priority="1"/>
  </conditionalFormatting>
  <conditionalFormatting sqref="B4:B98">
    <cfRule type="duplicateValues" dxfId="0" priority="95"/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Диаграммы</vt:lpstr>
      </vt:variant>
      <vt:variant>
        <vt:i4>1</vt:i4>
      </vt:variant>
    </vt:vector>
  </HeadingPairs>
  <TitlesOfParts>
    <vt:vector size="9" baseType="lpstr">
      <vt:lpstr>метеостанция</vt:lpstr>
      <vt:lpstr>Qп, Гкал</vt:lpstr>
      <vt:lpstr>Контроль экономии</vt:lpstr>
      <vt:lpstr>ТЕМП</vt:lpstr>
      <vt:lpstr>Свод 0</vt:lpstr>
      <vt:lpstr>Свод</vt:lpstr>
      <vt:lpstr>Аналитика 2</vt:lpstr>
      <vt:lpstr>Ср.вз.</vt:lpstr>
      <vt:lpstr>Факт от 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2022-07-03T11:40:42Z</dcterms:modified>
</cp:coreProperties>
</file>